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tables/table2.xml" ContentType="application/vnd.openxmlformats-officedocument.spreadsheetml.table+xml"/>
  <Override PartName="/xl/slicers/slicer1.xml" ContentType="application/vnd.ms-excel.slicer+xml"/>
  <Override PartName="/xl/comments3.xml" ContentType="application/vnd.openxmlformats-officedocument.spreadsheetml.comments+xml"/>
  <Override PartName="/xl/drawings/drawing4.xml" ContentType="application/vnd.openxmlformats-officedocument.drawing+xml"/>
  <Override PartName="/xl/tables/table3.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4.xml" ContentType="application/vnd.openxmlformats-officedocument.spreadsheetml.table+xml"/>
  <Override PartName="/xl/slicers/slicer2.xml" ContentType="application/vnd.ms-excel.slicer+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updateLinks="always" codeName="ThisWorkbook" hidePivotFieldList="1"/>
  <mc:AlternateContent xmlns:mc="http://schemas.openxmlformats.org/markup-compatibility/2006">
    <mc:Choice Requires="x15">
      <x15ac:absPath xmlns:x15ac="http://schemas.microsoft.com/office/spreadsheetml/2010/11/ac" url="C:\Users\pauline.pactole\Downloads\"/>
    </mc:Choice>
  </mc:AlternateContent>
  <xr:revisionPtr revIDLastSave="0" documentId="13_ncr:1_{1E567224-009A-4475-B762-7BE8B2E0CFEA}" xr6:coauthVersionLast="47" xr6:coauthVersionMax="47" xr10:uidLastSave="{00000000-0000-0000-0000-000000000000}"/>
  <bookViews>
    <workbookView xWindow="-13515" yWindow="-16680" windowWidth="29040" windowHeight="15840" tabRatio="698" firstSheet="1" activeTab="2" xr2:uid="{1D0DA3DD-6381-42CF-AAF3-77BEC0AA5264}"/>
  </bookViews>
  <sheets>
    <sheet name="Connexion &amp; Process " sheetId="8" r:id="rId1"/>
    <sheet name="1. Données Partenaires" sheetId="10" r:id="rId2"/>
    <sheet name="2. Termes " sheetId="1" r:id="rId3"/>
    <sheet name="Feuil3" sheetId="18" r:id="rId4"/>
    <sheet name="3. Montants" sheetId="12" r:id="rId5"/>
    <sheet name="4. Execution" sheetId="5" r:id="rId6"/>
    <sheet name="5. Dashboard" sheetId="7" r:id="rId7"/>
    <sheet name="Astuces et aide" sheetId="11" r:id="rId8"/>
    <sheet name="Sources" sheetId="2" r:id="rId9"/>
    <sheet name="Gestion des accès" sheetId="13" r:id="rId10"/>
    <sheet name="Feuil1" sheetId="16" r:id="rId11"/>
  </sheets>
  <externalReferences>
    <externalReference r:id="rId12"/>
    <externalReference r:id="rId13"/>
  </externalReferences>
  <definedNames>
    <definedName name="_xlnm._FilterDatabase" localSheetId="1" hidden="1">'1. Données Partenaires'!$C$6:$P$80</definedName>
    <definedName name="_xlnm._FilterDatabase" localSheetId="2" hidden="1">'2. Termes '!$B$7:$B$9</definedName>
    <definedName name="_xlnm._FilterDatabase" localSheetId="4" hidden="1">'3. Montants'!$D$8:$N$1120</definedName>
    <definedName name="_xlnm._FilterDatabase" localSheetId="5" hidden="1">'4. Execution'!$B$6:$AF$1516</definedName>
    <definedName name="_motdepasse">'Gestion des accès'!$C$5</definedName>
    <definedName name="_motPasse">'Gestion des accès'!#REF!</definedName>
    <definedName name="_rubrique">'Gestion des accès'!#REF!</definedName>
    <definedName name="_rubriques">'Gestion des accès'!$B$5:$B$18</definedName>
    <definedName name="_utilisateur">'Gestion des accès'!$C$3</definedName>
    <definedName name="Autres">Sources!#REF!</definedName>
    <definedName name="COMEDIANCE">Sources!#REF!</definedName>
    <definedName name="Comédiance">'1. Données Partenaires'!$C$10:$P$20</definedName>
    <definedName name="Echeance">'2. Termes '!$F$3</definedName>
    <definedName name="ListeOS">Sources!#REF!</definedName>
    <definedName name="Patronales">Sources!#REF!</definedName>
    <definedName name="Salariales">Sources!#REF!</definedName>
    <definedName name="Segment_ANNEE">#N/A</definedName>
    <definedName name="Segment_Année">#N/A</definedName>
    <definedName name="Segment_Année_d_application">#N/A</definedName>
    <definedName name="Segment_Chef_de_projet">#N/A</definedName>
    <definedName name="Segment_MOIS1">#N/A</definedName>
    <definedName name="Segment_Nom_association_Sigle">#N/A</definedName>
    <definedName name="Segment_Personne_référente_Audiens">#N/A</definedName>
    <definedName name="Segment_Type">#N/A</definedName>
    <definedName name="Segment_Type1">#N/A</definedName>
    <definedName name="TypeOS">Sources!#REF!</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4"/>
        <x14:slicerCache r:id="rId15"/>
        <x14:slicerCache r:id="rId16"/>
        <x14:slicerCache r:id="rId17"/>
        <x14:slicerCache r:id="rId18"/>
        <x14:slicerCache r:id="rId19"/>
        <x14:slicerCache r:id="rId20"/>
        <x14:slicerCache r:id="rId21"/>
        <x14:slicerCache r:id="rId2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1" l="1"/>
  <c r="E9" i="1"/>
  <c r="K9" i="1"/>
  <c r="L9" i="1"/>
  <c r="M9" i="1"/>
  <c r="N9" i="1"/>
  <c r="O9" i="1"/>
  <c r="X9" i="1"/>
  <c r="Y9" i="1"/>
  <c r="AA9" i="1"/>
  <c r="AB9" i="1"/>
  <c r="AC9" i="1"/>
  <c r="AK9" i="1"/>
  <c r="D10" i="1"/>
  <c r="E10" i="1"/>
  <c r="K10" i="1"/>
  <c r="L10" i="1"/>
  <c r="M10" i="1"/>
  <c r="N10" i="1"/>
  <c r="O10" i="1"/>
  <c r="X10" i="1"/>
  <c r="Y10" i="1"/>
  <c r="AA10" i="1"/>
  <c r="AB10" i="1"/>
  <c r="AC10" i="1"/>
  <c r="AK10" i="1"/>
  <c r="D11" i="1"/>
  <c r="E11" i="1"/>
  <c r="K11" i="1"/>
  <c r="L11" i="1"/>
  <c r="M11" i="1"/>
  <c r="N11" i="1"/>
  <c r="O11" i="1"/>
  <c r="X11" i="1"/>
  <c r="Y11" i="1"/>
  <c r="AA11" i="1"/>
  <c r="AB11" i="1"/>
  <c r="AC11" i="1"/>
  <c r="AK11" i="1"/>
  <c r="D12" i="1"/>
  <c r="E12" i="1"/>
  <c r="K12" i="1"/>
  <c r="L12" i="1"/>
  <c r="M12" i="1"/>
  <c r="N12" i="1"/>
  <c r="O12" i="1"/>
  <c r="X12" i="1"/>
  <c r="Y12" i="1"/>
  <c r="AA12" i="1"/>
  <c r="AB12" i="1"/>
  <c r="AC12" i="1"/>
  <c r="AK12" i="1"/>
  <c r="D13" i="1"/>
  <c r="E13" i="1"/>
  <c r="K13" i="1"/>
  <c r="L13" i="1"/>
  <c r="M13" i="1"/>
  <c r="N13" i="1"/>
  <c r="O13" i="1"/>
  <c r="X13" i="1"/>
  <c r="Y13" i="1"/>
  <c r="AA13" i="1"/>
  <c r="AB13" i="1"/>
  <c r="AC13" i="1"/>
  <c r="AK13" i="1"/>
  <c r="D14" i="1"/>
  <c r="E14" i="1"/>
  <c r="K14" i="1"/>
  <c r="L14" i="1"/>
  <c r="M14" i="1"/>
  <c r="N14" i="1"/>
  <c r="O14" i="1"/>
  <c r="X14" i="1"/>
  <c r="Y14" i="1"/>
  <c r="AA14" i="1"/>
  <c r="AB14" i="1"/>
  <c r="AC14" i="1"/>
  <c r="AK14" i="1"/>
  <c r="D15" i="1"/>
  <c r="E15" i="1"/>
  <c r="K15" i="1"/>
  <c r="L15" i="1"/>
  <c r="M15" i="1"/>
  <c r="N15" i="1"/>
  <c r="O15" i="1"/>
  <c r="X15" i="1"/>
  <c r="Y15" i="1"/>
  <c r="AA15" i="1"/>
  <c r="AB15" i="1"/>
  <c r="AC15" i="1"/>
  <c r="AK15" i="1"/>
  <c r="D16" i="1"/>
  <c r="E16" i="1"/>
  <c r="K16" i="1"/>
  <c r="L16" i="1"/>
  <c r="M16" i="1"/>
  <c r="N16" i="1"/>
  <c r="O16" i="1"/>
  <c r="X16" i="1"/>
  <c r="Y16" i="1"/>
  <c r="AA16" i="1"/>
  <c r="AB16" i="1"/>
  <c r="AC16" i="1"/>
  <c r="AK16" i="1"/>
  <c r="D17" i="1"/>
  <c r="E17" i="1"/>
  <c r="K17" i="1"/>
  <c r="L17" i="1"/>
  <c r="M17" i="1"/>
  <c r="N17" i="1"/>
  <c r="O17" i="1"/>
  <c r="X17" i="1"/>
  <c r="Y17" i="1"/>
  <c r="AA17" i="1"/>
  <c r="AB17" i="1"/>
  <c r="AC17" i="1"/>
  <c r="AK17" i="1"/>
  <c r="D18" i="1"/>
  <c r="E18" i="1"/>
  <c r="K18" i="1"/>
  <c r="L18" i="1"/>
  <c r="M18" i="1"/>
  <c r="N18" i="1"/>
  <c r="O18" i="1"/>
  <c r="X18" i="1"/>
  <c r="Y18" i="1"/>
  <c r="AA18" i="1"/>
  <c r="AB18" i="1"/>
  <c r="AC18" i="1"/>
  <c r="AK18" i="1"/>
  <c r="D19" i="1"/>
  <c r="E19" i="1"/>
  <c r="K19" i="1"/>
  <c r="L19" i="1"/>
  <c r="M19" i="1"/>
  <c r="N19" i="1"/>
  <c r="O19" i="1"/>
  <c r="X19" i="1"/>
  <c r="Y19" i="1"/>
  <c r="AA19" i="1"/>
  <c r="AB19" i="1"/>
  <c r="AC19" i="1"/>
  <c r="AK19" i="1"/>
  <c r="D20" i="1"/>
  <c r="E20" i="1"/>
  <c r="K20" i="1"/>
  <c r="L20" i="1"/>
  <c r="M20" i="1"/>
  <c r="N20" i="1"/>
  <c r="O20" i="1"/>
  <c r="X20" i="1"/>
  <c r="Y20" i="1"/>
  <c r="AA20" i="1"/>
  <c r="AB20" i="1"/>
  <c r="AC20" i="1"/>
  <c r="AK20" i="1"/>
  <c r="D21" i="1"/>
  <c r="E21" i="1"/>
  <c r="K21" i="1"/>
  <c r="L21" i="1"/>
  <c r="M21" i="1"/>
  <c r="N21" i="1"/>
  <c r="O21" i="1"/>
  <c r="X21" i="1"/>
  <c r="Y21" i="1"/>
  <c r="AA21" i="1"/>
  <c r="AB21" i="1"/>
  <c r="AC21" i="1"/>
  <c r="AK21" i="1"/>
  <c r="D22" i="1"/>
  <c r="E22" i="1"/>
  <c r="K22" i="1"/>
  <c r="L22" i="1"/>
  <c r="M22" i="1"/>
  <c r="N22" i="1"/>
  <c r="O22" i="1"/>
  <c r="X22" i="1"/>
  <c r="Y22" i="1"/>
  <c r="AA22" i="1"/>
  <c r="AB22" i="1"/>
  <c r="AC22" i="1"/>
  <c r="AK22" i="1"/>
  <c r="D23" i="1"/>
  <c r="E23" i="1"/>
  <c r="K23" i="1"/>
  <c r="L23" i="1"/>
  <c r="M23" i="1"/>
  <c r="N23" i="1"/>
  <c r="O23" i="1"/>
  <c r="X23" i="1"/>
  <c r="Y23" i="1"/>
  <c r="AA23" i="1"/>
  <c r="AB23" i="1"/>
  <c r="AC23" i="1"/>
  <c r="AK23" i="1"/>
  <c r="D24" i="1"/>
  <c r="E24" i="1"/>
  <c r="K24" i="1"/>
  <c r="L24" i="1"/>
  <c r="M24" i="1"/>
  <c r="N24" i="1"/>
  <c r="O24" i="1"/>
  <c r="X24" i="1"/>
  <c r="Y24" i="1"/>
  <c r="AA24" i="1"/>
  <c r="AB24" i="1"/>
  <c r="AC24" i="1"/>
  <c r="AK24" i="1"/>
  <c r="D25" i="1"/>
  <c r="E25" i="1"/>
  <c r="K25" i="1"/>
  <c r="L25" i="1"/>
  <c r="M25" i="1"/>
  <c r="N25" i="1"/>
  <c r="O25" i="1"/>
  <c r="X25" i="1"/>
  <c r="Y25" i="1"/>
  <c r="AA25" i="1"/>
  <c r="AB25" i="1"/>
  <c r="AC25" i="1"/>
  <c r="AK25" i="1"/>
  <c r="D26" i="1"/>
  <c r="E26" i="1"/>
  <c r="K26" i="1"/>
  <c r="L26" i="1"/>
  <c r="M26" i="1"/>
  <c r="N26" i="1"/>
  <c r="O26" i="1"/>
  <c r="X26" i="1"/>
  <c r="Y26" i="1"/>
  <c r="AA26" i="1"/>
  <c r="AB26" i="1"/>
  <c r="AC26" i="1"/>
  <c r="AK26" i="1"/>
  <c r="D27" i="1"/>
  <c r="E27" i="1"/>
  <c r="K27" i="1"/>
  <c r="L27" i="1"/>
  <c r="M27" i="1"/>
  <c r="N27" i="1"/>
  <c r="O27" i="1"/>
  <c r="X27" i="1"/>
  <c r="Y27" i="1"/>
  <c r="AA27" i="1"/>
  <c r="AB27" i="1"/>
  <c r="AC27" i="1"/>
  <c r="AK27" i="1"/>
  <c r="D28" i="1"/>
  <c r="E28" i="1"/>
  <c r="K28" i="1"/>
  <c r="L28" i="1"/>
  <c r="M28" i="1"/>
  <c r="N28" i="1"/>
  <c r="O28" i="1"/>
  <c r="X28" i="1"/>
  <c r="Y28" i="1"/>
  <c r="AA28" i="1"/>
  <c r="AB28" i="1"/>
  <c r="AC28" i="1"/>
  <c r="AK28" i="1"/>
  <c r="D29" i="1"/>
  <c r="E29" i="1"/>
  <c r="K29" i="1"/>
  <c r="L29" i="1"/>
  <c r="M29" i="1"/>
  <c r="N29" i="1"/>
  <c r="O29" i="1"/>
  <c r="X29" i="1"/>
  <c r="Y29" i="1"/>
  <c r="AA29" i="1"/>
  <c r="AB29" i="1"/>
  <c r="AC29" i="1"/>
  <c r="AK29" i="1"/>
  <c r="D30" i="1"/>
  <c r="E30" i="1"/>
  <c r="K30" i="1"/>
  <c r="L30" i="1"/>
  <c r="M30" i="1"/>
  <c r="N30" i="1"/>
  <c r="O30" i="1"/>
  <c r="X30" i="1"/>
  <c r="Y30" i="1"/>
  <c r="AA30" i="1"/>
  <c r="AB30" i="1"/>
  <c r="AC30" i="1"/>
  <c r="AK30" i="1"/>
  <c r="D31" i="1"/>
  <c r="E31" i="1"/>
  <c r="K31" i="1"/>
  <c r="L31" i="1"/>
  <c r="M31" i="1"/>
  <c r="N31" i="1"/>
  <c r="O31" i="1"/>
  <c r="X31" i="1"/>
  <c r="Y31" i="1"/>
  <c r="AA31" i="1"/>
  <c r="AB31" i="1"/>
  <c r="AC31" i="1"/>
  <c r="AK31" i="1"/>
  <c r="D32" i="1"/>
  <c r="E32" i="1"/>
  <c r="K32" i="1"/>
  <c r="L32" i="1"/>
  <c r="M32" i="1"/>
  <c r="N32" i="1"/>
  <c r="O32" i="1"/>
  <c r="X32" i="1"/>
  <c r="Y32" i="1"/>
  <c r="AA32" i="1"/>
  <c r="AB32" i="1"/>
  <c r="AC32" i="1"/>
  <c r="AK32" i="1"/>
  <c r="D33" i="1"/>
  <c r="E33" i="1"/>
  <c r="K33" i="1"/>
  <c r="L33" i="1"/>
  <c r="M33" i="1"/>
  <c r="N33" i="1"/>
  <c r="O33" i="1"/>
  <c r="X33" i="1"/>
  <c r="Y33" i="1"/>
  <c r="AA33" i="1"/>
  <c r="AB33" i="1"/>
  <c r="AC33" i="1"/>
  <c r="AK33" i="1"/>
  <c r="D34" i="1"/>
  <c r="E34" i="1"/>
  <c r="K34" i="1"/>
  <c r="L34" i="1"/>
  <c r="M34" i="1"/>
  <c r="N34" i="1"/>
  <c r="O34" i="1"/>
  <c r="X34" i="1"/>
  <c r="Y34" i="1"/>
  <c r="AA34" i="1"/>
  <c r="AB34" i="1"/>
  <c r="AC34" i="1"/>
  <c r="AK34" i="1"/>
  <c r="D35" i="1"/>
  <c r="E35" i="1"/>
  <c r="K35" i="1"/>
  <c r="L35" i="1"/>
  <c r="M35" i="1"/>
  <c r="N35" i="1"/>
  <c r="O35" i="1"/>
  <c r="X35" i="1"/>
  <c r="Y35" i="1"/>
  <c r="AA35" i="1"/>
  <c r="AB35" i="1"/>
  <c r="AC35" i="1"/>
  <c r="AK35" i="1"/>
  <c r="D36" i="1"/>
  <c r="E36" i="1"/>
  <c r="K36" i="1"/>
  <c r="L36" i="1"/>
  <c r="M36" i="1"/>
  <c r="N36" i="1"/>
  <c r="O36" i="1"/>
  <c r="X36" i="1"/>
  <c r="Y36" i="1"/>
  <c r="AA36" i="1"/>
  <c r="AB36" i="1"/>
  <c r="AC36" i="1"/>
  <c r="AK36" i="1"/>
  <c r="D37" i="1"/>
  <c r="E37" i="1"/>
  <c r="K37" i="1"/>
  <c r="L37" i="1"/>
  <c r="M37" i="1"/>
  <c r="N37" i="1"/>
  <c r="O37" i="1"/>
  <c r="X37" i="1"/>
  <c r="Y37" i="1"/>
  <c r="AA37" i="1"/>
  <c r="AB37" i="1"/>
  <c r="AC37" i="1"/>
  <c r="AK37" i="1"/>
  <c r="D38" i="1"/>
  <c r="E38" i="1"/>
  <c r="K38" i="1"/>
  <c r="L38" i="1"/>
  <c r="M38" i="1"/>
  <c r="N38" i="1"/>
  <c r="O38" i="1"/>
  <c r="X38" i="1"/>
  <c r="Y38" i="1"/>
  <c r="AA38" i="1"/>
  <c r="AB38" i="1"/>
  <c r="AC38" i="1"/>
  <c r="AK38" i="1"/>
  <c r="D39" i="1"/>
  <c r="E39" i="1"/>
  <c r="K39" i="1"/>
  <c r="L39" i="1"/>
  <c r="M39" i="1"/>
  <c r="N39" i="1"/>
  <c r="O39" i="1"/>
  <c r="X39" i="1"/>
  <c r="Y39" i="1"/>
  <c r="AA39" i="1"/>
  <c r="AB39" i="1"/>
  <c r="AC39" i="1"/>
  <c r="AK39" i="1"/>
  <c r="D40" i="1"/>
  <c r="E40" i="1"/>
  <c r="K40" i="1"/>
  <c r="L40" i="1"/>
  <c r="M40" i="1"/>
  <c r="N40" i="1"/>
  <c r="O40" i="1"/>
  <c r="X40" i="1"/>
  <c r="Y40" i="1"/>
  <c r="AA40" i="1"/>
  <c r="AB40" i="1"/>
  <c r="AC40" i="1"/>
  <c r="AK40" i="1"/>
  <c r="D41" i="1"/>
  <c r="E41" i="1"/>
  <c r="K41" i="1"/>
  <c r="L41" i="1"/>
  <c r="M41" i="1"/>
  <c r="N41" i="1"/>
  <c r="O41" i="1"/>
  <c r="X41" i="1"/>
  <c r="Y41" i="1"/>
  <c r="AA41" i="1"/>
  <c r="AB41" i="1"/>
  <c r="AC41" i="1"/>
  <c r="AK41" i="1"/>
  <c r="D42" i="1"/>
  <c r="E42" i="1"/>
  <c r="K42" i="1"/>
  <c r="L42" i="1"/>
  <c r="M42" i="1"/>
  <c r="N42" i="1"/>
  <c r="O42" i="1"/>
  <c r="X42" i="1"/>
  <c r="Y42" i="1"/>
  <c r="AA42" i="1"/>
  <c r="AB42" i="1"/>
  <c r="AC42" i="1"/>
  <c r="AK42" i="1"/>
  <c r="D43" i="1"/>
  <c r="E43" i="1"/>
  <c r="K43" i="1"/>
  <c r="L43" i="1"/>
  <c r="M43" i="1"/>
  <c r="N43" i="1"/>
  <c r="O43" i="1"/>
  <c r="X43" i="1"/>
  <c r="Y43" i="1"/>
  <c r="AA43" i="1"/>
  <c r="AB43" i="1"/>
  <c r="AC43" i="1"/>
  <c r="AK43" i="1"/>
  <c r="D44" i="1"/>
  <c r="E44" i="1"/>
  <c r="K44" i="1"/>
  <c r="L44" i="1"/>
  <c r="M44" i="1"/>
  <c r="N44" i="1"/>
  <c r="O44" i="1"/>
  <c r="X44" i="1"/>
  <c r="Y44" i="1"/>
  <c r="AA44" i="1"/>
  <c r="AB44" i="1"/>
  <c r="AC44" i="1"/>
  <c r="AK44" i="1"/>
  <c r="D45" i="1"/>
  <c r="E45" i="1"/>
  <c r="K45" i="1"/>
  <c r="L45" i="1"/>
  <c r="M45" i="1"/>
  <c r="N45" i="1"/>
  <c r="O45" i="1"/>
  <c r="X45" i="1"/>
  <c r="Y45" i="1"/>
  <c r="AA45" i="1"/>
  <c r="AB45" i="1"/>
  <c r="AC45" i="1"/>
  <c r="AK45" i="1"/>
  <c r="D46" i="1"/>
  <c r="E46" i="1"/>
  <c r="K46" i="1"/>
  <c r="L46" i="1"/>
  <c r="M46" i="1"/>
  <c r="N46" i="1"/>
  <c r="O46" i="1"/>
  <c r="X46" i="1"/>
  <c r="Y46" i="1"/>
  <c r="AA46" i="1"/>
  <c r="AB46" i="1"/>
  <c r="AC46" i="1"/>
  <c r="AK46" i="1"/>
  <c r="D47" i="1"/>
  <c r="E47" i="1"/>
  <c r="K47" i="1"/>
  <c r="L47" i="1"/>
  <c r="M47" i="1"/>
  <c r="N47" i="1"/>
  <c r="O47" i="1"/>
  <c r="X47" i="1"/>
  <c r="Y47" i="1"/>
  <c r="AA47" i="1"/>
  <c r="AB47" i="1"/>
  <c r="AC47" i="1"/>
  <c r="AK47" i="1"/>
  <c r="D48" i="1"/>
  <c r="E48" i="1"/>
  <c r="K48" i="1"/>
  <c r="L48" i="1"/>
  <c r="M48" i="1"/>
  <c r="N48" i="1"/>
  <c r="O48" i="1"/>
  <c r="X48" i="1"/>
  <c r="Y48" i="1"/>
  <c r="AA48" i="1"/>
  <c r="AB48" i="1"/>
  <c r="AC48" i="1"/>
  <c r="AK48" i="1"/>
  <c r="D49" i="1"/>
  <c r="E49" i="1"/>
  <c r="K49" i="1"/>
  <c r="L49" i="1"/>
  <c r="M49" i="1"/>
  <c r="N49" i="1"/>
  <c r="O49" i="1"/>
  <c r="X49" i="1"/>
  <c r="Y49" i="1"/>
  <c r="AA49" i="1"/>
  <c r="AB49" i="1"/>
  <c r="AC49" i="1"/>
  <c r="AK49" i="1"/>
  <c r="D50" i="1"/>
  <c r="E50" i="1"/>
  <c r="K50" i="1"/>
  <c r="L50" i="1"/>
  <c r="M50" i="1"/>
  <c r="N50" i="1"/>
  <c r="O50" i="1"/>
  <c r="X50" i="1"/>
  <c r="Y50" i="1"/>
  <c r="AA50" i="1"/>
  <c r="AB50" i="1"/>
  <c r="AC50" i="1"/>
  <c r="AK50" i="1"/>
  <c r="D51" i="1"/>
  <c r="E51" i="1"/>
  <c r="K51" i="1"/>
  <c r="L51" i="1"/>
  <c r="M51" i="1"/>
  <c r="N51" i="1"/>
  <c r="O51" i="1"/>
  <c r="X51" i="1"/>
  <c r="Y51" i="1"/>
  <c r="AA51" i="1"/>
  <c r="AB51" i="1"/>
  <c r="AC51" i="1"/>
  <c r="AK51" i="1"/>
  <c r="D52" i="1"/>
  <c r="E52" i="1"/>
  <c r="K52" i="1"/>
  <c r="L52" i="1"/>
  <c r="M52" i="1"/>
  <c r="N52" i="1"/>
  <c r="O52" i="1"/>
  <c r="X52" i="1"/>
  <c r="Y52" i="1"/>
  <c r="AA52" i="1"/>
  <c r="AB52" i="1"/>
  <c r="AC52" i="1"/>
  <c r="AK52" i="1"/>
  <c r="D53" i="1"/>
  <c r="E53" i="1"/>
  <c r="K53" i="1"/>
  <c r="L53" i="1"/>
  <c r="M53" i="1"/>
  <c r="N53" i="1"/>
  <c r="O53" i="1"/>
  <c r="X53" i="1"/>
  <c r="Y53" i="1"/>
  <c r="AA53" i="1"/>
  <c r="AB53" i="1"/>
  <c r="AC53" i="1"/>
  <c r="AK53" i="1"/>
  <c r="D54" i="1"/>
  <c r="E54" i="1"/>
  <c r="K54" i="1"/>
  <c r="L54" i="1"/>
  <c r="M54" i="1"/>
  <c r="N54" i="1"/>
  <c r="O54" i="1"/>
  <c r="X54" i="1"/>
  <c r="Y54" i="1"/>
  <c r="AA54" i="1"/>
  <c r="AB54" i="1"/>
  <c r="AC54" i="1"/>
  <c r="AK54" i="1"/>
  <c r="D55" i="1"/>
  <c r="E55" i="1"/>
  <c r="K55" i="1"/>
  <c r="L55" i="1"/>
  <c r="M55" i="1"/>
  <c r="N55" i="1"/>
  <c r="O55" i="1"/>
  <c r="X55" i="1"/>
  <c r="Y55" i="1"/>
  <c r="AA55" i="1"/>
  <c r="AB55" i="1"/>
  <c r="AC55" i="1"/>
  <c r="AK55" i="1"/>
  <c r="D56" i="1"/>
  <c r="E56" i="1"/>
  <c r="K56" i="1"/>
  <c r="L56" i="1"/>
  <c r="M56" i="1"/>
  <c r="N56" i="1"/>
  <c r="O56" i="1"/>
  <c r="X56" i="1"/>
  <c r="Y56" i="1"/>
  <c r="AA56" i="1"/>
  <c r="AB56" i="1"/>
  <c r="AC56" i="1"/>
  <c r="AK56" i="1"/>
  <c r="D57" i="1"/>
  <c r="E57" i="1"/>
  <c r="K57" i="1"/>
  <c r="L57" i="1"/>
  <c r="M57" i="1"/>
  <c r="N57" i="1"/>
  <c r="O57" i="1"/>
  <c r="X57" i="1"/>
  <c r="Y57" i="1"/>
  <c r="AA57" i="1"/>
  <c r="AB57" i="1"/>
  <c r="AC57" i="1"/>
  <c r="AK57" i="1"/>
  <c r="D58" i="1"/>
  <c r="E58" i="1"/>
  <c r="K58" i="1"/>
  <c r="L58" i="1"/>
  <c r="M58" i="1"/>
  <c r="N58" i="1"/>
  <c r="O58" i="1"/>
  <c r="X58" i="1"/>
  <c r="Y58" i="1"/>
  <c r="AA58" i="1"/>
  <c r="AB58" i="1"/>
  <c r="AC58" i="1"/>
  <c r="AK58" i="1"/>
  <c r="D59" i="1"/>
  <c r="E59" i="1"/>
  <c r="K59" i="1"/>
  <c r="L59" i="1"/>
  <c r="M59" i="1"/>
  <c r="N59" i="1"/>
  <c r="O59" i="1"/>
  <c r="X59" i="1"/>
  <c r="Y59" i="1"/>
  <c r="AA59" i="1"/>
  <c r="AB59" i="1"/>
  <c r="AC59" i="1"/>
  <c r="AK59" i="1"/>
  <c r="D60" i="1"/>
  <c r="E60" i="1"/>
  <c r="K60" i="1"/>
  <c r="L60" i="1"/>
  <c r="M60" i="1"/>
  <c r="N60" i="1"/>
  <c r="O60" i="1"/>
  <c r="X60" i="1"/>
  <c r="Y60" i="1"/>
  <c r="AA60" i="1"/>
  <c r="AB60" i="1"/>
  <c r="AC60" i="1"/>
  <c r="AK60" i="1"/>
  <c r="D61" i="1"/>
  <c r="E61" i="1"/>
  <c r="K61" i="1"/>
  <c r="L61" i="1"/>
  <c r="M61" i="1"/>
  <c r="N61" i="1"/>
  <c r="O61" i="1"/>
  <c r="X61" i="1"/>
  <c r="Y61" i="1"/>
  <c r="AA61" i="1"/>
  <c r="AB61" i="1"/>
  <c r="AC61" i="1"/>
  <c r="AK61" i="1"/>
  <c r="D62" i="1"/>
  <c r="E62" i="1"/>
  <c r="K62" i="1"/>
  <c r="L62" i="1"/>
  <c r="M62" i="1"/>
  <c r="N62" i="1"/>
  <c r="O62" i="1"/>
  <c r="X62" i="1"/>
  <c r="Y62" i="1"/>
  <c r="AA62" i="1"/>
  <c r="AB62" i="1"/>
  <c r="AC62" i="1"/>
  <c r="AK62" i="1"/>
  <c r="D63" i="1"/>
  <c r="E63" i="1"/>
  <c r="K63" i="1"/>
  <c r="L63" i="1"/>
  <c r="M63" i="1"/>
  <c r="N63" i="1"/>
  <c r="O63" i="1"/>
  <c r="X63" i="1"/>
  <c r="Y63" i="1"/>
  <c r="AA63" i="1"/>
  <c r="AB63" i="1"/>
  <c r="AC63" i="1"/>
  <c r="AK63" i="1"/>
  <c r="D64" i="1"/>
  <c r="E64" i="1"/>
  <c r="K64" i="1"/>
  <c r="L64" i="1"/>
  <c r="M64" i="1"/>
  <c r="N64" i="1"/>
  <c r="O64" i="1"/>
  <c r="X64" i="1"/>
  <c r="Y64" i="1"/>
  <c r="AA64" i="1"/>
  <c r="AB64" i="1"/>
  <c r="AC64" i="1"/>
  <c r="AK64" i="1"/>
  <c r="D65" i="1"/>
  <c r="E65" i="1"/>
  <c r="K65" i="1"/>
  <c r="L65" i="1"/>
  <c r="M65" i="1"/>
  <c r="N65" i="1"/>
  <c r="O65" i="1"/>
  <c r="X65" i="1"/>
  <c r="Y65" i="1"/>
  <c r="AA65" i="1"/>
  <c r="AB65" i="1"/>
  <c r="AC65" i="1"/>
  <c r="AK65" i="1"/>
  <c r="D66" i="1"/>
  <c r="E66" i="1"/>
  <c r="K66" i="1"/>
  <c r="L66" i="1"/>
  <c r="M66" i="1"/>
  <c r="N66" i="1"/>
  <c r="O66" i="1"/>
  <c r="X66" i="1"/>
  <c r="Y66" i="1"/>
  <c r="AA66" i="1"/>
  <c r="AB66" i="1"/>
  <c r="AC66" i="1"/>
  <c r="AK66" i="1"/>
  <c r="D67" i="1"/>
  <c r="E67" i="1"/>
  <c r="K67" i="1"/>
  <c r="L67" i="1"/>
  <c r="M67" i="1"/>
  <c r="N67" i="1"/>
  <c r="O67" i="1"/>
  <c r="X67" i="1"/>
  <c r="Y67" i="1"/>
  <c r="AA67" i="1"/>
  <c r="AB67" i="1"/>
  <c r="AC67" i="1"/>
  <c r="AK67" i="1"/>
  <c r="D68" i="1"/>
  <c r="E68" i="1"/>
  <c r="K68" i="1"/>
  <c r="L68" i="1"/>
  <c r="M68" i="1"/>
  <c r="N68" i="1"/>
  <c r="O68" i="1"/>
  <c r="X68" i="1"/>
  <c r="Y68" i="1"/>
  <c r="AA68" i="1"/>
  <c r="AB68" i="1"/>
  <c r="AC68" i="1"/>
  <c r="AK68" i="1"/>
  <c r="D69" i="1"/>
  <c r="E69" i="1"/>
  <c r="K69" i="1"/>
  <c r="L69" i="1"/>
  <c r="M69" i="1"/>
  <c r="N69" i="1"/>
  <c r="O69" i="1"/>
  <c r="X69" i="1"/>
  <c r="Y69" i="1"/>
  <c r="AA69" i="1"/>
  <c r="AB69" i="1"/>
  <c r="AC69" i="1"/>
  <c r="AK69" i="1"/>
  <c r="D70" i="1"/>
  <c r="E70" i="1"/>
  <c r="K70" i="1"/>
  <c r="L70" i="1"/>
  <c r="M70" i="1"/>
  <c r="N70" i="1"/>
  <c r="O70" i="1"/>
  <c r="X70" i="1"/>
  <c r="Y70" i="1"/>
  <c r="AA70" i="1"/>
  <c r="AB70" i="1"/>
  <c r="AC70" i="1"/>
  <c r="AK70" i="1"/>
  <c r="D71" i="1"/>
  <c r="E71" i="1"/>
  <c r="K71" i="1"/>
  <c r="L71" i="1"/>
  <c r="M71" i="1"/>
  <c r="N71" i="1"/>
  <c r="O71" i="1"/>
  <c r="X71" i="1"/>
  <c r="Y71" i="1"/>
  <c r="AA71" i="1"/>
  <c r="AB71" i="1"/>
  <c r="AC71" i="1"/>
  <c r="AK71" i="1"/>
  <c r="D72" i="1"/>
  <c r="E72" i="1"/>
  <c r="K72" i="1"/>
  <c r="L72" i="1"/>
  <c r="M72" i="1"/>
  <c r="N72" i="1"/>
  <c r="O72" i="1"/>
  <c r="X72" i="1"/>
  <c r="Y72" i="1"/>
  <c r="AA72" i="1"/>
  <c r="AB72" i="1"/>
  <c r="AC72" i="1"/>
  <c r="AK72" i="1"/>
  <c r="D73" i="1"/>
  <c r="E73" i="1"/>
  <c r="K73" i="1"/>
  <c r="L73" i="1"/>
  <c r="M73" i="1"/>
  <c r="N73" i="1"/>
  <c r="O73" i="1"/>
  <c r="X73" i="1"/>
  <c r="Y73" i="1"/>
  <c r="AA73" i="1"/>
  <c r="AB73" i="1"/>
  <c r="AC73" i="1"/>
  <c r="AK73" i="1"/>
  <c r="D74" i="1"/>
  <c r="E74" i="1"/>
  <c r="K74" i="1"/>
  <c r="L74" i="1"/>
  <c r="M74" i="1"/>
  <c r="N74" i="1"/>
  <c r="O74" i="1"/>
  <c r="X74" i="1"/>
  <c r="Y74" i="1"/>
  <c r="AA74" i="1"/>
  <c r="AB74" i="1"/>
  <c r="AC74" i="1"/>
  <c r="AK74" i="1"/>
  <c r="D75" i="1"/>
  <c r="E75" i="1"/>
  <c r="K75" i="1"/>
  <c r="L75" i="1"/>
  <c r="M75" i="1"/>
  <c r="N75" i="1"/>
  <c r="O75" i="1"/>
  <c r="X75" i="1"/>
  <c r="Y75" i="1"/>
  <c r="AA75" i="1"/>
  <c r="AB75" i="1"/>
  <c r="AC75" i="1"/>
  <c r="AK75" i="1"/>
  <c r="D76" i="1"/>
  <c r="E76" i="1"/>
  <c r="K76" i="1"/>
  <c r="L76" i="1"/>
  <c r="M76" i="1"/>
  <c r="N76" i="1"/>
  <c r="O76" i="1"/>
  <c r="X76" i="1"/>
  <c r="Y76" i="1"/>
  <c r="AA76" i="1"/>
  <c r="AB76" i="1"/>
  <c r="AC76" i="1"/>
  <c r="AK76" i="1"/>
  <c r="D77" i="1"/>
  <c r="E77" i="1"/>
  <c r="K77" i="1"/>
  <c r="L77" i="1"/>
  <c r="M77" i="1"/>
  <c r="N77" i="1"/>
  <c r="O77" i="1"/>
  <c r="X77" i="1"/>
  <c r="Y77" i="1"/>
  <c r="AA77" i="1"/>
  <c r="AB77" i="1"/>
  <c r="AC77" i="1"/>
  <c r="AK77" i="1"/>
  <c r="D78" i="1"/>
  <c r="E78" i="1"/>
  <c r="K78" i="1"/>
  <c r="L78" i="1"/>
  <c r="M78" i="1"/>
  <c r="N78" i="1"/>
  <c r="O78" i="1"/>
  <c r="X78" i="1"/>
  <c r="Y78" i="1"/>
  <c r="AA78" i="1"/>
  <c r="AB78" i="1"/>
  <c r="AC78" i="1"/>
  <c r="AK78" i="1"/>
  <c r="D79" i="1"/>
  <c r="E79" i="1"/>
  <c r="K79" i="1"/>
  <c r="L79" i="1"/>
  <c r="M79" i="1"/>
  <c r="N79" i="1"/>
  <c r="O79" i="1"/>
  <c r="X79" i="1"/>
  <c r="Y79" i="1"/>
  <c r="AA79" i="1"/>
  <c r="AB79" i="1"/>
  <c r="AC79" i="1"/>
  <c r="AK79" i="1"/>
  <c r="D80" i="1"/>
  <c r="E80" i="1"/>
  <c r="K80" i="1"/>
  <c r="L80" i="1"/>
  <c r="M80" i="1"/>
  <c r="N80" i="1"/>
  <c r="O80" i="1"/>
  <c r="X80" i="1"/>
  <c r="Y80" i="1"/>
  <c r="AA80" i="1"/>
  <c r="AB80" i="1"/>
  <c r="AC80" i="1"/>
  <c r="AK80" i="1"/>
  <c r="D81" i="1"/>
  <c r="E81" i="1"/>
  <c r="K81" i="1"/>
  <c r="L81" i="1"/>
  <c r="M81" i="1"/>
  <c r="N81" i="1"/>
  <c r="O81" i="1"/>
  <c r="X81" i="1"/>
  <c r="Y81" i="1"/>
  <c r="AA81" i="1"/>
  <c r="AB81" i="1"/>
  <c r="AC81" i="1"/>
  <c r="AK81" i="1"/>
  <c r="D82" i="1"/>
  <c r="E82" i="1"/>
  <c r="K82" i="1"/>
  <c r="L82" i="1"/>
  <c r="M82" i="1"/>
  <c r="N82" i="1"/>
  <c r="O82" i="1"/>
  <c r="X82" i="1"/>
  <c r="Y82" i="1"/>
  <c r="AA82" i="1"/>
  <c r="AB82" i="1"/>
  <c r="AC82" i="1"/>
  <c r="AK82" i="1"/>
  <c r="D83" i="1"/>
  <c r="E83" i="1"/>
  <c r="K83" i="1"/>
  <c r="L83" i="1"/>
  <c r="M83" i="1"/>
  <c r="N83" i="1"/>
  <c r="O83" i="1"/>
  <c r="X83" i="1"/>
  <c r="Y83" i="1"/>
  <c r="AA83" i="1"/>
  <c r="AB83" i="1"/>
  <c r="AC83" i="1"/>
  <c r="AK83" i="1"/>
  <c r="D84" i="1"/>
  <c r="E84" i="1"/>
  <c r="K84" i="1"/>
  <c r="L84" i="1"/>
  <c r="M84" i="1"/>
  <c r="N84" i="1"/>
  <c r="O84" i="1"/>
  <c r="X84" i="1"/>
  <c r="Y84" i="1"/>
  <c r="AA84" i="1"/>
  <c r="AB84" i="1"/>
  <c r="AC84" i="1"/>
  <c r="AK84" i="1"/>
  <c r="D85" i="1"/>
  <c r="E85" i="1"/>
  <c r="K85" i="1"/>
  <c r="L85" i="1"/>
  <c r="M85" i="1"/>
  <c r="N85" i="1"/>
  <c r="O85" i="1"/>
  <c r="X85" i="1"/>
  <c r="Y85" i="1"/>
  <c r="AA85" i="1"/>
  <c r="AB85" i="1"/>
  <c r="AC85" i="1"/>
  <c r="AK85" i="1"/>
  <c r="D86" i="1"/>
  <c r="E86" i="1"/>
  <c r="K86" i="1"/>
  <c r="L86" i="1"/>
  <c r="M86" i="1"/>
  <c r="N86" i="1"/>
  <c r="O86" i="1"/>
  <c r="X86" i="1"/>
  <c r="Y86" i="1"/>
  <c r="AA86" i="1"/>
  <c r="AB86" i="1"/>
  <c r="AC86" i="1"/>
  <c r="AK86" i="1"/>
  <c r="D87" i="1"/>
  <c r="E87" i="1"/>
  <c r="K87" i="1"/>
  <c r="L87" i="1"/>
  <c r="M87" i="1"/>
  <c r="N87" i="1"/>
  <c r="O87" i="1"/>
  <c r="X87" i="1"/>
  <c r="Y87" i="1"/>
  <c r="AA87" i="1"/>
  <c r="AB87" i="1"/>
  <c r="AC87" i="1"/>
  <c r="AK87" i="1"/>
  <c r="D88" i="1"/>
  <c r="E88" i="1"/>
  <c r="K88" i="1"/>
  <c r="L88" i="1"/>
  <c r="M88" i="1"/>
  <c r="N88" i="1"/>
  <c r="O88" i="1"/>
  <c r="X88" i="1"/>
  <c r="Y88" i="1"/>
  <c r="AA88" i="1"/>
  <c r="AB88" i="1"/>
  <c r="AC88" i="1"/>
  <c r="AK88" i="1"/>
  <c r="D89" i="1"/>
  <c r="E89" i="1"/>
  <c r="K89" i="1"/>
  <c r="L89" i="1"/>
  <c r="M89" i="1"/>
  <c r="N89" i="1"/>
  <c r="O89" i="1"/>
  <c r="X89" i="1"/>
  <c r="Y89" i="1"/>
  <c r="AA89" i="1"/>
  <c r="AB89" i="1"/>
  <c r="AC89" i="1"/>
  <c r="AK89" i="1"/>
  <c r="D90" i="1"/>
  <c r="E90" i="1"/>
  <c r="K90" i="1"/>
  <c r="L90" i="1"/>
  <c r="M90" i="1"/>
  <c r="N90" i="1"/>
  <c r="O90" i="1"/>
  <c r="X90" i="1"/>
  <c r="Y90" i="1"/>
  <c r="AA90" i="1"/>
  <c r="AB90" i="1"/>
  <c r="AC90" i="1"/>
  <c r="AK90" i="1"/>
  <c r="D91" i="1"/>
  <c r="E91" i="1"/>
  <c r="K91" i="1"/>
  <c r="L91" i="1"/>
  <c r="M91" i="1"/>
  <c r="N91" i="1"/>
  <c r="O91" i="1"/>
  <c r="X91" i="1"/>
  <c r="Y91" i="1"/>
  <c r="AA91" i="1"/>
  <c r="AB91" i="1"/>
  <c r="AC91" i="1"/>
  <c r="AK91" i="1"/>
  <c r="D92" i="1"/>
  <c r="E92" i="1"/>
  <c r="K92" i="1"/>
  <c r="L92" i="1"/>
  <c r="M92" i="1"/>
  <c r="N92" i="1"/>
  <c r="O92" i="1"/>
  <c r="X92" i="1"/>
  <c r="Y92" i="1"/>
  <c r="AA92" i="1"/>
  <c r="AB92" i="1"/>
  <c r="AC92" i="1"/>
  <c r="AK92" i="1"/>
  <c r="D93" i="1"/>
  <c r="E93" i="1"/>
  <c r="K93" i="1"/>
  <c r="L93" i="1"/>
  <c r="M93" i="1"/>
  <c r="N93" i="1"/>
  <c r="O93" i="1"/>
  <c r="X93" i="1"/>
  <c r="Y93" i="1"/>
  <c r="AA93" i="1"/>
  <c r="AB93" i="1"/>
  <c r="AC93" i="1"/>
  <c r="AK93" i="1"/>
  <c r="D94" i="1"/>
  <c r="E94" i="1"/>
  <c r="K94" i="1"/>
  <c r="L94" i="1"/>
  <c r="M94" i="1"/>
  <c r="N94" i="1"/>
  <c r="O94" i="1"/>
  <c r="X94" i="1"/>
  <c r="Y94" i="1"/>
  <c r="AA94" i="1"/>
  <c r="AB94" i="1"/>
  <c r="AC94" i="1"/>
  <c r="AK94" i="1"/>
  <c r="D95" i="1"/>
  <c r="E95" i="1"/>
  <c r="K95" i="1"/>
  <c r="L95" i="1"/>
  <c r="M95" i="1"/>
  <c r="N95" i="1"/>
  <c r="O95" i="1"/>
  <c r="X95" i="1"/>
  <c r="Y95" i="1"/>
  <c r="AA95" i="1"/>
  <c r="AB95" i="1"/>
  <c r="AC95" i="1"/>
  <c r="AK95" i="1"/>
  <c r="D96" i="1"/>
  <c r="E96" i="1"/>
  <c r="K96" i="1"/>
  <c r="L96" i="1"/>
  <c r="M96" i="1"/>
  <c r="N96" i="1"/>
  <c r="O96" i="1"/>
  <c r="X96" i="1"/>
  <c r="Y96" i="1"/>
  <c r="AA96" i="1"/>
  <c r="AB96" i="1"/>
  <c r="AC96" i="1"/>
  <c r="AK96" i="1"/>
  <c r="D97" i="1"/>
  <c r="E97" i="1"/>
  <c r="K97" i="1"/>
  <c r="L97" i="1"/>
  <c r="M97" i="1"/>
  <c r="N97" i="1"/>
  <c r="O97" i="1"/>
  <c r="X97" i="1"/>
  <c r="Y97" i="1"/>
  <c r="AA97" i="1"/>
  <c r="AB97" i="1"/>
  <c r="AC97" i="1"/>
  <c r="AK97" i="1"/>
  <c r="D98" i="1"/>
  <c r="E98" i="1"/>
  <c r="K98" i="1"/>
  <c r="L98" i="1"/>
  <c r="M98" i="1"/>
  <c r="N98" i="1"/>
  <c r="O98" i="1"/>
  <c r="X98" i="1"/>
  <c r="Y98" i="1"/>
  <c r="AA98" i="1"/>
  <c r="AB98" i="1"/>
  <c r="AC98" i="1"/>
  <c r="AK98" i="1"/>
  <c r="D99" i="1"/>
  <c r="E99" i="1"/>
  <c r="K99" i="1"/>
  <c r="L99" i="1"/>
  <c r="M99" i="1"/>
  <c r="N99" i="1"/>
  <c r="O99" i="1"/>
  <c r="X99" i="1"/>
  <c r="Y99" i="1"/>
  <c r="AA99" i="1"/>
  <c r="AB99" i="1"/>
  <c r="AC99" i="1"/>
  <c r="AK99" i="1"/>
  <c r="D100" i="1"/>
  <c r="E100" i="1"/>
  <c r="K100" i="1"/>
  <c r="L100" i="1"/>
  <c r="M100" i="1"/>
  <c r="N100" i="1"/>
  <c r="O100" i="1"/>
  <c r="X100" i="1"/>
  <c r="Y100" i="1"/>
  <c r="AA100" i="1"/>
  <c r="AB100" i="1"/>
  <c r="AC100" i="1"/>
  <c r="AK100" i="1"/>
  <c r="D101" i="1"/>
  <c r="E101" i="1"/>
  <c r="K101" i="1"/>
  <c r="L101" i="1"/>
  <c r="M101" i="1"/>
  <c r="N101" i="1"/>
  <c r="O101" i="1"/>
  <c r="X101" i="1"/>
  <c r="Y101" i="1"/>
  <c r="AA101" i="1"/>
  <c r="AB101" i="1"/>
  <c r="AC101" i="1"/>
  <c r="AK101" i="1"/>
  <c r="D102" i="1"/>
  <c r="E102" i="1"/>
  <c r="K102" i="1"/>
  <c r="L102" i="1"/>
  <c r="M102" i="1"/>
  <c r="N102" i="1"/>
  <c r="O102" i="1"/>
  <c r="X102" i="1"/>
  <c r="Y102" i="1"/>
  <c r="AA102" i="1"/>
  <c r="AB102" i="1"/>
  <c r="AC102" i="1"/>
  <c r="AK102" i="1"/>
  <c r="D103" i="1"/>
  <c r="E103" i="1"/>
  <c r="K103" i="1"/>
  <c r="L103" i="1"/>
  <c r="M103" i="1"/>
  <c r="N103" i="1"/>
  <c r="O103" i="1"/>
  <c r="X103" i="1"/>
  <c r="Y103" i="1"/>
  <c r="AA103" i="1"/>
  <c r="AB103" i="1"/>
  <c r="AC103" i="1"/>
  <c r="AK103" i="1"/>
  <c r="D104" i="1"/>
  <c r="E104" i="1"/>
  <c r="K104" i="1"/>
  <c r="L104" i="1"/>
  <c r="M104" i="1"/>
  <c r="N104" i="1"/>
  <c r="O104" i="1"/>
  <c r="X104" i="1"/>
  <c r="Y104" i="1"/>
  <c r="AA104" i="1"/>
  <c r="AB104" i="1"/>
  <c r="AC104" i="1"/>
  <c r="AK104" i="1"/>
  <c r="D105" i="1"/>
  <c r="E105" i="1"/>
  <c r="K105" i="1"/>
  <c r="L105" i="1"/>
  <c r="M105" i="1"/>
  <c r="N105" i="1"/>
  <c r="O105" i="1"/>
  <c r="X105" i="1"/>
  <c r="Y105" i="1"/>
  <c r="AA105" i="1"/>
  <c r="AB105" i="1"/>
  <c r="AC105" i="1"/>
  <c r="AK105" i="1"/>
  <c r="D106" i="1"/>
  <c r="E106" i="1"/>
  <c r="K106" i="1"/>
  <c r="L106" i="1"/>
  <c r="M106" i="1"/>
  <c r="N106" i="1"/>
  <c r="O106" i="1"/>
  <c r="X106" i="1"/>
  <c r="Y106" i="1"/>
  <c r="AA106" i="1"/>
  <c r="AB106" i="1"/>
  <c r="AC106" i="1"/>
  <c r="AK106" i="1"/>
  <c r="D107" i="1"/>
  <c r="E107" i="1"/>
  <c r="K107" i="1"/>
  <c r="L107" i="1"/>
  <c r="M107" i="1"/>
  <c r="N107" i="1"/>
  <c r="O107" i="1"/>
  <c r="X107" i="1"/>
  <c r="Y107" i="1"/>
  <c r="AA107" i="1"/>
  <c r="AB107" i="1"/>
  <c r="AC107" i="1"/>
  <c r="AK107" i="1"/>
  <c r="D108" i="1"/>
  <c r="E108" i="1"/>
  <c r="K108" i="1"/>
  <c r="L108" i="1"/>
  <c r="M108" i="1"/>
  <c r="N108" i="1"/>
  <c r="O108" i="1"/>
  <c r="X108" i="1"/>
  <c r="Y108" i="1"/>
  <c r="AA108" i="1"/>
  <c r="AB108" i="1"/>
  <c r="AC108" i="1"/>
  <c r="AK108" i="1"/>
  <c r="D109" i="1"/>
  <c r="E109" i="1"/>
  <c r="K109" i="1"/>
  <c r="L109" i="1"/>
  <c r="M109" i="1"/>
  <c r="N109" i="1"/>
  <c r="O109" i="1"/>
  <c r="X109" i="1"/>
  <c r="Y109" i="1"/>
  <c r="AA109" i="1"/>
  <c r="AB109" i="1"/>
  <c r="AC109" i="1"/>
  <c r="AK109" i="1"/>
  <c r="D110" i="1"/>
  <c r="E110" i="1"/>
  <c r="K110" i="1"/>
  <c r="L110" i="1"/>
  <c r="M110" i="1"/>
  <c r="N110" i="1"/>
  <c r="O110" i="1"/>
  <c r="X110" i="1"/>
  <c r="Y110" i="1"/>
  <c r="AA110" i="1"/>
  <c r="AB110" i="1"/>
  <c r="AC110" i="1"/>
  <c r="AK110" i="1"/>
  <c r="D111" i="1"/>
  <c r="E111" i="1"/>
  <c r="K111" i="1"/>
  <c r="L111" i="1"/>
  <c r="M111" i="1"/>
  <c r="N111" i="1"/>
  <c r="O111" i="1"/>
  <c r="X111" i="1"/>
  <c r="Y111" i="1"/>
  <c r="AA111" i="1"/>
  <c r="AB111" i="1"/>
  <c r="AC111" i="1"/>
  <c r="AK111" i="1"/>
  <c r="D112" i="1"/>
  <c r="E112" i="1"/>
  <c r="K112" i="1"/>
  <c r="L112" i="1"/>
  <c r="M112" i="1"/>
  <c r="N112" i="1"/>
  <c r="O112" i="1"/>
  <c r="X112" i="1"/>
  <c r="Y112" i="1"/>
  <c r="AA112" i="1"/>
  <c r="AB112" i="1"/>
  <c r="AC112" i="1"/>
  <c r="AK112" i="1"/>
  <c r="D113" i="1"/>
  <c r="E113" i="1"/>
  <c r="K113" i="1"/>
  <c r="L113" i="1"/>
  <c r="M113" i="1"/>
  <c r="N113" i="1"/>
  <c r="O113" i="1"/>
  <c r="X113" i="1"/>
  <c r="Y113" i="1"/>
  <c r="AA113" i="1"/>
  <c r="AB113" i="1"/>
  <c r="AC113" i="1"/>
  <c r="AK113" i="1"/>
  <c r="D114" i="1"/>
  <c r="E114" i="1"/>
  <c r="K114" i="1"/>
  <c r="L114" i="1"/>
  <c r="M114" i="1"/>
  <c r="N114" i="1"/>
  <c r="O114" i="1"/>
  <c r="X114" i="1"/>
  <c r="Y114" i="1"/>
  <c r="AA114" i="1"/>
  <c r="AB114" i="1"/>
  <c r="AC114" i="1"/>
  <c r="AK114" i="1"/>
  <c r="D115" i="1"/>
  <c r="E115" i="1"/>
  <c r="K115" i="1"/>
  <c r="L115" i="1"/>
  <c r="M115" i="1"/>
  <c r="N115" i="1"/>
  <c r="O115" i="1"/>
  <c r="X115" i="1"/>
  <c r="Y115" i="1"/>
  <c r="AA115" i="1"/>
  <c r="AB115" i="1"/>
  <c r="AC115" i="1"/>
  <c r="AK115" i="1"/>
  <c r="D116" i="1"/>
  <c r="E116" i="1"/>
  <c r="K116" i="1"/>
  <c r="L116" i="1"/>
  <c r="M116" i="1"/>
  <c r="N116" i="1"/>
  <c r="O116" i="1"/>
  <c r="X116" i="1"/>
  <c r="Y116" i="1"/>
  <c r="AA116" i="1"/>
  <c r="AB116" i="1"/>
  <c r="AC116" i="1"/>
  <c r="AK116" i="1"/>
  <c r="D117" i="1"/>
  <c r="E117" i="1"/>
  <c r="K117" i="1"/>
  <c r="L117" i="1"/>
  <c r="M117" i="1"/>
  <c r="N117" i="1"/>
  <c r="O117" i="1"/>
  <c r="X117" i="1"/>
  <c r="Y117" i="1"/>
  <c r="AA117" i="1"/>
  <c r="AB117" i="1"/>
  <c r="AC117" i="1"/>
  <c r="AK117" i="1"/>
  <c r="D118" i="1"/>
  <c r="E118" i="1"/>
  <c r="K118" i="1"/>
  <c r="L118" i="1"/>
  <c r="M118" i="1"/>
  <c r="N118" i="1"/>
  <c r="O118" i="1"/>
  <c r="X118" i="1"/>
  <c r="Y118" i="1"/>
  <c r="AA118" i="1"/>
  <c r="AB118" i="1"/>
  <c r="AC118" i="1"/>
  <c r="AK118" i="1"/>
  <c r="D119" i="1"/>
  <c r="E119" i="1"/>
  <c r="K119" i="1"/>
  <c r="L119" i="1"/>
  <c r="M119" i="1"/>
  <c r="N119" i="1"/>
  <c r="O119" i="1"/>
  <c r="X119" i="1"/>
  <c r="Y119" i="1"/>
  <c r="AA119" i="1"/>
  <c r="AB119" i="1"/>
  <c r="AC119" i="1"/>
  <c r="AK119" i="1"/>
  <c r="D120" i="1"/>
  <c r="E120" i="1"/>
  <c r="K120" i="1"/>
  <c r="L120" i="1"/>
  <c r="M120" i="1"/>
  <c r="N120" i="1"/>
  <c r="O120" i="1"/>
  <c r="X120" i="1"/>
  <c r="Y120" i="1"/>
  <c r="AA120" i="1"/>
  <c r="AB120" i="1"/>
  <c r="AC120" i="1"/>
  <c r="AK120" i="1"/>
  <c r="D121" i="1"/>
  <c r="E121" i="1"/>
  <c r="K121" i="1"/>
  <c r="L121" i="1"/>
  <c r="M121" i="1"/>
  <c r="N121" i="1"/>
  <c r="O121" i="1"/>
  <c r="X121" i="1"/>
  <c r="Y121" i="1"/>
  <c r="AA121" i="1"/>
  <c r="AB121" i="1"/>
  <c r="AC121" i="1"/>
  <c r="AK121" i="1"/>
  <c r="D122" i="1"/>
  <c r="E122" i="1"/>
  <c r="K122" i="1"/>
  <c r="L122" i="1"/>
  <c r="M122" i="1"/>
  <c r="N122" i="1"/>
  <c r="O122" i="1"/>
  <c r="X122" i="1"/>
  <c r="Y122" i="1"/>
  <c r="AA122" i="1"/>
  <c r="AB122" i="1"/>
  <c r="AC122" i="1"/>
  <c r="AK122" i="1"/>
  <c r="D123" i="1"/>
  <c r="E123" i="1"/>
  <c r="K123" i="1"/>
  <c r="L123" i="1"/>
  <c r="M123" i="1"/>
  <c r="N123" i="1"/>
  <c r="O123" i="1"/>
  <c r="X123" i="1"/>
  <c r="Y123" i="1"/>
  <c r="AA123" i="1"/>
  <c r="AB123" i="1"/>
  <c r="AC123" i="1"/>
  <c r="AK123" i="1"/>
  <c r="D124" i="1"/>
  <c r="E124" i="1"/>
  <c r="K124" i="1"/>
  <c r="L124" i="1"/>
  <c r="M124" i="1"/>
  <c r="N124" i="1"/>
  <c r="O124" i="1"/>
  <c r="X124" i="1"/>
  <c r="Y124" i="1"/>
  <c r="AA124" i="1"/>
  <c r="AB124" i="1"/>
  <c r="AC124" i="1"/>
  <c r="AK124" i="1"/>
  <c r="D125" i="1"/>
  <c r="E125" i="1"/>
  <c r="K125" i="1"/>
  <c r="L125" i="1"/>
  <c r="M125" i="1"/>
  <c r="N125" i="1"/>
  <c r="O125" i="1"/>
  <c r="X125" i="1"/>
  <c r="Y125" i="1"/>
  <c r="AA125" i="1"/>
  <c r="AB125" i="1"/>
  <c r="AC125" i="1"/>
  <c r="AK125" i="1"/>
  <c r="D126" i="1"/>
  <c r="E126" i="1"/>
  <c r="K126" i="1"/>
  <c r="L126" i="1"/>
  <c r="M126" i="1"/>
  <c r="N126" i="1"/>
  <c r="O126" i="1"/>
  <c r="X126" i="1"/>
  <c r="Y126" i="1"/>
  <c r="AA126" i="1"/>
  <c r="AB126" i="1"/>
  <c r="AC126" i="1"/>
  <c r="AK126" i="1"/>
  <c r="D127" i="1"/>
  <c r="E127" i="1"/>
  <c r="K127" i="1"/>
  <c r="L127" i="1"/>
  <c r="M127" i="1"/>
  <c r="N127" i="1"/>
  <c r="O127" i="1"/>
  <c r="X127" i="1"/>
  <c r="Y127" i="1"/>
  <c r="AA127" i="1"/>
  <c r="AB127" i="1"/>
  <c r="AC127" i="1"/>
  <c r="AK127" i="1"/>
  <c r="D128" i="1"/>
  <c r="E128" i="1"/>
  <c r="K128" i="1"/>
  <c r="L128" i="1"/>
  <c r="M128" i="1"/>
  <c r="N128" i="1"/>
  <c r="O128" i="1"/>
  <c r="X128" i="1"/>
  <c r="Y128" i="1"/>
  <c r="AA128" i="1"/>
  <c r="AB128" i="1"/>
  <c r="AC128" i="1"/>
  <c r="AK128" i="1"/>
  <c r="D129" i="1"/>
  <c r="E129" i="1"/>
  <c r="K129" i="1"/>
  <c r="L129" i="1"/>
  <c r="M129" i="1"/>
  <c r="N129" i="1"/>
  <c r="O129" i="1"/>
  <c r="X129" i="1"/>
  <c r="Y129" i="1"/>
  <c r="AA129" i="1"/>
  <c r="AB129" i="1"/>
  <c r="AC129" i="1"/>
  <c r="AK129" i="1"/>
  <c r="D130" i="1"/>
  <c r="E130" i="1"/>
  <c r="K130" i="1"/>
  <c r="L130" i="1"/>
  <c r="M130" i="1"/>
  <c r="N130" i="1"/>
  <c r="O130" i="1"/>
  <c r="X130" i="1"/>
  <c r="Y130" i="1"/>
  <c r="AA130" i="1"/>
  <c r="AB130" i="1"/>
  <c r="AC130" i="1"/>
  <c r="AK130" i="1"/>
  <c r="D131" i="1"/>
  <c r="E131" i="1"/>
  <c r="K131" i="1"/>
  <c r="L131" i="1"/>
  <c r="M131" i="1"/>
  <c r="N131" i="1"/>
  <c r="O131" i="1"/>
  <c r="X131" i="1"/>
  <c r="Y131" i="1"/>
  <c r="AA131" i="1"/>
  <c r="AB131" i="1"/>
  <c r="AC131" i="1"/>
  <c r="AK131" i="1"/>
  <c r="D132" i="1"/>
  <c r="E132" i="1"/>
  <c r="K132" i="1"/>
  <c r="L132" i="1"/>
  <c r="M132" i="1"/>
  <c r="N132" i="1"/>
  <c r="O132" i="1"/>
  <c r="X132" i="1"/>
  <c r="Y132" i="1"/>
  <c r="AA132" i="1"/>
  <c r="AB132" i="1"/>
  <c r="AC132" i="1"/>
  <c r="AK132" i="1"/>
  <c r="D133" i="1"/>
  <c r="E133" i="1"/>
  <c r="K133" i="1"/>
  <c r="L133" i="1"/>
  <c r="M133" i="1"/>
  <c r="N133" i="1"/>
  <c r="O133" i="1"/>
  <c r="X133" i="1"/>
  <c r="Y133" i="1"/>
  <c r="AA133" i="1"/>
  <c r="AB133" i="1"/>
  <c r="AC133" i="1"/>
  <c r="AK133" i="1"/>
  <c r="D134" i="1"/>
  <c r="E134" i="1"/>
  <c r="K134" i="1"/>
  <c r="L134" i="1"/>
  <c r="M134" i="1"/>
  <c r="N134" i="1"/>
  <c r="O134" i="1"/>
  <c r="X134" i="1"/>
  <c r="Y134" i="1"/>
  <c r="AA134" i="1"/>
  <c r="AB134" i="1"/>
  <c r="AC134" i="1"/>
  <c r="AK134" i="1"/>
  <c r="D135" i="1"/>
  <c r="E135" i="1"/>
  <c r="K135" i="1"/>
  <c r="L135" i="1"/>
  <c r="M135" i="1"/>
  <c r="N135" i="1"/>
  <c r="O135" i="1"/>
  <c r="X135" i="1"/>
  <c r="Y135" i="1"/>
  <c r="AA135" i="1"/>
  <c r="AB135" i="1"/>
  <c r="AC135" i="1"/>
  <c r="AK135" i="1"/>
  <c r="D136" i="1"/>
  <c r="E136" i="1"/>
  <c r="K136" i="1"/>
  <c r="L136" i="1"/>
  <c r="M136" i="1"/>
  <c r="N136" i="1"/>
  <c r="O136" i="1"/>
  <c r="X136" i="1"/>
  <c r="Y136" i="1"/>
  <c r="AA136" i="1"/>
  <c r="AB136" i="1"/>
  <c r="AC136" i="1"/>
  <c r="AK136" i="1"/>
  <c r="D137" i="1"/>
  <c r="E137" i="1"/>
  <c r="K137" i="1"/>
  <c r="L137" i="1"/>
  <c r="M137" i="1"/>
  <c r="N137" i="1"/>
  <c r="O137" i="1"/>
  <c r="X137" i="1"/>
  <c r="Y137" i="1"/>
  <c r="AA137" i="1"/>
  <c r="AB137" i="1"/>
  <c r="AC137" i="1"/>
  <c r="AK137" i="1"/>
  <c r="D138" i="1"/>
  <c r="E138" i="1"/>
  <c r="K138" i="1"/>
  <c r="L138" i="1"/>
  <c r="M138" i="1"/>
  <c r="N138" i="1"/>
  <c r="O138" i="1"/>
  <c r="X138" i="1"/>
  <c r="Y138" i="1"/>
  <c r="AA138" i="1"/>
  <c r="AB138" i="1"/>
  <c r="AC138" i="1"/>
  <c r="AK138" i="1"/>
  <c r="D139" i="1"/>
  <c r="E139" i="1"/>
  <c r="K139" i="1"/>
  <c r="L139" i="1"/>
  <c r="M139" i="1"/>
  <c r="N139" i="1"/>
  <c r="O139" i="1"/>
  <c r="X139" i="1"/>
  <c r="Y139" i="1"/>
  <c r="AA139" i="1"/>
  <c r="AB139" i="1"/>
  <c r="AC139" i="1"/>
  <c r="AK139" i="1"/>
  <c r="D140" i="1"/>
  <c r="E140" i="1"/>
  <c r="K140" i="1"/>
  <c r="L140" i="1"/>
  <c r="M140" i="1"/>
  <c r="N140" i="1"/>
  <c r="O140" i="1"/>
  <c r="X140" i="1"/>
  <c r="Y140" i="1"/>
  <c r="AA140" i="1"/>
  <c r="AB140" i="1"/>
  <c r="AC140" i="1"/>
  <c r="AK140" i="1"/>
  <c r="D141" i="1"/>
  <c r="E141" i="1"/>
  <c r="K141" i="1"/>
  <c r="L141" i="1"/>
  <c r="M141" i="1"/>
  <c r="N141" i="1"/>
  <c r="O141" i="1"/>
  <c r="X141" i="1"/>
  <c r="Y141" i="1"/>
  <c r="AA141" i="1"/>
  <c r="AB141" i="1"/>
  <c r="AC141" i="1"/>
  <c r="AK141" i="1"/>
  <c r="D142" i="1"/>
  <c r="E142" i="1"/>
  <c r="K142" i="1"/>
  <c r="L142" i="1"/>
  <c r="M142" i="1"/>
  <c r="N142" i="1"/>
  <c r="O142" i="1"/>
  <c r="X142" i="1"/>
  <c r="Y142" i="1"/>
  <c r="AA142" i="1"/>
  <c r="AB142" i="1"/>
  <c r="AC142" i="1"/>
  <c r="AK142" i="1"/>
  <c r="D143" i="1"/>
  <c r="E143" i="1"/>
  <c r="K143" i="1"/>
  <c r="L143" i="1"/>
  <c r="M143" i="1"/>
  <c r="N143" i="1"/>
  <c r="O143" i="1"/>
  <c r="X143" i="1"/>
  <c r="Y143" i="1"/>
  <c r="AA143" i="1"/>
  <c r="AB143" i="1"/>
  <c r="AC143" i="1"/>
  <c r="AK143" i="1"/>
  <c r="D144" i="1"/>
  <c r="E144" i="1"/>
  <c r="K144" i="1"/>
  <c r="L144" i="1"/>
  <c r="M144" i="1"/>
  <c r="N144" i="1"/>
  <c r="O144" i="1"/>
  <c r="X144" i="1"/>
  <c r="Y144" i="1"/>
  <c r="AA144" i="1"/>
  <c r="AB144" i="1"/>
  <c r="AC144" i="1"/>
  <c r="AK144" i="1"/>
  <c r="D145" i="1"/>
  <c r="E145" i="1"/>
  <c r="K145" i="1"/>
  <c r="L145" i="1"/>
  <c r="M145" i="1"/>
  <c r="N145" i="1"/>
  <c r="O145" i="1"/>
  <c r="X145" i="1"/>
  <c r="Y145" i="1"/>
  <c r="AA145" i="1"/>
  <c r="AB145" i="1"/>
  <c r="AC145" i="1"/>
  <c r="AK145" i="1"/>
  <c r="D146" i="1"/>
  <c r="E146" i="1"/>
  <c r="K146" i="1"/>
  <c r="L146" i="1"/>
  <c r="M146" i="1"/>
  <c r="N146" i="1"/>
  <c r="O146" i="1"/>
  <c r="X146" i="1"/>
  <c r="Y146" i="1"/>
  <c r="AA146" i="1"/>
  <c r="AB146" i="1"/>
  <c r="AC146" i="1"/>
  <c r="AK146" i="1"/>
  <c r="D147" i="1"/>
  <c r="E147" i="1"/>
  <c r="K147" i="1"/>
  <c r="L147" i="1"/>
  <c r="M147" i="1"/>
  <c r="N147" i="1"/>
  <c r="O147" i="1"/>
  <c r="X147" i="1"/>
  <c r="Y147" i="1"/>
  <c r="AA147" i="1"/>
  <c r="AB147" i="1"/>
  <c r="AC147" i="1"/>
  <c r="AK147" i="1"/>
  <c r="D148" i="1"/>
  <c r="E148" i="1"/>
  <c r="K148" i="1"/>
  <c r="L148" i="1"/>
  <c r="M148" i="1"/>
  <c r="N148" i="1"/>
  <c r="O148" i="1"/>
  <c r="X148" i="1"/>
  <c r="Y148" i="1"/>
  <c r="AA148" i="1"/>
  <c r="AB148" i="1"/>
  <c r="AC148" i="1"/>
  <c r="AK148" i="1"/>
  <c r="D149" i="1"/>
  <c r="E149" i="1"/>
  <c r="K149" i="1"/>
  <c r="L149" i="1"/>
  <c r="M149" i="1"/>
  <c r="N149" i="1"/>
  <c r="O149" i="1"/>
  <c r="X149" i="1"/>
  <c r="Y149" i="1"/>
  <c r="AA149" i="1"/>
  <c r="AB149" i="1"/>
  <c r="AC149" i="1"/>
  <c r="AK149" i="1"/>
  <c r="D150" i="1"/>
  <c r="E150" i="1"/>
  <c r="K150" i="1"/>
  <c r="L150" i="1"/>
  <c r="M150" i="1"/>
  <c r="N150" i="1"/>
  <c r="O150" i="1"/>
  <c r="X150" i="1"/>
  <c r="Y150" i="1"/>
  <c r="AA150" i="1"/>
  <c r="AB150" i="1"/>
  <c r="AC150" i="1"/>
  <c r="AK150" i="1"/>
  <c r="D151" i="1"/>
  <c r="E151" i="1"/>
  <c r="K151" i="1"/>
  <c r="L151" i="1"/>
  <c r="M151" i="1"/>
  <c r="N151" i="1"/>
  <c r="O151" i="1"/>
  <c r="X151" i="1"/>
  <c r="Y151" i="1"/>
  <c r="AA151" i="1"/>
  <c r="AB151" i="1"/>
  <c r="AC151" i="1"/>
  <c r="AK151" i="1"/>
  <c r="D152" i="1"/>
  <c r="E152" i="1"/>
  <c r="K152" i="1"/>
  <c r="L152" i="1"/>
  <c r="M152" i="1"/>
  <c r="N152" i="1"/>
  <c r="O152" i="1"/>
  <c r="X152" i="1"/>
  <c r="Y152" i="1"/>
  <c r="AA152" i="1"/>
  <c r="AB152" i="1"/>
  <c r="AC152" i="1"/>
  <c r="AK152" i="1"/>
  <c r="D153" i="1"/>
  <c r="E153" i="1"/>
  <c r="K153" i="1"/>
  <c r="L153" i="1"/>
  <c r="M153" i="1"/>
  <c r="N153" i="1"/>
  <c r="O153" i="1"/>
  <c r="X153" i="1"/>
  <c r="Y153" i="1"/>
  <c r="AA153" i="1"/>
  <c r="AB153" i="1"/>
  <c r="AC153" i="1"/>
  <c r="AK153" i="1"/>
  <c r="D154" i="1"/>
  <c r="E154" i="1"/>
  <c r="K154" i="1"/>
  <c r="L154" i="1"/>
  <c r="M154" i="1"/>
  <c r="N154" i="1"/>
  <c r="O154" i="1"/>
  <c r="X154" i="1"/>
  <c r="Y154" i="1"/>
  <c r="AA154" i="1"/>
  <c r="AB154" i="1"/>
  <c r="AC154" i="1"/>
  <c r="AK154" i="1"/>
  <c r="D155" i="1"/>
  <c r="E155" i="1"/>
  <c r="K155" i="1"/>
  <c r="L155" i="1"/>
  <c r="M155" i="1"/>
  <c r="N155" i="1"/>
  <c r="O155" i="1"/>
  <c r="X155" i="1"/>
  <c r="Y155" i="1"/>
  <c r="AA155" i="1"/>
  <c r="AB155" i="1"/>
  <c r="AC155" i="1"/>
  <c r="AK155" i="1"/>
  <c r="D156" i="1"/>
  <c r="E156" i="1"/>
  <c r="K156" i="1"/>
  <c r="L156" i="1"/>
  <c r="M156" i="1"/>
  <c r="N156" i="1"/>
  <c r="O156" i="1"/>
  <c r="X156" i="1"/>
  <c r="Y156" i="1"/>
  <c r="AA156" i="1"/>
  <c r="AB156" i="1"/>
  <c r="AC156" i="1"/>
  <c r="AK156" i="1"/>
  <c r="D157" i="1"/>
  <c r="E157" i="1"/>
  <c r="K157" i="1"/>
  <c r="L157" i="1"/>
  <c r="M157" i="1"/>
  <c r="N157" i="1"/>
  <c r="O157" i="1"/>
  <c r="X157" i="1"/>
  <c r="Y157" i="1"/>
  <c r="AA157" i="1"/>
  <c r="AB157" i="1"/>
  <c r="AC157" i="1"/>
  <c r="AK157" i="1"/>
  <c r="D158" i="1"/>
  <c r="E158" i="1"/>
  <c r="K158" i="1"/>
  <c r="L158" i="1"/>
  <c r="M158" i="1"/>
  <c r="N158" i="1"/>
  <c r="O158" i="1"/>
  <c r="X158" i="1"/>
  <c r="Y158" i="1"/>
  <c r="AA158" i="1"/>
  <c r="AB158" i="1"/>
  <c r="AC158" i="1"/>
  <c r="AK158" i="1"/>
  <c r="D159" i="1"/>
  <c r="E159" i="1"/>
  <c r="K159" i="1"/>
  <c r="L159" i="1"/>
  <c r="M159" i="1"/>
  <c r="N159" i="1"/>
  <c r="O159" i="1"/>
  <c r="X159" i="1"/>
  <c r="Y159" i="1"/>
  <c r="AA159" i="1"/>
  <c r="AB159" i="1"/>
  <c r="AC159" i="1"/>
  <c r="AK159" i="1"/>
  <c r="D160" i="1"/>
  <c r="E160" i="1"/>
  <c r="K160" i="1"/>
  <c r="L160" i="1"/>
  <c r="M160" i="1"/>
  <c r="N160" i="1"/>
  <c r="O160" i="1"/>
  <c r="X160" i="1"/>
  <c r="Y160" i="1"/>
  <c r="AA160" i="1"/>
  <c r="AB160" i="1"/>
  <c r="AC160" i="1"/>
  <c r="AK160" i="1"/>
  <c r="D161" i="1"/>
  <c r="E161" i="1"/>
  <c r="K161" i="1"/>
  <c r="L161" i="1"/>
  <c r="M161" i="1"/>
  <c r="N161" i="1"/>
  <c r="O161" i="1"/>
  <c r="X161" i="1"/>
  <c r="Y161" i="1"/>
  <c r="AA161" i="1"/>
  <c r="AB161" i="1"/>
  <c r="AC161" i="1"/>
  <c r="AK161" i="1"/>
  <c r="D162" i="1"/>
  <c r="E162" i="1"/>
  <c r="K162" i="1"/>
  <c r="L162" i="1"/>
  <c r="M162" i="1"/>
  <c r="N162" i="1"/>
  <c r="O162" i="1"/>
  <c r="X162" i="1"/>
  <c r="Y162" i="1"/>
  <c r="AA162" i="1"/>
  <c r="AB162" i="1"/>
  <c r="AC162" i="1"/>
  <c r="AK162" i="1"/>
  <c r="D163" i="1"/>
  <c r="E163" i="1"/>
  <c r="K163" i="1"/>
  <c r="L163" i="1"/>
  <c r="M163" i="1"/>
  <c r="N163" i="1"/>
  <c r="O163" i="1"/>
  <c r="X163" i="1"/>
  <c r="Y163" i="1"/>
  <c r="AA163" i="1"/>
  <c r="AB163" i="1"/>
  <c r="AC163" i="1"/>
  <c r="AK163" i="1"/>
  <c r="D164" i="1"/>
  <c r="E164" i="1"/>
  <c r="K164" i="1"/>
  <c r="L164" i="1"/>
  <c r="M164" i="1"/>
  <c r="N164" i="1"/>
  <c r="O164" i="1"/>
  <c r="X164" i="1"/>
  <c r="Y164" i="1"/>
  <c r="AA164" i="1"/>
  <c r="AB164" i="1"/>
  <c r="AC164" i="1"/>
  <c r="AK164" i="1"/>
  <c r="D165" i="1"/>
  <c r="E165" i="1"/>
  <c r="K165" i="1"/>
  <c r="L165" i="1"/>
  <c r="M165" i="1"/>
  <c r="N165" i="1"/>
  <c r="O165" i="1"/>
  <c r="X165" i="1"/>
  <c r="Y165" i="1"/>
  <c r="AA165" i="1"/>
  <c r="AB165" i="1"/>
  <c r="AC165" i="1"/>
  <c r="AK165" i="1"/>
  <c r="D166" i="1"/>
  <c r="E166" i="1"/>
  <c r="K166" i="1"/>
  <c r="L166" i="1"/>
  <c r="M166" i="1"/>
  <c r="N166" i="1"/>
  <c r="O166" i="1"/>
  <c r="X166" i="1"/>
  <c r="Y166" i="1"/>
  <c r="AA166" i="1"/>
  <c r="AB166" i="1"/>
  <c r="AC166" i="1"/>
  <c r="AK166" i="1"/>
  <c r="D167" i="1"/>
  <c r="E167" i="1"/>
  <c r="K167" i="1"/>
  <c r="L167" i="1"/>
  <c r="M167" i="1"/>
  <c r="N167" i="1"/>
  <c r="O167" i="1"/>
  <c r="X167" i="1"/>
  <c r="Y167" i="1"/>
  <c r="AA167" i="1"/>
  <c r="AB167" i="1"/>
  <c r="AC167" i="1"/>
  <c r="AK167" i="1"/>
  <c r="D168" i="1"/>
  <c r="E168" i="1"/>
  <c r="K168" i="1"/>
  <c r="L168" i="1"/>
  <c r="M168" i="1"/>
  <c r="N168" i="1"/>
  <c r="O168" i="1"/>
  <c r="X168" i="1"/>
  <c r="Y168" i="1"/>
  <c r="AA168" i="1"/>
  <c r="AB168" i="1"/>
  <c r="AC168" i="1"/>
  <c r="AK168" i="1"/>
  <c r="D169" i="1"/>
  <c r="E169" i="1"/>
  <c r="K169" i="1"/>
  <c r="L169" i="1"/>
  <c r="M169" i="1"/>
  <c r="N169" i="1"/>
  <c r="O169" i="1"/>
  <c r="X169" i="1"/>
  <c r="Y169" i="1"/>
  <c r="AA169" i="1"/>
  <c r="AB169" i="1"/>
  <c r="AC169" i="1"/>
  <c r="AK169" i="1"/>
  <c r="D170" i="1"/>
  <c r="E170" i="1"/>
  <c r="K170" i="1"/>
  <c r="L170" i="1"/>
  <c r="M170" i="1"/>
  <c r="N170" i="1"/>
  <c r="O170" i="1"/>
  <c r="X170" i="1"/>
  <c r="Y170" i="1"/>
  <c r="AA170" i="1"/>
  <c r="AB170" i="1"/>
  <c r="AC170" i="1"/>
  <c r="AK170" i="1"/>
  <c r="D171" i="1"/>
  <c r="E171" i="1"/>
  <c r="K171" i="1"/>
  <c r="L171" i="1"/>
  <c r="M171" i="1"/>
  <c r="N171" i="1"/>
  <c r="O171" i="1"/>
  <c r="X171" i="1"/>
  <c r="Y171" i="1"/>
  <c r="AA171" i="1"/>
  <c r="AB171" i="1"/>
  <c r="AC171" i="1"/>
  <c r="AK171" i="1"/>
  <c r="D172" i="1"/>
  <c r="E172" i="1"/>
  <c r="K172" i="1"/>
  <c r="L172" i="1"/>
  <c r="M172" i="1"/>
  <c r="N172" i="1"/>
  <c r="O172" i="1"/>
  <c r="X172" i="1"/>
  <c r="Y172" i="1"/>
  <c r="AA172" i="1"/>
  <c r="AB172" i="1"/>
  <c r="AC172" i="1"/>
  <c r="AK172" i="1"/>
  <c r="D173" i="1"/>
  <c r="E173" i="1"/>
  <c r="K173" i="1"/>
  <c r="L173" i="1"/>
  <c r="M173" i="1"/>
  <c r="N173" i="1"/>
  <c r="O173" i="1"/>
  <c r="X173" i="1"/>
  <c r="Y173" i="1"/>
  <c r="AA173" i="1"/>
  <c r="AB173" i="1"/>
  <c r="AC173" i="1"/>
  <c r="AK173" i="1"/>
  <c r="D174" i="1"/>
  <c r="E174" i="1"/>
  <c r="K174" i="1"/>
  <c r="L174" i="1"/>
  <c r="M174" i="1"/>
  <c r="N174" i="1"/>
  <c r="O174" i="1"/>
  <c r="X174" i="1"/>
  <c r="Y174" i="1"/>
  <c r="AA174" i="1"/>
  <c r="AB174" i="1"/>
  <c r="AC174" i="1"/>
  <c r="AK174" i="1"/>
  <c r="D175" i="1"/>
  <c r="E175" i="1"/>
  <c r="K175" i="1"/>
  <c r="L175" i="1"/>
  <c r="M175" i="1"/>
  <c r="N175" i="1"/>
  <c r="O175" i="1"/>
  <c r="X175" i="1"/>
  <c r="Y175" i="1"/>
  <c r="AA175" i="1"/>
  <c r="AB175" i="1"/>
  <c r="AC175" i="1"/>
  <c r="AK175" i="1"/>
  <c r="D176" i="1"/>
  <c r="E176" i="1"/>
  <c r="K176" i="1"/>
  <c r="L176" i="1"/>
  <c r="M176" i="1"/>
  <c r="N176" i="1"/>
  <c r="O176" i="1"/>
  <c r="X176" i="1"/>
  <c r="Y176" i="1"/>
  <c r="AA176" i="1"/>
  <c r="AB176" i="1"/>
  <c r="AC176" i="1"/>
  <c r="AK176" i="1"/>
  <c r="D177" i="1"/>
  <c r="E177" i="1"/>
  <c r="K177" i="1"/>
  <c r="L177" i="1"/>
  <c r="M177" i="1"/>
  <c r="N177" i="1"/>
  <c r="O177" i="1"/>
  <c r="X177" i="1"/>
  <c r="Y177" i="1"/>
  <c r="AA177" i="1"/>
  <c r="AB177" i="1"/>
  <c r="AC177" i="1"/>
  <c r="AK177" i="1"/>
  <c r="D178" i="1"/>
  <c r="E178" i="1"/>
  <c r="K178" i="1"/>
  <c r="L178" i="1"/>
  <c r="M178" i="1"/>
  <c r="N178" i="1"/>
  <c r="O178" i="1"/>
  <c r="X178" i="1"/>
  <c r="Y178" i="1"/>
  <c r="AA178" i="1"/>
  <c r="AB178" i="1"/>
  <c r="AC178" i="1"/>
  <c r="AK178" i="1"/>
  <c r="D179" i="1"/>
  <c r="E179" i="1"/>
  <c r="K179" i="1"/>
  <c r="L179" i="1"/>
  <c r="M179" i="1"/>
  <c r="N179" i="1"/>
  <c r="O179" i="1"/>
  <c r="X179" i="1"/>
  <c r="Y179" i="1"/>
  <c r="AA179" i="1"/>
  <c r="AB179" i="1"/>
  <c r="AC179" i="1"/>
  <c r="AK179" i="1"/>
  <c r="D180" i="1"/>
  <c r="E180" i="1"/>
  <c r="K180" i="1"/>
  <c r="L180" i="1"/>
  <c r="M180" i="1"/>
  <c r="N180" i="1"/>
  <c r="O180" i="1"/>
  <c r="X180" i="1"/>
  <c r="Y180" i="1"/>
  <c r="AA180" i="1"/>
  <c r="AB180" i="1"/>
  <c r="AC180" i="1"/>
  <c r="AK180" i="1"/>
  <c r="D181" i="1"/>
  <c r="E181" i="1"/>
  <c r="K181" i="1"/>
  <c r="L181" i="1"/>
  <c r="M181" i="1"/>
  <c r="N181" i="1"/>
  <c r="O181" i="1"/>
  <c r="X181" i="1"/>
  <c r="Y181" i="1"/>
  <c r="AA181" i="1"/>
  <c r="AB181" i="1"/>
  <c r="AC181" i="1"/>
  <c r="AK181" i="1"/>
  <c r="D182" i="1"/>
  <c r="E182" i="1"/>
  <c r="K182" i="1"/>
  <c r="L182" i="1"/>
  <c r="M182" i="1"/>
  <c r="N182" i="1"/>
  <c r="O182" i="1"/>
  <c r="X182" i="1"/>
  <c r="Y182" i="1"/>
  <c r="AA182" i="1"/>
  <c r="AB182" i="1"/>
  <c r="AC182" i="1"/>
  <c r="AK182" i="1"/>
  <c r="D183" i="1"/>
  <c r="E183" i="1"/>
  <c r="K183" i="1"/>
  <c r="L183" i="1"/>
  <c r="M183" i="1"/>
  <c r="N183" i="1"/>
  <c r="O183" i="1"/>
  <c r="X183" i="1"/>
  <c r="Y183" i="1"/>
  <c r="AA183" i="1"/>
  <c r="AB183" i="1"/>
  <c r="AC183" i="1"/>
  <c r="AK183" i="1"/>
  <c r="D184" i="1"/>
  <c r="E184" i="1"/>
  <c r="K184" i="1"/>
  <c r="L184" i="1"/>
  <c r="M184" i="1"/>
  <c r="N184" i="1"/>
  <c r="O184" i="1"/>
  <c r="X184" i="1"/>
  <c r="Y184" i="1"/>
  <c r="AA184" i="1"/>
  <c r="AB184" i="1"/>
  <c r="AC184" i="1"/>
  <c r="AK184" i="1"/>
  <c r="D185" i="1"/>
  <c r="E185" i="1"/>
  <c r="K185" i="1"/>
  <c r="L185" i="1"/>
  <c r="M185" i="1"/>
  <c r="N185" i="1"/>
  <c r="O185" i="1"/>
  <c r="X185" i="1"/>
  <c r="Y185" i="1"/>
  <c r="AA185" i="1"/>
  <c r="AB185" i="1"/>
  <c r="AC185" i="1"/>
  <c r="AK185" i="1"/>
  <c r="D186" i="1"/>
  <c r="E186" i="1"/>
  <c r="K186" i="1"/>
  <c r="L186" i="1"/>
  <c r="M186" i="1"/>
  <c r="N186" i="1"/>
  <c r="O186" i="1"/>
  <c r="X186" i="1"/>
  <c r="Y186" i="1"/>
  <c r="AA186" i="1"/>
  <c r="AB186" i="1"/>
  <c r="AC186" i="1"/>
  <c r="AK186" i="1"/>
  <c r="D187" i="1"/>
  <c r="E187" i="1"/>
  <c r="K187" i="1"/>
  <c r="L187" i="1"/>
  <c r="M187" i="1"/>
  <c r="N187" i="1"/>
  <c r="O187" i="1"/>
  <c r="X187" i="1"/>
  <c r="Y187" i="1"/>
  <c r="AA187" i="1"/>
  <c r="AB187" i="1"/>
  <c r="AC187" i="1"/>
  <c r="AK187" i="1"/>
  <c r="D188" i="1"/>
  <c r="E188" i="1"/>
  <c r="K188" i="1"/>
  <c r="L188" i="1"/>
  <c r="M188" i="1"/>
  <c r="N188" i="1"/>
  <c r="O188" i="1"/>
  <c r="X188" i="1"/>
  <c r="Y188" i="1"/>
  <c r="AA188" i="1"/>
  <c r="AB188" i="1"/>
  <c r="AC188" i="1"/>
  <c r="AK188" i="1"/>
  <c r="D189" i="1"/>
  <c r="E189" i="1"/>
  <c r="K189" i="1"/>
  <c r="L189" i="1"/>
  <c r="M189" i="1"/>
  <c r="N189" i="1"/>
  <c r="O189" i="1"/>
  <c r="X189" i="1"/>
  <c r="Y189" i="1"/>
  <c r="AA189" i="1"/>
  <c r="AB189" i="1"/>
  <c r="AC189" i="1"/>
  <c r="AK189" i="1"/>
  <c r="D190" i="1"/>
  <c r="E190" i="1"/>
  <c r="K190" i="1"/>
  <c r="L190" i="1"/>
  <c r="M190" i="1"/>
  <c r="N190" i="1"/>
  <c r="O190" i="1"/>
  <c r="X190" i="1"/>
  <c r="Y190" i="1"/>
  <c r="AA190" i="1"/>
  <c r="AB190" i="1"/>
  <c r="AC190" i="1"/>
  <c r="AK190" i="1"/>
  <c r="D191" i="1"/>
  <c r="E191" i="1"/>
  <c r="K191" i="1"/>
  <c r="L191" i="1"/>
  <c r="M191" i="1"/>
  <c r="N191" i="1"/>
  <c r="O191" i="1"/>
  <c r="X191" i="1"/>
  <c r="Y191" i="1"/>
  <c r="AA191" i="1"/>
  <c r="AB191" i="1"/>
  <c r="AC191" i="1"/>
  <c r="AK191" i="1"/>
  <c r="D192" i="1"/>
  <c r="E192" i="1"/>
  <c r="K192" i="1"/>
  <c r="L192" i="1"/>
  <c r="M192" i="1"/>
  <c r="N192" i="1"/>
  <c r="O192" i="1"/>
  <c r="X192" i="1"/>
  <c r="Y192" i="1"/>
  <c r="AA192" i="1"/>
  <c r="AB192" i="1"/>
  <c r="AC192" i="1"/>
  <c r="AK192" i="1"/>
  <c r="D193" i="1"/>
  <c r="E193" i="1"/>
  <c r="K193" i="1"/>
  <c r="L193" i="1"/>
  <c r="M193" i="1"/>
  <c r="N193" i="1"/>
  <c r="O193" i="1"/>
  <c r="X193" i="1"/>
  <c r="Y193" i="1"/>
  <c r="AA193" i="1"/>
  <c r="AB193" i="1"/>
  <c r="AC193" i="1"/>
  <c r="AK193" i="1"/>
  <c r="D194" i="1"/>
  <c r="E194" i="1"/>
  <c r="K194" i="1"/>
  <c r="L194" i="1"/>
  <c r="M194" i="1"/>
  <c r="N194" i="1"/>
  <c r="O194" i="1"/>
  <c r="X194" i="1"/>
  <c r="Y194" i="1"/>
  <c r="AA194" i="1"/>
  <c r="AB194" i="1"/>
  <c r="AC194" i="1"/>
  <c r="AK194" i="1"/>
  <c r="D195" i="1"/>
  <c r="E195" i="1"/>
  <c r="K195" i="1"/>
  <c r="L195" i="1"/>
  <c r="M195" i="1"/>
  <c r="N195" i="1"/>
  <c r="O195" i="1"/>
  <c r="X195" i="1"/>
  <c r="Y195" i="1"/>
  <c r="AA195" i="1"/>
  <c r="AB195" i="1"/>
  <c r="AC195" i="1"/>
  <c r="AK195" i="1"/>
  <c r="D196" i="1"/>
  <c r="E196" i="1"/>
  <c r="K196" i="1"/>
  <c r="L196" i="1"/>
  <c r="M196" i="1"/>
  <c r="N196" i="1"/>
  <c r="O196" i="1"/>
  <c r="X196" i="1"/>
  <c r="Y196" i="1"/>
  <c r="AA196" i="1"/>
  <c r="AB196" i="1"/>
  <c r="AC196" i="1"/>
  <c r="AK196" i="1"/>
  <c r="D197" i="1"/>
  <c r="E197" i="1"/>
  <c r="K197" i="1"/>
  <c r="L197" i="1"/>
  <c r="M197" i="1"/>
  <c r="N197" i="1"/>
  <c r="O197" i="1"/>
  <c r="X197" i="1"/>
  <c r="Y197" i="1"/>
  <c r="AA197" i="1"/>
  <c r="AB197" i="1"/>
  <c r="AC197" i="1"/>
  <c r="AK197" i="1"/>
  <c r="D198" i="1"/>
  <c r="E198" i="1"/>
  <c r="K198" i="1"/>
  <c r="L198" i="1"/>
  <c r="M198" i="1"/>
  <c r="N198" i="1"/>
  <c r="O198" i="1"/>
  <c r="X198" i="1"/>
  <c r="Y198" i="1"/>
  <c r="AA198" i="1"/>
  <c r="AB198" i="1"/>
  <c r="AC198" i="1"/>
  <c r="AK198" i="1"/>
  <c r="D199" i="1"/>
  <c r="E199" i="1"/>
  <c r="K199" i="1"/>
  <c r="L199" i="1"/>
  <c r="M199" i="1"/>
  <c r="N199" i="1"/>
  <c r="O199" i="1"/>
  <c r="X199" i="1"/>
  <c r="Y199" i="1"/>
  <c r="AA199" i="1"/>
  <c r="AB199" i="1"/>
  <c r="AC199" i="1"/>
  <c r="AK199" i="1"/>
  <c r="D200" i="1"/>
  <c r="E200" i="1"/>
  <c r="K200" i="1"/>
  <c r="L200" i="1"/>
  <c r="M200" i="1"/>
  <c r="N200" i="1"/>
  <c r="O200" i="1"/>
  <c r="X200" i="1"/>
  <c r="Y200" i="1"/>
  <c r="AA200" i="1"/>
  <c r="AB200" i="1"/>
  <c r="AC200" i="1"/>
  <c r="AK200" i="1"/>
  <c r="D201" i="1"/>
  <c r="E201" i="1"/>
  <c r="K201" i="1"/>
  <c r="L201" i="1"/>
  <c r="M201" i="1"/>
  <c r="N201" i="1"/>
  <c r="O201" i="1"/>
  <c r="X201" i="1"/>
  <c r="Y201" i="1"/>
  <c r="AA201" i="1"/>
  <c r="AB201" i="1"/>
  <c r="AC201" i="1"/>
  <c r="AK201" i="1"/>
  <c r="D202" i="1"/>
  <c r="E202" i="1"/>
  <c r="K202" i="1"/>
  <c r="L202" i="1"/>
  <c r="M202" i="1"/>
  <c r="N202" i="1"/>
  <c r="O202" i="1"/>
  <c r="X202" i="1"/>
  <c r="Y202" i="1"/>
  <c r="AA202" i="1"/>
  <c r="AB202" i="1"/>
  <c r="AC202" i="1"/>
  <c r="AK202" i="1"/>
  <c r="D203" i="1"/>
  <c r="E203" i="1"/>
  <c r="K203" i="1"/>
  <c r="L203" i="1"/>
  <c r="M203" i="1"/>
  <c r="N203" i="1"/>
  <c r="O203" i="1"/>
  <c r="X203" i="1"/>
  <c r="Y203" i="1"/>
  <c r="AA203" i="1"/>
  <c r="AB203" i="1"/>
  <c r="AC203" i="1"/>
  <c r="AK203" i="1"/>
  <c r="D204" i="1"/>
  <c r="E204" i="1"/>
  <c r="K204" i="1"/>
  <c r="L204" i="1"/>
  <c r="M204" i="1"/>
  <c r="N204" i="1"/>
  <c r="O204" i="1"/>
  <c r="X204" i="1"/>
  <c r="Y204" i="1"/>
  <c r="AA204" i="1"/>
  <c r="AB204" i="1"/>
  <c r="AC204" i="1"/>
  <c r="AK204" i="1"/>
  <c r="D205" i="1"/>
  <c r="E205" i="1"/>
  <c r="K205" i="1"/>
  <c r="L205" i="1"/>
  <c r="M205" i="1"/>
  <c r="N205" i="1"/>
  <c r="O205" i="1"/>
  <c r="X205" i="1"/>
  <c r="Y205" i="1"/>
  <c r="AA205" i="1"/>
  <c r="AB205" i="1"/>
  <c r="AC205" i="1"/>
  <c r="AK205" i="1"/>
  <c r="D206" i="1"/>
  <c r="E206" i="1"/>
  <c r="K206" i="1"/>
  <c r="L206" i="1"/>
  <c r="M206" i="1"/>
  <c r="N206" i="1"/>
  <c r="O206" i="1"/>
  <c r="X206" i="1"/>
  <c r="Y206" i="1"/>
  <c r="AA206" i="1"/>
  <c r="AB206" i="1"/>
  <c r="AC206" i="1"/>
  <c r="AK206" i="1"/>
  <c r="D207" i="1"/>
  <c r="E207" i="1"/>
  <c r="K207" i="1"/>
  <c r="L207" i="1"/>
  <c r="M207" i="1"/>
  <c r="N207" i="1"/>
  <c r="O207" i="1"/>
  <c r="X207" i="1"/>
  <c r="Y207" i="1"/>
  <c r="AA207" i="1"/>
  <c r="AB207" i="1"/>
  <c r="AC207" i="1"/>
  <c r="AK207" i="1"/>
  <c r="D208" i="1"/>
  <c r="E208" i="1"/>
  <c r="K208" i="1"/>
  <c r="L208" i="1"/>
  <c r="M208" i="1"/>
  <c r="N208" i="1"/>
  <c r="O208" i="1"/>
  <c r="X208" i="1"/>
  <c r="Y208" i="1"/>
  <c r="AA208" i="1"/>
  <c r="AB208" i="1"/>
  <c r="AC208" i="1"/>
  <c r="AK208" i="1"/>
  <c r="D209" i="1"/>
  <c r="E209" i="1"/>
  <c r="K209" i="1"/>
  <c r="L209" i="1"/>
  <c r="M209" i="1"/>
  <c r="N209" i="1"/>
  <c r="O209" i="1"/>
  <c r="X209" i="1"/>
  <c r="Y209" i="1"/>
  <c r="AA209" i="1"/>
  <c r="AB209" i="1"/>
  <c r="AC209" i="1"/>
  <c r="AK209" i="1"/>
  <c r="D210" i="1"/>
  <c r="E210" i="1"/>
  <c r="K210" i="1"/>
  <c r="L210" i="1"/>
  <c r="M210" i="1"/>
  <c r="N210" i="1"/>
  <c r="O210" i="1"/>
  <c r="X210" i="1"/>
  <c r="Y210" i="1"/>
  <c r="AA210" i="1"/>
  <c r="AB210" i="1"/>
  <c r="AC210" i="1"/>
  <c r="AK210" i="1"/>
  <c r="D211" i="1"/>
  <c r="E211" i="1"/>
  <c r="K211" i="1"/>
  <c r="L211" i="1"/>
  <c r="M211" i="1"/>
  <c r="N211" i="1"/>
  <c r="O211" i="1"/>
  <c r="X211" i="1"/>
  <c r="Y211" i="1"/>
  <c r="AA211" i="1"/>
  <c r="AB211" i="1"/>
  <c r="AC211" i="1"/>
  <c r="AK211" i="1"/>
  <c r="D212" i="1"/>
  <c r="E212" i="1"/>
  <c r="K212" i="1"/>
  <c r="L212" i="1"/>
  <c r="M212" i="1"/>
  <c r="N212" i="1"/>
  <c r="O212" i="1"/>
  <c r="X212" i="1"/>
  <c r="Y212" i="1"/>
  <c r="AA212" i="1"/>
  <c r="AB212" i="1"/>
  <c r="AC212" i="1"/>
  <c r="AK212" i="1"/>
  <c r="D213" i="1"/>
  <c r="E213" i="1"/>
  <c r="K213" i="1"/>
  <c r="L213" i="1"/>
  <c r="M213" i="1"/>
  <c r="N213" i="1"/>
  <c r="O213" i="1"/>
  <c r="X213" i="1"/>
  <c r="Y213" i="1"/>
  <c r="AA213" i="1"/>
  <c r="AB213" i="1"/>
  <c r="AC213" i="1"/>
  <c r="AK213" i="1"/>
  <c r="D214" i="1"/>
  <c r="E214" i="1"/>
  <c r="K214" i="1"/>
  <c r="L214" i="1"/>
  <c r="M214" i="1"/>
  <c r="N214" i="1"/>
  <c r="O214" i="1"/>
  <c r="X214" i="1"/>
  <c r="Y214" i="1"/>
  <c r="AA214" i="1"/>
  <c r="AB214" i="1"/>
  <c r="AC214" i="1"/>
  <c r="AK214" i="1"/>
  <c r="D215" i="1"/>
  <c r="E215" i="1"/>
  <c r="K215" i="1"/>
  <c r="L215" i="1"/>
  <c r="M215" i="1"/>
  <c r="N215" i="1"/>
  <c r="O215" i="1"/>
  <c r="X215" i="1"/>
  <c r="Y215" i="1"/>
  <c r="AA215" i="1"/>
  <c r="AB215" i="1"/>
  <c r="AC215" i="1"/>
  <c r="AK215" i="1"/>
  <c r="D216" i="1"/>
  <c r="E216" i="1"/>
  <c r="K216" i="1"/>
  <c r="L216" i="1"/>
  <c r="M216" i="1"/>
  <c r="N216" i="1"/>
  <c r="O216" i="1"/>
  <c r="X216" i="1"/>
  <c r="Y216" i="1"/>
  <c r="AA216" i="1"/>
  <c r="AB216" i="1"/>
  <c r="AC216" i="1"/>
  <c r="AK216" i="1"/>
  <c r="D217" i="1"/>
  <c r="E217" i="1"/>
  <c r="K217" i="1"/>
  <c r="L217" i="1"/>
  <c r="M217" i="1"/>
  <c r="N217" i="1"/>
  <c r="O217" i="1"/>
  <c r="X217" i="1"/>
  <c r="Y217" i="1"/>
  <c r="AA217" i="1"/>
  <c r="AB217" i="1"/>
  <c r="AC217" i="1"/>
  <c r="AK217" i="1"/>
  <c r="D218" i="1"/>
  <c r="E218" i="1"/>
  <c r="K218" i="1"/>
  <c r="L218" i="1"/>
  <c r="M218" i="1"/>
  <c r="N218" i="1"/>
  <c r="O218" i="1"/>
  <c r="X218" i="1"/>
  <c r="Y218" i="1"/>
  <c r="AA218" i="1"/>
  <c r="AB218" i="1"/>
  <c r="AC218" i="1"/>
  <c r="AK218" i="1"/>
  <c r="D219" i="1"/>
  <c r="E219" i="1"/>
  <c r="K219" i="1"/>
  <c r="L219" i="1"/>
  <c r="M219" i="1"/>
  <c r="N219" i="1"/>
  <c r="O219" i="1"/>
  <c r="X219" i="1"/>
  <c r="Y219" i="1"/>
  <c r="AA219" i="1"/>
  <c r="AB219" i="1"/>
  <c r="AC219" i="1"/>
  <c r="AK219" i="1"/>
  <c r="D220" i="1"/>
  <c r="E220" i="1"/>
  <c r="K220" i="1"/>
  <c r="L220" i="1"/>
  <c r="M220" i="1"/>
  <c r="N220" i="1"/>
  <c r="O220" i="1"/>
  <c r="X220" i="1"/>
  <c r="Y220" i="1"/>
  <c r="AA220" i="1"/>
  <c r="AB220" i="1"/>
  <c r="AC220" i="1"/>
  <c r="AK220" i="1"/>
  <c r="D221" i="1"/>
  <c r="E221" i="1"/>
  <c r="K221" i="1"/>
  <c r="L221" i="1"/>
  <c r="M221" i="1"/>
  <c r="N221" i="1"/>
  <c r="O221" i="1"/>
  <c r="X221" i="1"/>
  <c r="Y221" i="1"/>
  <c r="AA221" i="1"/>
  <c r="AB221" i="1"/>
  <c r="AC221" i="1"/>
  <c r="AK221" i="1"/>
  <c r="D222" i="1"/>
  <c r="E222" i="1"/>
  <c r="K222" i="1"/>
  <c r="L222" i="1"/>
  <c r="M222" i="1"/>
  <c r="N222" i="1"/>
  <c r="O222" i="1"/>
  <c r="X222" i="1"/>
  <c r="Y222" i="1"/>
  <c r="AA222" i="1"/>
  <c r="AB222" i="1"/>
  <c r="AC222" i="1"/>
  <c r="AK222" i="1"/>
  <c r="D223" i="1"/>
  <c r="E223" i="1"/>
  <c r="K223" i="1"/>
  <c r="L223" i="1"/>
  <c r="M223" i="1"/>
  <c r="N223" i="1"/>
  <c r="O223" i="1"/>
  <c r="X223" i="1"/>
  <c r="Y223" i="1"/>
  <c r="AA223" i="1"/>
  <c r="AB223" i="1"/>
  <c r="AC223" i="1"/>
  <c r="AK223" i="1"/>
  <c r="D224" i="1"/>
  <c r="E224" i="1"/>
  <c r="K224" i="1"/>
  <c r="L224" i="1"/>
  <c r="M224" i="1"/>
  <c r="N224" i="1"/>
  <c r="O224" i="1"/>
  <c r="X224" i="1"/>
  <c r="Y224" i="1"/>
  <c r="AA224" i="1"/>
  <c r="AB224" i="1"/>
  <c r="AC224" i="1"/>
  <c r="AK224" i="1"/>
  <c r="D225" i="1"/>
  <c r="E225" i="1"/>
  <c r="K225" i="1"/>
  <c r="L225" i="1"/>
  <c r="M225" i="1"/>
  <c r="N225" i="1"/>
  <c r="O225" i="1"/>
  <c r="X225" i="1"/>
  <c r="Y225" i="1"/>
  <c r="AA225" i="1"/>
  <c r="AB225" i="1"/>
  <c r="AC225" i="1"/>
  <c r="AK225" i="1"/>
  <c r="D226" i="1"/>
  <c r="E226" i="1"/>
  <c r="K226" i="1"/>
  <c r="L226" i="1"/>
  <c r="M226" i="1"/>
  <c r="N226" i="1"/>
  <c r="O226" i="1"/>
  <c r="X226" i="1"/>
  <c r="Y226" i="1"/>
  <c r="AA226" i="1"/>
  <c r="AB226" i="1"/>
  <c r="AC226" i="1"/>
  <c r="AK226" i="1"/>
  <c r="D227" i="1"/>
  <c r="E227" i="1"/>
  <c r="K227" i="1"/>
  <c r="L227" i="1"/>
  <c r="M227" i="1"/>
  <c r="N227" i="1"/>
  <c r="O227" i="1"/>
  <c r="X227" i="1"/>
  <c r="Y227" i="1"/>
  <c r="AA227" i="1"/>
  <c r="AB227" i="1"/>
  <c r="AC227" i="1"/>
  <c r="AK227" i="1"/>
  <c r="D228" i="1"/>
  <c r="E228" i="1"/>
  <c r="K228" i="1"/>
  <c r="L228" i="1"/>
  <c r="M228" i="1"/>
  <c r="N228" i="1"/>
  <c r="O228" i="1"/>
  <c r="X228" i="1"/>
  <c r="Y228" i="1"/>
  <c r="AA228" i="1"/>
  <c r="AB228" i="1"/>
  <c r="AC228" i="1"/>
  <c r="AK228" i="1"/>
  <c r="D229" i="1"/>
  <c r="E229" i="1"/>
  <c r="K229" i="1"/>
  <c r="L229" i="1"/>
  <c r="M229" i="1"/>
  <c r="N229" i="1"/>
  <c r="O229" i="1"/>
  <c r="X229" i="1"/>
  <c r="Y229" i="1"/>
  <c r="AA229" i="1"/>
  <c r="AB229" i="1"/>
  <c r="AC229" i="1"/>
  <c r="AK229" i="1"/>
  <c r="D230" i="1"/>
  <c r="E230" i="1"/>
  <c r="K230" i="1"/>
  <c r="L230" i="1"/>
  <c r="M230" i="1"/>
  <c r="N230" i="1"/>
  <c r="O230" i="1"/>
  <c r="X230" i="1"/>
  <c r="Y230" i="1"/>
  <c r="AA230" i="1"/>
  <c r="AB230" i="1"/>
  <c r="AC230" i="1"/>
  <c r="AK230" i="1"/>
  <c r="D231" i="1"/>
  <c r="E231" i="1"/>
  <c r="K231" i="1"/>
  <c r="L231" i="1"/>
  <c r="M231" i="1"/>
  <c r="N231" i="1"/>
  <c r="O231" i="1"/>
  <c r="X231" i="1"/>
  <c r="Y231" i="1"/>
  <c r="AA231" i="1"/>
  <c r="AB231" i="1"/>
  <c r="AC231" i="1"/>
  <c r="AK231" i="1"/>
  <c r="D232" i="1"/>
  <c r="E232" i="1"/>
  <c r="K232" i="1"/>
  <c r="L232" i="1"/>
  <c r="M232" i="1"/>
  <c r="N232" i="1"/>
  <c r="O232" i="1"/>
  <c r="X232" i="1"/>
  <c r="Y232" i="1"/>
  <c r="AA232" i="1"/>
  <c r="AB232" i="1"/>
  <c r="AC232" i="1"/>
  <c r="AK232" i="1"/>
  <c r="D233" i="1"/>
  <c r="E233" i="1"/>
  <c r="K233" i="1"/>
  <c r="L233" i="1"/>
  <c r="M233" i="1"/>
  <c r="N233" i="1"/>
  <c r="O233" i="1"/>
  <c r="X233" i="1"/>
  <c r="Y233" i="1"/>
  <c r="AA233" i="1"/>
  <c r="AB233" i="1"/>
  <c r="AC233" i="1"/>
  <c r="AK233" i="1"/>
  <c r="D234" i="1"/>
  <c r="E234" i="1"/>
  <c r="K234" i="1"/>
  <c r="L234" i="1"/>
  <c r="M234" i="1"/>
  <c r="N234" i="1"/>
  <c r="O234" i="1"/>
  <c r="X234" i="1"/>
  <c r="Y234" i="1"/>
  <c r="AA234" i="1"/>
  <c r="AB234" i="1"/>
  <c r="AC234" i="1"/>
  <c r="AK234" i="1"/>
  <c r="D235" i="1"/>
  <c r="E235" i="1"/>
  <c r="K235" i="1"/>
  <c r="L235" i="1"/>
  <c r="M235" i="1"/>
  <c r="N235" i="1"/>
  <c r="O235" i="1"/>
  <c r="X235" i="1"/>
  <c r="Y235" i="1"/>
  <c r="AA235" i="1"/>
  <c r="AB235" i="1"/>
  <c r="AC235" i="1"/>
  <c r="AK235" i="1"/>
  <c r="D236" i="1"/>
  <c r="E236" i="1"/>
  <c r="K236" i="1"/>
  <c r="L236" i="1"/>
  <c r="M236" i="1"/>
  <c r="N236" i="1"/>
  <c r="O236" i="1"/>
  <c r="X236" i="1"/>
  <c r="Y236" i="1"/>
  <c r="AA236" i="1"/>
  <c r="AB236" i="1"/>
  <c r="AC236" i="1"/>
  <c r="AK236" i="1"/>
  <c r="D237" i="1"/>
  <c r="E237" i="1"/>
  <c r="K237" i="1"/>
  <c r="L237" i="1"/>
  <c r="M237" i="1"/>
  <c r="N237" i="1"/>
  <c r="O237" i="1"/>
  <c r="X237" i="1"/>
  <c r="Y237" i="1"/>
  <c r="AA237" i="1"/>
  <c r="AB237" i="1"/>
  <c r="AC237" i="1"/>
  <c r="AK237" i="1"/>
  <c r="D238" i="1"/>
  <c r="E238" i="1"/>
  <c r="K238" i="1"/>
  <c r="L238" i="1"/>
  <c r="M238" i="1"/>
  <c r="N238" i="1"/>
  <c r="O238" i="1"/>
  <c r="X238" i="1"/>
  <c r="Y238" i="1"/>
  <c r="AA238" i="1"/>
  <c r="AB238" i="1"/>
  <c r="AC238" i="1"/>
  <c r="AK238" i="1"/>
  <c r="D239" i="1"/>
  <c r="E239" i="1"/>
  <c r="K239" i="1"/>
  <c r="L239" i="1"/>
  <c r="M239" i="1"/>
  <c r="N239" i="1"/>
  <c r="O239" i="1"/>
  <c r="X239" i="1"/>
  <c r="Y239" i="1"/>
  <c r="AA239" i="1"/>
  <c r="AB239" i="1"/>
  <c r="AC239" i="1"/>
  <c r="AK239" i="1"/>
  <c r="D240" i="1"/>
  <c r="E240" i="1"/>
  <c r="K240" i="1"/>
  <c r="L240" i="1"/>
  <c r="M240" i="1"/>
  <c r="N240" i="1"/>
  <c r="O240" i="1"/>
  <c r="X240" i="1"/>
  <c r="Y240" i="1"/>
  <c r="AA240" i="1"/>
  <c r="AB240" i="1"/>
  <c r="AC240" i="1"/>
  <c r="AK240" i="1"/>
  <c r="D241" i="1"/>
  <c r="E241" i="1"/>
  <c r="K241" i="1"/>
  <c r="L241" i="1"/>
  <c r="M241" i="1"/>
  <c r="N241" i="1"/>
  <c r="O241" i="1"/>
  <c r="X241" i="1"/>
  <c r="Y241" i="1"/>
  <c r="AA241" i="1"/>
  <c r="AB241" i="1"/>
  <c r="AC241" i="1"/>
  <c r="AK241" i="1"/>
  <c r="D242" i="1"/>
  <c r="E242" i="1"/>
  <c r="K242" i="1"/>
  <c r="L242" i="1"/>
  <c r="M242" i="1"/>
  <c r="N242" i="1"/>
  <c r="O242" i="1"/>
  <c r="X242" i="1"/>
  <c r="Y242" i="1"/>
  <c r="AA242" i="1"/>
  <c r="AB242" i="1"/>
  <c r="AC242" i="1"/>
  <c r="AK242" i="1"/>
  <c r="D243" i="1"/>
  <c r="E243" i="1"/>
  <c r="K243" i="1"/>
  <c r="L243" i="1"/>
  <c r="M243" i="1"/>
  <c r="N243" i="1"/>
  <c r="O243" i="1"/>
  <c r="X243" i="1"/>
  <c r="Y243" i="1"/>
  <c r="AA243" i="1"/>
  <c r="AB243" i="1"/>
  <c r="AC243" i="1"/>
  <c r="AK243" i="1"/>
  <c r="D244" i="1"/>
  <c r="E244" i="1"/>
  <c r="K244" i="1"/>
  <c r="L244" i="1"/>
  <c r="M244" i="1"/>
  <c r="N244" i="1"/>
  <c r="O244" i="1"/>
  <c r="X244" i="1"/>
  <c r="Y244" i="1"/>
  <c r="AA244" i="1"/>
  <c r="AB244" i="1"/>
  <c r="AC244" i="1"/>
  <c r="AK244" i="1"/>
  <c r="D245" i="1"/>
  <c r="E245" i="1"/>
  <c r="K245" i="1"/>
  <c r="L245" i="1"/>
  <c r="M245" i="1"/>
  <c r="N245" i="1"/>
  <c r="O245" i="1"/>
  <c r="X245" i="1"/>
  <c r="Y245" i="1"/>
  <c r="AA245" i="1"/>
  <c r="AB245" i="1"/>
  <c r="AC245" i="1"/>
  <c r="AK245" i="1"/>
  <c r="D246" i="1"/>
  <c r="E246" i="1"/>
  <c r="K246" i="1"/>
  <c r="L246" i="1"/>
  <c r="M246" i="1"/>
  <c r="N246" i="1"/>
  <c r="O246" i="1"/>
  <c r="X246" i="1"/>
  <c r="Y246" i="1"/>
  <c r="AA246" i="1"/>
  <c r="AB246" i="1"/>
  <c r="AC246" i="1"/>
  <c r="AK246" i="1"/>
  <c r="D247" i="1"/>
  <c r="E247" i="1"/>
  <c r="K247" i="1"/>
  <c r="L247" i="1"/>
  <c r="M247" i="1"/>
  <c r="N247" i="1"/>
  <c r="O247" i="1"/>
  <c r="X247" i="1"/>
  <c r="Y247" i="1"/>
  <c r="AA247" i="1"/>
  <c r="AB247" i="1"/>
  <c r="AC247" i="1"/>
  <c r="AK247" i="1"/>
  <c r="D248" i="1"/>
  <c r="E248" i="1"/>
  <c r="K248" i="1"/>
  <c r="L248" i="1"/>
  <c r="M248" i="1"/>
  <c r="N248" i="1"/>
  <c r="O248" i="1"/>
  <c r="X248" i="1"/>
  <c r="Y248" i="1"/>
  <c r="AA248" i="1"/>
  <c r="AB248" i="1"/>
  <c r="AC248" i="1"/>
  <c r="AK248" i="1"/>
  <c r="D249" i="1"/>
  <c r="E249" i="1"/>
  <c r="K249" i="1"/>
  <c r="L249" i="1"/>
  <c r="M249" i="1"/>
  <c r="N249" i="1"/>
  <c r="O249" i="1"/>
  <c r="X249" i="1"/>
  <c r="Y249" i="1"/>
  <c r="AA249" i="1"/>
  <c r="AB249" i="1"/>
  <c r="AC249" i="1"/>
  <c r="AK249" i="1"/>
  <c r="D250" i="1"/>
  <c r="E250" i="1"/>
  <c r="K250" i="1"/>
  <c r="L250" i="1"/>
  <c r="M250" i="1"/>
  <c r="N250" i="1"/>
  <c r="O250" i="1"/>
  <c r="X250" i="1"/>
  <c r="Y250" i="1"/>
  <c r="AA250" i="1"/>
  <c r="AB250" i="1"/>
  <c r="AC250" i="1"/>
  <c r="AK250" i="1"/>
  <c r="D251" i="1"/>
  <c r="E251" i="1"/>
  <c r="K251" i="1"/>
  <c r="L251" i="1"/>
  <c r="M251" i="1"/>
  <c r="N251" i="1"/>
  <c r="O251" i="1"/>
  <c r="X251" i="1"/>
  <c r="Y251" i="1"/>
  <c r="AA251" i="1"/>
  <c r="AB251" i="1"/>
  <c r="AC251" i="1"/>
  <c r="AK251" i="1"/>
  <c r="D252" i="1"/>
  <c r="E252" i="1"/>
  <c r="K252" i="1"/>
  <c r="L252" i="1"/>
  <c r="M252" i="1"/>
  <c r="N252" i="1"/>
  <c r="O252" i="1"/>
  <c r="X252" i="1"/>
  <c r="Y252" i="1"/>
  <c r="AA252" i="1"/>
  <c r="AB252" i="1"/>
  <c r="AC252" i="1"/>
  <c r="AK252" i="1"/>
  <c r="D253" i="1"/>
  <c r="E253" i="1"/>
  <c r="K253" i="1"/>
  <c r="L253" i="1"/>
  <c r="M253" i="1"/>
  <c r="N253" i="1"/>
  <c r="O253" i="1"/>
  <c r="X253" i="1"/>
  <c r="Y253" i="1"/>
  <c r="AA253" i="1"/>
  <c r="AB253" i="1"/>
  <c r="AC253" i="1"/>
  <c r="AK253" i="1"/>
  <c r="D254" i="1"/>
  <c r="E254" i="1"/>
  <c r="K254" i="1"/>
  <c r="L254" i="1"/>
  <c r="M254" i="1"/>
  <c r="N254" i="1"/>
  <c r="O254" i="1"/>
  <c r="X254" i="1"/>
  <c r="Y254" i="1"/>
  <c r="AA254" i="1"/>
  <c r="AB254" i="1"/>
  <c r="AC254" i="1"/>
  <c r="AK254" i="1"/>
  <c r="D255" i="1"/>
  <c r="E255" i="1"/>
  <c r="K255" i="1"/>
  <c r="L255" i="1"/>
  <c r="M255" i="1"/>
  <c r="N255" i="1"/>
  <c r="O255" i="1"/>
  <c r="X255" i="1"/>
  <c r="Y255" i="1"/>
  <c r="AA255" i="1"/>
  <c r="AB255" i="1"/>
  <c r="AC255" i="1"/>
  <c r="AK255" i="1"/>
  <c r="D256" i="1"/>
  <c r="E256" i="1"/>
  <c r="K256" i="1"/>
  <c r="L256" i="1"/>
  <c r="M256" i="1"/>
  <c r="N256" i="1"/>
  <c r="O256" i="1"/>
  <c r="X256" i="1"/>
  <c r="Y256" i="1"/>
  <c r="AA256" i="1"/>
  <c r="AB256" i="1"/>
  <c r="AC256" i="1"/>
  <c r="AK256" i="1"/>
  <c r="D257" i="1"/>
  <c r="E257" i="1"/>
  <c r="K257" i="1"/>
  <c r="L257" i="1"/>
  <c r="M257" i="1"/>
  <c r="N257" i="1"/>
  <c r="O257" i="1"/>
  <c r="X257" i="1"/>
  <c r="Y257" i="1"/>
  <c r="AA257" i="1"/>
  <c r="AB257" i="1"/>
  <c r="AC257" i="1"/>
  <c r="AK257" i="1"/>
  <c r="D258" i="1"/>
  <c r="E258" i="1"/>
  <c r="K258" i="1"/>
  <c r="L258" i="1"/>
  <c r="M258" i="1"/>
  <c r="N258" i="1"/>
  <c r="O258" i="1"/>
  <c r="X258" i="1"/>
  <c r="Y258" i="1"/>
  <c r="AA258" i="1"/>
  <c r="AB258" i="1"/>
  <c r="AC258" i="1"/>
  <c r="AK258" i="1"/>
  <c r="D259" i="1"/>
  <c r="E259" i="1"/>
  <c r="K259" i="1"/>
  <c r="L259" i="1"/>
  <c r="M259" i="1"/>
  <c r="N259" i="1"/>
  <c r="O259" i="1"/>
  <c r="X259" i="1"/>
  <c r="Y259" i="1"/>
  <c r="AA259" i="1"/>
  <c r="AB259" i="1"/>
  <c r="AC259" i="1"/>
  <c r="AK259" i="1"/>
  <c r="D260" i="1"/>
  <c r="E260" i="1"/>
  <c r="K260" i="1"/>
  <c r="L260" i="1"/>
  <c r="M260" i="1"/>
  <c r="N260" i="1"/>
  <c r="O260" i="1"/>
  <c r="X260" i="1"/>
  <c r="Y260" i="1"/>
  <c r="AA260" i="1"/>
  <c r="AB260" i="1"/>
  <c r="AC260" i="1"/>
  <c r="AK260" i="1"/>
  <c r="D261" i="1"/>
  <c r="E261" i="1"/>
  <c r="K261" i="1"/>
  <c r="L261" i="1"/>
  <c r="M261" i="1"/>
  <c r="N261" i="1"/>
  <c r="O261" i="1"/>
  <c r="X261" i="1"/>
  <c r="Y261" i="1"/>
  <c r="AA261" i="1"/>
  <c r="AB261" i="1"/>
  <c r="AC261" i="1"/>
  <c r="AK261" i="1"/>
  <c r="D262" i="1"/>
  <c r="E262" i="1"/>
  <c r="K262" i="1"/>
  <c r="L262" i="1"/>
  <c r="M262" i="1"/>
  <c r="N262" i="1"/>
  <c r="O262" i="1"/>
  <c r="X262" i="1"/>
  <c r="Y262" i="1"/>
  <c r="AA262" i="1"/>
  <c r="AB262" i="1"/>
  <c r="AC262" i="1"/>
  <c r="AK262" i="1"/>
  <c r="D263" i="1"/>
  <c r="E263" i="1"/>
  <c r="K263" i="1"/>
  <c r="L263" i="1"/>
  <c r="M263" i="1"/>
  <c r="N263" i="1"/>
  <c r="O263" i="1"/>
  <c r="X263" i="1"/>
  <c r="Y263" i="1"/>
  <c r="AA263" i="1"/>
  <c r="AB263" i="1"/>
  <c r="AC263" i="1"/>
  <c r="AK263" i="1"/>
  <c r="D264" i="1"/>
  <c r="E264" i="1"/>
  <c r="K264" i="1"/>
  <c r="L264" i="1"/>
  <c r="M264" i="1"/>
  <c r="N264" i="1"/>
  <c r="O264" i="1"/>
  <c r="X264" i="1"/>
  <c r="Y264" i="1"/>
  <c r="AA264" i="1"/>
  <c r="AB264" i="1"/>
  <c r="AC264" i="1"/>
  <c r="AK264" i="1"/>
  <c r="D265" i="1"/>
  <c r="E265" i="1"/>
  <c r="K265" i="1"/>
  <c r="L265" i="1"/>
  <c r="M265" i="1"/>
  <c r="N265" i="1"/>
  <c r="O265" i="1"/>
  <c r="X265" i="1"/>
  <c r="Y265" i="1"/>
  <c r="AA265" i="1"/>
  <c r="AB265" i="1"/>
  <c r="AC265" i="1"/>
  <c r="AK265" i="1"/>
  <c r="D266" i="1"/>
  <c r="E266" i="1"/>
  <c r="K266" i="1"/>
  <c r="L266" i="1"/>
  <c r="M266" i="1"/>
  <c r="N266" i="1"/>
  <c r="O266" i="1"/>
  <c r="X266" i="1"/>
  <c r="Y266" i="1"/>
  <c r="AA266" i="1"/>
  <c r="AB266" i="1"/>
  <c r="AC266" i="1"/>
  <c r="AK266" i="1"/>
  <c r="D267" i="1"/>
  <c r="E267" i="1"/>
  <c r="K267" i="1"/>
  <c r="L267" i="1"/>
  <c r="M267" i="1"/>
  <c r="N267" i="1"/>
  <c r="O267" i="1"/>
  <c r="X267" i="1"/>
  <c r="Y267" i="1"/>
  <c r="AA267" i="1"/>
  <c r="AB267" i="1"/>
  <c r="AC267" i="1"/>
  <c r="AK267" i="1"/>
  <c r="D268" i="1"/>
  <c r="E268" i="1"/>
  <c r="K268" i="1"/>
  <c r="L268" i="1"/>
  <c r="M268" i="1"/>
  <c r="N268" i="1"/>
  <c r="O268" i="1"/>
  <c r="X268" i="1"/>
  <c r="Y268" i="1"/>
  <c r="AA268" i="1"/>
  <c r="AB268" i="1"/>
  <c r="AC268" i="1"/>
  <c r="AK268" i="1"/>
  <c r="D269" i="1"/>
  <c r="E269" i="1"/>
  <c r="K269" i="1"/>
  <c r="L269" i="1"/>
  <c r="M269" i="1"/>
  <c r="N269" i="1"/>
  <c r="O269" i="1"/>
  <c r="X269" i="1"/>
  <c r="Y269" i="1"/>
  <c r="AA269" i="1"/>
  <c r="AB269" i="1"/>
  <c r="AC269" i="1"/>
  <c r="AK269" i="1"/>
  <c r="D270" i="1"/>
  <c r="E270" i="1"/>
  <c r="K270" i="1"/>
  <c r="L270" i="1"/>
  <c r="M270" i="1"/>
  <c r="N270" i="1"/>
  <c r="O270" i="1"/>
  <c r="X270" i="1"/>
  <c r="Y270" i="1"/>
  <c r="AA270" i="1"/>
  <c r="AB270" i="1"/>
  <c r="AC270" i="1"/>
  <c r="AK270" i="1"/>
  <c r="D271" i="1"/>
  <c r="E271" i="1"/>
  <c r="K271" i="1"/>
  <c r="L271" i="1"/>
  <c r="M271" i="1"/>
  <c r="N271" i="1"/>
  <c r="O271" i="1"/>
  <c r="X271" i="1"/>
  <c r="Y271" i="1"/>
  <c r="AA271" i="1"/>
  <c r="AB271" i="1"/>
  <c r="AC271" i="1"/>
  <c r="AK271" i="1"/>
  <c r="D272" i="1"/>
  <c r="E272" i="1"/>
  <c r="K272" i="1"/>
  <c r="L272" i="1"/>
  <c r="M272" i="1"/>
  <c r="N272" i="1"/>
  <c r="O272" i="1"/>
  <c r="X272" i="1"/>
  <c r="Y272" i="1"/>
  <c r="AA272" i="1"/>
  <c r="AB272" i="1"/>
  <c r="AC272" i="1"/>
  <c r="AK272" i="1"/>
  <c r="D273" i="1"/>
  <c r="E273" i="1"/>
  <c r="K273" i="1"/>
  <c r="L273" i="1"/>
  <c r="M273" i="1"/>
  <c r="N273" i="1"/>
  <c r="O273" i="1"/>
  <c r="X273" i="1"/>
  <c r="Y273" i="1"/>
  <c r="AA273" i="1"/>
  <c r="AB273" i="1"/>
  <c r="AC273" i="1"/>
  <c r="AK273" i="1"/>
  <c r="D274" i="1"/>
  <c r="E274" i="1"/>
  <c r="K274" i="1"/>
  <c r="L274" i="1"/>
  <c r="M274" i="1"/>
  <c r="N274" i="1"/>
  <c r="O274" i="1"/>
  <c r="X274" i="1"/>
  <c r="Y274" i="1"/>
  <c r="AA274" i="1"/>
  <c r="AB274" i="1"/>
  <c r="AC274" i="1"/>
  <c r="AK274" i="1"/>
  <c r="D275" i="1"/>
  <c r="E275" i="1"/>
  <c r="K275" i="1"/>
  <c r="L275" i="1"/>
  <c r="M275" i="1"/>
  <c r="N275" i="1"/>
  <c r="O275" i="1"/>
  <c r="X275" i="1"/>
  <c r="Y275" i="1"/>
  <c r="AA275" i="1"/>
  <c r="AB275" i="1"/>
  <c r="AC275" i="1"/>
  <c r="AK275" i="1"/>
  <c r="D276" i="1"/>
  <c r="E276" i="1"/>
  <c r="K276" i="1"/>
  <c r="L276" i="1"/>
  <c r="M276" i="1"/>
  <c r="N276" i="1"/>
  <c r="O276" i="1"/>
  <c r="X276" i="1"/>
  <c r="Y276" i="1"/>
  <c r="AA276" i="1"/>
  <c r="AB276" i="1"/>
  <c r="AC276" i="1"/>
  <c r="AK276" i="1"/>
  <c r="D277" i="1"/>
  <c r="E277" i="1"/>
  <c r="K277" i="1"/>
  <c r="L277" i="1"/>
  <c r="M277" i="1"/>
  <c r="N277" i="1"/>
  <c r="O277" i="1"/>
  <c r="X277" i="1"/>
  <c r="Y277" i="1"/>
  <c r="AA277" i="1"/>
  <c r="AB277" i="1"/>
  <c r="AC277" i="1"/>
  <c r="AK277" i="1"/>
  <c r="D278" i="1"/>
  <c r="E278" i="1"/>
  <c r="K278" i="1"/>
  <c r="L278" i="1"/>
  <c r="M278" i="1"/>
  <c r="N278" i="1"/>
  <c r="O278" i="1"/>
  <c r="X278" i="1"/>
  <c r="Y278" i="1"/>
  <c r="AA278" i="1"/>
  <c r="AB278" i="1"/>
  <c r="AC278" i="1"/>
  <c r="AK278" i="1"/>
  <c r="D279" i="1"/>
  <c r="E279" i="1"/>
  <c r="K279" i="1"/>
  <c r="L279" i="1"/>
  <c r="M279" i="1"/>
  <c r="N279" i="1"/>
  <c r="O279" i="1"/>
  <c r="X279" i="1"/>
  <c r="Y279" i="1"/>
  <c r="AA279" i="1"/>
  <c r="AB279" i="1"/>
  <c r="AC279" i="1"/>
  <c r="AK279" i="1"/>
  <c r="D280" i="1"/>
  <c r="E280" i="1"/>
  <c r="K280" i="1"/>
  <c r="L280" i="1"/>
  <c r="M280" i="1"/>
  <c r="N280" i="1"/>
  <c r="O280" i="1"/>
  <c r="X280" i="1"/>
  <c r="Y280" i="1"/>
  <c r="AA280" i="1"/>
  <c r="AB280" i="1"/>
  <c r="AC280" i="1"/>
  <c r="AK280" i="1"/>
  <c r="D281" i="1"/>
  <c r="E281" i="1"/>
  <c r="K281" i="1"/>
  <c r="L281" i="1"/>
  <c r="M281" i="1"/>
  <c r="N281" i="1"/>
  <c r="O281" i="1"/>
  <c r="X281" i="1"/>
  <c r="Y281" i="1"/>
  <c r="AA281" i="1"/>
  <c r="AB281" i="1"/>
  <c r="AC281" i="1"/>
  <c r="AK281" i="1"/>
  <c r="D282" i="1"/>
  <c r="E282" i="1"/>
  <c r="K282" i="1"/>
  <c r="L282" i="1"/>
  <c r="M282" i="1"/>
  <c r="N282" i="1"/>
  <c r="O282" i="1"/>
  <c r="X282" i="1"/>
  <c r="Y282" i="1"/>
  <c r="AA282" i="1"/>
  <c r="AB282" i="1"/>
  <c r="AC282" i="1"/>
  <c r="AK282" i="1"/>
  <c r="D283" i="1"/>
  <c r="E283" i="1"/>
  <c r="K283" i="1"/>
  <c r="L283" i="1"/>
  <c r="M283" i="1"/>
  <c r="N283" i="1"/>
  <c r="O283" i="1"/>
  <c r="X283" i="1"/>
  <c r="Y283" i="1"/>
  <c r="AA283" i="1"/>
  <c r="AB283" i="1"/>
  <c r="AC283" i="1"/>
  <c r="AK283" i="1"/>
  <c r="D284" i="1"/>
  <c r="E284" i="1"/>
  <c r="K284" i="1"/>
  <c r="L284" i="1"/>
  <c r="M284" i="1"/>
  <c r="N284" i="1"/>
  <c r="O284" i="1"/>
  <c r="X284" i="1"/>
  <c r="Y284" i="1"/>
  <c r="AA284" i="1"/>
  <c r="AB284" i="1"/>
  <c r="AC284" i="1"/>
  <c r="AK284" i="1"/>
  <c r="D285" i="1"/>
  <c r="E285" i="1"/>
  <c r="K285" i="1"/>
  <c r="L285" i="1"/>
  <c r="M285" i="1"/>
  <c r="N285" i="1"/>
  <c r="O285" i="1"/>
  <c r="X285" i="1"/>
  <c r="Y285" i="1"/>
  <c r="AA285" i="1"/>
  <c r="AB285" i="1"/>
  <c r="AC285" i="1"/>
  <c r="AK285" i="1"/>
  <c r="D286" i="1"/>
  <c r="E286" i="1"/>
  <c r="K286" i="1"/>
  <c r="L286" i="1"/>
  <c r="M286" i="1"/>
  <c r="N286" i="1"/>
  <c r="O286" i="1"/>
  <c r="X286" i="1"/>
  <c r="Y286" i="1"/>
  <c r="AA286" i="1"/>
  <c r="AB286" i="1"/>
  <c r="AC286" i="1"/>
  <c r="AK286" i="1"/>
  <c r="D287" i="1"/>
  <c r="E287" i="1"/>
  <c r="K287" i="1"/>
  <c r="L287" i="1"/>
  <c r="M287" i="1"/>
  <c r="N287" i="1"/>
  <c r="O287" i="1"/>
  <c r="X287" i="1"/>
  <c r="Y287" i="1"/>
  <c r="AA287" i="1"/>
  <c r="AB287" i="1"/>
  <c r="AC287" i="1"/>
  <c r="AK287" i="1"/>
  <c r="D288" i="1"/>
  <c r="E288" i="1"/>
  <c r="K288" i="1"/>
  <c r="L288" i="1"/>
  <c r="M288" i="1"/>
  <c r="N288" i="1"/>
  <c r="O288" i="1"/>
  <c r="X288" i="1"/>
  <c r="Y288" i="1"/>
  <c r="AA288" i="1"/>
  <c r="AB288" i="1"/>
  <c r="AC288" i="1"/>
  <c r="AK288" i="1"/>
  <c r="D289" i="1"/>
  <c r="E289" i="1"/>
  <c r="K289" i="1"/>
  <c r="L289" i="1"/>
  <c r="M289" i="1"/>
  <c r="N289" i="1"/>
  <c r="O289" i="1"/>
  <c r="X289" i="1"/>
  <c r="Y289" i="1"/>
  <c r="AA289" i="1"/>
  <c r="AB289" i="1"/>
  <c r="AC289" i="1"/>
  <c r="AK289" i="1"/>
  <c r="D290" i="1"/>
  <c r="E290" i="1"/>
  <c r="K290" i="1"/>
  <c r="L290" i="1"/>
  <c r="M290" i="1"/>
  <c r="N290" i="1"/>
  <c r="O290" i="1"/>
  <c r="X290" i="1"/>
  <c r="Y290" i="1"/>
  <c r="AA290" i="1"/>
  <c r="AB290" i="1"/>
  <c r="AC290" i="1"/>
  <c r="AK290" i="1"/>
  <c r="D291" i="1"/>
  <c r="E291" i="1"/>
  <c r="K291" i="1"/>
  <c r="L291" i="1"/>
  <c r="M291" i="1"/>
  <c r="N291" i="1"/>
  <c r="O291" i="1"/>
  <c r="X291" i="1"/>
  <c r="Y291" i="1"/>
  <c r="AA291" i="1"/>
  <c r="AB291" i="1"/>
  <c r="AC291" i="1"/>
  <c r="AK291" i="1"/>
  <c r="D292" i="1"/>
  <c r="E292" i="1"/>
  <c r="K292" i="1"/>
  <c r="L292" i="1"/>
  <c r="M292" i="1"/>
  <c r="N292" i="1"/>
  <c r="O292" i="1"/>
  <c r="X292" i="1"/>
  <c r="Y292" i="1"/>
  <c r="AA292" i="1"/>
  <c r="AB292" i="1"/>
  <c r="AC292" i="1"/>
  <c r="AK292" i="1"/>
  <c r="D293" i="1"/>
  <c r="E293" i="1"/>
  <c r="K293" i="1"/>
  <c r="L293" i="1"/>
  <c r="M293" i="1"/>
  <c r="N293" i="1"/>
  <c r="O293" i="1"/>
  <c r="X293" i="1"/>
  <c r="Y293" i="1"/>
  <c r="AA293" i="1"/>
  <c r="AB293" i="1"/>
  <c r="AC293" i="1"/>
  <c r="AK293" i="1"/>
  <c r="D294" i="1"/>
  <c r="E294" i="1"/>
  <c r="K294" i="1"/>
  <c r="L294" i="1"/>
  <c r="M294" i="1"/>
  <c r="N294" i="1"/>
  <c r="O294" i="1"/>
  <c r="X294" i="1"/>
  <c r="Y294" i="1"/>
  <c r="AA294" i="1"/>
  <c r="AB294" i="1"/>
  <c r="AC294" i="1"/>
  <c r="AK294" i="1"/>
  <c r="D295" i="1"/>
  <c r="E295" i="1"/>
  <c r="K295" i="1"/>
  <c r="L295" i="1"/>
  <c r="M295" i="1"/>
  <c r="N295" i="1"/>
  <c r="O295" i="1"/>
  <c r="X295" i="1"/>
  <c r="Y295" i="1"/>
  <c r="AA295" i="1"/>
  <c r="AB295" i="1"/>
  <c r="AC295" i="1"/>
  <c r="AK295" i="1"/>
  <c r="D296" i="1"/>
  <c r="E296" i="1"/>
  <c r="K296" i="1"/>
  <c r="L296" i="1"/>
  <c r="M296" i="1"/>
  <c r="N296" i="1"/>
  <c r="O296" i="1"/>
  <c r="X296" i="1"/>
  <c r="Y296" i="1"/>
  <c r="AA296" i="1"/>
  <c r="AB296" i="1"/>
  <c r="AC296" i="1"/>
  <c r="AK296" i="1"/>
  <c r="D297" i="1"/>
  <c r="E297" i="1"/>
  <c r="K297" i="1"/>
  <c r="L297" i="1"/>
  <c r="M297" i="1"/>
  <c r="N297" i="1"/>
  <c r="O297" i="1"/>
  <c r="X297" i="1"/>
  <c r="Y297" i="1"/>
  <c r="AA297" i="1"/>
  <c r="AB297" i="1"/>
  <c r="AC297" i="1"/>
  <c r="AK297" i="1"/>
  <c r="D298" i="1"/>
  <c r="E298" i="1"/>
  <c r="K298" i="1"/>
  <c r="L298" i="1"/>
  <c r="M298" i="1"/>
  <c r="N298" i="1"/>
  <c r="O298" i="1"/>
  <c r="X298" i="1"/>
  <c r="Y298" i="1"/>
  <c r="AA298" i="1"/>
  <c r="AB298" i="1"/>
  <c r="AC298" i="1"/>
  <c r="AK298" i="1"/>
  <c r="D299" i="1"/>
  <c r="E299" i="1"/>
  <c r="K299" i="1"/>
  <c r="L299" i="1"/>
  <c r="M299" i="1"/>
  <c r="N299" i="1"/>
  <c r="O299" i="1"/>
  <c r="X299" i="1"/>
  <c r="Y299" i="1"/>
  <c r="AA299" i="1"/>
  <c r="AB299" i="1"/>
  <c r="AC299" i="1"/>
  <c r="AK299" i="1"/>
  <c r="D300" i="1"/>
  <c r="E300" i="1"/>
  <c r="K300" i="1"/>
  <c r="L300" i="1"/>
  <c r="M300" i="1"/>
  <c r="N300" i="1"/>
  <c r="O300" i="1"/>
  <c r="X300" i="1"/>
  <c r="Y300" i="1"/>
  <c r="AA300" i="1"/>
  <c r="AB300" i="1"/>
  <c r="AC300" i="1"/>
  <c r="AK300" i="1"/>
  <c r="D301" i="1"/>
  <c r="E301" i="1"/>
  <c r="K301" i="1"/>
  <c r="L301" i="1"/>
  <c r="M301" i="1"/>
  <c r="N301" i="1"/>
  <c r="O301" i="1"/>
  <c r="X301" i="1"/>
  <c r="Y301" i="1"/>
  <c r="AA301" i="1"/>
  <c r="AB301" i="1"/>
  <c r="AC301" i="1"/>
  <c r="AK301" i="1"/>
  <c r="D302" i="1"/>
  <c r="E302" i="1"/>
  <c r="K302" i="1"/>
  <c r="L302" i="1"/>
  <c r="M302" i="1"/>
  <c r="N302" i="1"/>
  <c r="O302" i="1"/>
  <c r="X302" i="1"/>
  <c r="Y302" i="1"/>
  <c r="AA302" i="1"/>
  <c r="AB302" i="1"/>
  <c r="AC302" i="1"/>
  <c r="AK302" i="1"/>
  <c r="D303" i="1"/>
  <c r="E303" i="1"/>
  <c r="K303" i="1"/>
  <c r="L303" i="1"/>
  <c r="M303" i="1"/>
  <c r="N303" i="1"/>
  <c r="O303" i="1"/>
  <c r="X303" i="1"/>
  <c r="Y303" i="1"/>
  <c r="AA303" i="1"/>
  <c r="AB303" i="1"/>
  <c r="AC303" i="1"/>
  <c r="AK303" i="1"/>
  <c r="D304" i="1"/>
  <c r="E304" i="1"/>
  <c r="K304" i="1"/>
  <c r="L304" i="1"/>
  <c r="M304" i="1"/>
  <c r="N304" i="1"/>
  <c r="O304" i="1"/>
  <c r="X304" i="1"/>
  <c r="Y304" i="1"/>
  <c r="AA304" i="1"/>
  <c r="AB304" i="1"/>
  <c r="AC304" i="1"/>
  <c r="AK304" i="1"/>
  <c r="D305" i="1"/>
  <c r="E305" i="1"/>
  <c r="K305" i="1"/>
  <c r="L305" i="1"/>
  <c r="M305" i="1"/>
  <c r="N305" i="1"/>
  <c r="O305" i="1"/>
  <c r="X305" i="1"/>
  <c r="Y305" i="1"/>
  <c r="AA305" i="1"/>
  <c r="AB305" i="1"/>
  <c r="AC305" i="1"/>
  <c r="AK305" i="1"/>
  <c r="D306" i="1"/>
  <c r="E306" i="1"/>
  <c r="K306" i="1"/>
  <c r="L306" i="1"/>
  <c r="M306" i="1"/>
  <c r="N306" i="1"/>
  <c r="O306" i="1"/>
  <c r="X306" i="1"/>
  <c r="Y306" i="1"/>
  <c r="AA306" i="1"/>
  <c r="AB306" i="1"/>
  <c r="AC306" i="1"/>
  <c r="AK306" i="1"/>
  <c r="D307" i="1"/>
  <c r="E307" i="1"/>
  <c r="K307" i="1"/>
  <c r="L307" i="1"/>
  <c r="M307" i="1"/>
  <c r="N307" i="1"/>
  <c r="O307" i="1"/>
  <c r="X307" i="1"/>
  <c r="Y307" i="1"/>
  <c r="AA307" i="1"/>
  <c r="AB307" i="1"/>
  <c r="AC307" i="1"/>
  <c r="AK307" i="1"/>
  <c r="D308" i="1"/>
  <c r="E308" i="1"/>
  <c r="K308" i="1"/>
  <c r="L308" i="1"/>
  <c r="M308" i="1"/>
  <c r="N308" i="1"/>
  <c r="O308" i="1"/>
  <c r="X308" i="1"/>
  <c r="Y308" i="1"/>
  <c r="AA308" i="1"/>
  <c r="AB308" i="1"/>
  <c r="AC308" i="1"/>
  <c r="AK308" i="1"/>
  <c r="D309" i="1"/>
  <c r="E309" i="1"/>
  <c r="K309" i="1"/>
  <c r="L309" i="1"/>
  <c r="M309" i="1"/>
  <c r="N309" i="1"/>
  <c r="O309" i="1"/>
  <c r="X309" i="1"/>
  <c r="Y309" i="1"/>
  <c r="AA309" i="1"/>
  <c r="AB309" i="1"/>
  <c r="AC309" i="1"/>
  <c r="AK309" i="1"/>
  <c r="D310" i="1"/>
  <c r="E310" i="1"/>
  <c r="K310" i="1"/>
  <c r="L310" i="1"/>
  <c r="M310" i="1"/>
  <c r="N310" i="1"/>
  <c r="O310" i="1"/>
  <c r="X310" i="1"/>
  <c r="Y310" i="1"/>
  <c r="AA310" i="1"/>
  <c r="AB310" i="1"/>
  <c r="AC310" i="1"/>
  <c r="AK310" i="1"/>
  <c r="D311" i="1"/>
  <c r="E311" i="1"/>
  <c r="K311" i="1"/>
  <c r="L311" i="1"/>
  <c r="M311" i="1"/>
  <c r="N311" i="1"/>
  <c r="O311" i="1"/>
  <c r="X311" i="1"/>
  <c r="Y311" i="1"/>
  <c r="AA311" i="1"/>
  <c r="AB311" i="1"/>
  <c r="AC311" i="1"/>
  <c r="AK311" i="1"/>
  <c r="D312" i="1"/>
  <c r="E312" i="1"/>
  <c r="K312" i="1"/>
  <c r="L312" i="1"/>
  <c r="M312" i="1"/>
  <c r="N312" i="1"/>
  <c r="O312" i="1"/>
  <c r="X312" i="1"/>
  <c r="Y312" i="1"/>
  <c r="AA312" i="1"/>
  <c r="AB312" i="1"/>
  <c r="AC312" i="1"/>
  <c r="AK312" i="1"/>
  <c r="D313" i="1"/>
  <c r="E313" i="1"/>
  <c r="K313" i="1"/>
  <c r="L313" i="1"/>
  <c r="M313" i="1"/>
  <c r="N313" i="1"/>
  <c r="O313" i="1"/>
  <c r="X313" i="1"/>
  <c r="Y313" i="1"/>
  <c r="AA313" i="1"/>
  <c r="AB313" i="1"/>
  <c r="AC313" i="1"/>
  <c r="AK313" i="1"/>
  <c r="D314" i="1"/>
  <c r="E314" i="1"/>
  <c r="K314" i="1"/>
  <c r="L314" i="1"/>
  <c r="M314" i="1"/>
  <c r="N314" i="1"/>
  <c r="O314" i="1"/>
  <c r="X314" i="1"/>
  <c r="Y314" i="1"/>
  <c r="AA314" i="1"/>
  <c r="AB314" i="1"/>
  <c r="AC314" i="1"/>
  <c r="AK314" i="1"/>
  <c r="D315" i="1"/>
  <c r="E315" i="1"/>
  <c r="K315" i="1"/>
  <c r="L315" i="1"/>
  <c r="M315" i="1"/>
  <c r="N315" i="1"/>
  <c r="O315" i="1"/>
  <c r="X315" i="1"/>
  <c r="Y315" i="1"/>
  <c r="AA315" i="1"/>
  <c r="AB315" i="1"/>
  <c r="AC315" i="1"/>
  <c r="AK315" i="1"/>
  <c r="D316" i="1"/>
  <c r="E316" i="1"/>
  <c r="K316" i="1"/>
  <c r="L316" i="1"/>
  <c r="M316" i="1"/>
  <c r="N316" i="1"/>
  <c r="O316" i="1"/>
  <c r="X316" i="1"/>
  <c r="Y316" i="1"/>
  <c r="AA316" i="1"/>
  <c r="AB316" i="1"/>
  <c r="AC316" i="1"/>
  <c r="AK316" i="1"/>
  <c r="D317" i="1"/>
  <c r="E317" i="1"/>
  <c r="K317" i="1"/>
  <c r="L317" i="1"/>
  <c r="M317" i="1"/>
  <c r="N317" i="1"/>
  <c r="O317" i="1"/>
  <c r="X317" i="1"/>
  <c r="Y317" i="1"/>
  <c r="AA317" i="1"/>
  <c r="AB317" i="1"/>
  <c r="AC317" i="1"/>
  <c r="AK317" i="1"/>
  <c r="D318" i="1"/>
  <c r="E318" i="1"/>
  <c r="K318" i="1"/>
  <c r="L318" i="1"/>
  <c r="M318" i="1"/>
  <c r="N318" i="1"/>
  <c r="O318" i="1"/>
  <c r="X318" i="1"/>
  <c r="Y318" i="1"/>
  <c r="AA318" i="1"/>
  <c r="AB318" i="1"/>
  <c r="AC318" i="1"/>
  <c r="AK318" i="1"/>
  <c r="D319" i="1"/>
  <c r="E319" i="1"/>
  <c r="K319" i="1"/>
  <c r="L319" i="1"/>
  <c r="M319" i="1"/>
  <c r="N319" i="1"/>
  <c r="O319" i="1"/>
  <c r="X319" i="1"/>
  <c r="Y319" i="1"/>
  <c r="AA319" i="1"/>
  <c r="AB319" i="1"/>
  <c r="AC319" i="1"/>
  <c r="AK319" i="1"/>
  <c r="D320" i="1"/>
  <c r="E320" i="1"/>
  <c r="K320" i="1"/>
  <c r="L320" i="1"/>
  <c r="M320" i="1"/>
  <c r="N320" i="1"/>
  <c r="O320" i="1"/>
  <c r="X320" i="1"/>
  <c r="Y320" i="1"/>
  <c r="AA320" i="1"/>
  <c r="AB320" i="1"/>
  <c r="AC320" i="1"/>
  <c r="AK320" i="1"/>
  <c r="D321" i="1"/>
  <c r="E321" i="1"/>
  <c r="K321" i="1"/>
  <c r="L321" i="1"/>
  <c r="M321" i="1"/>
  <c r="N321" i="1"/>
  <c r="O321" i="1"/>
  <c r="X321" i="1"/>
  <c r="Y321" i="1"/>
  <c r="AA321" i="1"/>
  <c r="AB321" i="1"/>
  <c r="AC321" i="1"/>
  <c r="AK321" i="1"/>
  <c r="D322" i="1"/>
  <c r="E322" i="1"/>
  <c r="K322" i="1"/>
  <c r="L322" i="1"/>
  <c r="M322" i="1"/>
  <c r="N322" i="1"/>
  <c r="O322" i="1"/>
  <c r="X322" i="1"/>
  <c r="Y322" i="1"/>
  <c r="AA322" i="1"/>
  <c r="AB322" i="1"/>
  <c r="AC322" i="1"/>
  <c r="AK322" i="1"/>
  <c r="D323" i="1"/>
  <c r="E323" i="1"/>
  <c r="K323" i="1"/>
  <c r="L323" i="1"/>
  <c r="M323" i="1"/>
  <c r="N323" i="1"/>
  <c r="O323" i="1"/>
  <c r="X323" i="1"/>
  <c r="Y323" i="1"/>
  <c r="AA323" i="1"/>
  <c r="AB323" i="1"/>
  <c r="AC323" i="1"/>
  <c r="AK323" i="1"/>
  <c r="D324" i="1"/>
  <c r="E324" i="1"/>
  <c r="K324" i="1"/>
  <c r="L324" i="1"/>
  <c r="M324" i="1"/>
  <c r="N324" i="1"/>
  <c r="O324" i="1"/>
  <c r="X324" i="1"/>
  <c r="Y324" i="1"/>
  <c r="AA324" i="1"/>
  <c r="AB324" i="1"/>
  <c r="AC324" i="1"/>
  <c r="AK324" i="1"/>
  <c r="D325" i="1"/>
  <c r="E325" i="1"/>
  <c r="K325" i="1"/>
  <c r="L325" i="1"/>
  <c r="M325" i="1"/>
  <c r="N325" i="1"/>
  <c r="O325" i="1"/>
  <c r="X325" i="1"/>
  <c r="Y325" i="1"/>
  <c r="AA325" i="1"/>
  <c r="AB325" i="1"/>
  <c r="AC325" i="1"/>
  <c r="AK325" i="1"/>
  <c r="D326" i="1"/>
  <c r="E326" i="1"/>
  <c r="K326" i="1"/>
  <c r="L326" i="1"/>
  <c r="M326" i="1"/>
  <c r="N326" i="1"/>
  <c r="O326" i="1"/>
  <c r="X326" i="1"/>
  <c r="Y326" i="1"/>
  <c r="AA326" i="1"/>
  <c r="AB326" i="1"/>
  <c r="AC326" i="1"/>
  <c r="AK326" i="1"/>
  <c r="D327" i="1"/>
  <c r="E327" i="1"/>
  <c r="K327" i="1"/>
  <c r="L327" i="1"/>
  <c r="M327" i="1"/>
  <c r="N327" i="1"/>
  <c r="O327" i="1"/>
  <c r="X327" i="1"/>
  <c r="Y327" i="1"/>
  <c r="AA327" i="1"/>
  <c r="AB327" i="1"/>
  <c r="AC327" i="1"/>
  <c r="AK327" i="1"/>
  <c r="D328" i="1"/>
  <c r="E328" i="1"/>
  <c r="K328" i="1"/>
  <c r="L328" i="1"/>
  <c r="M328" i="1"/>
  <c r="N328" i="1"/>
  <c r="O328" i="1"/>
  <c r="X328" i="1"/>
  <c r="Y328" i="1"/>
  <c r="AA328" i="1"/>
  <c r="AB328" i="1"/>
  <c r="AC328" i="1"/>
  <c r="AK328" i="1"/>
  <c r="D329" i="1"/>
  <c r="E329" i="1"/>
  <c r="K329" i="1"/>
  <c r="L329" i="1"/>
  <c r="M329" i="1"/>
  <c r="N329" i="1"/>
  <c r="O329" i="1"/>
  <c r="X329" i="1"/>
  <c r="Y329" i="1"/>
  <c r="AA329" i="1"/>
  <c r="AB329" i="1"/>
  <c r="AC329" i="1"/>
  <c r="AK329" i="1"/>
  <c r="D330" i="1"/>
  <c r="E330" i="1"/>
  <c r="K330" i="1"/>
  <c r="L330" i="1"/>
  <c r="M330" i="1"/>
  <c r="N330" i="1"/>
  <c r="O330" i="1"/>
  <c r="X330" i="1"/>
  <c r="Y330" i="1"/>
  <c r="AA330" i="1"/>
  <c r="AB330" i="1"/>
  <c r="AC330" i="1"/>
  <c r="AK330" i="1"/>
  <c r="D331" i="1"/>
  <c r="E331" i="1"/>
  <c r="K331" i="1"/>
  <c r="L331" i="1"/>
  <c r="M331" i="1"/>
  <c r="N331" i="1"/>
  <c r="O331" i="1"/>
  <c r="X331" i="1"/>
  <c r="Y331" i="1"/>
  <c r="AA331" i="1"/>
  <c r="AB331" i="1"/>
  <c r="AC331" i="1"/>
  <c r="AK331" i="1"/>
  <c r="D332" i="1"/>
  <c r="E332" i="1"/>
  <c r="K332" i="1"/>
  <c r="L332" i="1"/>
  <c r="M332" i="1"/>
  <c r="N332" i="1"/>
  <c r="O332" i="1"/>
  <c r="X332" i="1"/>
  <c r="Y332" i="1"/>
  <c r="AA332" i="1"/>
  <c r="AB332" i="1"/>
  <c r="AC332" i="1"/>
  <c r="AK332" i="1"/>
  <c r="D333" i="1"/>
  <c r="E333" i="1"/>
  <c r="K333" i="1"/>
  <c r="L333" i="1"/>
  <c r="M333" i="1"/>
  <c r="N333" i="1"/>
  <c r="O333" i="1"/>
  <c r="X333" i="1"/>
  <c r="Y333" i="1"/>
  <c r="AA333" i="1"/>
  <c r="AB333" i="1"/>
  <c r="AC333" i="1"/>
  <c r="AK333" i="1"/>
  <c r="D334" i="1"/>
  <c r="E334" i="1"/>
  <c r="K334" i="1"/>
  <c r="L334" i="1"/>
  <c r="M334" i="1"/>
  <c r="N334" i="1"/>
  <c r="O334" i="1"/>
  <c r="X334" i="1"/>
  <c r="Y334" i="1"/>
  <c r="AA334" i="1"/>
  <c r="AB334" i="1"/>
  <c r="AC334" i="1"/>
  <c r="AK334" i="1"/>
  <c r="D335" i="1"/>
  <c r="E335" i="1"/>
  <c r="K335" i="1"/>
  <c r="L335" i="1"/>
  <c r="M335" i="1"/>
  <c r="N335" i="1"/>
  <c r="O335" i="1"/>
  <c r="X335" i="1"/>
  <c r="Y335" i="1"/>
  <c r="AA335" i="1"/>
  <c r="AB335" i="1"/>
  <c r="AC335" i="1"/>
  <c r="AK335" i="1"/>
  <c r="D336" i="1"/>
  <c r="E336" i="1"/>
  <c r="K336" i="1"/>
  <c r="L336" i="1"/>
  <c r="M336" i="1"/>
  <c r="N336" i="1"/>
  <c r="O336" i="1"/>
  <c r="X336" i="1"/>
  <c r="Y336" i="1"/>
  <c r="AA336" i="1"/>
  <c r="AB336" i="1"/>
  <c r="AC336" i="1"/>
  <c r="AK336" i="1"/>
  <c r="D337" i="1"/>
  <c r="E337" i="1"/>
  <c r="K337" i="1"/>
  <c r="L337" i="1"/>
  <c r="M337" i="1"/>
  <c r="N337" i="1"/>
  <c r="O337" i="1"/>
  <c r="X337" i="1"/>
  <c r="Y337" i="1"/>
  <c r="AA337" i="1"/>
  <c r="AB337" i="1"/>
  <c r="AC337" i="1"/>
  <c r="AK337" i="1"/>
  <c r="D338" i="1"/>
  <c r="E338" i="1"/>
  <c r="K338" i="1"/>
  <c r="L338" i="1"/>
  <c r="M338" i="1"/>
  <c r="N338" i="1"/>
  <c r="O338" i="1"/>
  <c r="X338" i="1"/>
  <c r="Y338" i="1"/>
  <c r="AA338" i="1"/>
  <c r="AB338" i="1"/>
  <c r="AC338" i="1"/>
  <c r="AK338" i="1"/>
  <c r="D339" i="1"/>
  <c r="E339" i="1"/>
  <c r="K339" i="1"/>
  <c r="L339" i="1"/>
  <c r="M339" i="1"/>
  <c r="N339" i="1"/>
  <c r="O339" i="1"/>
  <c r="X339" i="1"/>
  <c r="Y339" i="1"/>
  <c r="AA339" i="1"/>
  <c r="AB339" i="1"/>
  <c r="AC339" i="1"/>
  <c r="AK339" i="1"/>
  <c r="AK8" i="1"/>
  <c r="K8" i="1"/>
  <c r="C21" i="16" a="1"/>
  <c r="C21" i="16" s="1"/>
  <c r="H1210" i="5"/>
  <c r="H1209" i="5"/>
  <c r="H1208" i="5"/>
  <c r="H1207" i="5"/>
  <c r="H1206" i="5"/>
  <c r="H1205" i="5"/>
  <c r="H1204" i="5"/>
  <c r="H1203" i="5"/>
  <c r="H1202" i="5"/>
  <c r="H1201" i="5"/>
  <c r="H1200" i="5"/>
  <c r="H1199" i="5"/>
  <c r="H1198" i="5"/>
  <c r="H1197" i="5"/>
  <c r="H1196" i="5"/>
  <c r="H1195" i="5"/>
  <c r="H1194" i="5"/>
  <c r="H1193" i="5"/>
  <c r="H1192" i="5"/>
  <c r="H1191" i="5"/>
  <c r="H1190" i="5"/>
  <c r="H1189" i="5"/>
  <c r="H1188" i="5"/>
  <c r="H1187" i="5"/>
  <c r="H1186" i="5"/>
  <c r="H1185" i="5"/>
  <c r="H1184" i="5"/>
  <c r="H1183" i="5"/>
  <c r="H1182" i="5"/>
  <c r="H1181" i="5"/>
  <c r="H1180" i="5"/>
  <c r="H1179" i="5"/>
  <c r="H1178" i="5"/>
  <c r="H1177" i="5"/>
  <c r="H1176" i="5"/>
  <c r="H1175" i="5"/>
  <c r="H1174" i="5"/>
  <c r="H1173" i="5"/>
  <c r="H1172" i="5"/>
  <c r="H1171" i="5"/>
  <c r="H1170" i="5"/>
  <c r="H1169" i="5"/>
  <c r="H1168" i="5"/>
  <c r="H1167" i="5"/>
  <c r="H1166" i="5"/>
  <c r="H1165" i="5"/>
  <c r="H1164" i="5"/>
  <c r="H1163" i="5"/>
  <c r="H1162" i="5"/>
  <c r="H1161" i="5"/>
  <c r="H1160" i="5"/>
  <c r="H1159" i="5"/>
  <c r="H1158" i="5"/>
  <c r="H1157" i="5"/>
  <c r="H1156" i="5"/>
  <c r="H1155" i="5"/>
  <c r="H1154" i="5"/>
  <c r="H1153" i="5"/>
  <c r="H1152" i="5"/>
  <c r="H1151" i="5"/>
  <c r="H1150" i="5"/>
  <c r="H1149" i="5"/>
  <c r="H1148" i="5"/>
  <c r="H1147" i="5"/>
  <c r="H1146" i="5"/>
  <c r="H1145" i="5"/>
  <c r="H1144" i="5"/>
  <c r="H1143" i="5"/>
  <c r="H1142" i="5"/>
  <c r="H1141" i="5"/>
  <c r="H1140" i="5"/>
  <c r="H1139" i="5"/>
  <c r="H1138" i="5"/>
  <c r="H1137" i="5"/>
  <c r="H1136" i="5"/>
  <c r="H1135" i="5"/>
  <c r="H1134" i="5"/>
  <c r="H1133" i="5"/>
  <c r="H1132" i="5"/>
  <c r="H1131" i="5"/>
  <c r="H1130" i="5"/>
  <c r="H1129" i="5"/>
  <c r="H1128" i="5"/>
  <c r="H1127" i="5"/>
  <c r="H1126" i="5"/>
  <c r="H1125" i="5"/>
  <c r="H1124" i="5"/>
  <c r="H1123" i="5"/>
  <c r="H1122" i="5"/>
  <c r="H1121" i="5"/>
  <c r="H1120" i="5"/>
  <c r="H1119" i="5"/>
  <c r="H1118" i="5"/>
  <c r="H1117" i="5"/>
  <c r="H1116" i="5"/>
  <c r="H1115" i="5"/>
  <c r="H1114" i="5"/>
  <c r="H1113" i="5"/>
  <c r="H1112" i="5"/>
  <c r="H1111" i="5"/>
  <c r="H1110" i="5"/>
  <c r="H1109" i="5"/>
  <c r="H1108" i="5"/>
  <c r="H1107" i="5"/>
  <c r="H1106" i="5"/>
  <c r="H1105" i="5"/>
  <c r="H1104" i="5"/>
  <c r="H1103" i="5"/>
  <c r="H1102" i="5"/>
  <c r="H1101" i="5"/>
  <c r="H1100" i="5"/>
  <c r="H1099" i="5"/>
  <c r="H1098" i="5"/>
  <c r="H1097" i="5"/>
  <c r="H1096" i="5"/>
  <c r="H1095" i="5"/>
  <c r="H1094" i="5"/>
  <c r="H1093" i="5"/>
  <c r="H1092" i="5"/>
  <c r="H1091" i="5"/>
  <c r="H1090" i="5"/>
  <c r="H1089" i="5"/>
  <c r="H1088" i="5"/>
  <c r="H1087" i="5"/>
  <c r="H1086" i="5"/>
  <c r="H1085" i="5"/>
  <c r="H1084" i="5"/>
  <c r="H1083" i="5"/>
  <c r="H1082" i="5"/>
  <c r="H1081" i="5"/>
  <c r="H1080" i="5"/>
  <c r="H1079" i="5"/>
  <c r="H1078" i="5"/>
  <c r="H1077" i="5"/>
  <c r="H1076" i="5"/>
  <c r="H1075" i="5"/>
  <c r="H1074" i="5"/>
  <c r="H1073" i="5"/>
  <c r="H1072" i="5"/>
  <c r="H1071" i="5"/>
  <c r="H1070" i="5"/>
  <c r="H1069" i="5"/>
  <c r="H1068" i="5"/>
  <c r="H1067" i="5"/>
  <c r="H1066" i="5"/>
  <c r="H1065" i="5"/>
  <c r="H1064" i="5"/>
  <c r="H1063" i="5"/>
  <c r="H1062" i="5"/>
  <c r="H1061" i="5"/>
  <c r="H1060" i="5"/>
  <c r="H1059" i="5"/>
  <c r="H1058" i="5"/>
  <c r="H1057" i="5"/>
  <c r="H1056" i="5"/>
  <c r="H1055" i="5"/>
  <c r="H1054" i="5"/>
  <c r="H1053" i="5"/>
  <c r="H1052" i="5"/>
  <c r="H1051" i="5"/>
  <c r="H1050" i="5"/>
  <c r="H1049" i="5"/>
  <c r="H1048" i="5"/>
  <c r="H1047" i="5"/>
  <c r="H1046" i="5"/>
  <c r="H1045" i="5"/>
  <c r="H1044" i="5"/>
  <c r="H1043" i="5"/>
  <c r="H1042" i="5"/>
  <c r="H1041" i="5"/>
  <c r="H1040" i="5"/>
  <c r="H1039" i="5"/>
  <c r="H1038" i="5"/>
  <c r="H1037" i="5"/>
  <c r="H1036" i="5"/>
  <c r="H1035" i="5"/>
  <c r="H1034" i="5"/>
  <c r="H1033" i="5"/>
  <c r="H1032" i="5"/>
  <c r="H1031" i="5"/>
  <c r="H1030" i="5"/>
  <c r="H1029" i="5"/>
  <c r="H1028" i="5"/>
  <c r="H1027" i="5"/>
  <c r="H1026" i="5"/>
  <c r="H1025" i="5"/>
  <c r="H1024" i="5"/>
  <c r="H1023" i="5"/>
  <c r="H1022" i="5"/>
  <c r="H1021" i="5"/>
  <c r="H1020" i="5"/>
  <c r="H1019" i="5"/>
  <c r="H1018" i="5"/>
  <c r="H1017" i="5"/>
  <c r="H1016" i="5"/>
  <c r="H1015" i="5"/>
  <c r="H1014" i="5"/>
  <c r="H1013" i="5"/>
  <c r="H1012" i="5"/>
  <c r="H1011" i="5"/>
  <c r="H1010" i="5"/>
  <c r="H1009" i="5"/>
  <c r="H1008" i="5"/>
  <c r="H1007" i="5"/>
  <c r="H1006" i="5"/>
  <c r="H1005" i="5"/>
  <c r="H1004" i="5"/>
  <c r="H1003" i="5"/>
  <c r="H1002" i="5"/>
  <c r="H1001" i="5"/>
  <c r="H1000" i="5"/>
  <c r="H999" i="5"/>
  <c r="H998" i="5"/>
  <c r="H997" i="5"/>
  <c r="H996" i="5"/>
  <c r="H995" i="5"/>
  <c r="H994" i="5"/>
  <c r="H993" i="5"/>
  <c r="H992" i="5"/>
  <c r="H991" i="5"/>
  <c r="H990" i="5"/>
  <c r="H989" i="5"/>
  <c r="H988" i="5"/>
  <c r="H987" i="5"/>
  <c r="H986" i="5"/>
  <c r="H985" i="5"/>
  <c r="H984" i="5"/>
  <c r="H983" i="5"/>
  <c r="H982" i="5"/>
  <c r="H981" i="5"/>
  <c r="H980" i="5"/>
  <c r="H979" i="5"/>
  <c r="H978" i="5"/>
  <c r="H977" i="5"/>
  <c r="H976" i="5"/>
  <c r="H975" i="5"/>
  <c r="H974" i="5"/>
  <c r="H973" i="5"/>
  <c r="H972" i="5"/>
  <c r="H971" i="5"/>
  <c r="H970" i="5"/>
  <c r="H969" i="5"/>
  <c r="H968" i="5"/>
  <c r="H967" i="5"/>
  <c r="H966" i="5"/>
  <c r="H965" i="5"/>
  <c r="H964" i="5"/>
  <c r="H963" i="5"/>
  <c r="H962" i="5"/>
  <c r="H961" i="5"/>
  <c r="H960" i="5"/>
  <c r="H959" i="5"/>
  <c r="H958" i="5"/>
  <c r="H957" i="5"/>
  <c r="H956" i="5"/>
  <c r="H955" i="5"/>
  <c r="H954" i="5"/>
  <c r="H953" i="5"/>
  <c r="H952" i="5"/>
  <c r="H951" i="5"/>
  <c r="H950" i="5"/>
  <c r="H949" i="5"/>
  <c r="H948" i="5"/>
  <c r="H947" i="5"/>
  <c r="H946" i="5"/>
  <c r="H945" i="5"/>
  <c r="H944" i="5"/>
  <c r="H943" i="5"/>
  <c r="H942" i="5"/>
  <c r="H941" i="5"/>
  <c r="H940" i="5"/>
  <c r="H939" i="5"/>
  <c r="H938" i="5"/>
  <c r="H937" i="5"/>
  <c r="H936" i="5"/>
  <c r="H935" i="5"/>
  <c r="H934" i="5"/>
  <c r="H933" i="5"/>
  <c r="H932" i="5"/>
  <c r="H931" i="5"/>
  <c r="H930" i="5"/>
  <c r="H929" i="5"/>
  <c r="H928" i="5"/>
  <c r="H927" i="5"/>
  <c r="H926" i="5"/>
  <c r="H925" i="5"/>
  <c r="H924" i="5"/>
  <c r="H923" i="5"/>
  <c r="H922" i="5"/>
  <c r="H921" i="5"/>
  <c r="H920" i="5"/>
  <c r="H919" i="5"/>
  <c r="H918" i="5"/>
  <c r="H917" i="5"/>
  <c r="H916" i="5"/>
  <c r="H915" i="5"/>
  <c r="H914" i="5"/>
  <c r="H913" i="5"/>
  <c r="H912" i="5"/>
  <c r="H911" i="5"/>
  <c r="H910" i="5"/>
  <c r="H909" i="5"/>
  <c r="H908" i="5"/>
  <c r="H907" i="5"/>
  <c r="H906" i="5"/>
  <c r="H905" i="5"/>
  <c r="H904" i="5"/>
  <c r="H903" i="5"/>
  <c r="H902" i="5"/>
  <c r="H901" i="5"/>
  <c r="H900" i="5"/>
  <c r="H899" i="5"/>
  <c r="H898" i="5"/>
  <c r="H897" i="5"/>
  <c r="H896" i="5"/>
  <c r="H895" i="5"/>
  <c r="H894" i="5"/>
  <c r="H893" i="5"/>
  <c r="H892" i="5"/>
  <c r="H891" i="5"/>
  <c r="H890" i="5"/>
  <c r="H889" i="5"/>
  <c r="H888" i="5"/>
  <c r="H887" i="5"/>
  <c r="H886" i="5"/>
  <c r="H885" i="5"/>
  <c r="H884" i="5"/>
  <c r="H883" i="5"/>
  <c r="H882" i="5"/>
  <c r="H881" i="5"/>
  <c r="H880" i="5"/>
  <c r="H879" i="5"/>
  <c r="H878" i="5"/>
  <c r="H877" i="5"/>
  <c r="H876" i="5"/>
  <c r="H875" i="5"/>
  <c r="H874" i="5"/>
  <c r="H873" i="5"/>
  <c r="H872" i="5"/>
  <c r="H871" i="5"/>
  <c r="H870" i="5"/>
  <c r="H869" i="5"/>
  <c r="H868" i="5"/>
  <c r="H867" i="5"/>
  <c r="H866" i="5"/>
  <c r="H865" i="5"/>
  <c r="H864" i="5"/>
  <c r="H863" i="5"/>
  <c r="H862" i="5"/>
  <c r="H861" i="5"/>
  <c r="H860" i="5"/>
  <c r="H859" i="5"/>
  <c r="H858" i="5"/>
  <c r="H857" i="5"/>
  <c r="H856" i="5"/>
  <c r="H855" i="5"/>
  <c r="H854" i="5"/>
  <c r="H853" i="5"/>
  <c r="H852" i="5"/>
  <c r="H851" i="5"/>
  <c r="H850" i="5"/>
  <c r="H849" i="5"/>
  <c r="H848" i="5"/>
  <c r="H847" i="5"/>
  <c r="H846" i="5"/>
  <c r="H845" i="5"/>
  <c r="H844" i="5"/>
  <c r="H843" i="5"/>
  <c r="H842" i="5"/>
  <c r="H841" i="5"/>
  <c r="H840" i="5"/>
  <c r="H839" i="5"/>
  <c r="H838" i="5"/>
  <c r="H837" i="5"/>
  <c r="H836" i="5"/>
  <c r="H835" i="5"/>
  <c r="H834" i="5"/>
  <c r="H833" i="5"/>
  <c r="H832" i="5"/>
  <c r="H831" i="5"/>
  <c r="H830" i="5"/>
  <c r="H829" i="5"/>
  <c r="H828" i="5"/>
  <c r="H827" i="5"/>
  <c r="H826" i="5"/>
  <c r="H825" i="5"/>
  <c r="H824" i="5"/>
  <c r="H823" i="5"/>
  <c r="H822" i="5"/>
  <c r="H821" i="5"/>
  <c r="H820" i="5"/>
  <c r="H819" i="5"/>
  <c r="H818" i="5"/>
  <c r="H817" i="5"/>
  <c r="H816" i="5"/>
  <c r="H815" i="5"/>
  <c r="H814" i="5"/>
  <c r="H813" i="5"/>
  <c r="H812" i="5"/>
  <c r="H811" i="5"/>
  <c r="H810" i="5"/>
  <c r="H809" i="5"/>
  <c r="H808" i="5"/>
  <c r="H807" i="5"/>
  <c r="H806" i="5"/>
  <c r="H805" i="5"/>
  <c r="H804" i="5"/>
  <c r="H803" i="5"/>
  <c r="H802" i="5"/>
  <c r="H801" i="5"/>
  <c r="H800" i="5"/>
  <c r="H799" i="5"/>
  <c r="H798" i="5"/>
  <c r="H797" i="5"/>
  <c r="H796" i="5"/>
  <c r="H795" i="5"/>
  <c r="H794" i="5"/>
  <c r="H793" i="5"/>
  <c r="H792" i="5"/>
  <c r="H791" i="5"/>
  <c r="H790" i="5"/>
  <c r="H789" i="5"/>
  <c r="H788" i="5"/>
  <c r="H787" i="5"/>
  <c r="H786" i="5"/>
  <c r="H785" i="5"/>
  <c r="H784" i="5"/>
  <c r="H783" i="5"/>
  <c r="H782" i="5"/>
  <c r="H781" i="5"/>
  <c r="H780" i="5"/>
  <c r="H779" i="5"/>
  <c r="H778" i="5"/>
  <c r="H777" i="5"/>
  <c r="H776" i="5"/>
  <c r="H775" i="5"/>
  <c r="H774" i="5"/>
  <c r="H773" i="5"/>
  <c r="H772" i="5"/>
  <c r="H771" i="5"/>
  <c r="H770" i="5"/>
  <c r="H769" i="5"/>
  <c r="H768" i="5"/>
  <c r="H767" i="5"/>
  <c r="H766" i="5"/>
  <c r="H765" i="5"/>
  <c r="H764" i="5"/>
  <c r="H763" i="5"/>
  <c r="H762" i="5"/>
  <c r="H761" i="5"/>
  <c r="H760" i="5"/>
  <c r="H759" i="5"/>
  <c r="H758" i="5"/>
  <c r="H757" i="5"/>
  <c r="H756" i="5"/>
  <c r="H755" i="5"/>
  <c r="H754" i="5"/>
  <c r="H753" i="5"/>
  <c r="H752" i="5"/>
  <c r="H751" i="5"/>
  <c r="H750" i="5"/>
  <c r="H749" i="5"/>
  <c r="H748" i="5"/>
  <c r="H747" i="5"/>
  <c r="H746" i="5"/>
  <c r="H745" i="5"/>
  <c r="H744" i="5"/>
  <c r="H743" i="5"/>
  <c r="H742" i="5"/>
  <c r="H741" i="5"/>
  <c r="H740" i="5"/>
  <c r="H739" i="5"/>
  <c r="H738" i="5"/>
  <c r="H737" i="5"/>
  <c r="H736" i="5"/>
  <c r="H735" i="5"/>
  <c r="H734" i="5"/>
  <c r="H733" i="5"/>
  <c r="H732" i="5"/>
  <c r="H731" i="5"/>
  <c r="H730" i="5"/>
  <c r="H729" i="5"/>
  <c r="H728" i="5"/>
  <c r="H727" i="5"/>
  <c r="H726" i="5"/>
  <c r="H725" i="5"/>
  <c r="H724" i="5"/>
  <c r="H723" i="5"/>
  <c r="H722" i="5"/>
  <c r="H721" i="5"/>
  <c r="H720" i="5"/>
  <c r="H719" i="5"/>
  <c r="H718" i="5"/>
  <c r="H717" i="5"/>
  <c r="H716" i="5"/>
  <c r="H715" i="5"/>
  <c r="H714" i="5"/>
  <c r="H713" i="5"/>
  <c r="H712" i="5"/>
  <c r="H711" i="5"/>
  <c r="H710" i="5"/>
  <c r="H709" i="5"/>
  <c r="H708" i="5"/>
  <c r="H707" i="5"/>
  <c r="H706" i="5"/>
  <c r="H705" i="5"/>
  <c r="H704" i="5"/>
  <c r="H703" i="5"/>
  <c r="H702" i="5"/>
  <c r="H701" i="5"/>
  <c r="H700" i="5"/>
  <c r="H699" i="5"/>
  <c r="H698" i="5"/>
  <c r="H697" i="5"/>
  <c r="H696" i="5"/>
  <c r="H695" i="5"/>
  <c r="H694" i="5"/>
  <c r="H693" i="5"/>
  <c r="H692" i="5"/>
  <c r="H691" i="5"/>
  <c r="H690" i="5"/>
  <c r="H689" i="5"/>
  <c r="H688" i="5"/>
  <c r="H687" i="5"/>
  <c r="H686" i="5"/>
  <c r="H685" i="5"/>
  <c r="D8" i="1"/>
  <c r="E8" i="1"/>
  <c r="M8" i="1"/>
  <c r="N8" i="1"/>
  <c r="O8" i="1"/>
  <c r="X8" i="1"/>
  <c r="Y8" i="1"/>
  <c r="AA8" i="1"/>
  <c r="AB8" i="1"/>
  <c r="AC8" i="1"/>
  <c r="C8" i="5" l="1"/>
  <c r="D8" i="5"/>
  <c r="E8" i="5"/>
  <c r="F8" i="5"/>
  <c r="G8" i="5"/>
  <c r="H8" i="5"/>
  <c r="I8" i="5"/>
  <c r="J8" i="5"/>
  <c r="K8" i="5"/>
  <c r="L8" i="5" s="1"/>
  <c r="N8" i="5"/>
  <c r="P8" i="5" s="1"/>
  <c r="O8" i="5"/>
  <c r="C9" i="5"/>
  <c r="D9" i="5"/>
  <c r="E9" i="5"/>
  <c r="F9" i="5"/>
  <c r="G9" i="5"/>
  <c r="H9" i="5"/>
  <c r="I9" i="5"/>
  <c r="J9" i="5"/>
  <c r="K9" i="5"/>
  <c r="L9" i="5" s="1"/>
  <c r="N9" i="5"/>
  <c r="O9" i="5" s="1"/>
  <c r="C10" i="5"/>
  <c r="D10" i="5"/>
  <c r="E10" i="5"/>
  <c r="F10" i="5"/>
  <c r="G10" i="5"/>
  <c r="H10" i="5"/>
  <c r="I10" i="5"/>
  <c r="J10" i="5"/>
  <c r="K10" i="5"/>
  <c r="N10" i="5"/>
  <c r="O10" i="5" s="1"/>
  <c r="C11" i="5"/>
  <c r="D11" i="5"/>
  <c r="E11" i="5"/>
  <c r="F11" i="5"/>
  <c r="G11" i="5"/>
  <c r="H11" i="5"/>
  <c r="I11" i="5"/>
  <c r="J11" i="5"/>
  <c r="K11" i="5"/>
  <c r="L11" i="5" s="1"/>
  <c r="N11" i="5"/>
  <c r="O11" i="5" s="1"/>
  <c r="C12" i="5"/>
  <c r="D12" i="5"/>
  <c r="E12" i="5"/>
  <c r="F12" i="5"/>
  <c r="G12" i="5"/>
  <c r="H12" i="5"/>
  <c r="I12" i="5"/>
  <c r="J12" i="5"/>
  <c r="K12" i="5"/>
  <c r="N12" i="5"/>
  <c r="P12" i="5" s="1"/>
  <c r="C13" i="5"/>
  <c r="D13" i="5"/>
  <c r="E13" i="5"/>
  <c r="F13" i="5"/>
  <c r="G13" i="5"/>
  <c r="H13" i="5"/>
  <c r="I13" i="5"/>
  <c r="J13" i="5"/>
  <c r="K13" i="5"/>
  <c r="N13" i="5"/>
  <c r="O13" i="5" s="1"/>
  <c r="C14" i="5"/>
  <c r="D14" i="5"/>
  <c r="E14" i="5"/>
  <c r="F14" i="5"/>
  <c r="G14" i="5"/>
  <c r="H14" i="5"/>
  <c r="I14" i="5"/>
  <c r="J14" i="5"/>
  <c r="K14" i="5"/>
  <c r="L14" i="5" s="1"/>
  <c r="N14" i="5"/>
  <c r="O14" i="5" s="1"/>
  <c r="C15" i="5"/>
  <c r="D15" i="5"/>
  <c r="E15" i="5"/>
  <c r="F15" i="5"/>
  <c r="G15" i="5"/>
  <c r="H15" i="5"/>
  <c r="I15" i="5"/>
  <c r="J15" i="5"/>
  <c r="K15" i="5"/>
  <c r="L15" i="5" s="1"/>
  <c r="N15" i="5"/>
  <c r="C16" i="5"/>
  <c r="D16" i="5"/>
  <c r="E16" i="5"/>
  <c r="F16" i="5"/>
  <c r="G16" i="5"/>
  <c r="H16" i="5"/>
  <c r="I16" i="5"/>
  <c r="J16" i="5"/>
  <c r="K16" i="5"/>
  <c r="L16" i="5" s="1"/>
  <c r="N16" i="5"/>
  <c r="P16" i="5" s="1"/>
  <c r="C17" i="5"/>
  <c r="D17" i="5"/>
  <c r="E17" i="5"/>
  <c r="F17" i="5"/>
  <c r="G17" i="5"/>
  <c r="H17" i="5"/>
  <c r="I17" i="5"/>
  <c r="J17" i="5"/>
  <c r="K17" i="5"/>
  <c r="M17" i="5" s="1"/>
  <c r="N17" i="5"/>
  <c r="P17" i="5" s="1"/>
  <c r="C18" i="5"/>
  <c r="D18" i="5"/>
  <c r="E18" i="5"/>
  <c r="F18" i="5"/>
  <c r="G18" i="5"/>
  <c r="H18" i="5"/>
  <c r="I18" i="5"/>
  <c r="J18" i="5"/>
  <c r="K18" i="5"/>
  <c r="N18" i="5"/>
  <c r="O18" i="5" s="1"/>
  <c r="C19" i="5"/>
  <c r="D19" i="5"/>
  <c r="E19" i="5"/>
  <c r="F19" i="5"/>
  <c r="G19" i="5"/>
  <c r="H19" i="5"/>
  <c r="I19" i="5"/>
  <c r="J19" i="5"/>
  <c r="K19" i="5"/>
  <c r="N19" i="5"/>
  <c r="O19" i="5" s="1"/>
  <c r="C20" i="5"/>
  <c r="D20" i="5"/>
  <c r="E20" i="5"/>
  <c r="F20" i="5"/>
  <c r="G20" i="5"/>
  <c r="H20" i="5"/>
  <c r="I20" i="5"/>
  <c r="J20" i="5"/>
  <c r="K20" i="5"/>
  <c r="N20" i="5"/>
  <c r="P20" i="5" s="1"/>
  <c r="C21" i="5"/>
  <c r="D21" i="5"/>
  <c r="E21" i="5"/>
  <c r="F21" i="5"/>
  <c r="G21" i="5"/>
  <c r="H21" i="5"/>
  <c r="I21" i="5"/>
  <c r="J21" i="5"/>
  <c r="K21" i="5"/>
  <c r="L21" i="5" s="1"/>
  <c r="N21" i="5"/>
  <c r="O21" i="5" s="1"/>
  <c r="C22" i="5"/>
  <c r="D22" i="5"/>
  <c r="E22" i="5"/>
  <c r="F22" i="5"/>
  <c r="G22" i="5"/>
  <c r="H22" i="5"/>
  <c r="I22" i="5"/>
  <c r="J22" i="5"/>
  <c r="K22" i="5"/>
  <c r="M22" i="5" s="1"/>
  <c r="N22" i="5"/>
  <c r="C23" i="5"/>
  <c r="D23" i="5"/>
  <c r="E23" i="5"/>
  <c r="F23" i="5"/>
  <c r="G23" i="5"/>
  <c r="H23" i="5"/>
  <c r="I23" i="5"/>
  <c r="J23" i="5"/>
  <c r="K23" i="5"/>
  <c r="L23" i="5" s="1"/>
  <c r="N23" i="5"/>
  <c r="C24" i="5"/>
  <c r="D24" i="5"/>
  <c r="E24" i="5"/>
  <c r="F24" i="5"/>
  <c r="G24" i="5"/>
  <c r="H24" i="5"/>
  <c r="I24" i="5"/>
  <c r="J24" i="5"/>
  <c r="K24" i="5"/>
  <c r="L24" i="5" s="1"/>
  <c r="N24" i="5"/>
  <c r="P24" i="5" s="1"/>
  <c r="C25" i="5"/>
  <c r="D25" i="5"/>
  <c r="E25" i="5"/>
  <c r="F25" i="5"/>
  <c r="G25" i="5"/>
  <c r="H25" i="5"/>
  <c r="I25" i="5"/>
  <c r="J25" i="5"/>
  <c r="K25" i="5"/>
  <c r="M25" i="5" s="1"/>
  <c r="N25" i="5"/>
  <c r="P25" i="5" s="1"/>
  <c r="C26" i="5"/>
  <c r="D26" i="5"/>
  <c r="E26" i="5"/>
  <c r="F26" i="5"/>
  <c r="G26" i="5"/>
  <c r="H26" i="5"/>
  <c r="I26" i="5"/>
  <c r="J26" i="5"/>
  <c r="K26" i="5"/>
  <c r="N26" i="5"/>
  <c r="O26" i="5" s="1"/>
  <c r="C27" i="5"/>
  <c r="D27" i="5"/>
  <c r="E27" i="5"/>
  <c r="F27" i="5"/>
  <c r="G27" i="5"/>
  <c r="H27" i="5"/>
  <c r="I27" i="5"/>
  <c r="J27" i="5"/>
  <c r="K27" i="5"/>
  <c r="N27" i="5"/>
  <c r="O27" i="5" s="1"/>
  <c r="C28" i="5"/>
  <c r="D28" i="5"/>
  <c r="E28" i="5"/>
  <c r="F28" i="5"/>
  <c r="G28" i="5"/>
  <c r="H28" i="5"/>
  <c r="I28" i="5"/>
  <c r="J28" i="5"/>
  <c r="K28" i="5"/>
  <c r="N28" i="5"/>
  <c r="P28" i="5" s="1"/>
  <c r="C29" i="5"/>
  <c r="D29" i="5"/>
  <c r="E29" i="5"/>
  <c r="F29" i="5"/>
  <c r="G29" i="5"/>
  <c r="H29" i="5"/>
  <c r="I29" i="5"/>
  <c r="J29" i="5"/>
  <c r="K29" i="5"/>
  <c r="L29" i="5" s="1"/>
  <c r="N29" i="5"/>
  <c r="O29" i="5" s="1"/>
  <c r="C30" i="5"/>
  <c r="D30" i="5"/>
  <c r="E30" i="5"/>
  <c r="F30" i="5"/>
  <c r="G30" i="5"/>
  <c r="H30" i="5"/>
  <c r="I30" i="5"/>
  <c r="J30" i="5"/>
  <c r="K30" i="5"/>
  <c r="M30" i="5" s="1"/>
  <c r="N30" i="5"/>
  <c r="C31" i="5"/>
  <c r="D31" i="5"/>
  <c r="E31" i="5"/>
  <c r="F31" i="5"/>
  <c r="G31" i="5"/>
  <c r="H31" i="5"/>
  <c r="I31" i="5"/>
  <c r="J31" i="5"/>
  <c r="K31" i="5"/>
  <c r="L31" i="5" s="1"/>
  <c r="N31" i="5"/>
  <c r="C32" i="5"/>
  <c r="D32" i="5"/>
  <c r="E32" i="5"/>
  <c r="F32" i="5"/>
  <c r="G32" i="5"/>
  <c r="H32" i="5"/>
  <c r="I32" i="5"/>
  <c r="J32" i="5"/>
  <c r="K32" i="5"/>
  <c r="L32" i="5" s="1"/>
  <c r="N32" i="5"/>
  <c r="P32" i="5" s="1"/>
  <c r="C33" i="5"/>
  <c r="D33" i="5"/>
  <c r="E33" i="5"/>
  <c r="F33" i="5"/>
  <c r="G33" i="5"/>
  <c r="H33" i="5"/>
  <c r="I33" i="5"/>
  <c r="J33" i="5"/>
  <c r="K33" i="5"/>
  <c r="M33" i="5" s="1"/>
  <c r="N33" i="5"/>
  <c r="P33" i="5" s="1"/>
  <c r="C34" i="5"/>
  <c r="D34" i="5"/>
  <c r="E34" i="5"/>
  <c r="F34" i="5"/>
  <c r="G34" i="5"/>
  <c r="H34" i="5"/>
  <c r="I34" i="5"/>
  <c r="J34" i="5"/>
  <c r="K34" i="5"/>
  <c r="L34" i="5" s="1"/>
  <c r="N34" i="5"/>
  <c r="O34" i="5" s="1"/>
  <c r="C35" i="5"/>
  <c r="D35" i="5"/>
  <c r="E35" i="5"/>
  <c r="F35" i="5"/>
  <c r="G35" i="5"/>
  <c r="H35" i="5"/>
  <c r="I35" i="5"/>
  <c r="J35" i="5"/>
  <c r="K35" i="5"/>
  <c r="N35" i="5"/>
  <c r="O35" i="5" s="1"/>
  <c r="C36" i="5"/>
  <c r="D36" i="5"/>
  <c r="E36" i="5"/>
  <c r="F36" i="5"/>
  <c r="G36" i="5"/>
  <c r="H36" i="5"/>
  <c r="I36" i="5"/>
  <c r="J36" i="5"/>
  <c r="K36" i="5"/>
  <c r="N36" i="5"/>
  <c r="P36" i="5" s="1"/>
  <c r="C37" i="5"/>
  <c r="D37" i="5"/>
  <c r="E37" i="5"/>
  <c r="F37" i="5"/>
  <c r="G37" i="5"/>
  <c r="H37" i="5"/>
  <c r="I37" i="5"/>
  <c r="J37" i="5"/>
  <c r="K37" i="5"/>
  <c r="N37" i="5"/>
  <c r="O37" i="5" s="1"/>
  <c r="C38" i="5"/>
  <c r="D38" i="5"/>
  <c r="E38" i="5"/>
  <c r="F38" i="5"/>
  <c r="G38" i="5"/>
  <c r="H38" i="5"/>
  <c r="I38" i="5"/>
  <c r="J38" i="5"/>
  <c r="K38" i="5"/>
  <c r="L38" i="5" s="1"/>
  <c r="N38" i="5"/>
  <c r="O38" i="5" s="1"/>
  <c r="C39" i="5"/>
  <c r="D39" i="5"/>
  <c r="E39" i="5"/>
  <c r="F39" i="5"/>
  <c r="G39" i="5"/>
  <c r="H39" i="5"/>
  <c r="I39" i="5"/>
  <c r="J39" i="5"/>
  <c r="K39" i="5"/>
  <c r="M39" i="5" s="1"/>
  <c r="N39" i="5"/>
  <c r="C40" i="5"/>
  <c r="D40" i="5"/>
  <c r="E40" i="5"/>
  <c r="F40" i="5"/>
  <c r="G40" i="5"/>
  <c r="H40" i="5"/>
  <c r="I40" i="5"/>
  <c r="J40" i="5"/>
  <c r="K40" i="5"/>
  <c r="L40" i="5" s="1"/>
  <c r="N40" i="5"/>
  <c r="P40" i="5" s="1"/>
  <c r="C41" i="5"/>
  <c r="D41" i="5"/>
  <c r="E41" i="5"/>
  <c r="F41" i="5"/>
  <c r="G41" i="5"/>
  <c r="H41" i="5"/>
  <c r="I41" i="5"/>
  <c r="J41" i="5"/>
  <c r="K41" i="5"/>
  <c r="N41" i="5"/>
  <c r="C42" i="5"/>
  <c r="D42" i="5"/>
  <c r="E42" i="5"/>
  <c r="F42" i="5"/>
  <c r="G42" i="5"/>
  <c r="H42" i="5"/>
  <c r="I42" i="5"/>
  <c r="J42" i="5"/>
  <c r="K42" i="5"/>
  <c r="L42" i="5" s="1"/>
  <c r="N42" i="5"/>
  <c r="C43" i="5"/>
  <c r="D43" i="5"/>
  <c r="E43" i="5"/>
  <c r="F43" i="5"/>
  <c r="G43" i="5"/>
  <c r="H43" i="5"/>
  <c r="I43" i="5"/>
  <c r="J43" i="5"/>
  <c r="K43" i="5"/>
  <c r="N43" i="5"/>
  <c r="O43" i="5" s="1"/>
  <c r="C44" i="5"/>
  <c r="D44" i="5"/>
  <c r="E44" i="5"/>
  <c r="F44" i="5"/>
  <c r="G44" i="5"/>
  <c r="H44" i="5"/>
  <c r="I44" i="5"/>
  <c r="J44" i="5"/>
  <c r="K44" i="5"/>
  <c r="N44" i="5"/>
  <c r="O44" i="5" s="1"/>
  <c r="C45" i="5"/>
  <c r="D45" i="5"/>
  <c r="E45" i="5"/>
  <c r="F45" i="5"/>
  <c r="G45" i="5"/>
  <c r="H45" i="5"/>
  <c r="I45" i="5"/>
  <c r="J45" i="5"/>
  <c r="K45" i="5"/>
  <c r="N45" i="5"/>
  <c r="O45" i="5" s="1"/>
  <c r="C46" i="5"/>
  <c r="D46" i="5"/>
  <c r="E46" i="5"/>
  <c r="F46" i="5"/>
  <c r="G46" i="5"/>
  <c r="H46" i="5"/>
  <c r="I46" i="5"/>
  <c r="J46" i="5"/>
  <c r="K46" i="5"/>
  <c r="L46" i="5" s="1"/>
  <c r="N46" i="5"/>
  <c r="O46" i="5" s="1"/>
  <c r="C47" i="5"/>
  <c r="D47" i="5"/>
  <c r="E47" i="5"/>
  <c r="F47" i="5"/>
  <c r="G47" i="5"/>
  <c r="H47" i="5"/>
  <c r="I47" i="5"/>
  <c r="J47" i="5"/>
  <c r="K47" i="5"/>
  <c r="L47" i="5" s="1"/>
  <c r="N47" i="5"/>
  <c r="C48" i="5"/>
  <c r="D48" i="5"/>
  <c r="E48" i="5"/>
  <c r="F48" i="5"/>
  <c r="G48" i="5"/>
  <c r="H48" i="5"/>
  <c r="I48" i="5"/>
  <c r="J48" i="5"/>
  <c r="K48" i="5"/>
  <c r="L48" i="5" s="1"/>
  <c r="N48" i="5"/>
  <c r="C49" i="5"/>
  <c r="D49" i="5"/>
  <c r="E49" i="5"/>
  <c r="F49" i="5"/>
  <c r="G49" i="5"/>
  <c r="H49" i="5"/>
  <c r="I49" i="5"/>
  <c r="J49" i="5"/>
  <c r="K49" i="5"/>
  <c r="L49" i="5" s="1"/>
  <c r="N49" i="5"/>
  <c r="O49" i="5" s="1"/>
  <c r="C50" i="5"/>
  <c r="D50" i="5"/>
  <c r="E50" i="5"/>
  <c r="F50" i="5"/>
  <c r="G50" i="5"/>
  <c r="H50" i="5"/>
  <c r="I50" i="5"/>
  <c r="J50" i="5"/>
  <c r="K50" i="5"/>
  <c r="L50" i="5" s="1"/>
  <c r="N50" i="5"/>
  <c r="O50" i="5" s="1"/>
  <c r="C51" i="5"/>
  <c r="D51" i="5"/>
  <c r="E51" i="5"/>
  <c r="F51" i="5"/>
  <c r="G51" i="5"/>
  <c r="H51" i="5"/>
  <c r="I51" i="5"/>
  <c r="J51" i="5"/>
  <c r="K51" i="5"/>
  <c r="L51" i="5" s="1"/>
  <c r="N51" i="5"/>
  <c r="O51" i="5" s="1"/>
  <c r="C52" i="5"/>
  <c r="D52" i="5"/>
  <c r="E52" i="5"/>
  <c r="F52" i="5"/>
  <c r="G52" i="5"/>
  <c r="H52" i="5"/>
  <c r="I52" i="5"/>
  <c r="J52" i="5"/>
  <c r="K52" i="5"/>
  <c r="N52" i="5"/>
  <c r="O52" i="5" s="1"/>
  <c r="C53" i="5"/>
  <c r="D53" i="5"/>
  <c r="E53" i="5"/>
  <c r="F53" i="5"/>
  <c r="G53" i="5"/>
  <c r="H53" i="5"/>
  <c r="I53" i="5"/>
  <c r="J53" i="5"/>
  <c r="K53" i="5"/>
  <c r="L53" i="5" s="1"/>
  <c r="N53" i="5"/>
  <c r="P53" i="5" s="1"/>
  <c r="C54" i="5"/>
  <c r="D54" i="5"/>
  <c r="E54" i="5"/>
  <c r="F54" i="5"/>
  <c r="G54" i="5"/>
  <c r="H54" i="5"/>
  <c r="I54" i="5"/>
  <c r="J54" i="5"/>
  <c r="K54" i="5"/>
  <c r="N54" i="5"/>
  <c r="O54" i="5" s="1"/>
  <c r="C55" i="5"/>
  <c r="D55" i="5"/>
  <c r="E55" i="5"/>
  <c r="F55" i="5"/>
  <c r="G55" i="5"/>
  <c r="H55" i="5"/>
  <c r="I55" i="5"/>
  <c r="J55" i="5"/>
  <c r="K55" i="5"/>
  <c r="N55" i="5"/>
  <c r="C56" i="5"/>
  <c r="D56" i="5"/>
  <c r="E56" i="5"/>
  <c r="F56" i="5"/>
  <c r="G56" i="5"/>
  <c r="H56" i="5"/>
  <c r="I56" i="5"/>
  <c r="J56" i="5"/>
  <c r="K56" i="5"/>
  <c r="L56" i="5" s="1"/>
  <c r="N56" i="5"/>
  <c r="P56" i="5" s="1"/>
  <c r="C57" i="5"/>
  <c r="D57" i="5"/>
  <c r="E57" i="5"/>
  <c r="F57" i="5"/>
  <c r="G57" i="5"/>
  <c r="H57" i="5"/>
  <c r="I57" i="5"/>
  <c r="J57" i="5"/>
  <c r="K57" i="5"/>
  <c r="L57" i="5" s="1"/>
  <c r="N57" i="5"/>
  <c r="O57" i="5" s="1"/>
  <c r="C58" i="5"/>
  <c r="D58" i="5"/>
  <c r="E58" i="5"/>
  <c r="F58" i="5"/>
  <c r="G58" i="5"/>
  <c r="H58" i="5"/>
  <c r="I58" i="5"/>
  <c r="J58" i="5"/>
  <c r="K58" i="5"/>
  <c r="M58" i="5" s="1"/>
  <c r="N58" i="5"/>
  <c r="C59" i="5"/>
  <c r="D59" i="5"/>
  <c r="E59" i="5"/>
  <c r="F59" i="5"/>
  <c r="G59" i="5"/>
  <c r="H59" i="5"/>
  <c r="I59" i="5"/>
  <c r="J59" i="5"/>
  <c r="K59" i="5"/>
  <c r="L59" i="5" s="1"/>
  <c r="N59" i="5"/>
  <c r="C60" i="5"/>
  <c r="D60" i="5"/>
  <c r="E60" i="5"/>
  <c r="F60" i="5"/>
  <c r="G60" i="5"/>
  <c r="H60" i="5"/>
  <c r="I60" i="5"/>
  <c r="J60" i="5"/>
  <c r="K60" i="5"/>
  <c r="N60" i="5"/>
  <c r="O60" i="5" s="1"/>
  <c r="C61" i="5"/>
  <c r="D61" i="5"/>
  <c r="E61" i="5"/>
  <c r="F61" i="5"/>
  <c r="G61" i="5"/>
  <c r="H61" i="5"/>
  <c r="I61" i="5"/>
  <c r="J61" i="5"/>
  <c r="K61" i="5"/>
  <c r="L61" i="5" s="1"/>
  <c r="N61" i="5"/>
  <c r="O61" i="5" s="1"/>
  <c r="C62" i="5"/>
  <c r="D62" i="5"/>
  <c r="E62" i="5"/>
  <c r="F62" i="5"/>
  <c r="G62" i="5"/>
  <c r="H62" i="5"/>
  <c r="I62" i="5"/>
  <c r="J62" i="5"/>
  <c r="K62" i="5"/>
  <c r="L62" i="5" s="1"/>
  <c r="N62" i="5"/>
  <c r="C63" i="5"/>
  <c r="D63" i="5"/>
  <c r="E63" i="5"/>
  <c r="F63" i="5"/>
  <c r="G63" i="5"/>
  <c r="H63" i="5"/>
  <c r="I63" i="5"/>
  <c r="J63" i="5"/>
  <c r="K63" i="5"/>
  <c r="N63" i="5"/>
  <c r="C64" i="5"/>
  <c r="D64" i="5"/>
  <c r="E64" i="5"/>
  <c r="F64" i="5"/>
  <c r="G64" i="5"/>
  <c r="H64" i="5"/>
  <c r="I64" i="5"/>
  <c r="J64" i="5"/>
  <c r="K64" i="5"/>
  <c r="L64" i="5" s="1"/>
  <c r="N64" i="5"/>
  <c r="O64" i="5" s="1"/>
  <c r="C65" i="5"/>
  <c r="D65" i="5"/>
  <c r="E65" i="5"/>
  <c r="F65" i="5"/>
  <c r="G65" i="5"/>
  <c r="H65" i="5"/>
  <c r="I65" i="5"/>
  <c r="J65" i="5"/>
  <c r="K65" i="5"/>
  <c r="L65" i="5" s="1"/>
  <c r="N65" i="5"/>
  <c r="C66" i="5"/>
  <c r="D66" i="5"/>
  <c r="E66" i="5"/>
  <c r="F66" i="5"/>
  <c r="G66" i="5"/>
  <c r="H66" i="5"/>
  <c r="I66" i="5"/>
  <c r="J66" i="5"/>
  <c r="K66" i="5"/>
  <c r="L66" i="5" s="1"/>
  <c r="N66" i="5"/>
  <c r="P66" i="5" s="1"/>
  <c r="C67" i="5"/>
  <c r="D67" i="5"/>
  <c r="E67" i="5"/>
  <c r="F67" i="5"/>
  <c r="G67" i="5"/>
  <c r="H67" i="5"/>
  <c r="I67" i="5"/>
  <c r="J67" i="5"/>
  <c r="K67" i="5"/>
  <c r="N67" i="5"/>
  <c r="C68" i="5"/>
  <c r="D68" i="5"/>
  <c r="E68" i="5"/>
  <c r="F68" i="5"/>
  <c r="G68" i="5"/>
  <c r="H68" i="5"/>
  <c r="I68" i="5"/>
  <c r="J68" i="5"/>
  <c r="K68" i="5"/>
  <c r="N68" i="5"/>
  <c r="O68" i="5" s="1"/>
  <c r="C69" i="5"/>
  <c r="D69" i="5"/>
  <c r="E69" i="5"/>
  <c r="F69" i="5"/>
  <c r="G69" i="5"/>
  <c r="H69" i="5"/>
  <c r="I69" i="5"/>
  <c r="J69" i="5"/>
  <c r="K69" i="5"/>
  <c r="L69" i="5" s="1"/>
  <c r="N69" i="5"/>
  <c r="O69" i="5" s="1"/>
  <c r="C70" i="5"/>
  <c r="D70" i="5"/>
  <c r="E70" i="5"/>
  <c r="F70" i="5"/>
  <c r="G70" i="5"/>
  <c r="H70" i="5"/>
  <c r="I70" i="5"/>
  <c r="J70" i="5"/>
  <c r="K70" i="5"/>
  <c r="L70" i="5" s="1"/>
  <c r="N70" i="5"/>
  <c r="O70" i="5" s="1"/>
  <c r="C71" i="5"/>
  <c r="D71" i="5"/>
  <c r="E71" i="5"/>
  <c r="F71" i="5"/>
  <c r="G71" i="5"/>
  <c r="H71" i="5"/>
  <c r="I71" i="5"/>
  <c r="J71" i="5"/>
  <c r="K71" i="5"/>
  <c r="M71" i="5" s="1"/>
  <c r="N71" i="5"/>
  <c r="C72" i="5"/>
  <c r="D72" i="5"/>
  <c r="E72" i="5"/>
  <c r="F72" i="5"/>
  <c r="G72" i="5"/>
  <c r="H72" i="5"/>
  <c r="I72" i="5"/>
  <c r="J72" i="5"/>
  <c r="K72" i="5"/>
  <c r="N72" i="5"/>
  <c r="C73" i="5"/>
  <c r="D73" i="5"/>
  <c r="E73" i="5"/>
  <c r="F73" i="5"/>
  <c r="G73" i="5"/>
  <c r="H73" i="5"/>
  <c r="I73" i="5"/>
  <c r="J73" i="5"/>
  <c r="K73" i="5"/>
  <c r="L73" i="5" s="1"/>
  <c r="N73" i="5"/>
  <c r="C74" i="5"/>
  <c r="D74" i="5"/>
  <c r="E74" i="5"/>
  <c r="F74" i="5"/>
  <c r="G74" i="5"/>
  <c r="H74" i="5"/>
  <c r="I74" i="5"/>
  <c r="J74" i="5"/>
  <c r="K74" i="5"/>
  <c r="L74" i="5" s="1"/>
  <c r="N74" i="5"/>
  <c r="O74" i="5" s="1"/>
  <c r="C75" i="5"/>
  <c r="D75" i="5"/>
  <c r="E75" i="5"/>
  <c r="F75" i="5"/>
  <c r="G75" i="5"/>
  <c r="H75" i="5"/>
  <c r="I75" i="5"/>
  <c r="J75" i="5"/>
  <c r="K75" i="5"/>
  <c r="N75" i="5"/>
  <c r="O75" i="5" s="1"/>
  <c r="C76" i="5"/>
  <c r="D76" i="5"/>
  <c r="E76" i="5"/>
  <c r="F76" i="5"/>
  <c r="G76" i="5"/>
  <c r="H76" i="5"/>
  <c r="I76" i="5"/>
  <c r="J76" i="5"/>
  <c r="K76" i="5"/>
  <c r="N76" i="5"/>
  <c r="O76" i="5" s="1"/>
  <c r="C77" i="5"/>
  <c r="D77" i="5"/>
  <c r="E77" i="5"/>
  <c r="F77" i="5"/>
  <c r="G77" i="5"/>
  <c r="H77" i="5"/>
  <c r="I77" i="5"/>
  <c r="J77" i="5"/>
  <c r="K77" i="5"/>
  <c r="N77" i="5"/>
  <c r="O77" i="5" s="1"/>
  <c r="C78" i="5"/>
  <c r="D78" i="5"/>
  <c r="E78" i="5"/>
  <c r="F78" i="5"/>
  <c r="G78" i="5"/>
  <c r="H78" i="5"/>
  <c r="I78" i="5"/>
  <c r="J78" i="5"/>
  <c r="K78" i="5"/>
  <c r="N78" i="5"/>
  <c r="O78" i="5" s="1"/>
  <c r="C79" i="5"/>
  <c r="D79" i="5"/>
  <c r="E79" i="5"/>
  <c r="F79" i="5"/>
  <c r="G79" i="5"/>
  <c r="H79" i="5"/>
  <c r="I79" i="5"/>
  <c r="J79" i="5"/>
  <c r="K79" i="5"/>
  <c r="L79" i="5" s="1"/>
  <c r="N79" i="5"/>
  <c r="C80" i="5"/>
  <c r="D80" i="5"/>
  <c r="E80" i="5"/>
  <c r="F80" i="5"/>
  <c r="G80" i="5"/>
  <c r="H80" i="5"/>
  <c r="I80" i="5"/>
  <c r="J80" i="5"/>
  <c r="K80" i="5"/>
  <c r="L80" i="5" s="1"/>
  <c r="N80" i="5"/>
  <c r="O80" i="5" s="1"/>
  <c r="C81" i="5"/>
  <c r="D81" i="5"/>
  <c r="E81" i="5"/>
  <c r="F81" i="5"/>
  <c r="G81" i="5"/>
  <c r="H81" i="5"/>
  <c r="I81" i="5"/>
  <c r="J81" i="5"/>
  <c r="K81" i="5"/>
  <c r="L81" i="5" s="1"/>
  <c r="N81" i="5"/>
  <c r="C82" i="5"/>
  <c r="D82" i="5"/>
  <c r="E82" i="5"/>
  <c r="F82" i="5"/>
  <c r="G82" i="5"/>
  <c r="H82" i="5"/>
  <c r="I82" i="5"/>
  <c r="J82" i="5"/>
  <c r="K82" i="5"/>
  <c r="L82" i="5" s="1"/>
  <c r="N82" i="5"/>
  <c r="O82" i="5" s="1"/>
  <c r="C83" i="5"/>
  <c r="D83" i="5"/>
  <c r="E83" i="5"/>
  <c r="F83" i="5"/>
  <c r="G83" i="5"/>
  <c r="H83" i="5"/>
  <c r="I83" i="5"/>
  <c r="J83" i="5"/>
  <c r="K83" i="5"/>
  <c r="N83" i="5"/>
  <c r="C84" i="5"/>
  <c r="D84" i="5"/>
  <c r="E84" i="5"/>
  <c r="F84" i="5"/>
  <c r="G84" i="5"/>
  <c r="H84" i="5"/>
  <c r="I84" i="5"/>
  <c r="J84" i="5"/>
  <c r="K84" i="5"/>
  <c r="N84" i="5"/>
  <c r="C85" i="5"/>
  <c r="D85" i="5"/>
  <c r="E85" i="5"/>
  <c r="F85" i="5"/>
  <c r="G85" i="5"/>
  <c r="H85" i="5"/>
  <c r="I85" i="5"/>
  <c r="J85" i="5"/>
  <c r="K85" i="5"/>
  <c r="M85" i="5" s="1"/>
  <c r="N85" i="5"/>
  <c r="C86" i="5"/>
  <c r="D86" i="5"/>
  <c r="E86" i="5"/>
  <c r="F86" i="5"/>
  <c r="G86" i="5"/>
  <c r="H86" i="5"/>
  <c r="I86" i="5"/>
  <c r="J86" i="5"/>
  <c r="K86" i="5"/>
  <c r="L86" i="5" s="1"/>
  <c r="N86" i="5"/>
  <c r="O86" i="5" s="1"/>
  <c r="C87" i="5"/>
  <c r="D87" i="5"/>
  <c r="E87" i="5"/>
  <c r="F87" i="5"/>
  <c r="G87" i="5"/>
  <c r="H87" i="5"/>
  <c r="I87" i="5"/>
  <c r="J87" i="5"/>
  <c r="K87" i="5"/>
  <c r="M87" i="5" s="1"/>
  <c r="N87" i="5"/>
  <c r="C88" i="5"/>
  <c r="D88" i="5"/>
  <c r="E88" i="5"/>
  <c r="F88" i="5"/>
  <c r="G88" i="5"/>
  <c r="H88" i="5"/>
  <c r="I88" i="5"/>
  <c r="J88" i="5"/>
  <c r="K88" i="5"/>
  <c r="N88" i="5"/>
  <c r="C89" i="5"/>
  <c r="D89" i="5"/>
  <c r="E89" i="5"/>
  <c r="F89" i="5"/>
  <c r="G89" i="5"/>
  <c r="H89" i="5"/>
  <c r="I89" i="5"/>
  <c r="J89" i="5"/>
  <c r="K89" i="5"/>
  <c r="N89" i="5"/>
  <c r="O89" i="5" s="1"/>
  <c r="C90" i="5"/>
  <c r="D90" i="5"/>
  <c r="E90" i="5"/>
  <c r="F90" i="5"/>
  <c r="G90" i="5"/>
  <c r="H90" i="5"/>
  <c r="I90" i="5"/>
  <c r="J90" i="5"/>
  <c r="K90" i="5"/>
  <c r="L90" i="5" s="1"/>
  <c r="N90" i="5"/>
  <c r="O90" i="5" s="1"/>
  <c r="C91" i="5"/>
  <c r="D91" i="5"/>
  <c r="E91" i="5"/>
  <c r="F91" i="5"/>
  <c r="G91" i="5"/>
  <c r="H91" i="5"/>
  <c r="I91" i="5"/>
  <c r="J91" i="5"/>
  <c r="K91" i="5"/>
  <c r="L91" i="5" s="1"/>
  <c r="N91" i="5"/>
  <c r="O91" i="5" s="1"/>
  <c r="C92" i="5"/>
  <c r="D92" i="5"/>
  <c r="E92" i="5"/>
  <c r="F92" i="5"/>
  <c r="G92" i="5"/>
  <c r="H92" i="5"/>
  <c r="I92" i="5"/>
  <c r="J92" i="5"/>
  <c r="K92" i="5"/>
  <c r="N92" i="5"/>
  <c r="C93" i="5"/>
  <c r="D93" i="5"/>
  <c r="E93" i="5"/>
  <c r="F93" i="5"/>
  <c r="G93" i="5"/>
  <c r="H93" i="5"/>
  <c r="I93" i="5"/>
  <c r="J93" i="5"/>
  <c r="K93" i="5"/>
  <c r="L93" i="5" s="1"/>
  <c r="N93" i="5"/>
  <c r="C94" i="5"/>
  <c r="D94" i="5"/>
  <c r="E94" i="5"/>
  <c r="F94" i="5"/>
  <c r="G94" i="5"/>
  <c r="H94" i="5"/>
  <c r="I94" i="5"/>
  <c r="J94" i="5"/>
  <c r="K94" i="5"/>
  <c r="L94" i="5" s="1"/>
  <c r="N94" i="5"/>
  <c r="O94" i="5" s="1"/>
  <c r="C95" i="5"/>
  <c r="D95" i="5"/>
  <c r="E95" i="5"/>
  <c r="F95" i="5"/>
  <c r="G95" i="5"/>
  <c r="H95" i="5"/>
  <c r="I95" i="5"/>
  <c r="J95" i="5"/>
  <c r="K95" i="5"/>
  <c r="L95" i="5" s="1"/>
  <c r="N95" i="5"/>
  <c r="C96" i="5"/>
  <c r="D96" i="5"/>
  <c r="E96" i="5"/>
  <c r="F96" i="5"/>
  <c r="G96" i="5"/>
  <c r="H96" i="5"/>
  <c r="I96" i="5"/>
  <c r="J96" i="5"/>
  <c r="K96" i="5"/>
  <c r="L96" i="5" s="1"/>
  <c r="N96" i="5"/>
  <c r="P96" i="5" s="1"/>
  <c r="C97" i="5"/>
  <c r="D97" i="5"/>
  <c r="E97" i="5"/>
  <c r="F97" i="5"/>
  <c r="G97" i="5"/>
  <c r="H97" i="5"/>
  <c r="I97" i="5"/>
  <c r="J97" i="5"/>
  <c r="K97" i="5"/>
  <c r="N97" i="5"/>
  <c r="O97" i="5" s="1"/>
  <c r="C98" i="5"/>
  <c r="D98" i="5"/>
  <c r="E98" i="5"/>
  <c r="F98" i="5"/>
  <c r="G98" i="5"/>
  <c r="H98" i="5"/>
  <c r="I98" i="5"/>
  <c r="J98" i="5"/>
  <c r="K98" i="5"/>
  <c r="N98" i="5"/>
  <c r="C99" i="5"/>
  <c r="D99" i="5"/>
  <c r="E99" i="5"/>
  <c r="F99" i="5"/>
  <c r="G99" i="5"/>
  <c r="H99" i="5"/>
  <c r="I99" i="5"/>
  <c r="J99" i="5"/>
  <c r="K99" i="5"/>
  <c r="L99" i="5" s="1"/>
  <c r="N99" i="5"/>
  <c r="C100" i="5"/>
  <c r="D100" i="5"/>
  <c r="E100" i="5"/>
  <c r="F100" i="5"/>
  <c r="G100" i="5"/>
  <c r="H100" i="5"/>
  <c r="I100" i="5"/>
  <c r="J100" i="5"/>
  <c r="K100" i="5"/>
  <c r="N100" i="5"/>
  <c r="C101" i="5"/>
  <c r="D101" i="5"/>
  <c r="E101" i="5"/>
  <c r="F101" i="5"/>
  <c r="G101" i="5"/>
  <c r="H101" i="5"/>
  <c r="I101" i="5"/>
  <c r="J101" i="5"/>
  <c r="K101" i="5"/>
  <c r="L101" i="5" s="1"/>
  <c r="N101" i="5"/>
  <c r="O101" i="5" s="1"/>
  <c r="C102" i="5"/>
  <c r="D102" i="5"/>
  <c r="E102" i="5"/>
  <c r="F102" i="5"/>
  <c r="G102" i="5"/>
  <c r="H102" i="5"/>
  <c r="I102" i="5"/>
  <c r="J102" i="5"/>
  <c r="K102" i="5"/>
  <c r="L102" i="5" s="1"/>
  <c r="N102" i="5"/>
  <c r="O102" i="5" s="1"/>
  <c r="C103" i="5"/>
  <c r="D103" i="5"/>
  <c r="E103" i="5"/>
  <c r="F103" i="5"/>
  <c r="G103" i="5"/>
  <c r="H103" i="5"/>
  <c r="I103" i="5"/>
  <c r="J103" i="5"/>
  <c r="K103" i="5"/>
  <c r="N103" i="5"/>
  <c r="C104" i="5"/>
  <c r="D104" i="5"/>
  <c r="E104" i="5"/>
  <c r="F104" i="5"/>
  <c r="G104" i="5"/>
  <c r="H104" i="5"/>
  <c r="I104" i="5"/>
  <c r="J104" i="5"/>
  <c r="K104" i="5"/>
  <c r="L104" i="5" s="1"/>
  <c r="N104" i="5"/>
  <c r="P104" i="5" s="1"/>
  <c r="C105" i="5"/>
  <c r="D105" i="5"/>
  <c r="E105" i="5"/>
  <c r="F105" i="5"/>
  <c r="G105" i="5"/>
  <c r="H105" i="5"/>
  <c r="I105" i="5"/>
  <c r="J105" i="5"/>
  <c r="K105" i="5"/>
  <c r="N105" i="5"/>
  <c r="O105" i="5" s="1"/>
  <c r="C106" i="5"/>
  <c r="D106" i="5"/>
  <c r="E106" i="5"/>
  <c r="F106" i="5"/>
  <c r="G106" i="5"/>
  <c r="H106" i="5"/>
  <c r="I106" i="5"/>
  <c r="J106" i="5"/>
  <c r="K106" i="5"/>
  <c r="N106" i="5"/>
  <c r="O106" i="5" s="1"/>
  <c r="C107" i="5"/>
  <c r="D107" i="5"/>
  <c r="E107" i="5"/>
  <c r="F107" i="5"/>
  <c r="G107" i="5"/>
  <c r="H107" i="5"/>
  <c r="I107" i="5"/>
  <c r="J107" i="5"/>
  <c r="K107" i="5"/>
  <c r="L107" i="5" s="1"/>
  <c r="M107" i="5"/>
  <c r="N107" i="5"/>
  <c r="C108" i="5"/>
  <c r="D108" i="5"/>
  <c r="E108" i="5"/>
  <c r="F108" i="5"/>
  <c r="G108" i="5"/>
  <c r="H108" i="5"/>
  <c r="I108" i="5"/>
  <c r="J108" i="5"/>
  <c r="K108" i="5"/>
  <c r="N108" i="5"/>
  <c r="C109" i="5"/>
  <c r="D109" i="5"/>
  <c r="E109" i="5"/>
  <c r="F109" i="5"/>
  <c r="G109" i="5"/>
  <c r="H109" i="5"/>
  <c r="I109" i="5"/>
  <c r="J109" i="5"/>
  <c r="K109" i="5"/>
  <c r="M109" i="5" s="1"/>
  <c r="N109" i="5"/>
  <c r="C110" i="5"/>
  <c r="D110" i="5"/>
  <c r="E110" i="5"/>
  <c r="F110" i="5"/>
  <c r="G110" i="5"/>
  <c r="H110" i="5"/>
  <c r="I110" i="5"/>
  <c r="J110" i="5"/>
  <c r="K110" i="5"/>
  <c r="L110" i="5" s="1"/>
  <c r="N110" i="5"/>
  <c r="C111" i="5"/>
  <c r="D111" i="5"/>
  <c r="E111" i="5"/>
  <c r="F111" i="5"/>
  <c r="G111" i="5"/>
  <c r="H111" i="5"/>
  <c r="I111" i="5"/>
  <c r="J111" i="5"/>
  <c r="K111" i="5"/>
  <c r="L111" i="5" s="1"/>
  <c r="N111" i="5"/>
  <c r="C112" i="5"/>
  <c r="D112" i="5"/>
  <c r="E112" i="5"/>
  <c r="F112" i="5"/>
  <c r="G112" i="5"/>
  <c r="H112" i="5"/>
  <c r="I112" i="5"/>
  <c r="J112" i="5"/>
  <c r="K112" i="5"/>
  <c r="L112" i="5" s="1"/>
  <c r="N112" i="5"/>
  <c r="P112" i="5" s="1"/>
  <c r="C113" i="5"/>
  <c r="D113" i="5"/>
  <c r="E113" i="5"/>
  <c r="F113" i="5"/>
  <c r="G113" i="5"/>
  <c r="H113" i="5"/>
  <c r="I113" i="5"/>
  <c r="J113" i="5"/>
  <c r="K113" i="5"/>
  <c r="M113" i="5" s="1"/>
  <c r="N113" i="5"/>
  <c r="O113" i="5" s="1"/>
  <c r="C114" i="5"/>
  <c r="D114" i="5"/>
  <c r="E114" i="5"/>
  <c r="F114" i="5"/>
  <c r="G114" i="5"/>
  <c r="H114" i="5"/>
  <c r="I114" i="5"/>
  <c r="J114" i="5"/>
  <c r="K114" i="5"/>
  <c r="L114" i="5" s="1"/>
  <c r="N114" i="5"/>
  <c r="P114" i="5" s="1"/>
  <c r="C115" i="5"/>
  <c r="D115" i="5"/>
  <c r="E115" i="5"/>
  <c r="F115" i="5"/>
  <c r="G115" i="5"/>
  <c r="H115" i="5"/>
  <c r="I115" i="5"/>
  <c r="J115" i="5"/>
  <c r="K115" i="5"/>
  <c r="N115" i="5"/>
  <c r="O115" i="5" s="1"/>
  <c r="C116" i="5"/>
  <c r="D116" i="5"/>
  <c r="E116" i="5"/>
  <c r="F116" i="5"/>
  <c r="G116" i="5"/>
  <c r="H116" i="5"/>
  <c r="I116" i="5"/>
  <c r="J116" i="5"/>
  <c r="K116" i="5"/>
  <c r="N116" i="5"/>
  <c r="P116" i="5" s="1"/>
  <c r="C117" i="5"/>
  <c r="D117" i="5"/>
  <c r="E117" i="5"/>
  <c r="F117" i="5"/>
  <c r="G117" i="5"/>
  <c r="H117" i="5"/>
  <c r="I117" i="5"/>
  <c r="J117" i="5"/>
  <c r="K117" i="5"/>
  <c r="M117" i="5" s="1"/>
  <c r="N117" i="5"/>
  <c r="C118" i="5"/>
  <c r="D118" i="5"/>
  <c r="E118" i="5"/>
  <c r="F118" i="5"/>
  <c r="G118" i="5"/>
  <c r="H118" i="5"/>
  <c r="I118" i="5"/>
  <c r="J118" i="5"/>
  <c r="K118" i="5"/>
  <c r="L118" i="5" s="1"/>
  <c r="N118" i="5"/>
  <c r="O118" i="5" s="1"/>
  <c r="C119" i="5"/>
  <c r="D119" i="5"/>
  <c r="E119" i="5"/>
  <c r="F119" i="5"/>
  <c r="G119" i="5"/>
  <c r="H119" i="5"/>
  <c r="I119" i="5"/>
  <c r="J119" i="5"/>
  <c r="K119" i="5"/>
  <c r="N119" i="5"/>
  <c r="C120" i="5"/>
  <c r="D120" i="5"/>
  <c r="E120" i="5"/>
  <c r="F120" i="5"/>
  <c r="G120" i="5"/>
  <c r="H120" i="5"/>
  <c r="I120" i="5"/>
  <c r="J120" i="5"/>
  <c r="K120" i="5"/>
  <c r="L120" i="5" s="1"/>
  <c r="N120" i="5"/>
  <c r="O120" i="5" s="1"/>
  <c r="C121" i="5"/>
  <c r="D121" i="5"/>
  <c r="E121" i="5"/>
  <c r="F121" i="5"/>
  <c r="G121" i="5"/>
  <c r="H121" i="5"/>
  <c r="I121" i="5"/>
  <c r="J121" i="5"/>
  <c r="K121" i="5"/>
  <c r="M121" i="5" s="1"/>
  <c r="N121" i="5"/>
  <c r="O121" i="5" s="1"/>
  <c r="C122" i="5"/>
  <c r="D122" i="5"/>
  <c r="E122" i="5"/>
  <c r="F122" i="5"/>
  <c r="G122" i="5"/>
  <c r="H122" i="5"/>
  <c r="I122" i="5"/>
  <c r="J122" i="5"/>
  <c r="K122" i="5"/>
  <c r="N122" i="5"/>
  <c r="C123" i="5"/>
  <c r="D123" i="5"/>
  <c r="E123" i="5"/>
  <c r="F123" i="5"/>
  <c r="G123" i="5"/>
  <c r="H123" i="5"/>
  <c r="I123" i="5"/>
  <c r="J123" i="5"/>
  <c r="K123" i="5"/>
  <c r="L123" i="5" s="1"/>
  <c r="N123" i="5"/>
  <c r="O123" i="5" s="1"/>
  <c r="C124" i="5"/>
  <c r="D124" i="5"/>
  <c r="E124" i="5"/>
  <c r="F124" i="5"/>
  <c r="G124" i="5"/>
  <c r="H124" i="5"/>
  <c r="I124" i="5"/>
  <c r="J124" i="5"/>
  <c r="K124" i="5"/>
  <c r="N124" i="5"/>
  <c r="P124" i="5" s="1"/>
  <c r="C125" i="5"/>
  <c r="D125" i="5"/>
  <c r="E125" i="5"/>
  <c r="F125" i="5"/>
  <c r="G125" i="5"/>
  <c r="H125" i="5"/>
  <c r="I125" i="5"/>
  <c r="J125" i="5"/>
  <c r="K125" i="5"/>
  <c r="L125" i="5" s="1"/>
  <c r="N125" i="5"/>
  <c r="O125" i="5" s="1"/>
  <c r="C126" i="5"/>
  <c r="D126" i="5"/>
  <c r="E126" i="5"/>
  <c r="F126" i="5"/>
  <c r="G126" i="5"/>
  <c r="H126" i="5"/>
  <c r="I126" i="5"/>
  <c r="J126" i="5"/>
  <c r="K126" i="5"/>
  <c r="N126" i="5"/>
  <c r="C127" i="5"/>
  <c r="D127" i="5"/>
  <c r="E127" i="5"/>
  <c r="F127" i="5"/>
  <c r="G127" i="5"/>
  <c r="H127" i="5"/>
  <c r="I127" i="5"/>
  <c r="J127" i="5"/>
  <c r="K127" i="5"/>
  <c r="L127" i="5" s="1"/>
  <c r="N127" i="5"/>
  <c r="C128" i="5"/>
  <c r="D128" i="5"/>
  <c r="E128" i="5"/>
  <c r="F128" i="5"/>
  <c r="G128" i="5"/>
  <c r="H128" i="5"/>
  <c r="I128" i="5"/>
  <c r="J128" i="5"/>
  <c r="K128" i="5"/>
  <c r="L128" i="5" s="1"/>
  <c r="N128" i="5"/>
  <c r="C129" i="5"/>
  <c r="D129" i="5"/>
  <c r="E129" i="5"/>
  <c r="F129" i="5"/>
  <c r="G129" i="5"/>
  <c r="H129" i="5"/>
  <c r="I129" i="5"/>
  <c r="J129" i="5"/>
  <c r="K129" i="5"/>
  <c r="M129" i="5" s="1"/>
  <c r="N129" i="5"/>
  <c r="O129" i="5" s="1"/>
  <c r="C130" i="5"/>
  <c r="D130" i="5"/>
  <c r="E130" i="5"/>
  <c r="F130" i="5"/>
  <c r="G130" i="5"/>
  <c r="H130" i="5"/>
  <c r="I130" i="5"/>
  <c r="J130" i="5"/>
  <c r="K130" i="5"/>
  <c r="M130" i="5" s="1"/>
  <c r="N130" i="5"/>
  <c r="C131" i="5"/>
  <c r="D131" i="5"/>
  <c r="E131" i="5"/>
  <c r="F131" i="5"/>
  <c r="G131" i="5"/>
  <c r="H131" i="5"/>
  <c r="I131" i="5"/>
  <c r="J131" i="5"/>
  <c r="K131" i="5"/>
  <c r="L131" i="5" s="1"/>
  <c r="N131" i="5"/>
  <c r="O131" i="5" s="1"/>
  <c r="C132" i="5"/>
  <c r="D132" i="5"/>
  <c r="E132" i="5"/>
  <c r="F132" i="5"/>
  <c r="G132" i="5"/>
  <c r="H132" i="5"/>
  <c r="I132" i="5"/>
  <c r="J132" i="5"/>
  <c r="K132" i="5"/>
  <c r="N132" i="5"/>
  <c r="P132" i="5" s="1"/>
  <c r="C133" i="5"/>
  <c r="D133" i="5"/>
  <c r="E133" i="5"/>
  <c r="F133" i="5"/>
  <c r="G133" i="5"/>
  <c r="H133" i="5"/>
  <c r="I133" i="5"/>
  <c r="J133" i="5"/>
  <c r="K133" i="5"/>
  <c r="L133" i="5" s="1"/>
  <c r="N133" i="5"/>
  <c r="O133" i="5" s="1"/>
  <c r="C134" i="5"/>
  <c r="D134" i="5"/>
  <c r="E134" i="5"/>
  <c r="F134" i="5"/>
  <c r="G134" i="5"/>
  <c r="H134" i="5"/>
  <c r="I134" i="5"/>
  <c r="J134" i="5"/>
  <c r="K134" i="5"/>
  <c r="N134" i="5"/>
  <c r="O134" i="5" s="1"/>
  <c r="C135" i="5"/>
  <c r="D135" i="5"/>
  <c r="E135" i="5"/>
  <c r="F135" i="5"/>
  <c r="G135" i="5"/>
  <c r="H135" i="5"/>
  <c r="I135" i="5"/>
  <c r="J135" i="5"/>
  <c r="K135" i="5"/>
  <c r="L135" i="5" s="1"/>
  <c r="N135" i="5"/>
  <c r="P135" i="5" s="1"/>
  <c r="C136" i="5"/>
  <c r="D136" i="5"/>
  <c r="E136" i="5"/>
  <c r="F136" i="5"/>
  <c r="G136" i="5"/>
  <c r="H136" i="5"/>
  <c r="I136" i="5"/>
  <c r="J136" i="5"/>
  <c r="K136" i="5"/>
  <c r="L136" i="5" s="1"/>
  <c r="N136" i="5"/>
  <c r="O136" i="5" s="1"/>
  <c r="Q136" i="5"/>
  <c r="C137" i="5"/>
  <c r="D137" i="5"/>
  <c r="E137" i="5"/>
  <c r="F137" i="5"/>
  <c r="G137" i="5"/>
  <c r="H137" i="5"/>
  <c r="I137" i="5"/>
  <c r="J137" i="5"/>
  <c r="K137" i="5"/>
  <c r="N137" i="5"/>
  <c r="O137" i="5" s="1"/>
  <c r="Q137" i="5"/>
  <c r="C138" i="5"/>
  <c r="D138" i="5"/>
  <c r="E138" i="5"/>
  <c r="F138" i="5"/>
  <c r="G138" i="5"/>
  <c r="H138" i="5"/>
  <c r="I138" i="5"/>
  <c r="J138" i="5"/>
  <c r="K138" i="5"/>
  <c r="N138" i="5"/>
  <c r="C139" i="5"/>
  <c r="D139" i="5"/>
  <c r="E139" i="5"/>
  <c r="F139" i="5"/>
  <c r="G139" i="5"/>
  <c r="H139" i="5"/>
  <c r="I139" i="5"/>
  <c r="J139" i="5"/>
  <c r="K139" i="5"/>
  <c r="L139" i="5" s="1"/>
  <c r="N139" i="5"/>
  <c r="C140" i="5"/>
  <c r="D140" i="5"/>
  <c r="E140" i="5"/>
  <c r="F140" i="5"/>
  <c r="G140" i="5"/>
  <c r="H140" i="5"/>
  <c r="I140" i="5"/>
  <c r="J140" i="5"/>
  <c r="K140" i="5"/>
  <c r="N140" i="5"/>
  <c r="P140" i="5" s="1"/>
  <c r="C141" i="5"/>
  <c r="D141" i="5"/>
  <c r="E141" i="5"/>
  <c r="F141" i="5"/>
  <c r="G141" i="5"/>
  <c r="H141" i="5"/>
  <c r="I141" i="5"/>
  <c r="J141" i="5"/>
  <c r="K141" i="5"/>
  <c r="N141" i="5"/>
  <c r="C142" i="5"/>
  <c r="D142" i="5"/>
  <c r="E142" i="5"/>
  <c r="F142" i="5"/>
  <c r="G142" i="5"/>
  <c r="H142" i="5"/>
  <c r="I142" i="5"/>
  <c r="J142" i="5"/>
  <c r="K142" i="5"/>
  <c r="L142" i="5" s="1"/>
  <c r="N142" i="5"/>
  <c r="O142" i="5" s="1"/>
  <c r="C143" i="5"/>
  <c r="D143" i="5"/>
  <c r="E143" i="5"/>
  <c r="F143" i="5"/>
  <c r="G143" i="5"/>
  <c r="H143" i="5"/>
  <c r="I143" i="5"/>
  <c r="J143" i="5"/>
  <c r="K143" i="5"/>
  <c r="N143" i="5"/>
  <c r="C144" i="5"/>
  <c r="D144" i="5"/>
  <c r="E144" i="5"/>
  <c r="F144" i="5"/>
  <c r="G144" i="5"/>
  <c r="H144" i="5"/>
  <c r="I144" i="5"/>
  <c r="J144" i="5"/>
  <c r="K144" i="5"/>
  <c r="L144" i="5" s="1"/>
  <c r="N144" i="5"/>
  <c r="C145" i="5"/>
  <c r="D145" i="5"/>
  <c r="E145" i="5"/>
  <c r="F145" i="5"/>
  <c r="G145" i="5"/>
  <c r="H145" i="5"/>
  <c r="I145" i="5"/>
  <c r="J145" i="5"/>
  <c r="K145" i="5"/>
  <c r="N145" i="5"/>
  <c r="C146" i="5"/>
  <c r="D146" i="5"/>
  <c r="E146" i="5"/>
  <c r="F146" i="5"/>
  <c r="G146" i="5"/>
  <c r="H146" i="5"/>
  <c r="I146" i="5"/>
  <c r="J146" i="5"/>
  <c r="K146" i="5"/>
  <c r="L146" i="5" s="1"/>
  <c r="N146" i="5"/>
  <c r="O146" i="5" s="1"/>
  <c r="C147" i="5"/>
  <c r="D147" i="5"/>
  <c r="E147" i="5"/>
  <c r="F147" i="5"/>
  <c r="G147" i="5"/>
  <c r="H147" i="5"/>
  <c r="I147" i="5"/>
  <c r="J147" i="5"/>
  <c r="K147" i="5"/>
  <c r="L147" i="5" s="1"/>
  <c r="N147" i="5"/>
  <c r="O147" i="5" s="1"/>
  <c r="C148" i="5"/>
  <c r="D148" i="5"/>
  <c r="E148" i="5"/>
  <c r="F148" i="5"/>
  <c r="G148" i="5"/>
  <c r="H148" i="5"/>
  <c r="I148" i="5"/>
  <c r="J148" i="5"/>
  <c r="K148" i="5"/>
  <c r="M148" i="5" s="1"/>
  <c r="N148" i="5"/>
  <c r="P148" i="5" s="1"/>
  <c r="C149" i="5"/>
  <c r="D149" i="5"/>
  <c r="E149" i="5"/>
  <c r="F149" i="5"/>
  <c r="G149" i="5"/>
  <c r="H149" i="5"/>
  <c r="I149" i="5"/>
  <c r="J149" i="5"/>
  <c r="K149" i="5"/>
  <c r="N149" i="5"/>
  <c r="O149" i="5" s="1"/>
  <c r="C150" i="5"/>
  <c r="D150" i="5"/>
  <c r="E150" i="5"/>
  <c r="F150" i="5"/>
  <c r="G150" i="5"/>
  <c r="H150" i="5"/>
  <c r="I150" i="5"/>
  <c r="J150" i="5"/>
  <c r="K150" i="5"/>
  <c r="N150" i="5"/>
  <c r="O150" i="5" s="1"/>
  <c r="C151" i="5"/>
  <c r="D151" i="5"/>
  <c r="E151" i="5"/>
  <c r="F151" i="5"/>
  <c r="G151" i="5"/>
  <c r="H151" i="5"/>
  <c r="I151" i="5"/>
  <c r="J151" i="5"/>
  <c r="K151" i="5"/>
  <c r="N151" i="5"/>
  <c r="P151" i="5" s="1"/>
  <c r="C152" i="5"/>
  <c r="D152" i="5"/>
  <c r="E152" i="5"/>
  <c r="F152" i="5"/>
  <c r="G152" i="5"/>
  <c r="H152" i="5"/>
  <c r="I152" i="5"/>
  <c r="J152" i="5"/>
  <c r="K152" i="5"/>
  <c r="L152" i="5" s="1"/>
  <c r="N152" i="5"/>
  <c r="P152" i="5" s="1"/>
  <c r="C153" i="5"/>
  <c r="D153" i="5"/>
  <c r="E153" i="5"/>
  <c r="F153" i="5"/>
  <c r="G153" i="5"/>
  <c r="H153" i="5"/>
  <c r="I153" i="5"/>
  <c r="J153" i="5"/>
  <c r="K153" i="5"/>
  <c r="N153" i="5"/>
  <c r="P153" i="5" s="1"/>
  <c r="C154" i="5"/>
  <c r="D154" i="5"/>
  <c r="E154" i="5"/>
  <c r="F154" i="5"/>
  <c r="G154" i="5"/>
  <c r="H154" i="5"/>
  <c r="I154" i="5"/>
  <c r="J154" i="5"/>
  <c r="K154" i="5"/>
  <c r="L154" i="5" s="1"/>
  <c r="M154" i="5"/>
  <c r="N154" i="5"/>
  <c r="P154" i="5" s="1"/>
  <c r="C155" i="5"/>
  <c r="D155" i="5"/>
  <c r="E155" i="5"/>
  <c r="F155" i="5"/>
  <c r="G155" i="5"/>
  <c r="H155" i="5"/>
  <c r="I155" i="5"/>
  <c r="J155" i="5"/>
  <c r="K155" i="5"/>
  <c r="L155" i="5" s="1"/>
  <c r="N155" i="5"/>
  <c r="O155" i="5" s="1"/>
  <c r="C156" i="5"/>
  <c r="D156" i="5"/>
  <c r="E156" i="5"/>
  <c r="F156" i="5"/>
  <c r="G156" i="5"/>
  <c r="H156" i="5"/>
  <c r="I156" i="5"/>
  <c r="J156" i="5"/>
  <c r="K156" i="5"/>
  <c r="M156" i="5" s="1"/>
  <c r="N156" i="5"/>
  <c r="P156" i="5" s="1"/>
  <c r="C157" i="5"/>
  <c r="D157" i="5"/>
  <c r="E157" i="5"/>
  <c r="F157" i="5"/>
  <c r="G157" i="5"/>
  <c r="H157" i="5"/>
  <c r="I157" i="5"/>
  <c r="J157" i="5"/>
  <c r="K157" i="5"/>
  <c r="M157" i="5" s="1"/>
  <c r="N157" i="5"/>
  <c r="O157" i="5" s="1"/>
  <c r="P157" i="5"/>
  <c r="C158" i="5"/>
  <c r="D158" i="5"/>
  <c r="E158" i="5"/>
  <c r="F158" i="5"/>
  <c r="G158" i="5"/>
  <c r="H158" i="5"/>
  <c r="I158" i="5"/>
  <c r="J158" i="5"/>
  <c r="K158" i="5"/>
  <c r="M158" i="5" s="1"/>
  <c r="N158" i="5"/>
  <c r="C159" i="5"/>
  <c r="D159" i="5"/>
  <c r="E159" i="5"/>
  <c r="F159" i="5"/>
  <c r="G159" i="5"/>
  <c r="H159" i="5"/>
  <c r="I159" i="5"/>
  <c r="J159" i="5"/>
  <c r="K159" i="5"/>
  <c r="N159" i="5"/>
  <c r="C160" i="5"/>
  <c r="D160" i="5"/>
  <c r="E160" i="5"/>
  <c r="F160" i="5"/>
  <c r="G160" i="5"/>
  <c r="H160" i="5"/>
  <c r="I160" i="5"/>
  <c r="J160" i="5"/>
  <c r="K160" i="5"/>
  <c r="L160" i="5" s="1"/>
  <c r="N160" i="5"/>
  <c r="C161" i="5"/>
  <c r="D161" i="5"/>
  <c r="E161" i="5"/>
  <c r="F161" i="5"/>
  <c r="G161" i="5"/>
  <c r="H161" i="5"/>
  <c r="I161" i="5"/>
  <c r="J161" i="5"/>
  <c r="K161" i="5"/>
  <c r="N161" i="5"/>
  <c r="C162" i="5"/>
  <c r="D162" i="5"/>
  <c r="E162" i="5"/>
  <c r="F162" i="5"/>
  <c r="G162" i="5"/>
  <c r="H162" i="5"/>
  <c r="I162" i="5"/>
  <c r="J162" i="5"/>
  <c r="K162" i="5"/>
  <c r="N162" i="5"/>
  <c r="O162" i="5" s="1"/>
  <c r="P162" i="5"/>
  <c r="C163" i="5"/>
  <c r="D163" i="5"/>
  <c r="E163" i="5"/>
  <c r="F163" i="5"/>
  <c r="G163" i="5"/>
  <c r="H163" i="5"/>
  <c r="I163" i="5"/>
  <c r="J163" i="5"/>
  <c r="K163" i="5"/>
  <c r="L163" i="5" s="1"/>
  <c r="N163" i="5"/>
  <c r="C164" i="5"/>
  <c r="D164" i="5"/>
  <c r="E164" i="5"/>
  <c r="F164" i="5"/>
  <c r="G164" i="5"/>
  <c r="H164" i="5"/>
  <c r="I164" i="5"/>
  <c r="J164" i="5"/>
  <c r="K164" i="5"/>
  <c r="N164" i="5"/>
  <c r="C165" i="5"/>
  <c r="D165" i="5"/>
  <c r="E165" i="5"/>
  <c r="F165" i="5"/>
  <c r="G165" i="5"/>
  <c r="H165" i="5"/>
  <c r="I165" i="5"/>
  <c r="J165" i="5"/>
  <c r="K165" i="5"/>
  <c r="N165" i="5"/>
  <c r="P165" i="5" s="1"/>
  <c r="C166" i="5"/>
  <c r="D166" i="5"/>
  <c r="E166" i="5"/>
  <c r="F166" i="5"/>
  <c r="G166" i="5"/>
  <c r="H166" i="5"/>
  <c r="I166" i="5"/>
  <c r="J166" i="5"/>
  <c r="K166" i="5"/>
  <c r="L166" i="5" s="1"/>
  <c r="N166" i="5"/>
  <c r="C167" i="5"/>
  <c r="D167" i="5"/>
  <c r="E167" i="5"/>
  <c r="F167" i="5"/>
  <c r="G167" i="5"/>
  <c r="H167" i="5"/>
  <c r="I167" i="5"/>
  <c r="J167" i="5"/>
  <c r="K167" i="5"/>
  <c r="N167" i="5"/>
  <c r="P167" i="5" s="1"/>
  <c r="C168" i="5"/>
  <c r="D168" i="5"/>
  <c r="E168" i="5"/>
  <c r="F168" i="5"/>
  <c r="G168" i="5"/>
  <c r="H168" i="5"/>
  <c r="I168" i="5"/>
  <c r="J168" i="5"/>
  <c r="K168" i="5"/>
  <c r="L168" i="5" s="1"/>
  <c r="N168" i="5"/>
  <c r="P168" i="5" s="1"/>
  <c r="C169" i="5"/>
  <c r="D169" i="5"/>
  <c r="E169" i="5"/>
  <c r="F169" i="5"/>
  <c r="G169" i="5"/>
  <c r="H169" i="5"/>
  <c r="I169" i="5"/>
  <c r="J169" i="5"/>
  <c r="K169" i="5"/>
  <c r="N169" i="5"/>
  <c r="P169" i="5" s="1"/>
  <c r="C170" i="5"/>
  <c r="D170" i="5"/>
  <c r="E170" i="5"/>
  <c r="F170" i="5"/>
  <c r="G170" i="5"/>
  <c r="H170" i="5"/>
  <c r="I170" i="5"/>
  <c r="J170" i="5"/>
  <c r="K170" i="5"/>
  <c r="M170" i="5" s="1"/>
  <c r="N170" i="5"/>
  <c r="C171" i="5"/>
  <c r="D171" i="5"/>
  <c r="E171" i="5"/>
  <c r="F171" i="5"/>
  <c r="G171" i="5"/>
  <c r="H171" i="5"/>
  <c r="I171" i="5"/>
  <c r="J171" i="5"/>
  <c r="K171" i="5"/>
  <c r="L171" i="5" s="1"/>
  <c r="N171" i="5"/>
  <c r="O171" i="5" s="1"/>
  <c r="C172" i="5"/>
  <c r="D172" i="5"/>
  <c r="E172" i="5"/>
  <c r="F172" i="5"/>
  <c r="G172" i="5"/>
  <c r="H172" i="5"/>
  <c r="I172" i="5"/>
  <c r="J172" i="5"/>
  <c r="K172" i="5"/>
  <c r="M172" i="5" s="1"/>
  <c r="L172" i="5"/>
  <c r="N172" i="5"/>
  <c r="P172" i="5" s="1"/>
  <c r="C173" i="5"/>
  <c r="D173" i="5"/>
  <c r="E173" i="5"/>
  <c r="F173" i="5"/>
  <c r="G173" i="5"/>
  <c r="H173" i="5"/>
  <c r="I173" i="5"/>
  <c r="J173" i="5"/>
  <c r="K173" i="5"/>
  <c r="M173" i="5" s="1"/>
  <c r="N173" i="5"/>
  <c r="O173" i="5" s="1"/>
  <c r="C174" i="5"/>
  <c r="D174" i="5"/>
  <c r="E174" i="5"/>
  <c r="F174" i="5"/>
  <c r="G174" i="5"/>
  <c r="H174" i="5"/>
  <c r="I174" i="5"/>
  <c r="J174" i="5"/>
  <c r="K174" i="5"/>
  <c r="M174" i="5" s="1"/>
  <c r="N174" i="5"/>
  <c r="C175" i="5"/>
  <c r="D175" i="5"/>
  <c r="E175" i="5"/>
  <c r="F175" i="5"/>
  <c r="G175" i="5"/>
  <c r="H175" i="5"/>
  <c r="I175" i="5"/>
  <c r="J175" i="5"/>
  <c r="K175" i="5"/>
  <c r="N175" i="5"/>
  <c r="C176" i="5"/>
  <c r="D176" i="5"/>
  <c r="E176" i="5"/>
  <c r="F176" i="5"/>
  <c r="G176" i="5"/>
  <c r="H176" i="5"/>
  <c r="I176" i="5"/>
  <c r="J176" i="5"/>
  <c r="K176" i="5"/>
  <c r="N176" i="5"/>
  <c r="C177" i="5"/>
  <c r="D177" i="5"/>
  <c r="E177" i="5"/>
  <c r="F177" i="5"/>
  <c r="G177" i="5"/>
  <c r="H177" i="5"/>
  <c r="I177" i="5"/>
  <c r="J177" i="5"/>
  <c r="K177" i="5"/>
  <c r="N177" i="5"/>
  <c r="C178" i="5"/>
  <c r="D178" i="5"/>
  <c r="E178" i="5"/>
  <c r="F178" i="5"/>
  <c r="G178" i="5"/>
  <c r="H178" i="5"/>
  <c r="I178" i="5"/>
  <c r="J178" i="5"/>
  <c r="K178" i="5"/>
  <c r="N178" i="5"/>
  <c r="O178" i="5" s="1"/>
  <c r="C179" i="5"/>
  <c r="D179" i="5"/>
  <c r="E179" i="5"/>
  <c r="F179" i="5"/>
  <c r="G179" i="5"/>
  <c r="H179" i="5"/>
  <c r="I179" i="5"/>
  <c r="J179" i="5"/>
  <c r="K179" i="5"/>
  <c r="L179" i="5" s="1"/>
  <c r="N179" i="5"/>
  <c r="C180" i="5"/>
  <c r="D180" i="5"/>
  <c r="E180" i="5"/>
  <c r="F180" i="5"/>
  <c r="G180" i="5"/>
  <c r="H180" i="5"/>
  <c r="I180" i="5"/>
  <c r="J180" i="5"/>
  <c r="K180" i="5"/>
  <c r="M180" i="5" s="1"/>
  <c r="N180" i="5"/>
  <c r="P180" i="5" s="1"/>
  <c r="C181" i="5"/>
  <c r="D181" i="5"/>
  <c r="E181" i="5"/>
  <c r="F181" i="5"/>
  <c r="G181" i="5"/>
  <c r="H181" i="5"/>
  <c r="I181" i="5"/>
  <c r="J181" i="5"/>
  <c r="K181" i="5"/>
  <c r="L181" i="5" s="1"/>
  <c r="N181" i="5"/>
  <c r="C182" i="5"/>
  <c r="D182" i="5"/>
  <c r="E182" i="5"/>
  <c r="F182" i="5"/>
  <c r="G182" i="5"/>
  <c r="H182" i="5"/>
  <c r="I182" i="5"/>
  <c r="J182" i="5"/>
  <c r="K182" i="5"/>
  <c r="M182" i="5" s="1"/>
  <c r="N182" i="5"/>
  <c r="O182" i="5" s="1"/>
  <c r="C183" i="5"/>
  <c r="D183" i="5"/>
  <c r="E183" i="5"/>
  <c r="F183" i="5"/>
  <c r="G183" i="5"/>
  <c r="H183" i="5"/>
  <c r="I183" i="5"/>
  <c r="J183" i="5"/>
  <c r="K183" i="5"/>
  <c r="L183" i="5" s="1"/>
  <c r="N183" i="5"/>
  <c r="C184" i="5"/>
  <c r="D184" i="5"/>
  <c r="E184" i="5"/>
  <c r="F184" i="5"/>
  <c r="G184" i="5"/>
  <c r="H184" i="5"/>
  <c r="I184" i="5"/>
  <c r="J184" i="5"/>
  <c r="K184" i="5"/>
  <c r="N184" i="5"/>
  <c r="O184" i="5" s="1"/>
  <c r="C185" i="5"/>
  <c r="D185" i="5"/>
  <c r="E185" i="5"/>
  <c r="F185" i="5"/>
  <c r="G185" i="5"/>
  <c r="H185" i="5"/>
  <c r="I185" i="5"/>
  <c r="J185" i="5"/>
  <c r="K185" i="5"/>
  <c r="M185" i="5" s="1"/>
  <c r="N185" i="5"/>
  <c r="P185" i="5" s="1"/>
  <c r="C186" i="5"/>
  <c r="D186" i="5"/>
  <c r="E186" i="5"/>
  <c r="F186" i="5"/>
  <c r="G186" i="5"/>
  <c r="H186" i="5"/>
  <c r="I186" i="5"/>
  <c r="J186" i="5"/>
  <c r="K186" i="5"/>
  <c r="L186" i="5" s="1"/>
  <c r="N186" i="5"/>
  <c r="O186" i="5" s="1"/>
  <c r="C187" i="5"/>
  <c r="D187" i="5"/>
  <c r="E187" i="5"/>
  <c r="F187" i="5"/>
  <c r="G187" i="5"/>
  <c r="H187" i="5"/>
  <c r="I187" i="5"/>
  <c r="J187" i="5"/>
  <c r="K187" i="5"/>
  <c r="L187" i="5" s="1"/>
  <c r="N187" i="5"/>
  <c r="C188" i="5"/>
  <c r="D188" i="5"/>
  <c r="E188" i="5"/>
  <c r="F188" i="5"/>
  <c r="G188" i="5"/>
  <c r="H188" i="5"/>
  <c r="I188" i="5"/>
  <c r="J188" i="5"/>
  <c r="K188" i="5"/>
  <c r="N188" i="5"/>
  <c r="C189" i="5"/>
  <c r="D189" i="5"/>
  <c r="E189" i="5"/>
  <c r="F189" i="5"/>
  <c r="G189" i="5"/>
  <c r="H189" i="5"/>
  <c r="I189" i="5"/>
  <c r="J189" i="5"/>
  <c r="K189" i="5"/>
  <c r="L189" i="5" s="1"/>
  <c r="N189" i="5"/>
  <c r="C190" i="5"/>
  <c r="D190" i="5"/>
  <c r="E190" i="5"/>
  <c r="F190" i="5"/>
  <c r="G190" i="5"/>
  <c r="H190" i="5"/>
  <c r="I190" i="5"/>
  <c r="J190" i="5"/>
  <c r="K190" i="5"/>
  <c r="N190" i="5"/>
  <c r="O190" i="5" s="1"/>
  <c r="C191" i="5"/>
  <c r="D191" i="5"/>
  <c r="E191" i="5"/>
  <c r="F191" i="5"/>
  <c r="G191" i="5"/>
  <c r="H191" i="5"/>
  <c r="I191" i="5"/>
  <c r="J191" i="5"/>
  <c r="K191" i="5"/>
  <c r="M191" i="5" s="1"/>
  <c r="N191" i="5"/>
  <c r="P191" i="5" s="1"/>
  <c r="C192" i="5"/>
  <c r="D192" i="5"/>
  <c r="E192" i="5"/>
  <c r="F192" i="5"/>
  <c r="G192" i="5"/>
  <c r="H192" i="5"/>
  <c r="I192" i="5"/>
  <c r="J192" i="5"/>
  <c r="K192" i="5"/>
  <c r="N192" i="5"/>
  <c r="O192" i="5" s="1"/>
  <c r="C193" i="5"/>
  <c r="D193" i="5"/>
  <c r="E193" i="5"/>
  <c r="F193" i="5"/>
  <c r="G193" i="5"/>
  <c r="H193" i="5"/>
  <c r="I193" i="5"/>
  <c r="J193" i="5"/>
  <c r="K193" i="5"/>
  <c r="M193" i="5" s="1"/>
  <c r="N193" i="5"/>
  <c r="P193" i="5" s="1"/>
  <c r="C194" i="5"/>
  <c r="D194" i="5"/>
  <c r="E194" i="5"/>
  <c r="F194" i="5"/>
  <c r="G194" i="5"/>
  <c r="H194" i="5"/>
  <c r="I194" i="5"/>
  <c r="J194" i="5"/>
  <c r="K194" i="5"/>
  <c r="L194" i="5" s="1"/>
  <c r="N194" i="5"/>
  <c r="O194" i="5" s="1"/>
  <c r="C195" i="5"/>
  <c r="D195" i="5"/>
  <c r="E195" i="5"/>
  <c r="F195" i="5"/>
  <c r="G195" i="5"/>
  <c r="H195" i="5"/>
  <c r="I195" i="5"/>
  <c r="J195" i="5"/>
  <c r="K195" i="5"/>
  <c r="L195" i="5" s="1"/>
  <c r="N195" i="5"/>
  <c r="C196" i="5"/>
  <c r="D196" i="5"/>
  <c r="E196" i="5"/>
  <c r="F196" i="5"/>
  <c r="G196" i="5"/>
  <c r="H196" i="5"/>
  <c r="I196" i="5"/>
  <c r="J196" i="5"/>
  <c r="K196" i="5"/>
  <c r="M196" i="5" s="1"/>
  <c r="N196" i="5"/>
  <c r="P196" i="5" s="1"/>
  <c r="C197" i="5"/>
  <c r="D197" i="5"/>
  <c r="E197" i="5"/>
  <c r="F197" i="5"/>
  <c r="G197" i="5"/>
  <c r="H197" i="5"/>
  <c r="I197" i="5"/>
  <c r="J197" i="5"/>
  <c r="K197" i="5"/>
  <c r="L197" i="5" s="1"/>
  <c r="N197" i="5"/>
  <c r="O197" i="5" s="1"/>
  <c r="C198" i="5"/>
  <c r="D198" i="5"/>
  <c r="E198" i="5"/>
  <c r="F198" i="5"/>
  <c r="G198" i="5"/>
  <c r="H198" i="5"/>
  <c r="I198" i="5"/>
  <c r="J198" i="5"/>
  <c r="K198" i="5"/>
  <c r="M198" i="5" s="1"/>
  <c r="N198" i="5"/>
  <c r="O198" i="5" s="1"/>
  <c r="C199" i="5"/>
  <c r="D199" i="5"/>
  <c r="E199" i="5"/>
  <c r="F199" i="5"/>
  <c r="G199" i="5"/>
  <c r="H199" i="5"/>
  <c r="I199" i="5"/>
  <c r="J199" i="5"/>
  <c r="K199" i="5"/>
  <c r="N199" i="5"/>
  <c r="C200" i="5"/>
  <c r="D200" i="5"/>
  <c r="E200" i="5"/>
  <c r="F200" i="5"/>
  <c r="G200" i="5"/>
  <c r="H200" i="5"/>
  <c r="I200" i="5"/>
  <c r="J200" i="5"/>
  <c r="K200" i="5"/>
  <c r="N200" i="5"/>
  <c r="O200" i="5" s="1"/>
  <c r="C201" i="5"/>
  <c r="D201" i="5"/>
  <c r="E201" i="5"/>
  <c r="F201" i="5"/>
  <c r="G201" i="5"/>
  <c r="H201" i="5"/>
  <c r="I201" i="5"/>
  <c r="J201" i="5"/>
  <c r="K201" i="5"/>
  <c r="M201" i="5" s="1"/>
  <c r="N201" i="5"/>
  <c r="C202" i="5"/>
  <c r="D202" i="5"/>
  <c r="E202" i="5"/>
  <c r="F202" i="5"/>
  <c r="G202" i="5"/>
  <c r="H202" i="5"/>
  <c r="I202" i="5"/>
  <c r="J202" i="5"/>
  <c r="K202" i="5"/>
  <c r="N202" i="5"/>
  <c r="O202" i="5" s="1"/>
  <c r="C203" i="5"/>
  <c r="D203" i="5"/>
  <c r="E203" i="5"/>
  <c r="F203" i="5"/>
  <c r="G203" i="5"/>
  <c r="H203" i="5"/>
  <c r="I203" i="5"/>
  <c r="J203" i="5"/>
  <c r="K203" i="5"/>
  <c r="L203" i="5" s="1"/>
  <c r="N203" i="5"/>
  <c r="C204" i="5"/>
  <c r="D204" i="5"/>
  <c r="E204" i="5"/>
  <c r="F204" i="5"/>
  <c r="G204" i="5"/>
  <c r="H204" i="5"/>
  <c r="I204" i="5"/>
  <c r="J204" i="5"/>
  <c r="K204" i="5"/>
  <c r="M204" i="5" s="1"/>
  <c r="N204" i="5"/>
  <c r="C205" i="5"/>
  <c r="D205" i="5"/>
  <c r="E205" i="5"/>
  <c r="F205" i="5"/>
  <c r="G205" i="5"/>
  <c r="H205" i="5"/>
  <c r="I205" i="5"/>
  <c r="J205" i="5"/>
  <c r="K205" i="5"/>
  <c r="L205" i="5" s="1"/>
  <c r="N205" i="5"/>
  <c r="O205" i="5" s="1"/>
  <c r="C206" i="5"/>
  <c r="D206" i="5"/>
  <c r="E206" i="5"/>
  <c r="F206" i="5"/>
  <c r="G206" i="5"/>
  <c r="H206" i="5"/>
  <c r="I206" i="5"/>
  <c r="J206" i="5"/>
  <c r="K206" i="5"/>
  <c r="N206" i="5"/>
  <c r="O206" i="5" s="1"/>
  <c r="C207" i="5"/>
  <c r="D207" i="5"/>
  <c r="E207" i="5"/>
  <c r="F207" i="5"/>
  <c r="G207" i="5"/>
  <c r="H207" i="5"/>
  <c r="I207" i="5"/>
  <c r="J207" i="5"/>
  <c r="K207" i="5"/>
  <c r="N207" i="5"/>
  <c r="C208" i="5"/>
  <c r="D208" i="5"/>
  <c r="E208" i="5"/>
  <c r="F208" i="5"/>
  <c r="G208" i="5"/>
  <c r="H208" i="5"/>
  <c r="I208" i="5"/>
  <c r="J208" i="5"/>
  <c r="K208" i="5"/>
  <c r="N208" i="5"/>
  <c r="O208" i="5" s="1"/>
  <c r="Q208" i="5"/>
  <c r="C209" i="5"/>
  <c r="D209" i="5"/>
  <c r="E209" i="5"/>
  <c r="F209" i="5"/>
  <c r="G209" i="5"/>
  <c r="H209" i="5"/>
  <c r="I209" i="5"/>
  <c r="J209" i="5"/>
  <c r="K209" i="5"/>
  <c r="N209" i="5"/>
  <c r="C210" i="5"/>
  <c r="D210" i="5"/>
  <c r="E210" i="5"/>
  <c r="F210" i="5"/>
  <c r="G210" i="5"/>
  <c r="H210" i="5"/>
  <c r="I210" i="5"/>
  <c r="J210" i="5"/>
  <c r="K210" i="5"/>
  <c r="N210" i="5"/>
  <c r="O210" i="5" s="1"/>
  <c r="C211" i="5"/>
  <c r="D211" i="5"/>
  <c r="E211" i="5"/>
  <c r="F211" i="5"/>
  <c r="G211" i="5"/>
  <c r="H211" i="5"/>
  <c r="I211" i="5"/>
  <c r="J211" i="5"/>
  <c r="K211" i="5"/>
  <c r="L211" i="5" s="1"/>
  <c r="N211" i="5"/>
  <c r="C212" i="5"/>
  <c r="D212" i="5"/>
  <c r="E212" i="5"/>
  <c r="F212" i="5"/>
  <c r="G212" i="5"/>
  <c r="H212" i="5"/>
  <c r="I212" i="5"/>
  <c r="J212" i="5"/>
  <c r="K212" i="5"/>
  <c r="L212" i="5" s="1"/>
  <c r="N212" i="5"/>
  <c r="O212" i="5" s="1"/>
  <c r="C213" i="5"/>
  <c r="D213" i="5"/>
  <c r="E213" i="5"/>
  <c r="F213" i="5"/>
  <c r="G213" i="5"/>
  <c r="H213" i="5"/>
  <c r="I213" i="5"/>
  <c r="J213" i="5"/>
  <c r="K213" i="5"/>
  <c r="L213" i="5" s="1"/>
  <c r="N213" i="5"/>
  <c r="Q213" i="5"/>
  <c r="C214" i="5"/>
  <c r="D214" i="5"/>
  <c r="E214" i="5"/>
  <c r="F214" i="5"/>
  <c r="G214" i="5"/>
  <c r="H214" i="5"/>
  <c r="I214" i="5"/>
  <c r="J214" i="5"/>
  <c r="K214" i="5"/>
  <c r="N214" i="5"/>
  <c r="O214" i="5" s="1"/>
  <c r="C215" i="5"/>
  <c r="D215" i="5"/>
  <c r="E215" i="5"/>
  <c r="F215" i="5"/>
  <c r="G215" i="5"/>
  <c r="H215" i="5"/>
  <c r="I215" i="5"/>
  <c r="J215" i="5"/>
  <c r="K215" i="5"/>
  <c r="L215" i="5" s="1"/>
  <c r="N215" i="5"/>
  <c r="O215" i="5" s="1"/>
  <c r="C216" i="5"/>
  <c r="D216" i="5"/>
  <c r="E216" i="5"/>
  <c r="F216" i="5"/>
  <c r="G216" i="5"/>
  <c r="H216" i="5"/>
  <c r="I216" i="5"/>
  <c r="J216" i="5"/>
  <c r="K216" i="5"/>
  <c r="N216" i="5"/>
  <c r="O216" i="5" s="1"/>
  <c r="C217" i="5"/>
  <c r="D217" i="5"/>
  <c r="E217" i="5"/>
  <c r="F217" i="5"/>
  <c r="G217" i="5"/>
  <c r="H217" i="5"/>
  <c r="I217" i="5"/>
  <c r="J217" i="5"/>
  <c r="K217" i="5"/>
  <c r="N217" i="5"/>
  <c r="C218" i="5"/>
  <c r="D218" i="5"/>
  <c r="E218" i="5"/>
  <c r="F218" i="5"/>
  <c r="G218" i="5"/>
  <c r="H218" i="5"/>
  <c r="I218" i="5"/>
  <c r="J218" i="5"/>
  <c r="K218" i="5"/>
  <c r="L218" i="5" s="1"/>
  <c r="N218" i="5"/>
  <c r="C219" i="5"/>
  <c r="D219" i="5"/>
  <c r="E219" i="5"/>
  <c r="F219" i="5"/>
  <c r="G219" i="5"/>
  <c r="H219" i="5"/>
  <c r="I219" i="5"/>
  <c r="J219" i="5"/>
  <c r="K219" i="5"/>
  <c r="N219" i="5"/>
  <c r="C220" i="5"/>
  <c r="D220" i="5"/>
  <c r="E220" i="5"/>
  <c r="F220" i="5"/>
  <c r="G220" i="5"/>
  <c r="H220" i="5"/>
  <c r="I220" i="5"/>
  <c r="J220" i="5"/>
  <c r="K220" i="5"/>
  <c r="N220" i="5"/>
  <c r="C221" i="5"/>
  <c r="D221" i="5"/>
  <c r="E221" i="5"/>
  <c r="F221" i="5"/>
  <c r="G221" i="5"/>
  <c r="H221" i="5"/>
  <c r="I221" i="5"/>
  <c r="J221" i="5"/>
  <c r="K221" i="5"/>
  <c r="L221" i="5" s="1"/>
  <c r="N221" i="5"/>
  <c r="O221" i="5" s="1"/>
  <c r="C222" i="5"/>
  <c r="D222" i="5"/>
  <c r="E222" i="5"/>
  <c r="F222" i="5"/>
  <c r="G222" i="5"/>
  <c r="H222" i="5"/>
  <c r="I222" i="5"/>
  <c r="J222" i="5"/>
  <c r="K222" i="5"/>
  <c r="N222" i="5"/>
  <c r="P222" i="5" s="1"/>
  <c r="C223" i="5"/>
  <c r="D223" i="5"/>
  <c r="E223" i="5"/>
  <c r="F223" i="5"/>
  <c r="G223" i="5"/>
  <c r="H223" i="5"/>
  <c r="I223" i="5"/>
  <c r="J223" i="5"/>
  <c r="K223" i="5"/>
  <c r="L223" i="5" s="1"/>
  <c r="N223" i="5"/>
  <c r="O223" i="5" s="1"/>
  <c r="C224" i="5"/>
  <c r="D224" i="5"/>
  <c r="E224" i="5"/>
  <c r="F224" i="5"/>
  <c r="G224" i="5"/>
  <c r="H224" i="5"/>
  <c r="I224" i="5"/>
  <c r="J224" i="5"/>
  <c r="K224" i="5"/>
  <c r="N224" i="5"/>
  <c r="O224" i="5" s="1"/>
  <c r="C225" i="5"/>
  <c r="D225" i="5"/>
  <c r="E225" i="5"/>
  <c r="F225" i="5"/>
  <c r="G225" i="5"/>
  <c r="H225" i="5"/>
  <c r="I225" i="5"/>
  <c r="J225" i="5"/>
  <c r="K225" i="5"/>
  <c r="L225" i="5" s="1"/>
  <c r="M225" i="5"/>
  <c r="N225" i="5"/>
  <c r="C226" i="5"/>
  <c r="D226" i="5"/>
  <c r="E226" i="5"/>
  <c r="F226" i="5"/>
  <c r="G226" i="5"/>
  <c r="H226" i="5"/>
  <c r="I226" i="5"/>
  <c r="J226" i="5"/>
  <c r="K226" i="5"/>
  <c r="L226" i="5" s="1"/>
  <c r="N226" i="5"/>
  <c r="C227" i="5"/>
  <c r="D227" i="5"/>
  <c r="E227" i="5"/>
  <c r="F227" i="5"/>
  <c r="G227" i="5"/>
  <c r="H227" i="5"/>
  <c r="I227" i="5"/>
  <c r="J227" i="5"/>
  <c r="K227" i="5"/>
  <c r="M227" i="5" s="1"/>
  <c r="N227" i="5"/>
  <c r="C228" i="5"/>
  <c r="D228" i="5"/>
  <c r="E228" i="5"/>
  <c r="F228" i="5"/>
  <c r="G228" i="5"/>
  <c r="H228" i="5"/>
  <c r="I228" i="5"/>
  <c r="J228" i="5"/>
  <c r="K228" i="5"/>
  <c r="N228" i="5"/>
  <c r="C229" i="5"/>
  <c r="D229" i="5"/>
  <c r="E229" i="5"/>
  <c r="F229" i="5"/>
  <c r="G229" i="5"/>
  <c r="H229" i="5"/>
  <c r="I229" i="5"/>
  <c r="J229" i="5"/>
  <c r="K229" i="5"/>
  <c r="L229" i="5" s="1"/>
  <c r="N229" i="5"/>
  <c r="O229" i="5" s="1"/>
  <c r="C230" i="5"/>
  <c r="D230" i="5"/>
  <c r="E230" i="5"/>
  <c r="F230" i="5"/>
  <c r="G230" i="5"/>
  <c r="H230" i="5"/>
  <c r="I230" i="5"/>
  <c r="J230" i="5"/>
  <c r="K230" i="5"/>
  <c r="M230" i="5" s="1"/>
  <c r="N230" i="5"/>
  <c r="P230" i="5" s="1"/>
  <c r="C231" i="5"/>
  <c r="D231" i="5"/>
  <c r="E231" i="5"/>
  <c r="F231" i="5"/>
  <c r="G231" i="5"/>
  <c r="H231" i="5"/>
  <c r="I231" i="5"/>
  <c r="J231" i="5"/>
  <c r="K231" i="5"/>
  <c r="L231" i="5" s="1"/>
  <c r="N231" i="5"/>
  <c r="C232" i="5"/>
  <c r="D232" i="5"/>
  <c r="E232" i="5"/>
  <c r="F232" i="5"/>
  <c r="G232" i="5"/>
  <c r="H232" i="5"/>
  <c r="I232" i="5"/>
  <c r="J232" i="5"/>
  <c r="K232" i="5"/>
  <c r="N232" i="5"/>
  <c r="C233" i="5"/>
  <c r="D233" i="5"/>
  <c r="E233" i="5"/>
  <c r="F233" i="5"/>
  <c r="G233" i="5"/>
  <c r="H233" i="5"/>
  <c r="I233" i="5"/>
  <c r="J233" i="5"/>
  <c r="K233" i="5"/>
  <c r="L233" i="5" s="1"/>
  <c r="N233" i="5"/>
  <c r="C234" i="5"/>
  <c r="D234" i="5"/>
  <c r="E234" i="5"/>
  <c r="F234" i="5"/>
  <c r="G234" i="5"/>
  <c r="H234" i="5"/>
  <c r="I234" i="5"/>
  <c r="J234" i="5"/>
  <c r="K234" i="5"/>
  <c r="N234" i="5"/>
  <c r="C235" i="5"/>
  <c r="D235" i="5"/>
  <c r="E235" i="5"/>
  <c r="F235" i="5"/>
  <c r="G235" i="5"/>
  <c r="H235" i="5"/>
  <c r="I235" i="5"/>
  <c r="J235" i="5"/>
  <c r="K235" i="5"/>
  <c r="M235" i="5" s="1"/>
  <c r="N235" i="5"/>
  <c r="C236" i="5"/>
  <c r="D236" i="5"/>
  <c r="E236" i="5"/>
  <c r="F236" i="5"/>
  <c r="G236" i="5"/>
  <c r="H236" i="5"/>
  <c r="I236" i="5"/>
  <c r="J236" i="5"/>
  <c r="K236" i="5"/>
  <c r="M236" i="5" s="1"/>
  <c r="N236" i="5"/>
  <c r="O236" i="5" s="1"/>
  <c r="Q236" i="5"/>
  <c r="C237" i="5"/>
  <c r="D237" i="5"/>
  <c r="E237" i="5"/>
  <c r="F237" i="5"/>
  <c r="G237" i="5"/>
  <c r="H237" i="5"/>
  <c r="I237" i="5"/>
  <c r="J237" i="5"/>
  <c r="K237" i="5"/>
  <c r="N237" i="5"/>
  <c r="C238" i="5"/>
  <c r="D238" i="5"/>
  <c r="E238" i="5"/>
  <c r="F238" i="5"/>
  <c r="G238" i="5"/>
  <c r="H238" i="5"/>
  <c r="I238" i="5"/>
  <c r="J238" i="5"/>
  <c r="K238" i="5"/>
  <c r="M238" i="5" s="1"/>
  <c r="N238" i="5"/>
  <c r="P238" i="5" s="1"/>
  <c r="C239" i="5"/>
  <c r="D239" i="5"/>
  <c r="E239" i="5"/>
  <c r="F239" i="5"/>
  <c r="G239" i="5"/>
  <c r="H239" i="5"/>
  <c r="I239" i="5"/>
  <c r="J239" i="5"/>
  <c r="K239" i="5"/>
  <c r="L239" i="5" s="1"/>
  <c r="N239" i="5"/>
  <c r="P239" i="5" s="1"/>
  <c r="O239" i="5"/>
  <c r="Q239" i="5"/>
  <c r="C240" i="5"/>
  <c r="D240" i="5"/>
  <c r="E240" i="5"/>
  <c r="F240" i="5"/>
  <c r="G240" i="5"/>
  <c r="H240" i="5"/>
  <c r="I240" i="5"/>
  <c r="J240" i="5"/>
  <c r="K240" i="5"/>
  <c r="N240" i="5"/>
  <c r="C241" i="5"/>
  <c r="D241" i="5"/>
  <c r="E241" i="5"/>
  <c r="F241" i="5"/>
  <c r="G241" i="5"/>
  <c r="H241" i="5"/>
  <c r="I241" i="5"/>
  <c r="J241" i="5"/>
  <c r="K241" i="5"/>
  <c r="N241" i="5"/>
  <c r="P241" i="5" s="1"/>
  <c r="C242" i="5"/>
  <c r="D242" i="5"/>
  <c r="E242" i="5"/>
  <c r="F242" i="5"/>
  <c r="G242" i="5"/>
  <c r="H242" i="5"/>
  <c r="I242" i="5"/>
  <c r="J242" i="5"/>
  <c r="K242" i="5"/>
  <c r="L242" i="5" s="1"/>
  <c r="M242" i="5"/>
  <c r="N242" i="5"/>
  <c r="O242" i="5" s="1"/>
  <c r="C243" i="5"/>
  <c r="D243" i="5"/>
  <c r="E243" i="5"/>
  <c r="F243" i="5"/>
  <c r="G243" i="5"/>
  <c r="H243" i="5"/>
  <c r="I243" i="5"/>
  <c r="J243" i="5"/>
  <c r="K243" i="5"/>
  <c r="M243" i="5" s="1"/>
  <c r="N243" i="5"/>
  <c r="O243" i="5" s="1"/>
  <c r="C244" i="5"/>
  <c r="D244" i="5"/>
  <c r="E244" i="5"/>
  <c r="F244" i="5"/>
  <c r="G244" i="5"/>
  <c r="H244" i="5"/>
  <c r="I244" i="5"/>
  <c r="J244" i="5"/>
  <c r="K244" i="5"/>
  <c r="L244" i="5" s="1"/>
  <c r="N244" i="5"/>
  <c r="P244" i="5" s="1"/>
  <c r="C245" i="5"/>
  <c r="D245" i="5"/>
  <c r="E245" i="5"/>
  <c r="F245" i="5"/>
  <c r="G245" i="5"/>
  <c r="H245" i="5"/>
  <c r="I245" i="5"/>
  <c r="J245" i="5"/>
  <c r="K245" i="5"/>
  <c r="N245" i="5"/>
  <c r="O245" i="5" s="1"/>
  <c r="C246" i="5"/>
  <c r="D246" i="5"/>
  <c r="E246" i="5"/>
  <c r="F246" i="5"/>
  <c r="G246" i="5"/>
  <c r="H246" i="5"/>
  <c r="I246" i="5"/>
  <c r="J246" i="5"/>
  <c r="K246" i="5"/>
  <c r="M246" i="5" s="1"/>
  <c r="N246" i="5"/>
  <c r="P246" i="5" s="1"/>
  <c r="C247" i="5"/>
  <c r="D247" i="5"/>
  <c r="E247" i="5"/>
  <c r="F247" i="5"/>
  <c r="G247" i="5"/>
  <c r="H247" i="5"/>
  <c r="I247" i="5"/>
  <c r="J247" i="5"/>
  <c r="K247" i="5"/>
  <c r="L247" i="5" s="1"/>
  <c r="N247" i="5"/>
  <c r="C248" i="5"/>
  <c r="D248" i="5"/>
  <c r="E248" i="5"/>
  <c r="F248" i="5"/>
  <c r="G248" i="5"/>
  <c r="H248" i="5"/>
  <c r="I248" i="5"/>
  <c r="J248" i="5"/>
  <c r="K248" i="5"/>
  <c r="N248" i="5"/>
  <c r="C249" i="5"/>
  <c r="D249" i="5"/>
  <c r="E249" i="5"/>
  <c r="F249" i="5"/>
  <c r="G249" i="5"/>
  <c r="H249" i="5"/>
  <c r="I249" i="5"/>
  <c r="J249" i="5"/>
  <c r="K249" i="5"/>
  <c r="M249" i="5" s="1"/>
  <c r="N249" i="5"/>
  <c r="P249" i="5" s="1"/>
  <c r="C250" i="5"/>
  <c r="D250" i="5"/>
  <c r="E250" i="5"/>
  <c r="F250" i="5"/>
  <c r="G250" i="5"/>
  <c r="H250" i="5"/>
  <c r="I250" i="5"/>
  <c r="J250" i="5"/>
  <c r="K250" i="5"/>
  <c r="L250" i="5" s="1"/>
  <c r="N250" i="5"/>
  <c r="O250" i="5" s="1"/>
  <c r="C251" i="5"/>
  <c r="D251" i="5"/>
  <c r="E251" i="5"/>
  <c r="F251" i="5"/>
  <c r="G251" i="5"/>
  <c r="H251" i="5"/>
  <c r="I251" i="5"/>
  <c r="J251" i="5"/>
  <c r="K251" i="5"/>
  <c r="M251" i="5" s="1"/>
  <c r="N251" i="5"/>
  <c r="Q251" i="5"/>
  <c r="C252" i="5"/>
  <c r="D252" i="5"/>
  <c r="E252" i="5"/>
  <c r="F252" i="5"/>
  <c r="G252" i="5"/>
  <c r="H252" i="5"/>
  <c r="I252" i="5"/>
  <c r="J252" i="5"/>
  <c r="K252" i="5"/>
  <c r="M252" i="5" s="1"/>
  <c r="N252" i="5"/>
  <c r="P252" i="5" s="1"/>
  <c r="Q252" i="5"/>
  <c r="C253" i="5"/>
  <c r="D253" i="5"/>
  <c r="E253" i="5"/>
  <c r="F253" i="5"/>
  <c r="G253" i="5"/>
  <c r="H253" i="5"/>
  <c r="I253" i="5"/>
  <c r="J253" i="5"/>
  <c r="K253" i="5"/>
  <c r="N253" i="5"/>
  <c r="O253" i="5" s="1"/>
  <c r="Q253" i="5"/>
  <c r="C254" i="5"/>
  <c r="D254" i="5"/>
  <c r="E254" i="5"/>
  <c r="F254" i="5"/>
  <c r="G254" i="5"/>
  <c r="H254" i="5"/>
  <c r="I254" i="5"/>
  <c r="J254" i="5"/>
  <c r="K254" i="5"/>
  <c r="M254" i="5" s="1"/>
  <c r="N254" i="5"/>
  <c r="C255" i="5"/>
  <c r="D255" i="5"/>
  <c r="E255" i="5"/>
  <c r="F255" i="5"/>
  <c r="G255" i="5"/>
  <c r="H255" i="5"/>
  <c r="I255" i="5"/>
  <c r="J255" i="5"/>
  <c r="K255" i="5"/>
  <c r="M255" i="5" s="1"/>
  <c r="N255" i="5"/>
  <c r="C256" i="5"/>
  <c r="D256" i="5"/>
  <c r="E256" i="5"/>
  <c r="F256" i="5"/>
  <c r="G256" i="5"/>
  <c r="H256" i="5"/>
  <c r="I256" i="5"/>
  <c r="J256" i="5"/>
  <c r="K256" i="5"/>
  <c r="N256" i="5"/>
  <c r="C257" i="5"/>
  <c r="D257" i="5"/>
  <c r="E257" i="5"/>
  <c r="F257" i="5"/>
  <c r="G257" i="5"/>
  <c r="H257" i="5"/>
  <c r="I257" i="5"/>
  <c r="J257" i="5"/>
  <c r="K257" i="5"/>
  <c r="M257" i="5" s="1"/>
  <c r="N257" i="5"/>
  <c r="P257" i="5" s="1"/>
  <c r="C258" i="5"/>
  <c r="D258" i="5"/>
  <c r="E258" i="5"/>
  <c r="F258" i="5"/>
  <c r="G258" i="5"/>
  <c r="H258" i="5"/>
  <c r="I258" i="5"/>
  <c r="J258" i="5"/>
  <c r="K258" i="5"/>
  <c r="L258" i="5" s="1"/>
  <c r="N258" i="5"/>
  <c r="O258" i="5" s="1"/>
  <c r="C259" i="5"/>
  <c r="D259" i="5"/>
  <c r="E259" i="5"/>
  <c r="F259" i="5"/>
  <c r="G259" i="5"/>
  <c r="H259" i="5"/>
  <c r="I259" i="5"/>
  <c r="J259" i="5"/>
  <c r="K259" i="5"/>
  <c r="M259" i="5" s="1"/>
  <c r="N259" i="5"/>
  <c r="C260" i="5"/>
  <c r="D260" i="5"/>
  <c r="E260" i="5"/>
  <c r="F260" i="5"/>
  <c r="G260" i="5"/>
  <c r="H260" i="5"/>
  <c r="I260" i="5"/>
  <c r="J260" i="5"/>
  <c r="K260" i="5"/>
  <c r="N260" i="5"/>
  <c r="P260" i="5" s="1"/>
  <c r="C261" i="5"/>
  <c r="D261" i="5"/>
  <c r="E261" i="5"/>
  <c r="F261" i="5"/>
  <c r="G261" i="5"/>
  <c r="H261" i="5"/>
  <c r="I261" i="5"/>
  <c r="J261" i="5"/>
  <c r="K261" i="5"/>
  <c r="N261" i="5"/>
  <c r="O261" i="5" s="1"/>
  <c r="C262" i="5"/>
  <c r="D262" i="5"/>
  <c r="E262" i="5"/>
  <c r="F262" i="5"/>
  <c r="G262" i="5"/>
  <c r="H262" i="5"/>
  <c r="I262" i="5"/>
  <c r="J262" i="5"/>
  <c r="K262" i="5"/>
  <c r="M262" i="5" s="1"/>
  <c r="N262" i="5"/>
  <c r="P262" i="5" s="1"/>
  <c r="C263" i="5"/>
  <c r="D263" i="5"/>
  <c r="E263" i="5"/>
  <c r="F263" i="5"/>
  <c r="G263" i="5"/>
  <c r="H263" i="5"/>
  <c r="I263" i="5"/>
  <c r="J263" i="5"/>
  <c r="K263" i="5"/>
  <c r="M263" i="5" s="1"/>
  <c r="N263" i="5"/>
  <c r="C264" i="5"/>
  <c r="D264" i="5"/>
  <c r="E264" i="5"/>
  <c r="F264" i="5"/>
  <c r="G264" i="5"/>
  <c r="H264" i="5"/>
  <c r="I264" i="5"/>
  <c r="J264" i="5"/>
  <c r="K264" i="5"/>
  <c r="N264" i="5"/>
  <c r="C265" i="5"/>
  <c r="D265" i="5"/>
  <c r="E265" i="5"/>
  <c r="F265" i="5"/>
  <c r="G265" i="5"/>
  <c r="H265" i="5"/>
  <c r="I265" i="5"/>
  <c r="J265" i="5"/>
  <c r="K265" i="5"/>
  <c r="M265" i="5" s="1"/>
  <c r="N265" i="5"/>
  <c r="P265" i="5" s="1"/>
  <c r="C266" i="5"/>
  <c r="D266" i="5"/>
  <c r="E266" i="5"/>
  <c r="F266" i="5"/>
  <c r="G266" i="5"/>
  <c r="H266" i="5"/>
  <c r="I266" i="5"/>
  <c r="J266" i="5"/>
  <c r="K266" i="5"/>
  <c r="N266" i="5"/>
  <c r="P266" i="5" s="1"/>
  <c r="C267" i="5"/>
  <c r="D267" i="5"/>
  <c r="E267" i="5"/>
  <c r="F267" i="5"/>
  <c r="G267" i="5"/>
  <c r="H267" i="5"/>
  <c r="I267" i="5"/>
  <c r="J267" i="5"/>
  <c r="K267" i="5"/>
  <c r="M267" i="5" s="1"/>
  <c r="N267" i="5"/>
  <c r="C268" i="5"/>
  <c r="D268" i="5"/>
  <c r="E268" i="5"/>
  <c r="F268" i="5"/>
  <c r="G268" i="5"/>
  <c r="H268" i="5"/>
  <c r="I268" i="5"/>
  <c r="J268" i="5"/>
  <c r="K268" i="5"/>
  <c r="N268" i="5"/>
  <c r="C269" i="5"/>
  <c r="D269" i="5"/>
  <c r="E269" i="5"/>
  <c r="F269" i="5"/>
  <c r="G269" i="5"/>
  <c r="H269" i="5"/>
  <c r="I269" i="5"/>
  <c r="J269" i="5"/>
  <c r="K269" i="5"/>
  <c r="N269" i="5"/>
  <c r="O269" i="5" s="1"/>
  <c r="C270" i="5"/>
  <c r="D270" i="5"/>
  <c r="E270" i="5"/>
  <c r="F270" i="5"/>
  <c r="G270" i="5"/>
  <c r="H270" i="5"/>
  <c r="I270" i="5"/>
  <c r="J270" i="5"/>
  <c r="K270" i="5"/>
  <c r="N270" i="5"/>
  <c r="C271" i="5"/>
  <c r="D271" i="5"/>
  <c r="E271" i="5"/>
  <c r="F271" i="5"/>
  <c r="G271" i="5"/>
  <c r="H271" i="5"/>
  <c r="I271" i="5"/>
  <c r="J271" i="5"/>
  <c r="K271" i="5"/>
  <c r="N271" i="5"/>
  <c r="C272" i="5"/>
  <c r="D272" i="5"/>
  <c r="E272" i="5"/>
  <c r="F272" i="5"/>
  <c r="G272" i="5"/>
  <c r="H272" i="5"/>
  <c r="I272" i="5"/>
  <c r="J272" i="5"/>
  <c r="K272" i="5"/>
  <c r="L272" i="5" s="1"/>
  <c r="N272" i="5"/>
  <c r="C273" i="5"/>
  <c r="D273" i="5"/>
  <c r="E273" i="5"/>
  <c r="F273" i="5"/>
  <c r="G273" i="5"/>
  <c r="H273" i="5"/>
  <c r="I273" i="5"/>
  <c r="J273" i="5"/>
  <c r="K273" i="5"/>
  <c r="N273" i="5"/>
  <c r="P273" i="5" s="1"/>
  <c r="C274" i="5"/>
  <c r="D274" i="5"/>
  <c r="E274" i="5"/>
  <c r="F274" i="5"/>
  <c r="G274" i="5"/>
  <c r="H274" i="5"/>
  <c r="I274" i="5"/>
  <c r="J274" i="5"/>
  <c r="K274" i="5"/>
  <c r="L274" i="5" s="1"/>
  <c r="N274" i="5"/>
  <c r="C275" i="5"/>
  <c r="D275" i="5"/>
  <c r="E275" i="5"/>
  <c r="F275" i="5"/>
  <c r="G275" i="5"/>
  <c r="H275" i="5"/>
  <c r="I275" i="5"/>
  <c r="J275" i="5"/>
  <c r="K275" i="5"/>
  <c r="M275" i="5" s="1"/>
  <c r="N275" i="5"/>
  <c r="C276" i="5"/>
  <c r="D276" i="5"/>
  <c r="E276" i="5"/>
  <c r="F276" i="5"/>
  <c r="G276" i="5"/>
  <c r="H276" i="5"/>
  <c r="I276" i="5"/>
  <c r="J276" i="5"/>
  <c r="K276" i="5"/>
  <c r="L276" i="5" s="1"/>
  <c r="N276" i="5"/>
  <c r="P276" i="5" s="1"/>
  <c r="C277" i="5"/>
  <c r="D277" i="5"/>
  <c r="E277" i="5"/>
  <c r="F277" i="5"/>
  <c r="G277" i="5"/>
  <c r="H277" i="5"/>
  <c r="I277" i="5"/>
  <c r="J277" i="5"/>
  <c r="K277" i="5"/>
  <c r="L277" i="5" s="1"/>
  <c r="N277" i="5"/>
  <c r="O277" i="5" s="1"/>
  <c r="C278" i="5"/>
  <c r="D278" i="5"/>
  <c r="E278" i="5"/>
  <c r="F278" i="5"/>
  <c r="G278" i="5"/>
  <c r="H278" i="5"/>
  <c r="I278" i="5"/>
  <c r="J278" i="5"/>
  <c r="K278" i="5"/>
  <c r="N278" i="5"/>
  <c r="C279" i="5"/>
  <c r="D279" i="5"/>
  <c r="E279" i="5"/>
  <c r="F279" i="5"/>
  <c r="G279" i="5"/>
  <c r="H279" i="5"/>
  <c r="I279" i="5"/>
  <c r="J279" i="5"/>
  <c r="K279" i="5"/>
  <c r="L279" i="5" s="1"/>
  <c r="N279" i="5"/>
  <c r="O279" i="5" s="1"/>
  <c r="C280" i="5"/>
  <c r="D280" i="5"/>
  <c r="E280" i="5"/>
  <c r="F280" i="5"/>
  <c r="G280" i="5"/>
  <c r="H280" i="5"/>
  <c r="I280" i="5"/>
  <c r="J280" i="5"/>
  <c r="K280" i="5"/>
  <c r="N280" i="5"/>
  <c r="O280" i="5" s="1"/>
  <c r="C281" i="5"/>
  <c r="D281" i="5"/>
  <c r="E281" i="5"/>
  <c r="F281" i="5"/>
  <c r="G281" i="5"/>
  <c r="H281" i="5"/>
  <c r="I281" i="5"/>
  <c r="J281" i="5"/>
  <c r="K281" i="5"/>
  <c r="N281" i="5"/>
  <c r="P281" i="5" s="1"/>
  <c r="C282" i="5"/>
  <c r="D282" i="5"/>
  <c r="E282" i="5"/>
  <c r="F282" i="5"/>
  <c r="G282" i="5"/>
  <c r="H282" i="5"/>
  <c r="I282" i="5"/>
  <c r="J282" i="5"/>
  <c r="K282" i="5"/>
  <c r="L282" i="5" s="1"/>
  <c r="M282" i="5"/>
  <c r="N282" i="5"/>
  <c r="C283" i="5"/>
  <c r="D283" i="5"/>
  <c r="E283" i="5"/>
  <c r="F283" i="5"/>
  <c r="G283" i="5"/>
  <c r="H283" i="5"/>
  <c r="I283" i="5"/>
  <c r="J283" i="5"/>
  <c r="K283" i="5"/>
  <c r="M283" i="5" s="1"/>
  <c r="L283" i="5"/>
  <c r="N283" i="5"/>
  <c r="C284" i="5"/>
  <c r="D284" i="5"/>
  <c r="E284" i="5"/>
  <c r="F284" i="5"/>
  <c r="G284" i="5"/>
  <c r="H284" i="5"/>
  <c r="I284" i="5"/>
  <c r="J284" i="5"/>
  <c r="K284" i="5"/>
  <c r="N284" i="5"/>
  <c r="P284" i="5" s="1"/>
  <c r="C285" i="5"/>
  <c r="D285" i="5"/>
  <c r="E285" i="5"/>
  <c r="F285" i="5"/>
  <c r="G285" i="5"/>
  <c r="H285" i="5"/>
  <c r="I285" i="5"/>
  <c r="J285" i="5"/>
  <c r="K285" i="5"/>
  <c r="L285" i="5" s="1"/>
  <c r="N285" i="5"/>
  <c r="O285" i="5" s="1"/>
  <c r="C286" i="5"/>
  <c r="D286" i="5"/>
  <c r="E286" i="5"/>
  <c r="F286" i="5"/>
  <c r="G286" i="5"/>
  <c r="H286" i="5"/>
  <c r="I286" i="5"/>
  <c r="J286" i="5"/>
  <c r="K286" i="5"/>
  <c r="M286" i="5" s="1"/>
  <c r="N286" i="5"/>
  <c r="C287" i="5"/>
  <c r="D287" i="5"/>
  <c r="E287" i="5"/>
  <c r="F287" i="5"/>
  <c r="G287" i="5"/>
  <c r="H287" i="5"/>
  <c r="I287" i="5"/>
  <c r="J287" i="5"/>
  <c r="K287" i="5"/>
  <c r="L287" i="5" s="1"/>
  <c r="N287" i="5"/>
  <c r="O287" i="5" s="1"/>
  <c r="C288" i="5"/>
  <c r="D288" i="5"/>
  <c r="E288" i="5"/>
  <c r="F288" i="5"/>
  <c r="G288" i="5"/>
  <c r="H288" i="5"/>
  <c r="I288" i="5"/>
  <c r="J288" i="5"/>
  <c r="K288" i="5"/>
  <c r="N288" i="5"/>
  <c r="O288" i="5" s="1"/>
  <c r="C289" i="5"/>
  <c r="D289" i="5"/>
  <c r="E289" i="5"/>
  <c r="F289" i="5"/>
  <c r="G289" i="5"/>
  <c r="H289" i="5"/>
  <c r="I289" i="5"/>
  <c r="J289" i="5"/>
  <c r="K289" i="5"/>
  <c r="N289" i="5"/>
  <c r="P289" i="5" s="1"/>
  <c r="C290" i="5"/>
  <c r="D290" i="5"/>
  <c r="E290" i="5"/>
  <c r="F290" i="5"/>
  <c r="G290" i="5"/>
  <c r="H290" i="5"/>
  <c r="I290" i="5"/>
  <c r="J290" i="5"/>
  <c r="K290" i="5"/>
  <c r="L290" i="5" s="1"/>
  <c r="N290" i="5"/>
  <c r="C291" i="5"/>
  <c r="D291" i="5"/>
  <c r="E291" i="5"/>
  <c r="F291" i="5"/>
  <c r="G291" i="5"/>
  <c r="H291" i="5"/>
  <c r="I291" i="5"/>
  <c r="J291" i="5"/>
  <c r="K291" i="5"/>
  <c r="M291" i="5" s="1"/>
  <c r="N291" i="5"/>
  <c r="C292" i="5"/>
  <c r="D292" i="5"/>
  <c r="E292" i="5"/>
  <c r="F292" i="5"/>
  <c r="G292" i="5"/>
  <c r="H292" i="5"/>
  <c r="I292" i="5"/>
  <c r="J292" i="5"/>
  <c r="K292" i="5"/>
  <c r="M292" i="5" s="1"/>
  <c r="L292" i="5"/>
  <c r="N292" i="5"/>
  <c r="P292" i="5" s="1"/>
  <c r="C293" i="5"/>
  <c r="D293" i="5"/>
  <c r="E293" i="5"/>
  <c r="F293" i="5"/>
  <c r="G293" i="5"/>
  <c r="H293" i="5"/>
  <c r="I293" i="5"/>
  <c r="J293" i="5"/>
  <c r="K293" i="5"/>
  <c r="L293" i="5" s="1"/>
  <c r="N293" i="5"/>
  <c r="O293" i="5" s="1"/>
  <c r="C294" i="5"/>
  <c r="D294" i="5"/>
  <c r="E294" i="5"/>
  <c r="F294" i="5"/>
  <c r="G294" i="5"/>
  <c r="H294" i="5"/>
  <c r="I294" i="5"/>
  <c r="J294" i="5"/>
  <c r="K294" i="5"/>
  <c r="M294" i="5" s="1"/>
  <c r="N294" i="5"/>
  <c r="C295" i="5"/>
  <c r="D295" i="5"/>
  <c r="E295" i="5"/>
  <c r="F295" i="5"/>
  <c r="G295" i="5"/>
  <c r="H295" i="5"/>
  <c r="I295" i="5"/>
  <c r="J295" i="5"/>
  <c r="K295" i="5"/>
  <c r="L295" i="5" s="1"/>
  <c r="N295" i="5"/>
  <c r="O295" i="5" s="1"/>
  <c r="C296" i="5"/>
  <c r="D296" i="5"/>
  <c r="E296" i="5"/>
  <c r="F296" i="5"/>
  <c r="G296" i="5"/>
  <c r="H296" i="5"/>
  <c r="I296" i="5"/>
  <c r="J296" i="5"/>
  <c r="K296" i="5"/>
  <c r="L296" i="5" s="1"/>
  <c r="N296" i="5"/>
  <c r="O296" i="5" s="1"/>
  <c r="Q296" i="5"/>
  <c r="C297" i="5"/>
  <c r="D297" i="5"/>
  <c r="E297" i="5"/>
  <c r="F297" i="5"/>
  <c r="G297" i="5"/>
  <c r="H297" i="5"/>
  <c r="I297" i="5"/>
  <c r="J297" i="5"/>
  <c r="K297" i="5"/>
  <c r="N297" i="5"/>
  <c r="P297" i="5" s="1"/>
  <c r="C298" i="5"/>
  <c r="D298" i="5"/>
  <c r="E298" i="5"/>
  <c r="F298" i="5"/>
  <c r="G298" i="5"/>
  <c r="H298" i="5"/>
  <c r="I298" i="5"/>
  <c r="J298" i="5"/>
  <c r="K298" i="5"/>
  <c r="N298" i="5"/>
  <c r="C299" i="5"/>
  <c r="D299" i="5"/>
  <c r="E299" i="5"/>
  <c r="F299" i="5"/>
  <c r="G299" i="5"/>
  <c r="H299" i="5"/>
  <c r="I299" i="5"/>
  <c r="J299" i="5"/>
  <c r="K299" i="5"/>
  <c r="M299" i="5" s="1"/>
  <c r="N299" i="5"/>
  <c r="O299" i="5" s="1"/>
  <c r="C300" i="5"/>
  <c r="D300" i="5"/>
  <c r="E300" i="5"/>
  <c r="F300" i="5"/>
  <c r="G300" i="5"/>
  <c r="H300" i="5"/>
  <c r="I300" i="5"/>
  <c r="J300" i="5"/>
  <c r="K300" i="5"/>
  <c r="L300" i="5" s="1"/>
  <c r="N300" i="5"/>
  <c r="P300" i="5" s="1"/>
  <c r="C301" i="5"/>
  <c r="D301" i="5"/>
  <c r="E301" i="5"/>
  <c r="F301" i="5"/>
  <c r="G301" i="5"/>
  <c r="H301" i="5"/>
  <c r="I301" i="5"/>
  <c r="J301" i="5"/>
  <c r="K301" i="5"/>
  <c r="L301" i="5" s="1"/>
  <c r="N301" i="5"/>
  <c r="O301" i="5" s="1"/>
  <c r="C302" i="5"/>
  <c r="D302" i="5"/>
  <c r="E302" i="5"/>
  <c r="F302" i="5"/>
  <c r="G302" i="5"/>
  <c r="H302" i="5"/>
  <c r="I302" i="5"/>
  <c r="J302" i="5"/>
  <c r="K302" i="5"/>
  <c r="M302" i="5" s="1"/>
  <c r="N302" i="5"/>
  <c r="C303" i="5"/>
  <c r="D303" i="5"/>
  <c r="E303" i="5"/>
  <c r="F303" i="5"/>
  <c r="G303" i="5"/>
  <c r="H303" i="5"/>
  <c r="I303" i="5"/>
  <c r="J303" i="5"/>
  <c r="K303" i="5"/>
  <c r="L303" i="5" s="1"/>
  <c r="N303" i="5"/>
  <c r="P303" i="5" s="1"/>
  <c r="C304" i="5"/>
  <c r="D304" i="5"/>
  <c r="E304" i="5"/>
  <c r="F304" i="5"/>
  <c r="G304" i="5"/>
  <c r="H304" i="5"/>
  <c r="I304" i="5"/>
  <c r="J304" i="5"/>
  <c r="K304" i="5"/>
  <c r="L304" i="5" s="1"/>
  <c r="N304" i="5"/>
  <c r="O304" i="5" s="1"/>
  <c r="C305" i="5"/>
  <c r="D305" i="5"/>
  <c r="E305" i="5"/>
  <c r="F305" i="5"/>
  <c r="G305" i="5"/>
  <c r="H305" i="5"/>
  <c r="I305" i="5"/>
  <c r="J305" i="5"/>
  <c r="K305" i="5"/>
  <c r="N305" i="5"/>
  <c r="P305" i="5" s="1"/>
  <c r="C306" i="5"/>
  <c r="D306" i="5"/>
  <c r="E306" i="5"/>
  <c r="F306" i="5"/>
  <c r="G306" i="5"/>
  <c r="H306" i="5"/>
  <c r="I306" i="5"/>
  <c r="J306" i="5"/>
  <c r="K306" i="5"/>
  <c r="N306" i="5"/>
  <c r="C307" i="5"/>
  <c r="D307" i="5"/>
  <c r="E307" i="5"/>
  <c r="F307" i="5"/>
  <c r="G307" i="5"/>
  <c r="H307" i="5"/>
  <c r="I307" i="5"/>
  <c r="J307" i="5"/>
  <c r="K307" i="5"/>
  <c r="N307" i="5"/>
  <c r="C308" i="5"/>
  <c r="D308" i="5"/>
  <c r="E308" i="5"/>
  <c r="F308" i="5"/>
  <c r="G308" i="5"/>
  <c r="H308" i="5"/>
  <c r="I308" i="5"/>
  <c r="J308" i="5"/>
  <c r="K308" i="5"/>
  <c r="L308" i="5" s="1"/>
  <c r="N308" i="5"/>
  <c r="C309" i="5"/>
  <c r="D309" i="5"/>
  <c r="E309" i="5"/>
  <c r="F309" i="5"/>
  <c r="G309" i="5"/>
  <c r="H309" i="5"/>
  <c r="I309" i="5"/>
  <c r="J309" i="5"/>
  <c r="K309" i="5"/>
  <c r="L309" i="5" s="1"/>
  <c r="N309" i="5"/>
  <c r="O309" i="5" s="1"/>
  <c r="C310" i="5"/>
  <c r="D310" i="5"/>
  <c r="E310" i="5"/>
  <c r="F310" i="5"/>
  <c r="G310" i="5"/>
  <c r="H310" i="5"/>
  <c r="I310" i="5"/>
  <c r="J310" i="5"/>
  <c r="K310" i="5"/>
  <c r="M310" i="5" s="1"/>
  <c r="N310" i="5"/>
  <c r="C311" i="5"/>
  <c r="D311" i="5"/>
  <c r="E311" i="5"/>
  <c r="F311" i="5"/>
  <c r="G311" i="5"/>
  <c r="H311" i="5"/>
  <c r="I311" i="5"/>
  <c r="J311" i="5"/>
  <c r="K311" i="5"/>
  <c r="L311" i="5" s="1"/>
  <c r="N311" i="5"/>
  <c r="C312" i="5"/>
  <c r="D312" i="5"/>
  <c r="E312" i="5"/>
  <c r="F312" i="5"/>
  <c r="G312" i="5"/>
  <c r="H312" i="5"/>
  <c r="I312" i="5"/>
  <c r="J312" i="5"/>
  <c r="K312" i="5"/>
  <c r="N312" i="5"/>
  <c r="O312" i="5" s="1"/>
  <c r="C313" i="5"/>
  <c r="D313" i="5"/>
  <c r="E313" i="5"/>
  <c r="F313" i="5"/>
  <c r="G313" i="5"/>
  <c r="H313" i="5"/>
  <c r="I313" i="5"/>
  <c r="J313" i="5"/>
  <c r="K313" i="5"/>
  <c r="L313" i="5" s="1"/>
  <c r="N313" i="5"/>
  <c r="P313" i="5" s="1"/>
  <c r="C314" i="5"/>
  <c r="D314" i="5"/>
  <c r="E314" i="5"/>
  <c r="F314" i="5"/>
  <c r="G314" i="5"/>
  <c r="H314" i="5"/>
  <c r="I314" i="5"/>
  <c r="J314" i="5"/>
  <c r="K314" i="5"/>
  <c r="N314" i="5"/>
  <c r="C315" i="5"/>
  <c r="D315" i="5"/>
  <c r="E315" i="5"/>
  <c r="F315" i="5"/>
  <c r="G315" i="5"/>
  <c r="H315" i="5"/>
  <c r="I315" i="5"/>
  <c r="J315" i="5"/>
  <c r="K315" i="5"/>
  <c r="M315" i="5" s="1"/>
  <c r="N315" i="5"/>
  <c r="P315" i="5" s="1"/>
  <c r="C316" i="5"/>
  <c r="D316" i="5"/>
  <c r="E316" i="5"/>
  <c r="F316" i="5"/>
  <c r="G316" i="5"/>
  <c r="H316" i="5"/>
  <c r="I316" i="5"/>
  <c r="J316" i="5"/>
  <c r="K316" i="5"/>
  <c r="L316" i="5" s="1"/>
  <c r="N316" i="5"/>
  <c r="C317" i="5"/>
  <c r="D317" i="5"/>
  <c r="E317" i="5"/>
  <c r="F317" i="5"/>
  <c r="G317" i="5"/>
  <c r="H317" i="5"/>
  <c r="I317" i="5"/>
  <c r="J317" i="5"/>
  <c r="K317" i="5"/>
  <c r="L317" i="5" s="1"/>
  <c r="N317" i="5"/>
  <c r="O317" i="5" s="1"/>
  <c r="C318" i="5"/>
  <c r="D318" i="5"/>
  <c r="E318" i="5"/>
  <c r="F318" i="5"/>
  <c r="G318" i="5"/>
  <c r="H318" i="5"/>
  <c r="I318" i="5"/>
  <c r="J318" i="5"/>
  <c r="K318" i="5"/>
  <c r="M318" i="5" s="1"/>
  <c r="N318" i="5"/>
  <c r="C319" i="5"/>
  <c r="D319" i="5"/>
  <c r="E319" i="5"/>
  <c r="F319" i="5"/>
  <c r="G319" i="5"/>
  <c r="H319" i="5"/>
  <c r="I319" i="5"/>
  <c r="J319" i="5"/>
  <c r="K319" i="5"/>
  <c r="L319" i="5" s="1"/>
  <c r="N319" i="5"/>
  <c r="P319" i="5" s="1"/>
  <c r="Q319" i="5"/>
  <c r="C320" i="5"/>
  <c r="D320" i="5"/>
  <c r="E320" i="5"/>
  <c r="F320" i="5"/>
  <c r="G320" i="5"/>
  <c r="H320" i="5"/>
  <c r="I320" i="5"/>
  <c r="J320" i="5"/>
  <c r="K320" i="5"/>
  <c r="M320" i="5" s="1"/>
  <c r="N320" i="5"/>
  <c r="O320" i="5" s="1"/>
  <c r="Q320" i="5"/>
  <c r="C321" i="5"/>
  <c r="D321" i="5"/>
  <c r="E321" i="5"/>
  <c r="F321" i="5"/>
  <c r="G321" i="5"/>
  <c r="H321" i="5"/>
  <c r="I321" i="5"/>
  <c r="J321" i="5"/>
  <c r="K321" i="5"/>
  <c r="N321" i="5"/>
  <c r="P321" i="5" s="1"/>
  <c r="C322" i="5"/>
  <c r="D322" i="5"/>
  <c r="E322" i="5"/>
  <c r="F322" i="5"/>
  <c r="G322" i="5"/>
  <c r="H322" i="5"/>
  <c r="I322" i="5"/>
  <c r="J322" i="5"/>
  <c r="K322" i="5"/>
  <c r="N322" i="5"/>
  <c r="C323" i="5"/>
  <c r="D323" i="5"/>
  <c r="E323" i="5"/>
  <c r="F323" i="5"/>
  <c r="G323" i="5"/>
  <c r="H323" i="5"/>
  <c r="I323" i="5"/>
  <c r="J323" i="5"/>
  <c r="K323" i="5"/>
  <c r="M323" i="5" s="1"/>
  <c r="N323" i="5"/>
  <c r="P323" i="5" s="1"/>
  <c r="C324" i="5"/>
  <c r="D324" i="5"/>
  <c r="E324" i="5"/>
  <c r="F324" i="5"/>
  <c r="G324" i="5"/>
  <c r="H324" i="5"/>
  <c r="I324" i="5"/>
  <c r="J324" i="5"/>
  <c r="K324" i="5"/>
  <c r="M324" i="5" s="1"/>
  <c r="N324" i="5"/>
  <c r="C325" i="5"/>
  <c r="D325" i="5"/>
  <c r="E325" i="5"/>
  <c r="F325" i="5"/>
  <c r="G325" i="5"/>
  <c r="H325" i="5"/>
  <c r="I325" i="5"/>
  <c r="J325" i="5"/>
  <c r="K325" i="5"/>
  <c r="L325" i="5" s="1"/>
  <c r="N325" i="5"/>
  <c r="O325" i="5" s="1"/>
  <c r="C326" i="5"/>
  <c r="D326" i="5"/>
  <c r="E326" i="5"/>
  <c r="F326" i="5"/>
  <c r="G326" i="5"/>
  <c r="H326" i="5"/>
  <c r="I326" i="5"/>
  <c r="J326" i="5"/>
  <c r="K326" i="5"/>
  <c r="M326" i="5" s="1"/>
  <c r="N326" i="5"/>
  <c r="C327" i="5"/>
  <c r="D327" i="5"/>
  <c r="E327" i="5"/>
  <c r="F327" i="5"/>
  <c r="G327" i="5"/>
  <c r="H327" i="5"/>
  <c r="I327" i="5"/>
  <c r="J327" i="5"/>
  <c r="K327" i="5"/>
  <c r="L327" i="5" s="1"/>
  <c r="N327" i="5"/>
  <c r="O327" i="5" s="1"/>
  <c r="C328" i="5"/>
  <c r="D328" i="5"/>
  <c r="E328" i="5"/>
  <c r="F328" i="5"/>
  <c r="G328" i="5"/>
  <c r="H328" i="5"/>
  <c r="I328" i="5"/>
  <c r="J328" i="5"/>
  <c r="K328" i="5"/>
  <c r="L328" i="5" s="1"/>
  <c r="N328" i="5"/>
  <c r="C329" i="5"/>
  <c r="D329" i="5"/>
  <c r="E329" i="5"/>
  <c r="F329" i="5"/>
  <c r="G329" i="5"/>
  <c r="H329" i="5"/>
  <c r="I329" i="5"/>
  <c r="J329" i="5"/>
  <c r="K329" i="5"/>
  <c r="L329" i="5" s="1"/>
  <c r="N329" i="5"/>
  <c r="P329" i="5" s="1"/>
  <c r="C330" i="5"/>
  <c r="D330" i="5"/>
  <c r="E330" i="5"/>
  <c r="F330" i="5"/>
  <c r="G330" i="5"/>
  <c r="H330" i="5"/>
  <c r="I330" i="5"/>
  <c r="J330" i="5"/>
  <c r="K330" i="5"/>
  <c r="N330" i="5"/>
  <c r="O330" i="5" s="1"/>
  <c r="C331" i="5"/>
  <c r="D331" i="5"/>
  <c r="E331" i="5"/>
  <c r="F331" i="5"/>
  <c r="G331" i="5"/>
  <c r="H331" i="5"/>
  <c r="I331" i="5"/>
  <c r="J331" i="5"/>
  <c r="K331" i="5"/>
  <c r="N331" i="5"/>
  <c r="C332" i="5"/>
  <c r="D332" i="5"/>
  <c r="E332" i="5"/>
  <c r="F332" i="5"/>
  <c r="G332" i="5"/>
  <c r="H332" i="5"/>
  <c r="I332" i="5"/>
  <c r="J332" i="5"/>
  <c r="K332" i="5"/>
  <c r="L332" i="5" s="1"/>
  <c r="N332" i="5"/>
  <c r="C333" i="5"/>
  <c r="D333" i="5"/>
  <c r="E333" i="5"/>
  <c r="F333" i="5"/>
  <c r="G333" i="5"/>
  <c r="H333" i="5"/>
  <c r="I333" i="5"/>
  <c r="J333" i="5"/>
  <c r="K333" i="5"/>
  <c r="L333" i="5" s="1"/>
  <c r="N333" i="5"/>
  <c r="P333" i="5" s="1"/>
  <c r="C334" i="5"/>
  <c r="D334" i="5"/>
  <c r="E334" i="5"/>
  <c r="F334" i="5"/>
  <c r="G334" i="5"/>
  <c r="H334" i="5"/>
  <c r="I334" i="5"/>
  <c r="J334" i="5"/>
  <c r="K334" i="5"/>
  <c r="N334" i="5"/>
  <c r="O334" i="5" s="1"/>
  <c r="C335" i="5"/>
  <c r="D335" i="5"/>
  <c r="E335" i="5"/>
  <c r="F335" i="5"/>
  <c r="G335" i="5"/>
  <c r="H335" i="5"/>
  <c r="I335" i="5"/>
  <c r="J335" i="5"/>
  <c r="K335" i="5"/>
  <c r="L335" i="5" s="1"/>
  <c r="N335" i="5"/>
  <c r="O335" i="5" s="1"/>
  <c r="C336" i="5"/>
  <c r="D336" i="5"/>
  <c r="E336" i="5"/>
  <c r="F336" i="5"/>
  <c r="G336" i="5"/>
  <c r="H336" i="5"/>
  <c r="I336" i="5"/>
  <c r="J336" i="5"/>
  <c r="K336" i="5"/>
  <c r="L336" i="5" s="1"/>
  <c r="N336" i="5"/>
  <c r="C337" i="5"/>
  <c r="D337" i="5"/>
  <c r="E337" i="5"/>
  <c r="F337" i="5"/>
  <c r="G337" i="5"/>
  <c r="H337" i="5"/>
  <c r="I337" i="5"/>
  <c r="J337" i="5"/>
  <c r="K337" i="5"/>
  <c r="N337" i="5"/>
  <c r="C338" i="5"/>
  <c r="D338" i="5"/>
  <c r="E338" i="5"/>
  <c r="F338" i="5"/>
  <c r="G338" i="5"/>
  <c r="H338" i="5"/>
  <c r="I338" i="5"/>
  <c r="J338" i="5"/>
  <c r="K338" i="5"/>
  <c r="M338" i="5" s="1"/>
  <c r="N338" i="5"/>
  <c r="O338" i="5" s="1"/>
  <c r="Q338" i="5"/>
  <c r="C339" i="5"/>
  <c r="D339" i="5"/>
  <c r="E339" i="5"/>
  <c r="F339" i="5"/>
  <c r="G339" i="5"/>
  <c r="H339" i="5"/>
  <c r="I339" i="5"/>
  <c r="J339" i="5"/>
  <c r="K339" i="5"/>
  <c r="M339" i="5" s="1"/>
  <c r="N339" i="5"/>
  <c r="C340" i="5"/>
  <c r="D340" i="5"/>
  <c r="E340" i="5"/>
  <c r="F340" i="5"/>
  <c r="G340" i="5"/>
  <c r="H340" i="5"/>
  <c r="I340" i="5"/>
  <c r="J340" i="5"/>
  <c r="K340" i="5"/>
  <c r="L340" i="5" s="1"/>
  <c r="N340" i="5"/>
  <c r="C341" i="5"/>
  <c r="D341" i="5"/>
  <c r="E341" i="5"/>
  <c r="F341" i="5"/>
  <c r="G341" i="5"/>
  <c r="H341" i="5"/>
  <c r="I341" i="5"/>
  <c r="J341" i="5"/>
  <c r="K341" i="5"/>
  <c r="L341" i="5" s="1"/>
  <c r="N341" i="5"/>
  <c r="P341" i="5" s="1"/>
  <c r="C342" i="5"/>
  <c r="D342" i="5"/>
  <c r="E342" i="5"/>
  <c r="F342" i="5"/>
  <c r="G342" i="5"/>
  <c r="H342" i="5"/>
  <c r="I342" i="5"/>
  <c r="J342" i="5"/>
  <c r="K342" i="5"/>
  <c r="N342" i="5"/>
  <c r="O342" i="5" s="1"/>
  <c r="C343" i="5"/>
  <c r="D343" i="5"/>
  <c r="E343" i="5"/>
  <c r="F343" i="5"/>
  <c r="G343" i="5"/>
  <c r="H343" i="5"/>
  <c r="I343" i="5"/>
  <c r="J343" i="5"/>
  <c r="K343" i="5"/>
  <c r="L343" i="5" s="1"/>
  <c r="N343" i="5"/>
  <c r="P343" i="5" s="1"/>
  <c r="C344" i="5"/>
  <c r="D344" i="5"/>
  <c r="E344" i="5"/>
  <c r="F344" i="5"/>
  <c r="G344" i="5"/>
  <c r="H344" i="5"/>
  <c r="I344" i="5"/>
  <c r="J344" i="5"/>
  <c r="K344" i="5"/>
  <c r="L344" i="5" s="1"/>
  <c r="N344" i="5"/>
  <c r="C345" i="5"/>
  <c r="D345" i="5"/>
  <c r="E345" i="5"/>
  <c r="F345" i="5"/>
  <c r="G345" i="5"/>
  <c r="H345" i="5"/>
  <c r="I345" i="5"/>
  <c r="J345" i="5"/>
  <c r="K345" i="5"/>
  <c r="N345" i="5"/>
  <c r="P345" i="5" s="1"/>
  <c r="C346" i="5"/>
  <c r="D346" i="5"/>
  <c r="E346" i="5"/>
  <c r="F346" i="5"/>
  <c r="G346" i="5"/>
  <c r="H346" i="5"/>
  <c r="I346" i="5"/>
  <c r="J346" i="5"/>
  <c r="K346" i="5"/>
  <c r="M346" i="5" s="1"/>
  <c r="N346" i="5"/>
  <c r="O346" i="5" s="1"/>
  <c r="C347" i="5"/>
  <c r="D347" i="5"/>
  <c r="E347" i="5"/>
  <c r="F347" i="5"/>
  <c r="G347" i="5"/>
  <c r="H347" i="5"/>
  <c r="I347" i="5"/>
  <c r="J347" i="5"/>
  <c r="K347" i="5"/>
  <c r="M347" i="5" s="1"/>
  <c r="N347" i="5"/>
  <c r="P347" i="5" s="1"/>
  <c r="C348" i="5"/>
  <c r="D348" i="5"/>
  <c r="E348" i="5"/>
  <c r="F348" i="5"/>
  <c r="G348" i="5"/>
  <c r="H348" i="5"/>
  <c r="I348" i="5"/>
  <c r="J348" i="5"/>
  <c r="K348" i="5"/>
  <c r="L348" i="5" s="1"/>
  <c r="N348" i="5"/>
  <c r="C349" i="5"/>
  <c r="D349" i="5"/>
  <c r="E349" i="5"/>
  <c r="F349" i="5"/>
  <c r="G349" i="5"/>
  <c r="H349" i="5"/>
  <c r="I349" i="5"/>
  <c r="J349" i="5"/>
  <c r="K349" i="5"/>
  <c r="N349" i="5"/>
  <c r="C350" i="5"/>
  <c r="D350" i="5"/>
  <c r="E350" i="5"/>
  <c r="F350" i="5"/>
  <c r="G350" i="5"/>
  <c r="H350" i="5"/>
  <c r="I350" i="5"/>
  <c r="J350" i="5"/>
  <c r="K350" i="5"/>
  <c r="N350" i="5"/>
  <c r="C351" i="5"/>
  <c r="D351" i="5"/>
  <c r="E351" i="5"/>
  <c r="F351" i="5"/>
  <c r="G351" i="5"/>
  <c r="H351" i="5"/>
  <c r="I351" i="5"/>
  <c r="J351" i="5"/>
  <c r="K351" i="5"/>
  <c r="L351" i="5" s="1"/>
  <c r="N351" i="5"/>
  <c r="P351" i="5" s="1"/>
  <c r="C352" i="5"/>
  <c r="D352" i="5"/>
  <c r="E352" i="5"/>
  <c r="F352" i="5"/>
  <c r="G352" i="5"/>
  <c r="H352" i="5"/>
  <c r="I352" i="5"/>
  <c r="J352" i="5"/>
  <c r="K352" i="5"/>
  <c r="L352" i="5" s="1"/>
  <c r="N352" i="5"/>
  <c r="O352" i="5" s="1"/>
  <c r="C353" i="5"/>
  <c r="D353" i="5"/>
  <c r="E353" i="5"/>
  <c r="F353" i="5"/>
  <c r="G353" i="5"/>
  <c r="H353" i="5"/>
  <c r="I353" i="5"/>
  <c r="J353" i="5"/>
  <c r="K353" i="5"/>
  <c r="N353" i="5"/>
  <c r="C354" i="5"/>
  <c r="D354" i="5"/>
  <c r="E354" i="5"/>
  <c r="F354" i="5"/>
  <c r="G354" i="5"/>
  <c r="H354" i="5"/>
  <c r="I354" i="5"/>
  <c r="J354" i="5"/>
  <c r="K354" i="5"/>
  <c r="N354" i="5"/>
  <c r="O354" i="5" s="1"/>
  <c r="C355" i="5"/>
  <c r="D355" i="5"/>
  <c r="E355" i="5"/>
  <c r="F355" i="5"/>
  <c r="G355" i="5"/>
  <c r="H355" i="5"/>
  <c r="I355" i="5"/>
  <c r="J355" i="5"/>
  <c r="K355" i="5"/>
  <c r="L355" i="5" s="1"/>
  <c r="N355" i="5"/>
  <c r="P355" i="5" s="1"/>
  <c r="C356" i="5"/>
  <c r="D356" i="5"/>
  <c r="E356" i="5"/>
  <c r="F356" i="5"/>
  <c r="G356" i="5"/>
  <c r="H356" i="5"/>
  <c r="I356" i="5"/>
  <c r="J356" i="5"/>
  <c r="K356" i="5"/>
  <c r="N356" i="5"/>
  <c r="C357" i="5"/>
  <c r="D357" i="5"/>
  <c r="E357" i="5"/>
  <c r="F357" i="5"/>
  <c r="G357" i="5"/>
  <c r="H357" i="5"/>
  <c r="I357" i="5"/>
  <c r="J357" i="5"/>
  <c r="K357" i="5"/>
  <c r="N357" i="5"/>
  <c r="P357" i="5" s="1"/>
  <c r="C358" i="5"/>
  <c r="D358" i="5"/>
  <c r="E358" i="5"/>
  <c r="F358" i="5"/>
  <c r="G358" i="5"/>
  <c r="H358" i="5"/>
  <c r="I358" i="5"/>
  <c r="J358" i="5"/>
  <c r="K358" i="5"/>
  <c r="N358" i="5"/>
  <c r="P358" i="5" s="1"/>
  <c r="C359" i="5"/>
  <c r="D359" i="5"/>
  <c r="E359" i="5"/>
  <c r="F359" i="5"/>
  <c r="G359" i="5"/>
  <c r="H359" i="5"/>
  <c r="I359" i="5"/>
  <c r="J359" i="5"/>
  <c r="K359" i="5"/>
  <c r="L359" i="5" s="1"/>
  <c r="N359" i="5"/>
  <c r="O359" i="5" s="1"/>
  <c r="P359" i="5"/>
  <c r="C360" i="5"/>
  <c r="D360" i="5"/>
  <c r="E360" i="5"/>
  <c r="F360" i="5"/>
  <c r="G360" i="5"/>
  <c r="H360" i="5"/>
  <c r="I360" i="5"/>
  <c r="J360" i="5"/>
  <c r="K360" i="5"/>
  <c r="N360" i="5"/>
  <c r="O360" i="5" s="1"/>
  <c r="C361" i="5"/>
  <c r="D361" i="5"/>
  <c r="E361" i="5"/>
  <c r="F361" i="5"/>
  <c r="G361" i="5"/>
  <c r="H361" i="5"/>
  <c r="I361" i="5"/>
  <c r="J361" i="5"/>
  <c r="K361" i="5"/>
  <c r="N361" i="5"/>
  <c r="P361" i="5" s="1"/>
  <c r="C362" i="5"/>
  <c r="D362" i="5"/>
  <c r="E362" i="5"/>
  <c r="F362" i="5"/>
  <c r="G362" i="5"/>
  <c r="H362" i="5"/>
  <c r="I362" i="5"/>
  <c r="J362" i="5"/>
  <c r="K362" i="5"/>
  <c r="M362" i="5" s="1"/>
  <c r="N362" i="5"/>
  <c r="O362" i="5" s="1"/>
  <c r="C363" i="5"/>
  <c r="D363" i="5"/>
  <c r="E363" i="5"/>
  <c r="F363" i="5"/>
  <c r="G363" i="5"/>
  <c r="H363" i="5"/>
  <c r="I363" i="5"/>
  <c r="J363" i="5"/>
  <c r="K363" i="5"/>
  <c r="L363" i="5" s="1"/>
  <c r="N363" i="5"/>
  <c r="P363" i="5" s="1"/>
  <c r="C364" i="5"/>
  <c r="D364" i="5"/>
  <c r="E364" i="5"/>
  <c r="F364" i="5"/>
  <c r="G364" i="5"/>
  <c r="H364" i="5"/>
  <c r="I364" i="5"/>
  <c r="J364" i="5"/>
  <c r="K364" i="5"/>
  <c r="L364" i="5" s="1"/>
  <c r="N364" i="5"/>
  <c r="C365" i="5"/>
  <c r="D365" i="5"/>
  <c r="E365" i="5"/>
  <c r="F365" i="5"/>
  <c r="G365" i="5"/>
  <c r="H365" i="5"/>
  <c r="I365" i="5"/>
  <c r="J365" i="5"/>
  <c r="K365" i="5"/>
  <c r="N365" i="5"/>
  <c r="P365" i="5" s="1"/>
  <c r="C366" i="5"/>
  <c r="D366" i="5"/>
  <c r="E366" i="5"/>
  <c r="F366" i="5"/>
  <c r="G366" i="5"/>
  <c r="H366" i="5"/>
  <c r="I366" i="5"/>
  <c r="J366" i="5"/>
  <c r="K366" i="5"/>
  <c r="N366" i="5"/>
  <c r="O366" i="5" s="1"/>
  <c r="C367" i="5"/>
  <c r="D367" i="5"/>
  <c r="E367" i="5"/>
  <c r="F367" i="5"/>
  <c r="G367" i="5"/>
  <c r="H367" i="5"/>
  <c r="I367" i="5"/>
  <c r="J367" i="5"/>
  <c r="K367" i="5"/>
  <c r="L367" i="5" s="1"/>
  <c r="N367" i="5"/>
  <c r="O367" i="5" s="1"/>
  <c r="C368" i="5"/>
  <c r="D368" i="5"/>
  <c r="E368" i="5"/>
  <c r="F368" i="5"/>
  <c r="G368" i="5"/>
  <c r="H368" i="5"/>
  <c r="I368" i="5"/>
  <c r="J368" i="5"/>
  <c r="K368" i="5"/>
  <c r="M368" i="5" s="1"/>
  <c r="N368" i="5"/>
  <c r="O368" i="5" s="1"/>
  <c r="C369" i="5"/>
  <c r="D369" i="5"/>
  <c r="E369" i="5"/>
  <c r="F369" i="5"/>
  <c r="G369" i="5"/>
  <c r="H369" i="5"/>
  <c r="I369" i="5"/>
  <c r="J369" i="5"/>
  <c r="K369" i="5"/>
  <c r="N369" i="5"/>
  <c r="O369" i="5" s="1"/>
  <c r="C370" i="5"/>
  <c r="D370" i="5"/>
  <c r="E370" i="5"/>
  <c r="F370" i="5"/>
  <c r="G370" i="5"/>
  <c r="H370" i="5"/>
  <c r="I370" i="5"/>
  <c r="J370" i="5"/>
  <c r="K370" i="5"/>
  <c r="M370" i="5" s="1"/>
  <c r="N370" i="5"/>
  <c r="O370" i="5" s="1"/>
  <c r="C371" i="5"/>
  <c r="D371" i="5"/>
  <c r="E371" i="5"/>
  <c r="F371" i="5"/>
  <c r="G371" i="5"/>
  <c r="H371" i="5"/>
  <c r="I371" i="5"/>
  <c r="J371" i="5"/>
  <c r="K371" i="5"/>
  <c r="L371" i="5" s="1"/>
  <c r="N371" i="5"/>
  <c r="O371" i="5" s="1"/>
  <c r="C372" i="5"/>
  <c r="D372" i="5"/>
  <c r="E372" i="5"/>
  <c r="F372" i="5"/>
  <c r="G372" i="5"/>
  <c r="H372" i="5"/>
  <c r="I372" i="5"/>
  <c r="J372" i="5"/>
  <c r="K372" i="5"/>
  <c r="N372" i="5"/>
  <c r="C373" i="5"/>
  <c r="D373" i="5"/>
  <c r="E373" i="5"/>
  <c r="F373" i="5"/>
  <c r="G373" i="5"/>
  <c r="H373" i="5"/>
  <c r="I373" i="5"/>
  <c r="J373" i="5"/>
  <c r="K373" i="5"/>
  <c r="N373" i="5"/>
  <c r="P373" i="5" s="1"/>
  <c r="C374" i="5"/>
  <c r="D374" i="5"/>
  <c r="E374" i="5"/>
  <c r="F374" i="5"/>
  <c r="G374" i="5"/>
  <c r="H374" i="5"/>
  <c r="I374" i="5"/>
  <c r="J374" i="5"/>
  <c r="K374" i="5"/>
  <c r="L374" i="5" s="1"/>
  <c r="N374" i="5"/>
  <c r="O374" i="5" s="1"/>
  <c r="C375" i="5"/>
  <c r="D375" i="5"/>
  <c r="E375" i="5"/>
  <c r="F375" i="5"/>
  <c r="G375" i="5"/>
  <c r="H375" i="5"/>
  <c r="I375" i="5"/>
  <c r="J375" i="5"/>
  <c r="K375" i="5"/>
  <c r="L375" i="5" s="1"/>
  <c r="N375" i="5"/>
  <c r="P375" i="5" s="1"/>
  <c r="C376" i="5"/>
  <c r="D376" i="5"/>
  <c r="E376" i="5"/>
  <c r="F376" i="5"/>
  <c r="G376" i="5"/>
  <c r="H376" i="5"/>
  <c r="I376" i="5"/>
  <c r="J376" i="5"/>
  <c r="K376" i="5"/>
  <c r="L376" i="5" s="1"/>
  <c r="N376" i="5"/>
  <c r="O376" i="5" s="1"/>
  <c r="C377" i="5"/>
  <c r="D377" i="5"/>
  <c r="E377" i="5"/>
  <c r="F377" i="5"/>
  <c r="G377" i="5"/>
  <c r="H377" i="5"/>
  <c r="I377" i="5"/>
  <c r="J377" i="5"/>
  <c r="K377" i="5"/>
  <c r="N377" i="5"/>
  <c r="O377" i="5" s="1"/>
  <c r="C378" i="5"/>
  <c r="D378" i="5"/>
  <c r="E378" i="5"/>
  <c r="F378" i="5"/>
  <c r="G378" i="5"/>
  <c r="H378" i="5"/>
  <c r="I378" i="5"/>
  <c r="J378" i="5"/>
  <c r="K378" i="5"/>
  <c r="M378" i="5" s="1"/>
  <c r="N378" i="5"/>
  <c r="O378" i="5" s="1"/>
  <c r="C379" i="5"/>
  <c r="D379" i="5"/>
  <c r="E379" i="5"/>
  <c r="F379" i="5"/>
  <c r="G379" i="5"/>
  <c r="H379" i="5"/>
  <c r="I379" i="5"/>
  <c r="J379" i="5"/>
  <c r="K379" i="5"/>
  <c r="M379" i="5" s="1"/>
  <c r="N379" i="5"/>
  <c r="P379" i="5" s="1"/>
  <c r="C380" i="5"/>
  <c r="D380" i="5"/>
  <c r="E380" i="5"/>
  <c r="F380" i="5"/>
  <c r="G380" i="5"/>
  <c r="H380" i="5"/>
  <c r="I380" i="5"/>
  <c r="J380" i="5"/>
  <c r="K380" i="5"/>
  <c r="L380" i="5" s="1"/>
  <c r="N380" i="5"/>
  <c r="C381" i="5"/>
  <c r="D381" i="5"/>
  <c r="E381" i="5"/>
  <c r="F381" i="5"/>
  <c r="G381" i="5"/>
  <c r="H381" i="5"/>
  <c r="I381" i="5"/>
  <c r="J381" i="5"/>
  <c r="K381" i="5"/>
  <c r="N381" i="5"/>
  <c r="C382" i="5"/>
  <c r="D382" i="5"/>
  <c r="E382" i="5"/>
  <c r="F382" i="5"/>
  <c r="G382" i="5"/>
  <c r="H382" i="5"/>
  <c r="I382" i="5"/>
  <c r="J382" i="5"/>
  <c r="K382" i="5"/>
  <c r="L382" i="5" s="1"/>
  <c r="N382" i="5"/>
  <c r="P382" i="5" s="1"/>
  <c r="C383" i="5"/>
  <c r="D383" i="5"/>
  <c r="E383" i="5"/>
  <c r="F383" i="5"/>
  <c r="G383" i="5"/>
  <c r="H383" i="5"/>
  <c r="I383" i="5"/>
  <c r="J383" i="5"/>
  <c r="K383" i="5"/>
  <c r="L383" i="5" s="1"/>
  <c r="N383" i="5"/>
  <c r="O383" i="5" s="1"/>
  <c r="C384" i="5"/>
  <c r="D384" i="5"/>
  <c r="E384" i="5"/>
  <c r="F384" i="5"/>
  <c r="G384" i="5"/>
  <c r="H384" i="5"/>
  <c r="I384" i="5"/>
  <c r="J384" i="5"/>
  <c r="K384" i="5"/>
  <c r="L384" i="5" s="1"/>
  <c r="N384" i="5"/>
  <c r="C385" i="5"/>
  <c r="D385" i="5"/>
  <c r="E385" i="5"/>
  <c r="F385" i="5"/>
  <c r="G385" i="5"/>
  <c r="H385" i="5"/>
  <c r="I385" i="5"/>
  <c r="J385" i="5"/>
  <c r="K385" i="5"/>
  <c r="N385" i="5"/>
  <c r="O385" i="5" s="1"/>
  <c r="C386" i="5"/>
  <c r="D386" i="5"/>
  <c r="E386" i="5"/>
  <c r="F386" i="5"/>
  <c r="G386" i="5"/>
  <c r="H386" i="5"/>
  <c r="I386" i="5"/>
  <c r="J386" i="5"/>
  <c r="K386" i="5"/>
  <c r="M386" i="5" s="1"/>
  <c r="N386" i="5"/>
  <c r="O386" i="5" s="1"/>
  <c r="C387" i="5"/>
  <c r="D387" i="5"/>
  <c r="E387" i="5"/>
  <c r="F387" i="5"/>
  <c r="G387" i="5"/>
  <c r="H387" i="5"/>
  <c r="I387" i="5"/>
  <c r="J387" i="5"/>
  <c r="K387" i="5"/>
  <c r="L387" i="5" s="1"/>
  <c r="N387" i="5"/>
  <c r="P387" i="5" s="1"/>
  <c r="C388" i="5"/>
  <c r="D388" i="5"/>
  <c r="E388" i="5"/>
  <c r="F388" i="5"/>
  <c r="G388" i="5"/>
  <c r="H388" i="5"/>
  <c r="I388" i="5"/>
  <c r="J388" i="5"/>
  <c r="K388" i="5"/>
  <c r="L388" i="5" s="1"/>
  <c r="N388" i="5"/>
  <c r="C389" i="5"/>
  <c r="D389" i="5"/>
  <c r="E389" i="5"/>
  <c r="F389" i="5"/>
  <c r="G389" i="5"/>
  <c r="H389" i="5"/>
  <c r="I389" i="5"/>
  <c r="J389" i="5"/>
  <c r="K389" i="5"/>
  <c r="L389" i="5" s="1"/>
  <c r="N389" i="5"/>
  <c r="C390" i="5"/>
  <c r="D390" i="5"/>
  <c r="E390" i="5"/>
  <c r="F390" i="5"/>
  <c r="G390" i="5"/>
  <c r="H390" i="5"/>
  <c r="I390" i="5"/>
  <c r="J390" i="5"/>
  <c r="K390" i="5"/>
  <c r="L390" i="5" s="1"/>
  <c r="N390" i="5"/>
  <c r="O390" i="5" s="1"/>
  <c r="C391" i="5"/>
  <c r="D391" i="5"/>
  <c r="E391" i="5"/>
  <c r="F391" i="5"/>
  <c r="G391" i="5"/>
  <c r="H391" i="5"/>
  <c r="I391" i="5"/>
  <c r="J391" i="5"/>
  <c r="K391" i="5"/>
  <c r="L391" i="5" s="1"/>
  <c r="N391" i="5"/>
  <c r="C392" i="5"/>
  <c r="D392" i="5"/>
  <c r="E392" i="5"/>
  <c r="F392" i="5"/>
  <c r="G392" i="5"/>
  <c r="H392" i="5"/>
  <c r="I392" i="5"/>
  <c r="J392" i="5"/>
  <c r="K392" i="5"/>
  <c r="M392" i="5" s="1"/>
  <c r="N392" i="5"/>
  <c r="O392" i="5" s="1"/>
  <c r="C393" i="5"/>
  <c r="D393" i="5"/>
  <c r="E393" i="5"/>
  <c r="F393" i="5"/>
  <c r="G393" i="5"/>
  <c r="H393" i="5"/>
  <c r="I393" i="5"/>
  <c r="J393" i="5"/>
  <c r="K393" i="5"/>
  <c r="N393" i="5"/>
  <c r="O393" i="5" s="1"/>
  <c r="C394" i="5"/>
  <c r="D394" i="5"/>
  <c r="E394" i="5"/>
  <c r="F394" i="5"/>
  <c r="G394" i="5"/>
  <c r="H394" i="5"/>
  <c r="I394" i="5"/>
  <c r="J394" i="5"/>
  <c r="K394" i="5"/>
  <c r="M394" i="5" s="1"/>
  <c r="N394" i="5"/>
  <c r="P394" i="5" s="1"/>
  <c r="C395" i="5"/>
  <c r="D395" i="5"/>
  <c r="E395" i="5"/>
  <c r="F395" i="5"/>
  <c r="G395" i="5"/>
  <c r="H395" i="5"/>
  <c r="I395" i="5"/>
  <c r="J395" i="5"/>
  <c r="K395" i="5"/>
  <c r="M395" i="5" s="1"/>
  <c r="L395" i="5"/>
  <c r="N395" i="5"/>
  <c r="O395" i="5" s="1"/>
  <c r="C396" i="5"/>
  <c r="D396" i="5"/>
  <c r="E396" i="5"/>
  <c r="F396" i="5"/>
  <c r="G396" i="5"/>
  <c r="H396" i="5"/>
  <c r="I396" i="5"/>
  <c r="J396" i="5"/>
  <c r="K396" i="5"/>
  <c r="N396" i="5"/>
  <c r="C397" i="5"/>
  <c r="D397" i="5"/>
  <c r="E397" i="5"/>
  <c r="F397" i="5"/>
  <c r="G397" i="5"/>
  <c r="H397" i="5"/>
  <c r="I397" i="5"/>
  <c r="J397" i="5"/>
  <c r="K397" i="5"/>
  <c r="L397" i="5" s="1"/>
  <c r="N397" i="5"/>
  <c r="P397" i="5" s="1"/>
  <c r="C398" i="5"/>
  <c r="D398" i="5"/>
  <c r="E398" i="5"/>
  <c r="F398" i="5"/>
  <c r="G398" i="5"/>
  <c r="H398" i="5"/>
  <c r="I398" i="5"/>
  <c r="J398" i="5"/>
  <c r="K398" i="5"/>
  <c r="L398" i="5" s="1"/>
  <c r="N398" i="5"/>
  <c r="C399" i="5"/>
  <c r="D399" i="5"/>
  <c r="E399" i="5"/>
  <c r="F399" i="5"/>
  <c r="G399" i="5"/>
  <c r="H399" i="5"/>
  <c r="I399" i="5"/>
  <c r="J399" i="5"/>
  <c r="K399" i="5"/>
  <c r="M399" i="5" s="1"/>
  <c r="N399" i="5"/>
  <c r="O399" i="5" s="1"/>
  <c r="C400" i="5"/>
  <c r="D400" i="5"/>
  <c r="E400" i="5"/>
  <c r="F400" i="5"/>
  <c r="G400" i="5"/>
  <c r="H400" i="5"/>
  <c r="I400" i="5"/>
  <c r="J400" i="5"/>
  <c r="K400" i="5"/>
  <c r="M400" i="5" s="1"/>
  <c r="N400" i="5"/>
  <c r="C401" i="5"/>
  <c r="D401" i="5"/>
  <c r="E401" i="5"/>
  <c r="F401" i="5"/>
  <c r="G401" i="5"/>
  <c r="H401" i="5"/>
  <c r="I401" i="5"/>
  <c r="J401" i="5"/>
  <c r="K401" i="5"/>
  <c r="N401" i="5"/>
  <c r="O401" i="5" s="1"/>
  <c r="C402" i="5"/>
  <c r="D402" i="5"/>
  <c r="E402" i="5"/>
  <c r="F402" i="5"/>
  <c r="G402" i="5"/>
  <c r="H402" i="5"/>
  <c r="I402" i="5"/>
  <c r="J402" i="5"/>
  <c r="K402" i="5"/>
  <c r="M402" i="5" s="1"/>
  <c r="N402" i="5"/>
  <c r="C403" i="5"/>
  <c r="D403" i="5"/>
  <c r="E403" i="5"/>
  <c r="F403" i="5"/>
  <c r="G403" i="5"/>
  <c r="H403" i="5"/>
  <c r="I403" i="5"/>
  <c r="J403" i="5"/>
  <c r="K403" i="5"/>
  <c r="N403" i="5"/>
  <c r="O403" i="5" s="1"/>
  <c r="C404" i="5"/>
  <c r="D404" i="5"/>
  <c r="E404" i="5"/>
  <c r="F404" i="5"/>
  <c r="G404" i="5"/>
  <c r="H404" i="5"/>
  <c r="I404" i="5"/>
  <c r="J404" i="5"/>
  <c r="K404" i="5"/>
  <c r="N404" i="5"/>
  <c r="C405" i="5"/>
  <c r="D405" i="5"/>
  <c r="E405" i="5"/>
  <c r="F405" i="5"/>
  <c r="G405" i="5"/>
  <c r="H405" i="5"/>
  <c r="I405" i="5"/>
  <c r="J405" i="5"/>
  <c r="K405" i="5"/>
  <c r="L405" i="5" s="1"/>
  <c r="N405" i="5"/>
  <c r="P405" i="5" s="1"/>
  <c r="C406" i="5"/>
  <c r="D406" i="5"/>
  <c r="E406" i="5"/>
  <c r="F406" i="5"/>
  <c r="G406" i="5"/>
  <c r="H406" i="5"/>
  <c r="I406" i="5"/>
  <c r="J406" i="5"/>
  <c r="K406" i="5"/>
  <c r="L406" i="5" s="1"/>
  <c r="N406" i="5"/>
  <c r="O406" i="5" s="1"/>
  <c r="C407" i="5"/>
  <c r="D407" i="5"/>
  <c r="E407" i="5"/>
  <c r="F407" i="5"/>
  <c r="G407" i="5"/>
  <c r="H407" i="5"/>
  <c r="I407" i="5"/>
  <c r="J407" i="5"/>
  <c r="K407" i="5"/>
  <c r="M407" i="5" s="1"/>
  <c r="N407" i="5"/>
  <c r="O407" i="5" s="1"/>
  <c r="P407" i="5"/>
  <c r="C408" i="5"/>
  <c r="D408" i="5"/>
  <c r="E408" i="5"/>
  <c r="F408" i="5"/>
  <c r="G408" i="5"/>
  <c r="H408" i="5"/>
  <c r="I408" i="5"/>
  <c r="J408" i="5"/>
  <c r="K408" i="5"/>
  <c r="N408" i="5"/>
  <c r="O408" i="5" s="1"/>
  <c r="C409" i="5"/>
  <c r="D409" i="5"/>
  <c r="E409" i="5"/>
  <c r="F409" i="5"/>
  <c r="G409" i="5"/>
  <c r="H409" i="5"/>
  <c r="I409" i="5"/>
  <c r="J409" i="5"/>
  <c r="K409" i="5"/>
  <c r="N409" i="5"/>
  <c r="O409" i="5" s="1"/>
  <c r="C410" i="5"/>
  <c r="D410" i="5"/>
  <c r="E410" i="5"/>
  <c r="F410" i="5"/>
  <c r="G410" i="5"/>
  <c r="H410" i="5"/>
  <c r="I410" i="5"/>
  <c r="J410" i="5"/>
  <c r="K410" i="5"/>
  <c r="N410" i="5"/>
  <c r="P410" i="5" s="1"/>
  <c r="C411" i="5"/>
  <c r="D411" i="5"/>
  <c r="E411" i="5"/>
  <c r="F411" i="5"/>
  <c r="G411" i="5"/>
  <c r="H411" i="5"/>
  <c r="I411" i="5"/>
  <c r="J411" i="5"/>
  <c r="K411" i="5"/>
  <c r="M411" i="5" s="1"/>
  <c r="L411" i="5"/>
  <c r="N411" i="5"/>
  <c r="C412" i="5"/>
  <c r="D412" i="5"/>
  <c r="E412" i="5"/>
  <c r="F412" i="5"/>
  <c r="G412" i="5"/>
  <c r="H412" i="5"/>
  <c r="I412" i="5"/>
  <c r="J412" i="5"/>
  <c r="K412" i="5"/>
  <c r="N412" i="5"/>
  <c r="C413" i="5"/>
  <c r="D413" i="5"/>
  <c r="E413" i="5"/>
  <c r="F413" i="5"/>
  <c r="G413" i="5"/>
  <c r="H413" i="5"/>
  <c r="I413" i="5"/>
  <c r="J413" i="5"/>
  <c r="K413" i="5"/>
  <c r="L413" i="5" s="1"/>
  <c r="N413" i="5"/>
  <c r="P413" i="5" s="1"/>
  <c r="C414" i="5"/>
  <c r="D414" i="5"/>
  <c r="E414" i="5"/>
  <c r="F414" i="5"/>
  <c r="G414" i="5"/>
  <c r="H414" i="5"/>
  <c r="I414" i="5"/>
  <c r="J414" i="5"/>
  <c r="K414" i="5"/>
  <c r="L414" i="5" s="1"/>
  <c r="N414" i="5"/>
  <c r="O414" i="5" s="1"/>
  <c r="C415" i="5"/>
  <c r="D415" i="5"/>
  <c r="E415" i="5"/>
  <c r="F415" i="5"/>
  <c r="G415" i="5"/>
  <c r="H415" i="5"/>
  <c r="I415" i="5"/>
  <c r="J415" i="5"/>
  <c r="K415" i="5"/>
  <c r="N415" i="5"/>
  <c r="O415" i="5" s="1"/>
  <c r="C416" i="5"/>
  <c r="D416" i="5"/>
  <c r="E416" i="5"/>
  <c r="F416" i="5"/>
  <c r="G416" i="5"/>
  <c r="H416" i="5"/>
  <c r="I416" i="5"/>
  <c r="J416" i="5"/>
  <c r="K416" i="5"/>
  <c r="L416" i="5" s="1"/>
  <c r="N416" i="5"/>
  <c r="C417" i="5"/>
  <c r="D417" i="5"/>
  <c r="E417" i="5"/>
  <c r="F417" i="5"/>
  <c r="G417" i="5"/>
  <c r="H417" i="5"/>
  <c r="I417" i="5"/>
  <c r="J417" i="5"/>
  <c r="K417" i="5"/>
  <c r="N417" i="5"/>
  <c r="O417" i="5" s="1"/>
  <c r="C418" i="5"/>
  <c r="D418" i="5"/>
  <c r="E418" i="5"/>
  <c r="F418" i="5"/>
  <c r="G418" i="5"/>
  <c r="H418" i="5"/>
  <c r="I418" i="5"/>
  <c r="J418" i="5"/>
  <c r="K418" i="5"/>
  <c r="N418" i="5"/>
  <c r="C419" i="5"/>
  <c r="D419" i="5"/>
  <c r="E419" i="5"/>
  <c r="F419" i="5"/>
  <c r="G419" i="5"/>
  <c r="H419" i="5"/>
  <c r="I419" i="5"/>
  <c r="J419" i="5"/>
  <c r="K419" i="5"/>
  <c r="L419" i="5" s="1"/>
  <c r="N419" i="5"/>
  <c r="C420" i="5"/>
  <c r="D420" i="5"/>
  <c r="E420" i="5"/>
  <c r="F420" i="5"/>
  <c r="G420" i="5"/>
  <c r="H420" i="5"/>
  <c r="I420" i="5"/>
  <c r="J420" i="5"/>
  <c r="K420" i="5"/>
  <c r="N420" i="5"/>
  <c r="C421" i="5"/>
  <c r="D421" i="5"/>
  <c r="E421" i="5"/>
  <c r="F421" i="5"/>
  <c r="G421" i="5"/>
  <c r="H421" i="5"/>
  <c r="I421" i="5"/>
  <c r="J421" i="5"/>
  <c r="K421" i="5"/>
  <c r="N421" i="5"/>
  <c r="P421" i="5" s="1"/>
  <c r="C422" i="5"/>
  <c r="D422" i="5"/>
  <c r="E422" i="5"/>
  <c r="F422" i="5"/>
  <c r="G422" i="5"/>
  <c r="H422" i="5"/>
  <c r="I422" i="5"/>
  <c r="J422" i="5"/>
  <c r="K422" i="5"/>
  <c r="L422" i="5" s="1"/>
  <c r="N422" i="5"/>
  <c r="P422" i="5" s="1"/>
  <c r="C423" i="5"/>
  <c r="D423" i="5"/>
  <c r="E423" i="5"/>
  <c r="F423" i="5"/>
  <c r="G423" i="5"/>
  <c r="H423" i="5"/>
  <c r="I423" i="5"/>
  <c r="J423" i="5"/>
  <c r="K423" i="5"/>
  <c r="N423" i="5"/>
  <c r="P423" i="5" s="1"/>
  <c r="C424" i="5"/>
  <c r="D424" i="5"/>
  <c r="E424" i="5"/>
  <c r="F424" i="5"/>
  <c r="G424" i="5"/>
  <c r="H424" i="5"/>
  <c r="I424" i="5"/>
  <c r="J424" i="5"/>
  <c r="K424" i="5"/>
  <c r="M424" i="5" s="1"/>
  <c r="N424" i="5"/>
  <c r="C425" i="5"/>
  <c r="D425" i="5"/>
  <c r="E425" i="5"/>
  <c r="F425" i="5"/>
  <c r="G425" i="5"/>
  <c r="H425" i="5"/>
  <c r="I425" i="5"/>
  <c r="J425" i="5"/>
  <c r="K425" i="5"/>
  <c r="N425" i="5"/>
  <c r="O425" i="5" s="1"/>
  <c r="C426" i="5"/>
  <c r="D426" i="5"/>
  <c r="E426" i="5"/>
  <c r="F426" i="5"/>
  <c r="G426" i="5"/>
  <c r="H426" i="5"/>
  <c r="I426" i="5"/>
  <c r="J426" i="5"/>
  <c r="K426" i="5"/>
  <c r="M426" i="5" s="1"/>
  <c r="N426" i="5"/>
  <c r="P426" i="5" s="1"/>
  <c r="C427" i="5"/>
  <c r="D427" i="5"/>
  <c r="E427" i="5"/>
  <c r="F427" i="5"/>
  <c r="G427" i="5"/>
  <c r="H427" i="5"/>
  <c r="I427" i="5"/>
  <c r="J427" i="5"/>
  <c r="K427" i="5"/>
  <c r="L427" i="5" s="1"/>
  <c r="N427" i="5"/>
  <c r="O427" i="5" s="1"/>
  <c r="C428" i="5"/>
  <c r="D428" i="5"/>
  <c r="E428" i="5"/>
  <c r="F428" i="5"/>
  <c r="G428" i="5"/>
  <c r="H428" i="5"/>
  <c r="I428" i="5"/>
  <c r="J428" i="5"/>
  <c r="K428" i="5"/>
  <c r="M428" i="5" s="1"/>
  <c r="N428" i="5"/>
  <c r="C429" i="5"/>
  <c r="D429" i="5"/>
  <c r="E429" i="5"/>
  <c r="F429" i="5"/>
  <c r="G429" i="5"/>
  <c r="H429" i="5"/>
  <c r="I429" i="5"/>
  <c r="J429" i="5"/>
  <c r="K429" i="5"/>
  <c r="L429" i="5" s="1"/>
  <c r="N429" i="5"/>
  <c r="P429" i="5" s="1"/>
  <c r="C430" i="5"/>
  <c r="D430" i="5"/>
  <c r="E430" i="5"/>
  <c r="F430" i="5"/>
  <c r="G430" i="5"/>
  <c r="H430" i="5"/>
  <c r="I430" i="5"/>
  <c r="J430" i="5"/>
  <c r="K430" i="5"/>
  <c r="L430" i="5" s="1"/>
  <c r="N430" i="5"/>
  <c r="O430" i="5" s="1"/>
  <c r="C431" i="5"/>
  <c r="D431" i="5"/>
  <c r="E431" i="5"/>
  <c r="F431" i="5"/>
  <c r="G431" i="5"/>
  <c r="H431" i="5"/>
  <c r="I431" i="5"/>
  <c r="J431" i="5"/>
  <c r="K431" i="5"/>
  <c r="M431" i="5" s="1"/>
  <c r="N431" i="5"/>
  <c r="P431" i="5" s="1"/>
  <c r="C432" i="5"/>
  <c r="D432" i="5"/>
  <c r="E432" i="5"/>
  <c r="F432" i="5"/>
  <c r="G432" i="5"/>
  <c r="H432" i="5"/>
  <c r="I432" i="5"/>
  <c r="J432" i="5"/>
  <c r="K432" i="5"/>
  <c r="L432" i="5" s="1"/>
  <c r="N432" i="5"/>
  <c r="O432" i="5" s="1"/>
  <c r="C433" i="5"/>
  <c r="D433" i="5"/>
  <c r="E433" i="5"/>
  <c r="F433" i="5"/>
  <c r="G433" i="5"/>
  <c r="H433" i="5"/>
  <c r="I433" i="5"/>
  <c r="J433" i="5"/>
  <c r="K433" i="5"/>
  <c r="N433" i="5"/>
  <c r="O433" i="5" s="1"/>
  <c r="C434" i="5"/>
  <c r="D434" i="5"/>
  <c r="E434" i="5"/>
  <c r="F434" i="5"/>
  <c r="G434" i="5"/>
  <c r="H434" i="5"/>
  <c r="I434" i="5"/>
  <c r="J434" i="5"/>
  <c r="K434" i="5"/>
  <c r="N434" i="5"/>
  <c r="P434" i="5" s="1"/>
  <c r="C435" i="5"/>
  <c r="D435" i="5"/>
  <c r="E435" i="5"/>
  <c r="F435" i="5"/>
  <c r="G435" i="5"/>
  <c r="H435" i="5"/>
  <c r="I435" i="5"/>
  <c r="J435" i="5"/>
  <c r="K435" i="5"/>
  <c r="L435" i="5" s="1"/>
  <c r="N435" i="5"/>
  <c r="O435" i="5" s="1"/>
  <c r="C436" i="5"/>
  <c r="D436" i="5"/>
  <c r="E436" i="5"/>
  <c r="F436" i="5"/>
  <c r="G436" i="5"/>
  <c r="H436" i="5"/>
  <c r="I436" i="5"/>
  <c r="J436" i="5"/>
  <c r="K436" i="5"/>
  <c r="L436" i="5" s="1"/>
  <c r="N436" i="5"/>
  <c r="C437" i="5"/>
  <c r="D437" i="5"/>
  <c r="E437" i="5"/>
  <c r="F437" i="5"/>
  <c r="G437" i="5"/>
  <c r="H437" i="5"/>
  <c r="I437" i="5"/>
  <c r="J437" i="5"/>
  <c r="K437" i="5"/>
  <c r="L437" i="5" s="1"/>
  <c r="N437" i="5"/>
  <c r="P437" i="5" s="1"/>
  <c r="C438" i="5"/>
  <c r="D438" i="5"/>
  <c r="E438" i="5"/>
  <c r="F438" i="5"/>
  <c r="G438" i="5"/>
  <c r="H438" i="5"/>
  <c r="I438" i="5"/>
  <c r="J438" i="5"/>
  <c r="K438" i="5"/>
  <c r="L438" i="5" s="1"/>
  <c r="N438" i="5"/>
  <c r="P438" i="5" s="1"/>
  <c r="C439" i="5"/>
  <c r="D439" i="5"/>
  <c r="E439" i="5"/>
  <c r="F439" i="5"/>
  <c r="G439" i="5"/>
  <c r="H439" i="5"/>
  <c r="I439" i="5"/>
  <c r="J439" i="5"/>
  <c r="K439" i="5"/>
  <c r="M439" i="5" s="1"/>
  <c r="N439" i="5"/>
  <c r="P439" i="5" s="1"/>
  <c r="C440" i="5"/>
  <c r="D440" i="5"/>
  <c r="E440" i="5"/>
  <c r="F440" i="5"/>
  <c r="G440" i="5"/>
  <c r="H440" i="5"/>
  <c r="I440" i="5"/>
  <c r="J440" i="5"/>
  <c r="K440" i="5"/>
  <c r="L440" i="5" s="1"/>
  <c r="M440" i="5"/>
  <c r="N440" i="5"/>
  <c r="O440" i="5" s="1"/>
  <c r="C441" i="5"/>
  <c r="D441" i="5"/>
  <c r="E441" i="5"/>
  <c r="F441" i="5"/>
  <c r="G441" i="5"/>
  <c r="H441" i="5"/>
  <c r="I441" i="5"/>
  <c r="J441" i="5"/>
  <c r="K441" i="5"/>
  <c r="N441" i="5"/>
  <c r="O441" i="5" s="1"/>
  <c r="C442" i="5"/>
  <c r="D442" i="5"/>
  <c r="E442" i="5"/>
  <c r="F442" i="5"/>
  <c r="G442" i="5"/>
  <c r="H442" i="5"/>
  <c r="I442" i="5"/>
  <c r="J442" i="5"/>
  <c r="K442" i="5"/>
  <c r="N442" i="5"/>
  <c r="P442" i="5" s="1"/>
  <c r="C443" i="5"/>
  <c r="D443" i="5"/>
  <c r="E443" i="5"/>
  <c r="F443" i="5"/>
  <c r="G443" i="5"/>
  <c r="H443" i="5"/>
  <c r="I443" i="5"/>
  <c r="J443" i="5"/>
  <c r="K443" i="5"/>
  <c r="M443" i="5" s="1"/>
  <c r="N443" i="5"/>
  <c r="C444" i="5"/>
  <c r="D444" i="5"/>
  <c r="E444" i="5"/>
  <c r="F444" i="5"/>
  <c r="G444" i="5"/>
  <c r="H444" i="5"/>
  <c r="I444" i="5"/>
  <c r="J444" i="5"/>
  <c r="K444" i="5"/>
  <c r="L444" i="5" s="1"/>
  <c r="N444" i="5"/>
  <c r="C445" i="5"/>
  <c r="D445" i="5"/>
  <c r="E445" i="5"/>
  <c r="F445" i="5"/>
  <c r="G445" i="5"/>
  <c r="H445" i="5"/>
  <c r="I445" i="5"/>
  <c r="J445" i="5"/>
  <c r="K445" i="5"/>
  <c r="N445" i="5"/>
  <c r="P445" i="5" s="1"/>
  <c r="C446" i="5"/>
  <c r="D446" i="5"/>
  <c r="E446" i="5"/>
  <c r="F446" i="5"/>
  <c r="G446" i="5"/>
  <c r="H446" i="5"/>
  <c r="I446" i="5"/>
  <c r="J446" i="5"/>
  <c r="K446" i="5"/>
  <c r="L446" i="5" s="1"/>
  <c r="N446" i="5"/>
  <c r="P446" i="5" s="1"/>
  <c r="C447" i="5"/>
  <c r="D447" i="5"/>
  <c r="E447" i="5"/>
  <c r="F447" i="5"/>
  <c r="G447" i="5"/>
  <c r="H447" i="5"/>
  <c r="I447" i="5"/>
  <c r="J447" i="5"/>
  <c r="K447" i="5"/>
  <c r="N447" i="5"/>
  <c r="P447" i="5" s="1"/>
  <c r="C448" i="5"/>
  <c r="D448" i="5"/>
  <c r="E448" i="5"/>
  <c r="F448" i="5"/>
  <c r="G448" i="5"/>
  <c r="H448" i="5"/>
  <c r="I448" i="5"/>
  <c r="J448" i="5"/>
  <c r="K448" i="5"/>
  <c r="L448" i="5" s="1"/>
  <c r="N448" i="5"/>
  <c r="O448" i="5" s="1"/>
  <c r="C449" i="5"/>
  <c r="D449" i="5"/>
  <c r="E449" i="5"/>
  <c r="F449" i="5"/>
  <c r="G449" i="5"/>
  <c r="H449" i="5"/>
  <c r="I449" i="5"/>
  <c r="J449" i="5"/>
  <c r="K449" i="5"/>
  <c r="N449" i="5"/>
  <c r="C450" i="5"/>
  <c r="D450" i="5"/>
  <c r="E450" i="5"/>
  <c r="F450" i="5"/>
  <c r="G450" i="5"/>
  <c r="H450" i="5"/>
  <c r="I450" i="5"/>
  <c r="J450" i="5"/>
  <c r="K450" i="5"/>
  <c r="M450" i="5" s="1"/>
  <c r="N450" i="5"/>
  <c r="C451" i="5"/>
  <c r="D451" i="5"/>
  <c r="E451" i="5"/>
  <c r="F451" i="5"/>
  <c r="G451" i="5"/>
  <c r="H451" i="5"/>
  <c r="I451" i="5"/>
  <c r="J451" i="5"/>
  <c r="K451" i="5"/>
  <c r="M451" i="5" s="1"/>
  <c r="N451" i="5"/>
  <c r="C452" i="5"/>
  <c r="D452" i="5"/>
  <c r="E452" i="5"/>
  <c r="F452" i="5"/>
  <c r="G452" i="5"/>
  <c r="H452" i="5"/>
  <c r="I452" i="5"/>
  <c r="J452" i="5"/>
  <c r="K452" i="5"/>
  <c r="N452" i="5"/>
  <c r="C453" i="5"/>
  <c r="D453" i="5"/>
  <c r="E453" i="5"/>
  <c r="F453" i="5"/>
  <c r="G453" i="5"/>
  <c r="H453" i="5"/>
  <c r="I453" i="5"/>
  <c r="J453" i="5"/>
  <c r="K453" i="5"/>
  <c r="M453" i="5" s="1"/>
  <c r="N453" i="5"/>
  <c r="C454" i="5"/>
  <c r="D454" i="5"/>
  <c r="E454" i="5"/>
  <c r="F454" i="5"/>
  <c r="G454" i="5"/>
  <c r="H454" i="5"/>
  <c r="I454" i="5"/>
  <c r="J454" i="5"/>
  <c r="K454" i="5"/>
  <c r="N454" i="5"/>
  <c r="O454" i="5" s="1"/>
  <c r="C455" i="5"/>
  <c r="D455" i="5"/>
  <c r="E455" i="5"/>
  <c r="F455" i="5"/>
  <c r="G455" i="5"/>
  <c r="H455" i="5"/>
  <c r="I455" i="5"/>
  <c r="J455" i="5"/>
  <c r="K455" i="5"/>
  <c r="N455" i="5"/>
  <c r="O455" i="5" s="1"/>
  <c r="C456" i="5"/>
  <c r="D456" i="5"/>
  <c r="E456" i="5"/>
  <c r="F456" i="5"/>
  <c r="G456" i="5"/>
  <c r="H456" i="5"/>
  <c r="I456" i="5"/>
  <c r="J456" i="5"/>
  <c r="K456" i="5"/>
  <c r="M456" i="5" s="1"/>
  <c r="N456" i="5"/>
  <c r="C457" i="5"/>
  <c r="D457" i="5"/>
  <c r="E457" i="5"/>
  <c r="F457" i="5"/>
  <c r="G457" i="5"/>
  <c r="H457" i="5"/>
  <c r="I457" i="5"/>
  <c r="J457" i="5"/>
  <c r="K457" i="5"/>
  <c r="N457" i="5"/>
  <c r="C458" i="5"/>
  <c r="D458" i="5"/>
  <c r="E458" i="5"/>
  <c r="F458" i="5"/>
  <c r="G458" i="5"/>
  <c r="H458" i="5"/>
  <c r="I458" i="5"/>
  <c r="J458" i="5"/>
  <c r="K458" i="5"/>
  <c r="N458" i="5"/>
  <c r="C459" i="5"/>
  <c r="D459" i="5"/>
  <c r="E459" i="5"/>
  <c r="F459" i="5"/>
  <c r="G459" i="5"/>
  <c r="H459" i="5"/>
  <c r="I459" i="5"/>
  <c r="J459" i="5"/>
  <c r="K459" i="5"/>
  <c r="L459" i="5" s="1"/>
  <c r="N459" i="5"/>
  <c r="O459" i="5" s="1"/>
  <c r="C460" i="5"/>
  <c r="D460" i="5"/>
  <c r="E460" i="5"/>
  <c r="F460" i="5"/>
  <c r="G460" i="5"/>
  <c r="H460" i="5"/>
  <c r="I460" i="5"/>
  <c r="J460" i="5"/>
  <c r="K460" i="5"/>
  <c r="N460" i="5"/>
  <c r="C461" i="5"/>
  <c r="D461" i="5"/>
  <c r="E461" i="5"/>
  <c r="F461" i="5"/>
  <c r="G461" i="5"/>
  <c r="H461" i="5"/>
  <c r="I461" i="5"/>
  <c r="J461" i="5"/>
  <c r="K461" i="5"/>
  <c r="M461" i="5" s="1"/>
  <c r="N461" i="5"/>
  <c r="P461" i="5" s="1"/>
  <c r="C462" i="5"/>
  <c r="D462" i="5"/>
  <c r="E462" i="5"/>
  <c r="F462" i="5"/>
  <c r="G462" i="5"/>
  <c r="H462" i="5"/>
  <c r="I462" i="5"/>
  <c r="J462" i="5"/>
  <c r="K462" i="5"/>
  <c r="N462" i="5"/>
  <c r="C463" i="5"/>
  <c r="D463" i="5"/>
  <c r="E463" i="5"/>
  <c r="F463" i="5"/>
  <c r="G463" i="5"/>
  <c r="H463" i="5"/>
  <c r="I463" i="5"/>
  <c r="J463" i="5"/>
  <c r="K463" i="5"/>
  <c r="N463" i="5"/>
  <c r="C464" i="5"/>
  <c r="D464" i="5"/>
  <c r="E464" i="5"/>
  <c r="F464" i="5"/>
  <c r="G464" i="5"/>
  <c r="H464" i="5"/>
  <c r="I464" i="5"/>
  <c r="J464" i="5"/>
  <c r="K464" i="5"/>
  <c r="L464" i="5" s="1"/>
  <c r="M464" i="5"/>
  <c r="N464" i="5"/>
  <c r="O464" i="5" s="1"/>
  <c r="C465" i="5"/>
  <c r="D465" i="5"/>
  <c r="E465" i="5"/>
  <c r="F465" i="5"/>
  <c r="G465" i="5"/>
  <c r="H465" i="5"/>
  <c r="I465" i="5"/>
  <c r="J465" i="5"/>
  <c r="K465" i="5"/>
  <c r="N465" i="5"/>
  <c r="C466" i="5"/>
  <c r="D466" i="5"/>
  <c r="E466" i="5"/>
  <c r="F466" i="5"/>
  <c r="G466" i="5"/>
  <c r="H466" i="5"/>
  <c r="I466" i="5"/>
  <c r="J466" i="5"/>
  <c r="K466" i="5"/>
  <c r="M466" i="5" s="1"/>
  <c r="N466" i="5"/>
  <c r="P466" i="5" s="1"/>
  <c r="C467" i="5"/>
  <c r="D467" i="5"/>
  <c r="E467" i="5"/>
  <c r="F467" i="5"/>
  <c r="G467" i="5"/>
  <c r="H467" i="5"/>
  <c r="I467" i="5"/>
  <c r="J467" i="5"/>
  <c r="K467" i="5"/>
  <c r="L467" i="5" s="1"/>
  <c r="N467" i="5"/>
  <c r="O467" i="5" s="1"/>
  <c r="C468" i="5"/>
  <c r="D468" i="5"/>
  <c r="E468" i="5"/>
  <c r="F468" i="5"/>
  <c r="G468" i="5"/>
  <c r="H468" i="5"/>
  <c r="I468" i="5"/>
  <c r="J468" i="5"/>
  <c r="K468" i="5"/>
  <c r="L468" i="5" s="1"/>
  <c r="N468" i="5"/>
  <c r="C469" i="5"/>
  <c r="D469" i="5"/>
  <c r="E469" i="5"/>
  <c r="F469" i="5"/>
  <c r="G469" i="5"/>
  <c r="H469" i="5"/>
  <c r="I469" i="5"/>
  <c r="J469" i="5"/>
  <c r="K469" i="5"/>
  <c r="N469" i="5"/>
  <c r="P469" i="5" s="1"/>
  <c r="C470" i="5"/>
  <c r="D470" i="5"/>
  <c r="E470" i="5"/>
  <c r="F470" i="5"/>
  <c r="G470" i="5"/>
  <c r="H470" i="5"/>
  <c r="I470" i="5"/>
  <c r="J470" i="5"/>
  <c r="K470" i="5"/>
  <c r="N470" i="5"/>
  <c r="O470" i="5" s="1"/>
  <c r="C471" i="5"/>
  <c r="D471" i="5"/>
  <c r="E471" i="5"/>
  <c r="F471" i="5"/>
  <c r="G471" i="5"/>
  <c r="H471" i="5"/>
  <c r="I471" i="5"/>
  <c r="J471" i="5"/>
  <c r="K471" i="5"/>
  <c r="N471" i="5"/>
  <c r="C472" i="5"/>
  <c r="D472" i="5"/>
  <c r="E472" i="5"/>
  <c r="F472" i="5"/>
  <c r="G472" i="5"/>
  <c r="H472" i="5"/>
  <c r="I472" i="5"/>
  <c r="J472" i="5"/>
  <c r="K472" i="5"/>
  <c r="L472" i="5" s="1"/>
  <c r="N472" i="5"/>
  <c r="C473" i="5"/>
  <c r="D473" i="5"/>
  <c r="E473" i="5"/>
  <c r="F473" i="5"/>
  <c r="G473" i="5"/>
  <c r="H473" i="5"/>
  <c r="I473" i="5"/>
  <c r="J473" i="5"/>
  <c r="K473" i="5"/>
  <c r="N473" i="5"/>
  <c r="C474" i="5"/>
  <c r="D474" i="5"/>
  <c r="E474" i="5"/>
  <c r="F474" i="5"/>
  <c r="G474" i="5"/>
  <c r="H474" i="5"/>
  <c r="I474" i="5"/>
  <c r="J474" i="5"/>
  <c r="K474" i="5"/>
  <c r="N474" i="5"/>
  <c r="P474" i="5" s="1"/>
  <c r="C475" i="5"/>
  <c r="D475" i="5"/>
  <c r="E475" i="5"/>
  <c r="F475" i="5"/>
  <c r="G475" i="5"/>
  <c r="H475" i="5"/>
  <c r="I475" i="5"/>
  <c r="J475" i="5"/>
  <c r="K475" i="5"/>
  <c r="L475" i="5" s="1"/>
  <c r="N475" i="5"/>
  <c r="C476" i="5"/>
  <c r="D476" i="5"/>
  <c r="E476" i="5"/>
  <c r="F476" i="5"/>
  <c r="G476" i="5"/>
  <c r="H476" i="5"/>
  <c r="I476" i="5"/>
  <c r="J476" i="5"/>
  <c r="K476" i="5"/>
  <c r="N476" i="5"/>
  <c r="O476" i="5" s="1"/>
  <c r="C477" i="5"/>
  <c r="D477" i="5"/>
  <c r="E477" i="5"/>
  <c r="F477" i="5"/>
  <c r="G477" i="5"/>
  <c r="H477" i="5"/>
  <c r="I477" i="5"/>
  <c r="J477" i="5"/>
  <c r="K477" i="5"/>
  <c r="L477" i="5" s="1"/>
  <c r="M477" i="5"/>
  <c r="N477" i="5"/>
  <c r="C478" i="5"/>
  <c r="D478" i="5"/>
  <c r="E478" i="5"/>
  <c r="F478" i="5"/>
  <c r="G478" i="5"/>
  <c r="H478" i="5"/>
  <c r="I478" i="5"/>
  <c r="J478" i="5"/>
  <c r="K478" i="5"/>
  <c r="N478" i="5"/>
  <c r="C479" i="5"/>
  <c r="D479" i="5"/>
  <c r="E479" i="5"/>
  <c r="F479" i="5"/>
  <c r="G479" i="5"/>
  <c r="H479" i="5"/>
  <c r="I479" i="5"/>
  <c r="J479" i="5"/>
  <c r="K479" i="5"/>
  <c r="M479" i="5" s="1"/>
  <c r="N479" i="5"/>
  <c r="C480" i="5"/>
  <c r="D480" i="5"/>
  <c r="E480" i="5"/>
  <c r="F480" i="5"/>
  <c r="G480" i="5"/>
  <c r="H480" i="5"/>
  <c r="I480" i="5"/>
  <c r="J480" i="5"/>
  <c r="K480" i="5"/>
  <c r="N480" i="5"/>
  <c r="C481" i="5"/>
  <c r="D481" i="5"/>
  <c r="E481" i="5"/>
  <c r="F481" i="5"/>
  <c r="G481" i="5"/>
  <c r="H481" i="5"/>
  <c r="I481" i="5"/>
  <c r="J481" i="5"/>
  <c r="K481" i="5"/>
  <c r="N481" i="5"/>
  <c r="C482" i="5"/>
  <c r="D482" i="5"/>
  <c r="E482" i="5"/>
  <c r="F482" i="5"/>
  <c r="G482" i="5"/>
  <c r="H482" i="5"/>
  <c r="I482" i="5"/>
  <c r="J482" i="5"/>
  <c r="K482" i="5"/>
  <c r="M482" i="5" s="1"/>
  <c r="N482" i="5"/>
  <c r="C483" i="5"/>
  <c r="D483" i="5"/>
  <c r="E483" i="5"/>
  <c r="F483" i="5"/>
  <c r="G483" i="5"/>
  <c r="H483" i="5"/>
  <c r="I483" i="5"/>
  <c r="J483" i="5"/>
  <c r="K483" i="5"/>
  <c r="L483" i="5" s="1"/>
  <c r="N483" i="5"/>
  <c r="C484" i="5"/>
  <c r="D484" i="5"/>
  <c r="E484" i="5"/>
  <c r="F484" i="5"/>
  <c r="G484" i="5"/>
  <c r="H484" i="5"/>
  <c r="I484" i="5"/>
  <c r="J484" i="5"/>
  <c r="K484" i="5"/>
  <c r="N484" i="5"/>
  <c r="O484" i="5" s="1"/>
  <c r="P484" i="5"/>
  <c r="C485" i="5"/>
  <c r="D485" i="5"/>
  <c r="E485" i="5"/>
  <c r="F485" i="5"/>
  <c r="G485" i="5"/>
  <c r="H485" i="5"/>
  <c r="I485" i="5"/>
  <c r="J485" i="5"/>
  <c r="K485" i="5"/>
  <c r="L485" i="5" s="1"/>
  <c r="N485" i="5"/>
  <c r="P485" i="5" s="1"/>
  <c r="C486" i="5"/>
  <c r="D486" i="5"/>
  <c r="E486" i="5"/>
  <c r="F486" i="5"/>
  <c r="G486" i="5"/>
  <c r="H486" i="5"/>
  <c r="I486" i="5"/>
  <c r="J486" i="5"/>
  <c r="K486" i="5"/>
  <c r="N486" i="5"/>
  <c r="C487" i="5"/>
  <c r="D487" i="5"/>
  <c r="E487" i="5"/>
  <c r="F487" i="5"/>
  <c r="G487" i="5"/>
  <c r="H487" i="5"/>
  <c r="I487" i="5"/>
  <c r="J487" i="5"/>
  <c r="K487" i="5"/>
  <c r="M487" i="5" s="1"/>
  <c r="N487" i="5"/>
  <c r="O487" i="5" s="1"/>
  <c r="C488" i="5"/>
  <c r="D488" i="5"/>
  <c r="E488" i="5"/>
  <c r="F488" i="5"/>
  <c r="G488" i="5"/>
  <c r="H488" i="5"/>
  <c r="I488" i="5"/>
  <c r="J488" i="5"/>
  <c r="K488" i="5"/>
  <c r="L488" i="5" s="1"/>
  <c r="N488" i="5"/>
  <c r="P488" i="5" s="1"/>
  <c r="C489" i="5"/>
  <c r="D489" i="5"/>
  <c r="E489" i="5"/>
  <c r="F489" i="5"/>
  <c r="G489" i="5"/>
  <c r="H489" i="5"/>
  <c r="I489" i="5"/>
  <c r="J489" i="5"/>
  <c r="K489" i="5"/>
  <c r="N489" i="5"/>
  <c r="C490" i="5"/>
  <c r="D490" i="5"/>
  <c r="E490" i="5"/>
  <c r="F490" i="5"/>
  <c r="G490" i="5"/>
  <c r="H490" i="5"/>
  <c r="I490" i="5"/>
  <c r="J490" i="5"/>
  <c r="K490" i="5"/>
  <c r="M490" i="5" s="1"/>
  <c r="N490" i="5"/>
  <c r="P490" i="5" s="1"/>
  <c r="C491" i="5"/>
  <c r="D491" i="5"/>
  <c r="E491" i="5"/>
  <c r="F491" i="5"/>
  <c r="G491" i="5"/>
  <c r="H491" i="5"/>
  <c r="I491" i="5"/>
  <c r="J491" i="5"/>
  <c r="K491" i="5"/>
  <c r="N491" i="5"/>
  <c r="O491" i="5" s="1"/>
  <c r="C492" i="5"/>
  <c r="D492" i="5"/>
  <c r="E492" i="5"/>
  <c r="F492" i="5"/>
  <c r="G492" i="5"/>
  <c r="H492" i="5"/>
  <c r="I492" i="5"/>
  <c r="J492" i="5"/>
  <c r="K492" i="5"/>
  <c r="L492" i="5" s="1"/>
  <c r="N492" i="5"/>
  <c r="O492" i="5" s="1"/>
  <c r="C493" i="5"/>
  <c r="D493" i="5"/>
  <c r="E493" i="5"/>
  <c r="F493" i="5"/>
  <c r="G493" i="5"/>
  <c r="H493" i="5"/>
  <c r="I493" i="5"/>
  <c r="J493" i="5"/>
  <c r="K493" i="5"/>
  <c r="M493" i="5" s="1"/>
  <c r="N493" i="5"/>
  <c r="C494" i="5"/>
  <c r="D494" i="5"/>
  <c r="E494" i="5"/>
  <c r="F494" i="5"/>
  <c r="G494" i="5"/>
  <c r="H494" i="5"/>
  <c r="I494" i="5"/>
  <c r="J494" i="5"/>
  <c r="K494" i="5"/>
  <c r="N494" i="5"/>
  <c r="P494" i="5" s="1"/>
  <c r="C495" i="5"/>
  <c r="D495" i="5"/>
  <c r="E495" i="5"/>
  <c r="F495" i="5"/>
  <c r="G495" i="5"/>
  <c r="H495" i="5"/>
  <c r="I495" i="5"/>
  <c r="J495" i="5"/>
  <c r="K495" i="5"/>
  <c r="N495" i="5"/>
  <c r="C496" i="5"/>
  <c r="D496" i="5"/>
  <c r="E496" i="5"/>
  <c r="F496" i="5"/>
  <c r="G496" i="5"/>
  <c r="H496" i="5"/>
  <c r="I496" i="5"/>
  <c r="J496" i="5"/>
  <c r="K496" i="5"/>
  <c r="N496" i="5"/>
  <c r="P496" i="5" s="1"/>
  <c r="C497" i="5"/>
  <c r="D497" i="5"/>
  <c r="E497" i="5"/>
  <c r="F497" i="5"/>
  <c r="G497" i="5"/>
  <c r="H497" i="5"/>
  <c r="I497" i="5"/>
  <c r="J497" i="5"/>
  <c r="K497" i="5"/>
  <c r="L497" i="5" s="1"/>
  <c r="N497" i="5"/>
  <c r="C498" i="5"/>
  <c r="D498" i="5"/>
  <c r="E498" i="5"/>
  <c r="F498" i="5"/>
  <c r="G498" i="5"/>
  <c r="H498" i="5"/>
  <c r="I498" i="5"/>
  <c r="J498" i="5"/>
  <c r="K498" i="5"/>
  <c r="M498" i="5" s="1"/>
  <c r="N498" i="5"/>
  <c r="C499" i="5"/>
  <c r="D499" i="5"/>
  <c r="E499" i="5"/>
  <c r="F499" i="5"/>
  <c r="G499" i="5"/>
  <c r="H499" i="5"/>
  <c r="I499" i="5"/>
  <c r="J499" i="5"/>
  <c r="K499" i="5"/>
  <c r="L499" i="5" s="1"/>
  <c r="N499" i="5"/>
  <c r="P499" i="5" s="1"/>
  <c r="O499" i="5"/>
  <c r="C500" i="5"/>
  <c r="D500" i="5"/>
  <c r="E500" i="5"/>
  <c r="F500" i="5"/>
  <c r="G500" i="5"/>
  <c r="H500" i="5"/>
  <c r="I500" i="5"/>
  <c r="J500" i="5"/>
  <c r="K500" i="5"/>
  <c r="M500" i="5" s="1"/>
  <c r="N500" i="5"/>
  <c r="C501" i="5"/>
  <c r="D501" i="5"/>
  <c r="E501" i="5"/>
  <c r="F501" i="5"/>
  <c r="G501" i="5"/>
  <c r="H501" i="5"/>
  <c r="I501" i="5"/>
  <c r="J501" i="5"/>
  <c r="K501" i="5"/>
  <c r="N501" i="5"/>
  <c r="C502" i="5"/>
  <c r="D502" i="5"/>
  <c r="E502" i="5"/>
  <c r="F502" i="5"/>
  <c r="G502" i="5"/>
  <c r="H502" i="5"/>
  <c r="I502" i="5"/>
  <c r="J502" i="5"/>
  <c r="K502" i="5"/>
  <c r="N502" i="5"/>
  <c r="C503" i="5"/>
  <c r="D503" i="5"/>
  <c r="E503" i="5"/>
  <c r="F503" i="5"/>
  <c r="G503" i="5"/>
  <c r="H503" i="5"/>
  <c r="I503" i="5"/>
  <c r="J503" i="5"/>
  <c r="K503" i="5"/>
  <c r="M503" i="5" s="1"/>
  <c r="N503" i="5"/>
  <c r="P503" i="5" s="1"/>
  <c r="C504" i="5"/>
  <c r="D504" i="5"/>
  <c r="E504" i="5"/>
  <c r="F504" i="5"/>
  <c r="G504" i="5"/>
  <c r="H504" i="5"/>
  <c r="I504" i="5"/>
  <c r="J504" i="5"/>
  <c r="K504" i="5"/>
  <c r="M504" i="5" s="1"/>
  <c r="N504" i="5"/>
  <c r="C505" i="5"/>
  <c r="D505" i="5"/>
  <c r="E505" i="5"/>
  <c r="F505" i="5"/>
  <c r="G505" i="5"/>
  <c r="H505" i="5"/>
  <c r="I505" i="5"/>
  <c r="J505" i="5"/>
  <c r="K505" i="5"/>
  <c r="L505" i="5" s="1"/>
  <c r="N505" i="5"/>
  <c r="C506" i="5"/>
  <c r="D506" i="5"/>
  <c r="E506" i="5"/>
  <c r="F506" i="5"/>
  <c r="G506" i="5"/>
  <c r="H506" i="5"/>
  <c r="I506" i="5"/>
  <c r="J506" i="5"/>
  <c r="K506" i="5"/>
  <c r="M506" i="5" s="1"/>
  <c r="N506" i="5"/>
  <c r="P506" i="5" s="1"/>
  <c r="C507" i="5"/>
  <c r="D507" i="5"/>
  <c r="E507" i="5"/>
  <c r="F507" i="5"/>
  <c r="G507" i="5"/>
  <c r="H507" i="5"/>
  <c r="I507" i="5"/>
  <c r="J507" i="5"/>
  <c r="K507" i="5"/>
  <c r="M507" i="5" s="1"/>
  <c r="N507" i="5"/>
  <c r="C508" i="5"/>
  <c r="D508" i="5"/>
  <c r="E508" i="5"/>
  <c r="F508" i="5"/>
  <c r="G508" i="5"/>
  <c r="H508" i="5"/>
  <c r="I508" i="5"/>
  <c r="J508" i="5"/>
  <c r="K508" i="5"/>
  <c r="L508" i="5" s="1"/>
  <c r="N508" i="5"/>
  <c r="C509" i="5"/>
  <c r="D509" i="5"/>
  <c r="E509" i="5"/>
  <c r="F509" i="5"/>
  <c r="G509" i="5"/>
  <c r="H509" i="5"/>
  <c r="I509" i="5"/>
  <c r="J509" i="5"/>
  <c r="K509" i="5"/>
  <c r="M509" i="5" s="1"/>
  <c r="L509" i="5"/>
  <c r="N509" i="5"/>
  <c r="C510" i="5"/>
  <c r="D510" i="5"/>
  <c r="E510" i="5"/>
  <c r="F510" i="5"/>
  <c r="G510" i="5"/>
  <c r="H510" i="5"/>
  <c r="I510" i="5"/>
  <c r="J510" i="5"/>
  <c r="K510" i="5"/>
  <c r="N510" i="5"/>
  <c r="O510" i="5" s="1"/>
  <c r="C511" i="5"/>
  <c r="D511" i="5"/>
  <c r="E511" i="5"/>
  <c r="F511" i="5"/>
  <c r="G511" i="5"/>
  <c r="H511" i="5"/>
  <c r="I511" i="5"/>
  <c r="J511" i="5"/>
  <c r="K511" i="5"/>
  <c r="N511" i="5"/>
  <c r="P511" i="5" s="1"/>
  <c r="C512" i="5"/>
  <c r="D512" i="5"/>
  <c r="E512" i="5"/>
  <c r="F512" i="5"/>
  <c r="G512" i="5"/>
  <c r="H512" i="5"/>
  <c r="I512" i="5"/>
  <c r="J512" i="5"/>
  <c r="K512" i="5"/>
  <c r="N512" i="5"/>
  <c r="C513" i="5"/>
  <c r="D513" i="5"/>
  <c r="E513" i="5"/>
  <c r="F513" i="5"/>
  <c r="G513" i="5"/>
  <c r="H513" i="5"/>
  <c r="I513" i="5"/>
  <c r="J513" i="5"/>
  <c r="K513" i="5"/>
  <c r="M513" i="5" s="1"/>
  <c r="N513" i="5"/>
  <c r="C514" i="5"/>
  <c r="D514" i="5"/>
  <c r="E514" i="5"/>
  <c r="F514" i="5"/>
  <c r="G514" i="5"/>
  <c r="H514" i="5"/>
  <c r="I514" i="5"/>
  <c r="J514" i="5"/>
  <c r="K514" i="5"/>
  <c r="L514" i="5" s="1"/>
  <c r="N514" i="5"/>
  <c r="P514" i="5" s="1"/>
  <c r="C515" i="5"/>
  <c r="D515" i="5"/>
  <c r="E515" i="5"/>
  <c r="F515" i="5"/>
  <c r="G515" i="5"/>
  <c r="H515" i="5"/>
  <c r="I515" i="5"/>
  <c r="J515" i="5"/>
  <c r="K515" i="5"/>
  <c r="L515" i="5" s="1"/>
  <c r="N515" i="5"/>
  <c r="O515" i="5" s="1"/>
  <c r="C516" i="5"/>
  <c r="D516" i="5"/>
  <c r="E516" i="5"/>
  <c r="F516" i="5"/>
  <c r="G516" i="5"/>
  <c r="H516" i="5"/>
  <c r="I516" i="5"/>
  <c r="J516" i="5"/>
  <c r="K516" i="5"/>
  <c r="N516" i="5"/>
  <c r="P516" i="5" s="1"/>
  <c r="C517" i="5"/>
  <c r="D517" i="5"/>
  <c r="E517" i="5"/>
  <c r="F517" i="5"/>
  <c r="G517" i="5"/>
  <c r="H517" i="5"/>
  <c r="I517" i="5"/>
  <c r="J517" i="5"/>
  <c r="K517" i="5"/>
  <c r="N517" i="5"/>
  <c r="O517" i="5" s="1"/>
  <c r="C518" i="5"/>
  <c r="D518" i="5"/>
  <c r="E518" i="5"/>
  <c r="F518" i="5"/>
  <c r="G518" i="5"/>
  <c r="H518" i="5"/>
  <c r="I518" i="5"/>
  <c r="J518" i="5"/>
  <c r="K518" i="5"/>
  <c r="M518" i="5" s="1"/>
  <c r="N518" i="5"/>
  <c r="O518" i="5" s="1"/>
  <c r="C519" i="5"/>
  <c r="D519" i="5"/>
  <c r="E519" i="5"/>
  <c r="F519" i="5"/>
  <c r="G519" i="5"/>
  <c r="H519" i="5"/>
  <c r="I519" i="5"/>
  <c r="J519" i="5"/>
  <c r="K519" i="5"/>
  <c r="M519" i="5" s="1"/>
  <c r="N519" i="5"/>
  <c r="C520" i="5"/>
  <c r="D520" i="5"/>
  <c r="E520" i="5"/>
  <c r="F520" i="5"/>
  <c r="G520" i="5"/>
  <c r="H520" i="5"/>
  <c r="I520" i="5"/>
  <c r="J520" i="5"/>
  <c r="K520" i="5"/>
  <c r="L520" i="5" s="1"/>
  <c r="N520" i="5"/>
  <c r="C521" i="5"/>
  <c r="D521" i="5"/>
  <c r="E521" i="5"/>
  <c r="F521" i="5"/>
  <c r="G521" i="5"/>
  <c r="H521" i="5"/>
  <c r="I521" i="5"/>
  <c r="J521" i="5"/>
  <c r="K521" i="5"/>
  <c r="M521" i="5" s="1"/>
  <c r="N521" i="5"/>
  <c r="C522" i="5"/>
  <c r="D522" i="5"/>
  <c r="E522" i="5"/>
  <c r="F522" i="5"/>
  <c r="G522" i="5"/>
  <c r="H522" i="5"/>
  <c r="I522" i="5"/>
  <c r="J522" i="5"/>
  <c r="K522" i="5"/>
  <c r="L522" i="5" s="1"/>
  <c r="N522" i="5"/>
  <c r="O522" i="5" s="1"/>
  <c r="C523" i="5"/>
  <c r="D523" i="5"/>
  <c r="E523" i="5"/>
  <c r="F523" i="5"/>
  <c r="G523" i="5"/>
  <c r="H523" i="5"/>
  <c r="I523" i="5"/>
  <c r="J523" i="5"/>
  <c r="K523" i="5"/>
  <c r="L523" i="5" s="1"/>
  <c r="N523" i="5"/>
  <c r="O523" i="5" s="1"/>
  <c r="C524" i="5"/>
  <c r="D524" i="5"/>
  <c r="E524" i="5"/>
  <c r="F524" i="5"/>
  <c r="G524" i="5"/>
  <c r="H524" i="5"/>
  <c r="I524" i="5"/>
  <c r="J524" i="5"/>
  <c r="K524" i="5"/>
  <c r="L524" i="5" s="1"/>
  <c r="N524" i="5"/>
  <c r="C525" i="5"/>
  <c r="D525" i="5"/>
  <c r="E525" i="5"/>
  <c r="F525" i="5"/>
  <c r="G525" i="5"/>
  <c r="H525" i="5"/>
  <c r="I525" i="5"/>
  <c r="J525" i="5"/>
  <c r="K525" i="5"/>
  <c r="N525" i="5"/>
  <c r="O525" i="5" s="1"/>
  <c r="C526" i="5"/>
  <c r="D526" i="5"/>
  <c r="E526" i="5"/>
  <c r="F526" i="5"/>
  <c r="G526" i="5"/>
  <c r="H526" i="5"/>
  <c r="I526" i="5"/>
  <c r="J526" i="5"/>
  <c r="K526" i="5"/>
  <c r="N526" i="5"/>
  <c r="O526" i="5" s="1"/>
  <c r="C527" i="5"/>
  <c r="D527" i="5"/>
  <c r="E527" i="5"/>
  <c r="F527" i="5"/>
  <c r="G527" i="5"/>
  <c r="H527" i="5"/>
  <c r="I527" i="5"/>
  <c r="J527" i="5"/>
  <c r="K527" i="5"/>
  <c r="N527" i="5"/>
  <c r="C528" i="5"/>
  <c r="D528" i="5"/>
  <c r="E528" i="5"/>
  <c r="F528" i="5"/>
  <c r="G528" i="5"/>
  <c r="H528" i="5"/>
  <c r="I528" i="5"/>
  <c r="J528" i="5"/>
  <c r="K528" i="5"/>
  <c r="L528" i="5" s="1"/>
  <c r="N528" i="5"/>
  <c r="C529" i="5"/>
  <c r="D529" i="5"/>
  <c r="E529" i="5"/>
  <c r="F529" i="5"/>
  <c r="G529" i="5"/>
  <c r="H529" i="5"/>
  <c r="I529" i="5"/>
  <c r="J529" i="5"/>
  <c r="K529" i="5"/>
  <c r="M529" i="5" s="1"/>
  <c r="N529" i="5"/>
  <c r="C530" i="5"/>
  <c r="D530" i="5"/>
  <c r="E530" i="5"/>
  <c r="F530" i="5"/>
  <c r="G530" i="5"/>
  <c r="H530" i="5"/>
  <c r="I530" i="5"/>
  <c r="J530" i="5"/>
  <c r="K530" i="5"/>
  <c r="L530" i="5" s="1"/>
  <c r="N530" i="5"/>
  <c r="O530" i="5" s="1"/>
  <c r="C531" i="5"/>
  <c r="D531" i="5"/>
  <c r="E531" i="5"/>
  <c r="F531" i="5"/>
  <c r="G531" i="5"/>
  <c r="H531" i="5"/>
  <c r="I531" i="5"/>
  <c r="J531" i="5"/>
  <c r="K531" i="5"/>
  <c r="L531" i="5" s="1"/>
  <c r="N531" i="5"/>
  <c r="O531" i="5" s="1"/>
  <c r="C532" i="5"/>
  <c r="D532" i="5"/>
  <c r="E532" i="5"/>
  <c r="F532" i="5"/>
  <c r="G532" i="5"/>
  <c r="H532" i="5"/>
  <c r="I532" i="5"/>
  <c r="J532" i="5"/>
  <c r="K532" i="5"/>
  <c r="M532" i="5" s="1"/>
  <c r="N532" i="5"/>
  <c r="P532" i="5" s="1"/>
  <c r="C533" i="5"/>
  <c r="D533" i="5"/>
  <c r="E533" i="5"/>
  <c r="F533" i="5"/>
  <c r="G533" i="5"/>
  <c r="H533" i="5"/>
  <c r="I533" i="5"/>
  <c r="J533" i="5"/>
  <c r="K533" i="5"/>
  <c r="N533" i="5"/>
  <c r="O533" i="5" s="1"/>
  <c r="C534" i="5"/>
  <c r="D534" i="5"/>
  <c r="E534" i="5"/>
  <c r="F534" i="5"/>
  <c r="G534" i="5"/>
  <c r="H534" i="5"/>
  <c r="I534" i="5"/>
  <c r="J534" i="5"/>
  <c r="K534" i="5"/>
  <c r="M534" i="5" s="1"/>
  <c r="N534" i="5"/>
  <c r="O534" i="5" s="1"/>
  <c r="C535" i="5"/>
  <c r="D535" i="5"/>
  <c r="E535" i="5"/>
  <c r="F535" i="5"/>
  <c r="G535" i="5"/>
  <c r="H535" i="5"/>
  <c r="I535" i="5"/>
  <c r="J535" i="5"/>
  <c r="K535" i="5"/>
  <c r="L535" i="5" s="1"/>
  <c r="N535" i="5"/>
  <c r="C536" i="5"/>
  <c r="D536" i="5"/>
  <c r="E536" i="5"/>
  <c r="F536" i="5"/>
  <c r="G536" i="5"/>
  <c r="H536" i="5"/>
  <c r="I536" i="5"/>
  <c r="J536" i="5"/>
  <c r="K536" i="5"/>
  <c r="L536" i="5" s="1"/>
  <c r="N536" i="5"/>
  <c r="C537" i="5"/>
  <c r="D537" i="5"/>
  <c r="E537" i="5"/>
  <c r="F537" i="5"/>
  <c r="G537" i="5"/>
  <c r="H537" i="5"/>
  <c r="I537" i="5"/>
  <c r="J537" i="5"/>
  <c r="K537" i="5"/>
  <c r="M537" i="5" s="1"/>
  <c r="N537" i="5"/>
  <c r="C538" i="5"/>
  <c r="D538" i="5"/>
  <c r="E538" i="5"/>
  <c r="F538" i="5"/>
  <c r="G538" i="5"/>
  <c r="H538" i="5"/>
  <c r="I538" i="5"/>
  <c r="J538" i="5"/>
  <c r="K538" i="5"/>
  <c r="L538" i="5" s="1"/>
  <c r="N538" i="5"/>
  <c r="C539" i="5"/>
  <c r="D539" i="5"/>
  <c r="E539" i="5"/>
  <c r="F539" i="5"/>
  <c r="G539" i="5"/>
  <c r="H539" i="5"/>
  <c r="I539" i="5"/>
  <c r="J539" i="5"/>
  <c r="K539" i="5"/>
  <c r="L539" i="5" s="1"/>
  <c r="N539" i="5"/>
  <c r="O539" i="5" s="1"/>
  <c r="C540" i="5"/>
  <c r="D540" i="5"/>
  <c r="E540" i="5"/>
  <c r="F540" i="5"/>
  <c r="G540" i="5"/>
  <c r="H540" i="5"/>
  <c r="I540" i="5"/>
  <c r="J540" i="5"/>
  <c r="K540" i="5"/>
  <c r="M540" i="5" s="1"/>
  <c r="L540" i="5"/>
  <c r="N540" i="5"/>
  <c r="O540" i="5" s="1"/>
  <c r="C541" i="5"/>
  <c r="D541" i="5"/>
  <c r="E541" i="5"/>
  <c r="F541" i="5"/>
  <c r="G541" i="5"/>
  <c r="H541" i="5"/>
  <c r="I541" i="5"/>
  <c r="J541" i="5"/>
  <c r="K541" i="5"/>
  <c r="N541" i="5"/>
  <c r="O541" i="5" s="1"/>
  <c r="C542" i="5"/>
  <c r="D542" i="5"/>
  <c r="E542" i="5"/>
  <c r="F542" i="5"/>
  <c r="G542" i="5"/>
  <c r="H542" i="5"/>
  <c r="I542" i="5"/>
  <c r="J542" i="5"/>
  <c r="K542" i="5"/>
  <c r="N542" i="5"/>
  <c r="O542" i="5" s="1"/>
  <c r="C543" i="5"/>
  <c r="D543" i="5"/>
  <c r="E543" i="5"/>
  <c r="F543" i="5"/>
  <c r="G543" i="5"/>
  <c r="H543" i="5"/>
  <c r="I543" i="5"/>
  <c r="J543" i="5"/>
  <c r="K543" i="5"/>
  <c r="N543" i="5"/>
  <c r="O543" i="5" s="1"/>
  <c r="C544" i="5"/>
  <c r="D544" i="5"/>
  <c r="E544" i="5"/>
  <c r="F544" i="5"/>
  <c r="G544" i="5"/>
  <c r="H544" i="5"/>
  <c r="I544" i="5"/>
  <c r="J544" i="5"/>
  <c r="K544" i="5"/>
  <c r="L544" i="5" s="1"/>
  <c r="N544" i="5"/>
  <c r="C545" i="5"/>
  <c r="D545" i="5"/>
  <c r="E545" i="5"/>
  <c r="F545" i="5"/>
  <c r="G545" i="5"/>
  <c r="H545" i="5"/>
  <c r="I545" i="5"/>
  <c r="J545" i="5"/>
  <c r="K545" i="5"/>
  <c r="L545" i="5" s="1"/>
  <c r="N545" i="5"/>
  <c r="C546" i="5"/>
  <c r="D546" i="5"/>
  <c r="E546" i="5"/>
  <c r="F546" i="5"/>
  <c r="G546" i="5"/>
  <c r="H546" i="5"/>
  <c r="I546" i="5"/>
  <c r="J546" i="5"/>
  <c r="K546" i="5"/>
  <c r="L546" i="5" s="1"/>
  <c r="N546" i="5"/>
  <c r="C547" i="5"/>
  <c r="D547" i="5"/>
  <c r="E547" i="5"/>
  <c r="F547" i="5"/>
  <c r="G547" i="5"/>
  <c r="H547" i="5"/>
  <c r="I547" i="5"/>
  <c r="J547" i="5"/>
  <c r="K547" i="5"/>
  <c r="L547" i="5" s="1"/>
  <c r="N547" i="5"/>
  <c r="O547" i="5" s="1"/>
  <c r="C548" i="5"/>
  <c r="D548" i="5"/>
  <c r="E548" i="5"/>
  <c r="F548" i="5"/>
  <c r="G548" i="5"/>
  <c r="H548" i="5"/>
  <c r="I548" i="5"/>
  <c r="J548" i="5"/>
  <c r="K548" i="5"/>
  <c r="M548" i="5" s="1"/>
  <c r="N548" i="5"/>
  <c r="C549" i="5"/>
  <c r="D549" i="5"/>
  <c r="E549" i="5"/>
  <c r="F549" i="5"/>
  <c r="G549" i="5"/>
  <c r="H549" i="5"/>
  <c r="I549" i="5"/>
  <c r="J549" i="5"/>
  <c r="K549" i="5"/>
  <c r="N549" i="5"/>
  <c r="C550" i="5"/>
  <c r="D550" i="5"/>
  <c r="E550" i="5"/>
  <c r="F550" i="5"/>
  <c r="G550" i="5"/>
  <c r="H550" i="5"/>
  <c r="I550" i="5"/>
  <c r="J550" i="5"/>
  <c r="K550" i="5"/>
  <c r="M550" i="5" s="1"/>
  <c r="N550" i="5"/>
  <c r="O550" i="5" s="1"/>
  <c r="C551" i="5"/>
  <c r="D551" i="5"/>
  <c r="E551" i="5"/>
  <c r="F551" i="5"/>
  <c r="G551" i="5"/>
  <c r="H551" i="5"/>
  <c r="I551" i="5"/>
  <c r="J551" i="5"/>
  <c r="K551" i="5"/>
  <c r="N551" i="5"/>
  <c r="P551" i="5" s="1"/>
  <c r="C552" i="5"/>
  <c r="D552" i="5"/>
  <c r="E552" i="5"/>
  <c r="F552" i="5"/>
  <c r="G552" i="5"/>
  <c r="H552" i="5"/>
  <c r="I552" i="5"/>
  <c r="J552" i="5"/>
  <c r="K552" i="5"/>
  <c r="L552" i="5" s="1"/>
  <c r="N552" i="5"/>
  <c r="C553" i="5"/>
  <c r="D553" i="5"/>
  <c r="E553" i="5"/>
  <c r="F553" i="5"/>
  <c r="G553" i="5"/>
  <c r="H553" i="5"/>
  <c r="I553" i="5"/>
  <c r="J553" i="5"/>
  <c r="K553" i="5"/>
  <c r="L553" i="5" s="1"/>
  <c r="N553" i="5"/>
  <c r="O553" i="5" s="1"/>
  <c r="C554" i="5"/>
  <c r="D554" i="5"/>
  <c r="E554" i="5"/>
  <c r="F554" i="5"/>
  <c r="G554" i="5"/>
  <c r="H554" i="5"/>
  <c r="I554" i="5"/>
  <c r="J554" i="5"/>
  <c r="K554" i="5"/>
  <c r="L554" i="5" s="1"/>
  <c r="N554" i="5"/>
  <c r="C555" i="5"/>
  <c r="D555" i="5"/>
  <c r="E555" i="5"/>
  <c r="F555" i="5"/>
  <c r="G555" i="5"/>
  <c r="H555" i="5"/>
  <c r="I555" i="5"/>
  <c r="J555" i="5"/>
  <c r="K555" i="5"/>
  <c r="L555" i="5" s="1"/>
  <c r="N555" i="5"/>
  <c r="O555" i="5" s="1"/>
  <c r="C556" i="5"/>
  <c r="D556" i="5"/>
  <c r="E556" i="5"/>
  <c r="F556" i="5"/>
  <c r="G556" i="5"/>
  <c r="H556" i="5"/>
  <c r="I556" i="5"/>
  <c r="J556" i="5"/>
  <c r="K556" i="5"/>
  <c r="M556" i="5" s="1"/>
  <c r="N556" i="5"/>
  <c r="C557" i="5"/>
  <c r="D557" i="5"/>
  <c r="E557" i="5"/>
  <c r="F557" i="5"/>
  <c r="G557" i="5"/>
  <c r="H557" i="5"/>
  <c r="I557" i="5"/>
  <c r="J557" i="5"/>
  <c r="K557" i="5"/>
  <c r="N557" i="5"/>
  <c r="O557" i="5" s="1"/>
  <c r="C558" i="5"/>
  <c r="D558" i="5"/>
  <c r="E558" i="5"/>
  <c r="F558" i="5"/>
  <c r="G558" i="5"/>
  <c r="H558" i="5"/>
  <c r="I558" i="5"/>
  <c r="J558" i="5"/>
  <c r="K558" i="5"/>
  <c r="N558" i="5"/>
  <c r="O558" i="5" s="1"/>
  <c r="C559" i="5"/>
  <c r="D559" i="5"/>
  <c r="E559" i="5"/>
  <c r="F559" i="5"/>
  <c r="G559" i="5"/>
  <c r="H559" i="5"/>
  <c r="I559" i="5"/>
  <c r="J559" i="5"/>
  <c r="K559" i="5"/>
  <c r="N559" i="5"/>
  <c r="C560" i="5"/>
  <c r="D560" i="5"/>
  <c r="E560" i="5"/>
  <c r="F560" i="5"/>
  <c r="G560" i="5"/>
  <c r="H560" i="5"/>
  <c r="I560" i="5"/>
  <c r="J560" i="5"/>
  <c r="K560" i="5"/>
  <c r="L560" i="5" s="1"/>
  <c r="N560" i="5"/>
  <c r="C561" i="5"/>
  <c r="D561" i="5"/>
  <c r="E561" i="5"/>
  <c r="F561" i="5"/>
  <c r="G561" i="5"/>
  <c r="H561" i="5"/>
  <c r="I561" i="5"/>
  <c r="J561" i="5"/>
  <c r="K561" i="5"/>
  <c r="M561" i="5" s="1"/>
  <c r="N561" i="5"/>
  <c r="C562" i="5"/>
  <c r="D562" i="5"/>
  <c r="E562" i="5"/>
  <c r="F562" i="5"/>
  <c r="G562" i="5"/>
  <c r="H562" i="5"/>
  <c r="I562" i="5"/>
  <c r="J562" i="5"/>
  <c r="K562" i="5"/>
  <c r="L562" i="5" s="1"/>
  <c r="N562" i="5"/>
  <c r="O562" i="5" s="1"/>
  <c r="C563" i="5"/>
  <c r="D563" i="5"/>
  <c r="E563" i="5"/>
  <c r="F563" i="5"/>
  <c r="G563" i="5"/>
  <c r="H563" i="5"/>
  <c r="I563" i="5"/>
  <c r="J563" i="5"/>
  <c r="K563" i="5"/>
  <c r="L563" i="5" s="1"/>
  <c r="N563" i="5"/>
  <c r="O563" i="5" s="1"/>
  <c r="C564" i="5"/>
  <c r="D564" i="5"/>
  <c r="E564" i="5"/>
  <c r="F564" i="5"/>
  <c r="G564" i="5"/>
  <c r="H564" i="5"/>
  <c r="I564" i="5"/>
  <c r="J564" i="5"/>
  <c r="K564" i="5"/>
  <c r="L564" i="5" s="1"/>
  <c r="N564" i="5"/>
  <c r="O564" i="5" s="1"/>
  <c r="C565" i="5"/>
  <c r="D565" i="5"/>
  <c r="E565" i="5"/>
  <c r="F565" i="5"/>
  <c r="G565" i="5"/>
  <c r="H565" i="5"/>
  <c r="I565" i="5"/>
  <c r="J565" i="5"/>
  <c r="K565" i="5"/>
  <c r="N565" i="5"/>
  <c r="O565" i="5" s="1"/>
  <c r="C566" i="5"/>
  <c r="D566" i="5"/>
  <c r="E566" i="5"/>
  <c r="F566" i="5"/>
  <c r="G566" i="5"/>
  <c r="H566" i="5"/>
  <c r="I566" i="5"/>
  <c r="J566" i="5"/>
  <c r="K566" i="5"/>
  <c r="L566" i="5" s="1"/>
  <c r="N566" i="5"/>
  <c r="O566" i="5" s="1"/>
  <c r="C567" i="5"/>
  <c r="D567" i="5"/>
  <c r="E567" i="5"/>
  <c r="F567" i="5"/>
  <c r="G567" i="5"/>
  <c r="H567" i="5"/>
  <c r="I567" i="5"/>
  <c r="J567" i="5"/>
  <c r="K567" i="5"/>
  <c r="L567" i="5" s="1"/>
  <c r="N567" i="5"/>
  <c r="P567" i="5" s="1"/>
  <c r="C568" i="5"/>
  <c r="D568" i="5"/>
  <c r="E568" i="5"/>
  <c r="F568" i="5"/>
  <c r="G568" i="5"/>
  <c r="H568" i="5"/>
  <c r="I568" i="5"/>
  <c r="J568" i="5"/>
  <c r="K568" i="5"/>
  <c r="L568" i="5" s="1"/>
  <c r="N568" i="5"/>
  <c r="C569" i="5"/>
  <c r="D569" i="5"/>
  <c r="E569" i="5"/>
  <c r="F569" i="5"/>
  <c r="G569" i="5"/>
  <c r="H569" i="5"/>
  <c r="I569" i="5"/>
  <c r="J569" i="5"/>
  <c r="K569" i="5"/>
  <c r="M569" i="5" s="1"/>
  <c r="N569" i="5"/>
  <c r="O569" i="5" s="1"/>
  <c r="C570" i="5"/>
  <c r="D570" i="5"/>
  <c r="E570" i="5"/>
  <c r="F570" i="5"/>
  <c r="G570" i="5"/>
  <c r="H570" i="5"/>
  <c r="I570" i="5"/>
  <c r="J570" i="5"/>
  <c r="K570" i="5"/>
  <c r="L570" i="5" s="1"/>
  <c r="N570" i="5"/>
  <c r="O570" i="5" s="1"/>
  <c r="C571" i="5"/>
  <c r="D571" i="5"/>
  <c r="E571" i="5"/>
  <c r="F571" i="5"/>
  <c r="G571" i="5"/>
  <c r="H571" i="5"/>
  <c r="I571" i="5"/>
  <c r="J571" i="5"/>
  <c r="K571" i="5"/>
  <c r="N571" i="5"/>
  <c r="O571" i="5" s="1"/>
  <c r="C572" i="5"/>
  <c r="D572" i="5"/>
  <c r="E572" i="5"/>
  <c r="F572" i="5"/>
  <c r="G572" i="5"/>
  <c r="H572" i="5"/>
  <c r="I572" i="5"/>
  <c r="J572" i="5"/>
  <c r="K572" i="5"/>
  <c r="L572" i="5" s="1"/>
  <c r="N572" i="5"/>
  <c r="O572" i="5" s="1"/>
  <c r="C573" i="5"/>
  <c r="D573" i="5"/>
  <c r="E573" i="5"/>
  <c r="F573" i="5"/>
  <c r="G573" i="5"/>
  <c r="H573" i="5"/>
  <c r="I573" i="5"/>
  <c r="J573" i="5"/>
  <c r="K573" i="5"/>
  <c r="N573" i="5"/>
  <c r="O573" i="5" s="1"/>
  <c r="C574" i="5"/>
  <c r="D574" i="5"/>
  <c r="E574" i="5"/>
  <c r="F574" i="5"/>
  <c r="G574" i="5"/>
  <c r="H574" i="5"/>
  <c r="I574" i="5"/>
  <c r="J574" i="5"/>
  <c r="K574" i="5"/>
  <c r="L574" i="5" s="1"/>
  <c r="N574" i="5"/>
  <c r="C575" i="5"/>
  <c r="D575" i="5"/>
  <c r="E575" i="5"/>
  <c r="F575" i="5"/>
  <c r="G575" i="5"/>
  <c r="H575" i="5"/>
  <c r="I575" i="5"/>
  <c r="J575" i="5"/>
  <c r="K575" i="5"/>
  <c r="L575" i="5" s="1"/>
  <c r="M575" i="5"/>
  <c r="N575" i="5"/>
  <c r="O575" i="5" s="1"/>
  <c r="C576" i="5"/>
  <c r="D576" i="5"/>
  <c r="E576" i="5"/>
  <c r="F576" i="5"/>
  <c r="G576" i="5"/>
  <c r="H576" i="5"/>
  <c r="I576" i="5"/>
  <c r="J576" i="5"/>
  <c r="K576" i="5"/>
  <c r="L576" i="5" s="1"/>
  <c r="N576" i="5"/>
  <c r="C577" i="5"/>
  <c r="D577" i="5"/>
  <c r="E577" i="5"/>
  <c r="F577" i="5"/>
  <c r="G577" i="5"/>
  <c r="H577" i="5"/>
  <c r="I577" i="5"/>
  <c r="J577" i="5"/>
  <c r="K577" i="5"/>
  <c r="L577" i="5" s="1"/>
  <c r="N577" i="5"/>
  <c r="C578" i="5"/>
  <c r="D578" i="5"/>
  <c r="E578" i="5"/>
  <c r="F578" i="5"/>
  <c r="G578" i="5"/>
  <c r="H578" i="5"/>
  <c r="I578" i="5"/>
  <c r="J578" i="5"/>
  <c r="K578" i="5"/>
  <c r="L578" i="5" s="1"/>
  <c r="N578" i="5"/>
  <c r="O578" i="5" s="1"/>
  <c r="C579" i="5"/>
  <c r="D579" i="5"/>
  <c r="E579" i="5"/>
  <c r="F579" i="5"/>
  <c r="G579" i="5"/>
  <c r="H579" i="5"/>
  <c r="I579" i="5"/>
  <c r="J579" i="5"/>
  <c r="K579" i="5"/>
  <c r="N579" i="5"/>
  <c r="C580" i="5"/>
  <c r="D580" i="5"/>
  <c r="E580" i="5"/>
  <c r="F580" i="5"/>
  <c r="G580" i="5"/>
  <c r="H580" i="5"/>
  <c r="I580" i="5"/>
  <c r="J580" i="5"/>
  <c r="K580" i="5"/>
  <c r="N580" i="5"/>
  <c r="P580" i="5" s="1"/>
  <c r="C581" i="5"/>
  <c r="D581" i="5"/>
  <c r="E581" i="5"/>
  <c r="F581" i="5"/>
  <c r="G581" i="5"/>
  <c r="H581" i="5"/>
  <c r="I581" i="5"/>
  <c r="J581" i="5"/>
  <c r="K581" i="5"/>
  <c r="N581" i="5"/>
  <c r="O581" i="5" s="1"/>
  <c r="C582" i="5"/>
  <c r="D582" i="5"/>
  <c r="E582" i="5"/>
  <c r="F582" i="5"/>
  <c r="G582" i="5"/>
  <c r="H582" i="5"/>
  <c r="I582" i="5"/>
  <c r="J582" i="5"/>
  <c r="K582" i="5"/>
  <c r="M582" i="5" s="1"/>
  <c r="N582" i="5"/>
  <c r="C583" i="5"/>
  <c r="D583" i="5"/>
  <c r="E583" i="5"/>
  <c r="F583" i="5"/>
  <c r="G583" i="5"/>
  <c r="H583" i="5"/>
  <c r="I583" i="5"/>
  <c r="J583" i="5"/>
  <c r="K583" i="5"/>
  <c r="L583" i="5" s="1"/>
  <c r="N583" i="5"/>
  <c r="P583" i="5" s="1"/>
  <c r="C584" i="5"/>
  <c r="D584" i="5"/>
  <c r="E584" i="5"/>
  <c r="F584" i="5"/>
  <c r="G584" i="5"/>
  <c r="H584" i="5"/>
  <c r="I584" i="5"/>
  <c r="J584" i="5"/>
  <c r="K584" i="5"/>
  <c r="N584" i="5"/>
  <c r="C585" i="5"/>
  <c r="D585" i="5"/>
  <c r="E585" i="5"/>
  <c r="F585" i="5"/>
  <c r="G585" i="5"/>
  <c r="H585" i="5"/>
  <c r="I585" i="5"/>
  <c r="J585" i="5"/>
  <c r="K585" i="5"/>
  <c r="N585" i="5"/>
  <c r="O585" i="5" s="1"/>
  <c r="C586" i="5"/>
  <c r="D586" i="5"/>
  <c r="E586" i="5"/>
  <c r="F586" i="5"/>
  <c r="G586" i="5"/>
  <c r="H586" i="5"/>
  <c r="I586" i="5"/>
  <c r="J586" i="5"/>
  <c r="K586" i="5"/>
  <c r="L586" i="5" s="1"/>
  <c r="N586" i="5"/>
  <c r="O586" i="5" s="1"/>
  <c r="P586" i="5"/>
  <c r="C587" i="5"/>
  <c r="D587" i="5"/>
  <c r="E587" i="5"/>
  <c r="F587" i="5"/>
  <c r="G587" i="5"/>
  <c r="H587" i="5"/>
  <c r="I587" i="5"/>
  <c r="J587" i="5"/>
  <c r="K587" i="5"/>
  <c r="N587" i="5"/>
  <c r="C588" i="5"/>
  <c r="D588" i="5"/>
  <c r="E588" i="5"/>
  <c r="F588" i="5"/>
  <c r="G588" i="5"/>
  <c r="H588" i="5"/>
  <c r="I588" i="5"/>
  <c r="J588" i="5"/>
  <c r="K588" i="5"/>
  <c r="L588" i="5" s="1"/>
  <c r="N588" i="5"/>
  <c r="C589" i="5"/>
  <c r="D589" i="5"/>
  <c r="E589" i="5"/>
  <c r="F589" i="5"/>
  <c r="G589" i="5"/>
  <c r="H589" i="5"/>
  <c r="I589" i="5"/>
  <c r="J589" i="5"/>
  <c r="K589" i="5"/>
  <c r="N589" i="5"/>
  <c r="C590" i="5"/>
  <c r="D590" i="5"/>
  <c r="E590" i="5"/>
  <c r="F590" i="5"/>
  <c r="G590" i="5"/>
  <c r="H590" i="5"/>
  <c r="I590" i="5"/>
  <c r="J590" i="5"/>
  <c r="K590" i="5"/>
  <c r="L590" i="5" s="1"/>
  <c r="N590" i="5"/>
  <c r="P590" i="5" s="1"/>
  <c r="C591" i="5"/>
  <c r="D591" i="5"/>
  <c r="E591" i="5"/>
  <c r="F591" i="5"/>
  <c r="G591" i="5"/>
  <c r="H591" i="5"/>
  <c r="I591" i="5"/>
  <c r="J591" i="5"/>
  <c r="K591" i="5"/>
  <c r="L591" i="5" s="1"/>
  <c r="N591" i="5"/>
  <c r="O591" i="5" s="1"/>
  <c r="C592" i="5"/>
  <c r="D592" i="5"/>
  <c r="E592" i="5"/>
  <c r="F592" i="5"/>
  <c r="G592" i="5"/>
  <c r="H592" i="5"/>
  <c r="I592" i="5"/>
  <c r="J592" i="5"/>
  <c r="K592" i="5"/>
  <c r="N592" i="5"/>
  <c r="C593" i="5"/>
  <c r="D593" i="5"/>
  <c r="E593" i="5"/>
  <c r="F593" i="5"/>
  <c r="G593" i="5"/>
  <c r="H593" i="5"/>
  <c r="I593" i="5"/>
  <c r="J593" i="5"/>
  <c r="K593" i="5"/>
  <c r="N593" i="5"/>
  <c r="P593" i="5" s="1"/>
  <c r="C594" i="5"/>
  <c r="D594" i="5"/>
  <c r="E594" i="5"/>
  <c r="F594" i="5"/>
  <c r="G594" i="5"/>
  <c r="H594" i="5"/>
  <c r="I594" i="5"/>
  <c r="J594" i="5"/>
  <c r="K594" i="5"/>
  <c r="N594" i="5"/>
  <c r="O594" i="5" s="1"/>
  <c r="C595" i="5"/>
  <c r="D595" i="5"/>
  <c r="E595" i="5"/>
  <c r="F595" i="5"/>
  <c r="G595" i="5"/>
  <c r="H595" i="5"/>
  <c r="I595" i="5"/>
  <c r="J595" i="5"/>
  <c r="K595" i="5"/>
  <c r="M595" i="5" s="1"/>
  <c r="N595" i="5"/>
  <c r="C596" i="5"/>
  <c r="D596" i="5"/>
  <c r="E596" i="5"/>
  <c r="F596" i="5"/>
  <c r="G596" i="5"/>
  <c r="H596" i="5"/>
  <c r="I596" i="5"/>
  <c r="J596" i="5"/>
  <c r="K596" i="5"/>
  <c r="N596" i="5"/>
  <c r="P596" i="5" s="1"/>
  <c r="C597" i="5"/>
  <c r="D597" i="5"/>
  <c r="E597" i="5"/>
  <c r="F597" i="5"/>
  <c r="G597" i="5"/>
  <c r="H597" i="5"/>
  <c r="I597" i="5"/>
  <c r="J597" i="5"/>
  <c r="K597" i="5"/>
  <c r="N597" i="5"/>
  <c r="C598" i="5"/>
  <c r="D598" i="5"/>
  <c r="E598" i="5"/>
  <c r="F598" i="5"/>
  <c r="G598" i="5"/>
  <c r="H598" i="5"/>
  <c r="I598" i="5"/>
  <c r="J598" i="5"/>
  <c r="K598" i="5"/>
  <c r="M598" i="5" s="1"/>
  <c r="N598" i="5"/>
  <c r="C599" i="5"/>
  <c r="D599" i="5"/>
  <c r="E599" i="5"/>
  <c r="F599" i="5"/>
  <c r="G599" i="5"/>
  <c r="H599" i="5"/>
  <c r="I599" i="5"/>
  <c r="J599" i="5"/>
  <c r="K599" i="5"/>
  <c r="L599" i="5" s="1"/>
  <c r="N599" i="5"/>
  <c r="P599" i="5" s="1"/>
  <c r="C600" i="5"/>
  <c r="D600" i="5"/>
  <c r="E600" i="5"/>
  <c r="F600" i="5"/>
  <c r="G600" i="5"/>
  <c r="H600" i="5"/>
  <c r="I600" i="5"/>
  <c r="J600" i="5"/>
  <c r="K600" i="5"/>
  <c r="N600" i="5"/>
  <c r="C601" i="5"/>
  <c r="D601" i="5"/>
  <c r="E601" i="5"/>
  <c r="F601" i="5"/>
  <c r="G601" i="5"/>
  <c r="H601" i="5"/>
  <c r="I601" i="5"/>
  <c r="J601" i="5"/>
  <c r="K601" i="5"/>
  <c r="M601" i="5" s="1"/>
  <c r="N601" i="5"/>
  <c r="O601" i="5" s="1"/>
  <c r="C602" i="5"/>
  <c r="D602" i="5"/>
  <c r="E602" i="5"/>
  <c r="F602" i="5"/>
  <c r="G602" i="5"/>
  <c r="H602" i="5"/>
  <c r="I602" i="5"/>
  <c r="J602" i="5"/>
  <c r="K602" i="5"/>
  <c r="L602" i="5" s="1"/>
  <c r="N602" i="5"/>
  <c r="O602" i="5" s="1"/>
  <c r="C603" i="5"/>
  <c r="D603" i="5"/>
  <c r="E603" i="5"/>
  <c r="F603" i="5"/>
  <c r="G603" i="5"/>
  <c r="H603" i="5"/>
  <c r="I603" i="5"/>
  <c r="J603" i="5"/>
  <c r="K603" i="5"/>
  <c r="N603" i="5"/>
  <c r="C604" i="5"/>
  <c r="D604" i="5"/>
  <c r="E604" i="5"/>
  <c r="F604" i="5"/>
  <c r="G604" i="5"/>
  <c r="H604" i="5"/>
  <c r="I604" i="5"/>
  <c r="J604" i="5"/>
  <c r="K604" i="5"/>
  <c r="L604" i="5" s="1"/>
  <c r="N604" i="5"/>
  <c r="O604" i="5" s="1"/>
  <c r="C605" i="5"/>
  <c r="D605" i="5"/>
  <c r="E605" i="5"/>
  <c r="F605" i="5"/>
  <c r="G605" i="5"/>
  <c r="H605" i="5"/>
  <c r="I605" i="5"/>
  <c r="J605" i="5"/>
  <c r="K605" i="5"/>
  <c r="N605" i="5"/>
  <c r="O605" i="5" s="1"/>
  <c r="C606" i="5"/>
  <c r="D606" i="5"/>
  <c r="E606" i="5"/>
  <c r="F606" i="5"/>
  <c r="G606" i="5"/>
  <c r="H606" i="5"/>
  <c r="I606" i="5"/>
  <c r="J606" i="5"/>
  <c r="K606" i="5"/>
  <c r="L606" i="5" s="1"/>
  <c r="N606" i="5"/>
  <c r="P606" i="5" s="1"/>
  <c r="O606" i="5"/>
  <c r="C607" i="5"/>
  <c r="D607" i="5"/>
  <c r="E607" i="5"/>
  <c r="F607" i="5"/>
  <c r="G607" i="5"/>
  <c r="H607" i="5"/>
  <c r="I607" i="5"/>
  <c r="J607" i="5"/>
  <c r="K607" i="5"/>
  <c r="N607" i="5"/>
  <c r="O607" i="5" s="1"/>
  <c r="C608" i="5"/>
  <c r="D608" i="5"/>
  <c r="E608" i="5"/>
  <c r="F608" i="5"/>
  <c r="G608" i="5"/>
  <c r="H608" i="5"/>
  <c r="I608" i="5"/>
  <c r="J608" i="5"/>
  <c r="K608" i="5"/>
  <c r="N608" i="5"/>
  <c r="C609" i="5"/>
  <c r="D609" i="5"/>
  <c r="E609" i="5"/>
  <c r="F609" i="5"/>
  <c r="G609" i="5"/>
  <c r="H609" i="5"/>
  <c r="I609" i="5"/>
  <c r="J609" i="5"/>
  <c r="K609" i="5"/>
  <c r="M609" i="5" s="1"/>
  <c r="N609" i="5"/>
  <c r="O609" i="5" s="1"/>
  <c r="C610" i="5"/>
  <c r="D610" i="5"/>
  <c r="E610" i="5"/>
  <c r="F610" i="5"/>
  <c r="G610" i="5"/>
  <c r="H610" i="5"/>
  <c r="I610" i="5"/>
  <c r="J610" i="5"/>
  <c r="K610" i="5"/>
  <c r="L610" i="5" s="1"/>
  <c r="M610" i="5"/>
  <c r="N610" i="5"/>
  <c r="C611" i="5"/>
  <c r="D611" i="5"/>
  <c r="E611" i="5"/>
  <c r="F611" i="5"/>
  <c r="G611" i="5"/>
  <c r="H611" i="5"/>
  <c r="I611" i="5"/>
  <c r="J611" i="5"/>
  <c r="K611" i="5"/>
  <c r="M611" i="5" s="1"/>
  <c r="N611" i="5"/>
  <c r="P611" i="5" s="1"/>
  <c r="C612" i="5"/>
  <c r="D612" i="5"/>
  <c r="E612" i="5"/>
  <c r="F612" i="5"/>
  <c r="G612" i="5"/>
  <c r="H612" i="5"/>
  <c r="I612" i="5"/>
  <c r="J612" i="5"/>
  <c r="K612" i="5"/>
  <c r="M612" i="5" s="1"/>
  <c r="N612" i="5"/>
  <c r="O612" i="5" s="1"/>
  <c r="C613" i="5"/>
  <c r="D613" i="5"/>
  <c r="E613" i="5"/>
  <c r="F613" i="5"/>
  <c r="G613" i="5"/>
  <c r="H613" i="5"/>
  <c r="I613" i="5"/>
  <c r="J613" i="5"/>
  <c r="K613" i="5"/>
  <c r="N613" i="5"/>
  <c r="O613" i="5" s="1"/>
  <c r="C614" i="5"/>
  <c r="D614" i="5"/>
  <c r="E614" i="5"/>
  <c r="F614" i="5"/>
  <c r="G614" i="5"/>
  <c r="H614" i="5"/>
  <c r="I614" i="5"/>
  <c r="J614" i="5"/>
  <c r="K614" i="5"/>
  <c r="L614" i="5" s="1"/>
  <c r="N614" i="5"/>
  <c r="P614" i="5" s="1"/>
  <c r="C615" i="5"/>
  <c r="D615" i="5"/>
  <c r="E615" i="5"/>
  <c r="F615" i="5"/>
  <c r="G615" i="5"/>
  <c r="H615" i="5"/>
  <c r="I615" i="5"/>
  <c r="J615" i="5"/>
  <c r="K615" i="5"/>
  <c r="L615" i="5" s="1"/>
  <c r="N615" i="5"/>
  <c r="O615" i="5" s="1"/>
  <c r="C616" i="5"/>
  <c r="D616" i="5"/>
  <c r="E616" i="5"/>
  <c r="F616" i="5"/>
  <c r="G616" i="5"/>
  <c r="H616" i="5"/>
  <c r="I616" i="5"/>
  <c r="J616" i="5"/>
  <c r="K616" i="5"/>
  <c r="N616" i="5"/>
  <c r="P616" i="5" s="1"/>
  <c r="C617" i="5"/>
  <c r="D617" i="5"/>
  <c r="E617" i="5"/>
  <c r="F617" i="5"/>
  <c r="G617" i="5"/>
  <c r="H617" i="5"/>
  <c r="I617" i="5"/>
  <c r="J617" i="5"/>
  <c r="K617" i="5"/>
  <c r="L617" i="5" s="1"/>
  <c r="N617" i="5"/>
  <c r="C618" i="5"/>
  <c r="D618" i="5"/>
  <c r="E618" i="5"/>
  <c r="F618" i="5"/>
  <c r="G618" i="5"/>
  <c r="H618" i="5"/>
  <c r="I618" i="5"/>
  <c r="J618" i="5"/>
  <c r="K618" i="5"/>
  <c r="N618" i="5"/>
  <c r="O618" i="5" s="1"/>
  <c r="C619" i="5"/>
  <c r="D619" i="5"/>
  <c r="E619" i="5"/>
  <c r="F619" i="5"/>
  <c r="G619" i="5"/>
  <c r="H619" i="5"/>
  <c r="I619" i="5"/>
  <c r="J619" i="5"/>
  <c r="K619" i="5"/>
  <c r="N619" i="5"/>
  <c r="P619" i="5" s="1"/>
  <c r="C620" i="5"/>
  <c r="D620" i="5"/>
  <c r="E620" i="5"/>
  <c r="F620" i="5"/>
  <c r="G620" i="5"/>
  <c r="H620" i="5"/>
  <c r="I620" i="5"/>
  <c r="J620" i="5"/>
  <c r="K620" i="5"/>
  <c r="L620" i="5" s="1"/>
  <c r="N620" i="5"/>
  <c r="P620" i="5" s="1"/>
  <c r="C621" i="5"/>
  <c r="D621" i="5"/>
  <c r="E621" i="5"/>
  <c r="F621" i="5"/>
  <c r="G621" i="5"/>
  <c r="H621" i="5"/>
  <c r="I621" i="5"/>
  <c r="J621" i="5"/>
  <c r="K621" i="5"/>
  <c r="M621" i="5" s="1"/>
  <c r="N621" i="5"/>
  <c r="O621" i="5" s="1"/>
  <c r="C622" i="5"/>
  <c r="D622" i="5"/>
  <c r="E622" i="5"/>
  <c r="F622" i="5"/>
  <c r="G622" i="5"/>
  <c r="H622" i="5"/>
  <c r="I622" i="5"/>
  <c r="J622" i="5"/>
  <c r="K622" i="5"/>
  <c r="M622" i="5" s="1"/>
  <c r="L622" i="5"/>
  <c r="N622" i="5"/>
  <c r="C623" i="5"/>
  <c r="D623" i="5"/>
  <c r="E623" i="5"/>
  <c r="F623" i="5"/>
  <c r="G623" i="5"/>
  <c r="H623" i="5"/>
  <c r="I623" i="5"/>
  <c r="J623" i="5"/>
  <c r="K623" i="5"/>
  <c r="L623" i="5" s="1"/>
  <c r="N623" i="5"/>
  <c r="O623" i="5" s="1"/>
  <c r="C624" i="5"/>
  <c r="D624" i="5"/>
  <c r="E624" i="5"/>
  <c r="F624" i="5"/>
  <c r="G624" i="5"/>
  <c r="H624" i="5"/>
  <c r="I624" i="5"/>
  <c r="J624" i="5"/>
  <c r="K624" i="5"/>
  <c r="N624" i="5"/>
  <c r="C625" i="5"/>
  <c r="D625" i="5"/>
  <c r="E625" i="5"/>
  <c r="F625" i="5"/>
  <c r="G625" i="5"/>
  <c r="H625" i="5"/>
  <c r="I625" i="5"/>
  <c r="J625" i="5"/>
  <c r="K625" i="5"/>
  <c r="M625" i="5" s="1"/>
  <c r="N625" i="5"/>
  <c r="O625" i="5" s="1"/>
  <c r="C626" i="5"/>
  <c r="D626" i="5"/>
  <c r="E626" i="5"/>
  <c r="F626" i="5"/>
  <c r="G626" i="5"/>
  <c r="H626" i="5"/>
  <c r="I626" i="5"/>
  <c r="J626" i="5"/>
  <c r="K626" i="5"/>
  <c r="L626" i="5" s="1"/>
  <c r="N626" i="5"/>
  <c r="C627" i="5"/>
  <c r="D627" i="5"/>
  <c r="E627" i="5"/>
  <c r="F627" i="5"/>
  <c r="G627" i="5"/>
  <c r="H627" i="5"/>
  <c r="I627" i="5"/>
  <c r="J627" i="5"/>
  <c r="K627" i="5"/>
  <c r="M627" i="5" s="1"/>
  <c r="N627" i="5"/>
  <c r="P627" i="5" s="1"/>
  <c r="C628" i="5"/>
  <c r="D628" i="5"/>
  <c r="E628" i="5"/>
  <c r="F628" i="5"/>
  <c r="G628" i="5"/>
  <c r="H628" i="5"/>
  <c r="I628" i="5"/>
  <c r="J628" i="5"/>
  <c r="K628" i="5"/>
  <c r="M628" i="5" s="1"/>
  <c r="L628" i="5"/>
  <c r="N628" i="5"/>
  <c r="P628" i="5" s="1"/>
  <c r="C629" i="5"/>
  <c r="D629" i="5"/>
  <c r="E629" i="5"/>
  <c r="F629" i="5"/>
  <c r="G629" i="5"/>
  <c r="H629" i="5"/>
  <c r="I629" i="5"/>
  <c r="J629" i="5"/>
  <c r="K629" i="5"/>
  <c r="L629" i="5" s="1"/>
  <c r="N629" i="5"/>
  <c r="O629" i="5" s="1"/>
  <c r="C630" i="5"/>
  <c r="D630" i="5"/>
  <c r="E630" i="5"/>
  <c r="F630" i="5"/>
  <c r="G630" i="5"/>
  <c r="H630" i="5"/>
  <c r="I630" i="5"/>
  <c r="J630" i="5"/>
  <c r="K630" i="5"/>
  <c r="L630" i="5" s="1"/>
  <c r="N630" i="5"/>
  <c r="C631" i="5"/>
  <c r="D631" i="5"/>
  <c r="E631" i="5"/>
  <c r="F631" i="5"/>
  <c r="G631" i="5"/>
  <c r="H631" i="5"/>
  <c r="I631" i="5"/>
  <c r="J631" i="5"/>
  <c r="K631" i="5"/>
  <c r="L631" i="5" s="1"/>
  <c r="N631" i="5"/>
  <c r="O631" i="5" s="1"/>
  <c r="C632" i="5"/>
  <c r="D632" i="5"/>
  <c r="E632" i="5"/>
  <c r="F632" i="5"/>
  <c r="G632" i="5"/>
  <c r="H632" i="5"/>
  <c r="I632" i="5"/>
  <c r="J632" i="5"/>
  <c r="K632" i="5"/>
  <c r="N632" i="5"/>
  <c r="C633" i="5"/>
  <c r="D633" i="5"/>
  <c r="E633" i="5"/>
  <c r="F633" i="5"/>
  <c r="G633" i="5"/>
  <c r="H633" i="5"/>
  <c r="I633" i="5"/>
  <c r="J633" i="5"/>
  <c r="K633" i="5"/>
  <c r="M633" i="5" s="1"/>
  <c r="N633" i="5"/>
  <c r="O633" i="5" s="1"/>
  <c r="C634" i="5"/>
  <c r="D634" i="5"/>
  <c r="E634" i="5"/>
  <c r="F634" i="5"/>
  <c r="G634" i="5"/>
  <c r="H634" i="5"/>
  <c r="I634" i="5"/>
  <c r="J634" i="5"/>
  <c r="K634" i="5"/>
  <c r="L634" i="5" s="1"/>
  <c r="M634" i="5"/>
  <c r="N634" i="5"/>
  <c r="C635" i="5"/>
  <c r="D635" i="5"/>
  <c r="E635" i="5"/>
  <c r="F635" i="5"/>
  <c r="G635" i="5"/>
  <c r="H635" i="5"/>
  <c r="I635" i="5"/>
  <c r="J635" i="5"/>
  <c r="K635" i="5"/>
  <c r="M635" i="5" s="1"/>
  <c r="N635" i="5"/>
  <c r="P635" i="5" s="1"/>
  <c r="C636" i="5"/>
  <c r="D636" i="5"/>
  <c r="E636" i="5"/>
  <c r="F636" i="5"/>
  <c r="G636" i="5"/>
  <c r="H636" i="5"/>
  <c r="I636" i="5"/>
  <c r="J636" i="5"/>
  <c r="K636" i="5"/>
  <c r="L636" i="5" s="1"/>
  <c r="N636" i="5"/>
  <c r="P636" i="5" s="1"/>
  <c r="C637" i="5"/>
  <c r="D637" i="5"/>
  <c r="E637" i="5"/>
  <c r="F637" i="5"/>
  <c r="G637" i="5"/>
  <c r="H637" i="5"/>
  <c r="I637" i="5"/>
  <c r="J637" i="5"/>
  <c r="K637" i="5"/>
  <c r="L637" i="5" s="1"/>
  <c r="N637" i="5"/>
  <c r="O637" i="5" s="1"/>
  <c r="C638" i="5"/>
  <c r="D638" i="5"/>
  <c r="E638" i="5"/>
  <c r="F638" i="5"/>
  <c r="G638" i="5"/>
  <c r="H638" i="5"/>
  <c r="I638" i="5"/>
  <c r="J638" i="5"/>
  <c r="K638" i="5"/>
  <c r="M638" i="5" s="1"/>
  <c r="N638" i="5"/>
  <c r="C639" i="5"/>
  <c r="D639" i="5"/>
  <c r="E639" i="5"/>
  <c r="F639" i="5"/>
  <c r="G639" i="5"/>
  <c r="H639" i="5"/>
  <c r="I639" i="5"/>
  <c r="J639" i="5"/>
  <c r="K639" i="5"/>
  <c r="L639" i="5" s="1"/>
  <c r="N639" i="5"/>
  <c r="O639" i="5" s="1"/>
  <c r="C640" i="5"/>
  <c r="D640" i="5"/>
  <c r="E640" i="5"/>
  <c r="F640" i="5"/>
  <c r="G640" i="5"/>
  <c r="H640" i="5"/>
  <c r="I640" i="5"/>
  <c r="J640" i="5"/>
  <c r="K640" i="5"/>
  <c r="N640" i="5"/>
  <c r="C641" i="5"/>
  <c r="D641" i="5"/>
  <c r="E641" i="5"/>
  <c r="F641" i="5"/>
  <c r="G641" i="5"/>
  <c r="H641" i="5"/>
  <c r="I641" i="5"/>
  <c r="J641" i="5"/>
  <c r="K641" i="5"/>
  <c r="M641" i="5" s="1"/>
  <c r="N641" i="5"/>
  <c r="O641" i="5" s="1"/>
  <c r="C642" i="5"/>
  <c r="D642" i="5"/>
  <c r="E642" i="5"/>
  <c r="F642" i="5"/>
  <c r="G642" i="5"/>
  <c r="H642" i="5"/>
  <c r="I642" i="5"/>
  <c r="J642" i="5"/>
  <c r="K642" i="5"/>
  <c r="L642" i="5" s="1"/>
  <c r="N642" i="5"/>
  <c r="C643" i="5"/>
  <c r="D643" i="5"/>
  <c r="E643" i="5"/>
  <c r="F643" i="5"/>
  <c r="G643" i="5"/>
  <c r="H643" i="5"/>
  <c r="I643" i="5"/>
  <c r="J643" i="5"/>
  <c r="K643" i="5"/>
  <c r="M643" i="5" s="1"/>
  <c r="N643" i="5"/>
  <c r="P643" i="5" s="1"/>
  <c r="C644" i="5"/>
  <c r="D644" i="5"/>
  <c r="E644" i="5"/>
  <c r="F644" i="5"/>
  <c r="G644" i="5"/>
  <c r="H644" i="5"/>
  <c r="I644" i="5"/>
  <c r="J644" i="5"/>
  <c r="K644" i="5"/>
  <c r="M644" i="5" s="1"/>
  <c r="N644" i="5"/>
  <c r="P644" i="5" s="1"/>
  <c r="C645" i="5"/>
  <c r="D645" i="5"/>
  <c r="E645" i="5"/>
  <c r="F645" i="5"/>
  <c r="G645" i="5"/>
  <c r="H645" i="5"/>
  <c r="I645" i="5"/>
  <c r="J645" i="5"/>
  <c r="K645" i="5"/>
  <c r="L645" i="5" s="1"/>
  <c r="N645" i="5"/>
  <c r="O645" i="5" s="1"/>
  <c r="C646" i="5"/>
  <c r="D646" i="5"/>
  <c r="E646" i="5"/>
  <c r="F646" i="5"/>
  <c r="G646" i="5"/>
  <c r="H646" i="5"/>
  <c r="I646" i="5"/>
  <c r="J646" i="5"/>
  <c r="K646" i="5"/>
  <c r="L646" i="5" s="1"/>
  <c r="N646" i="5"/>
  <c r="P646" i="5" s="1"/>
  <c r="C647" i="5"/>
  <c r="D647" i="5"/>
  <c r="E647" i="5"/>
  <c r="F647" i="5"/>
  <c r="G647" i="5"/>
  <c r="H647" i="5"/>
  <c r="I647" i="5"/>
  <c r="J647" i="5"/>
  <c r="K647" i="5"/>
  <c r="N647" i="5"/>
  <c r="O647" i="5" s="1"/>
  <c r="C648" i="5"/>
  <c r="D648" i="5"/>
  <c r="E648" i="5"/>
  <c r="F648" i="5"/>
  <c r="G648" i="5"/>
  <c r="H648" i="5"/>
  <c r="I648" i="5"/>
  <c r="J648" i="5"/>
  <c r="K648" i="5"/>
  <c r="N648" i="5"/>
  <c r="O648" i="5" s="1"/>
  <c r="C649" i="5"/>
  <c r="D649" i="5"/>
  <c r="E649" i="5"/>
  <c r="F649" i="5"/>
  <c r="G649" i="5"/>
  <c r="H649" i="5"/>
  <c r="I649" i="5"/>
  <c r="J649" i="5"/>
  <c r="K649" i="5"/>
  <c r="L649" i="5" s="1"/>
  <c r="N649" i="5"/>
  <c r="O649" i="5" s="1"/>
  <c r="C650" i="5"/>
  <c r="D650" i="5"/>
  <c r="E650" i="5"/>
  <c r="F650" i="5"/>
  <c r="G650" i="5"/>
  <c r="H650" i="5"/>
  <c r="I650" i="5"/>
  <c r="J650" i="5"/>
  <c r="K650" i="5"/>
  <c r="L650" i="5" s="1"/>
  <c r="N650" i="5"/>
  <c r="O650" i="5" s="1"/>
  <c r="C651" i="5"/>
  <c r="D651" i="5"/>
  <c r="E651" i="5"/>
  <c r="F651" i="5"/>
  <c r="G651" i="5"/>
  <c r="H651" i="5"/>
  <c r="I651" i="5"/>
  <c r="J651" i="5"/>
  <c r="K651" i="5"/>
  <c r="M651" i="5" s="1"/>
  <c r="N651" i="5"/>
  <c r="P651" i="5" s="1"/>
  <c r="C652" i="5"/>
  <c r="D652" i="5"/>
  <c r="E652" i="5"/>
  <c r="F652" i="5"/>
  <c r="G652" i="5"/>
  <c r="H652" i="5"/>
  <c r="I652" i="5"/>
  <c r="J652" i="5"/>
  <c r="K652" i="5"/>
  <c r="M652" i="5" s="1"/>
  <c r="N652" i="5"/>
  <c r="O652" i="5" s="1"/>
  <c r="C653" i="5"/>
  <c r="D653" i="5"/>
  <c r="E653" i="5"/>
  <c r="F653" i="5"/>
  <c r="G653" i="5"/>
  <c r="H653" i="5"/>
  <c r="I653" i="5"/>
  <c r="J653" i="5"/>
  <c r="K653" i="5"/>
  <c r="L653" i="5" s="1"/>
  <c r="M653" i="5"/>
  <c r="N653" i="5"/>
  <c r="O653" i="5" s="1"/>
  <c r="C654" i="5"/>
  <c r="D654" i="5"/>
  <c r="E654" i="5"/>
  <c r="F654" i="5"/>
  <c r="G654" i="5"/>
  <c r="H654" i="5"/>
  <c r="I654" i="5"/>
  <c r="J654" i="5"/>
  <c r="K654" i="5"/>
  <c r="L654" i="5" s="1"/>
  <c r="N654" i="5"/>
  <c r="P654" i="5" s="1"/>
  <c r="C655" i="5"/>
  <c r="D655" i="5"/>
  <c r="E655" i="5"/>
  <c r="F655" i="5"/>
  <c r="G655" i="5"/>
  <c r="H655" i="5"/>
  <c r="I655" i="5"/>
  <c r="J655" i="5"/>
  <c r="K655" i="5"/>
  <c r="N655" i="5"/>
  <c r="O655" i="5" s="1"/>
  <c r="C656" i="5"/>
  <c r="D656" i="5"/>
  <c r="E656" i="5"/>
  <c r="F656" i="5"/>
  <c r="G656" i="5"/>
  <c r="H656" i="5"/>
  <c r="I656" i="5"/>
  <c r="J656" i="5"/>
  <c r="K656" i="5"/>
  <c r="N656" i="5"/>
  <c r="O656" i="5" s="1"/>
  <c r="C657" i="5"/>
  <c r="D657" i="5"/>
  <c r="E657" i="5"/>
  <c r="F657" i="5"/>
  <c r="G657" i="5"/>
  <c r="H657" i="5"/>
  <c r="I657" i="5"/>
  <c r="J657" i="5"/>
  <c r="K657" i="5"/>
  <c r="L657" i="5" s="1"/>
  <c r="N657" i="5"/>
  <c r="O657" i="5" s="1"/>
  <c r="C658" i="5"/>
  <c r="D658" i="5"/>
  <c r="E658" i="5"/>
  <c r="F658" i="5"/>
  <c r="G658" i="5"/>
  <c r="H658" i="5"/>
  <c r="I658" i="5"/>
  <c r="J658" i="5"/>
  <c r="K658" i="5"/>
  <c r="L658" i="5" s="1"/>
  <c r="N658" i="5"/>
  <c r="O658" i="5" s="1"/>
  <c r="C659" i="5"/>
  <c r="D659" i="5"/>
  <c r="E659" i="5"/>
  <c r="F659" i="5"/>
  <c r="G659" i="5"/>
  <c r="H659" i="5"/>
  <c r="I659" i="5"/>
  <c r="J659" i="5"/>
  <c r="K659" i="5"/>
  <c r="M659" i="5" s="1"/>
  <c r="N659" i="5"/>
  <c r="P659" i="5" s="1"/>
  <c r="C660" i="5"/>
  <c r="D660" i="5"/>
  <c r="E660" i="5"/>
  <c r="F660" i="5"/>
  <c r="G660" i="5"/>
  <c r="H660" i="5"/>
  <c r="I660" i="5"/>
  <c r="J660" i="5"/>
  <c r="K660" i="5"/>
  <c r="M660" i="5" s="1"/>
  <c r="L660" i="5"/>
  <c r="N660" i="5"/>
  <c r="O660" i="5" s="1"/>
  <c r="C661" i="5"/>
  <c r="D661" i="5"/>
  <c r="E661" i="5"/>
  <c r="F661" i="5"/>
  <c r="G661" i="5"/>
  <c r="H661" i="5"/>
  <c r="I661" i="5"/>
  <c r="J661" i="5"/>
  <c r="K661" i="5"/>
  <c r="L661" i="5" s="1"/>
  <c r="M661" i="5"/>
  <c r="N661" i="5"/>
  <c r="O661" i="5" s="1"/>
  <c r="C662" i="5"/>
  <c r="D662" i="5"/>
  <c r="E662" i="5"/>
  <c r="F662" i="5"/>
  <c r="G662" i="5"/>
  <c r="H662" i="5"/>
  <c r="I662" i="5"/>
  <c r="J662" i="5"/>
  <c r="K662" i="5"/>
  <c r="L662" i="5" s="1"/>
  <c r="N662" i="5"/>
  <c r="P662" i="5" s="1"/>
  <c r="C663" i="5"/>
  <c r="D663" i="5"/>
  <c r="E663" i="5"/>
  <c r="F663" i="5"/>
  <c r="G663" i="5"/>
  <c r="H663" i="5"/>
  <c r="I663" i="5"/>
  <c r="J663" i="5"/>
  <c r="K663" i="5"/>
  <c r="N663" i="5"/>
  <c r="O663" i="5" s="1"/>
  <c r="C664" i="5"/>
  <c r="D664" i="5"/>
  <c r="E664" i="5"/>
  <c r="F664" i="5"/>
  <c r="G664" i="5"/>
  <c r="H664" i="5"/>
  <c r="I664" i="5"/>
  <c r="J664" i="5"/>
  <c r="K664" i="5"/>
  <c r="N664" i="5"/>
  <c r="P664" i="5" s="1"/>
  <c r="O664" i="5"/>
  <c r="C665" i="5"/>
  <c r="D665" i="5"/>
  <c r="E665" i="5"/>
  <c r="F665" i="5"/>
  <c r="G665" i="5"/>
  <c r="H665" i="5"/>
  <c r="I665" i="5"/>
  <c r="J665" i="5"/>
  <c r="K665" i="5"/>
  <c r="M665" i="5" s="1"/>
  <c r="N665" i="5"/>
  <c r="C666" i="5"/>
  <c r="D666" i="5"/>
  <c r="E666" i="5"/>
  <c r="F666" i="5"/>
  <c r="G666" i="5"/>
  <c r="H666" i="5"/>
  <c r="I666" i="5"/>
  <c r="J666" i="5"/>
  <c r="K666" i="5"/>
  <c r="L666" i="5" s="1"/>
  <c r="N666" i="5"/>
  <c r="O666" i="5" s="1"/>
  <c r="C667" i="5"/>
  <c r="D667" i="5"/>
  <c r="E667" i="5"/>
  <c r="F667" i="5"/>
  <c r="G667" i="5"/>
  <c r="H667" i="5"/>
  <c r="I667" i="5"/>
  <c r="J667" i="5"/>
  <c r="K667" i="5"/>
  <c r="L667" i="5" s="1"/>
  <c r="N667" i="5"/>
  <c r="C668" i="5"/>
  <c r="D668" i="5"/>
  <c r="E668" i="5"/>
  <c r="F668" i="5"/>
  <c r="G668" i="5"/>
  <c r="H668" i="5"/>
  <c r="I668" i="5"/>
  <c r="J668" i="5"/>
  <c r="K668" i="5"/>
  <c r="L668" i="5" s="1"/>
  <c r="N668" i="5"/>
  <c r="C669" i="5"/>
  <c r="D669" i="5"/>
  <c r="E669" i="5"/>
  <c r="F669" i="5"/>
  <c r="G669" i="5"/>
  <c r="H669" i="5"/>
  <c r="I669" i="5"/>
  <c r="J669" i="5"/>
  <c r="K669" i="5"/>
  <c r="N669" i="5"/>
  <c r="O669" i="5" s="1"/>
  <c r="C670" i="5"/>
  <c r="D670" i="5"/>
  <c r="E670" i="5"/>
  <c r="F670" i="5"/>
  <c r="G670" i="5"/>
  <c r="H670" i="5"/>
  <c r="I670" i="5"/>
  <c r="J670" i="5"/>
  <c r="K670" i="5"/>
  <c r="L670" i="5" s="1"/>
  <c r="N670" i="5"/>
  <c r="O670" i="5" s="1"/>
  <c r="C671" i="5"/>
  <c r="D671" i="5"/>
  <c r="E671" i="5"/>
  <c r="F671" i="5"/>
  <c r="G671" i="5"/>
  <c r="H671" i="5"/>
  <c r="I671" i="5"/>
  <c r="J671" i="5"/>
  <c r="K671" i="5"/>
  <c r="L671" i="5" s="1"/>
  <c r="N671" i="5"/>
  <c r="O671" i="5" s="1"/>
  <c r="C672" i="5"/>
  <c r="D672" i="5"/>
  <c r="E672" i="5"/>
  <c r="F672" i="5"/>
  <c r="G672" i="5"/>
  <c r="H672" i="5"/>
  <c r="I672" i="5"/>
  <c r="J672" i="5"/>
  <c r="K672" i="5"/>
  <c r="N672" i="5"/>
  <c r="P672" i="5" s="1"/>
  <c r="C673" i="5"/>
  <c r="D673" i="5"/>
  <c r="E673" i="5"/>
  <c r="F673" i="5"/>
  <c r="G673" i="5"/>
  <c r="H673" i="5"/>
  <c r="I673" i="5"/>
  <c r="J673" i="5"/>
  <c r="K673" i="5"/>
  <c r="L673" i="5" s="1"/>
  <c r="N673" i="5"/>
  <c r="O673" i="5" s="1"/>
  <c r="C674" i="5"/>
  <c r="D674" i="5"/>
  <c r="E674" i="5"/>
  <c r="F674" i="5"/>
  <c r="G674" i="5"/>
  <c r="H674" i="5"/>
  <c r="I674" i="5"/>
  <c r="J674" i="5"/>
  <c r="K674" i="5"/>
  <c r="N674" i="5"/>
  <c r="O674" i="5" s="1"/>
  <c r="C675" i="5"/>
  <c r="D675" i="5"/>
  <c r="E675" i="5"/>
  <c r="F675" i="5"/>
  <c r="G675" i="5"/>
  <c r="H675" i="5"/>
  <c r="I675" i="5"/>
  <c r="J675" i="5"/>
  <c r="K675" i="5"/>
  <c r="M675" i="5" s="1"/>
  <c r="L675" i="5"/>
  <c r="N675" i="5"/>
  <c r="C676" i="5"/>
  <c r="D676" i="5"/>
  <c r="E676" i="5"/>
  <c r="F676" i="5"/>
  <c r="G676" i="5"/>
  <c r="H676" i="5"/>
  <c r="I676" i="5"/>
  <c r="J676" i="5"/>
  <c r="K676" i="5"/>
  <c r="L676" i="5" s="1"/>
  <c r="N676" i="5"/>
  <c r="O676" i="5" s="1"/>
  <c r="C677" i="5"/>
  <c r="D677" i="5"/>
  <c r="E677" i="5"/>
  <c r="F677" i="5"/>
  <c r="G677" i="5"/>
  <c r="H677" i="5"/>
  <c r="I677" i="5"/>
  <c r="J677" i="5"/>
  <c r="K677" i="5"/>
  <c r="N677" i="5"/>
  <c r="O677" i="5" s="1"/>
  <c r="C678" i="5"/>
  <c r="D678" i="5"/>
  <c r="E678" i="5"/>
  <c r="F678" i="5"/>
  <c r="G678" i="5"/>
  <c r="H678" i="5"/>
  <c r="I678" i="5"/>
  <c r="J678" i="5"/>
  <c r="K678" i="5"/>
  <c r="M678" i="5" s="1"/>
  <c r="N678" i="5"/>
  <c r="O678" i="5" s="1"/>
  <c r="C679" i="5"/>
  <c r="D679" i="5"/>
  <c r="E679" i="5"/>
  <c r="F679" i="5"/>
  <c r="G679" i="5"/>
  <c r="H679" i="5"/>
  <c r="I679" i="5"/>
  <c r="J679" i="5"/>
  <c r="K679" i="5"/>
  <c r="L679" i="5" s="1"/>
  <c r="N679" i="5"/>
  <c r="O679" i="5" s="1"/>
  <c r="C680" i="5"/>
  <c r="D680" i="5"/>
  <c r="E680" i="5"/>
  <c r="F680" i="5"/>
  <c r="G680" i="5"/>
  <c r="H680" i="5"/>
  <c r="I680" i="5"/>
  <c r="J680" i="5"/>
  <c r="K680" i="5"/>
  <c r="N680" i="5"/>
  <c r="P680" i="5" s="1"/>
  <c r="C681" i="5"/>
  <c r="D681" i="5"/>
  <c r="E681" i="5"/>
  <c r="F681" i="5"/>
  <c r="G681" i="5"/>
  <c r="H681" i="5"/>
  <c r="I681" i="5"/>
  <c r="J681" i="5"/>
  <c r="K681" i="5"/>
  <c r="L681" i="5" s="1"/>
  <c r="N681" i="5"/>
  <c r="C682" i="5"/>
  <c r="D682" i="5"/>
  <c r="E682" i="5"/>
  <c r="F682" i="5"/>
  <c r="G682" i="5"/>
  <c r="H682" i="5"/>
  <c r="I682" i="5"/>
  <c r="J682" i="5"/>
  <c r="K682" i="5"/>
  <c r="L682" i="5" s="1"/>
  <c r="N682" i="5"/>
  <c r="O682" i="5" s="1"/>
  <c r="C683" i="5"/>
  <c r="D683" i="5"/>
  <c r="E683" i="5"/>
  <c r="F683" i="5"/>
  <c r="G683" i="5"/>
  <c r="H683" i="5"/>
  <c r="I683" i="5"/>
  <c r="J683" i="5"/>
  <c r="K683" i="5"/>
  <c r="L683" i="5" s="1"/>
  <c r="N683" i="5"/>
  <c r="C684" i="5"/>
  <c r="D684" i="5"/>
  <c r="E684" i="5"/>
  <c r="F684" i="5"/>
  <c r="G684" i="5"/>
  <c r="H684" i="5"/>
  <c r="I684" i="5"/>
  <c r="J684" i="5"/>
  <c r="K684" i="5"/>
  <c r="L684" i="5" s="1"/>
  <c r="N684" i="5"/>
  <c r="T1516" i="5"/>
  <c r="S1516" i="5"/>
  <c r="T1515" i="5"/>
  <c r="S1515" i="5"/>
  <c r="T1514" i="5"/>
  <c r="S1514" i="5"/>
  <c r="T1513" i="5"/>
  <c r="S1513" i="5"/>
  <c r="T1512" i="5"/>
  <c r="S1512" i="5"/>
  <c r="T1511" i="5"/>
  <c r="S1511" i="5"/>
  <c r="T1510" i="5"/>
  <c r="S1510" i="5"/>
  <c r="T1509" i="5"/>
  <c r="S1509" i="5"/>
  <c r="T1508" i="5"/>
  <c r="S1508" i="5"/>
  <c r="T1507" i="5"/>
  <c r="S1507" i="5"/>
  <c r="T1506" i="5"/>
  <c r="S1506" i="5"/>
  <c r="T1505" i="5"/>
  <c r="S1505" i="5"/>
  <c r="T1504" i="5"/>
  <c r="S1504" i="5"/>
  <c r="T1503" i="5"/>
  <c r="S1503" i="5"/>
  <c r="T1502" i="5"/>
  <c r="S1502" i="5"/>
  <c r="T1501" i="5"/>
  <c r="S1501" i="5"/>
  <c r="T1500" i="5"/>
  <c r="S1500" i="5"/>
  <c r="T1499" i="5"/>
  <c r="S1499" i="5"/>
  <c r="T1498" i="5"/>
  <c r="S1498" i="5"/>
  <c r="T1497" i="5"/>
  <c r="S1497" i="5"/>
  <c r="T1496" i="5"/>
  <c r="S1496" i="5"/>
  <c r="T1495" i="5"/>
  <c r="S1495" i="5"/>
  <c r="T1494" i="5"/>
  <c r="S1494" i="5"/>
  <c r="T1493" i="5"/>
  <c r="S1493" i="5"/>
  <c r="T1492" i="5"/>
  <c r="S1492" i="5"/>
  <c r="T1491" i="5"/>
  <c r="S1491" i="5"/>
  <c r="T1490" i="5"/>
  <c r="S1490" i="5"/>
  <c r="T1489" i="5"/>
  <c r="S1489" i="5"/>
  <c r="T1488" i="5"/>
  <c r="S1488" i="5"/>
  <c r="T1487" i="5"/>
  <c r="S1487" i="5"/>
  <c r="T1486" i="5"/>
  <c r="S1486" i="5"/>
  <c r="T1485" i="5"/>
  <c r="S1485" i="5"/>
  <c r="T1484" i="5"/>
  <c r="S1484" i="5"/>
  <c r="T1483" i="5"/>
  <c r="S1483" i="5"/>
  <c r="T1482" i="5"/>
  <c r="S1482" i="5"/>
  <c r="T1481" i="5"/>
  <c r="S1481" i="5"/>
  <c r="T1480" i="5"/>
  <c r="S1480" i="5"/>
  <c r="T1479" i="5"/>
  <c r="S1479" i="5"/>
  <c r="T1478" i="5"/>
  <c r="S1478" i="5"/>
  <c r="T1477" i="5"/>
  <c r="S1477" i="5"/>
  <c r="T1476" i="5"/>
  <c r="S1476" i="5"/>
  <c r="T1475" i="5"/>
  <c r="S1475" i="5"/>
  <c r="T1474" i="5"/>
  <c r="S1474" i="5"/>
  <c r="T1473" i="5"/>
  <c r="S1473" i="5"/>
  <c r="T1472" i="5"/>
  <c r="S1472" i="5"/>
  <c r="T1471" i="5"/>
  <c r="S1471" i="5"/>
  <c r="T1470" i="5"/>
  <c r="S1470" i="5"/>
  <c r="T1469" i="5"/>
  <c r="S1469" i="5"/>
  <c r="T1468" i="5"/>
  <c r="S1468" i="5"/>
  <c r="T1467" i="5"/>
  <c r="S1467" i="5"/>
  <c r="T1466" i="5"/>
  <c r="S1466" i="5"/>
  <c r="T1465" i="5"/>
  <c r="S1465" i="5"/>
  <c r="T1464" i="5"/>
  <c r="S1464" i="5"/>
  <c r="T1463" i="5"/>
  <c r="S1463" i="5"/>
  <c r="T1462" i="5"/>
  <c r="S1462" i="5"/>
  <c r="T1461" i="5"/>
  <c r="S1461" i="5"/>
  <c r="T1460" i="5"/>
  <c r="S1460" i="5"/>
  <c r="T1459" i="5"/>
  <c r="S1459" i="5"/>
  <c r="T1458" i="5"/>
  <c r="S1458" i="5"/>
  <c r="T1457" i="5"/>
  <c r="S1457" i="5"/>
  <c r="T1456" i="5"/>
  <c r="S1456" i="5"/>
  <c r="T1455" i="5"/>
  <c r="S1455" i="5"/>
  <c r="T1454" i="5"/>
  <c r="S1454" i="5"/>
  <c r="T1453" i="5"/>
  <c r="S1453" i="5"/>
  <c r="T1452" i="5"/>
  <c r="S1452" i="5"/>
  <c r="T1451" i="5"/>
  <c r="S1451" i="5"/>
  <c r="T1450" i="5"/>
  <c r="S1450" i="5"/>
  <c r="T1449" i="5"/>
  <c r="S1449" i="5"/>
  <c r="T1448" i="5"/>
  <c r="S1448" i="5"/>
  <c r="T1447" i="5"/>
  <c r="S1447" i="5"/>
  <c r="T1446" i="5"/>
  <c r="S1446" i="5"/>
  <c r="T1445" i="5"/>
  <c r="S1445" i="5"/>
  <c r="T1444" i="5"/>
  <c r="S1444" i="5"/>
  <c r="T1443" i="5"/>
  <c r="S1443" i="5"/>
  <c r="T1442" i="5"/>
  <c r="S1442" i="5"/>
  <c r="T1441" i="5"/>
  <c r="S1441" i="5"/>
  <c r="T1440" i="5"/>
  <c r="S1440" i="5"/>
  <c r="T1439" i="5"/>
  <c r="S1439" i="5"/>
  <c r="T1438" i="5"/>
  <c r="S1438" i="5"/>
  <c r="T1437" i="5"/>
  <c r="S1437" i="5"/>
  <c r="T1436" i="5"/>
  <c r="S1436" i="5"/>
  <c r="T1435" i="5"/>
  <c r="S1435" i="5"/>
  <c r="T1434" i="5"/>
  <c r="S1434" i="5"/>
  <c r="T1433" i="5"/>
  <c r="S1433" i="5"/>
  <c r="T1432" i="5"/>
  <c r="S1432" i="5"/>
  <c r="T1431" i="5"/>
  <c r="S1431" i="5"/>
  <c r="T1430" i="5"/>
  <c r="S1430" i="5"/>
  <c r="T1429" i="5"/>
  <c r="S1429" i="5"/>
  <c r="T1428" i="5"/>
  <c r="S1428" i="5"/>
  <c r="T1427" i="5"/>
  <c r="S1427" i="5"/>
  <c r="T1426" i="5"/>
  <c r="S1426" i="5"/>
  <c r="T1425" i="5"/>
  <c r="S1425" i="5"/>
  <c r="T1424" i="5"/>
  <c r="S1424" i="5"/>
  <c r="T1423" i="5"/>
  <c r="S1423" i="5"/>
  <c r="T1422" i="5"/>
  <c r="S1422" i="5"/>
  <c r="T1421" i="5"/>
  <c r="S1421" i="5"/>
  <c r="T1420" i="5"/>
  <c r="S1420" i="5"/>
  <c r="T1419" i="5"/>
  <c r="S1419" i="5"/>
  <c r="T1418" i="5"/>
  <c r="S1418" i="5"/>
  <c r="T1417" i="5"/>
  <c r="S1417" i="5"/>
  <c r="T1416" i="5"/>
  <c r="S1416" i="5"/>
  <c r="T1415" i="5"/>
  <c r="S1415" i="5"/>
  <c r="T1414" i="5"/>
  <c r="S1414" i="5"/>
  <c r="T1413" i="5"/>
  <c r="S1413" i="5"/>
  <c r="T1412" i="5"/>
  <c r="S1412" i="5"/>
  <c r="T1411" i="5"/>
  <c r="S1411" i="5"/>
  <c r="T1410" i="5"/>
  <c r="S1410" i="5"/>
  <c r="T1409" i="5"/>
  <c r="S1409" i="5"/>
  <c r="T1408" i="5"/>
  <c r="S1408" i="5"/>
  <c r="T1407" i="5"/>
  <c r="S1407" i="5"/>
  <c r="T1406" i="5"/>
  <c r="S1406" i="5"/>
  <c r="T1405" i="5"/>
  <c r="S1405" i="5"/>
  <c r="T1404" i="5"/>
  <c r="S1404" i="5"/>
  <c r="T1403" i="5"/>
  <c r="S1403" i="5"/>
  <c r="T1402" i="5"/>
  <c r="S1402" i="5"/>
  <c r="T1401" i="5"/>
  <c r="S1401" i="5"/>
  <c r="T1400" i="5"/>
  <c r="S1400" i="5"/>
  <c r="T1399" i="5"/>
  <c r="S1399" i="5"/>
  <c r="T1398" i="5"/>
  <c r="S1398" i="5"/>
  <c r="T1397" i="5"/>
  <c r="S1397" i="5"/>
  <c r="T1396" i="5"/>
  <c r="S1396" i="5"/>
  <c r="T1395" i="5"/>
  <c r="S1395" i="5"/>
  <c r="T1394" i="5"/>
  <c r="S1394" i="5"/>
  <c r="T1393" i="5"/>
  <c r="S1393" i="5"/>
  <c r="T1392" i="5"/>
  <c r="S1392" i="5"/>
  <c r="T1391" i="5"/>
  <c r="S1391" i="5"/>
  <c r="T1390" i="5"/>
  <c r="S1390" i="5"/>
  <c r="T1389" i="5"/>
  <c r="S1389" i="5"/>
  <c r="T1388" i="5"/>
  <c r="S1388" i="5"/>
  <c r="T1387" i="5"/>
  <c r="S1387" i="5"/>
  <c r="T1386" i="5"/>
  <c r="S1386" i="5"/>
  <c r="T1385" i="5"/>
  <c r="S1385" i="5"/>
  <c r="T1384" i="5"/>
  <c r="S1384" i="5"/>
  <c r="T1383" i="5"/>
  <c r="S1383" i="5"/>
  <c r="T1382" i="5"/>
  <c r="S1382" i="5"/>
  <c r="T1381" i="5"/>
  <c r="S1381" i="5"/>
  <c r="T1380" i="5"/>
  <c r="S1380" i="5"/>
  <c r="T1379" i="5"/>
  <c r="S1379" i="5"/>
  <c r="T1378" i="5"/>
  <c r="S1378" i="5"/>
  <c r="T1377" i="5"/>
  <c r="S1377" i="5"/>
  <c r="T1376" i="5"/>
  <c r="S1376" i="5"/>
  <c r="T1375" i="5"/>
  <c r="S1375" i="5"/>
  <c r="T1374" i="5"/>
  <c r="S1374" i="5"/>
  <c r="T1373" i="5"/>
  <c r="S1373" i="5"/>
  <c r="T1372" i="5"/>
  <c r="S1372" i="5"/>
  <c r="T1371" i="5"/>
  <c r="S1371" i="5"/>
  <c r="T1370" i="5"/>
  <c r="S1370" i="5"/>
  <c r="T1369" i="5"/>
  <c r="S1369" i="5"/>
  <c r="T1368" i="5"/>
  <c r="S1368" i="5"/>
  <c r="T1367" i="5"/>
  <c r="S1367" i="5"/>
  <c r="T1366" i="5"/>
  <c r="S1366" i="5"/>
  <c r="T1365" i="5"/>
  <c r="S1365" i="5"/>
  <c r="T1364" i="5"/>
  <c r="S1364" i="5"/>
  <c r="T1363" i="5"/>
  <c r="S1363" i="5"/>
  <c r="T1362" i="5"/>
  <c r="S1362" i="5"/>
  <c r="T1361" i="5"/>
  <c r="S1361" i="5"/>
  <c r="T1360" i="5"/>
  <c r="S1360" i="5"/>
  <c r="T1359" i="5"/>
  <c r="S1359" i="5"/>
  <c r="T1358" i="5"/>
  <c r="S1358" i="5"/>
  <c r="T1357" i="5"/>
  <c r="S1357" i="5"/>
  <c r="T1356" i="5"/>
  <c r="S1356" i="5"/>
  <c r="T1355" i="5"/>
  <c r="S1355" i="5"/>
  <c r="T1354" i="5"/>
  <c r="S1354" i="5"/>
  <c r="T1353" i="5"/>
  <c r="S1353" i="5"/>
  <c r="T1352" i="5"/>
  <c r="S1352" i="5"/>
  <c r="T1351" i="5"/>
  <c r="S1351" i="5"/>
  <c r="T1350" i="5"/>
  <c r="S1350" i="5"/>
  <c r="T1349" i="5"/>
  <c r="S1349" i="5"/>
  <c r="T1348" i="5"/>
  <c r="S1348" i="5"/>
  <c r="T1347" i="5"/>
  <c r="S1347" i="5"/>
  <c r="T1346" i="5"/>
  <c r="S1346" i="5"/>
  <c r="T1345" i="5"/>
  <c r="S1345" i="5"/>
  <c r="T1344" i="5"/>
  <c r="S1344" i="5"/>
  <c r="T1343" i="5"/>
  <c r="S1343" i="5"/>
  <c r="T1342" i="5"/>
  <c r="S1342" i="5"/>
  <c r="T1341" i="5"/>
  <c r="S1341" i="5"/>
  <c r="T1340" i="5"/>
  <c r="S1340" i="5"/>
  <c r="T1339" i="5"/>
  <c r="S1339" i="5"/>
  <c r="T1338" i="5"/>
  <c r="S1338" i="5"/>
  <c r="T1337" i="5"/>
  <c r="S1337" i="5"/>
  <c r="T1336" i="5"/>
  <c r="S1336" i="5"/>
  <c r="T1335" i="5"/>
  <c r="S1335" i="5"/>
  <c r="T1334" i="5"/>
  <c r="S1334" i="5"/>
  <c r="T1333" i="5"/>
  <c r="S1333" i="5"/>
  <c r="T1332" i="5"/>
  <c r="S1332" i="5"/>
  <c r="T1331" i="5"/>
  <c r="S1331" i="5"/>
  <c r="T1330" i="5"/>
  <c r="S1330" i="5"/>
  <c r="T1329" i="5"/>
  <c r="S1329" i="5"/>
  <c r="T1328" i="5"/>
  <c r="S1328" i="5"/>
  <c r="T1327" i="5"/>
  <c r="S1327" i="5"/>
  <c r="T1326" i="5"/>
  <c r="S1326" i="5"/>
  <c r="T1325" i="5"/>
  <c r="S1325" i="5"/>
  <c r="T1324" i="5"/>
  <c r="S1324" i="5"/>
  <c r="T1323" i="5"/>
  <c r="S1323" i="5"/>
  <c r="T1322" i="5"/>
  <c r="S1322" i="5"/>
  <c r="T1321" i="5"/>
  <c r="S1321" i="5"/>
  <c r="T1320" i="5"/>
  <c r="S1320" i="5"/>
  <c r="T1319" i="5"/>
  <c r="S1319" i="5"/>
  <c r="T1318" i="5"/>
  <c r="S1318" i="5"/>
  <c r="T1317" i="5"/>
  <c r="S1317" i="5"/>
  <c r="T1316" i="5"/>
  <c r="S1316" i="5"/>
  <c r="T1315" i="5"/>
  <c r="S1315" i="5"/>
  <c r="T1314" i="5"/>
  <c r="S1314" i="5"/>
  <c r="T1313" i="5"/>
  <c r="S1313" i="5"/>
  <c r="T1312" i="5"/>
  <c r="S1312" i="5"/>
  <c r="T1311" i="5"/>
  <c r="S1311" i="5"/>
  <c r="T1310" i="5"/>
  <c r="S1310" i="5"/>
  <c r="T1309" i="5"/>
  <c r="S1309" i="5"/>
  <c r="T1308" i="5"/>
  <c r="S1308" i="5"/>
  <c r="T1307" i="5"/>
  <c r="S1307" i="5"/>
  <c r="T1306" i="5"/>
  <c r="S1306" i="5"/>
  <c r="T1305" i="5"/>
  <c r="S1305" i="5"/>
  <c r="T1304" i="5"/>
  <c r="S1304" i="5"/>
  <c r="T1303" i="5"/>
  <c r="S1303" i="5"/>
  <c r="T1302" i="5"/>
  <c r="S1302" i="5"/>
  <c r="T1301" i="5"/>
  <c r="S1301" i="5"/>
  <c r="T1300" i="5"/>
  <c r="S1300" i="5"/>
  <c r="T1299" i="5"/>
  <c r="S1299" i="5"/>
  <c r="T1298" i="5"/>
  <c r="S1298" i="5"/>
  <c r="T1297" i="5"/>
  <c r="S1297" i="5"/>
  <c r="T1296" i="5"/>
  <c r="S1296" i="5"/>
  <c r="T1295" i="5"/>
  <c r="S1295" i="5"/>
  <c r="T1294" i="5"/>
  <c r="S1294" i="5"/>
  <c r="T1293" i="5"/>
  <c r="S1293" i="5"/>
  <c r="T1292" i="5"/>
  <c r="S1292" i="5"/>
  <c r="T1291" i="5"/>
  <c r="S1291" i="5"/>
  <c r="T1290" i="5"/>
  <c r="S1290" i="5"/>
  <c r="T1289" i="5"/>
  <c r="S1289" i="5"/>
  <c r="T1288" i="5"/>
  <c r="S1288" i="5"/>
  <c r="T1287" i="5"/>
  <c r="S1287" i="5"/>
  <c r="T1286" i="5"/>
  <c r="S1286" i="5"/>
  <c r="T1285" i="5"/>
  <c r="S1285" i="5"/>
  <c r="T1284" i="5"/>
  <c r="S1284" i="5"/>
  <c r="T1283" i="5"/>
  <c r="S1283" i="5"/>
  <c r="T1282" i="5"/>
  <c r="S1282" i="5"/>
  <c r="T1281" i="5"/>
  <c r="S1281" i="5"/>
  <c r="T1280" i="5"/>
  <c r="S1280" i="5"/>
  <c r="T1279" i="5"/>
  <c r="S1279" i="5"/>
  <c r="T1278" i="5"/>
  <c r="S1278" i="5"/>
  <c r="T1277" i="5"/>
  <c r="S1277" i="5"/>
  <c r="T1276" i="5"/>
  <c r="S1276" i="5"/>
  <c r="T1275" i="5"/>
  <c r="S1275" i="5"/>
  <c r="T1274" i="5"/>
  <c r="S1274" i="5"/>
  <c r="T1273" i="5"/>
  <c r="S1273" i="5"/>
  <c r="T1272" i="5"/>
  <c r="S1272" i="5"/>
  <c r="T1271" i="5"/>
  <c r="S1271" i="5"/>
  <c r="T1270" i="5"/>
  <c r="S1270" i="5"/>
  <c r="T1269" i="5"/>
  <c r="S1269" i="5"/>
  <c r="T1268" i="5"/>
  <c r="S1268" i="5"/>
  <c r="T1267" i="5"/>
  <c r="S1267" i="5"/>
  <c r="T1266" i="5"/>
  <c r="S1266" i="5"/>
  <c r="T1265" i="5"/>
  <c r="S1265" i="5"/>
  <c r="T1264" i="5"/>
  <c r="S1264" i="5"/>
  <c r="T1263" i="5"/>
  <c r="S1263" i="5"/>
  <c r="T1262" i="5"/>
  <c r="S1262" i="5"/>
  <c r="T1261" i="5"/>
  <c r="S1261" i="5"/>
  <c r="T1260" i="5"/>
  <c r="S1260" i="5"/>
  <c r="T1259" i="5"/>
  <c r="S1259" i="5"/>
  <c r="T1258" i="5"/>
  <c r="S1258" i="5"/>
  <c r="T1257" i="5"/>
  <c r="S1257" i="5"/>
  <c r="T1256" i="5"/>
  <c r="S1256" i="5"/>
  <c r="T1255" i="5"/>
  <c r="S1255" i="5"/>
  <c r="T1254" i="5"/>
  <c r="S1254" i="5"/>
  <c r="T1253" i="5"/>
  <c r="S1253" i="5"/>
  <c r="T1252" i="5"/>
  <c r="S1252" i="5"/>
  <c r="T1251" i="5"/>
  <c r="S1251" i="5"/>
  <c r="T1250" i="5"/>
  <c r="S1250" i="5"/>
  <c r="T1249" i="5"/>
  <c r="S1249" i="5"/>
  <c r="T1248" i="5"/>
  <c r="S1248" i="5"/>
  <c r="T1247" i="5"/>
  <c r="S1247" i="5"/>
  <c r="T1246" i="5"/>
  <c r="S1246" i="5"/>
  <c r="T1245" i="5"/>
  <c r="S1245" i="5"/>
  <c r="T1244" i="5"/>
  <c r="S1244" i="5"/>
  <c r="T1243" i="5"/>
  <c r="S1243" i="5"/>
  <c r="T1242" i="5"/>
  <c r="S1242" i="5"/>
  <c r="T1241" i="5"/>
  <c r="S1241" i="5"/>
  <c r="T1240" i="5"/>
  <c r="S1240" i="5"/>
  <c r="T1239" i="5"/>
  <c r="S1239" i="5"/>
  <c r="T1238" i="5"/>
  <c r="S1238" i="5"/>
  <c r="T1237" i="5"/>
  <c r="S1237" i="5"/>
  <c r="T1236" i="5"/>
  <c r="S1236" i="5"/>
  <c r="T1235" i="5"/>
  <c r="S1235" i="5"/>
  <c r="T1234" i="5"/>
  <c r="S1234" i="5"/>
  <c r="T1233" i="5"/>
  <c r="S1233" i="5"/>
  <c r="T1232" i="5"/>
  <c r="S1232" i="5"/>
  <c r="T1231" i="5"/>
  <c r="S1231" i="5"/>
  <c r="T1230" i="5"/>
  <c r="S1230" i="5"/>
  <c r="T1229" i="5"/>
  <c r="S1229" i="5"/>
  <c r="T1228" i="5"/>
  <c r="S1228" i="5"/>
  <c r="T1227" i="5"/>
  <c r="S1227" i="5"/>
  <c r="T1226" i="5"/>
  <c r="S1226" i="5"/>
  <c r="T1225" i="5"/>
  <c r="S1225" i="5"/>
  <c r="T1224" i="5"/>
  <c r="S1224" i="5"/>
  <c r="T1223" i="5"/>
  <c r="S1223" i="5"/>
  <c r="T1222" i="5"/>
  <c r="S1222" i="5"/>
  <c r="T1221" i="5"/>
  <c r="S1221" i="5"/>
  <c r="T1220" i="5"/>
  <c r="S1220" i="5"/>
  <c r="T1219" i="5"/>
  <c r="S1219" i="5"/>
  <c r="T1218" i="5"/>
  <c r="S1218" i="5"/>
  <c r="T1217" i="5"/>
  <c r="S1217" i="5"/>
  <c r="T1216" i="5"/>
  <c r="S1216" i="5"/>
  <c r="T1215" i="5"/>
  <c r="S1215" i="5"/>
  <c r="T1214" i="5"/>
  <c r="S1214" i="5"/>
  <c r="T1213" i="5"/>
  <c r="S1213" i="5"/>
  <c r="T1212" i="5"/>
  <c r="S1212" i="5"/>
  <c r="T1211" i="5"/>
  <c r="S1211" i="5"/>
  <c r="T391" i="5"/>
  <c r="S391" i="5"/>
  <c r="T384" i="5"/>
  <c r="S384" i="5"/>
  <c r="T369" i="5"/>
  <c r="S369" i="5"/>
  <c r="T362" i="5"/>
  <c r="S362" i="5"/>
  <c r="T361" i="5"/>
  <c r="S361" i="5"/>
  <c r="T346" i="5"/>
  <c r="S346" i="5"/>
  <c r="T344" i="5"/>
  <c r="S344" i="5"/>
  <c r="T343" i="5"/>
  <c r="S343" i="5"/>
  <c r="T341" i="5"/>
  <c r="S341" i="5"/>
  <c r="T339" i="5"/>
  <c r="S339" i="5"/>
  <c r="T335" i="5"/>
  <c r="S335" i="5"/>
  <c r="T333" i="5"/>
  <c r="S333" i="5"/>
  <c r="T326" i="5"/>
  <c r="S326" i="5"/>
  <c r="T325" i="5"/>
  <c r="S325" i="5"/>
  <c r="T324" i="5"/>
  <c r="S324" i="5"/>
  <c r="T321" i="5"/>
  <c r="S321" i="5"/>
  <c r="T320" i="5"/>
  <c r="S320" i="5"/>
  <c r="T317" i="5"/>
  <c r="S317" i="5"/>
  <c r="T314" i="5"/>
  <c r="S314" i="5"/>
  <c r="T313" i="5"/>
  <c r="S313" i="5"/>
  <c r="T312" i="5"/>
  <c r="S312" i="5"/>
  <c r="T311" i="5"/>
  <c r="S311" i="5"/>
  <c r="T310" i="5"/>
  <c r="S310" i="5"/>
  <c r="T306" i="5"/>
  <c r="S306" i="5"/>
  <c r="T301" i="5"/>
  <c r="S301" i="5"/>
  <c r="T294" i="5"/>
  <c r="S294" i="5"/>
  <c r="T293" i="5"/>
  <c r="S293" i="5"/>
  <c r="T281" i="5"/>
  <c r="S281" i="5"/>
  <c r="T280" i="5"/>
  <c r="S280" i="5"/>
  <c r="T278" i="5"/>
  <c r="S278" i="5"/>
  <c r="T277" i="5"/>
  <c r="S277" i="5"/>
  <c r="T273" i="5"/>
  <c r="S273" i="5"/>
  <c r="T271" i="5"/>
  <c r="S271" i="5"/>
  <c r="T269" i="5"/>
  <c r="S269" i="5"/>
  <c r="T268" i="5"/>
  <c r="S268" i="5"/>
  <c r="T257" i="5"/>
  <c r="S257" i="5"/>
  <c r="T251" i="5"/>
  <c r="S251" i="5"/>
  <c r="T245" i="5"/>
  <c r="S245" i="5"/>
  <c r="T244" i="5"/>
  <c r="S244" i="5"/>
  <c r="T239" i="5"/>
  <c r="S239" i="5"/>
  <c r="T238" i="5"/>
  <c r="S238" i="5"/>
  <c r="T237" i="5"/>
  <c r="S237" i="5"/>
  <c r="T236" i="5"/>
  <c r="S236" i="5"/>
  <c r="T235" i="5"/>
  <c r="S235" i="5"/>
  <c r="T234" i="5"/>
  <c r="S234" i="5"/>
  <c r="T232" i="5"/>
  <c r="S232" i="5"/>
  <c r="T231" i="5"/>
  <c r="S231" i="5"/>
  <c r="T229" i="5"/>
  <c r="S229" i="5"/>
  <c r="T226" i="5"/>
  <c r="S226" i="5"/>
  <c r="T222" i="5"/>
  <c r="S222" i="5"/>
  <c r="T221" i="5"/>
  <c r="S221" i="5"/>
  <c r="T220" i="5"/>
  <c r="S220" i="5"/>
  <c r="T217" i="5"/>
  <c r="S217" i="5"/>
  <c r="T216" i="5"/>
  <c r="S216" i="5"/>
  <c r="T215" i="5"/>
  <c r="S215" i="5"/>
  <c r="T214" i="5"/>
  <c r="S214" i="5"/>
  <c r="T207" i="5"/>
  <c r="S207" i="5"/>
  <c r="T205" i="5"/>
  <c r="S205" i="5"/>
  <c r="T192" i="5"/>
  <c r="S192" i="5"/>
  <c r="T191" i="5"/>
  <c r="S191" i="5"/>
  <c r="T190" i="5"/>
  <c r="S190" i="5"/>
  <c r="T189" i="5"/>
  <c r="S189" i="5"/>
  <c r="T188" i="5"/>
  <c r="S188" i="5"/>
  <c r="T187" i="5"/>
  <c r="S187" i="5"/>
  <c r="T185" i="5"/>
  <c r="S185" i="5"/>
  <c r="T180" i="5"/>
  <c r="S180" i="5"/>
  <c r="T165" i="5"/>
  <c r="S165" i="5"/>
  <c r="T164" i="5"/>
  <c r="S164" i="5"/>
  <c r="T160" i="5"/>
  <c r="S160" i="5"/>
  <c r="T153" i="5"/>
  <c r="S153" i="5"/>
  <c r="T140" i="5"/>
  <c r="S140" i="5"/>
  <c r="T139" i="5"/>
  <c r="S139" i="5"/>
  <c r="T134" i="5"/>
  <c r="S134" i="5"/>
  <c r="T117" i="5"/>
  <c r="S117" i="5"/>
  <c r="T113" i="5"/>
  <c r="S113" i="5"/>
  <c r="T112" i="5"/>
  <c r="S112" i="5"/>
  <c r="T111" i="5"/>
  <c r="S111" i="5"/>
  <c r="T110" i="5"/>
  <c r="S110" i="5"/>
  <c r="T105" i="5"/>
  <c r="S105" i="5"/>
  <c r="T104" i="5"/>
  <c r="S104" i="5"/>
  <c r="T94" i="5"/>
  <c r="S94" i="5"/>
  <c r="T64" i="5"/>
  <c r="S64" i="5"/>
  <c r="T32" i="5"/>
  <c r="S32" i="5"/>
  <c r="T27" i="5"/>
  <c r="S27" i="5"/>
  <c r="T22" i="5"/>
  <c r="S22" i="5"/>
  <c r="T9" i="5"/>
  <c r="S9" i="5"/>
  <c r="T8" i="5"/>
  <c r="S8" i="5"/>
  <c r="N1516" i="5"/>
  <c r="O1516" i="5" s="1"/>
  <c r="N1515" i="5"/>
  <c r="O1515" i="5" s="1"/>
  <c r="N1514" i="5"/>
  <c r="O1514" i="5" s="1"/>
  <c r="N1513" i="5"/>
  <c r="O1513" i="5" s="1"/>
  <c r="N1512" i="5"/>
  <c r="O1512" i="5" s="1"/>
  <c r="N1511" i="5"/>
  <c r="O1511" i="5" s="1"/>
  <c r="N1510" i="5"/>
  <c r="O1510" i="5" s="1"/>
  <c r="N1509" i="5"/>
  <c r="O1509" i="5" s="1"/>
  <c r="N1508" i="5"/>
  <c r="O1508" i="5" s="1"/>
  <c r="N1507" i="5"/>
  <c r="O1507" i="5" s="1"/>
  <c r="N1506" i="5"/>
  <c r="O1506" i="5" s="1"/>
  <c r="N1505" i="5"/>
  <c r="O1505" i="5" s="1"/>
  <c r="N1504" i="5"/>
  <c r="O1504" i="5" s="1"/>
  <c r="N1503" i="5"/>
  <c r="O1503" i="5" s="1"/>
  <c r="N1502" i="5"/>
  <c r="P1502" i="5" s="1"/>
  <c r="N1501" i="5"/>
  <c r="P1501" i="5" s="1"/>
  <c r="N1500" i="5"/>
  <c r="O1500" i="5" s="1"/>
  <c r="N1499" i="5"/>
  <c r="P1499" i="5" s="1"/>
  <c r="N1498" i="5"/>
  <c r="O1498" i="5" s="1"/>
  <c r="N1497" i="5"/>
  <c r="O1497" i="5" s="1"/>
  <c r="N1496" i="5"/>
  <c r="O1496" i="5" s="1"/>
  <c r="N1495" i="5"/>
  <c r="O1495" i="5" s="1"/>
  <c r="N1494" i="5"/>
  <c r="P1494" i="5" s="1"/>
  <c r="N1493" i="5"/>
  <c r="O1493" i="5" s="1"/>
  <c r="N1492" i="5"/>
  <c r="P1492" i="5" s="1"/>
  <c r="N1491" i="5"/>
  <c r="P1491" i="5" s="1"/>
  <c r="N1490" i="5"/>
  <c r="P1490" i="5" s="1"/>
  <c r="N1489" i="5"/>
  <c r="O1489" i="5" s="1"/>
  <c r="N1488" i="5"/>
  <c r="P1488" i="5" s="1"/>
  <c r="N1487" i="5"/>
  <c r="O1487" i="5" s="1"/>
  <c r="N1486" i="5"/>
  <c r="O1486" i="5" s="1"/>
  <c r="N1485" i="5"/>
  <c r="O1485" i="5" s="1"/>
  <c r="N1484" i="5"/>
  <c r="O1484" i="5" s="1"/>
  <c r="N1483" i="5"/>
  <c r="P1483" i="5" s="1"/>
  <c r="N1482" i="5"/>
  <c r="P1482" i="5" s="1"/>
  <c r="N1481" i="5"/>
  <c r="O1481" i="5" s="1"/>
  <c r="N1480" i="5"/>
  <c r="P1480" i="5" s="1"/>
  <c r="N1479" i="5"/>
  <c r="O1479" i="5" s="1"/>
  <c r="N1478" i="5"/>
  <c r="O1478" i="5" s="1"/>
  <c r="N1477" i="5"/>
  <c r="O1477" i="5" s="1"/>
  <c r="N1476" i="5"/>
  <c r="O1476" i="5" s="1"/>
  <c r="N1475" i="5"/>
  <c r="O1475" i="5" s="1"/>
  <c r="N1474" i="5"/>
  <c r="P1474" i="5" s="1"/>
  <c r="N1473" i="5"/>
  <c r="O1473" i="5" s="1"/>
  <c r="N1472" i="5"/>
  <c r="P1472" i="5" s="1"/>
  <c r="N1471" i="5"/>
  <c r="O1471" i="5" s="1"/>
  <c r="N1470" i="5"/>
  <c r="P1470" i="5" s="1"/>
  <c r="N1469" i="5"/>
  <c r="O1469" i="5" s="1"/>
  <c r="N1468" i="5"/>
  <c r="P1468" i="5" s="1"/>
  <c r="N1467" i="5"/>
  <c r="P1467" i="5" s="1"/>
  <c r="N1466" i="5"/>
  <c r="O1466" i="5" s="1"/>
  <c r="N1465" i="5"/>
  <c r="P1465" i="5" s="1"/>
  <c r="N1464" i="5"/>
  <c r="P1464" i="5" s="1"/>
  <c r="N1463" i="5"/>
  <c r="O1463" i="5" s="1"/>
  <c r="N1462" i="5"/>
  <c r="O1462" i="5" s="1"/>
  <c r="N1461" i="5"/>
  <c r="P1461" i="5" s="1"/>
  <c r="N1460" i="5"/>
  <c r="P1460" i="5" s="1"/>
  <c r="N1459" i="5"/>
  <c r="P1459" i="5" s="1"/>
  <c r="N1458" i="5"/>
  <c r="O1458" i="5" s="1"/>
  <c r="N1457" i="5"/>
  <c r="O1457" i="5" s="1"/>
  <c r="N1456" i="5"/>
  <c r="P1456" i="5" s="1"/>
  <c r="N1455" i="5"/>
  <c r="O1455" i="5" s="1"/>
  <c r="N1454" i="5"/>
  <c r="O1454" i="5" s="1"/>
  <c r="N1453" i="5"/>
  <c r="O1453" i="5" s="1"/>
  <c r="N1452" i="5"/>
  <c r="O1452" i="5" s="1"/>
  <c r="N1451" i="5"/>
  <c r="O1451" i="5" s="1"/>
  <c r="N1450" i="5"/>
  <c r="O1450" i="5" s="1"/>
  <c r="N1449" i="5"/>
  <c r="O1449" i="5" s="1"/>
  <c r="N1448" i="5"/>
  <c r="O1448" i="5" s="1"/>
  <c r="N1447" i="5"/>
  <c r="O1447" i="5" s="1"/>
  <c r="N1446" i="5"/>
  <c r="O1446" i="5" s="1"/>
  <c r="N1445" i="5"/>
  <c r="P1445" i="5" s="1"/>
  <c r="N1444" i="5"/>
  <c r="O1444" i="5" s="1"/>
  <c r="N1443" i="5"/>
  <c r="P1443" i="5" s="1"/>
  <c r="N1442" i="5"/>
  <c r="O1442" i="5" s="1"/>
  <c r="N1441" i="5"/>
  <c r="O1441" i="5" s="1"/>
  <c r="N1440" i="5"/>
  <c r="O1440" i="5" s="1"/>
  <c r="N1439" i="5"/>
  <c r="O1439" i="5" s="1"/>
  <c r="N1438" i="5"/>
  <c r="P1438" i="5" s="1"/>
  <c r="N1437" i="5"/>
  <c r="O1437" i="5" s="1"/>
  <c r="N1436" i="5"/>
  <c r="P1436" i="5" s="1"/>
  <c r="N1435" i="5"/>
  <c r="P1435" i="5" s="1"/>
  <c r="N1434" i="5"/>
  <c r="O1434" i="5" s="1"/>
  <c r="N1433" i="5"/>
  <c r="O1433" i="5" s="1"/>
  <c r="N1432" i="5"/>
  <c r="O1432" i="5" s="1"/>
  <c r="N1431" i="5"/>
  <c r="O1431" i="5" s="1"/>
  <c r="N1430" i="5"/>
  <c r="P1430" i="5" s="1"/>
  <c r="N1429" i="5"/>
  <c r="P1429" i="5" s="1"/>
  <c r="N1428" i="5"/>
  <c r="O1428" i="5" s="1"/>
  <c r="N1427" i="5"/>
  <c r="O1427" i="5" s="1"/>
  <c r="N1426" i="5"/>
  <c r="P1426" i="5" s="1"/>
  <c r="N1425" i="5"/>
  <c r="P1425" i="5" s="1"/>
  <c r="N1424" i="5"/>
  <c r="P1424" i="5" s="1"/>
  <c r="N1423" i="5"/>
  <c r="O1423" i="5" s="1"/>
  <c r="N1422" i="5"/>
  <c r="P1422" i="5" s="1"/>
  <c r="N1421" i="5"/>
  <c r="O1421" i="5" s="1"/>
  <c r="N1420" i="5"/>
  <c r="O1420" i="5" s="1"/>
  <c r="N1419" i="5"/>
  <c r="O1419" i="5" s="1"/>
  <c r="N1418" i="5"/>
  <c r="P1418" i="5" s="1"/>
  <c r="N1417" i="5"/>
  <c r="O1417" i="5" s="1"/>
  <c r="N1416" i="5"/>
  <c r="P1416" i="5" s="1"/>
  <c r="N1415" i="5"/>
  <c r="O1415" i="5" s="1"/>
  <c r="N1414" i="5"/>
  <c r="O1414" i="5" s="1"/>
  <c r="N1413" i="5"/>
  <c r="P1413" i="5" s="1"/>
  <c r="N1412" i="5"/>
  <c r="O1412" i="5" s="1"/>
  <c r="N1411" i="5"/>
  <c r="P1411" i="5" s="1"/>
  <c r="N1410" i="5"/>
  <c r="P1410" i="5" s="1"/>
  <c r="N1409" i="5"/>
  <c r="P1409" i="5" s="1"/>
  <c r="N1408" i="5"/>
  <c r="O1408" i="5" s="1"/>
  <c r="N1407" i="5"/>
  <c r="O1407" i="5" s="1"/>
  <c r="N1406" i="5"/>
  <c r="P1406" i="5" s="1"/>
  <c r="N1405" i="5"/>
  <c r="O1405" i="5" s="1"/>
  <c r="N1404" i="5"/>
  <c r="P1404" i="5" s="1"/>
  <c r="N1403" i="5"/>
  <c r="P1403" i="5" s="1"/>
  <c r="N1402" i="5"/>
  <c r="O1402" i="5" s="1"/>
  <c r="N1401" i="5"/>
  <c r="P1401" i="5" s="1"/>
  <c r="N1400" i="5"/>
  <c r="P1400" i="5" s="1"/>
  <c r="N1399" i="5"/>
  <c r="O1399" i="5" s="1"/>
  <c r="N1398" i="5"/>
  <c r="P1398" i="5" s="1"/>
  <c r="N1397" i="5"/>
  <c r="P1397" i="5" s="1"/>
  <c r="N1396" i="5"/>
  <c r="O1396" i="5" s="1"/>
  <c r="N1395" i="5"/>
  <c r="P1395" i="5" s="1"/>
  <c r="N1394" i="5"/>
  <c r="O1394" i="5" s="1"/>
  <c r="N1393" i="5"/>
  <c r="O1393" i="5" s="1"/>
  <c r="N1392" i="5"/>
  <c r="P1392" i="5" s="1"/>
  <c r="N1391" i="5"/>
  <c r="O1391" i="5" s="1"/>
  <c r="N1390" i="5"/>
  <c r="O1390" i="5" s="1"/>
  <c r="N1389" i="5"/>
  <c r="P1389" i="5" s="1"/>
  <c r="N1388" i="5"/>
  <c r="O1388" i="5" s="1"/>
  <c r="N1387" i="5"/>
  <c r="O1387" i="5" s="1"/>
  <c r="N1386" i="5"/>
  <c r="O1386" i="5" s="1"/>
  <c r="N1385" i="5"/>
  <c r="P1385" i="5" s="1"/>
  <c r="N1384" i="5"/>
  <c r="O1384" i="5" s="1"/>
  <c r="N1383" i="5"/>
  <c r="O1383" i="5" s="1"/>
  <c r="N1382" i="5"/>
  <c r="O1382" i="5" s="1"/>
  <c r="N1381" i="5"/>
  <c r="P1381" i="5" s="1"/>
  <c r="N1380" i="5"/>
  <c r="P1380" i="5" s="1"/>
  <c r="N1379" i="5"/>
  <c r="P1379" i="5" s="1"/>
  <c r="N1378" i="5"/>
  <c r="O1378" i="5" s="1"/>
  <c r="N1377" i="5"/>
  <c r="O1377" i="5" s="1"/>
  <c r="N1376" i="5"/>
  <c r="O1376" i="5" s="1"/>
  <c r="N1375" i="5"/>
  <c r="O1375" i="5" s="1"/>
  <c r="N1374" i="5"/>
  <c r="P1374" i="5" s="1"/>
  <c r="N1373" i="5"/>
  <c r="P1373" i="5" s="1"/>
  <c r="N1372" i="5"/>
  <c r="O1372" i="5" s="1"/>
  <c r="N1371" i="5"/>
  <c r="O1371" i="5" s="1"/>
  <c r="N1370" i="5"/>
  <c r="O1370" i="5" s="1"/>
  <c r="N1369" i="5"/>
  <c r="P1369" i="5" s="1"/>
  <c r="N1368" i="5"/>
  <c r="O1368" i="5" s="1"/>
  <c r="N1367" i="5"/>
  <c r="O1367" i="5" s="1"/>
  <c r="N1366" i="5"/>
  <c r="O1366" i="5" s="1"/>
  <c r="N1365" i="5"/>
  <c r="O1365" i="5" s="1"/>
  <c r="N1364" i="5"/>
  <c r="O1364" i="5" s="1"/>
  <c r="N1363" i="5"/>
  <c r="P1363" i="5" s="1"/>
  <c r="N1362" i="5"/>
  <c r="P1362" i="5" s="1"/>
  <c r="N1361" i="5"/>
  <c r="P1361" i="5" s="1"/>
  <c r="N1360" i="5"/>
  <c r="P1360" i="5" s="1"/>
  <c r="N1359" i="5"/>
  <c r="O1359" i="5" s="1"/>
  <c r="N1358" i="5"/>
  <c r="O1358" i="5" s="1"/>
  <c r="N1357" i="5"/>
  <c r="O1357" i="5" s="1"/>
  <c r="N1356" i="5"/>
  <c r="P1356" i="5" s="1"/>
  <c r="N1355" i="5"/>
  <c r="O1355" i="5" s="1"/>
  <c r="N1354" i="5"/>
  <c r="P1354" i="5" s="1"/>
  <c r="N1353" i="5"/>
  <c r="O1353" i="5" s="1"/>
  <c r="N1352" i="5"/>
  <c r="P1352" i="5" s="1"/>
  <c r="N1351" i="5"/>
  <c r="O1351" i="5" s="1"/>
  <c r="N1350" i="5"/>
  <c r="O1350" i="5" s="1"/>
  <c r="N1349" i="5"/>
  <c r="O1349" i="5" s="1"/>
  <c r="N1348" i="5"/>
  <c r="P1348" i="5" s="1"/>
  <c r="N1347" i="5"/>
  <c r="O1347" i="5" s="1"/>
  <c r="N1346" i="5"/>
  <c r="P1346" i="5" s="1"/>
  <c r="N1345" i="5"/>
  <c r="P1345" i="5" s="1"/>
  <c r="N1344" i="5"/>
  <c r="P1344" i="5" s="1"/>
  <c r="N1343" i="5"/>
  <c r="O1343" i="5" s="1"/>
  <c r="N1342" i="5"/>
  <c r="O1342" i="5" s="1"/>
  <c r="N1341" i="5"/>
  <c r="O1341" i="5" s="1"/>
  <c r="N1340" i="5"/>
  <c r="O1340" i="5" s="1"/>
  <c r="N1339" i="5"/>
  <c r="O1339" i="5" s="1"/>
  <c r="N1338" i="5"/>
  <c r="O1338" i="5" s="1"/>
  <c r="N1337" i="5"/>
  <c r="O1337" i="5" s="1"/>
  <c r="N1336" i="5"/>
  <c r="P1336" i="5" s="1"/>
  <c r="N1335" i="5"/>
  <c r="O1335" i="5" s="1"/>
  <c r="N1334" i="5"/>
  <c r="P1334" i="5" s="1"/>
  <c r="N1333" i="5"/>
  <c r="O1333" i="5" s="1"/>
  <c r="N1332" i="5"/>
  <c r="P1332" i="5" s="1"/>
  <c r="N1331" i="5"/>
  <c r="P1331" i="5" s="1"/>
  <c r="N1330" i="5"/>
  <c r="O1330" i="5" s="1"/>
  <c r="N1329" i="5"/>
  <c r="O1329" i="5" s="1"/>
  <c r="N1328" i="5"/>
  <c r="P1328" i="5" s="1"/>
  <c r="N1327" i="5"/>
  <c r="O1327" i="5" s="1"/>
  <c r="N1326" i="5"/>
  <c r="P1326" i="5" s="1"/>
  <c r="N1325" i="5"/>
  <c r="O1325" i="5" s="1"/>
  <c r="N1324" i="5"/>
  <c r="O1324" i="5" s="1"/>
  <c r="N1323" i="5"/>
  <c r="O1323" i="5" s="1"/>
  <c r="N1322" i="5"/>
  <c r="O1322" i="5" s="1"/>
  <c r="N1321" i="5"/>
  <c r="P1321" i="5" s="1"/>
  <c r="N1320" i="5"/>
  <c r="O1320" i="5" s="1"/>
  <c r="N1319" i="5"/>
  <c r="O1319" i="5" s="1"/>
  <c r="N1318" i="5"/>
  <c r="O1318" i="5" s="1"/>
  <c r="N1317" i="5"/>
  <c r="O1317" i="5" s="1"/>
  <c r="N1316" i="5"/>
  <c r="O1316" i="5" s="1"/>
  <c r="N1315" i="5"/>
  <c r="P1315" i="5" s="1"/>
  <c r="N1314" i="5"/>
  <c r="O1314" i="5" s="1"/>
  <c r="N1313" i="5"/>
  <c r="O1313" i="5" s="1"/>
  <c r="N1312" i="5"/>
  <c r="O1312" i="5" s="1"/>
  <c r="N1311" i="5"/>
  <c r="O1311" i="5" s="1"/>
  <c r="N1310" i="5"/>
  <c r="P1310" i="5" s="1"/>
  <c r="N1309" i="5"/>
  <c r="O1309" i="5" s="1"/>
  <c r="N1308" i="5"/>
  <c r="O1308" i="5" s="1"/>
  <c r="N1307" i="5"/>
  <c r="O1307" i="5" s="1"/>
  <c r="N1306" i="5"/>
  <c r="O1306" i="5" s="1"/>
  <c r="N1305" i="5"/>
  <c r="P1305" i="5" s="1"/>
  <c r="N1304" i="5"/>
  <c r="O1304" i="5" s="1"/>
  <c r="N1303" i="5"/>
  <c r="O1303" i="5" s="1"/>
  <c r="N1302" i="5"/>
  <c r="P1302" i="5" s="1"/>
  <c r="N1301" i="5"/>
  <c r="O1301" i="5" s="1"/>
  <c r="N1300" i="5"/>
  <c r="P1300" i="5" s="1"/>
  <c r="N1299" i="5"/>
  <c r="O1299" i="5" s="1"/>
  <c r="N1298" i="5"/>
  <c r="P1298" i="5" s="1"/>
  <c r="N1297" i="5"/>
  <c r="P1297" i="5" s="1"/>
  <c r="N1296" i="5"/>
  <c r="P1296" i="5" s="1"/>
  <c r="N1295" i="5"/>
  <c r="O1295" i="5" s="1"/>
  <c r="N1294" i="5"/>
  <c r="O1294" i="5" s="1"/>
  <c r="N1293" i="5"/>
  <c r="O1293" i="5" s="1"/>
  <c r="N1292" i="5"/>
  <c r="O1292" i="5" s="1"/>
  <c r="N1291" i="5"/>
  <c r="P1291" i="5" s="1"/>
  <c r="N1290" i="5"/>
  <c r="P1290" i="5" s="1"/>
  <c r="N1289" i="5"/>
  <c r="O1289" i="5" s="1"/>
  <c r="N1288" i="5"/>
  <c r="P1288" i="5" s="1"/>
  <c r="N1287" i="5"/>
  <c r="O1287" i="5" s="1"/>
  <c r="N1286" i="5"/>
  <c r="O1286" i="5" s="1"/>
  <c r="N1285" i="5"/>
  <c r="O1285" i="5" s="1"/>
  <c r="N1284" i="5"/>
  <c r="O1284" i="5" s="1"/>
  <c r="N1283" i="5"/>
  <c r="O1283" i="5" s="1"/>
  <c r="N1282" i="5"/>
  <c r="P1282" i="5" s="1"/>
  <c r="N1281" i="5"/>
  <c r="P1281" i="5" s="1"/>
  <c r="N1280" i="5"/>
  <c r="P1280" i="5" s="1"/>
  <c r="N1279" i="5"/>
  <c r="O1279" i="5" s="1"/>
  <c r="N1278" i="5"/>
  <c r="P1278" i="5" s="1"/>
  <c r="N1277" i="5"/>
  <c r="O1277" i="5" s="1"/>
  <c r="N1276" i="5"/>
  <c r="O1276" i="5" s="1"/>
  <c r="N1275" i="5"/>
  <c r="P1275" i="5" s="1"/>
  <c r="N1274" i="5"/>
  <c r="O1274" i="5" s="1"/>
  <c r="N1273" i="5"/>
  <c r="O1273" i="5" s="1"/>
  <c r="N1272" i="5"/>
  <c r="P1272" i="5" s="1"/>
  <c r="N1271" i="5"/>
  <c r="O1271" i="5" s="1"/>
  <c r="N1270" i="5"/>
  <c r="O1270" i="5" s="1"/>
  <c r="N1269" i="5"/>
  <c r="O1269" i="5" s="1"/>
  <c r="N1268" i="5"/>
  <c r="P1268" i="5" s="1"/>
  <c r="N1267" i="5"/>
  <c r="O1267" i="5" s="1"/>
  <c r="N1266" i="5"/>
  <c r="O1266" i="5" s="1"/>
  <c r="N1265" i="5"/>
  <c r="O1265" i="5" s="1"/>
  <c r="N1264" i="5"/>
  <c r="P1264" i="5" s="1"/>
  <c r="N1263" i="5"/>
  <c r="O1263" i="5" s="1"/>
  <c r="N1262" i="5"/>
  <c r="O1262" i="5" s="1"/>
  <c r="N1261" i="5"/>
  <c r="P1261" i="5" s="1"/>
  <c r="N1260" i="5"/>
  <c r="O1260" i="5" s="1"/>
  <c r="N1259" i="5"/>
  <c r="O1259" i="5" s="1"/>
  <c r="N1258" i="5"/>
  <c r="O1258" i="5" s="1"/>
  <c r="N1257" i="5"/>
  <c r="P1257" i="5" s="1"/>
  <c r="N1256" i="5"/>
  <c r="O1256" i="5" s="1"/>
  <c r="N1255" i="5"/>
  <c r="O1255" i="5" s="1"/>
  <c r="N1254" i="5"/>
  <c r="O1254" i="5" s="1"/>
  <c r="N1253" i="5"/>
  <c r="O1253" i="5" s="1"/>
  <c r="N1252" i="5"/>
  <c r="P1252" i="5" s="1"/>
  <c r="N1251" i="5"/>
  <c r="O1251" i="5" s="1"/>
  <c r="N1250" i="5"/>
  <c r="O1250" i="5" s="1"/>
  <c r="N1249" i="5"/>
  <c r="O1249" i="5" s="1"/>
  <c r="N1248" i="5"/>
  <c r="O1248" i="5" s="1"/>
  <c r="N1247" i="5"/>
  <c r="O1247" i="5" s="1"/>
  <c r="N1246" i="5"/>
  <c r="O1246" i="5" s="1"/>
  <c r="N1245" i="5"/>
  <c r="P1245" i="5" s="1"/>
  <c r="N1244" i="5"/>
  <c r="O1244" i="5" s="1"/>
  <c r="N1243" i="5"/>
  <c r="O1243" i="5" s="1"/>
  <c r="N1242" i="5"/>
  <c r="O1242" i="5" s="1"/>
  <c r="N1241" i="5"/>
  <c r="P1241" i="5" s="1"/>
  <c r="N1240" i="5"/>
  <c r="O1240" i="5" s="1"/>
  <c r="N1239" i="5"/>
  <c r="O1239" i="5" s="1"/>
  <c r="N1238" i="5"/>
  <c r="P1238" i="5" s="1"/>
  <c r="N1237" i="5"/>
  <c r="O1237" i="5" s="1"/>
  <c r="N1236" i="5"/>
  <c r="O1236" i="5" s="1"/>
  <c r="N1235" i="5"/>
  <c r="P1235" i="5" s="1"/>
  <c r="N1234" i="5"/>
  <c r="P1234" i="5" s="1"/>
  <c r="N1233" i="5"/>
  <c r="O1233" i="5" s="1"/>
  <c r="N1232" i="5"/>
  <c r="P1232" i="5" s="1"/>
  <c r="N1231" i="5"/>
  <c r="O1231" i="5" s="1"/>
  <c r="N1230" i="5"/>
  <c r="P1230" i="5" s="1"/>
  <c r="N1229" i="5"/>
  <c r="P1229" i="5" s="1"/>
  <c r="N1228" i="5"/>
  <c r="P1228" i="5" s="1"/>
  <c r="N1227" i="5"/>
  <c r="O1227" i="5" s="1"/>
  <c r="N1226" i="5"/>
  <c r="P1226" i="5" s="1"/>
  <c r="N1225" i="5"/>
  <c r="O1225" i="5" s="1"/>
  <c r="N1224" i="5"/>
  <c r="P1224" i="5" s="1"/>
  <c r="N1223" i="5"/>
  <c r="O1223" i="5" s="1"/>
  <c r="N1222" i="5"/>
  <c r="O1222" i="5" s="1"/>
  <c r="N1221" i="5"/>
  <c r="O1221" i="5" s="1"/>
  <c r="N1220" i="5"/>
  <c r="O1220" i="5" s="1"/>
  <c r="N1219" i="5"/>
  <c r="O1219" i="5" s="1"/>
  <c r="N1218" i="5"/>
  <c r="P1218" i="5" s="1"/>
  <c r="N1217" i="5"/>
  <c r="P1217" i="5" s="1"/>
  <c r="N1216" i="5"/>
  <c r="O1216" i="5" s="1"/>
  <c r="N1215" i="5"/>
  <c r="O1215" i="5" s="1"/>
  <c r="N1214" i="5"/>
  <c r="P1214" i="5" s="1"/>
  <c r="N1213" i="5"/>
  <c r="O1213" i="5" s="1"/>
  <c r="N1212" i="5"/>
  <c r="P1212" i="5" s="1"/>
  <c r="N1211" i="5"/>
  <c r="O1211" i="5" s="1"/>
  <c r="B1211" i="5"/>
  <c r="B1212" i="5"/>
  <c r="B1213" i="5"/>
  <c r="B1214" i="5"/>
  <c r="B1215" i="5"/>
  <c r="B1216" i="5"/>
  <c r="B1217" i="5"/>
  <c r="B1218" i="5"/>
  <c r="B1219" i="5"/>
  <c r="B1220" i="5"/>
  <c r="B1221" i="5"/>
  <c r="B1222" i="5"/>
  <c r="B1223" i="5"/>
  <c r="B1224" i="5"/>
  <c r="B1225" i="5"/>
  <c r="B1226" i="5"/>
  <c r="B1227" i="5"/>
  <c r="B1228" i="5"/>
  <c r="B1229" i="5"/>
  <c r="B1230" i="5"/>
  <c r="B1231" i="5"/>
  <c r="B1232" i="5"/>
  <c r="B1233" i="5"/>
  <c r="B1234" i="5"/>
  <c r="B1235" i="5"/>
  <c r="B1236" i="5"/>
  <c r="B1237" i="5"/>
  <c r="B1238" i="5"/>
  <c r="B1239" i="5"/>
  <c r="B1240" i="5"/>
  <c r="B1241" i="5"/>
  <c r="B1242" i="5"/>
  <c r="B1243" i="5"/>
  <c r="B1244" i="5"/>
  <c r="B1245" i="5"/>
  <c r="B1246" i="5"/>
  <c r="B1247" i="5"/>
  <c r="B1248" i="5"/>
  <c r="B1249" i="5"/>
  <c r="B1250" i="5"/>
  <c r="B1251" i="5"/>
  <c r="B1252" i="5"/>
  <c r="B1253" i="5"/>
  <c r="B1254" i="5"/>
  <c r="B1255" i="5"/>
  <c r="B1256" i="5"/>
  <c r="B1257" i="5"/>
  <c r="B1258" i="5"/>
  <c r="B1259" i="5"/>
  <c r="B1260" i="5"/>
  <c r="B1261" i="5"/>
  <c r="B1262" i="5"/>
  <c r="B1263" i="5"/>
  <c r="B1264" i="5"/>
  <c r="B1265" i="5"/>
  <c r="B1266" i="5"/>
  <c r="B1267" i="5"/>
  <c r="B1268" i="5"/>
  <c r="B1269" i="5"/>
  <c r="B1270" i="5"/>
  <c r="B1271" i="5"/>
  <c r="B1272" i="5"/>
  <c r="B1273" i="5"/>
  <c r="B1274" i="5"/>
  <c r="B1275" i="5"/>
  <c r="B1276" i="5"/>
  <c r="B1277" i="5"/>
  <c r="B1278" i="5"/>
  <c r="B1279" i="5"/>
  <c r="B1280" i="5"/>
  <c r="B1281" i="5"/>
  <c r="B1282" i="5"/>
  <c r="B1283" i="5"/>
  <c r="B1284" i="5"/>
  <c r="B1285" i="5"/>
  <c r="B1286" i="5"/>
  <c r="B1287" i="5"/>
  <c r="B1288" i="5"/>
  <c r="B1289" i="5"/>
  <c r="B1290" i="5"/>
  <c r="B1291" i="5"/>
  <c r="B1292" i="5"/>
  <c r="B1293" i="5"/>
  <c r="B1294" i="5"/>
  <c r="B1295" i="5"/>
  <c r="B1296" i="5"/>
  <c r="B1297" i="5"/>
  <c r="B1298" i="5"/>
  <c r="B1299" i="5"/>
  <c r="B1300" i="5"/>
  <c r="B1301" i="5"/>
  <c r="B1302" i="5"/>
  <c r="B1303" i="5"/>
  <c r="B1304" i="5"/>
  <c r="B1305" i="5"/>
  <c r="B1306" i="5"/>
  <c r="B1307" i="5"/>
  <c r="B1308" i="5"/>
  <c r="B1309" i="5"/>
  <c r="B1310" i="5"/>
  <c r="B1311" i="5"/>
  <c r="B1312" i="5"/>
  <c r="B1313" i="5"/>
  <c r="B1314" i="5"/>
  <c r="B1315" i="5"/>
  <c r="B1316" i="5"/>
  <c r="B1317" i="5"/>
  <c r="B1318" i="5"/>
  <c r="B1319" i="5"/>
  <c r="B1320" i="5"/>
  <c r="B1321" i="5"/>
  <c r="B1322" i="5"/>
  <c r="B1323" i="5"/>
  <c r="B1324" i="5"/>
  <c r="B1325" i="5"/>
  <c r="B1326" i="5"/>
  <c r="B1327" i="5"/>
  <c r="B1328" i="5"/>
  <c r="B1329" i="5"/>
  <c r="B1330" i="5"/>
  <c r="B1331" i="5"/>
  <c r="B1332" i="5"/>
  <c r="B1333" i="5"/>
  <c r="B1334" i="5"/>
  <c r="B1335" i="5"/>
  <c r="B1336" i="5"/>
  <c r="B1337" i="5"/>
  <c r="B1338" i="5"/>
  <c r="B1339" i="5"/>
  <c r="B1340" i="5"/>
  <c r="B1341" i="5"/>
  <c r="B1342" i="5"/>
  <c r="B1343" i="5"/>
  <c r="B1344" i="5"/>
  <c r="B1345" i="5"/>
  <c r="B1346" i="5"/>
  <c r="B1347" i="5"/>
  <c r="B1348" i="5"/>
  <c r="B1349" i="5"/>
  <c r="B1350" i="5"/>
  <c r="B1351" i="5"/>
  <c r="B1352" i="5"/>
  <c r="B1353" i="5"/>
  <c r="B1354" i="5"/>
  <c r="B1355" i="5"/>
  <c r="B1356" i="5"/>
  <c r="B1357" i="5"/>
  <c r="B1358" i="5"/>
  <c r="B1359" i="5"/>
  <c r="B1360" i="5"/>
  <c r="B1361" i="5"/>
  <c r="B1362" i="5"/>
  <c r="B1363" i="5"/>
  <c r="B1364" i="5"/>
  <c r="B1365" i="5"/>
  <c r="B1366" i="5"/>
  <c r="B1367" i="5"/>
  <c r="B1368" i="5"/>
  <c r="B1369" i="5"/>
  <c r="B1370" i="5"/>
  <c r="B1371" i="5"/>
  <c r="B1372" i="5"/>
  <c r="B1373" i="5"/>
  <c r="B1374" i="5"/>
  <c r="B1375" i="5"/>
  <c r="B1376" i="5"/>
  <c r="B1377" i="5"/>
  <c r="B1378" i="5"/>
  <c r="B1379" i="5"/>
  <c r="B1380" i="5"/>
  <c r="B1381" i="5"/>
  <c r="B1382" i="5"/>
  <c r="B1383" i="5"/>
  <c r="B1384" i="5"/>
  <c r="B1385" i="5"/>
  <c r="B1386" i="5"/>
  <c r="B1387" i="5"/>
  <c r="B1388" i="5"/>
  <c r="B1389" i="5"/>
  <c r="B1390" i="5"/>
  <c r="B1391" i="5"/>
  <c r="B1392" i="5"/>
  <c r="B1393" i="5"/>
  <c r="B1394" i="5"/>
  <c r="B1395" i="5"/>
  <c r="B1396" i="5"/>
  <c r="B1397" i="5"/>
  <c r="B1398" i="5"/>
  <c r="B1399" i="5"/>
  <c r="B1400" i="5"/>
  <c r="B1401" i="5"/>
  <c r="B1402" i="5"/>
  <c r="B1403" i="5"/>
  <c r="B1404" i="5"/>
  <c r="B1405" i="5"/>
  <c r="B1406" i="5"/>
  <c r="B1407" i="5"/>
  <c r="B1408" i="5"/>
  <c r="B1409" i="5"/>
  <c r="B1410" i="5"/>
  <c r="B1411" i="5"/>
  <c r="B1412" i="5"/>
  <c r="B1413" i="5"/>
  <c r="B1414" i="5"/>
  <c r="B1415" i="5"/>
  <c r="B1416" i="5"/>
  <c r="B1417" i="5"/>
  <c r="B1418" i="5"/>
  <c r="B1419" i="5"/>
  <c r="B1420" i="5"/>
  <c r="B1421" i="5"/>
  <c r="B1422" i="5"/>
  <c r="B1423" i="5"/>
  <c r="B1424" i="5"/>
  <c r="B1425" i="5"/>
  <c r="B1426" i="5"/>
  <c r="B1427" i="5"/>
  <c r="B1428" i="5"/>
  <c r="B1429" i="5"/>
  <c r="B1430" i="5"/>
  <c r="B1431" i="5"/>
  <c r="B1432" i="5"/>
  <c r="B1433" i="5"/>
  <c r="B1434" i="5"/>
  <c r="B1435" i="5"/>
  <c r="B1436" i="5"/>
  <c r="B1437" i="5"/>
  <c r="B1438" i="5"/>
  <c r="B1439" i="5"/>
  <c r="B1440" i="5"/>
  <c r="B1441" i="5"/>
  <c r="B1442" i="5"/>
  <c r="B1443" i="5"/>
  <c r="B1444" i="5"/>
  <c r="B1445" i="5"/>
  <c r="B1446" i="5"/>
  <c r="B1447" i="5"/>
  <c r="B1448" i="5"/>
  <c r="B1449" i="5"/>
  <c r="B1450" i="5"/>
  <c r="B1451" i="5"/>
  <c r="B1452" i="5"/>
  <c r="B1453" i="5"/>
  <c r="B1454" i="5"/>
  <c r="B1455" i="5"/>
  <c r="B1456" i="5"/>
  <c r="B1457" i="5"/>
  <c r="B1458" i="5"/>
  <c r="B1459" i="5"/>
  <c r="B1460" i="5"/>
  <c r="B1461" i="5"/>
  <c r="B1462" i="5"/>
  <c r="B1463" i="5"/>
  <c r="B1464" i="5"/>
  <c r="B1465" i="5"/>
  <c r="B1466" i="5"/>
  <c r="B1467" i="5"/>
  <c r="B1468" i="5"/>
  <c r="B1469" i="5"/>
  <c r="B1470" i="5"/>
  <c r="B1471" i="5"/>
  <c r="B1472" i="5"/>
  <c r="B1473" i="5"/>
  <c r="B1474" i="5"/>
  <c r="B1475" i="5"/>
  <c r="B1476" i="5"/>
  <c r="B1477" i="5"/>
  <c r="B1478" i="5"/>
  <c r="B1479" i="5"/>
  <c r="B1480" i="5"/>
  <c r="B1481" i="5"/>
  <c r="B1482" i="5"/>
  <c r="B1483" i="5"/>
  <c r="B1484" i="5"/>
  <c r="B1485" i="5"/>
  <c r="B1486" i="5"/>
  <c r="B1487" i="5"/>
  <c r="B1488" i="5"/>
  <c r="B1489" i="5"/>
  <c r="B1490" i="5"/>
  <c r="B1491" i="5"/>
  <c r="B1492" i="5"/>
  <c r="B1493" i="5"/>
  <c r="B1494" i="5"/>
  <c r="B1495" i="5"/>
  <c r="B1496" i="5"/>
  <c r="B1497" i="5"/>
  <c r="B1498" i="5"/>
  <c r="B1499" i="5"/>
  <c r="B1500" i="5"/>
  <c r="B1501" i="5"/>
  <c r="B1502" i="5"/>
  <c r="B1503" i="5"/>
  <c r="B1504" i="5"/>
  <c r="B1505" i="5"/>
  <c r="B1506" i="5"/>
  <c r="B1507" i="5"/>
  <c r="B1508" i="5"/>
  <c r="B1509" i="5"/>
  <c r="B1510" i="5"/>
  <c r="B1511" i="5"/>
  <c r="B1512" i="5"/>
  <c r="B1513" i="5"/>
  <c r="B1514" i="5"/>
  <c r="B1515" i="5"/>
  <c r="B1516" i="5"/>
  <c r="O1291" i="5"/>
  <c r="O1331" i="5"/>
  <c r="O1369" i="5"/>
  <c r="O1426" i="5"/>
  <c r="O1443" i="5"/>
  <c r="O1474" i="5"/>
  <c r="O1490" i="5"/>
  <c r="O1499" i="5"/>
  <c r="P1283" i="5"/>
  <c r="P1313" i="5"/>
  <c r="P1355" i="5"/>
  <c r="P1387" i="5"/>
  <c r="P1497" i="5"/>
  <c r="P1515" i="5"/>
  <c r="K1516" i="5"/>
  <c r="J1516" i="5"/>
  <c r="I1516" i="5"/>
  <c r="H1516" i="5"/>
  <c r="G1516" i="5"/>
  <c r="F1516" i="5"/>
  <c r="E1516" i="5"/>
  <c r="D1516" i="5"/>
  <c r="C1516" i="5"/>
  <c r="K1515" i="5"/>
  <c r="J1515" i="5"/>
  <c r="I1515" i="5"/>
  <c r="H1515" i="5"/>
  <c r="G1515" i="5"/>
  <c r="F1515" i="5"/>
  <c r="E1515" i="5"/>
  <c r="D1515" i="5"/>
  <c r="C1515" i="5"/>
  <c r="K1514" i="5"/>
  <c r="M1514" i="5" s="1"/>
  <c r="J1514" i="5"/>
  <c r="I1514" i="5"/>
  <c r="H1514" i="5"/>
  <c r="G1514" i="5"/>
  <c r="F1514" i="5"/>
  <c r="E1514" i="5"/>
  <c r="D1514" i="5"/>
  <c r="C1514" i="5"/>
  <c r="K1513" i="5"/>
  <c r="J1513" i="5"/>
  <c r="I1513" i="5"/>
  <c r="H1513" i="5"/>
  <c r="G1513" i="5"/>
  <c r="F1513" i="5"/>
  <c r="E1513" i="5"/>
  <c r="D1513" i="5"/>
  <c r="C1513" i="5"/>
  <c r="K1512" i="5"/>
  <c r="M1512" i="5" s="1"/>
  <c r="J1512" i="5"/>
  <c r="I1512" i="5"/>
  <c r="H1512" i="5"/>
  <c r="G1512" i="5"/>
  <c r="F1512" i="5"/>
  <c r="E1512" i="5"/>
  <c r="D1512" i="5"/>
  <c r="C1512" i="5"/>
  <c r="K1511" i="5"/>
  <c r="M1511" i="5" s="1"/>
  <c r="J1511" i="5"/>
  <c r="I1511" i="5"/>
  <c r="H1511" i="5"/>
  <c r="G1511" i="5"/>
  <c r="F1511" i="5"/>
  <c r="E1511" i="5"/>
  <c r="D1511" i="5"/>
  <c r="C1511" i="5"/>
  <c r="K1510" i="5"/>
  <c r="L1510" i="5" s="1"/>
  <c r="J1510" i="5"/>
  <c r="I1510" i="5"/>
  <c r="H1510" i="5"/>
  <c r="G1510" i="5"/>
  <c r="F1510" i="5"/>
  <c r="E1510" i="5"/>
  <c r="D1510" i="5"/>
  <c r="C1510" i="5"/>
  <c r="K1509" i="5"/>
  <c r="L1509" i="5" s="1"/>
  <c r="J1509" i="5"/>
  <c r="I1509" i="5"/>
  <c r="H1509" i="5"/>
  <c r="G1509" i="5"/>
  <c r="F1509" i="5"/>
  <c r="E1509" i="5"/>
  <c r="D1509" i="5"/>
  <c r="C1509" i="5"/>
  <c r="K1508" i="5"/>
  <c r="J1508" i="5"/>
  <c r="I1508" i="5"/>
  <c r="H1508" i="5"/>
  <c r="G1508" i="5"/>
  <c r="F1508" i="5"/>
  <c r="E1508" i="5"/>
  <c r="D1508" i="5"/>
  <c r="C1508" i="5"/>
  <c r="K1507" i="5"/>
  <c r="J1507" i="5"/>
  <c r="I1507" i="5"/>
  <c r="H1507" i="5"/>
  <c r="G1507" i="5"/>
  <c r="F1507" i="5"/>
  <c r="E1507" i="5"/>
  <c r="D1507" i="5"/>
  <c r="C1507" i="5"/>
  <c r="K1506" i="5"/>
  <c r="J1506" i="5"/>
  <c r="I1506" i="5"/>
  <c r="H1506" i="5"/>
  <c r="G1506" i="5"/>
  <c r="F1506" i="5"/>
  <c r="E1506" i="5"/>
  <c r="D1506" i="5"/>
  <c r="C1506" i="5"/>
  <c r="K1505" i="5"/>
  <c r="J1505" i="5"/>
  <c r="I1505" i="5"/>
  <c r="H1505" i="5"/>
  <c r="G1505" i="5"/>
  <c r="F1505" i="5"/>
  <c r="E1505" i="5"/>
  <c r="D1505" i="5"/>
  <c r="C1505" i="5"/>
  <c r="K1504" i="5"/>
  <c r="L1504" i="5" s="1"/>
  <c r="J1504" i="5"/>
  <c r="I1504" i="5"/>
  <c r="H1504" i="5"/>
  <c r="G1504" i="5"/>
  <c r="F1504" i="5"/>
  <c r="E1504" i="5"/>
  <c r="D1504" i="5"/>
  <c r="C1504" i="5"/>
  <c r="K1503" i="5"/>
  <c r="J1503" i="5"/>
  <c r="I1503" i="5"/>
  <c r="H1503" i="5"/>
  <c r="G1503" i="5"/>
  <c r="F1503" i="5"/>
  <c r="E1503" i="5"/>
  <c r="D1503" i="5"/>
  <c r="C1503" i="5"/>
  <c r="K1502" i="5"/>
  <c r="L1502" i="5" s="1"/>
  <c r="J1502" i="5"/>
  <c r="I1502" i="5"/>
  <c r="H1502" i="5"/>
  <c r="G1502" i="5"/>
  <c r="F1502" i="5"/>
  <c r="E1502" i="5"/>
  <c r="D1502" i="5"/>
  <c r="C1502" i="5"/>
  <c r="K1501" i="5"/>
  <c r="L1501" i="5" s="1"/>
  <c r="J1501" i="5"/>
  <c r="I1501" i="5"/>
  <c r="H1501" i="5"/>
  <c r="G1501" i="5"/>
  <c r="F1501" i="5"/>
  <c r="E1501" i="5"/>
  <c r="D1501" i="5"/>
  <c r="C1501" i="5"/>
  <c r="K1500" i="5"/>
  <c r="M1500" i="5" s="1"/>
  <c r="J1500" i="5"/>
  <c r="I1500" i="5"/>
  <c r="H1500" i="5"/>
  <c r="G1500" i="5"/>
  <c r="F1500" i="5"/>
  <c r="E1500" i="5"/>
  <c r="D1500" i="5"/>
  <c r="C1500" i="5"/>
  <c r="K1499" i="5"/>
  <c r="J1499" i="5"/>
  <c r="I1499" i="5"/>
  <c r="H1499" i="5"/>
  <c r="G1499" i="5"/>
  <c r="F1499" i="5"/>
  <c r="E1499" i="5"/>
  <c r="D1499" i="5"/>
  <c r="C1499" i="5"/>
  <c r="K1498" i="5"/>
  <c r="J1498" i="5"/>
  <c r="I1498" i="5"/>
  <c r="H1498" i="5"/>
  <c r="G1498" i="5"/>
  <c r="F1498" i="5"/>
  <c r="E1498" i="5"/>
  <c r="D1498" i="5"/>
  <c r="C1498" i="5"/>
  <c r="K1497" i="5"/>
  <c r="J1497" i="5"/>
  <c r="I1497" i="5"/>
  <c r="H1497" i="5"/>
  <c r="G1497" i="5"/>
  <c r="F1497" i="5"/>
  <c r="E1497" i="5"/>
  <c r="D1497" i="5"/>
  <c r="C1497" i="5"/>
  <c r="K1496" i="5"/>
  <c r="L1496" i="5" s="1"/>
  <c r="J1496" i="5"/>
  <c r="I1496" i="5"/>
  <c r="H1496" i="5"/>
  <c r="G1496" i="5"/>
  <c r="F1496" i="5"/>
  <c r="E1496" i="5"/>
  <c r="D1496" i="5"/>
  <c r="C1496" i="5"/>
  <c r="K1495" i="5"/>
  <c r="J1495" i="5"/>
  <c r="I1495" i="5"/>
  <c r="H1495" i="5"/>
  <c r="G1495" i="5"/>
  <c r="F1495" i="5"/>
  <c r="E1495" i="5"/>
  <c r="D1495" i="5"/>
  <c r="C1495" i="5"/>
  <c r="K1494" i="5"/>
  <c r="L1494" i="5" s="1"/>
  <c r="J1494" i="5"/>
  <c r="I1494" i="5"/>
  <c r="H1494" i="5"/>
  <c r="G1494" i="5"/>
  <c r="F1494" i="5"/>
  <c r="E1494" i="5"/>
  <c r="D1494" i="5"/>
  <c r="C1494" i="5"/>
  <c r="K1493" i="5"/>
  <c r="M1493" i="5" s="1"/>
  <c r="J1493" i="5"/>
  <c r="I1493" i="5"/>
  <c r="H1493" i="5"/>
  <c r="G1493" i="5"/>
  <c r="F1493" i="5"/>
  <c r="E1493" i="5"/>
  <c r="D1493" i="5"/>
  <c r="C1493" i="5"/>
  <c r="K1492" i="5"/>
  <c r="M1492" i="5" s="1"/>
  <c r="J1492" i="5"/>
  <c r="I1492" i="5"/>
  <c r="H1492" i="5"/>
  <c r="G1492" i="5"/>
  <c r="F1492" i="5"/>
  <c r="E1492" i="5"/>
  <c r="D1492" i="5"/>
  <c r="C1492" i="5"/>
  <c r="K1491" i="5"/>
  <c r="J1491" i="5"/>
  <c r="I1491" i="5"/>
  <c r="H1491" i="5"/>
  <c r="G1491" i="5"/>
  <c r="F1491" i="5"/>
  <c r="E1491" i="5"/>
  <c r="D1491" i="5"/>
  <c r="C1491" i="5"/>
  <c r="K1490" i="5"/>
  <c r="J1490" i="5"/>
  <c r="I1490" i="5"/>
  <c r="H1490" i="5"/>
  <c r="G1490" i="5"/>
  <c r="F1490" i="5"/>
  <c r="E1490" i="5"/>
  <c r="D1490" i="5"/>
  <c r="C1490" i="5"/>
  <c r="K1489" i="5"/>
  <c r="J1489" i="5"/>
  <c r="I1489" i="5"/>
  <c r="H1489" i="5"/>
  <c r="G1489" i="5"/>
  <c r="F1489" i="5"/>
  <c r="E1489" i="5"/>
  <c r="D1489" i="5"/>
  <c r="C1489" i="5"/>
  <c r="K1488" i="5"/>
  <c r="L1488" i="5" s="1"/>
  <c r="J1488" i="5"/>
  <c r="I1488" i="5"/>
  <c r="H1488" i="5"/>
  <c r="G1488" i="5"/>
  <c r="F1488" i="5"/>
  <c r="E1488" i="5"/>
  <c r="D1488" i="5"/>
  <c r="C1488" i="5"/>
  <c r="K1487" i="5"/>
  <c r="J1487" i="5"/>
  <c r="I1487" i="5"/>
  <c r="H1487" i="5"/>
  <c r="G1487" i="5"/>
  <c r="F1487" i="5"/>
  <c r="E1487" i="5"/>
  <c r="D1487" i="5"/>
  <c r="C1487" i="5"/>
  <c r="K1486" i="5"/>
  <c r="L1486" i="5" s="1"/>
  <c r="J1486" i="5"/>
  <c r="I1486" i="5"/>
  <c r="H1486" i="5"/>
  <c r="G1486" i="5"/>
  <c r="F1486" i="5"/>
  <c r="E1486" i="5"/>
  <c r="D1486" i="5"/>
  <c r="C1486" i="5"/>
  <c r="K1485" i="5"/>
  <c r="L1485" i="5" s="1"/>
  <c r="J1485" i="5"/>
  <c r="I1485" i="5"/>
  <c r="H1485" i="5"/>
  <c r="G1485" i="5"/>
  <c r="F1485" i="5"/>
  <c r="E1485" i="5"/>
  <c r="D1485" i="5"/>
  <c r="C1485" i="5"/>
  <c r="K1484" i="5"/>
  <c r="J1484" i="5"/>
  <c r="I1484" i="5"/>
  <c r="H1484" i="5"/>
  <c r="G1484" i="5"/>
  <c r="F1484" i="5"/>
  <c r="E1484" i="5"/>
  <c r="D1484" i="5"/>
  <c r="C1484" i="5"/>
  <c r="K1483" i="5"/>
  <c r="J1483" i="5"/>
  <c r="I1483" i="5"/>
  <c r="H1483" i="5"/>
  <c r="G1483" i="5"/>
  <c r="F1483" i="5"/>
  <c r="E1483" i="5"/>
  <c r="D1483" i="5"/>
  <c r="C1483" i="5"/>
  <c r="K1482" i="5"/>
  <c r="J1482" i="5"/>
  <c r="I1482" i="5"/>
  <c r="H1482" i="5"/>
  <c r="G1482" i="5"/>
  <c r="F1482" i="5"/>
  <c r="E1482" i="5"/>
  <c r="D1482" i="5"/>
  <c r="C1482" i="5"/>
  <c r="K1481" i="5"/>
  <c r="J1481" i="5"/>
  <c r="I1481" i="5"/>
  <c r="H1481" i="5"/>
  <c r="G1481" i="5"/>
  <c r="F1481" i="5"/>
  <c r="E1481" i="5"/>
  <c r="D1481" i="5"/>
  <c r="C1481" i="5"/>
  <c r="K1480" i="5"/>
  <c r="L1480" i="5" s="1"/>
  <c r="J1480" i="5"/>
  <c r="I1480" i="5"/>
  <c r="H1480" i="5"/>
  <c r="G1480" i="5"/>
  <c r="F1480" i="5"/>
  <c r="E1480" i="5"/>
  <c r="D1480" i="5"/>
  <c r="C1480" i="5"/>
  <c r="K1479" i="5"/>
  <c r="J1479" i="5"/>
  <c r="I1479" i="5"/>
  <c r="H1479" i="5"/>
  <c r="G1479" i="5"/>
  <c r="F1479" i="5"/>
  <c r="E1479" i="5"/>
  <c r="D1479" i="5"/>
  <c r="C1479" i="5"/>
  <c r="K1478" i="5"/>
  <c r="L1478" i="5" s="1"/>
  <c r="J1478" i="5"/>
  <c r="I1478" i="5"/>
  <c r="H1478" i="5"/>
  <c r="G1478" i="5"/>
  <c r="F1478" i="5"/>
  <c r="E1478" i="5"/>
  <c r="D1478" i="5"/>
  <c r="C1478" i="5"/>
  <c r="K1477" i="5"/>
  <c r="L1477" i="5" s="1"/>
  <c r="J1477" i="5"/>
  <c r="I1477" i="5"/>
  <c r="H1477" i="5"/>
  <c r="G1477" i="5"/>
  <c r="F1477" i="5"/>
  <c r="E1477" i="5"/>
  <c r="D1477" i="5"/>
  <c r="C1477" i="5"/>
  <c r="K1476" i="5"/>
  <c r="J1476" i="5"/>
  <c r="I1476" i="5"/>
  <c r="H1476" i="5"/>
  <c r="G1476" i="5"/>
  <c r="F1476" i="5"/>
  <c r="E1476" i="5"/>
  <c r="D1476" i="5"/>
  <c r="C1476" i="5"/>
  <c r="K1475" i="5"/>
  <c r="M1475" i="5" s="1"/>
  <c r="J1475" i="5"/>
  <c r="I1475" i="5"/>
  <c r="H1475" i="5"/>
  <c r="G1475" i="5"/>
  <c r="F1475" i="5"/>
  <c r="E1475" i="5"/>
  <c r="D1475" i="5"/>
  <c r="C1475" i="5"/>
  <c r="K1474" i="5"/>
  <c r="J1474" i="5"/>
  <c r="I1474" i="5"/>
  <c r="H1474" i="5"/>
  <c r="G1474" i="5"/>
  <c r="F1474" i="5"/>
  <c r="E1474" i="5"/>
  <c r="D1474" i="5"/>
  <c r="C1474" i="5"/>
  <c r="K1473" i="5"/>
  <c r="J1473" i="5"/>
  <c r="I1473" i="5"/>
  <c r="H1473" i="5"/>
  <c r="G1473" i="5"/>
  <c r="F1473" i="5"/>
  <c r="E1473" i="5"/>
  <c r="D1473" i="5"/>
  <c r="C1473" i="5"/>
  <c r="K1472" i="5"/>
  <c r="L1472" i="5" s="1"/>
  <c r="J1472" i="5"/>
  <c r="I1472" i="5"/>
  <c r="H1472" i="5"/>
  <c r="G1472" i="5"/>
  <c r="F1472" i="5"/>
  <c r="E1472" i="5"/>
  <c r="D1472" i="5"/>
  <c r="C1472" i="5"/>
  <c r="K1471" i="5"/>
  <c r="J1471" i="5"/>
  <c r="I1471" i="5"/>
  <c r="H1471" i="5"/>
  <c r="G1471" i="5"/>
  <c r="F1471" i="5"/>
  <c r="E1471" i="5"/>
  <c r="D1471" i="5"/>
  <c r="C1471" i="5"/>
  <c r="K1470" i="5"/>
  <c r="L1470" i="5" s="1"/>
  <c r="J1470" i="5"/>
  <c r="I1470" i="5"/>
  <c r="H1470" i="5"/>
  <c r="G1470" i="5"/>
  <c r="F1470" i="5"/>
  <c r="E1470" i="5"/>
  <c r="D1470" i="5"/>
  <c r="C1470" i="5"/>
  <c r="K1469" i="5"/>
  <c r="L1469" i="5" s="1"/>
  <c r="J1469" i="5"/>
  <c r="I1469" i="5"/>
  <c r="H1469" i="5"/>
  <c r="G1469" i="5"/>
  <c r="F1469" i="5"/>
  <c r="E1469" i="5"/>
  <c r="D1469" i="5"/>
  <c r="C1469" i="5"/>
  <c r="K1468" i="5"/>
  <c r="J1468" i="5"/>
  <c r="I1468" i="5"/>
  <c r="H1468" i="5"/>
  <c r="G1468" i="5"/>
  <c r="F1468" i="5"/>
  <c r="E1468" i="5"/>
  <c r="D1468" i="5"/>
  <c r="C1468" i="5"/>
  <c r="K1467" i="5"/>
  <c r="J1467" i="5"/>
  <c r="I1467" i="5"/>
  <c r="H1467" i="5"/>
  <c r="G1467" i="5"/>
  <c r="F1467" i="5"/>
  <c r="E1467" i="5"/>
  <c r="D1467" i="5"/>
  <c r="C1467" i="5"/>
  <c r="K1466" i="5"/>
  <c r="J1466" i="5"/>
  <c r="I1466" i="5"/>
  <c r="H1466" i="5"/>
  <c r="G1466" i="5"/>
  <c r="F1466" i="5"/>
  <c r="E1466" i="5"/>
  <c r="D1466" i="5"/>
  <c r="C1466" i="5"/>
  <c r="K1465" i="5"/>
  <c r="J1465" i="5"/>
  <c r="I1465" i="5"/>
  <c r="H1465" i="5"/>
  <c r="G1465" i="5"/>
  <c r="F1465" i="5"/>
  <c r="E1465" i="5"/>
  <c r="D1465" i="5"/>
  <c r="C1465" i="5"/>
  <c r="K1464" i="5"/>
  <c r="L1464" i="5" s="1"/>
  <c r="J1464" i="5"/>
  <c r="I1464" i="5"/>
  <c r="H1464" i="5"/>
  <c r="G1464" i="5"/>
  <c r="F1464" i="5"/>
  <c r="E1464" i="5"/>
  <c r="D1464" i="5"/>
  <c r="C1464" i="5"/>
  <c r="K1463" i="5"/>
  <c r="J1463" i="5"/>
  <c r="I1463" i="5"/>
  <c r="H1463" i="5"/>
  <c r="G1463" i="5"/>
  <c r="F1463" i="5"/>
  <c r="E1463" i="5"/>
  <c r="D1463" i="5"/>
  <c r="C1463" i="5"/>
  <c r="K1462" i="5"/>
  <c r="L1462" i="5" s="1"/>
  <c r="J1462" i="5"/>
  <c r="I1462" i="5"/>
  <c r="H1462" i="5"/>
  <c r="G1462" i="5"/>
  <c r="F1462" i="5"/>
  <c r="E1462" i="5"/>
  <c r="D1462" i="5"/>
  <c r="C1462" i="5"/>
  <c r="K1461" i="5"/>
  <c r="L1461" i="5" s="1"/>
  <c r="J1461" i="5"/>
  <c r="I1461" i="5"/>
  <c r="H1461" i="5"/>
  <c r="G1461" i="5"/>
  <c r="F1461" i="5"/>
  <c r="E1461" i="5"/>
  <c r="D1461" i="5"/>
  <c r="C1461" i="5"/>
  <c r="K1460" i="5"/>
  <c r="J1460" i="5"/>
  <c r="I1460" i="5"/>
  <c r="H1460" i="5"/>
  <c r="G1460" i="5"/>
  <c r="F1460" i="5"/>
  <c r="E1460" i="5"/>
  <c r="D1460" i="5"/>
  <c r="C1460" i="5"/>
  <c r="K1459" i="5"/>
  <c r="M1459" i="5" s="1"/>
  <c r="J1459" i="5"/>
  <c r="I1459" i="5"/>
  <c r="H1459" i="5"/>
  <c r="G1459" i="5"/>
  <c r="F1459" i="5"/>
  <c r="E1459" i="5"/>
  <c r="D1459" i="5"/>
  <c r="C1459" i="5"/>
  <c r="K1458" i="5"/>
  <c r="J1458" i="5"/>
  <c r="I1458" i="5"/>
  <c r="H1458" i="5"/>
  <c r="G1458" i="5"/>
  <c r="F1458" i="5"/>
  <c r="E1458" i="5"/>
  <c r="D1458" i="5"/>
  <c r="C1458" i="5"/>
  <c r="K1457" i="5"/>
  <c r="J1457" i="5"/>
  <c r="I1457" i="5"/>
  <c r="H1457" i="5"/>
  <c r="G1457" i="5"/>
  <c r="F1457" i="5"/>
  <c r="E1457" i="5"/>
  <c r="D1457" i="5"/>
  <c r="C1457" i="5"/>
  <c r="K1456" i="5"/>
  <c r="L1456" i="5" s="1"/>
  <c r="J1456" i="5"/>
  <c r="I1456" i="5"/>
  <c r="H1456" i="5"/>
  <c r="G1456" i="5"/>
  <c r="F1456" i="5"/>
  <c r="E1456" i="5"/>
  <c r="D1456" i="5"/>
  <c r="C1456" i="5"/>
  <c r="K1455" i="5"/>
  <c r="J1455" i="5"/>
  <c r="I1455" i="5"/>
  <c r="H1455" i="5"/>
  <c r="G1455" i="5"/>
  <c r="F1455" i="5"/>
  <c r="E1455" i="5"/>
  <c r="D1455" i="5"/>
  <c r="C1455" i="5"/>
  <c r="K1454" i="5"/>
  <c r="L1454" i="5" s="1"/>
  <c r="J1454" i="5"/>
  <c r="I1454" i="5"/>
  <c r="H1454" i="5"/>
  <c r="G1454" i="5"/>
  <c r="F1454" i="5"/>
  <c r="E1454" i="5"/>
  <c r="D1454" i="5"/>
  <c r="C1454" i="5"/>
  <c r="K1453" i="5"/>
  <c r="L1453" i="5" s="1"/>
  <c r="J1453" i="5"/>
  <c r="I1453" i="5"/>
  <c r="H1453" i="5"/>
  <c r="G1453" i="5"/>
  <c r="F1453" i="5"/>
  <c r="E1453" i="5"/>
  <c r="D1453" i="5"/>
  <c r="C1453" i="5"/>
  <c r="K1452" i="5"/>
  <c r="M1452" i="5" s="1"/>
  <c r="J1452" i="5"/>
  <c r="I1452" i="5"/>
  <c r="H1452" i="5"/>
  <c r="G1452" i="5"/>
  <c r="F1452" i="5"/>
  <c r="E1452" i="5"/>
  <c r="D1452" i="5"/>
  <c r="C1452" i="5"/>
  <c r="K1451" i="5"/>
  <c r="M1451" i="5" s="1"/>
  <c r="J1451" i="5"/>
  <c r="I1451" i="5"/>
  <c r="H1451" i="5"/>
  <c r="G1451" i="5"/>
  <c r="F1451" i="5"/>
  <c r="E1451" i="5"/>
  <c r="D1451" i="5"/>
  <c r="C1451" i="5"/>
  <c r="K1450" i="5"/>
  <c r="J1450" i="5"/>
  <c r="I1450" i="5"/>
  <c r="H1450" i="5"/>
  <c r="G1450" i="5"/>
  <c r="F1450" i="5"/>
  <c r="E1450" i="5"/>
  <c r="D1450" i="5"/>
  <c r="C1450" i="5"/>
  <c r="K1449" i="5"/>
  <c r="J1449" i="5"/>
  <c r="I1449" i="5"/>
  <c r="H1449" i="5"/>
  <c r="G1449" i="5"/>
  <c r="F1449" i="5"/>
  <c r="E1449" i="5"/>
  <c r="D1449" i="5"/>
  <c r="C1449" i="5"/>
  <c r="K1448" i="5"/>
  <c r="L1448" i="5" s="1"/>
  <c r="J1448" i="5"/>
  <c r="I1448" i="5"/>
  <c r="H1448" i="5"/>
  <c r="G1448" i="5"/>
  <c r="F1448" i="5"/>
  <c r="E1448" i="5"/>
  <c r="D1448" i="5"/>
  <c r="C1448" i="5"/>
  <c r="K1447" i="5"/>
  <c r="J1447" i="5"/>
  <c r="I1447" i="5"/>
  <c r="H1447" i="5"/>
  <c r="G1447" i="5"/>
  <c r="F1447" i="5"/>
  <c r="E1447" i="5"/>
  <c r="D1447" i="5"/>
  <c r="C1447" i="5"/>
  <c r="K1446" i="5"/>
  <c r="L1446" i="5" s="1"/>
  <c r="J1446" i="5"/>
  <c r="I1446" i="5"/>
  <c r="H1446" i="5"/>
  <c r="G1446" i="5"/>
  <c r="F1446" i="5"/>
  <c r="E1446" i="5"/>
  <c r="D1446" i="5"/>
  <c r="C1446" i="5"/>
  <c r="K1445" i="5"/>
  <c r="L1445" i="5" s="1"/>
  <c r="J1445" i="5"/>
  <c r="I1445" i="5"/>
  <c r="H1445" i="5"/>
  <c r="G1445" i="5"/>
  <c r="F1445" i="5"/>
  <c r="E1445" i="5"/>
  <c r="D1445" i="5"/>
  <c r="C1445" i="5"/>
  <c r="K1444" i="5"/>
  <c r="J1444" i="5"/>
  <c r="I1444" i="5"/>
  <c r="H1444" i="5"/>
  <c r="G1444" i="5"/>
  <c r="F1444" i="5"/>
  <c r="E1444" i="5"/>
  <c r="D1444" i="5"/>
  <c r="C1444" i="5"/>
  <c r="K1443" i="5"/>
  <c r="J1443" i="5"/>
  <c r="I1443" i="5"/>
  <c r="H1443" i="5"/>
  <c r="G1443" i="5"/>
  <c r="F1443" i="5"/>
  <c r="E1443" i="5"/>
  <c r="D1443" i="5"/>
  <c r="C1443" i="5"/>
  <c r="K1442" i="5"/>
  <c r="J1442" i="5"/>
  <c r="I1442" i="5"/>
  <c r="H1442" i="5"/>
  <c r="G1442" i="5"/>
  <c r="F1442" i="5"/>
  <c r="E1442" i="5"/>
  <c r="D1442" i="5"/>
  <c r="C1442" i="5"/>
  <c r="K1441" i="5"/>
  <c r="J1441" i="5"/>
  <c r="I1441" i="5"/>
  <c r="H1441" i="5"/>
  <c r="G1441" i="5"/>
  <c r="F1441" i="5"/>
  <c r="E1441" i="5"/>
  <c r="D1441" i="5"/>
  <c r="C1441" i="5"/>
  <c r="K1440" i="5"/>
  <c r="L1440" i="5" s="1"/>
  <c r="J1440" i="5"/>
  <c r="I1440" i="5"/>
  <c r="H1440" i="5"/>
  <c r="G1440" i="5"/>
  <c r="F1440" i="5"/>
  <c r="E1440" i="5"/>
  <c r="D1440" i="5"/>
  <c r="C1440" i="5"/>
  <c r="K1439" i="5"/>
  <c r="J1439" i="5"/>
  <c r="I1439" i="5"/>
  <c r="H1439" i="5"/>
  <c r="G1439" i="5"/>
  <c r="F1439" i="5"/>
  <c r="E1439" i="5"/>
  <c r="D1439" i="5"/>
  <c r="C1439" i="5"/>
  <c r="K1438" i="5"/>
  <c r="L1438" i="5" s="1"/>
  <c r="J1438" i="5"/>
  <c r="I1438" i="5"/>
  <c r="H1438" i="5"/>
  <c r="G1438" i="5"/>
  <c r="F1438" i="5"/>
  <c r="E1438" i="5"/>
  <c r="D1438" i="5"/>
  <c r="C1438" i="5"/>
  <c r="K1437" i="5"/>
  <c r="L1437" i="5" s="1"/>
  <c r="J1437" i="5"/>
  <c r="I1437" i="5"/>
  <c r="H1437" i="5"/>
  <c r="G1437" i="5"/>
  <c r="F1437" i="5"/>
  <c r="E1437" i="5"/>
  <c r="D1437" i="5"/>
  <c r="C1437" i="5"/>
  <c r="K1436" i="5"/>
  <c r="M1436" i="5" s="1"/>
  <c r="J1436" i="5"/>
  <c r="I1436" i="5"/>
  <c r="H1436" i="5"/>
  <c r="G1436" i="5"/>
  <c r="F1436" i="5"/>
  <c r="E1436" i="5"/>
  <c r="D1436" i="5"/>
  <c r="C1436" i="5"/>
  <c r="K1435" i="5"/>
  <c r="J1435" i="5"/>
  <c r="I1435" i="5"/>
  <c r="H1435" i="5"/>
  <c r="G1435" i="5"/>
  <c r="F1435" i="5"/>
  <c r="E1435" i="5"/>
  <c r="D1435" i="5"/>
  <c r="C1435" i="5"/>
  <c r="K1434" i="5"/>
  <c r="J1434" i="5"/>
  <c r="I1434" i="5"/>
  <c r="H1434" i="5"/>
  <c r="G1434" i="5"/>
  <c r="F1434" i="5"/>
  <c r="E1434" i="5"/>
  <c r="D1434" i="5"/>
  <c r="C1434" i="5"/>
  <c r="K1433" i="5"/>
  <c r="J1433" i="5"/>
  <c r="I1433" i="5"/>
  <c r="H1433" i="5"/>
  <c r="G1433" i="5"/>
  <c r="F1433" i="5"/>
  <c r="E1433" i="5"/>
  <c r="D1433" i="5"/>
  <c r="C1433" i="5"/>
  <c r="K1432" i="5"/>
  <c r="L1432" i="5" s="1"/>
  <c r="J1432" i="5"/>
  <c r="I1432" i="5"/>
  <c r="H1432" i="5"/>
  <c r="G1432" i="5"/>
  <c r="F1432" i="5"/>
  <c r="E1432" i="5"/>
  <c r="D1432" i="5"/>
  <c r="C1432" i="5"/>
  <c r="K1431" i="5"/>
  <c r="J1431" i="5"/>
  <c r="I1431" i="5"/>
  <c r="H1431" i="5"/>
  <c r="G1431" i="5"/>
  <c r="F1431" i="5"/>
  <c r="E1431" i="5"/>
  <c r="D1431" i="5"/>
  <c r="C1431" i="5"/>
  <c r="K1430" i="5"/>
  <c r="L1430" i="5" s="1"/>
  <c r="J1430" i="5"/>
  <c r="I1430" i="5"/>
  <c r="H1430" i="5"/>
  <c r="G1430" i="5"/>
  <c r="F1430" i="5"/>
  <c r="E1430" i="5"/>
  <c r="D1430" i="5"/>
  <c r="C1430" i="5"/>
  <c r="K1429" i="5"/>
  <c r="M1429" i="5" s="1"/>
  <c r="J1429" i="5"/>
  <c r="I1429" i="5"/>
  <c r="H1429" i="5"/>
  <c r="G1429" i="5"/>
  <c r="F1429" i="5"/>
  <c r="E1429" i="5"/>
  <c r="D1429" i="5"/>
  <c r="C1429" i="5"/>
  <c r="K1428" i="5"/>
  <c r="M1428" i="5" s="1"/>
  <c r="J1428" i="5"/>
  <c r="I1428" i="5"/>
  <c r="H1428" i="5"/>
  <c r="G1428" i="5"/>
  <c r="F1428" i="5"/>
  <c r="E1428" i="5"/>
  <c r="D1428" i="5"/>
  <c r="C1428" i="5"/>
  <c r="K1427" i="5"/>
  <c r="J1427" i="5"/>
  <c r="I1427" i="5"/>
  <c r="H1427" i="5"/>
  <c r="G1427" i="5"/>
  <c r="F1427" i="5"/>
  <c r="E1427" i="5"/>
  <c r="D1427" i="5"/>
  <c r="C1427" i="5"/>
  <c r="K1426" i="5"/>
  <c r="J1426" i="5"/>
  <c r="I1426" i="5"/>
  <c r="H1426" i="5"/>
  <c r="G1426" i="5"/>
  <c r="F1426" i="5"/>
  <c r="E1426" i="5"/>
  <c r="D1426" i="5"/>
  <c r="C1426" i="5"/>
  <c r="K1425" i="5"/>
  <c r="J1425" i="5"/>
  <c r="I1425" i="5"/>
  <c r="H1425" i="5"/>
  <c r="G1425" i="5"/>
  <c r="F1425" i="5"/>
  <c r="E1425" i="5"/>
  <c r="D1425" i="5"/>
  <c r="C1425" i="5"/>
  <c r="K1424" i="5"/>
  <c r="L1424" i="5" s="1"/>
  <c r="J1424" i="5"/>
  <c r="I1424" i="5"/>
  <c r="H1424" i="5"/>
  <c r="G1424" i="5"/>
  <c r="F1424" i="5"/>
  <c r="E1424" i="5"/>
  <c r="D1424" i="5"/>
  <c r="C1424" i="5"/>
  <c r="K1423" i="5"/>
  <c r="J1423" i="5"/>
  <c r="I1423" i="5"/>
  <c r="H1423" i="5"/>
  <c r="G1423" i="5"/>
  <c r="F1423" i="5"/>
  <c r="E1423" i="5"/>
  <c r="D1423" i="5"/>
  <c r="C1423" i="5"/>
  <c r="K1422" i="5"/>
  <c r="L1422" i="5" s="1"/>
  <c r="J1422" i="5"/>
  <c r="I1422" i="5"/>
  <c r="H1422" i="5"/>
  <c r="G1422" i="5"/>
  <c r="F1422" i="5"/>
  <c r="E1422" i="5"/>
  <c r="D1422" i="5"/>
  <c r="C1422" i="5"/>
  <c r="K1421" i="5"/>
  <c r="L1421" i="5" s="1"/>
  <c r="J1421" i="5"/>
  <c r="I1421" i="5"/>
  <c r="H1421" i="5"/>
  <c r="G1421" i="5"/>
  <c r="F1421" i="5"/>
  <c r="E1421" i="5"/>
  <c r="D1421" i="5"/>
  <c r="C1421" i="5"/>
  <c r="K1420" i="5"/>
  <c r="J1420" i="5"/>
  <c r="I1420" i="5"/>
  <c r="H1420" i="5"/>
  <c r="G1420" i="5"/>
  <c r="F1420" i="5"/>
  <c r="E1420" i="5"/>
  <c r="D1420" i="5"/>
  <c r="C1420" i="5"/>
  <c r="K1419" i="5"/>
  <c r="J1419" i="5"/>
  <c r="I1419" i="5"/>
  <c r="H1419" i="5"/>
  <c r="G1419" i="5"/>
  <c r="F1419" i="5"/>
  <c r="E1419" i="5"/>
  <c r="D1419" i="5"/>
  <c r="C1419" i="5"/>
  <c r="K1418" i="5"/>
  <c r="J1418" i="5"/>
  <c r="I1418" i="5"/>
  <c r="H1418" i="5"/>
  <c r="G1418" i="5"/>
  <c r="F1418" i="5"/>
  <c r="E1418" i="5"/>
  <c r="D1418" i="5"/>
  <c r="C1418" i="5"/>
  <c r="K1417" i="5"/>
  <c r="J1417" i="5"/>
  <c r="I1417" i="5"/>
  <c r="H1417" i="5"/>
  <c r="G1417" i="5"/>
  <c r="F1417" i="5"/>
  <c r="E1417" i="5"/>
  <c r="D1417" i="5"/>
  <c r="C1417" i="5"/>
  <c r="K1416" i="5"/>
  <c r="L1416" i="5" s="1"/>
  <c r="J1416" i="5"/>
  <c r="I1416" i="5"/>
  <c r="H1416" i="5"/>
  <c r="G1416" i="5"/>
  <c r="F1416" i="5"/>
  <c r="E1416" i="5"/>
  <c r="D1416" i="5"/>
  <c r="C1416" i="5"/>
  <c r="K1415" i="5"/>
  <c r="J1415" i="5"/>
  <c r="I1415" i="5"/>
  <c r="H1415" i="5"/>
  <c r="G1415" i="5"/>
  <c r="F1415" i="5"/>
  <c r="E1415" i="5"/>
  <c r="D1415" i="5"/>
  <c r="C1415" i="5"/>
  <c r="K1414" i="5"/>
  <c r="L1414" i="5" s="1"/>
  <c r="J1414" i="5"/>
  <c r="I1414" i="5"/>
  <c r="H1414" i="5"/>
  <c r="G1414" i="5"/>
  <c r="F1414" i="5"/>
  <c r="E1414" i="5"/>
  <c r="D1414" i="5"/>
  <c r="C1414" i="5"/>
  <c r="K1413" i="5"/>
  <c r="M1413" i="5" s="1"/>
  <c r="J1413" i="5"/>
  <c r="I1413" i="5"/>
  <c r="H1413" i="5"/>
  <c r="G1413" i="5"/>
  <c r="F1413" i="5"/>
  <c r="E1413" i="5"/>
  <c r="D1413" i="5"/>
  <c r="C1413" i="5"/>
  <c r="K1412" i="5"/>
  <c r="J1412" i="5"/>
  <c r="I1412" i="5"/>
  <c r="H1412" i="5"/>
  <c r="G1412" i="5"/>
  <c r="F1412" i="5"/>
  <c r="E1412" i="5"/>
  <c r="D1412" i="5"/>
  <c r="C1412" i="5"/>
  <c r="K1411" i="5"/>
  <c r="M1411" i="5" s="1"/>
  <c r="J1411" i="5"/>
  <c r="I1411" i="5"/>
  <c r="H1411" i="5"/>
  <c r="G1411" i="5"/>
  <c r="F1411" i="5"/>
  <c r="E1411" i="5"/>
  <c r="D1411" i="5"/>
  <c r="C1411" i="5"/>
  <c r="K1410" i="5"/>
  <c r="J1410" i="5"/>
  <c r="I1410" i="5"/>
  <c r="H1410" i="5"/>
  <c r="G1410" i="5"/>
  <c r="F1410" i="5"/>
  <c r="E1410" i="5"/>
  <c r="D1410" i="5"/>
  <c r="C1410" i="5"/>
  <c r="K1409" i="5"/>
  <c r="J1409" i="5"/>
  <c r="I1409" i="5"/>
  <c r="H1409" i="5"/>
  <c r="G1409" i="5"/>
  <c r="F1409" i="5"/>
  <c r="E1409" i="5"/>
  <c r="D1409" i="5"/>
  <c r="C1409" i="5"/>
  <c r="K1408" i="5"/>
  <c r="L1408" i="5" s="1"/>
  <c r="J1408" i="5"/>
  <c r="I1408" i="5"/>
  <c r="H1408" i="5"/>
  <c r="G1408" i="5"/>
  <c r="F1408" i="5"/>
  <c r="E1408" i="5"/>
  <c r="D1408" i="5"/>
  <c r="C1408" i="5"/>
  <c r="K1407" i="5"/>
  <c r="J1407" i="5"/>
  <c r="I1407" i="5"/>
  <c r="H1407" i="5"/>
  <c r="G1407" i="5"/>
  <c r="F1407" i="5"/>
  <c r="E1407" i="5"/>
  <c r="D1407" i="5"/>
  <c r="C1407" i="5"/>
  <c r="K1406" i="5"/>
  <c r="L1406" i="5" s="1"/>
  <c r="J1406" i="5"/>
  <c r="I1406" i="5"/>
  <c r="H1406" i="5"/>
  <c r="G1406" i="5"/>
  <c r="F1406" i="5"/>
  <c r="E1406" i="5"/>
  <c r="D1406" i="5"/>
  <c r="C1406" i="5"/>
  <c r="K1405" i="5"/>
  <c r="L1405" i="5" s="1"/>
  <c r="J1405" i="5"/>
  <c r="I1405" i="5"/>
  <c r="H1405" i="5"/>
  <c r="G1405" i="5"/>
  <c r="F1405" i="5"/>
  <c r="E1405" i="5"/>
  <c r="D1405" i="5"/>
  <c r="C1405" i="5"/>
  <c r="K1404" i="5"/>
  <c r="J1404" i="5"/>
  <c r="I1404" i="5"/>
  <c r="H1404" i="5"/>
  <c r="G1404" i="5"/>
  <c r="F1404" i="5"/>
  <c r="E1404" i="5"/>
  <c r="D1404" i="5"/>
  <c r="C1404" i="5"/>
  <c r="K1403" i="5"/>
  <c r="J1403" i="5"/>
  <c r="I1403" i="5"/>
  <c r="H1403" i="5"/>
  <c r="G1403" i="5"/>
  <c r="F1403" i="5"/>
  <c r="E1403" i="5"/>
  <c r="D1403" i="5"/>
  <c r="C1403" i="5"/>
  <c r="K1402" i="5"/>
  <c r="J1402" i="5"/>
  <c r="I1402" i="5"/>
  <c r="H1402" i="5"/>
  <c r="G1402" i="5"/>
  <c r="F1402" i="5"/>
  <c r="E1402" i="5"/>
  <c r="D1402" i="5"/>
  <c r="C1402" i="5"/>
  <c r="K1401" i="5"/>
  <c r="J1401" i="5"/>
  <c r="I1401" i="5"/>
  <c r="H1401" i="5"/>
  <c r="G1401" i="5"/>
  <c r="F1401" i="5"/>
  <c r="E1401" i="5"/>
  <c r="D1401" i="5"/>
  <c r="C1401" i="5"/>
  <c r="K1400" i="5"/>
  <c r="L1400" i="5" s="1"/>
  <c r="J1400" i="5"/>
  <c r="I1400" i="5"/>
  <c r="H1400" i="5"/>
  <c r="G1400" i="5"/>
  <c r="F1400" i="5"/>
  <c r="E1400" i="5"/>
  <c r="D1400" i="5"/>
  <c r="C1400" i="5"/>
  <c r="K1399" i="5"/>
  <c r="J1399" i="5"/>
  <c r="I1399" i="5"/>
  <c r="H1399" i="5"/>
  <c r="G1399" i="5"/>
  <c r="F1399" i="5"/>
  <c r="E1399" i="5"/>
  <c r="D1399" i="5"/>
  <c r="C1399" i="5"/>
  <c r="K1398" i="5"/>
  <c r="L1398" i="5" s="1"/>
  <c r="J1398" i="5"/>
  <c r="I1398" i="5"/>
  <c r="H1398" i="5"/>
  <c r="G1398" i="5"/>
  <c r="F1398" i="5"/>
  <c r="E1398" i="5"/>
  <c r="D1398" i="5"/>
  <c r="C1398" i="5"/>
  <c r="K1397" i="5"/>
  <c r="L1397" i="5" s="1"/>
  <c r="J1397" i="5"/>
  <c r="I1397" i="5"/>
  <c r="H1397" i="5"/>
  <c r="G1397" i="5"/>
  <c r="F1397" i="5"/>
  <c r="E1397" i="5"/>
  <c r="D1397" i="5"/>
  <c r="C1397" i="5"/>
  <c r="K1396" i="5"/>
  <c r="J1396" i="5"/>
  <c r="I1396" i="5"/>
  <c r="H1396" i="5"/>
  <c r="G1396" i="5"/>
  <c r="F1396" i="5"/>
  <c r="E1396" i="5"/>
  <c r="D1396" i="5"/>
  <c r="C1396" i="5"/>
  <c r="K1395" i="5"/>
  <c r="M1395" i="5" s="1"/>
  <c r="J1395" i="5"/>
  <c r="I1395" i="5"/>
  <c r="H1395" i="5"/>
  <c r="G1395" i="5"/>
  <c r="F1395" i="5"/>
  <c r="E1395" i="5"/>
  <c r="D1395" i="5"/>
  <c r="C1395" i="5"/>
  <c r="K1394" i="5"/>
  <c r="J1394" i="5"/>
  <c r="I1394" i="5"/>
  <c r="H1394" i="5"/>
  <c r="G1394" i="5"/>
  <c r="F1394" i="5"/>
  <c r="E1394" i="5"/>
  <c r="D1394" i="5"/>
  <c r="C1394" i="5"/>
  <c r="K1393" i="5"/>
  <c r="J1393" i="5"/>
  <c r="I1393" i="5"/>
  <c r="H1393" i="5"/>
  <c r="G1393" i="5"/>
  <c r="F1393" i="5"/>
  <c r="E1393" i="5"/>
  <c r="D1393" i="5"/>
  <c r="C1393" i="5"/>
  <c r="K1392" i="5"/>
  <c r="L1392" i="5" s="1"/>
  <c r="J1392" i="5"/>
  <c r="I1392" i="5"/>
  <c r="H1392" i="5"/>
  <c r="G1392" i="5"/>
  <c r="F1392" i="5"/>
  <c r="E1392" i="5"/>
  <c r="D1392" i="5"/>
  <c r="C1392" i="5"/>
  <c r="K1391" i="5"/>
  <c r="J1391" i="5"/>
  <c r="I1391" i="5"/>
  <c r="H1391" i="5"/>
  <c r="G1391" i="5"/>
  <c r="F1391" i="5"/>
  <c r="E1391" i="5"/>
  <c r="D1391" i="5"/>
  <c r="C1391" i="5"/>
  <c r="K1390" i="5"/>
  <c r="L1390" i="5" s="1"/>
  <c r="J1390" i="5"/>
  <c r="I1390" i="5"/>
  <c r="H1390" i="5"/>
  <c r="G1390" i="5"/>
  <c r="F1390" i="5"/>
  <c r="E1390" i="5"/>
  <c r="D1390" i="5"/>
  <c r="C1390" i="5"/>
  <c r="K1389" i="5"/>
  <c r="L1389" i="5" s="1"/>
  <c r="J1389" i="5"/>
  <c r="I1389" i="5"/>
  <c r="H1389" i="5"/>
  <c r="G1389" i="5"/>
  <c r="F1389" i="5"/>
  <c r="E1389" i="5"/>
  <c r="D1389" i="5"/>
  <c r="C1389" i="5"/>
  <c r="K1388" i="5"/>
  <c r="M1388" i="5" s="1"/>
  <c r="J1388" i="5"/>
  <c r="I1388" i="5"/>
  <c r="H1388" i="5"/>
  <c r="G1388" i="5"/>
  <c r="F1388" i="5"/>
  <c r="E1388" i="5"/>
  <c r="D1388" i="5"/>
  <c r="C1388" i="5"/>
  <c r="K1387" i="5"/>
  <c r="M1387" i="5" s="1"/>
  <c r="J1387" i="5"/>
  <c r="I1387" i="5"/>
  <c r="H1387" i="5"/>
  <c r="G1387" i="5"/>
  <c r="F1387" i="5"/>
  <c r="E1387" i="5"/>
  <c r="D1387" i="5"/>
  <c r="C1387" i="5"/>
  <c r="K1386" i="5"/>
  <c r="J1386" i="5"/>
  <c r="I1386" i="5"/>
  <c r="H1386" i="5"/>
  <c r="G1386" i="5"/>
  <c r="F1386" i="5"/>
  <c r="E1386" i="5"/>
  <c r="D1386" i="5"/>
  <c r="C1386" i="5"/>
  <c r="K1385" i="5"/>
  <c r="J1385" i="5"/>
  <c r="I1385" i="5"/>
  <c r="H1385" i="5"/>
  <c r="G1385" i="5"/>
  <c r="F1385" i="5"/>
  <c r="E1385" i="5"/>
  <c r="D1385" i="5"/>
  <c r="C1385" i="5"/>
  <c r="K1384" i="5"/>
  <c r="L1384" i="5" s="1"/>
  <c r="J1384" i="5"/>
  <c r="I1384" i="5"/>
  <c r="H1384" i="5"/>
  <c r="G1384" i="5"/>
  <c r="F1384" i="5"/>
  <c r="E1384" i="5"/>
  <c r="D1384" i="5"/>
  <c r="C1384" i="5"/>
  <c r="K1383" i="5"/>
  <c r="J1383" i="5"/>
  <c r="I1383" i="5"/>
  <c r="H1383" i="5"/>
  <c r="G1383" i="5"/>
  <c r="F1383" i="5"/>
  <c r="E1383" i="5"/>
  <c r="D1383" i="5"/>
  <c r="C1383" i="5"/>
  <c r="K1382" i="5"/>
  <c r="L1382" i="5" s="1"/>
  <c r="J1382" i="5"/>
  <c r="I1382" i="5"/>
  <c r="H1382" i="5"/>
  <c r="G1382" i="5"/>
  <c r="F1382" i="5"/>
  <c r="E1382" i="5"/>
  <c r="D1382" i="5"/>
  <c r="C1382" i="5"/>
  <c r="K1381" i="5"/>
  <c r="L1381" i="5" s="1"/>
  <c r="J1381" i="5"/>
  <c r="I1381" i="5"/>
  <c r="H1381" i="5"/>
  <c r="G1381" i="5"/>
  <c r="F1381" i="5"/>
  <c r="E1381" i="5"/>
  <c r="D1381" i="5"/>
  <c r="C1381" i="5"/>
  <c r="K1380" i="5"/>
  <c r="J1380" i="5"/>
  <c r="I1380" i="5"/>
  <c r="H1380" i="5"/>
  <c r="G1380" i="5"/>
  <c r="F1380" i="5"/>
  <c r="E1380" i="5"/>
  <c r="D1380" i="5"/>
  <c r="C1380" i="5"/>
  <c r="K1379" i="5"/>
  <c r="J1379" i="5"/>
  <c r="I1379" i="5"/>
  <c r="H1379" i="5"/>
  <c r="G1379" i="5"/>
  <c r="F1379" i="5"/>
  <c r="E1379" i="5"/>
  <c r="D1379" i="5"/>
  <c r="C1379" i="5"/>
  <c r="K1378" i="5"/>
  <c r="J1378" i="5"/>
  <c r="I1378" i="5"/>
  <c r="H1378" i="5"/>
  <c r="G1378" i="5"/>
  <c r="F1378" i="5"/>
  <c r="E1378" i="5"/>
  <c r="D1378" i="5"/>
  <c r="C1378" i="5"/>
  <c r="K1377" i="5"/>
  <c r="J1377" i="5"/>
  <c r="I1377" i="5"/>
  <c r="H1377" i="5"/>
  <c r="G1377" i="5"/>
  <c r="F1377" i="5"/>
  <c r="E1377" i="5"/>
  <c r="D1377" i="5"/>
  <c r="C1377" i="5"/>
  <c r="K1376" i="5"/>
  <c r="L1376" i="5" s="1"/>
  <c r="J1376" i="5"/>
  <c r="I1376" i="5"/>
  <c r="H1376" i="5"/>
  <c r="G1376" i="5"/>
  <c r="F1376" i="5"/>
  <c r="E1376" i="5"/>
  <c r="D1376" i="5"/>
  <c r="C1376" i="5"/>
  <c r="K1375" i="5"/>
  <c r="J1375" i="5"/>
  <c r="I1375" i="5"/>
  <c r="H1375" i="5"/>
  <c r="G1375" i="5"/>
  <c r="F1375" i="5"/>
  <c r="E1375" i="5"/>
  <c r="D1375" i="5"/>
  <c r="C1375" i="5"/>
  <c r="K1374" i="5"/>
  <c r="L1374" i="5" s="1"/>
  <c r="J1374" i="5"/>
  <c r="I1374" i="5"/>
  <c r="H1374" i="5"/>
  <c r="G1374" i="5"/>
  <c r="F1374" i="5"/>
  <c r="E1374" i="5"/>
  <c r="D1374" i="5"/>
  <c r="C1374" i="5"/>
  <c r="K1373" i="5"/>
  <c r="L1373" i="5" s="1"/>
  <c r="J1373" i="5"/>
  <c r="I1373" i="5"/>
  <c r="H1373" i="5"/>
  <c r="G1373" i="5"/>
  <c r="F1373" i="5"/>
  <c r="E1373" i="5"/>
  <c r="D1373" i="5"/>
  <c r="C1373" i="5"/>
  <c r="K1372" i="5"/>
  <c r="M1372" i="5" s="1"/>
  <c r="J1372" i="5"/>
  <c r="I1372" i="5"/>
  <c r="H1372" i="5"/>
  <c r="G1372" i="5"/>
  <c r="F1372" i="5"/>
  <c r="E1372" i="5"/>
  <c r="D1372" i="5"/>
  <c r="C1372" i="5"/>
  <c r="K1371" i="5"/>
  <c r="J1371" i="5"/>
  <c r="I1371" i="5"/>
  <c r="H1371" i="5"/>
  <c r="G1371" i="5"/>
  <c r="F1371" i="5"/>
  <c r="E1371" i="5"/>
  <c r="D1371" i="5"/>
  <c r="C1371" i="5"/>
  <c r="K1370" i="5"/>
  <c r="J1370" i="5"/>
  <c r="I1370" i="5"/>
  <c r="H1370" i="5"/>
  <c r="G1370" i="5"/>
  <c r="F1370" i="5"/>
  <c r="E1370" i="5"/>
  <c r="D1370" i="5"/>
  <c r="C1370" i="5"/>
  <c r="K1369" i="5"/>
  <c r="J1369" i="5"/>
  <c r="I1369" i="5"/>
  <c r="H1369" i="5"/>
  <c r="G1369" i="5"/>
  <c r="F1369" i="5"/>
  <c r="E1369" i="5"/>
  <c r="D1369" i="5"/>
  <c r="C1369" i="5"/>
  <c r="K1368" i="5"/>
  <c r="L1368" i="5" s="1"/>
  <c r="J1368" i="5"/>
  <c r="I1368" i="5"/>
  <c r="H1368" i="5"/>
  <c r="G1368" i="5"/>
  <c r="F1368" i="5"/>
  <c r="E1368" i="5"/>
  <c r="D1368" i="5"/>
  <c r="C1368" i="5"/>
  <c r="K1367" i="5"/>
  <c r="J1367" i="5"/>
  <c r="I1367" i="5"/>
  <c r="H1367" i="5"/>
  <c r="G1367" i="5"/>
  <c r="F1367" i="5"/>
  <c r="E1367" i="5"/>
  <c r="D1367" i="5"/>
  <c r="C1367" i="5"/>
  <c r="K1366" i="5"/>
  <c r="L1366" i="5" s="1"/>
  <c r="J1366" i="5"/>
  <c r="I1366" i="5"/>
  <c r="H1366" i="5"/>
  <c r="G1366" i="5"/>
  <c r="F1366" i="5"/>
  <c r="E1366" i="5"/>
  <c r="D1366" i="5"/>
  <c r="C1366" i="5"/>
  <c r="K1365" i="5"/>
  <c r="L1365" i="5" s="1"/>
  <c r="J1365" i="5"/>
  <c r="I1365" i="5"/>
  <c r="H1365" i="5"/>
  <c r="G1365" i="5"/>
  <c r="F1365" i="5"/>
  <c r="E1365" i="5"/>
  <c r="D1365" i="5"/>
  <c r="C1365" i="5"/>
  <c r="K1364" i="5"/>
  <c r="M1364" i="5" s="1"/>
  <c r="J1364" i="5"/>
  <c r="I1364" i="5"/>
  <c r="H1364" i="5"/>
  <c r="G1364" i="5"/>
  <c r="F1364" i="5"/>
  <c r="E1364" i="5"/>
  <c r="D1364" i="5"/>
  <c r="C1364" i="5"/>
  <c r="K1363" i="5"/>
  <c r="J1363" i="5"/>
  <c r="I1363" i="5"/>
  <c r="H1363" i="5"/>
  <c r="G1363" i="5"/>
  <c r="F1363" i="5"/>
  <c r="E1363" i="5"/>
  <c r="D1363" i="5"/>
  <c r="C1363" i="5"/>
  <c r="K1362" i="5"/>
  <c r="J1362" i="5"/>
  <c r="I1362" i="5"/>
  <c r="H1362" i="5"/>
  <c r="G1362" i="5"/>
  <c r="F1362" i="5"/>
  <c r="E1362" i="5"/>
  <c r="D1362" i="5"/>
  <c r="C1362" i="5"/>
  <c r="K1361" i="5"/>
  <c r="J1361" i="5"/>
  <c r="I1361" i="5"/>
  <c r="H1361" i="5"/>
  <c r="G1361" i="5"/>
  <c r="F1361" i="5"/>
  <c r="E1361" i="5"/>
  <c r="D1361" i="5"/>
  <c r="C1361" i="5"/>
  <c r="K1360" i="5"/>
  <c r="L1360" i="5" s="1"/>
  <c r="J1360" i="5"/>
  <c r="I1360" i="5"/>
  <c r="H1360" i="5"/>
  <c r="G1360" i="5"/>
  <c r="F1360" i="5"/>
  <c r="E1360" i="5"/>
  <c r="D1360" i="5"/>
  <c r="C1360" i="5"/>
  <c r="K1359" i="5"/>
  <c r="J1359" i="5"/>
  <c r="I1359" i="5"/>
  <c r="H1359" i="5"/>
  <c r="G1359" i="5"/>
  <c r="F1359" i="5"/>
  <c r="E1359" i="5"/>
  <c r="D1359" i="5"/>
  <c r="C1359" i="5"/>
  <c r="K1358" i="5"/>
  <c r="L1358" i="5" s="1"/>
  <c r="J1358" i="5"/>
  <c r="I1358" i="5"/>
  <c r="H1358" i="5"/>
  <c r="G1358" i="5"/>
  <c r="F1358" i="5"/>
  <c r="E1358" i="5"/>
  <c r="D1358" i="5"/>
  <c r="C1358" i="5"/>
  <c r="K1357" i="5"/>
  <c r="L1357" i="5" s="1"/>
  <c r="J1357" i="5"/>
  <c r="I1357" i="5"/>
  <c r="H1357" i="5"/>
  <c r="G1357" i="5"/>
  <c r="F1357" i="5"/>
  <c r="E1357" i="5"/>
  <c r="D1357" i="5"/>
  <c r="C1357" i="5"/>
  <c r="K1356" i="5"/>
  <c r="J1356" i="5"/>
  <c r="I1356" i="5"/>
  <c r="H1356" i="5"/>
  <c r="G1356" i="5"/>
  <c r="F1356" i="5"/>
  <c r="E1356" i="5"/>
  <c r="D1356" i="5"/>
  <c r="C1356" i="5"/>
  <c r="K1355" i="5"/>
  <c r="J1355" i="5"/>
  <c r="I1355" i="5"/>
  <c r="H1355" i="5"/>
  <c r="G1355" i="5"/>
  <c r="F1355" i="5"/>
  <c r="E1355" i="5"/>
  <c r="D1355" i="5"/>
  <c r="C1355" i="5"/>
  <c r="K1354" i="5"/>
  <c r="J1354" i="5"/>
  <c r="I1354" i="5"/>
  <c r="H1354" i="5"/>
  <c r="G1354" i="5"/>
  <c r="F1354" i="5"/>
  <c r="E1354" i="5"/>
  <c r="D1354" i="5"/>
  <c r="C1354" i="5"/>
  <c r="K1353" i="5"/>
  <c r="J1353" i="5"/>
  <c r="I1353" i="5"/>
  <c r="H1353" i="5"/>
  <c r="G1353" i="5"/>
  <c r="F1353" i="5"/>
  <c r="E1353" i="5"/>
  <c r="D1353" i="5"/>
  <c r="C1353" i="5"/>
  <c r="K1352" i="5"/>
  <c r="L1352" i="5" s="1"/>
  <c r="J1352" i="5"/>
  <c r="I1352" i="5"/>
  <c r="H1352" i="5"/>
  <c r="G1352" i="5"/>
  <c r="F1352" i="5"/>
  <c r="E1352" i="5"/>
  <c r="D1352" i="5"/>
  <c r="C1352" i="5"/>
  <c r="K1351" i="5"/>
  <c r="J1351" i="5"/>
  <c r="I1351" i="5"/>
  <c r="H1351" i="5"/>
  <c r="G1351" i="5"/>
  <c r="F1351" i="5"/>
  <c r="E1351" i="5"/>
  <c r="D1351" i="5"/>
  <c r="C1351" i="5"/>
  <c r="K1350" i="5"/>
  <c r="L1350" i="5" s="1"/>
  <c r="J1350" i="5"/>
  <c r="I1350" i="5"/>
  <c r="H1350" i="5"/>
  <c r="G1350" i="5"/>
  <c r="F1350" i="5"/>
  <c r="E1350" i="5"/>
  <c r="D1350" i="5"/>
  <c r="C1350" i="5"/>
  <c r="K1349" i="5"/>
  <c r="M1349" i="5" s="1"/>
  <c r="J1349" i="5"/>
  <c r="I1349" i="5"/>
  <c r="H1349" i="5"/>
  <c r="G1349" i="5"/>
  <c r="F1349" i="5"/>
  <c r="E1349" i="5"/>
  <c r="D1349" i="5"/>
  <c r="C1349" i="5"/>
  <c r="K1348" i="5"/>
  <c r="J1348" i="5"/>
  <c r="I1348" i="5"/>
  <c r="H1348" i="5"/>
  <c r="G1348" i="5"/>
  <c r="F1348" i="5"/>
  <c r="E1348" i="5"/>
  <c r="D1348" i="5"/>
  <c r="C1348" i="5"/>
  <c r="K1347" i="5"/>
  <c r="M1347" i="5" s="1"/>
  <c r="J1347" i="5"/>
  <c r="I1347" i="5"/>
  <c r="H1347" i="5"/>
  <c r="G1347" i="5"/>
  <c r="F1347" i="5"/>
  <c r="E1347" i="5"/>
  <c r="D1347" i="5"/>
  <c r="C1347" i="5"/>
  <c r="K1346" i="5"/>
  <c r="J1346" i="5"/>
  <c r="I1346" i="5"/>
  <c r="H1346" i="5"/>
  <c r="G1346" i="5"/>
  <c r="F1346" i="5"/>
  <c r="E1346" i="5"/>
  <c r="D1346" i="5"/>
  <c r="C1346" i="5"/>
  <c r="K1345" i="5"/>
  <c r="J1345" i="5"/>
  <c r="I1345" i="5"/>
  <c r="H1345" i="5"/>
  <c r="G1345" i="5"/>
  <c r="F1345" i="5"/>
  <c r="E1345" i="5"/>
  <c r="D1345" i="5"/>
  <c r="C1345" i="5"/>
  <c r="K1344" i="5"/>
  <c r="L1344" i="5" s="1"/>
  <c r="J1344" i="5"/>
  <c r="I1344" i="5"/>
  <c r="H1344" i="5"/>
  <c r="G1344" i="5"/>
  <c r="F1344" i="5"/>
  <c r="E1344" i="5"/>
  <c r="D1344" i="5"/>
  <c r="C1344" i="5"/>
  <c r="K1343" i="5"/>
  <c r="J1343" i="5"/>
  <c r="I1343" i="5"/>
  <c r="H1343" i="5"/>
  <c r="G1343" i="5"/>
  <c r="F1343" i="5"/>
  <c r="E1343" i="5"/>
  <c r="D1343" i="5"/>
  <c r="C1343" i="5"/>
  <c r="K1342" i="5"/>
  <c r="L1342" i="5" s="1"/>
  <c r="J1342" i="5"/>
  <c r="I1342" i="5"/>
  <c r="H1342" i="5"/>
  <c r="G1342" i="5"/>
  <c r="F1342" i="5"/>
  <c r="E1342" i="5"/>
  <c r="D1342" i="5"/>
  <c r="C1342" i="5"/>
  <c r="K1341" i="5"/>
  <c r="M1341" i="5" s="1"/>
  <c r="J1341" i="5"/>
  <c r="I1341" i="5"/>
  <c r="H1341" i="5"/>
  <c r="G1341" i="5"/>
  <c r="F1341" i="5"/>
  <c r="E1341" i="5"/>
  <c r="D1341" i="5"/>
  <c r="C1341" i="5"/>
  <c r="K1340" i="5"/>
  <c r="J1340" i="5"/>
  <c r="I1340" i="5"/>
  <c r="H1340" i="5"/>
  <c r="G1340" i="5"/>
  <c r="F1340" i="5"/>
  <c r="E1340" i="5"/>
  <c r="D1340" i="5"/>
  <c r="C1340" i="5"/>
  <c r="K1339" i="5"/>
  <c r="J1339" i="5"/>
  <c r="I1339" i="5"/>
  <c r="H1339" i="5"/>
  <c r="G1339" i="5"/>
  <c r="F1339" i="5"/>
  <c r="E1339" i="5"/>
  <c r="D1339" i="5"/>
  <c r="C1339" i="5"/>
  <c r="K1338" i="5"/>
  <c r="J1338" i="5"/>
  <c r="I1338" i="5"/>
  <c r="H1338" i="5"/>
  <c r="G1338" i="5"/>
  <c r="F1338" i="5"/>
  <c r="E1338" i="5"/>
  <c r="D1338" i="5"/>
  <c r="C1338" i="5"/>
  <c r="K1337" i="5"/>
  <c r="J1337" i="5"/>
  <c r="I1337" i="5"/>
  <c r="H1337" i="5"/>
  <c r="G1337" i="5"/>
  <c r="F1337" i="5"/>
  <c r="E1337" i="5"/>
  <c r="D1337" i="5"/>
  <c r="C1337" i="5"/>
  <c r="K1336" i="5"/>
  <c r="L1336" i="5" s="1"/>
  <c r="J1336" i="5"/>
  <c r="I1336" i="5"/>
  <c r="H1336" i="5"/>
  <c r="G1336" i="5"/>
  <c r="F1336" i="5"/>
  <c r="E1336" i="5"/>
  <c r="D1336" i="5"/>
  <c r="C1336" i="5"/>
  <c r="K1335" i="5"/>
  <c r="J1335" i="5"/>
  <c r="I1335" i="5"/>
  <c r="H1335" i="5"/>
  <c r="G1335" i="5"/>
  <c r="F1335" i="5"/>
  <c r="E1335" i="5"/>
  <c r="D1335" i="5"/>
  <c r="C1335" i="5"/>
  <c r="K1334" i="5"/>
  <c r="L1334" i="5" s="1"/>
  <c r="J1334" i="5"/>
  <c r="I1334" i="5"/>
  <c r="H1334" i="5"/>
  <c r="G1334" i="5"/>
  <c r="F1334" i="5"/>
  <c r="E1334" i="5"/>
  <c r="D1334" i="5"/>
  <c r="C1334" i="5"/>
  <c r="K1333" i="5"/>
  <c r="L1333" i="5" s="1"/>
  <c r="J1333" i="5"/>
  <c r="I1333" i="5"/>
  <c r="H1333" i="5"/>
  <c r="G1333" i="5"/>
  <c r="F1333" i="5"/>
  <c r="E1333" i="5"/>
  <c r="D1333" i="5"/>
  <c r="C1333" i="5"/>
  <c r="K1332" i="5"/>
  <c r="J1332" i="5"/>
  <c r="I1332" i="5"/>
  <c r="H1332" i="5"/>
  <c r="G1332" i="5"/>
  <c r="F1332" i="5"/>
  <c r="E1332" i="5"/>
  <c r="D1332" i="5"/>
  <c r="C1332" i="5"/>
  <c r="K1331" i="5"/>
  <c r="M1331" i="5" s="1"/>
  <c r="J1331" i="5"/>
  <c r="I1331" i="5"/>
  <c r="H1331" i="5"/>
  <c r="G1331" i="5"/>
  <c r="F1331" i="5"/>
  <c r="E1331" i="5"/>
  <c r="D1331" i="5"/>
  <c r="C1331" i="5"/>
  <c r="K1330" i="5"/>
  <c r="J1330" i="5"/>
  <c r="I1330" i="5"/>
  <c r="H1330" i="5"/>
  <c r="G1330" i="5"/>
  <c r="F1330" i="5"/>
  <c r="E1330" i="5"/>
  <c r="D1330" i="5"/>
  <c r="C1330" i="5"/>
  <c r="K1329" i="5"/>
  <c r="J1329" i="5"/>
  <c r="I1329" i="5"/>
  <c r="H1329" i="5"/>
  <c r="G1329" i="5"/>
  <c r="F1329" i="5"/>
  <c r="E1329" i="5"/>
  <c r="D1329" i="5"/>
  <c r="C1329" i="5"/>
  <c r="K1328" i="5"/>
  <c r="L1328" i="5" s="1"/>
  <c r="J1328" i="5"/>
  <c r="I1328" i="5"/>
  <c r="H1328" i="5"/>
  <c r="G1328" i="5"/>
  <c r="F1328" i="5"/>
  <c r="E1328" i="5"/>
  <c r="D1328" i="5"/>
  <c r="C1328" i="5"/>
  <c r="K1327" i="5"/>
  <c r="J1327" i="5"/>
  <c r="I1327" i="5"/>
  <c r="H1327" i="5"/>
  <c r="G1327" i="5"/>
  <c r="F1327" i="5"/>
  <c r="E1327" i="5"/>
  <c r="D1327" i="5"/>
  <c r="C1327" i="5"/>
  <c r="K1326" i="5"/>
  <c r="L1326" i="5" s="1"/>
  <c r="J1326" i="5"/>
  <c r="I1326" i="5"/>
  <c r="H1326" i="5"/>
  <c r="G1326" i="5"/>
  <c r="F1326" i="5"/>
  <c r="E1326" i="5"/>
  <c r="D1326" i="5"/>
  <c r="C1326" i="5"/>
  <c r="K1325" i="5"/>
  <c r="L1325" i="5" s="1"/>
  <c r="J1325" i="5"/>
  <c r="I1325" i="5"/>
  <c r="H1325" i="5"/>
  <c r="G1325" i="5"/>
  <c r="F1325" i="5"/>
  <c r="E1325" i="5"/>
  <c r="D1325" i="5"/>
  <c r="C1325" i="5"/>
  <c r="K1324" i="5"/>
  <c r="M1324" i="5" s="1"/>
  <c r="J1324" i="5"/>
  <c r="I1324" i="5"/>
  <c r="H1324" i="5"/>
  <c r="G1324" i="5"/>
  <c r="F1324" i="5"/>
  <c r="E1324" i="5"/>
  <c r="D1324" i="5"/>
  <c r="C1324" i="5"/>
  <c r="K1323" i="5"/>
  <c r="M1323" i="5" s="1"/>
  <c r="J1323" i="5"/>
  <c r="I1323" i="5"/>
  <c r="H1323" i="5"/>
  <c r="G1323" i="5"/>
  <c r="F1323" i="5"/>
  <c r="E1323" i="5"/>
  <c r="D1323" i="5"/>
  <c r="C1323" i="5"/>
  <c r="K1322" i="5"/>
  <c r="J1322" i="5"/>
  <c r="I1322" i="5"/>
  <c r="H1322" i="5"/>
  <c r="G1322" i="5"/>
  <c r="F1322" i="5"/>
  <c r="E1322" i="5"/>
  <c r="D1322" i="5"/>
  <c r="C1322" i="5"/>
  <c r="K1321" i="5"/>
  <c r="J1321" i="5"/>
  <c r="I1321" i="5"/>
  <c r="H1321" i="5"/>
  <c r="G1321" i="5"/>
  <c r="F1321" i="5"/>
  <c r="E1321" i="5"/>
  <c r="D1321" i="5"/>
  <c r="C1321" i="5"/>
  <c r="K1320" i="5"/>
  <c r="L1320" i="5" s="1"/>
  <c r="J1320" i="5"/>
  <c r="I1320" i="5"/>
  <c r="H1320" i="5"/>
  <c r="G1320" i="5"/>
  <c r="F1320" i="5"/>
  <c r="E1320" i="5"/>
  <c r="D1320" i="5"/>
  <c r="C1320" i="5"/>
  <c r="K1319" i="5"/>
  <c r="J1319" i="5"/>
  <c r="I1319" i="5"/>
  <c r="H1319" i="5"/>
  <c r="G1319" i="5"/>
  <c r="F1319" i="5"/>
  <c r="E1319" i="5"/>
  <c r="D1319" i="5"/>
  <c r="C1319" i="5"/>
  <c r="K1318" i="5"/>
  <c r="L1318" i="5" s="1"/>
  <c r="J1318" i="5"/>
  <c r="I1318" i="5"/>
  <c r="H1318" i="5"/>
  <c r="G1318" i="5"/>
  <c r="F1318" i="5"/>
  <c r="E1318" i="5"/>
  <c r="D1318" i="5"/>
  <c r="C1318" i="5"/>
  <c r="K1317" i="5"/>
  <c r="L1317" i="5" s="1"/>
  <c r="J1317" i="5"/>
  <c r="I1317" i="5"/>
  <c r="H1317" i="5"/>
  <c r="G1317" i="5"/>
  <c r="F1317" i="5"/>
  <c r="E1317" i="5"/>
  <c r="D1317" i="5"/>
  <c r="C1317" i="5"/>
  <c r="K1316" i="5"/>
  <c r="J1316" i="5"/>
  <c r="I1316" i="5"/>
  <c r="H1316" i="5"/>
  <c r="G1316" i="5"/>
  <c r="F1316" i="5"/>
  <c r="E1316" i="5"/>
  <c r="D1316" i="5"/>
  <c r="C1316" i="5"/>
  <c r="K1315" i="5"/>
  <c r="J1315" i="5"/>
  <c r="I1315" i="5"/>
  <c r="H1315" i="5"/>
  <c r="G1315" i="5"/>
  <c r="F1315" i="5"/>
  <c r="E1315" i="5"/>
  <c r="D1315" i="5"/>
  <c r="C1315" i="5"/>
  <c r="K1314" i="5"/>
  <c r="J1314" i="5"/>
  <c r="I1314" i="5"/>
  <c r="H1314" i="5"/>
  <c r="G1314" i="5"/>
  <c r="F1314" i="5"/>
  <c r="E1314" i="5"/>
  <c r="D1314" i="5"/>
  <c r="C1314" i="5"/>
  <c r="K1313" i="5"/>
  <c r="J1313" i="5"/>
  <c r="I1313" i="5"/>
  <c r="H1313" i="5"/>
  <c r="G1313" i="5"/>
  <c r="F1313" i="5"/>
  <c r="E1313" i="5"/>
  <c r="D1313" i="5"/>
  <c r="C1313" i="5"/>
  <c r="K1312" i="5"/>
  <c r="L1312" i="5" s="1"/>
  <c r="J1312" i="5"/>
  <c r="I1312" i="5"/>
  <c r="H1312" i="5"/>
  <c r="G1312" i="5"/>
  <c r="F1312" i="5"/>
  <c r="E1312" i="5"/>
  <c r="D1312" i="5"/>
  <c r="C1312" i="5"/>
  <c r="K1311" i="5"/>
  <c r="J1311" i="5"/>
  <c r="I1311" i="5"/>
  <c r="H1311" i="5"/>
  <c r="G1311" i="5"/>
  <c r="F1311" i="5"/>
  <c r="E1311" i="5"/>
  <c r="D1311" i="5"/>
  <c r="C1311" i="5"/>
  <c r="K1310" i="5"/>
  <c r="L1310" i="5" s="1"/>
  <c r="J1310" i="5"/>
  <c r="I1310" i="5"/>
  <c r="H1310" i="5"/>
  <c r="G1310" i="5"/>
  <c r="F1310" i="5"/>
  <c r="E1310" i="5"/>
  <c r="D1310" i="5"/>
  <c r="C1310" i="5"/>
  <c r="K1309" i="5"/>
  <c r="L1309" i="5" s="1"/>
  <c r="J1309" i="5"/>
  <c r="I1309" i="5"/>
  <c r="H1309" i="5"/>
  <c r="G1309" i="5"/>
  <c r="F1309" i="5"/>
  <c r="E1309" i="5"/>
  <c r="D1309" i="5"/>
  <c r="C1309" i="5"/>
  <c r="K1308" i="5"/>
  <c r="M1308" i="5" s="1"/>
  <c r="J1308" i="5"/>
  <c r="I1308" i="5"/>
  <c r="H1308" i="5"/>
  <c r="G1308" i="5"/>
  <c r="F1308" i="5"/>
  <c r="E1308" i="5"/>
  <c r="D1308" i="5"/>
  <c r="C1308" i="5"/>
  <c r="K1307" i="5"/>
  <c r="J1307" i="5"/>
  <c r="I1307" i="5"/>
  <c r="H1307" i="5"/>
  <c r="G1307" i="5"/>
  <c r="F1307" i="5"/>
  <c r="E1307" i="5"/>
  <c r="D1307" i="5"/>
  <c r="C1307" i="5"/>
  <c r="K1306" i="5"/>
  <c r="J1306" i="5"/>
  <c r="I1306" i="5"/>
  <c r="H1306" i="5"/>
  <c r="G1306" i="5"/>
  <c r="F1306" i="5"/>
  <c r="E1306" i="5"/>
  <c r="D1306" i="5"/>
  <c r="C1306" i="5"/>
  <c r="K1305" i="5"/>
  <c r="J1305" i="5"/>
  <c r="I1305" i="5"/>
  <c r="H1305" i="5"/>
  <c r="G1305" i="5"/>
  <c r="F1305" i="5"/>
  <c r="E1305" i="5"/>
  <c r="D1305" i="5"/>
  <c r="C1305" i="5"/>
  <c r="K1304" i="5"/>
  <c r="L1304" i="5" s="1"/>
  <c r="J1304" i="5"/>
  <c r="I1304" i="5"/>
  <c r="H1304" i="5"/>
  <c r="G1304" i="5"/>
  <c r="F1304" i="5"/>
  <c r="E1304" i="5"/>
  <c r="D1304" i="5"/>
  <c r="C1304" i="5"/>
  <c r="K1303" i="5"/>
  <c r="J1303" i="5"/>
  <c r="I1303" i="5"/>
  <c r="H1303" i="5"/>
  <c r="G1303" i="5"/>
  <c r="F1303" i="5"/>
  <c r="E1303" i="5"/>
  <c r="D1303" i="5"/>
  <c r="C1303" i="5"/>
  <c r="K1302" i="5"/>
  <c r="L1302" i="5" s="1"/>
  <c r="J1302" i="5"/>
  <c r="I1302" i="5"/>
  <c r="H1302" i="5"/>
  <c r="G1302" i="5"/>
  <c r="F1302" i="5"/>
  <c r="E1302" i="5"/>
  <c r="D1302" i="5"/>
  <c r="C1302" i="5"/>
  <c r="K1301" i="5"/>
  <c r="M1301" i="5" s="1"/>
  <c r="J1301" i="5"/>
  <c r="I1301" i="5"/>
  <c r="H1301" i="5"/>
  <c r="G1301" i="5"/>
  <c r="F1301" i="5"/>
  <c r="E1301" i="5"/>
  <c r="D1301" i="5"/>
  <c r="C1301" i="5"/>
  <c r="K1300" i="5"/>
  <c r="M1300" i="5" s="1"/>
  <c r="J1300" i="5"/>
  <c r="I1300" i="5"/>
  <c r="H1300" i="5"/>
  <c r="G1300" i="5"/>
  <c r="F1300" i="5"/>
  <c r="E1300" i="5"/>
  <c r="D1300" i="5"/>
  <c r="C1300" i="5"/>
  <c r="K1299" i="5"/>
  <c r="J1299" i="5"/>
  <c r="I1299" i="5"/>
  <c r="H1299" i="5"/>
  <c r="G1299" i="5"/>
  <c r="F1299" i="5"/>
  <c r="E1299" i="5"/>
  <c r="D1299" i="5"/>
  <c r="C1299" i="5"/>
  <c r="K1298" i="5"/>
  <c r="J1298" i="5"/>
  <c r="I1298" i="5"/>
  <c r="H1298" i="5"/>
  <c r="G1298" i="5"/>
  <c r="F1298" i="5"/>
  <c r="E1298" i="5"/>
  <c r="D1298" i="5"/>
  <c r="C1298" i="5"/>
  <c r="K1297" i="5"/>
  <c r="J1297" i="5"/>
  <c r="I1297" i="5"/>
  <c r="H1297" i="5"/>
  <c r="G1297" i="5"/>
  <c r="F1297" i="5"/>
  <c r="E1297" i="5"/>
  <c r="D1297" i="5"/>
  <c r="C1297" i="5"/>
  <c r="K1296" i="5"/>
  <c r="L1296" i="5" s="1"/>
  <c r="J1296" i="5"/>
  <c r="I1296" i="5"/>
  <c r="H1296" i="5"/>
  <c r="G1296" i="5"/>
  <c r="F1296" i="5"/>
  <c r="E1296" i="5"/>
  <c r="D1296" i="5"/>
  <c r="C1296" i="5"/>
  <c r="K1295" i="5"/>
  <c r="J1295" i="5"/>
  <c r="I1295" i="5"/>
  <c r="H1295" i="5"/>
  <c r="G1295" i="5"/>
  <c r="F1295" i="5"/>
  <c r="E1295" i="5"/>
  <c r="D1295" i="5"/>
  <c r="C1295" i="5"/>
  <c r="K1294" i="5"/>
  <c r="L1294" i="5" s="1"/>
  <c r="J1294" i="5"/>
  <c r="I1294" i="5"/>
  <c r="H1294" i="5"/>
  <c r="G1294" i="5"/>
  <c r="F1294" i="5"/>
  <c r="E1294" i="5"/>
  <c r="D1294" i="5"/>
  <c r="C1294" i="5"/>
  <c r="K1293" i="5"/>
  <c r="L1293" i="5" s="1"/>
  <c r="J1293" i="5"/>
  <c r="I1293" i="5"/>
  <c r="H1293" i="5"/>
  <c r="G1293" i="5"/>
  <c r="F1293" i="5"/>
  <c r="E1293" i="5"/>
  <c r="D1293" i="5"/>
  <c r="C1293" i="5"/>
  <c r="K1292" i="5"/>
  <c r="J1292" i="5"/>
  <c r="I1292" i="5"/>
  <c r="H1292" i="5"/>
  <c r="G1292" i="5"/>
  <c r="F1292" i="5"/>
  <c r="E1292" i="5"/>
  <c r="D1292" i="5"/>
  <c r="C1292" i="5"/>
  <c r="K1291" i="5"/>
  <c r="J1291" i="5"/>
  <c r="I1291" i="5"/>
  <c r="H1291" i="5"/>
  <c r="G1291" i="5"/>
  <c r="F1291" i="5"/>
  <c r="E1291" i="5"/>
  <c r="D1291" i="5"/>
  <c r="C1291" i="5"/>
  <c r="K1290" i="5"/>
  <c r="J1290" i="5"/>
  <c r="I1290" i="5"/>
  <c r="H1290" i="5"/>
  <c r="G1290" i="5"/>
  <c r="F1290" i="5"/>
  <c r="E1290" i="5"/>
  <c r="D1290" i="5"/>
  <c r="C1290" i="5"/>
  <c r="K1289" i="5"/>
  <c r="J1289" i="5"/>
  <c r="I1289" i="5"/>
  <c r="H1289" i="5"/>
  <c r="G1289" i="5"/>
  <c r="F1289" i="5"/>
  <c r="E1289" i="5"/>
  <c r="D1289" i="5"/>
  <c r="C1289" i="5"/>
  <c r="K1288" i="5"/>
  <c r="L1288" i="5" s="1"/>
  <c r="J1288" i="5"/>
  <c r="I1288" i="5"/>
  <c r="H1288" i="5"/>
  <c r="G1288" i="5"/>
  <c r="F1288" i="5"/>
  <c r="E1288" i="5"/>
  <c r="D1288" i="5"/>
  <c r="C1288" i="5"/>
  <c r="K1287" i="5"/>
  <c r="J1287" i="5"/>
  <c r="I1287" i="5"/>
  <c r="H1287" i="5"/>
  <c r="G1287" i="5"/>
  <c r="F1287" i="5"/>
  <c r="E1287" i="5"/>
  <c r="D1287" i="5"/>
  <c r="C1287" i="5"/>
  <c r="K1286" i="5"/>
  <c r="L1286" i="5" s="1"/>
  <c r="J1286" i="5"/>
  <c r="I1286" i="5"/>
  <c r="H1286" i="5"/>
  <c r="G1286" i="5"/>
  <c r="F1286" i="5"/>
  <c r="E1286" i="5"/>
  <c r="D1286" i="5"/>
  <c r="C1286" i="5"/>
  <c r="K1285" i="5"/>
  <c r="M1285" i="5" s="1"/>
  <c r="J1285" i="5"/>
  <c r="I1285" i="5"/>
  <c r="H1285" i="5"/>
  <c r="G1285" i="5"/>
  <c r="F1285" i="5"/>
  <c r="E1285" i="5"/>
  <c r="D1285" i="5"/>
  <c r="C1285" i="5"/>
  <c r="K1284" i="5"/>
  <c r="J1284" i="5"/>
  <c r="I1284" i="5"/>
  <c r="H1284" i="5"/>
  <c r="G1284" i="5"/>
  <c r="F1284" i="5"/>
  <c r="E1284" i="5"/>
  <c r="D1284" i="5"/>
  <c r="C1284" i="5"/>
  <c r="K1283" i="5"/>
  <c r="M1283" i="5" s="1"/>
  <c r="J1283" i="5"/>
  <c r="I1283" i="5"/>
  <c r="H1283" i="5"/>
  <c r="G1283" i="5"/>
  <c r="F1283" i="5"/>
  <c r="E1283" i="5"/>
  <c r="D1283" i="5"/>
  <c r="C1283" i="5"/>
  <c r="K1282" i="5"/>
  <c r="J1282" i="5"/>
  <c r="I1282" i="5"/>
  <c r="H1282" i="5"/>
  <c r="G1282" i="5"/>
  <c r="F1282" i="5"/>
  <c r="E1282" i="5"/>
  <c r="D1282" i="5"/>
  <c r="C1282" i="5"/>
  <c r="K1281" i="5"/>
  <c r="J1281" i="5"/>
  <c r="I1281" i="5"/>
  <c r="H1281" i="5"/>
  <c r="G1281" i="5"/>
  <c r="F1281" i="5"/>
  <c r="E1281" i="5"/>
  <c r="D1281" i="5"/>
  <c r="C1281" i="5"/>
  <c r="K1280" i="5"/>
  <c r="L1280" i="5" s="1"/>
  <c r="J1280" i="5"/>
  <c r="I1280" i="5"/>
  <c r="H1280" i="5"/>
  <c r="G1280" i="5"/>
  <c r="F1280" i="5"/>
  <c r="E1280" i="5"/>
  <c r="D1280" i="5"/>
  <c r="C1280" i="5"/>
  <c r="K1279" i="5"/>
  <c r="J1279" i="5"/>
  <c r="I1279" i="5"/>
  <c r="H1279" i="5"/>
  <c r="G1279" i="5"/>
  <c r="F1279" i="5"/>
  <c r="E1279" i="5"/>
  <c r="D1279" i="5"/>
  <c r="C1279" i="5"/>
  <c r="K1278" i="5"/>
  <c r="L1278" i="5" s="1"/>
  <c r="J1278" i="5"/>
  <c r="I1278" i="5"/>
  <c r="H1278" i="5"/>
  <c r="G1278" i="5"/>
  <c r="F1278" i="5"/>
  <c r="E1278" i="5"/>
  <c r="D1278" i="5"/>
  <c r="C1278" i="5"/>
  <c r="K1277" i="5"/>
  <c r="L1277" i="5" s="1"/>
  <c r="J1277" i="5"/>
  <c r="I1277" i="5"/>
  <c r="H1277" i="5"/>
  <c r="G1277" i="5"/>
  <c r="F1277" i="5"/>
  <c r="E1277" i="5"/>
  <c r="D1277" i="5"/>
  <c r="C1277" i="5"/>
  <c r="K1276" i="5"/>
  <c r="J1276" i="5"/>
  <c r="I1276" i="5"/>
  <c r="H1276" i="5"/>
  <c r="G1276" i="5"/>
  <c r="F1276" i="5"/>
  <c r="E1276" i="5"/>
  <c r="D1276" i="5"/>
  <c r="C1276" i="5"/>
  <c r="K1275" i="5"/>
  <c r="J1275" i="5"/>
  <c r="I1275" i="5"/>
  <c r="H1275" i="5"/>
  <c r="G1275" i="5"/>
  <c r="F1275" i="5"/>
  <c r="E1275" i="5"/>
  <c r="D1275" i="5"/>
  <c r="C1275" i="5"/>
  <c r="K1274" i="5"/>
  <c r="J1274" i="5"/>
  <c r="I1274" i="5"/>
  <c r="H1274" i="5"/>
  <c r="G1274" i="5"/>
  <c r="F1274" i="5"/>
  <c r="E1274" i="5"/>
  <c r="D1274" i="5"/>
  <c r="C1274" i="5"/>
  <c r="K1273" i="5"/>
  <c r="J1273" i="5"/>
  <c r="I1273" i="5"/>
  <c r="H1273" i="5"/>
  <c r="G1273" i="5"/>
  <c r="F1273" i="5"/>
  <c r="E1273" i="5"/>
  <c r="D1273" i="5"/>
  <c r="C1273" i="5"/>
  <c r="K1272" i="5"/>
  <c r="L1272" i="5" s="1"/>
  <c r="J1272" i="5"/>
  <c r="I1272" i="5"/>
  <c r="H1272" i="5"/>
  <c r="G1272" i="5"/>
  <c r="F1272" i="5"/>
  <c r="E1272" i="5"/>
  <c r="D1272" i="5"/>
  <c r="C1272" i="5"/>
  <c r="K1271" i="5"/>
  <c r="J1271" i="5"/>
  <c r="I1271" i="5"/>
  <c r="H1271" i="5"/>
  <c r="G1271" i="5"/>
  <c r="F1271" i="5"/>
  <c r="E1271" i="5"/>
  <c r="D1271" i="5"/>
  <c r="C1271" i="5"/>
  <c r="K1270" i="5"/>
  <c r="L1270" i="5" s="1"/>
  <c r="J1270" i="5"/>
  <c r="I1270" i="5"/>
  <c r="H1270" i="5"/>
  <c r="G1270" i="5"/>
  <c r="F1270" i="5"/>
  <c r="E1270" i="5"/>
  <c r="D1270" i="5"/>
  <c r="C1270" i="5"/>
  <c r="K1269" i="5"/>
  <c r="L1269" i="5" s="1"/>
  <c r="J1269" i="5"/>
  <c r="I1269" i="5"/>
  <c r="H1269" i="5"/>
  <c r="G1269" i="5"/>
  <c r="F1269" i="5"/>
  <c r="E1269" i="5"/>
  <c r="D1269" i="5"/>
  <c r="C1269" i="5"/>
  <c r="K1268" i="5"/>
  <c r="J1268" i="5"/>
  <c r="I1268" i="5"/>
  <c r="H1268" i="5"/>
  <c r="G1268" i="5"/>
  <c r="F1268" i="5"/>
  <c r="E1268" i="5"/>
  <c r="D1268" i="5"/>
  <c r="C1268" i="5"/>
  <c r="K1267" i="5"/>
  <c r="M1267" i="5" s="1"/>
  <c r="J1267" i="5"/>
  <c r="I1267" i="5"/>
  <c r="H1267" i="5"/>
  <c r="G1267" i="5"/>
  <c r="F1267" i="5"/>
  <c r="E1267" i="5"/>
  <c r="D1267" i="5"/>
  <c r="C1267" i="5"/>
  <c r="K1266" i="5"/>
  <c r="J1266" i="5"/>
  <c r="I1266" i="5"/>
  <c r="H1266" i="5"/>
  <c r="G1266" i="5"/>
  <c r="F1266" i="5"/>
  <c r="E1266" i="5"/>
  <c r="D1266" i="5"/>
  <c r="C1266" i="5"/>
  <c r="K1265" i="5"/>
  <c r="J1265" i="5"/>
  <c r="I1265" i="5"/>
  <c r="H1265" i="5"/>
  <c r="G1265" i="5"/>
  <c r="F1265" i="5"/>
  <c r="E1265" i="5"/>
  <c r="D1265" i="5"/>
  <c r="C1265" i="5"/>
  <c r="K1264" i="5"/>
  <c r="L1264" i="5" s="1"/>
  <c r="J1264" i="5"/>
  <c r="I1264" i="5"/>
  <c r="H1264" i="5"/>
  <c r="G1264" i="5"/>
  <c r="F1264" i="5"/>
  <c r="E1264" i="5"/>
  <c r="D1264" i="5"/>
  <c r="C1264" i="5"/>
  <c r="K1263" i="5"/>
  <c r="J1263" i="5"/>
  <c r="I1263" i="5"/>
  <c r="H1263" i="5"/>
  <c r="G1263" i="5"/>
  <c r="F1263" i="5"/>
  <c r="E1263" i="5"/>
  <c r="D1263" i="5"/>
  <c r="C1263" i="5"/>
  <c r="K1262" i="5"/>
  <c r="L1262" i="5" s="1"/>
  <c r="J1262" i="5"/>
  <c r="I1262" i="5"/>
  <c r="H1262" i="5"/>
  <c r="G1262" i="5"/>
  <c r="F1262" i="5"/>
  <c r="E1262" i="5"/>
  <c r="D1262" i="5"/>
  <c r="C1262" i="5"/>
  <c r="K1261" i="5"/>
  <c r="L1261" i="5" s="1"/>
  <c r="J1261" i="5"/>
  <c r="I1261" i="5"/>
  <c r="H1261" i="5"/>
  <c r="G1261" i="5"/>
  <c r="F1261" i="5"/>
  <c r="E1261" i="5"/>
  <c r="D1261" i="5"/>
  <c r="C1261" i="5"/>
  <c r="K1260" i="5"/>
  <c r="M1260" i="5" s="1"/>
  <c r="J1260" i="5"/>
  <c r="I1260" i="5"/>
  <c r="H1260" i="5"/>
  <c r="G1260" i="5"/>
  <c r="F1260" i="5"/>
  <c r="E1260" i="5"/>
  <c r="D1260" i="5"/>
  <c r="C1260" i="5"/>
  <c r="K1259" i="5"/>
  <c r="M1259" i="5" s="1"/>
  <c r="J1259" i="5"/>
  <c r="I1259" i="5"/>
  <c r="H1259" i="5"/>
  <c r="G1259" i="5"/>
  <c r="F1259" i="5"/>
  <c r="E1259" i="5"/>
  <c r="D1259" i="5"/>
  <c r="C1259" i="5"/>
  <c r="K1258" i="5"/>
  <c r="J1258" i="5"/>
  <c r="I1258" i="5"/>
  <c r="H1258" i="5"/>
  <c r="G1258" i="5"/>
  <c r="F1258" i="5"/>
  <c r="E1258" i="5"/>
  <c r="D1258" i="5"/>
  <c r="C1258" i="5"/>
  <c r="K1257" i="5"/>
  <c r="J1257" i="5"/>
  <c r="I1257" i="5"/>
  <c r="H1257" i="5"/>
  <c r="G1257" i="5"/>
  <c r="F1257" i="5"/>
  <c r="E1257" i="5"/>
  <c r="D1257" i="5"/>
  <c r="C1257" i="5"/>
  <c r="K1256" i="5"/>
  <c r="L1256" i="5" s="1"/>
  <c r="J1256" i="5"/>
  <c r="I1256" i="5"/>
  <c r="H1256" i="5"/>
  <c r="G1256" i="5"/>
  <c r="F1256" i="5"/>
  <c r="E1256" i="5"/>
  <c r="D1256" i="5"/>
  <c r="C1256" i="5"/>
  <c r="K1255" i="5"/>
  <c r="J1255" i="5"/>
  <c r="I1255" i="5"/>
  <c r="H1255" i="5"/>
  <c r="G1255" i="5"/>
  <c r="F1255" i="5"/>
  <c r="E1255" i="5"/>
  <c r="D1255" i="5"/>
  <c r="C1255" i="5"/>
  <c r="K1254" i="5"/>
  <c r="L1254" i="5" s="1"/>
  <c r="J1254" i="5"/>
  <c r="I1254" i="5"/>
  <c r="H1254" i="5"/>
  <c r="G1254" i="5"/>
  <c r="F1254" i="5"/>
  <c r="E1254" i="5"/>
  <c r="D1254" i="5"/>
  <c r="C1254" i="5"/>
  <c r="K1253" i="5"/>
  <c r="L1253" i="5" s="1"/>
  <c r="J1253" i="5"/>
  <c r="I1253" i="5"/>
  <c r="H1253" i="5"/>
  <c r="G1253" i="5"/>
  <c r="F1253" i="5"/>
  <c r="E1253" i="5"/>
  <c r="D1253" i="5"/>
  <c r="C1253" i="5"/>
  <c r="K1252" i="5"/>
  <c r="J1252" i="5"/>
  <c r="I1252" i="5"/>
  <c r="H1252" i="5"/>
  <c r="G1252" i="5"/>
  <c r="F1252" i="5"/>
  <c r="E1252" i="5"/>
  <c r="D1252" i="5"/>
  <c r="C1252" i="5"/>
  <c r="K1251" i="5"/>
  <c r="J1251" i="5"/>
  <c r="I1251" i="5"/>
  <c r="H1251" i="5"/>
  <c r="G1251" i="5"/>
  <c r="F1251" i="5"/>
  <c r="E1251" i="5"/>
  <c r="D1251" i="5"/>
  <c r="C1251" i="5"/>
  <c r="K1250" i="5"/>
  <c r="J1250" i="5"/>
  <c r="I1250" i="5"/>
  <c r="H1250" i="5"/>
  <c r="G1250" i="5"/>
  <c r="F1250" i="5"/>
  <c r="E1250" i="5"/>
  <c r="D1250" i="5"/>
  <c r="C1250" i="5"/>
  <c r="K1249" i="5"/>
  <c r="J1249" i="5"/>
  <c r="I1249" i="5"/>
  <c r="H1249" i="5"/>
  <c r="G1249" i="5"/>
  <c r="F1249" i="5"/>
  <c r="E1249" i="5"/>
  <c r="D1249" i="5"/>
  <c r="C1249" i="5"/>
  <c r="K1248" i="5"/>
  <c r="L1248" i="5" s="1"/>
  <c r="J1248" i="5"/>
  <c r="I1248" i="5"/>
  <c r="H1248" i="5"/>
  <c r="G1248" i="5"/>
  <c r="F1248" i="5"/>
  <c r="E1248" i="5"/>
  <c r="D1248" i="5"/>
  <c r="C1248" i="5"/>
  <c r="K1247" i="5"/>
  <c r="J1247" i="5"/>
  <c r="I1247" i="5"/>
  <c r="H1247" i="5"/>
  <c r="G1247" i="5"/>
  <c r="F1247" i="5"/>
  <c r="E1247" i="5"/>
  <c r="D1247" i="5"/>
  <c r="C1247" i="5"/>
  <c r="K1246" i="5"/>
  <c r="L1246" i="5" s="1"/>
  <c r="J1246" i="5"/>
  <c r="I1246" i="5"/>
  <c r="H1246" i="5"/>
  <c r="G1246" i="5"/>
  <c r="F1246" i="5"/>
  <c r="E1246" i="5"/>
  <c r="D1246" i="5"/>
  <c r="C1246" i="5"/>
  <c r="K1245" i="5"/>
  <c r="L1245" i="5" s="1"/>
  <c r="J1245" i="5"/>
  <c r="I1245" i="5"/>
  <c r="H1245" i="5"/>
  <c r="G1245" i="5"/>
  <c r="F1245" i="5"/>
  <c r="E1245" i="5"/>
  <c r="D1245" i="5"/>
  <c r="C1245" i="5"/>
  <c r="K1244" i="5"/>
  <c r="M1244" i="5" s="1"/>
  <c r="J1244" i="5"/>
  <c r="I1244" i="5"/>
  <c r="H1244" i="5"/>
  <c r="G1244" i="5"/>
  <c r="F1244" i="5"/>
  <c r="E1244" i="5"/>
  <c r="D1244" i="5"/>
  <c r="C1244" i="5"/>
  <c r="K1243" i="5"/>
  <c r="J1243" i="5"/>
  <c r="I1243" i="5"/>
  <c r="H1243" i="5"/>
  <c r="G1243" i="5"/>
  <c r="F1243" i="5"/>
  <c r="E1243" i="5"/>
  <c r="D1243" i="5"/>
  <c r="C1243" i="5"/>
  <c r="K1242" i="5"/>
  <c r="J1242" i="5"/>
  <c r="I1242" i="5"/>
  <c r="H1242" i="5"/>
  <c r="G1242" i="5"/>
  <c r="F1242" i="5"/>
  <c r="E1242" i="5"/>
  <c r="D1242" i="5"/>
  <c r="C1242" i="5"/>
  <c r="K1241" i="5"/>
  <c r="J1241" i="5"/>
  <c r="I1241" i="5"/>
  <c r="H1241" i="5"/>
  <c r="G1241" i="5"/>
  <c r="F1241" i="5"/>
  <c r="E1241" i="5"/>
  <c r="D1241" i="5"/>
  <c r="C1241" i="5"/>
  <c r="K1240" i="5"/>
  <c r="L1240" i="5" s="1"/>
  <c r="J1240" i="5"/>
  <c r="I1240" i="5"/>
  <c r="H1240" i="5"/>
  <c r="G1240" i="5"/>
  <c r="F1240" i="5"/>
  <c r="E1240" i="5"/>
  <c r="D1240" i="5"/>
  <c r="C1240" i="5"/>
  <c r="K1239" i="5"/>
  <c r="J1239" i="5"/>
  <c r="I1239" i="5"/>
  <c r="H1239" i="5"/>
  <c r="G1239" i="5"/>
  <c r="F1239" i="5"/>
  <c r="E1239" i="5"/>
  <c r="D1239" i="5"/>
  <c r="C1239" i="5"/>
  <c r="K1238" i="5"/>
  <c r="L1238" i="5" s="1"/>
  <c r="J1238" i="5"/>
  <c r="I1238" i="5"/>
  <c r="H1238" i="5"/>
  <c r="G1238" i="5"/>
  <c r="F1238" i="5"/>
  <c r="E1238" i="5"/>
  <c r="D1238" i="5"/>
  <c r="C1238" i="5"/>
  <c r="K1237" i="5"/>
  <c r="M1237" i="5" s="1"/>
  <c r="J1237" i="5"/>
  <c r="I1237" i="5"/>
  <c r="H1237" i="5"/>
  <c r="G1237" i="5"/>
  <c r="F1237" i="5"/>
  <c r="E1237" i="5"/>
  <c r="D1237" i="5"/>
  <c r="C1237" i="5"/>
  <c r="K1236" i="5"/>
  <c r="M1236" i="5" s="1"/>
  <c r="J1236" i="5"/>
  <c r="I1236" i="5"/>
  <c r="H1236" i="5"/>
  <c r="G1236" i="5"/>
  <c r="F1236" i="5"/>
  <c r="E1236" i="5"/>
  <c r="D1236" i="5"/>
  <c r="C1236" i="5"/>
  <c r="K1235" i="5"/>
  <c r="J1235" i="5"/>
  <c r="I1235" i="5"/>
  <c r="H1235" i="5"/>
  <c r="G1235" i="5"/>
  <c r="F1235" i="5"/>
  <c r="E1235" i="5"/>
  <c r="D1235" i="5"/>
  <c r="C1235" i="5"/>
  <c r="K1234" i="5"/>
  <c r="J1234" i="5"/>
  <c r="I1234" i="5"/>
  <c r="H1234" i="5"/>
  <c r="G1234" i="5"/>
  <c r="F1234" i="5"/>
  <c r="E1234" i="5"/>
  <c r="D1234" i="5"/>
  <c r="C1234" i="5"/>
  <c r="K1233" i="5"/>
  <c r="J1233" i="5"/>
  <c r="I1233" i="5"/>
  <c r="H1233" i="5"/>
  <c r="G1233" i="5"/>
  <c r="F1233" i="5"/>
  <c r="E1233" i="5"/>
  <c r="D1233" i="5"/>
  <c r="C1233" i="5"/>
  <c r="K1232" i="5"/>
  <c r="L1232" i="5" s="1"/>
  <c r="J1232" i="5"/>
  <c r="I1232" i="5"/>
  <c r="H1232" i="5"/>
  <c r="G1232" i="5"/>
  <c r="F1232" i="5"/>
  <c r="E1232" i="5"/>
  <c r="D1232" i="5"/>
  <c r="C1232" i="5"/>
  <c r="K1231" i="5"/>
  <c r="J1231" i="5"/>
  <c r="I1231" i="5"/>
  <c r="H1231" i="5"/>
  <c r="G1231" i="5"/>
  <c r="F1231" i="5"/>
  <c r="E1231" i="5"/>
  <c r="D1231" i="5"/>
  <c r="C1231" i="5"/>
  <c r="K1230" i="5"/>
  <c r="L1230" i="5" s="1"/>
  <c r="J1230" i="5"/>
  <c r="I1230" i="5"/>
  <c r="H1230" i="5"/>
  <c r="G1230" i="5"/>
  <c r="F1230" i="5"/>
  <c r="E1230" i="5"/>
  <c r="D1230" i="5"/>
  <c r="C1230" i="5"/>
  <c r="K1229" i="5"/>
  <c r="L1229" i="5" s="1"/>
  <c r="J1229" i="5"/>
  <c r="I1229" i="5"/>
  <c r="H1229" i="5"/>
  <c r="G1229" i="5"/>
  <c r="F1229" i="5"/>
  <c r="E1229" i="5"/>
  <c r="D1229" i="5"/>
  <c r="C1229" i="5"/>
  <c r="K1228" i="5"/>
  <c r="J1228" i="5"/>
  <c r="I1228" i="5"/>
  <c r="H1228" i="5"/>
  <c r="G1228" i="5"/>
  <c r="F1228" i="5"/>
  <c r="E1228" i="5"/>
  <c r="D1228" i="5"/>
  <c r="C1228" i="5"/>
  <c r="K1227" i="5"/>
  <c r="J1227" i="5"/>
  <c r="I1227" i="5"/>
  <c r="H1227" i="5"/>
  <c r="G1227" i="5"/>
  <c r="F1227" i="5"/>
  <c r="E1227" i="5"/>
  <c r="D1227" i="5"/>
  <c r="C1227" i="5"/>
  <c r="K1226" i="5"/>
  <c r="J1226" i="5"/>
  <c r="I1226" i="5"/>
  <c r="H1226" i="5"/>
  <c r="G1226" i="5"/>
  <c r="F1226" i="5"/>
  <c r="E1226" i="5"/>
  <c r="D1226" i="5"/>
  <c r="C1226" i="5"/>
  <c r="K1225" i="5"/>
  <c r="J1225" i="5"/>
  <c r="I1225" i="5"/>
  <c r="H1225" i="5"/>
  <c r="G1225" i="5"/>
  <c r="F1225" i="5"/>
  <c r="E1225" i="5"/>
  <c r="D1225" i="5"/>
  <c r="C1225" i="5"/>
  <c r="K1224" i="5"/>
  <c r="L1224" i="5" s="1"/>
  <c r="J1224" i="5"/>
  <c r="I1224" i="5"/>
  <c r="H1224" i="5"/>
  <c r="G1224" i="5"/>
  <c r="F1224" i="5"/>
  <c r="E1224" i="5"/>
  <c r="D1224" i="5"/>
  <c r="C1224" i="5"/>
  <c r="K1223" i="5"/>
  <c r="J1223" i="5"/>
  <c r="I1223" i="5"/>
  <c r="H1223" i="5"/>
  <c r="G1223" i="5"/>
  <c r="F1223" i="5"/>
  <c r="E1223" i="5"/>
  <c r="D1223" i="5"/>
  <c r="C1223" i="5"/>
  <c r="K1222" i="5"/>
  <c r="L1222" i="5" s="1"/>
  <c r="J1222" i="5"/>
  <c r="I1222" i="5"/>
  <c r="H1222" i="5"/>
  <c r="G1222" i="5"/>
  <c r="F1222" i="5"/>
  <c r="E1222" i="5"/>
  <c r="D1222" i="5"/>
  <c r="C1222" i="5"/>
  <c r="K1221" i="5"/>
  <c r="M1221" i="5" s="1"/>
  <c r="J1221" i="5"/>
  <c r="I1221" i="5"/>
  <c r="H1221" i="5"/>
  <c r="G1221" i="5"/>
  <c r="F1221" i="5"/>
  <c r="E1221" i="5"/>
  <c r="D1221" i="5"/>
  <c r="C1221" i="5"/>
  <c r="K1220" i="5"/>
  <c r="J1220" i="5"/>
  <c r="I1220" i="5"/>
  <c r="H1220" i="5"/>
  <c r="G1220" i="5"/>
  <c r="F1220" i="5"/>
  <c r="E1220" i="5"/>
  <c r="D1220" i="5"/>
  <c r="C1220" i="5"/>
  <c r="K1219" i="5"/>
  <c r="M1219" i="5" s="1"/>
  <c r="J1219" i="5"/>
  <c r="I1219" i="5"/>
  <c r="H1219" i="5"/>
  <c r="G1219" i="5"/>
  <c r="F1219" i="5"/>
  <c r="E1219" i="5"/>
  <c r="D1219" i="5"/>
  <c r="C1219" i="5"/>
  <c r="K1218" i="5"/>
  <c r="J1218" i="5"/>
  <c r="I1218" i="5"/>
  <c r="H1218" i="5"/>
  <c r="G1218" i="5"/>
  <c r="F1218" i="5"/>
  <c r="E1218" i="5"/>
  <c r="D1218" i="5"/>
  <c r="C1218" i="5"/>
  <c r="K1217" i="5"/>
  <c r="J1217" i="5"/>
  <c r="I1217" i="5"/>
  <c r="H1217" i="5"/>
  <c r="G1217" i="5"/>
  <c r="F1217" i="5"/>
  <c r="E1217" i="5"/>
  <c r="D1217" i="5"/>
  <c r="C1217" i="5"/>
  <c r="K1216" i="5"/>
  <c r="L1216" i="5" s="1"/>
  <c r="J1216" i="5"/>
  <c r="I1216" i="5"/>
  <c r="H1216" i="5"/>
  <c r="G1216" i="5"/>
  <c r="F1216" i="5"/>
  <c r="E1216" i="5"/>
  <c r="D1216" i="5"/>
  <c r="C1216" i="5"/>
  <c r="K1215" i="5"/>
  <c r="J1215" i="5"/>
  <c r="I1215" i="5"/>
  <c r="H1215" i="5"/>
  <c r="G1215" i="5"/>
  <c r="F1215" i="5"/>
  <c r="E1215" i="5"/>
  <c r="D1215" i="5"/>
  <c r="C1215" i="5"/>
  <c r="K1214" i="5"/>
  <c r="L1214" i="5" s="1"/>
  <c r="J1214" i="5"/>
  <c r="I1214" i="5"/>
  <c r="H1214" i="5"/>
  <c r="G1214" i="5"/>
  <c r="F1214" i="5"/>
  <c r="E1214" i="5"/>
  <c r="D1214" i="5"/>
  <c r="C1214" i="5"/>
  <c r="K1213" i="5"/>
  <c r="L1213" i="5" s="1"/>
  <c r="J1213" i="5"/>
  <c r="I1213" i="5"/>
  <c r="H1213" i="5"/>
  <c r="G1213" i="5"/>
  <c r="F1213" i="5"/>
  <c r="E1213" i="5"/>
  <c r="D1213" i="5"/>
  <c r="C1213" i="5"/>
  <c r="K1212" i="5"/>
  <c r="J1212" i="5"/>
  <c r="I1212" i="5"/>
  <c r="H1212" i="5"/>
  <c r="G1212" i="5"/>
  <c r="F1212" i="5"/>
  <c r="E1212" i="5"/>
  <c r="D1212" i="5"/>
  <c r="C1212" i="5"/>
  <c r="K1211" i="5"/>
  <c r="J1211" i="5"/>
  <c r="I1211" i="5"/>
  <c r="H1211" i="5"/>
  <c r="G1211" i="5"/>
  <c r="F1211" i="5"/>
  <c r="E1211" i="5"/>
  <c r="D1211" i="5"/>
  <c r="C1211" i="5"/>
  <c r="S7" i="5"/>
  <c r="S10" i="5"/>
  <c r="S11" i="5"/>
  <c r="S12" i="5"/>
  <c r="S13" i="5"/>
  <c r="S14" i="5"/>
  <c r="S15" i="5"/>
  <c r="S16" i="5"/>
  <c r="S17" i="5"/>
  <c r="S18" i="5"/>
  <c r="S19" i="5"/>
  <c r="S20" i="5"/>
  <c r="S21" i="5"/>
  <c r="S23" i="5"/>
  <c r="S24" i="5"/>
  <c r="S25" i="5"/>
  <c r="S26" i="5"/>
  <c r="S28" i="5"/>
  <c r="S29" i="5"/>
  <c r="S30" i="5"/>
  <c r="S31"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5" i="5"/>
  <c r="S96" i="5"/>
  <c r="S97" i="5"/>
  <c r="S98" i="5"/>
  <c r="S99" i="5"/>
  <c r="S100" i="5"/>
  <c r="S101" i="5"/>
  <c r="S102" i="5"/>
  <c r="S103" i="5"/>
  <c r="S106" i="5"/>
  <c r="S107" i="5"/>
  <c r="S108" i="5"/>
  <c r="S109" i="5"/>
  <c r="S114" i="5"/>
  <c r="S115" i="5"/>
  <c r="S116" i="5"/>
  <c r="S118" i="5"/>
  <c r="S119" i="5"/>
  <c r="S120" i="5"/>
  <c r="S121" i="5"/>
  <c r="S122" i="5"/>
  <c r="S123" i="5"/>
  <c r="S124" i="5"/>
  <c r="S125" i="5"/>
  <c r="S126" i="5"/>
  <c r="S127" i="5"/>
  <c r="S128" i="5"/>
  <c r="S129" i="5"/>
  <c r="S130" i="5"/>
  <c r="S131" i="5"/>
  <c r="S132" i="5"/>
  <c r="S133" i="5"/>
  <c r="S135" i="5"/>
  <c r="S136" i="5"/>
  <c r="S137" i="5"/>
  <c r="S138" i="5"/>
  <c r="S141" i="5"/>
  <c r="S142" i="5"/>
  <c r="S143" i="5"/>
  <c r="S144" i="5"/>
  <c r="S145" i="5"/>
  <c r="S146" i="5"/>
  <c r="S147" i="5"/>
  <c r="S148" i="5"/>
  <c r="S149" i="5"/>
  <c r="S150" i="5"/>
  <c r="S151" i="5"/>
  <c r="S152" i="5"/>
  <c r="S154" i="5"/>
  <c r="S155" i="5"/>
  <c r="S156" i="5"/>
  <c r="S157" i="5"/>
  <c r="S158" i="5"/>
  <c r="S159" i="5"/>
  <c r="S161" i="5"/>
  <c r="S162" i="5"/>
  <c r="S163" i="5"/>
  <c r="S166" i="5"/>
  <c r="S167" i="5"/>
  <c r="S168" i="5"/>
  <c r="S169" i="5"/>
  <c r="S170" i="5"/>
  <c r="S171" i="5"/>
  <c r="S172" i="5"/>
  <c r="S173" i="5"/>
  <c r="S174" i="5"/>
  <c r="S175" i="5"/>
  <c r="S176" i="5"/>
  <c r="S177" i="5"/>
  <c r="S178" i="5"/>
  <c r="S179" i="5"/>
  <c r="S181" i="5"/>
  <c r="S182" i="5"/>
  <c r="S183" i="5"/>
  <c r="S184" i="5"/>
  <c r="S186" i="5"/>
  <c r="S193" i="5"/>
  <c r="S194" i="5"/>
  <c r="S195" i="5"/>
  <c r="S196" i="5"/>
  <c r="S197" i="5"/>
  <c r="S198" i="5"/>
  <c r="S199" i="5"/>
  <c r="S200" i="5"/>
  <c r="S201" i="5"/>
  <c r="S202" i="5"/>
  <c r="S203" i="5"/>
  <c r="S204" i="5"/>
  <c r="S206" i="5"/>
  <c r="S208" i="5"/>
  <c r="S209" i="5"/>
  <c r="S210" i="5"/>
  <c r="S211" i="5"/>
  <c r="S212" i="5"/>
  <c r="S213" i="5"/>
  <c r="S218" i="5"/>
  <c r="S219" i="5"/>
  <c r="S223" i="5"/>
  <c r="S224" i="5"/>
  <c r="S225" i="5"/>
  <c r="S227" i="5"/>
  <c r="S228" i="5"/>
  <c r="S230" i="5"/>
  <c r="S233" i="5"/>
  <c r="S240" i="5"/>
  <c r="S241" i="5"/>
  <c r="S242" i="5"/>
  <c r="S243" i="5"/>
  <c r="S246" i="5"/>
  <c r="S247" i="5"/>
  <c r="S248" i="5"/>
  <c r="S249" i="5"/>
  <c r="S250" i="5"/>
  <c r="S252" i="5"/>
  <c r="S253" i="5"/>
  <c r="S254" i="5"/>
  <c r="S255" i="5"/>
  <c r="S256" i="5"/>
  <c r="S258" i="5"/>
  <c r="S259" i="5"/>
  <c r="S260" i="5"/>
  <c r="S261" i="5"/>
  <c r="S262" i="5"/>
  <c r="S263" i="5"/>
  <c r="S264" i="5"/>
  <c r="S265" i="5"/>
  <c r="S266" i="5"/>
  <c r="S267" i="5"/>
  <c r="S270" i="5"/>
  <c r="S272" i="5"/>
  <c r="S274" i="5"/>
  <c r="S275" i="5"/>
  <c r="S276" i="5"/>
  <c r="S279" i="5"/>
  <c r="S282" i="5"/>
  <c r="S283" i="5"/>
  <c r="S284" i="5"/>
  <c r="S285" i="5"/>
  <c r="S286" i="5"/>
  <c r="S287" i="5"/>
  <c r="S288" i="5"/>
  <c r="S289" i="5"/>
  <c r="S290" i="5"/>
  <c r="S291" i="5"/>
  <c r="S292" i="5"/>
  <c r="S295" i="5"/>
  <c r="S296" i="5"/>
  <c r="S297" i="5"/>
  <c r="S298" i="5"/>
  <c r="S299" i="5"/>
  <c r="S300" i="5"/>
  <c r="S302" i="5"/>
  <c r="S303" i="5"/>
  <c r="S304" i="5"/>
  <c r="S305" i="5"/>
  <c r="S307" i="5"/>
  <c r="S308" i="5"/>
  <c r="S309" i="5"/>
  <c r="S315" i="5"/>
  <c r="S316" i="5"/>
  <c r="S318" i="5"/>
  <c r="S319" i="5"/>
  <c r="S322" i="5"/>
  <c r="S323" i="5"/>
  <c r="S327" i="5"/>
  <c r="S328" i="5"/>
  <c r="S329" i="5"/>
  <c r="S330" i="5"/>
  <c r="S331" i="5"/>
  <c r="S332" i="5"/>
  <c r="S334" i="5"/>
  <c r="S336" i="5"/>
  <c r="S337" i="5"/>
  <c r="S338" i="5"/>
  <c r="S340" i="5"/>
  <c r="S342" i="5"/>
  <c r="S345" i="5"/>
  <c r="S347" i="5"/>
  <c r="S348" i="5"/>
  <c r="S349" i="5"/>
  <c r="S350" i="5"/>
  <c r="S351" i="5"/>
  <c r="S352" i="5"/>
  <c r="S353" i="5"/>
  <c r="S354" i="5"/>
  <c r="S355" i="5"/>
  <c r="S356" i="5"/>
  <c r="S357" i="5"/>
  <c r="S358" i="5"/>
  <c r="S359" i="5"/>
  <c r="S360" i="5"/>
  <c r="S363" i="5"/>
  <c r="S364" i="5"/>
  <c r="S365" i="5"/>
  <c r="S366" i="5"/>
  <c r="S367" i="5"/>
  <c r="S368" i="5"/>
  <c r="S370" i="5"/>
  <c r="S371" i="5"/>
  <c r="S372" i="5"/>
  <c r="S373" i="5"/>
  <c r="S374" i="5"/>
  <c r="S375" i="5"/>
  <c r="S376" i="5"/>
  <c r="S377" i="5"/>
  <c r="S378" i="5"/>
  <c r="S379" i="5"/>
  <c r="S380" i="5"/>
  <c r="S381" i="5"/>
  <c r="S382" i="5"/>
  <c r="S383" i="5"/>
  <c r="S385" i="5"/>
  <c r="S386" i="5"/>
  <c r="S387" i="5"/>
  <c r="S388" i="5"/>
  <c r="S389" i="5"/>
  <c r="S390" i="5"/>
  <c r="S392" i="5"/>
  <c r="S393" i="5"/>
  <c r="S394" i="5"/>
  <c r="S395" i="5"/>
  <c r="S396" i="5"/>
  <c r="S397" i="5"/>
  <c r="S398" i="5"/>
  <c r="S399" i="5"/>
  <c r="S400" i="5"/>
  <c r="S401" i="5"/>
  <c r="S402" i="5"/>
  <c r="S403" i="5"/>
  <c r="S404" i="5"/>
  <c r="S405" i="5"/>
  <c r="S406" i="5"/>
  <c r="S407" i="5"/>
  <c r="S408" i="5"/>
  <c r="S409" i="5"/>
  <c r="S410" i="5"/>
  <c r="S411" i="5"/>
  <c r="S412" i="5"/>
  <c r="S413" i="5"/>
  <c r="S414" i="5"/>
  <c r="S415" i="5"/>
  <c r="S416" i="5"/>
  <c r="S417" i="5"/>
  <c r="S418" i="5"/>
  <c r="S419" i="5"/>
  <c r="S420" i="5"/>
  <c r="S421" i="5"/>
  <c r="S422" i="5"/>
  <c r="S423" i="5"/>
  <c r="S424" i="5"/>
  <c r="S425" i="5"/>
  <c r="S426" i="5"/>
  <c r="S427" i="5"/>
  <c r="S428" i="5"/>
  <c r="S429" i="5"/>
  <c r="S430" i="5"/>
  <c r="S431" i="5"/>
  <c r="S432" i="5"/>
  <c r="S433" i="5"/>
  <c r="S434" i="5"/>
  <c r="S435" i="5"/>
  <c r="S436" i="5"/>
  <c r="S437" i="5"/>
  <c r="S438" i="5"/>
  <c r="S439" i="5"/>
  <c r="S440" i="5"/>
  <c r="S441" i="5"/>
  <c r="S442" i="5"/>
  <c r="S443" i="5"/>
  <c r="S444" i="5"/>
  <c r="S445" i="5"/>
  <c r="S446" i="5"/>
  <c r="S447" i="5"/>
  <c r="S448" i="5"/>
  <c r="S449" i="5"/>
  <c r="S450" i="5"/>
  <c r="S451" i="5"/>
  <c r="S452" i="5"/>
  <c r="S453" i="5"/>
  <c r="S454" i="5"/>
  <c r="S455" i="5"/>
  <c r="S456" i="5"/>
  <c r="S457" i="5"/>
  <c r="S458" i="5"/>
  <c r="S459" i="5"/>
  <c r="S460" i="5"/>
  <c r="S461" i="5"/>
  <c r="S462" i="5"/>
  <c r="S463" i="5"/>
  <c r="S464" i="5"/>
  <c r="S465" i="5"/>
  <c r="S466" i="5"/>
  <c r="S467" i="5"/>
  <c r="S468" i="5"/>
  <c r="S469" i="5"/>
  <c r="S470" i="5"/>
  <c r="S471" i="5"/>
  <c r="S472" i="5"/>
  <c r="S473" i="5"/>
  <c r="S474" i="5"/>
  <c r="S475" i="5"/>
  <c r="S476" i="5"/>
  <c r="S477" i="5"/>
  <c r="S478" i="5"/>
  <c r="S479" i="5"/>
  <c r="S480" i="5"/>
  <c r="S481" i="5"/>
  <c r="S482" i="5"/>
  <c r="S483" i="5"/>
  <c r="S484" i="5"/>
  <c r="S485" i="5"/>
  <c r="S486" i="5"/>
  <c r="S487" i="5"/>
  <c r="S488" i="5"/>
  <c r="S489" i="5"/>
  <c r="S490" i="5"/>
  <c r="S491" i="5"/>
  <c r="S492" i="5"/>
  <c r="S493" i="5"/>
  <c r="S494" i="5"/>
  <c r="S495" i="5"/>
  <c r="S496" i="5"/>
  <c r="S497" i="5"/>
  <c r="S498" i="5"/>
  <c r="S499" i="5"/>
  <c r="S500" i="5"/>
  <c r="S501" i="5"/>
  <c r="S502" i="5"/>
  <c r="S503" i="5"/>
  <c r="S504" i="5"/>
  <c r="S505" i="5"/>
  <c r="S506" i="5"/>
  <c r="S507" i="5"/>
  <c r="S508" i="5"/>
  <c r="S509" i="5"/>
  <c r="S510" i="5"/>
  <c r="S511" i="5"/>
  <c r="S512" i="5"/>
  <c r="S513" i="5"/>
  <c r="S514" i="5"/>
  <c r="S515" i="5"/>
  <c r="S516" i="5"/>
  <c r="S517" i="5"/>
  <c r="S518" i="5"/>
  <c r="S519" i="5"/>
  <c r="S520" i="5"/>
  <c r="S521" i="5"/>
  <c r="S522" i="5"/>
  <c r="S523" i="5"/>
  <c r="S524" i="5"/>
  <c r="S525" i="5"/>
  <c r="S526" i="5"/>
  <c r="S527" i="5"/>
  <c r="S528" i="5"/>
  <c r="S529" i="5"/>
  <c r="S530" i="5"/>
  <c r="S531" i="5"/>
  <c r="S532" i="5"/>
  <c r="S533" i="5"/>
  <c r="S534" i="5"/>
  <c r="S535" i="5"/>
  <c r="S536" i="5"/>
  <c r="S537" i="5"/>
  <c r="S538" i="5"/>
  <c r="S539" i="5"/>
  <c r="S540" i="5"/>
  <c r="S541" i="5"/>
  <c r="S542" i="5"/>
  <c r="S543" i="5"/>
  <c r="S544" i="5"/>
  <c r="S545" i="5"/>
  <c r="S546" i="5"/>
  <c r="S547" i="5"/>
  <c r="S548" i="5"/>
  <c r="S549" i="5"/>
  <c r="S550" i="5"/>
  <c r="S551" i="5"/>
  <c r="S552" i="5"/>
  <c r="S553" i="5"/>
  <c r="S554" i="5"/>
  <c r="S555" i="5"/>
  <c r="S556" i="5"/>
  <c r="S557" i="5"/>
  <c r="S558" i="5"/>
  <c r="S559" i="5"/>
  <c r="S560" i="5"/>
  <c r="S561" i="5"/>
  <c r="S562" i="5"/>
  <c r="S563" i="5"/>
  <c r="S564" i="5"/>
  <c r="S565" i="5"/>
  <c r="S566" i="5"/>
  <c r="S567" i="5"/>
  <c r="S568" i="5"/>
  <c r="S569" i="5"/>
  <c r="S570" i="5"/>
  <c r="S571" i="5"/>
  <c r="S572" i="5"/>
  <c r="S573" i="5"/>
  <c r="S574" i="5"/>
  <c r="S575" i="5"/>
  <c r="S576" i="5"/>
  <c r="S577" i="5"/>
  <c r="S578" i="5"/>
  <c r="S579" i="5"/>
  <c r="S580" i="5"/>
  <c r="S581" i="5"/>
  <c r="S582" i="5"/>
  <c r="S583" i="5"/>
  <c r="S584" i="5"/>
  <c r="S585" i="5"/>
  <c r="S586" i="5"/>
  <c r="S587" i="5"/>
  <c r="S588" i="5"/>
  <c r="S589" i="5"/>
  <c r="S590" i="5"/>
  <c r="S591" i="5"/>
  <c r="S592" i="5"/>
  <c r="S593" i="5"/>
  <c r="S594" i="5"/>
  <c r="S595" i="5"/>
  <c r="S596" i="5"/>
  <c r="S597" i="5"/>
  <c r="S598" i="5"/>
  <c r="S599" i="5"/>
  <c r="S600" i="5"/>
  <c r="S601" i="5"/>
  <c r="S602" i="5"/>
  <c r="S603" i="5"/>
  <c r="S604" i="5"/>
  <c r="S605" i="5"/>
  <c r="S606" i="5"/>
  <c r="S607" i="5"/>
  <c r="S608" i="5"/>
  <c r="S609" i="5"/>
  <c r="S610" i="5"/>
  <c r="S611" i="5"/>
  <c r="S612" i="5"/>
  <c r="S613" i="5"/>
  <c r="S614" i="5"/>
  <c r="S615" i="5"/>
  <c r="S616" i="5"/>
  <c r="S617" i="5"/>
  <c r="S618" i="5"/>
  <c r="S619" i="5"/>
  <c r="S620" i="5"/>
  <c r="S621" i="5"/>
  <c r="S622" i="5"/>
  <c r="S623" i="5"/>
  <c r="S624" i="5"/>
  <c r="S625" i="5"/>
  <c r="S626" i="5"/>
  <c r="S627" i="5"/>
  <c r="S628" i="5"/>
  <c r="S629" i="5"/>
  <c r="S630" i="5"/>
  <c r="S631" i="5"/>
  <c r="S632" i="5"/>
  <c r="S633" i="5"/>
  <c r="S634" i="5"/>
  <c r="S635" i="5"/>
  <c r="S636" i="5"/>
  <c r="S637" i="5"/>
  <c r="S638" i="5"/>
  <c r="S639" i="5"/>
  <c r="S640" i="5"/>
  <c r="S641" i="5"/>
  <c r="S642" i="5"/>
  <c r="S643" i="5"/>
  <c r="S644" i="5"/>
  <c r="S645" i="5"/>
  <c r="S646" i="5"/>
  <c r="S647" i="5"/>
  <c r="S648" i="5"/>
  <c r="S649" i="5"/>
  <c r="S650" i="5"/>
  <c r="S651" i="5"/>
  <c r="S652" i="5"/>
  <c r="S653" i="5"/>
  <c r="S654" i="5"/>
  <c r="S655" i="5"/>
  <c r="S656" i="5"/>
  <c r="S657" i="5"/>
  <c r="S658" i="5"/>
  <c r="S659" i="5"/>
  <c r="S660" i="5"/>
  <c r="S661" i="5"/>
  <c r="S662" i="5"/>
  <c r="S663" i="5"/>
  <c r="S664" i="5"/>
  <c r="S665" i="5"/>
  <c r="S666" i="5"/>
  <c r="S667" i="5"/>
  <c r="S668" i="5"/>
  <c r="S669" i="5"/>
  <c r="S670" i="5"/>
  <c r="S671" i="5"/>
  <c r="S672" i="5"/>
  <c r="S673" i="5"/>
  <c r="S674" i="5"/>
  <c r="S675" i="5"/>
  <c r="S676" i="5"/>
  <c r="S677" i="5"/>
  <c r="S678" i="5"/>
  <c r="S679" i="5"/>
  <c r="S680" i="5"/>
  <c r="S681" i="5"/>
  <c r="S682" i="5"/>
  <c r="S683" i="5"/>
  <c r="S684" i="5"/>
  <c r="S685" i="5"/>
  <c r="S686" i="5"/>
  <c r="S687" i="5"/>
  <c r="S688" i="5"/>
  <c r="S689" i="5"/>
  <c r="S690" i="5"/>
  <c r="S691" i="5"/>
  <c r="S692" i="5"/>
  <c r="S693" i="5"/>
  <c r="S694" i="5"/>
  <c r="S695" i="5"/>
  <c r="S696" i="5"/>
  <c r="S697" i="5"/>
  <c r="S698" i="5"/>
  <c r="S699" i="5"/>
  <c r="S700" i="5"/>
  <c r="S701" i="5"/>
  <c r="S702" i="5"/>
  <c r="S703" i="5"/>
  <c r="S704" i="5"/>
  <c r="S705" i="5"/>
  <c r="S706" i="5"/>
  <c r="S707" i="5"/>
  <c r="S708" i="5"/>
  <c r="S709" i="5"/>
  <c r="S710" i="5"/>
  <c r="S711" i="5"/>
  <c r="S712" i="5"/>
  <c r="S713" i="5"/>
  <c r="S714" i="5"/>
  <c r="S715" i="5"/>
  <c r="S716" i="5"/>
  <c r="S717" i="5"/>
  <c r="S718" i="5"/>
  <c r="S719" i="5"/>
  <c r="S720" i="5"/>
  <c r="S721" i="5"/>
  <c r="S722" i="5"/>
  <c r="S723" i="5"/>
  <c r="S724" i="5"/>
  <c r="S725" i="5"/>
  <c r="S726" i="5"/>
  <c r="S727" i="5"/>
  <c r="S728" i="5"/>
  <c r="S729" i="5"/>
  <c r="S730" i="5"/>
  <c r="S731" i="5"/>
  <c r="S732" i="5"/>
  <c r="S733" i="5"/>
  <c r="S734" i="5"/>
  <c r="S735" i="5"/>
  <c r="S736" i="5"/>
  <c r="S737" i="5"/>
  <c r="S738" i="5"/>
  <c r="S739" i="5"/>
  <c r="S740" i="5"/>
  <c r="S741" i="5"/>
  <c r="S742" i="5"/>
  <c r="S743" i="5"/>
  <c r="S744" i="5"/>
  <c r="S745" i="5"/>
  <c r="S746" i="5"/>
  <c r="S747" i="5"/>
  <c r="S748" i="5"/>
  <c r="S749" i="5"/>
  <c r="S750" i="5"/>
  <c r="S751" i="5"/>
  <c r="S752" i="5"/>
  <c r="S753" i="5"/>
  <c r="S754" i="5"/>
  <c r="S755" i="5"/>
  <c r="S756" i="5"/>
  <c r="S757" i="5"/>
  <c r="S758" i="5"/>
  <c r="S759" i="5"/>
  <c r="S760" i="5"/>
  <c r="S761" i="5"/>
  <c r="S762" i="5"/>
  <c r="S763" i="5"/>
  <c r="S764" i="5"/>
  <c r="S765" i="5"/>
  <c r="S766" i="5"/>
  <c r="S767" i="5"/>
  <c r="S768" i="5"/>
  <c r="S769" i="5"/>
  <c r="S770" i="5"/>
  <c r="S771" i="5"/>
  <c r="S772" i="5"/>
  <c r="S773" i="5"/>
  <c r="S774" i="5"/>
  <c r="S775" i="5"/>
  <c r="S776" i="5"/>
  <c r="S777" i="5"/>
  <c r="S778" i="5"/>
  <c r="S779" i="5"/>
  <c r="S780" i="5"/>
  <c r="S781" i="5"/>
  <c r="S782" i="5"/>
  <c r="S783" i="5"/>
  <c r="S784" i="5"/>
  <c r="S785" i="5"/>
  <c r="S786" i="5"/>
  <c r="S787" i="5"/>
  <c r="S788" i="5"/>
  <c r="S789" i="5"/>
  <c r="S790" i="5"/>
  <c r="S791" i="5"/>
  <c r="S792" i="5"/>
  <c r="S793" i="5"/>
  <c r="S794" i="5"/>
  <c r="S795" i="5"/>
  <c r="S796" i="5"/>
  <c r="S797" i="5"/>
  <c r="S798" i="5"/>
  <c r="S799" i="5"/>
  <c r="S800" i="5"/>
  <c r="S801" i="5"/>
  <c r="S802" i="5"/>
  <c r="S803" i="5"/>
  <c r="S804" i="5"/>
  <c r="S805" i="5"/>
  <c r="S806" i="5"/>
  <c r="S807" i="5"/>
  <c r="S808" i="5"/>
  <c r="S809" i="5"/>
  <c r="S810" i="5"/>
  <c r="S811" i="5"/>
  <c r="S812" i="5"/>
  <c r="S813" i="5"/>
  <c r="S814" i="5"/>
  <c r="S815" i="5"/>
  <c r="S816" i="5"/>
  <c r="S817" i="5"/>
  <c r="S818" i="5"/>
  <c r="S819" i="5"/>
  <c r="S820" i="5"/>
  <c r="S821" i="5"/>
  <c r="S822" i="5"/>
  <c r="S823" i="5"/>
  <c r="S824" i="5"/>
  <c r="S825" i="5"/>
  <c r="S826" i="5"/>
  <c r="S827" i="5"/>
  <c r="S828" i="5"/>
  <c r="S829" i="5"/>
  <c r="S830" i="5"/>
  <c r="S831" i="5"/>
  <c r="S832" i="5"/>
  <c r="S833" i="5"/>
  <c r="S834" i="5"/>
  <c r="S835" i="5"/>
  <c r="S836" i="5"/>
  <c r="S837" i="5"/>
  <c r="S838" i="5"/>
  <c r="S839" i="5"/>
  <c r="S840" i="5"/>
  <c r="S841" i="5"/>
  <c r="S842" i="5"/>
  <c r="S843" i="5"/>
  <c r="S844" i="5"/>
  <c r="S845" i="5"/>
  <c r="S846" i="5"/>
  <c r="S847" i="5"/>
  <c r="S848" i="5"/>
  <c r="S849" i="5"/>
  <c r="S850" i="5"/>
  <c r="S851" i="5"/>
  <c r="S852" i="5"/>
  <c r="S853" i="5"/>
  <c r="S854" i="5"/>
  <c r="S855" i="5"/>
  <c r="S856" i="5"/>
  <c r="S857" i="5"/>
  <c r="S858" i="5"/>
  <c r="S859" i="5"/>
  <c r="S860" i="5"/>
  <c r="S861" i="5"/>
  <c r="S862" i="5"/>
  <c r="S863" i="5"/>
  <c r="S864" i="5"/>
  <c r="S865" i="5"/>
  <c r="S866" i="5"/>
  <c r="S867" i="5"/>
  <c r="S868" i="5"/>
  <c r="S869" i="5"/>
  <c r="S870" i="5"/>
  <c r="S871" i="5"/>
  <c r="S872" i="5"/>
  <c r="S873" i="5"/>
  <c r="S874" i="5"/>
  <c r="S875" i="5"/>
  <c r="S876" i="5"/>
  <c r="S877" i="5"/>
  <c r="S878" i="5"/>
  <c r="S879" i="5"/>
  <c r="S880" i="5"/>
  <c r="S881" i="5"/>
  <c r="S882" i="5"/>
  <c r="S883" i="5"/>
  <c r="S884" i="5"/>
  <c r="S885" i="5"/>
  <c r="S886" i="5"/>
  <c r="S887" i="5"/>
  <c r="S888" i="5"/>
  <c r="S889" i="5"/>
  <c r="S890" i="5"/>
  <c r="S891" i="5"/>
  <c r="S892" i="5"/>
  <c r="S893" i="5"/>
  <c r="S894" i="5"/>
  <c r="S895" i="5"/>
  <c r="S896" i="5"/>
  <c r="S897" i="5"/>
  <c r="S898" i="5"/>
  <c r="S899" i="5"/>
  <c r="S900" i="5"/>
  <c r="S901" i="5"/>
  <c r="S902" i="5"/>
  <c r="S903" i="5"/>
  <c r="S904" i="5"/>
  <c r="S905" i="5"/>
  <c r="S906" i="5"/>
  <c r="S907" i="5"/>
  <c r="S908" i="5"/>
  <c r="S909" i="5"/>
  <c r="S910" i="5"/>
  <c r="S911" i="5"/>
  <c r="S912" i="5"/>
  <c r="S913" i="5"/>
  <c r="S914" i="5"/>
  <c r="S915" i="5"/>
  <c r="S916" i="5"/>
  <c r="S917" i="5"/>
  <c r="S918" i="5"/>
  <c r="S919" i="5"/>
  <c r="S920" i="5"/>
  <c r="S921" i="5"/>
  <c r="S922" i="5"/>
  <c r="S923" i="5"/>
  <c r="S924" i="5"/>
  <c r="S925" i="5"/>
  <c r="S926" i="5"/>
  <c r="S927" i="5"/>
  <c r="S928" i="5"/>
  <c r="S929" i="5"/>
  <c r="S930" i="5"/>
  <c r="S931" i="5"/>
  <c r="S932" i="5"/>
  <c r="S933" i="5"/>
  <c r="S934" i="5"/>
  <c r="S935" i="5"/>
  <c r="S936" i="5"/>
  <c r="S937" i="5"/>
  <c r="S938" i="5"/>
  <c r="S939" i="5"/>
  <c r="S940" i="5"/>
  <c r="S941" i="5"/>
  <c r="S942" i="5"/>
  <c r="S943" i="5"/>
  <c r="S944" i="5"/>
  <c r="S945" i="5"/>
  <c r="S946" i="5"/>
  <c r="S947" i="5"/>
  <c r="S948" i="5"/>
  <c r="S949" i="5"/>
  <c r="S950" i="5"/>
  <c r="S951" i="5"/>
  <c r="S952" i="5"/>
  <c r="S953" i="5"/>
  <c r="S954" i="5"/>
  <c r="S955" i="5"/>
  <c r="S956" i="5"/>
  <c r="S957" i="5"/>
  <c r="S958" i="5"/>
  <c r="S959" i="5"/>
  <c r="S960" i="5"/>
  <c r="S961" i="5"/>
  <c r="S962" i="5"/>
  <c r="S963" i="5"/>
  <c r="S964" i="5"/>
  <c r="S965" i="5"/>
  <c r="S966" i="5"/>
  <c r="S967" i="5"/>
  <c r="S968" i="5"/>
  <c r="S969" i="5"/>
  <c r="S970" i="5"/>
  <c r="S971" i="5"/>
  <c r="S972" i="5"/>
  <c r="S973" i="5"/>
  <c r="S974" i="5"/>
  <c r="S975" i="5"/>
  <c r="S976" i="5"/>
  <c r="S977" i="5"/>
  <c r="S978" i="5"/>
  <c r="S979" i="5"/>
  <c r="S980" i="5"/>
  <c r="S981" i="5"/>
  <c r="S982" i="5"/>
  <c r="S983" i="5"/>
  <c r="S984" i="5"/>
  <c r="S985" i="5"/>
  <c r="S986" i="5"/>
  <c r="S987" i="5"/>
  <c r="S988" i="5"/>
  <c r="S989" i="5"/>
  <c r="S990" i="5"/>
  <c r="S991" i="5"/>
  <c r="S992" i="5"/>
  <c r="S993" i="5"/>
  <c r="S994" i="5"/>
  <c r="S995" i="5"/>
  <c r="S996" i="5"/>
  <c r="S997" i="5"/>
  <c r="S998" i="5"/>
  <c r="S999" i="5"/>
  <c r="S1000" i="5"/>
  <c r="S1001" i="5"/>
  <c r="S1002" i="5"/>
  <c r="S1003" i="5"/>
  <c r="S1004" i="5"/>
  <c r="S1005" i="5"/>
  <c r="S1006" i="5"/>
  <c r="S1007" i="5"/>
  <c r="S1008" i="5"/>
  <c r="S1009" i="5"/>
  <c r="S1010" i="5"/>
  <c r="S1011" i="5"/>
  <c r="S1012" i="5"/>
  <c r="S1013" i="5"/>
  <c r="S1014" i="5"/>
  <c r="S1015" i="5"/>
  <c r="S1016" i="5"/>
  <c r="S1017" i="5"/>
  <c r="S1018" i="5"/>
  <c r="S1019" i="5"/>
  <c r="S1020" i="5"/>
  <c r="S1021" i="5"/>
  <c r="S1022" i="5"/>
  <c r="S1023" i="5"/>
  <c r="S1024" i="5"/>
  <c r="S1025" i="5"/>
  <c r="S1026" i="5"/>
  <c r="S1027" i="5"/>
  <c r="S1028" i="5"/>
  <c r="S1029" i="5"/>
  <c r="S1030" i="5"/>
  <c r="S1031" i="5"/>
  <c r="S1032" i="5"/>
  <c r="S1033" i="5"/>
  <c r="S1034" i="5"/>
  <c r="S1035" i="5"/>
  <c r="S1036" i="5"/>
  <c r="S1037" i="5"/>
  <c r="S1038" i="5"/>
  <c r="S1039" i="5"/>
  <c r="S1040" i="5"/>
  <c r="S1041" i="5"/>
  <c r="S1042" i="5"/>
  <c r="S1043" i="5"/>
  <c r="S1044" i="5"/>
  <c r="S1045" i="5"/>
  <c r="S1046" i="5"/>
  <c r="S1047" i="5"/>
  <c r="S1048" i="5"/>
  <c r="S1049" i="5"/>
  <c r="S1050" i="5"/>
  <c r="S1051" i="5"/>
  <c r="S1052" i="5"/>
  <c r="S1053" i="5"/>
  <c r="S1054" i="5"/>
  <c r="S1055" i="5"/>
  <c r="S1056" i="5"/>
  <c r="S1057" i="5"/>
  <c r="S1058" i="5"/>
  <c r="S1059" i="5"/>
  <c r="S1060" i="5"/>
  <c r="S1061" i="5"/>
  <c r="S1062" i="5"/>
  <c r="S1063" i="5"/>
  <c r="S1064" i="5"/>
  <c r="S1065" i="5"/>
  <c r="S1066" i="5"/>
  <c r="S1067" i="5"/>
  <c r="S1068" i="5"/>
  <c r="S1069" i="5"/>
  <c r="S1070" i="5"/>
  <c r="S1071" i="5"/>
  <c r="S1072" i="5"/>
  <c r="S1073" i="5"/>
  <c r="S1074" i="5"/>
  <c r="S1075" i="5"/>
  <c r="S1076" i="5"/>
  <c r="S1077" i="5"/>
  <c r="S1078" i="5"/>
  <c r="S1079" i="5"/>
  <c r="S1080" i="5"/>
  <c r="S1081" i="5"/>
  <c r="S1082" i="5"/>
  <c r="S1083" i="5"/>
  <c r="S1084" i="5"/>
  <c r="S1085" i="5"/>
  <c r="S1086" i="5"/>
  <c r="S1087" i="5"/>
  <c r="S1088" i="5"/>
  <c r="S1089" i="5"/>
  <c r="S1090" i="5"/>
  <c r="S1091" i="5"/>
  <c r="S1092" i="5"/>
  <c r="S1093" i="5"/>
  <c r="S1094" i="5"/>
  <c r="S1095" i="5"/>
  <c r="S1096" i="5"/>
  <c r="S1097" i="5"/>
  <c r="S1098" i="5"/>
  <c r="S1099" i="5"/>
  <c r="S1100" i="5"/>
  <c r="S1101" i="5"/>
  <c r="S1102" i="5"/>
  <c r="S1103" i="5"/>
  <c r="S1104" i="5"/>
  <c r="S1105" i="5"/>
  <c r="S1106" i="5"/>
  <c r="S1107" i="5"/>
  <c r="S1108" i="5"/>
  <c r="S1109" i="5"/>
  <c r="S1110" i="5"/>
  <c r="S1111" i="5"/>
  <c r="S1112" i="5"/>
  <c r="S1113" i="5"/>
  <c r="S1114" i="5"/>
  <c r="S1115" i="5"/>
  <c r="S1116" i="5"/>
  <c r="S1117" i="5"/>
  <c r="S1118" i="5"/>
  <c r="S1119" i="5"/>
  <c r="S1120" i="5"/>
  <c r="S1121" i="5"/>
  <c r="S1122" i="5"/>
  <c r="S1123" i="5"/>
  <c r="S1124" i="5"/>
  <c r="S1125" i="5"/>
  <c r="S1126" i="5"/>
  <c r="S1127" i="5"/>
  <c r="S1128" i="5"/>
  <c r="S1129" i="5"/>
  <c r="S1130" i="5"/>
  <c r="S1131" i="5"/>
  <c r="S1132" i="5"/>
  <c r="S1133" i="5"/>
  <c r="S1134" i="5"/>
  <c r="S1135" i="5"/>
  <c r="S1136" i="5"/>
  <c r="S1137" i="5"/>
  <c r="S1138" i="5"/>
  <c r="S1139" i="5"/>
  <c r="S1140" i="5"/>
  <c r="S1141" i="5"/>
  <c r="S1142" i="5"/>
  <c r="S1143" i="5"/>
  <c r="S1144" i="5"/>
  <c r="S1145" i="5"/>
  <c r="S1146" i="5"/>
  <c r="S1147" i="5"/>
  <c r="S1148" i="5"/>
  <c r="S1149" i="5"/>
  <c r="S1150" i="5"/>
  <c r="S1151" i="5"/>
  <c r="S1152" i="5"/>
  <c r="S1153" i="5"/>
  <c r="S1154" i="5"/>
  <c r="S1155" i="5"/>
  <c r="S1156" i="5"/>
  <c r="S1157" i="5"/>
  <c r="S1158" i="5"/>
  <c r="S1159" i="5"/>
  <c r="S1160" i="5"/>
  <c r="S1161" i="5"/>
  <c r="S1162" i="5"/>
  <c r="S1163" i="5"/>
  <c r="S1164" i="5"/>
  <c r="S1165" i="5"/>
  <c r="S1166" i="5"/>
  <c r="S1167" i="5"/>
  <c r="S1168" i="5"/>
  <c r="S1169" i="5"/>
  <c r="S1170" i="5"/>
  <c r="S1171" i="5"/>
  <c r="S1172" i="5"/>
  <c r="S1173" i="5"/>
  <c r="S1174" i="5"/>
  <c r="S1175" i="5"/>
  <c r="S1176" i="5"/>
  <c r="S1177" i="5"/>
  <c r="S1178" i="5"/>
  <c r="S1179" i="5"/>
  <c r="S1180" i="5"/>
  <c r="S1181" i="5"/>
  <c r="S1182" i="5"/>
  <c r="S1183" i="5"/>
  <c r="S1184" i="5"/>
  <c r="S1185" i="5"/>
  <c r="S1186" i="5"/>
  <c r="S1187" i="5"/>
  <c r="S1188" i="5"/>
  <c r="S1189" i="5"/>
  <c r="S1190" i="5"/>
  <c r="S1191" i="5"/>
  <c r="S1192" i="5"/>
  <c r="S1193" i="5"/>
  <c r="S1194" i="5"/>
  <c r="S1195" i="5"/>
  <c r="S1196" i="5"/>
  <c r="S1197" i="5"/>
  <c r="S1198" i="5"/>
  <c r="S1199" i="5"/>
  <c r="S1200" i="5"/>
  <c r="S1201" i="5"/>
  <c r="S1202" i="5"/>
  <c r="S1203" i="5"/>
  <c r="S1204" i="5"/>
  <c r="S1205" i="5"/>
  <c r="S1206" i="5"/>
  <c r="S1207" i="5"/>
  <c r="S1208" i="5"/>
  <c r="S1209" i="5"/>
  <c r="S1210" i="5"/>
  <c r="T7" i="5"/>
  <c r="T10" i="5"/>
  <c r="T11" i="5"/>
  <c r="T12" i="5"/>
  <c r="T13" i="5"/>
  <c r="T14" i="5"/>
  <c r="T15" i="5"/>
  <c r="T16" i="5"/>
  <c r="T17" i="5"/>
  <c r="T18" i="5"/>
  <c r="T19" i="5"/>
  <c r="T20" i="5"/>
  <c r="T21" i="5"/>
  <c r="T23" i="5"/>
  <c r="T24" i="5"/>
  <c r="T25" i="5"/>
  <c r="T26" i="5"/>
  <c r="T28" i="5"/>
  <c r="T29" i="5"/>
  <c r="T30" i="5"/>
  <c r="T31"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5" i="5"/>
  <c r="T96" i="5"/>
  <c r="T97" i="5"/>
  <c r="T98" i="5"/>
  <c r="T99" i="5"/>
  <c r="T100" i="5"/>
  <c r="T101" i="5"/>
  <c r="T102" i="5"/>
  <c r="T103" i="5"/>
  <c r="T106" i="5"/>
  <c r="T107" i="5"/>
  <c r="T108" i="5"/>
  <c r="T109" i="5"/>
  <c r="T114" i="5"/>
  <c r="T115" i="5"/>
  <c r="T116" i="5"/>
  <c r="T118" i="5"/>
  <c r="T119" i="5"/>
  <c r="T120" i="5"/>
  <c r="T121" i="5"/>
  <c r="T122" i="5"/>
  <c r="T123" i="5"/>
  <c r="T124" i="5"/>
  <c r="T125" i="5"/>
  <c r="T126" i="5"/>
  <c r="T127" i="5"/>
  <c r="T128" i="5"/>
  <c r="T129" i="5"/>
  <c r="T130" i="5"/>
  <c r="T131" i="5"/>
  <c r="T132" i="5"/>
  <c r="T133" i="5"/>
  <c r="T135" i="5"/>
  <c r="T136" i="5"/>
  <c r="T137" i="5"/>
  <c r="T138" i="5"/>
  <c r="T141" i="5"/>
  <c r="T142" i="5"/>
  <c r="T143" i="5"/>
  <c r="T144" i="5"/>
  <c r="T145" i="5"/>
  <c r="T146" i="5"/>
  <c r="T147" i="5"/>
  <c r="T148" i="5"/>
  <c r="T149" i="5"/>
  <c r="T150" i="5"/>
  <c r="T151" i="5"/>
  <c r="T152" i="5"/>
  <c r="T154" i="5"/>
  <c r="T155" i="5"/>
  <c r="T156" i="5"/>
  <c r="T157" i="5"/>
  <c r="T158" i="5"/>
  <c r="T159" i="5"/>
  <c r="T161" i="5"/>
  <c r="T162" i="5"/>
  <c r="T163" i="5"/>
  <c r="T166" i="5"/>
  <c r="T167" i="5"/>
  <c r="T168" i="5"/>
  <c r="T169" i="5"/>
  <c r="T170" i="5"/>
  <c r="T171" i="5"/>
  <c r="T172" i="5"/>
  <c r="T173" i="5"/>
  <c r="T174" i="5"/>
  <c r="T175" i="5"/>
  <c r="T176" i="5"/>
  <c r="T177" i="5"/>
  <c r="T178" i="5"/>
  <c r="T179" i="5"/>
  <c r="T181" i="5"/>
  <c r="T182" i="5"/>
  <c r="T183" i="5"/>
  <c r="T184" i="5"/>
  <c r="T186" i="5"/>
  <c r="T193" i="5"/>
  <c r="T194" i="5"/>
  <c r="T195" i="5"/>
  <c r="T196" i="5"/>
  <c r="T197" i="5"/>
  <c r="T198" i="5"/>
  <c r="T199" i="5"/>
  <c r="T200" i="5"/>
  <c r="T201" i="5"/>
  <c r="T202" i="5"/>
  <c r="T203" i="5"/>
  <c r="T204" i="5"/>
  <c r="T206" i="5"/>
  <c r="T208" i="5"/>
  <c r="T209" i="5"/>
  <c r="T210" i="5"/>
  <c r="T211" i="5"/>
  <c r="T212" i="5"/>
  <c r="T213" i="5"/>
  <c r="T218" i="5"/>
  <c r="T219" i="5"/>
  <c r="T223" i="5"/>
  <c r="T224" i="5"/>
  <c r="T225" i="5"/>
  <c r="T227" i="5"/>
  <c r="T228" i="5"/>
  <c r="T230" i="5"/>
  <c r="T233" i="5"/>
  <c r="T240" i="5"/>
  <c r="T241" i="5"/>
  <c r="T242" i="5"/>
  <c r="T243" i="5"/>
  <c r="T246" i="5"/>
  <c r="T247" i="5"/>
  <c r="T248" i="5"/>
  <c r="T249" i="5"/>
  <c r="T250" i="5"/>
  <c r="T252" i="5"/>
  <c r="T253" i="5"/>
  <c r="T254" i="5"/>
  <c r="T255" i="5"/>
  <c r="T256" i="5"/>
  <c r="T258" i="5"/>
  <c r="T259" i="5"/>
  <c r="T260" i="5"/>
  <c r="T261" i="5"/>
  <c r="T262" i="5"/>
  <c r="T263" i="5"/>
  <c r="T264" i="5"/>
  <c r="T265" i="5"/>
  <c r="T266" i="5"/>
  <c r="T267" i="5"/>
  <c r="T270" i="5"/>
  <c r="T272" i="5"/>
  <c r="T274" i="5"/>
  <c r="T275" i="5"/>
  <c r="T276" i="5"/>
  <c r="T279" i="5"/>
  <c r="T282" i="5"/>
  <c r="T283" i="5"/>
  <c r="T284" i="5"/>
  <c r="T285" i="5"/>
  <c r="T286" i="5"/>
  <c r="T287" i="5"/>
  <c r="T288" i="5"/>
  <c r="T289" i="5"/>
  <c r="T290" i="5"/>
  <c r="T291" i="5"/>
  <c r="T292" i="5"/>
  <c r="T295" i="5"/>
  <c r="T296" i="5"/>
  <c r="T297" i="5"/>
  <c r="T298" i="5"/>
  <c r="T299" i="5"/>
  <c r="T300" i="5"/>
  <c r="T302" i="5"/>
  <c r="T303" i="5"/>
  <c r="T304" i="5"/>
  <c r="T305" i="5"/>
  <c r="T307" i="5"/>
  <c r="T308" i="5"/>
  <c r="T309" i="5"/>
  <c r="T315" i="5"/>
  <c r="T316" i="5"/>
  <c r="T318" i="5"/>
  <c r="T319" i="5"/>
  <c r="T322" i="5"/>
  <c r="T323" i="5"/>
  <c r="T327" i="5"/>
  <c r="T328" i="5"/>
  <c r="T329" i="5"/>
  <c r="T330" i="5"/>
  <c r="T331" i="5"/>
  <c r="T332" i="5"/>
  <c r="T334" i="5"/>
  <c r="T336" i="5"/>
  <c r="T337" i="5"/>
  <c r="T338" i="5"/>
  <c r="T340" i="5"/>
  <c r="T342" i="5"/>
  <c r="T345" i="5"/>
  <c r="T347" i="5"/>
  <c r="T348" i="5"/>
  <c r="T349" i="5"/>
  <c r="T350" i="5"/>
  <c r="T351" i="5"/>
  <c r="T352" i="5"/>
  <c r="T353" i="5"/>
  <c r="T354" i="5"/>
  <c r="T355" i="5"/>
  <c r="T356" i="5"/>
  <c r="T357" i="5"/>
  <c r="T358" i="5"/>
  <c r="T359" i="5"/>
  <c r="T360" i="5"/>
  <c r="T363" i="5"/>
  <c r="T364" i="5"/>
  <c r="T365" i="5"/>
  <c r="T366" i="5"/>
  <c r="T367" i="5"/>
  <c r="T368" i="5"/>
  <c r="T370" i="5"/>
  <c r="T371" i="5"/>
  <c r="T372" i="5"/>
  <c r="T373" i="5"/>
  <c r="T374" i="5"/>
  <c r="T375" i="5"/>
  <c r="T376" i="5"/>
  <c r="T377" i="5"/>
  <c r="T378" i="5"/>
  <c r="T379" i="5"/>
  <c r="T380" i="5"/>
  <c r="T381" i="5"/>
  <c r="T382" i="5"/>
  <c r="T383" i="5"/>
  <c r="T385" i="5"/>
  <c r="T386" i="5"/>
  <c r="T387" i="5"/>
  <c r="T388" i="5"/>
  <c r="T389" i="5"/>
  <c r="T390" i="5"/>
  <c r="T392" i="5"/>
  <c r="T393" i="5"/>
  <c r="T394" i="5"/>
  <c r="T395" i="5"/>
  <c r="T396" i="5"/>
  <c r="T397" i="5"/>
  <c r="T398" i="5"/>
  <c r="T399" i="5"/>
  <c r="T400" i="5"/>
  <c r="T401" i="5"/>
  <c r="T402" i="5"/>
  <c r="T403" i="5"/>
  <c r="T404" i="5"/>
  <c r="T405" i="5"/>
  <c r="T406" i="5"/>
  <c r="T407" i="5"/>
  <c r="T408" i="5"/>
  <c r="T409" i="5"/>
  <c r="T410" i="5"/>
  <c r="T411" i="5"/>
  <c r="T412" i="5"/>
  <c r="T413" i="5"/>
  <c r="T414" i="5"/>
  <c r="T415" i="5"/>
  <c r="T416" i="5"/>
  <c r="T417" i="5"/>
  <c r="T418" i="5"/>
  <c r="T419" i="5"/>
  <c r="T420" i="5"/>
  <c r="T421" i="5"/>
  <c r="T422" i="5"/>
  <c r="T423" i="5"/>
  <c r="T424" i="5"/>
  <c r="T425" i="5"/>
  <c r="T426" i="5"/>
  <c r="T427" i="5"/>
  <c r="T428" i="5"/>
  <c r="T429" i="5"/>
  <c r="T430" i="5"/>
  <c r="T431" i="5"/>
  <c r="T432" i="5"/>
  <c r="T433" i="5"/>
  <c r="T434" i="5"/>
  <c r="T435" i="5"/>
  <c r="T436" i="5"/>
  <c r="T437" i="5"/>
  <c r="T438" i="5"/>
  <c r="T439" i="5"/>
  <c r="T440" i="5"/>
  <c r="T441" i="5"/>
  <c r="T442" i="5"/>
  <c r="T443" i="5"/>
  <c r="T444" i="5"/>
  <c r="T445" i="5"/>
  <c r="T446" i="5"/>
  <c r="T447" i="5"/>
  <c r="T448" i="5"/>
  <c r="T449" i="5"/>
  <c r="T450" i="5"/>
  <c r="T451" i="5"/>
  <c r="T452" i="5"/>
  <c r="T453" i="5"/>
  <c r="T454" i="5"/>
  <c r="T455" i="5"/>
  <c r="T456" i="5"/>
  <c r="T457" i="5"/>
  <c r="T458" i="5"/>
  <c r="T459" i="5"/>
  <c r="T460" i="5"/>
  <c r="T461" i="5"/>
  <c r="T462" i="5"/>
  <c r="T463" i="5"/>
  <c r="T464" i="5"/>
  <c r="T465" i="5"/>
  <c r="T466" i="5"/>
  <c r="T467" i="5"/>
  <c r="T468" i="5"/>
  <c r="T469" i="5"/>
  <c r="T470" i="5"/>
  <c r="T471" i="5"/>
  <c r="T472" i="5"/>
  <c r="T473" i="5"/>
  <c r="T474" i="5"/>
  <c r="T475" i="5"/>
  <c r="T476" i="5"/>
  <c r="T477" i="5"/>
  <c r="T478" i="5"/>
  <c r="T479" i="5"/>
  <c r="T480" i="5"/>
  <c r="T481" i="5"/>
  <c r="T482" i="5"/>
  <c r="T483" i="5"/>
  <c r="T484" i="5"/>
  <c r="T485" i="5"/>
  <c r="T486" i="5"/>
  <c r="T487" i="5"/>
  <c r="T488" i="5"/>
  <c r="T489" i="5"/>
  <c r="T490" i="5"/>
  <c r="T491" i="5"/>
  <c r="T492" i="5"/>
  <c r="T493" i="5"/>
  <c r="T494" i="5"/>
  <c r="T495" i="5"/>
  <c r="T496" i="5"/>
  <c r="T497" i="5"/>
  <c r="T498" i="5"/>
  <c r="T499" i="5"/>
  <c r="T500" i="5"/>
  <c r="T501" i="5"/>
  <c r="T502" i="5"/>
  <c r="T503" i="5"/>
  <c r="T504" i="5"/>
  <c r="T505" i="5"/>
  <c r="T506" i="5"/>
  <c r="T507" i="5"/>
  <c r="T508" i="5"/>
  <c r="T509" i="5"/>
  <c r="T510" i="5"/>
  <c r="T511" i="5"/>
  <c r="T512" i="5"/>
  <c r="T513" i="5"/>
  <c r="T514" i="5"/>
  <c r="T515" i="5"/>
  <c r="T516" i="5"/>
  <c r="T517" i="5"/>
  <c r="T518" i="5"/>
  <c r="T519" i="5"/>
  <c r="T520" i="5"/>
  <c r="T521" i="5"/>
  <c r="T522" i="5"/>
  <c r="T523" i="5"/>
  <c r="T524" i="5"/>
  <c r="T525" i="5"/>
  <c r="T526" i="5"/>
  <c r="T527" i="5"/>
  <c r="T528" i="5"/>
  <c r="T529" i="5"/>
  <c r="T530" i="5"/>
  <c r="T531" i="5"/>
  <c r="T532" i="5"/>
  <c r="T533" i="5"/>
  <c r="T534" i="5"/>
  <c r="T535" i="5"/>
  <c r="T536" i="5"/>
  <c r="T537" i="5"/>
  <c r="T538" i="5"/>
  <c r="T539" i="5"/>
  <c r="T540" i="5"/>
  <c r="T541" i="5"/>
  <c r="T542" i="5"/>
  <c r="T543" i="5"/>
  <c r="T544" i="5"/>
  <c r="T545" i="5"/>
  <c r="T546" i="5"/>
  <c r="T547" i="5"/>
  <c r="T548" i="5"/>
  <c r="T549" i="5"/>
  <c r="T550" i="5"/>
  <c r="T551" i="5"/>
  <c r="T552" i="5"/>
  <c r="T553" i="5"/>
  <c r="T554" i="5"/>
  <c r="T555" i="5"/>
  <c r="T556" i="5"/>
  <c r="T557" i="5"/>
  <c r="T558" i="5"/>
  <c r="T559" i="5"/>
  <c r="T560" i="5"/>
  <c r="T561" i="5"/>
  <c r="T562" i="5"/>
  <c r="T563" i="5"/>
  <c r="T564" i="5"/>
  <c r="T565" i="5"/>
  <c r="T566" i="5"/>
  <c r="T567" i="5"/>
  <c r="T568" i="5"/>
  <c r="T569" i="5"/>
  <c r="T570" i="5"/>
  <c r="T571" i="5"/>
  <c r="T572" i="5"/>
  <c r="T573" i="5"/>
  <c r="T574" i="5"/>
  <c r="T575" i="5"/>
  <c r="T576" i="5"/>
  <c r="T577" i="5"/>
  <c r="T578" i="5"/>
  <c r="T579" i="5"/>
  <c r="T580" i="5"/>
  <c r="T581" i="5"/>
  <c r="T582" i="5"/>
  <c r="T583" i="5"/>
  <c r="T584" i="5"/>
  <c r="T585" i="5"/>
  <c r="T586" i="5"/>
  <c r="T587" i="5"/>
  <c r="T588" i="5"/>
  <c r="T589" i="5"/>
  <c r="T590" i="5"/>
  <c r="T591" i="5"/>
  <c r="T592" i="5"/>
  <c r="T593" i="5"/>
  <c r="T594" i="5"/>
  <c r="T595"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58" i="5"/>
  <c r="T659" i="5"/>
  <c r="T660" i="5"/>
  <c r="T661" i="5"/>
  <c r="T662" i="5"/>
  <c r="T663" i="5"/>
  <c r="T664" i="5"/>
  <c r="T665" i="5"/>
  <c r="T666" i="5"/>
  <c r="T667" i="5"/>
  <c r="T668" i="5"/>
  <c r="T669" i="5"/>
  <c r="T670" i="5"/>
  <c r="T671" i="5"/>
  <c r="T672" i="5"/>
  <c r="T673" i="5"/>
  <c r="T674" i="5"/>
  <c r="T675" i="5"/>
  <c r="T676" i="5"/>
  <c r="T677" i="5"/>
  <c r="T678" i="5"/>
  <c r="T679" i="5"/>
  <c r="T680" i="5"/>
  <c r="T681" i="5"/>
  <c r="T682" i="5"/>
  <c r="T683" i="5"/>
  <c r="T684" i="5"/>
  <c r="T685" i="5"/>
  <c r="T686" i="5"/>
  <c r="T687" i="5"/>
  <c r="T688" i="5"/>
  <c r="T689" i="5"/>
  <c r="T690" i="5"/>
  <c r="T691" i="5"/>
  <c r="T692" i="5"/>
  <c r="T693" i="5"/>
  <c r="T694" i="5"/>
  <c r="T695" i="5"/>
  <c r="T696" i="5"/>
  <c r="T697" i="5"/>
  <c r="T698" i="5"/>
  <c r="T699" i="5"/>
  <c r="T700" i="5"/>
  <c r="T701" i="5"/>
  <c r="T702" i="5"/>
  <c r="T703" i="5"/>
  <c r="T704" i="5"/>
  <c r="T705" i="5"/>
  <c r="T706" i="5"/>
  <c r="T707" i="5"/>
  <c r="T708" i="5"/>
  <c r="T709" i="5"/>
  <c r="T710" i="5"/>
  <c r="T711" i="5"/>
  <c r="T712" i="5"/>
  <c r="T713" i="5"/>
  <c r="T714" i="5"/>
  <c r="T715" i="5"/>
  <c r="T716" i="5"/>
  <c r="T717" i="5"/>
  <c r="T718" i="5"/>
  <c r="T719" i="5"/>
  <c r="T720" i="5"/>
  <c r="T721" i="5"/>
  <c r="T722" i="5"/>
  <c r="T723" i="5"/>
  <c r="T724" i="5"/>
  <c r="T725" i="5"/>
  <c r="T726" i="5"/>
  <c r="T727" i="5"/>
  <c r="T728" i="5"/>
  <c r="T729" i="5"/>
  <c r="T730" i="5"/>
  <c r="T731" i="5"/>
  <c r="T732" i="5"/>
  <c r="T733" i="5"/>
  <c r="T734" i="5"/>
  <c r="T735" i="5"/>
  <c r="T736" i="5"/>
  <c r="T737" i="5"/>
  <c r="T738" i="5"/>
  <c r="T739" i="5"/>
  <c r="T740" i="5"/>
  <c r="T741" i="5"/>
  <c r="T742" i="5"/>
  <c r="T743" i="5"/>
  <c r="T744" i="5"/>
  <c r="T745" i="5"/>
  <c r="T746" i="5"/>
  <c r="T747" i="5"/>
  <c r="T748" i="5"/>
  <c r="T749" i="5"/>
  <c r="T750" i="5"/>
  <c r="T751" i="5"/>
  <c r="T752" i="5"/>
  <c r="T753" i="5"/>
  <c r="T754" i="5"/>
  <c r="T755" i="5"/>
  <c r="T756" i="5"/>
  <c r="T757" i="5"/>
  <c r="T758" i="5"/>
  <c r="T759" i="5"/>
  <c r="T760" i="5"/>
  <c r="T761" i="5"/>
  <c r="T762" i="5"/>
  <c r="T763" i="5"/>
  <c r="T764" i="5"/>
  <c r="T765" i="5"/>
  <c r="T766" i="5"/>
  <c r="T767" i="5"/>
  <c r="T768" i="5"/>
  <c r="T769" i="5"/>
  <c r="T770" i="5"/>
  <c r="T771" i="5"/>
  <c r="T772" i="5"/>
  <c r="T773" i="5"/>
  <c r="T774" i="5"/>
  <c r="T775" i="5"/>
  <c r="T776" i="5"/>
  <c r="T777" i="5"/>
  <c r="T778" i="5"/>
  <c r="T779" i="5"/>
  <c r="T780" i="5"/>
  <c r="T781" i="5"/>
  <c r="T782" i="5"/>
  <c r="T783" i="5"/>
  <c r="T784" i="5"/>
  <c r="T785" i="5"/>
  <c r="T786" i="5"/>
  <c r="T787" i="5"/>
  <c r="T788" i="5"/>
  <c r="T789" i="5"/>
  <c r="T790" i="5"/>
  <c r="T791" i="5"/>
  <c r="T792" i="5"/>
  <c r="T793" i="5"/>
  <c r="T794" i="5"/>
  <c r="T795" i="5"/>
  <c r="T796" i="5"/>
  <c r="T797" i="5"/>
  <c r="T798" i="5"/>
  <c r="T799" i="5"/>
  <c r="T800" i="5"/>
  <c r="T801" i="5"/>
  <c r="T802" i="5"/>
  <c r="T803" i="5"/>
  <c r="T804" i="5"/>
  <c r="T805" i="5"/>
  <c r="T806" i="5"/>
  <c r="T807" i="5"/>
  <c r="T808" i="5"/>
  <c r="T809" i="5"/>
  <c r="T810" i="5"/>
  <c r="T811" i="5"/>
  <c r="T812" i="5"/>
  <c r="T813" i="5"/>
  <c r="T814" i="5"/>
  <c r="T815" i="5"/>
  <c r="T816" i="5"/>
  <c r="T817" i="5"/>
  <c r="T818" i="5"/>
  <c r="T819" i="5"/>
  <c r="T820" i="5"/>
  <c r="T821" i="5"/>
  <c r="T822" i="5"/>
  <c r="T823" i="5"/>
  <c r="T824" i="5"/>
  <c r="T825" i="5"/>
  <c r="T826" i="5"/>
  <c r="T827" i="5"/>
  <c r="T828" i="5"/>
  <c r="T829" i="5"/>
  <c r="T830" i="5"/>
  <c r="T831" i="5"/>
  <c r="T832" i="5"/>
  <c r="T833" i="5"/>
  <c r="T834" i="5"/>
  <c r="T835" i="5"/>
  <c r="T836" i="5"/>
  <c r="T837" i="5"/>
  <c r="T838" i="5"/>
  <c r="T839" i="5"/>
  <c r="T840" i="5"/>
  <c r="T841" i="5"/>
  <c r="T842" i="5"/>
  <c r="T843" i="5"/>
  <c r="T844" i="5"/>
  <c r="T845" i="5"/>
  <c r="T846" i="5"/>
  <c r="T847" i="5"/>
  <c r="T848" i="5"/>
  <c r="T849" i="5"/>
  <c r="T850" i="5"/>
  <c r="T851" i="5"/>
  <c r="T852" i="5"/>
  <c r="T853" i="5"/>
  <c r="T854" i="5"/>
  <c r="T855" i="5"/>
  <c r="T856" i="5"/>
  <c r="T857" i="5"/>
  <c r="T858" i="5"/>
  <c r="T859" i="5"/>
  <c r="T860" i="5"/>
  <c r="T861" i="5"/>
  <c r="T862" i="5"/>
  <c r="T863" i="5"/>
  <c r="T864" i="5"/>
  <c r="T865" i="5"/>
  <c r="T866" i="5"/>
  <c r="T867" i="5"/>
  <c r="T868" i="5"/>
  <c r="T869" i="5"/>
  <c r="T870" i="5"/>
  <c r="T871" i="5"/>
  <c r="T872" i="5"/>
  <c r="T873" i="5"/>
  <c r="T874" i="5"/>
  <c r="T875" i="5"/>
  <c r="T876" i="5"/>
  <c r="T877" i="5"/>
  <c r="T878" i="5"/>
  <c r="T879" i="5"/>
  <c r="T880" i="5"/>
  <c r="T881" i="5"/>
  <c r="T882" i="5"/>
  <c r="T883" i="5"/>
  <c r="T884" i="5"/>
  <c r="T885" i="5"/>
  <c r="T886" i="5"/>
  <c r="T887" i="5"/>
  <c r="T888" i="5"/>
  <c r="T889" i="5"/>
  <c r="T890" i="5"/>
  <c r="T891" i="5"/>
  <c r="T892" i="5"/>
  <c r="T893" i="5"/>
  <c r="T894" i="5"/>
  <c r="T895" i="5"/>
  <c r="T896" i="5"/>
  <c r="T897" i="5"/>
  <c r="T898" i="5"/>
  <c r="T899" i="5"/>
  <c r="T900" i="5"/>
  <c r="T901" i="5"/>
  <c r="T902" i="5"/>
  <c r="T903" i="5"/>
  <c r="T904" i="5"/>
  <c r="T905" i="5"/>
  <c r="T906" i="5"/>
  <c r="T907" i="5"/>
  <c r="T908" i="5"/>
  <c r="T909" i="5"/>
  <c r="T910" i="5"/>
  <c r="T911" i="5"/>
  <c r="T912" i="5"/>
  <c r="T913" i="5"/>
  <c r="T914" i="5"/>
  <c r="T915" i="5"/>
  <c r="T916" i="5"/>
  <c r="T917" i="5"/>
  <c r="T918" i="5"/>
  <c r="T919" i="5"/>
  <c r="T920" i="5"/>
  <c r="T921" i="5"/>
  <c r="T922" i="5"/>
  <c r="T923" i="5"/>
  <c r="T924" i="5"/>
  <c r="T925" i="5"/>
  <c r="T926" i="5"/>
  <c r="T927" i="5"/>
  <c r="T928" i="5"/>
  <c r="T929" i="5"/>
  <c r="T930" i="5"/>
  <c r="T931" i="5"/>
  <c r="T932" i="5"/>
  <c r="T933" i="5"/>
  <c r="T934" i="5"/>
  <c r="T935" i="5"/>
  <c r="T936" i="5"/>
  <c r="T937" i="5"/>
  <c r="T938" i="5"/>
  <c r="T939" i="5"/>
  <c r="T940" i="5"/>
  <c r="T941" i="5"/>
  <c r="T942" i="5"/>
  <c r="T943" i="5"/>
  <c r="T944" i="5"/>
  <c r="T945" i="5"/>
  <c r="T946" i="5"/>
  <c r="T947" i="5"/>
  <c r="T948" i="5"/>
  <c r="T949" i="5"/>
  <c r="T950" i="5"/>
  <c r="T951" i="5"/>
  <c r="T952" i="5"/>
  <c r="T953" i="5"/>
  <c r="T954" i="5"/>
  <c r="T955" i="5"/>
  <c r="T956" i="5"/>
  <c r="T957" i="5"/>
  <c r="T958" i="5"/>
  <c r="T959" i="5"/>
  <c r="T960" i="5"/>
  <c r="T961" i="5"/>
  <c r="T962" i="5"/>
  <c r="T963" i="5"/>
  <c r="T964" i="5"/>
  <c r="T965" i="5"/>
  <c r="T966" i="5"/>
  <c r="T967" i="5"/>
  <c r="T968" i="5"/>
  <c r="T969" i="5"/>
  <c r="T970" i="5"/>
  <c r="T971" i="5"/>
  <c r="T972" i="5"/>
  <c r="T973" i="5"/>
  <c r="T974" i="5"/>
  <c r="T975" i="5"/>
  <c r="T976" i="5"/>
  <c r="T977" i="5"/>
  <c r="T978" i="5"/>
  <c r="T979" i="5"/>
  <c r="T980" i="5"/>
  <c r="T981" i="5"/>
  <c r="T982" i="5"/>
  <c r="T983" i="5"/>
  <c r="T984" i="5"/>
  <c r="T985" i="5"/>
  <c r="T986" i="5"/>
  <c r="T987" i="5"/>
  <c r="T988" i="5"/>
  <c r="T989" i="5"/>
  <c r="T990" i="5"/>
  <c r="T991" i="5"/>
  <c r="T992" i="5"/>
  <c r="T993" i="5"/>
  <c r="T994" i="5"/>
  <c r="T995" i="5"/>
  <c r="T996" i="5"/>
  <c r="T997" i="5"/>
  <c r="T998" i="5"/>
  <c r="T999" i="5"/>
  <c r="T1000" i="5"/>
  <c r="T1001" i="5"/>
  <c r="T1002" i="5"/>
  <c r="T1003" i="5"/>
  <c r="T1004" i="5"/>
  <c r="T1005" i="5"/>
  <c r="T1006" i="5"/>
  <c r="T1007" i="5"/>
  <c r="T1008" i="5"/>
  <c r="T1009" i="5"/>
  <c r="T1010" i="5"/>
  <c r="T1011" i="5"/>
  <c r="T1012" i="5"/>
  <c r="T1013" i="5"/>
  <c r="T1014" i="5"/>
  <c r="T1015" i="5"/>
  <c r="T1016" i="5"/>
  <c r="T1017" i="5"/>
  <c r="T1018" i="5"/>
  <c r="T1019" i="5"/>
  <c r="T1020" i="5"/>
  <c r="T1021" i="5"/>
  <c r="T1022" i="5"/>
  <c r="T1023" i="5"/>
  <c r="T1024" i="5"/>
  <c r="T1025" i="5"/>
  <c r="T1026" i="5"/>
  <c r="T1027" i="5"/>
  <c r="T1028" i="5"/>
  <c r="T1029" i="5"/>
  <c r="T1030" i="5"/>
  <c r="T1031" i="5"/>
  <c r="T1032" i="5"/>
  <c r="T1033" i="5"/>
  <c r="T1034" i="5"/>
  <c r="T1035" i="5"/>
  <c r="T1036" i="5"/>
  <c r="T1037" i="5"/>
  <c r="T1038" i="5"/>
  <c r="T1039" i="5"/>
  <c r="T1040" i="5"/>
  <c r="T1041" i="5"/>
  <c r="T1042" i="5"/>
  <c r="T1043" i="5"/>
  <c r="T1044" i="5"/>
  <c r="T1045" i="5"/>
  <c r="T1046" i="5"/>
  <c r="T1047" i="5"/>
  <c r="T1048" i="5"/>
  <c r="T1049" i="5"/>
  <c r="T1050" i="5"/>
  <c r="T1051" i="5"/>
  <c r="T1052" i="5"/>
  <c r="T1053" i="5"/>
  <c r="T1054" i="5"/>
  <c r="T1055" i="5"/>
  <c r="T1056" i="5"/>
  <c r="T1057" i="5"/>
  <c r="T1058" i="5"/>
  <c r="T1059" i="5"/>
  <c r="T1060" i="5"/>
  <c r="T1061" i="5"/>
  <c r="T1062" i="5"/>
  <c r="T1063" i="5"/>
  <c r="T1064" i="5"/>
  <c r="T1065" i="5"/>
  <c r="T1066" i="5"/>
  <c r="T1067" i="5"/>
  <c r="T1068" i="5"/>
  <c r="T1069" i="5"/>
  <c r="T1070" i="5"/>
  <c r="T1071" i="5"/>
  <c r="T1072" i="5"/>
  <c r="T1073" i="5"/>
  <c r="T1074" i="5"/>
  <c r="T1075" i="5"/>
  <c r="T1076" i="5"/>
  <c r="T1077" i="5"/>
  <c r="T1078" i="5"/>
  <c r="T1079" i="5"/>
  <c r="T1080" i="5"/>
  <c r="T1081" i="5"/>
  <c r="T1082" i="5"/>
  <c r="T1083" i="5"/>
  <c r="T1084" i="5"/>
  <c r="T1085" i="5"/>
  <c r="T1086" i="5"/>
  <c r="T1087" i="5"/>
  <c r="T1088" i="5"/>
  <c r="T1089" i="5"/>
  <c r="T1090" i="5"/>
  <c r="T1091" i="5"/>
  <c r="T1092" i="5"/>
  <c r="T1093" i="5"/>
  <c r="T1094" i="5"/>
  <c r="T1095" i="5"/>
  <c r="T1096" i="5"/>
  <c r="T1097" i="5"/>
  <c r="T1098" i="5"/>
  <c r="T1099" i="5"/>
  <c r="T1100" i="5"/>
  <c r="T1101" i="5"/>
  <c r="T1102" i="5"/>
  <c r="T1103" i="5"/>
  <c r="T1104" i="5"/>
  <c r="T1105" i="5"/>
  <c r="T1106" i="5"/>
  <c r="T1107" i="5"/>
  <c r="T1108" i="5"/>
  <c r="T1109" i="5"/>
  <c r="T1110" i="5"/>
  <c r="T1111" i="5"/>
  <c r="T1112" i="5"/>
  <c r="T1113" i="5"/>
  <c r="T1114" i="5"/>
  <c r="T1115" i="5"/>
  <c r="T1116" i="5"/>
  <c r="T1117" i="5"/>
  <c r="T1118" i="5"/>
  <c r="T1119" i="5"/>
  <c r="T1120" i="5"/>
  <c r="T1121" i="5"/>
  <c r="T1122" i="5"/>
  <c r="T1123" i="5"/>
  <c r="T1124" i="5"/>
  <c r="T1125" i="5"/>
  <c r="T1126" i="5"/>
  <c r="T1127" i="5"/>
  <c r="T1128" i="5"/>
  <c r="T1129" i="5"/>
  <c r="T1130" i="5"/>
  <c r="T1131" i="5"/>
  <c r="T1132" i="5"/>
  <c r="T1133" i="5"/>
  <c r="T1134" i="5"/>
  <c r="T1135" i="5"/>
  <c r="T1136" i="5"/>
  <c r="T1137" i="5"/>
  <c r="T1138" i="5"/>
  <c r="T1139" i="5"/>
  <c r="T1140" i="5"/>
  <c r="T1141" i="5"/>
  <c r="T1142" i="5"/>
  <c r="T1143" i="5"/>
  <c r="T1144" i="5"/>
  <c r="T1145" i="5"/>
  <c r="T1146" i="5"/>
  <c r="T1147" i="5"/>
  <c r="T1148" i="5"/>
  <c r="T1149" i="5"/>
  <c r="T1150" i="5"/>
  <c r="T1151" i="5"/>
  <c r="T1152" i="5"/>
  <c r="T1153" i="5"/>
  <c r="T1154" i="5"/>
  <c r="T1155" i="5"/>
  <c r="T1156" i="5"/>
  <c r="T1157" i="5"/>
  <c r="T1158" i="5"/>
  <c r="T1159" i="5"/>
  <c r="T1160" i="5"/>
  <c r="T1161" i="5"/>
  <c r="T1162" i="5"/>
  <c r="T1163" i="5"/>
  <c r="T1164" i="5"/>
  <c r="T1165" i="5"/>
  <c r="T1166" i="5"/>
  <c r="T1167" i="5"/>
  <c r="T1168" i="5"/>
  <c r="T1169" i="5"/>
  <c r="T1170" i="5"/>
  <c r="T1171" i="5"/>
  <c r="T1172" i="5"/>
  <c r="T1173" i="5"/>
  <c r="T1174" i="5"/>
  <c r="T1175" i="5"/>
  <c r="T1176" i="5"/>
  <c r="T1177" i="5"/>
  <c r="T1178" i="5"/>
  <c r="T1179" i="5"/>
  <c r="T1180" i="5"/>
  <c r="T1181" i="5"/>
  <c r="T1182" i="5"/>
  <c r="T1183" i="5"/>
  <c r="T1184" i="5"/>
  <c r="T1185" i="5"/>
  <c r="T1186" i="5"/>
  <c r="T1187" i="5"/>
  <c r="T1188" i="5"/>
  <c r="T1189" i="5"/>
  <c r="T1190" i="5"/>
  <c r="T1191" i="5"/>
  <c r="T1192" i="5"/>
  <c r="T1193" i="5"/>
  <c r="T1194" i="5"/>
  <c r="T1195" i="5"/>
  <c r="T1196" i="5"/>
  <c r="T1197" i="5"/>
  <c r="T1198" i="5"/>
  <c r="T1199" i="5"/>
  <c r="T1200" i="5"/>
  <c r="T1201" i="5"/>
  <c r="T1202" i="5"/>
  <c r="T1203" i="5"/>
  <c r="T1204" i="5"/>
  <c r="T1205" i="5"/>
  <c r="T1206" i="5"/>
  <c r="T1207" i="5"/>
  <c r="T1208" i="5"/>
  <c r="T1209" i="5"/>
  <c r="T1210" i="5"/>
  <c r="N7" i="5"/>
  <c r="K7" i="5"/>
  <c r="J7" i="5"/>
  <c r="I7" i="5"/>
  <c r="H7" i="5"/>
  <c r="G7" i="5"/>
  <c r="F7" i="5"/>
  <c r="E7" i="5"/>
  <c r="D7" i="5"/>
  <c r="C7" i="5"/>
  <c r="Q7" i="5"/>
  <c r="Q9" i="5"/>
  <c r="Q11" i="5"/>
  <c r="Q18" i="5"/>
  <c r="Q347" i="5"/>
  <c r="Q297" i="5"/>
  <c r="Q266" i="5"/>
  <c r="Q264" i="5"/>
  <c r="Q248" i="5"/>
  <c r="Q250" i="5"/>
  <c r="Q257" i="5"/>
  <c r="Q231" i="5"/>
  <c r="Q232" i="5"/>
  <c r="Q164" i="5"/>
  <c r="Q138" i="5"/>
  <c r="Q93" i="5"/>
  <c r="Q38" i="5"/>
  <c r="Q273" i="5"/>
  <c r="Q261" i="5"/>
  <c r="Q346" i="5"/>
  <c r="Q339" i="5"/>
  <c r="Q340" i="5"/>
  <c r="Q335" i="5"/>
  <c r="Q329" i="5"/>
  <c r="Q310" i="5"/>
  <c r="Q301" i="5"/>
  <c r="Q295" i="5"/>
  <c r="Q288" i="5"/>
  <c r="Q290" i="5"/>
  <c r="Q280" i="5"/>
  <c r="Q299" i="5"/>
  <c r="Q275" i="5"/>
  <c r="Q265" i="5"/>
  <c r="Q262" i="5"/>
  <c r="Q254" i="5"/>
  <c r="Q245" i="5"/>
  <c r="Q246" i="5"/>
  <c r="Q234" i="5"/>
  <c r="Q233" i="5"/>
  <c r="Q228" i="5"/>
  <c r="Q221" i="5"/>
  <c r="Q222" i="5"/>
  <c r="Q210" i="5"/>
  <c r="Q209" i="5"/>
  <c r="Q194" i="5"/>
  <c r="Q191" i="5"/>
  <c r="Q189" i="5"/>
  <c r="Q188" i="5"/>
  <c r="Q184" i="5"/>
  <c r="Q185" i="5"/>
  <c r="Q177" i="5"/>
  <c r="Q178" i="5"/>
  <c r="Q179" i="5"/>
  <c r="Q174" i="5"/>
  <c r="Q173" i="5"/>
  <c r="Q168" i="5"/>
  <c r="Q158" i="5"/>
  <c r="Q127" i="5"/>
  <c r="Q116" i="5"/>
  <c r="Q118" i="5"/>
  <c r="Q106" i="5"/>
  <c r="Q104" i="5"/>
  <c r="Q98" i="5"/>
  <c r="Q100" i="5"/>
  <c r="Q102" i="5"/>
  <c r="Q89" i="5"/>
  <c r="Q90" i="5"/>
  <c r="Q84" i="5"/>
  <c r="Q87" i="5"/>
  <c r="Q78" i="5"/>
  <c r="Q75" i="5"/>
  <c r="Q17" i="5"/>
  <c r="Q20" i="5"/>
  <c r="Q73" i="5"/>
  <c r="Q72" i="5"/>
  <c r="Q70" i="5"/>
  <c r="Q60" i="5"/>
  <c r="Q56" i="5"/>
  <c r="Q51" i="5"/>
  <c r="Q48" i="5"/>
  <c r="Q45" i="5"/>
  <c r="Q41" i="5"/>
  <c r="Q42" i="5"/>
  <c r="Q46" i="5"/>
  <c r="Q28" i="5"/>
  <c r="Q24" i="5"/>
  <c r="Q79" i="5"/>
  <c r="Q36" i="5"/>
  <c r="Q65" i="5"/>
  <c r="Q67" i="5"/>
  <c r="Q91" i="5"/>
  <c r="Q94" i="5"/>
  <c r="P1495" i="5" l="1"/>
  <c r="P395" i="5"/>
  <c r="P334" i="5"/>
  <c r="L323" i="5"/>
  <c r="L320" i="5"/>
  <c r="P1427" i="5"/>
  <c r="L665" i="5"/>
  <c r="L644" i="5"/>
  <c r="P533" i="5"/>
  <c r="P464" i="5"/>
  <c r="M341" i="5"/>
  <c r="P29" i="5"/>
  <c r="P1323" i="5"/>
  <c r="O1411" i="5"/>
  <c r="P677" i="5"/>
  <c r="L71" i="5"/>
  <c r="O24" i="5"/>
  <c r="P670" i="5"/>
  <c r="P660" i="5"/>
  <c r="L612" i="5"/>
  <c r="P570" i="5"/>
  <c r="L493" i="5"/>
  <c r="M295" i="5"/>
  <c r="M233" i="5"/>
  <c r="L39" i="5"/>
  <c r="P612" i="5"/>
  <c r="M545" i="5"/>
  <c r="P541" i="5"/>
  <c r="O494" i="5"/>
  <c r="P491" i="5"/>
  <c r="O446" i="5"/>
  <c r="M429" i="5"/>
  <c r="O382" i="5"/>
  <c r="M371" i="5"/>
  <c r="P367" i="5"/>
  <c r="L318" i="5"/>
  <c r="O292" i="5"/>
  <c r="M290" i="5"/>
  <c r="M287" i="5"/>
  <c r="L518" i="5"/>
  <c r="O514" i="5"/>
  <c r="O438" i="5"/>
  <c r="L424" i="5"/>
  <c r="O252" i="5"/>
  <c r="L198" i="5"/>
  <c r="M168" i="5"/>
  <c r="P125" i="5"/>
  <c r="O474" i="5"/>
  <c r="P440" i="5"/>
  <c r="O423" i="5"/>
  <c r="M397" i="5"/>
  <c r="O361" i="5"/>
  <c r="O358" i="5"/>
  <c r="L347" i="5"/>
  <c r="L291" i="5"/>
  <c r="L174" i="5"/>
  <c r="P149" i="5"/>
  <c r="M146" i="5"/>
  <c r="M136" i="5"/>
  <c r="P591" i="5"/>
  <c r="M588" i="5"/>
  <c r="M524" i="5"/>
  <c r="M499" i="5"/>
  <c r="O437" i="5"/>
  <c r="O394" i="5"/>
  <c r="M387" i="5"/>
  <c r="M336" i="5"/>
  <c r="O303" i="5"/>
  <c r="M300" i="5"/>
  <c r="P287" i="5"/>
  <c r="P261" i="5"/>
  <c r="L193" i="5"/>
  <c r="O152" i="5"/>
  <c r="M142" i="5"/>
  <c r="P223" i="5"/>
  <c r="O104" i="5"/>
  <c r="M101" i="5"/>
  <c r="P97" i="5"/>
  <c r="M74" i="5"/>
  <c r="O36" i="5"/>
  <c r="O33" i="5"/>
  <c r="P13" i="5"/>
  <c r="P1485" i="5"/>
  <c r="M657" i="5"/>
  <c r="O636" i="5"/>
  <c r="P615" i="5"/>
  <c r="M591" i="5"/>
  <c r="P530" i="5"/>
  <c r="P467" i="5"/>
  <c r="L453" i="5"/>
  <c r="M427" i="5"/>
  <c r="P392" i="5"/>
  <c r="O375" i="5"/>
  <c r="M344" i="5"/>
  <c r="M296" i="5"/>
  <c r="L275" i="5"/>
  <c r="L257" i="5"/>
  <c r="L254" i="5"/>
  <c r="L252" i="5"/>
  <c r="M239" i="5"/>
  <c r="M226" i="5"/>
  <c r="L170" i="5"/>
  <c r="L148" i="5"/>
  <c r="O114" i="5"/>
  <c r="L625" i="5"/>
  <c r="P573" i="5"/>
  <c r="O488" i="5"/>
  <c r="P448" i="5"/>
  <c r="O442" i="5"/>
  <c r="M388" i="5"/>
  <c r="L326" i="5"/>
  <c r="M313" i="5"/>
  <c r="O276" i="5"/>
  <c r="L263" i="5"/>
  <c r="O238" i="5"/>
  <c r="L236" i="5"/>
  <c r="M215" i="5"/>
  <c r="M212" i="5"/>
  <c r="L201" i="5"/>
  <c r="M194" i="5"/>
  <c r="L156" i="5"/>
  <c r="P147" i="5"/>
  <c r="L117" i="5"/>
  <c r="O53" i="5"/>
  <c r="O32" i="5"/>
  <c r="P575" i="5"/>
  <c r="M29" i="5"/>
  <c r="O25" i="5"/>
  <c r="P1349" i="5"/>
  <c r="O1429" i="5"/>
  <c r="P648" i="5"/>
  <c r="L638" i="5"/>
  <c r="L500" i="5"/>
  <c r="M448" i="5"/>
  <c r="O387" i="5"/>
  <c r="L286" i="5"/>
  <c r="M276" i="5"/>
  <c r="L238" i="5"/>
  <c r="O193" i="5"/>
  <c r="P186" i="5"/>
  <c r="O168" i="5"/>
  <c r="O165" i="5"/>
  <c r="P133" i="5"/>
  <c r="L130" i="5"/>
  <c r="M53" i="5"/>
  <c r="P34" i="5"/>
  <c r="L641" i="5"/>
  <c r="O620" i="5"/>
  <c r="O599" i="5"/>
  <c r="L582" i="5"/>
  <c r="L561" i="5"/>
  <c r="P557" i="5"/>
  <c r="M514" i="5"/>
  <c r="P510" i="5"/>
  <c r="M384" i="5"/>
  <c r="O373" i="5"/>
  <c r="M363" i="5"/>
  <c r="M332" i="5"/>
  <c r="L265" i="5"/>
  <c r="L255" i="5"/>
  <c r="M152" i="5"/>
  <c r="M123" i="5"/>
  <c r="O112" i="5"/>
  <c r="P21" i="5"/>
  <c r="M14" i="5"/>
  <c r="Q302" i="5"/>
  <c r="Q49" i="5"/>
  <c r="Q71" i="5"/>
  <c r="Q195" i="5"/>
  <c r="P1289" i="5"/>
  <c r="O469" i="5"/>
  <c r="L461" i="5"/>
  <c r="O447" i="5"/>
  <c r="M436" i="5"/>
  <c r="O421" i="5"/>
  <c r="Q235" i="5"/>
  <c r="Q62" i="5"/>
  <c r="Q76" i="5"/>
  <c r="Q83" i="5"/>
  <c r="Q26" i="5"/>
  <c r="Q218" i="5"/>
  <c r="Q247" i="5"/>
  <c r="Q298" i="5"/>
  <c r="P1481" i="5"/>
  <c r="O1321" i="5"/>
  <c r="L659" i="5"/>
  <c r="P650" i="5"/>
  <c r="O628" i="5"/>
  <c r="M626" i="5"/>
  <c r="O616" i="5"/>
  <c r="P613" i="5"/>
  <c r="L611" i="5"/>
  <c r="M583" i="5"/>
  <c r="L550" i="5"/>
  <c r="M475" i="5"/>
  <c r="P403" i="5"/>
  <c r="P383" i="5"/>
  <c r="P374" i="5"/>
  <c r="P371" i="5"/>
  <c r="O323" i="5"/>
  <c r="O315" i="5"/>
  <c r="P299" i="5"/>
  <c r="P279" i="5"/>
  <c r="O180" i="5"/>
  <c r="O17" i="5"/>
  <c r="Q64" i="5"/>
  <c r="Q128" i="5"/>
  <c r="Q35" i="5"/>
  <c r="Q103" i="5"/>
  <c r="Q304" i="5"/>
  <c r="P1473" i="5"/>
  <c r="P1233" i="5"/>
  <c r="O1305" i="5"/>
  <c r="M604" i="5"/>
  <c r="P601" i="5"/>
  <c r="O532" i="5"/>
  <c r="O516" i="5"/>
  <c r="M492" i="5"/>
  <c r="M472" i="5"/>
  <c r="O466" i="5"/>
  <c r="P435" i="5"/>
  <c r="P432" i="5"/>
  <c r="P406" i="5"/>
  <c r="L400" i="5"/>
  <c r="L392" i="5"/>
  <c r="M380" i="5"/>
  <c r="L368" i="5"/>
  <c r="O355" i="5"/>
  <c r="O343" i="5"/>
  <c r="Q334" i="5"/>
  <c r="L249" i="5"/>
  <c r="L246" i="5"/>
  <c r="P243" i="5"/>
  <c r="M223" i="5"/>
  <c r="P215" i="5"/>
  <c r="L204" i="5"/>
  <c r="P197" i="5"/>
  <c r="M186" i="5"/>
  <c r="Q122" i="5"/>
  <c r="M110" i="5"/>
  <c r="L87" i="5"/>
  <c r="P64" i="5"/>
  <c r="P49" i="5"/>
  <c r="Q66" i="5"/>
  <c r="Q25" i="5"/>
  <c r="Q40" i="5"/>
  <c r="Q57" i="5"/>
  <c r="Q77" i="5"/>
  <c r="Q169" i="5"/>
  <c r="Q190" i="5"/>
  <c r="Q274" i="5"/>
  <c r="Q289" i="5"/>
  <c r="Q50" i="5"/>
  <c r="Q119" i="5"/>
  <c r="Q263" i="5"/>
  <c r="Q444" i="5"/>
  <c r="Q8" i="5"/>
  <c r="P1457" i="5"/>
  <c r="P1353" i="5"/>
  <c r="O1425" i="5"/>
  <c r="O1297" i="5"/>
  <c r="M667" i="5"/>
  <c r="M650" i="5"/>
  <c r="O644" i="5"/>
  <c r="M642" i="5"/>
  <c r="P585" i="5"/>
  <c r="P562" i="5"/>
  <c r="L556" i="5"/>
  <c r="L529" i="5"/>
  <c r="P525" i="5"/>
  <c r="P522" i="5"/>
  <c r="O503" i="5"/>
  <c r="Q300" i="5"/>
  <c r="Q260" i="5"/>
  <c r="Q153" i="5"/>
  <c r="P146" i="5"/>
  <c r="M127" i="5"/>
  <c r="M70" i="5"/>
  <c r="M61" i="5"/>
  <c r="L58" i="5"/>
  <c r="M46" i="5"/>
  <c r="M34" i="5"/>
  <c r="Q19" i="5"/>
  <c r="Q31" i="5"/>
  <c r="Q39" i="5"/>
  <c r="Q61" i="5"/>
  <c r="Q199" i="5"/>
  <c r="Q44" i="5"/>
  <c r="Q225" i="5"/>
  <c r="Q267" i="5"/>
  <c r="Q311" i="5"/>
  <c r="P1441" i="5"/>
  <c r="M681" i="5"/>
  <c r="P669" i="5"/>
  <c r="M636" i="5"/>
  <c r="M630" i="5"/>
  <c r="M468" i="5"/>
  <c r="M432" i="5"/>
  <c r="M416" i="5"/>
  <c r="M376" i="5"/>
  <c r="M355" i="5"/>
  <c r="M328" i="5"/>
  <c r="M303" i="5"/>
  <c r="O300" i="5"/>
  <c r="Q272" i="5"/>
  <c r="P269" i="5"/>
  <c r="P250" i="5"/>
  <c r="P245" i="5"/>
  <c r="L243" i="5"/>
  <c r="O230" i="5"/>
  <c r="P212" i="5"/>
  <c r="O185" i="5"/>
  <c r="O172" i="5"/>
  <c r="L158" i="5"/>
  <c r="O153" i="5"/>
  <c r="O151" i="5"/>
  <c r="O140" i="5"/>
  <c r="P137" i="5"/>
  <c r="O135" i="5"/>
  <c r="P118" i="5"/>
  <c r="Q92" i="5"/>
  <c r="L22" i="5"/>
  <c r="O16" i="5"/>
  <c r="Q47" i="5"/>
  <c r="Q86" i="5"/>
  <c r="Q101" i="5"/>
  <c r="Q105" i="5"/>
  <c r="Q146" i="5"/>
  <c r="Q203" i="5"/>
  <c r="Q229" i="5"/>
  <c r="Q294" i="5"/>
  <c r="Q328" i="5"/>
  <c r="Q27" i="5"/>
  <c r="Q230" i="5"/>
  <c r="Q276" i="5"/>
  <c r="Q341" i="5"/>
  <c r="Q10" i="5"/>
  <c r="P1433" i="5"/>
  <c r="O1385" i="5"/>
  <c r="O1241" i="5"/>
  <c r="L678" i="5"/>
  <c r="O654" i="5"/>
  <c r="P649" i="5"/>
  <c r="L633" i="5"/>
  <c r="P572" i="5"/>
  <c r="O551" i="5"/>
  <c r="M538" i="5"/>
  <c r="M522" i="5"/>
  <c r="L506" i="5"/>
  <c r="L503" i="5"/>
  <c r="O434" i="5"/>
  <c r="L402" i="5"/>
  <c r="L379" i="5"/>
  <c r="M348" i="5"/>
  <c r="P342" i="5"/>
  <c r="M308" i="5"/>
  <c r="L227" i="5"/>
  <c r="O196" i="5"/>
  <c r="L191" i="5"/>
  <c r="L182" i="5"/>
  <c r="P155" i="5"/>
  <c r="Q129" i="5"/>
  <c r="P102" i="5"/>
  <c r="P82" i="5"/>
  <c r="M79" i="5"/>
  <c r="P69" i="5"/>
  <c r="O66" i="5"/>
  <c r="P57" i="5"/>
  <c r="M51" i="5"/>
  <c r="P38" i="5"/>
  <c r="Q163" i="5"/>
  <c r="Q88" i="5"/>
  <c r="Q187" i="5"/>
  <c r="Q74" i="5"/>
  <c r="Q85" i="5"/>
  <c r="Q99" i="5"/>
  <c r="Q117" i="5"/>
  <c r="Q157" i="5"/>
  <c r="Q180" i="5"/>
  <c r="Q291" i="5"/>
  <c r="Q303" i="5"/>
  <c r="Q37" i="5"/>
  <c r="Q249" i="5"/>
  <c r="P1393" i="5"/>
  <c r="O1465" i="5"/>
  <c r="O1361" i="5"/>
  <c r="M683" i="5"/>
  <c r="O680" i="5"/>
  <c r="L651" i="5"/>
  <c r="M646" i="5"/>
  <c r="P602" i="5"/>
  <c r="O596" i="5"/>
  <c r="M590" i="5"/>
  <c r="M577" i="5"/>
  <c r="L439" i="5"/>
  <c r="P366" i="5"/>
  <c r="O347" i="5"/>
  <c r="M333" i="5"/>
  <c r="P327" i="5"/>
  <c r="L310" i="5"/>
  <c r="M304" i="5"/>
  <c r="L302" i="5"/>
  <c r="L259" i="5"/>
  <c r="P253" i="5"/>
  <c r="M250" i="5"/>
  <c r="M247" i="5"/>
  <c r="P242" i="5"/>
  <c r="L196" i="5"/>
  <c r="M166" i="5"/>
  <c r="P131" i="5"/>
  <c r="P120" i="5"/>
  <c r="P91" i="5"/>
  <c r="L85" i="5"/>
  <c r="P74" i="5"/>
  <c r="M69" i="5"/>
  <c r="P50" i="5"/>
  <c r="M38" i="5"/>
  <c r="L30" i="5"/>
  <c r="O12" i="5"/>
  <c r="M9" i="5"/>
  <c r="M670" i="5"/>
  <c r="P657" i="5"/>
  <c r="M617" i="5"/>
  <c r="O546" i="5"/>
  <c r="P546" i="5"/>
  <c r="O527" i="5"/>
  <c r="P527" i="5"/>
  <c r="L512" i="5"/>
  <c r="M512" i="5"/>
  <c r="L481" i="5"/>
  <c r="M481" i="5"/>
  <c r="O471" i="5"/>
  <c r="P471" i="5"/>
  <c r="P456" i="5"/>
  <c r="O456" i="5"/>
  <c r="M423" i="5"/>
  <c r="L423" i="5"/>
  <c r="P402" i="5"/>
  <c r="O402" i="5"/>
  <c r="O391" i="5"/>
  <c r="P391" i="5"/>
  <c r="L321" i="5"/>
  <c r="M321" i="5"/>
  <c r="O307" i="5"/>
  <c r="P307" i="5"/>
  <c r="O166" i="5"/>
  <c r="P166" i="5"/>
  <c r="L151" i="5"/>
  <c r="M151" i="5"/>
  <c r="M132" i="5"/>
  <c r="L132" i="5"/>
  <c r="O72" i="5"/>
  <c r="P72" i="5"/>
  <c r="L10" i="5"/>
  <c r="M10" i="5"/>
  <c r="P1484" i="5"/>
  <c r="O1436" i="5"/>
  <c r="L609" i="5"/>
  <c r="O583" i="5"/>
  <c r="M578" i="5"/>
  <c r="L569" i="5"/>
  <c r="M566" i="5"/>
  <c r="O556" i="5"/>
  <c r="P556" i="5"/>
  <c r="O511" i="5"/>
  <c r="P480" i="5"/>
  <c r="O480" i="5"/>
  <c r="M471" i="5"/>
  <c r="L471" i="5"/>
  <c r="L456" i="5"/>
  <c r="M444" i="5"/>
  <c r="O422" i="5"/>
  <c r="M352" i="5"/>
  <c r="M307" i="5"/>
  <c r="L307" i="5"/>
  <c r="M271" i="5"/>
  <c r="L271" i="5"/>
  <c r="M268" i="5"/>
  <c r="L268" i="5"/>
  <c r="O255" i="5"/>
  <c r="P255" i="5"/>
  <c r="L217" i="5"/>
  <c r="M217" i="5"/>
  <c r="O181" i="5"/>
  <c r="P181" i="5"/>
  <c r="O174" i="5"/>
  <c r="P174" i="5"/>
  <c r="O126" i="5"/>
  <c r="P126" i="5"/>
  <c r="P85" i="5"/>
  <c r="O85" i="5"/>
  <c r="L72" i="5"/>
  <c r="M72" i="5"/>
  <c r="P48" i="5"/>
  <c r="O48" i="5"/>
  <c r="L601" i="5"/>
  <c r="L598" i="5"/>
  <c r="M586" i="5"/>
  <c r="O580" i="5"/>
  <c r="O559" i="5"/>
  <c r="P559" i="5"/>
  <c r="O549" i="5"/>
  <c r="P549" i="5"/>
  <c r="O502" i="5"/>
  <c r="P502" i="5"/>
  <c r="O496" i="5"/>
  <c r="L484" i="5"/>
  <c r="M484" i="5"/>
  <c r="O462" i="5"/>
  <c r="P462" i="5"/>
  <c r="M459" i="5"/>
  <c r="M447" i="5"/>
  <c r="L447" i="5"/>
  <c r="P427" i="5"/>
  <c r="M408" i="5"/>
  <c r="L408" i="5"/>
  <c r="P390" i="5"/>
  <c r="M358" i="5"/>
  <c r="L358" i="5"/>
  <c r="M340" i="5"/>
  <c r="P337" i="5"/>
  <c r="O337" i="5"/>
  <c r="P270" i="5"/>
  <c r="O270" i="5"/>
  <c r="M244" i="5"/>
  <c r="P201" i="5"/>
  <c r="O201" i="5"/>
  <c r="P128" i="5"/>
  <c r="O128" i="5"/>
  <c r="O107" i="5"/>
  <c r="P107" i="5"/>
  <c r="M98" i="5"/>
  <c r="L98" i="5"/>
  <c r="O88" i="5"/>
  <c r="P88" i="5"/>
  <c r="L18" i="5"/>
  <c r="M18" i="5"/>
  <c r="L88" i="5"/>
  <c r="M88" i="5"/>
  <c r="L78" i="5"/>
  <c r="M78" i="5"/>
  <c r="O65" i="5"/>
  <c r="P65" i="5"/>
  <c r="O62" i="5"/>
  <c r="P62" i="5"/>
  <c r="O588" i="5"/>
  <c r="P588" i="5"/>
  <c r="P577" i="5"/>
  <c r="O577" i="5"/>
  <c r="P1469" i="5"/>
  <c r="O1468" i="5"/>
  <c r="L594" i="5"/>
  <c r="M594" i="5"/>
  <c r="L580" i="5"/>
  <c r="M580" i="5"/>
  <c r="P548" i="5"/>
  <c r="O548" i="5"/>
  <c r="O504" i="5"/>
  <c r="P504" i="5"/>
  <c r="P501" i="5"/>
  <c r="O501" i="5"/>
  <c r="M496" i="5"/>
  <c r="L496" i="5"/>
  <c r="O451" i="5"/>
  <c r="P451" i="5"/>
  <c r="L404" i="5"/>
  <c r="M404" i="5"/>
  <c r="O311" i="5"/>
  <c r="P311" i="5"/>
  <c r="P263" i="5"/>
  <c r="O263" i="5"/>
  <c r="O231" i="5"/>
  <c r="P231" i="5"/>
  <c r="O207" i="5"/>
  <c r="P207" i="5"/>
  <c r="O183" i="5"/>
  <c r="P183" i="5"/>
  <c r="P170" i="5"/>
  <c r="O170" i="5"/>
  <c r="O130" i="5"/>
  <c r="P130" i="5"/>
  <c r="P1509" i="5"/>
  <c r="P1365" i="5"/>
  <c r="P678" i="5"/>
  <c r="P658" i="5"/>
  <c r="P652" i="5"/>
  <c r="M645" i="5"/>
  <c r="P607" i="5"/>
  <c r="P604" i="5"/>
  <c r="O593" i="5"/>
  <c r="P582" i="5"/>
  <c r="O582" i="5"/>
  <c r="O567" i="5"/>
  <c r="P564" i="5"/>
  <c r="O561" i="5"/>
  <c r="P561" i="5"/>
  <c r="L558" i="5"/>
  <c r="M558" i="5"/>
  <c r="O538" i="5"/>
  <c r="P538" i="5"/>
  <c r="L519" i="5"/>
  <c r="O507" i="5"/>
  <c r="P507" i="5"/>
  <c r="M501" i="5"/>
  <c r="L501" i="5"/>
  <c r="M467" i="5"/>
  <c r="L451" i="5"/>
  <c r="O400" i="5"/>
  <c r="P400" i="5"/>
  <c r="M331" i="5"/>
  <c r="L331" i="5"/>
  <c r="L314" i="5"/>
  <c r="M314" i="5"/>
  <c r="L298" i="5"/>
  <c r="M298" i="5"/>
  <c r="P295" i="5"/>
  <c r="L207" i="5"/>
  <c r="M207" i="5"/>
  <c r="M90" i="5"/>
  <c r="L26" i="5"/>
  <c r="M26" i="5"/>
  <c r="L559" i="5"/>
  <c r="M559" i="5"/>
  <c r="M312" i="5"/>
  <c r="L312" i="5"/>
  <c r="P1452" i="5"/>
  <c r="O1461" i="5"/>
  <c r="P656" i="5"/>
  <c r="M654" i="5"/>
  <c r="L585" i="5"/>
  <c r="M585" i="5"/>
  <c r="M574" i="5"/>
  <c r="M572" i="5"/>
  <c r="P569" i="5"/>
  <c r="L551" i="5"/>
  <c r="M551" i="5"/>
  <c r="L516" i="5"/>
  <c r="M516" i="5"/>
  <c r="L510" i="5"/>
  <c r="M510" i="5"/>
  <c r="P498" i="5"/>
  <c r="O498" i="5"/>
  <c r="L489" i="5"/>
  <c r="M489" i="5"/>
  <c r="L469" i="5"/>
  <c r="M469" i="5"/>
  <c r="L421" i="5"/>
  <c r="M421" i="5"/>
  <c r="M366" i="5"/>
  <c r="L366" i="5"/>
  <c r="O350" i="5"/>
  <c r="P350" i="5"/>
  <c r="M278" i="5"/>
  <c r="L278" i="5"/>
  <c r="L260" i="5"/>
  <c r="M260" i="5"/>
  <c r="L234" i="5"/>
  <c r="M234" i="5"/>
  <c r="L149" i="5"/>
  <c r="M149" i="5"/>
  <c r="M122" i="5"/>
  <c r="L122" i="5"/>
  <c r="L106" i="5"/>
  <c r="M106" i="5"/>
  <c r="O83" i="5"/>
  <c r="P83" i="5"/>
  <c r="L55" i="5"/>
  <c r="M55" i="5"/>
  <c r="L43" i="5"/>
  <c r="M43" i="5"/>
  <c r="O483" i="5"/>
  <c r="P483" i="5"/>
  <c r="O479" i="5"/>
  <c r="P479" i="5"/>
  <c r="L476" i="5"/>
  <c r="M476" i="5"/>
  <c r="P1213" i="5"/>
  <c r="O1445" i="5"/>
  <c r="M673" i="5"/>
  <c r="L652" i="5"/>
  <c r="L607" i="5"/>
  <c r="M607" i="5"/>
  <c r="M587" i="5"/>
  <c r="L587" i="5"/>
  <c r="P578" i="5"/>
  <c r="P543" i="5"/>
  <c r="P540" i="5"/>
  <c r="O524" i="5"/>
  <c r="P524" i="5"/>
  <c r="L445" i="5"/>
  <c r="M445" i="5"/>
  <c r="M437" i="5"/>
  <c r="O416" i="5"/>
  <c r="P416" i="5"/>
  <c r="L403" i="5"/>
  <c r="M403" i="5"/>
  <c r="P335" i="5"/>
  <c r="L284" i="5"/>
  <c r="M284" i="5"/>
  <c r="O259" i="5"/>
  <c r="P259" i="5"/>
  <c r="P247" i="5"/>
  <c r="O247" i="5"/>
  <c r="O199" i="5"/>
  <c r="P199" i="5"/>
  <c r="L167" i="5"/>
  <c r="M167" i="5"/>
  <c r="L83" i="5"/>
  <c r="M83" i="5"/>
  <c r="M47" i="5"/>
  <c r="P455" i="5"/>
  <c r="M413" i="5"/>
  <c r="O405" i="5"/>
  <c r="P399" i="5"/>
  <c r="M364" i="5"/>
  <c r="L315" i="5"/>
  <c r="L299" i="5"/>
  <c r="O284" i="5"/>
  <c r="M272" i="5"/>
  <c r="L267" i="5"/>
  <c r="O262" i="5"/>
  <c r="O260" i="5"/>
  <c r="L251" i="5"/>
  <c r="O241" i="5"/>
  <c r="L235" i="5"/>
  <c r="L230" i="5"/>
  <c r="O222" i="5"/>
  <c r="L185" i="5"/>
  <c r="L180" i="5"/>
  <c r="P171" i="5"/>
  <c r="O169" i="5"/>
  <c r="O167" i="5"/>
  <c r="L157" i="5"/>
  <c r="M114" i="5"/>
  <c r="M66" i="5"/>
  <c r="P61" i="5"/>
  <c r="P136" i="5"/>
  <c r="M135" i="5"/>
  <c r="M133" i="5"/>
  <c r="M125" i="5"/>
  <c r="L109" i="5"/>
  <c r="P106" i="5"/>
  <c r="P101" i="5"/>
  <c r="P90" i="5"/>
  <c r="P75" i="5"/>
  <c r="M64" i="5"/>
  <c r="M59" i="5"/>
  <c r="O56" i="5"/>
  <c r="P46" i="5"/>
  <c r="O40" i="5"/>
  <c r="L504" i="5"/>
  <c r="L498" i="5"/>
  <c r="L490" i="5"/>
  <c r="P487" i="5"/>
  <c r="L479" i="5"/>
  <c r="L443" i="5"/>
  <c r="L431" i="5"/>
  <c r="L428" i="5"/>
  <c r="P415" i="5"/>
  <c r="L407" i="5"/>
  <c r="M405" i="5"/>
  <c r="L399" i="5"/>
  <c r="O379" i="5"/>
  <c r="P376" i="5"/>
  <c r="P368" i="5"/>
  <c r="O363" i="5"/>
  <c r="P352" i="5"/>
  <c r="O345" i="5"/>
  <c r="O329" i="5"/>
  <c r="O319" i="5"/>
  <c r="L294" i="5"/>
  <c r="M279" i="5"/>
  <c r="M274" i="5"/>
  <c r="O266" i="5"/>
  <c r="L262" i="5"/>
  <c r="M258" i="5"/>
  <c r="O246" i="5"/>
  <c r="O244" i="5"/>
  <c r="P229" i="5"/>
  <c r="M218" i="5"/>
  <c r="P210" i="5"/>
  <c r="P205" i="5"/>
  <c r="P202" i="5"/>
  <c r="P194" i="5"/>
  <c r="L173" i="5"/>
  <c r="O156" i="5"/>
  <c r="O154" i="5"/>
  <c r="M111" i="5"/>
  <c r="M104" i="5"/>
  <c r="M99" i="5"/>
  <c r="O96" i="5"/>
  <c r="P86" i="5"/>
  <c r="P70" i="5"/>
  <c r="O597" i="5"/>
  <c r="P597" i="5"/>
  <c r="L460" i="5"/>
  <c r="M460" i="5"/>
  <c r="L655" i="5"/>
  <c r="M655" i="5"/>
  <c r="M648" i="5"/>
  <c r="L648" i="5"/>
  <c r="L452" i="5"/>
  <c r="M452" i="5"/>
  <c r="L289" i="5"/>
  <c r="M289" i="5"/>
  <c r="P1507" i="5"/>
  <c r="P1451" i="5"/>
  <c r="P1412" i="5"/>
  <c r="P1372" i="5"/>
  <c r="P1267" i="5"/>
  <c r="P1220" i="5"/>
  <c r="O1492" i="5"/>
  <c r="O1435" i="5"/>
  <c r="O1395" i="5"/>
  <c r="O1275" i="5"/>
  <c r="O1228" i="5"/>
  <c r="M677" i="5"/>
  <c r="L677" i="5"/>
  <c r="M662" i="5"/>
  <c r="O589" i="5"/>
  <c r="P589" i="5"/>
  <c r="M485" i="5"/>
  <c r="O472" i="5"/>
  <c r="P472" i="5"/>
  <c r="M434" i="5"/>
  <c r="L434" i="5"/>
  <c r="L373" i="5"/>
  <c r="M373" i="5"/>
  <c r="P450" i="5"/>
  <c r="O450" i="5"/>
  <c r="O1403" i="5"/>
  <c r="P537" i="5"/>
  <c r="O537" i="5"/>
  <c r="O419" i="5"/>
  <c r="P419" i="5"/>
  <c r="L381" i="5"/>
  <c r="M381" i="5"/>
  <c r="P1475" i="5"/>
  <c r="P1371" i="5"/>
  <c r="P1347" i="5"/>
  <c r="P1307" i="5"/>
  <c r="P1259" i="5"/>
  <c r="P1219" i="5"/>
  <c r="O1491" i="5"/>
  <c r="O1315" i="5"/>
  <c r="M669" i="5"/>
  <c r="L669" i="5"/>
  <c r="L647" i="5"/>
  <c r="M647" i="5"/>
  <c r="O640" i="5"/>
  <c r="P640" i="5"/>
  <c r="P633" i="5"/>
  <c r="P630" i="5"/>
  <c r="O630" i="5"/>
  <c r="O624" i="5"/>
  <c r="P624" i="5"/>
  <c r="M614" i="5"/>
  <c r="P609" i="5"/>
  <c r="M603" i="5"/>
  <c r="L603" i="5"/>
  <c r="P418" i="5"/>
  <c r="O418" i="5"/>
  <c r="O384" i="5"/>
  <c r="P384" i="5"/>
  <c r="O163" i="5"/>
  <c r="P163" i="5"/>
  <c r="O160" i="5"/>
  <c r="P160" i="5"/>
  <c r="L663" i="5"/>
  <c r="M663" i="5"/>
  <c r="O610" i="5"/>
  <c r="P610" i="5"/>
  <c r="P521" i="5"/>
  <c r="O521" i="5"/>
  <c r="P1340" i="5"/>
  <c r="P1299" i="5"/>
  <c r="P1251" i="5"/>
  <c r="O1460" i="5"/>
  <c r="O1348" i="5"/>
  <c r="O1212" i="5"/>
  <c r="O684" i="5"/>
  <c r="P684" i="5"/>
  <c r="M682" i="5"/>
  <c r="P676" i="5"/>
  <c r="O672" i="5"/>
  <c r="O668" i="5"/>
  <c r="P668" i="5"/>
  <c r="M666" i="5"/>
  <c r="M649" i="5"/>
  <c r="O642" i="5"/>
  <c r="P642" i="5"/>
  <c r="M640" i="5"/>
  <c r="L640" i="5"/>
  <c r="O626" i="5"/>
  <c r="P626" i="5"/>
  <c r="M624" i="5"/>
  <c r="L624" i="5"/>
  <c r="M619" i="5"/>
  <c r="L619" i="5"/>
  <c r="O554" i="5"/>
  <c r="P554" i="5"/>
  <c r="P495" i="5"/>
  <c r="O495" i="5"/>
  <c r="P389" i="5"/>
  <c r="O389" i="5"/>
  <c r="O634" i="5"/>
  <c r="P634" i="5"/>
  <c r="M632" i="5"/>
  <c r="L632" i="5"/>
  <c r="O1467" i="5"/>
  <c r="P1396" i="5"/>
  <c r="P1339" i="5"/>
  <c r="P1244" i="5"/>
  <c r="P1211" i="5"/>
  <c r="O1483" i="5"/>
  <c r="O1459" i="5"/>
  <c r="O1379" i="5"/>
  <c r="O1252" i="5"/>
  <c r="M680" i="5"/>
  <c r="L680" i="5"/>
  <c r="L674" i="5"/>
  <c r="M674" i="5"/>
  <c r="M664" i="5"/>
  <c r="L664" i="5"/>
  <c r="P598" i="5"/>
  <c r="O598" i="5"/>
  <c r="L596" i="5"/>
  <c r="M596" i="5"/>
  <c r="M579" i="5"/>
  <c r="L579" i="5"/>
  <c r="M571" i="5"/>
  <c r="L571" i="5"/>
  <c r="L396" i="5"/>
  <c r="M396" i="5"/>
  <c r="O339" i="5"/>
  <c r="P339" i="5"/>
  <c r="L256" i="5"/>
  <c r="M256" i="5"/>
  <c r="P1419" i="5"/>
  <c r="O1235" i="5"/>
  <c r="P1364" i="5"/>
  <c r="P1243" i="5"/>
  <c r="O681" i="5"/>
  <c r="P681" i="5"/>
  <c r="M672" i="5"/>
  <c r="L672" i="5"/>
  <c r="O665" i="5"/>
  <c r="P665" i="5"/>
  <c r="L618" i="5"/>
  <c r="M618" i="5"/>
  <c r="M616" i="5"/>
  <c r="L616" i="5"/>
  <c r="L593" i="5"/>
  <c r="M593" i="5"/>
  <c r="P574" i="5"/>
  <c r="O574" i="5"/>
  <c r="O535" i="5"/>
  <c r="P535" i="5"/>
  <c r="O519" i="5"/>
  <c r="P519" i="5"/>
  <c r="O463" i="5"/>
  <c r="P463" i="5"/>
  <c r="O411" i="5"/>
  <c r="P411" i="5"/>
  <c r="P1227" i="5"/>
  <c r="O1363" i="5"/>
  <c r="P1516" i="5"/>
  <c r="P1428" i="5"/>
  <c r="P1324" i="5"/>
  <c r="O1332" i="5"/>
  <c r="P683" i="5"/>
  <c r="O683" i="5"/>
  <c r="P675" i="5"/>
  <c r="O675" i="5"/>
  <c r="P673" i="5"/>
  <c r="P667" i="5"/>
  <c r="O667" i="5"/>
  <c r="M656" i="5"/>
  <c r="L656" i="5"/>
  <c r="P641" i="5"/>
  <c r="P638" i="5"/>
  <c r="O638" i="5"/>
  <c r="O632" i="5"/>
  <c r="P632" i="5"/>
  <c r="P625" i="5"/>
  <c r="P622" i="5"/>
  <c r="O622" i="5"/>
  <c r="O617" i="5"/>
  <c r="P617" i="5"/>
  <c r="M606" i="5"/>
  <c r="M553" i="5"/>
  <c r="M458" i="5"/>
  <c r="L458" i="5"/>
  <c r="P545" i="5"/>
  <c r="O545" i="5"/>
  <c r="P529" i="5"/>
  <c r="O529" i="5"/>
  <c r="M463" i="5"/>
  <c r="L463" i="5"/>
  <c r="P458" i="5"/>
  <c r="O458" i="5"/>
  <c r="M442" i="5"/>
  <c r="L442" i="5"/>
  <c r="O291" i="5"/>
  <c r="P291" i="5"/>
  <c r="L595" i="5"/>
  <c r="O590" i="5"/>
  <c r="P581" i="5"/>
  <c r="M554" i="5"/>
  <c r="L543" i="5"/>
  <c r="M543" i="5"/>
  <c r="L537" i="5"/>
  <c r="M535" i="5"/>
  <c r="L527" i="5"/>
  <c r="M527" i="5"/>
  <c r="L521" i="5"/>
  <c r="P517" i="5"/>
  <c r="P459" i="5"/>
  <c r="P453" i="5"/>
  <c r="O453" i="5"/>
  <c r="O443" i="5"/>
  <c r="P443" i="5"/>
  <c r="O439" i="5"/>
  <c r="O431" i="5"/>
  <c r="O424" i="5"/>
  <c r="P424" i="5"/>
  <c r="P308" i="5"/>
  <c r="O308" i="5"/>
  <c r="M270" i="5"/>
  <c r="L270" i="5"/>
  <c r="M190" i="5"/>
  <c r="L190" i="5"/>
  <c r="L502" i="5"/>
  <c r="M502" i="5"/>
  <c r="O486" i="5"/>
  <c r="P486" i="5"/>
  <c r="P482" i="5"/>
  <c r="O482" i="5"/>
  <c r="L480" i="5"/>
  <c r="M480" i="5"/>
  <c r="P477" i="5"/>
  <c r="O477" i="5"/>
  <c r="M474" i="5"/>
  <c r="L474" i="5"/>
  <c r="P398" i="5"/>
  <c r="O398" i="5"/>
  <c r="M372" i="5"/>
  <c r="L372" i="5"/>
  <c r="M360" i="5"/>
  <c r="L360" i="5"/>
  <c r="O324" i="5"/>
  <c r="P324" i="5"/>
  <c r="O226" i="5"/>
  <c r="P226" i="5"/>
  <c r="O145" i="5"/>
  <c r="P145" i="5"/>
  <c r="O59" i="5"/>
  <c r="P59" i="5"/>
  <c r="M564" i="5"/>
  <c r="P553" i="5"/>
  <c r="P513" i="5"/>
  <c r="O513" i="5"/>
  <c r="P509" i="5"/>
  <c r="O509" i="5"/>
  <c r="O505" i="5"/>
  <c r="P505" i="5"/>
  <c r="O475" i="5"/>
  <c r="P475" i="5"/>
  <c r="M415" i="5"/>
  <c r="L415" i="5"/>
  <c r="L357" i="5"/>
  <c r="M357" i="5"/>
  <c r="M350" i="5"/>
  <c r="L350" i="5"/>
  <c r="M334" i="5"/>
  <c r="L334" i="5"/>
  <c r="L306" i="5"/>
  <c r="M306" i="5"/>
  <c r="O662" i="5"/>
  <c r="M658" i="5"/>
  <c r="O646" i="5"/>
  <c r="M637" i="5"/>
  <c r="M629" i="5"/>
  <c r="L621" i="5"/>
  <c r="O614" i="5"/>
  <c r="M602" i="5"/>
  <c r="M599" i="5"/>
  <c r="P594" i="5"/>
  <c r="M570" i="5"/>
  <c r="M567" i="5"/>
  <c r="P565" i="5"/>
  <c r="M562" i="5"/>
  <c r="L548" i="5"/>
  <c r="M546" i="5"/>
  <c r="M542" i="5"/>
  <c r="L542" i="5"/>
  <c r="L534" i="5"/>
  <c r="L532" i="5"/>
  <c r="M530" i="5"/>
  <c r="M526" i="5"/>
  <c r="L526" i="5"/>
  <c r="L513" i="5"/>
  <c r="L507" i="5"/>
  <c r="M505" i="5"/>
  <c r="M488" i="5"/>
  <c r="L473" i="5"/>
  <c r="M473" i="5"/>
  <c r="M455" i="5"/>
  <c r="L455" i="5"/>
  <c r="O426" i="5"/>
  <c r="L420" i="5"/>
  <c r="M420" i="5"/>
  <c r="M410" i="5"/>
  <c r="L410" i="5"/>
  <c r="O331" i="5"/>
  <c r="P331" i="5"/>
  <c r="O316" i="5"/>
  <c r="P316" i="5"/>
  <c r="M511" i="5"/>
  <c r="L511" i="5"/>
  <c r="L412" i="5"/>
  <c r="M412" i="5"/>
  <c r="L356" i="5"/>
  <c r="M356" i="5"/>
  <c r="P353" i="5"/>
  <c r="O353" i="5"/>
  <c r="L349" i="5"/>
  <c r="M349" i="5"/>
  <c r="M342" i="5"/>
  <c r="L342" i="5"/>
  <c r="P254" i="5"/>
  <c r="O254" i="5"/>
  <c r="O188" i="5"/>
  <c r="P188" i="5"/>
  <c r="M354" i="5"/>
  <c r="L354" i="5"/>
  <c r="L297" i="5"/>
  <c r="M297" i="5"/>
  <c r="O275" i="5"/>
  <c r="P275" i="5"/>
  <c r="L273" i="5"/>
  <c r="M273" i="5"/>
  <c r="L248" i="5"/>
  <c r="M248" i="5"/>
  <c r="L241" i="5"/>
  <c r="M241" i="5"/>
  <c r="L150" i="5"/>
  <c r="M150" i="5"/>
  <c r="O328" i="5"/>
  <c r="P328" i="5"/>
  <c r="L305" i="5"/>
  <c r="M305" i="5"/>
  <c r="L288" i="5"/>
  <c r="M288" i="5"/>
  <c r="O268" i="5"/>
  <c r="P268" i="5"/>
  <c r="L264" i="5"/>
  <c r="M264" i="5"/>
  <c r="O213" i="5"/>
  <c r="P213" i="5"/>
  <c r="M140" i="5"/>
  <c r="L140" i="5"/>
  <c r="O98" i="5"/>
  <c r="P98" i="5"/>
  <c r="L365" i="5"/>
  <c r="M365" i="5"/>
  <c r="O344" i="5"/>
  <c r="P344" i="5"/>
  <c r="M222" i="5"/>
  <c r="L222" i="5"/>
  <c r="O110" i="5"/>
  <c r="P110" i="5"/>
  <c r="L103" i="5"/>
  <c r="M103" i="5"/>
  <c r="O22" i="5"/>
  <c r="P22" i="5"/>
  <c r="O67" i="5"/>
  <c r="P67" i="5"/>
  <c r="O410" i="5"/>
  <c r="P408" i="5"/>
  <c r="M389" i="5"/>
  <c r="P360" i="5"/>
  <c r="O351" i="5"/>
  <c r="L339" i="5"/>
  <c r="L324" i="5"/>
  <c r="M316" i="5"/>
  <c r="O283" i="5"/>
  <c r="P283" i="5"/>
  <c r="L281" i="5"/>
  <c r="M281" i="5"/>
  <c r="P233" i="5"/>
  <c r="O233" i="5"/>
  <c r="P217" i="5"/>
  <c r="O217" i="5"/>
  <c r="L188" i="5"/>
  <c r="M188" i="5"/>
  <c r="P381" i="5"/>
  <c r="O381" i="5"/>
  <c r="P349" i="5"/>
  <c r="O349" i="5"/>
  <c r="L322" i="5"/>
  <c r="M322" i="5"/>
  <c r="O228" i="5"/>
  <c r="P228" i="5"/>
  <c r="P220" i="5"/>
  <c r="O220" i="5"/>
  <c r="L202" i="5"/>
  <c r="M202" i="5"/>
  <c r="P177" i="5"/>
  <c r="O177" i="5"/>
  <c r="L77" i="5"/>
  <c r="M77" i="5"/>
  <c r="O336" i="5"/>
  <c r="P336" i="5"/>
  <c r="L280" i="5"/>
  <c r="M280" i="5"/>
  <c r="O271" i="5"/>
  <c r="P271" i="5"/>
  <c r="O237" i="5"/>
  <c r="P237" i="5"/>
  <c r="M228" i="5"/>
  <c r="L228" i="5"/>
  <c r="M220" i="5"/>
  <c r="L220" i="5"/>
  <c r="M209" i="5"/>
  <c r="L209" i="5"/>
  <c r="O204" i="5"/>
  <c r="P204" i="5"/>
  <c r="O93" i="5"/>
  <c r="P93" i="5"/>
  <c r="P42" i="5"/>
  <c r="O42" i="5"/>
  <c r="O139" i="5"/>
  <c r="P139" i="5"/>
  <c r="L134" i="5"/>
  <c r="M134" i="5"/>
  <c r="O117" i="5"/>
  <c r="P117" i="5"/>
  <c r="L54" i="5"/>
  <c r="M54" i="5"/>
  <c r="L35" i="5"/>
  <c r="M35" i="5"/>
  <c r="O30" i="5"/>
  <c r="P30" i="5"/>
  <c r="P258" i="5"/>
  <c r="P236" i="5"/>
  <c r="P221" i="5"/>
  <c r="M206" i="5"/>
  <c r="L206" i="5"/>
  <c r="O176" i="5"/>
  <c r="P176" i="5"/>
  <c r="P159" i="5"/>
  <c r="O159" i="5"/>
  <c r="O144" i="5"/>
  <c r="P144" i="5"/>
  <c r="O122" i="5"/>
  <c r="P122" i="5"/>
  <c r="O109" i="5"/>
  <c r="P109" i="5"/>
  <c r="M95" i="5"/>
  <c r="O81" i="5"/>
  <c r="P81" i="5"/>
  <c r="L67" i="5"/>
  <c r="M67" i="5"/>
  <c r="L63" i="5"/>
  <c r="M63" i="5"/>
  <c r="O58" i="5"/>
  <c r="P58" i="5"/>
  <c r="L45" i="5"/>
  <c r="M45" i="5"/>
  <c r="L27" i="5"/>
  <c r="M27" i="5"/>
  <c r="L19" i="5"/>
  <c r="M19" i="5"/>
  <c r="M231" i="5"/>
  <c r="P225" i="5"/>
  <c r="O225" i="5"/>
  <c r="M219" i="5"/>
  <c r="L219" i="5"/>
  <c r="L210" i="5"/>
  <c r="M210" i="5"/>
  <c r="O191" i="5"/>
  <c r="O189" i="5"/>
  <c r="P189" i="5"/>
  <c r="M183" i="5"/>
  <c r="P178" i="5"/>
  <c r="L176" i="5"/>
  <c r="M176" i="5"/>
  <c r="P173" i="5"/>
  <c r="M165" i="5"/>
  <c r="L165" i="5"/>
  <c r="L162" i="5"/>
  <c r="M162" i="5"/>
  <c r="L159" i="5"/>
  <c r="M159" i="5"/>
  <c r="O141" i="5"/>
  <c r="P141" i="5"/>
  <c r="O138" i="5"/>
  <c r="P138" i="5"/>
  <c r="L119" i="5"/>
  <c r="M119" i="5"/>
  <c r="O41" i="5"/>
  <c r="P41" i="5"/>
  <c r="L37" i="5"/>
  <c r="M37" i="5"/>
  <c r="O234" i="5"/>
  <c r="P234" i="5"/>
  <c r="L199" i="5"/>
  <c r="M199" i="5"/>
  <c r="P164" i="5"/>
  <c r="O164" i="5"/>
  <c r="P161" i="5"/>
  <c r="O161" i="5"/>
  <c r="O158" i="5"/>
  <c r="P158" i="5"/>
  <c r="L141" i="5"/>
  <c r="M141" i="5"/>
  <c r="L138" i="5"/>
  <c r="M138" i="5"/>
  <c r="O99" i="5"/>
  <c r="P99" i="5"/>
  <c r="M41" i="5"/>
  <c r="L41" i="5"/>
  <c r="M21" i="5"/>
  <c r="O218" i="5"/>
  <c r="P218" i="5"/>
  <c r="M214" i="5"/>
  <c r="L214" i="5"/>
  <c r="P209" i="5"/>
  <c r="O209" i="5"/>
  <c r="L178" i="5"/>
  <c r="M178" i="5"/>
  <c r="P175" i="5"/>
  <c r="O175" i="5"/>
  <c r="M164" i="5"/>
  <c r="L164" i="5"/>
  <c r="P143" i="5"/>
  <c r="O143" i="5"/>
  <c r="M124" i="5"/>
  <c r="L124" i="5"/>
  <c r="O73" i="5"/>
  <c r="P73" i="5"/>
  <c r="L13" i="5"/>
  <c r="M13" i="5"/>
  <c r="L175" i="5"/>
  <c r="M175" i="5"/>
  <c r="L143" i="5"/>
  <c r="M143" i="5"/>
  <c r="L115" i="5"/>
  <c r="M115" i="5"/>
  <c r="L75" i="5"/>
  <c r="M75" i="5"/>
  <c r="M93" i="5"/>
  <c r="M82" i="5"/>
  <c r="P80" i="5"/>
  <c r="P77" i="5"/>
  <c r="M50" i="5"/>
  <c r="P45" i="5"/>
  <c r="M42" i="5"/>
  <c r="P37" i="5"/>
  <c r="L113" i="5"/>
  <c r="M102" i="5"/>
  <c r="M96" i="5"/>
  <c r="P94" i="5"/>
  <c r="M91" i="5"/>
  <c r="M62" i="5"/>
  <c r="M56" i="5"/>
  <c r="P54" i="5"/>
  <c r="L33" i="5"/>
  <c r="O28" i="5"/>
  <c r="L25" i="5"/>
  <c r="O20" i="5"/>
  <c r="L17" i="5"/>
  <c r="M160" i="5"/>
  <c r="O148" i="5"/>
  <c r="M144" i="5"/>
  <c r="O132" i="5"/>
  <c r="P89" i="5"/>
  <c r="M80" i="5"/>
  <c r="P78" i="5"/>
  <c r="P9" i="5"/>
  <c r="L608" i="5"/>
  <c r="M608" i="5"/>
  <c r="O195" i="5"/>
  <c r="P195" i="5"/>
  <c r="O603" i="5"/>
  <c r="P603" i="5"/>
  <c r="O600" i="5"/>
  <c r="P600" i="5"/>
  <c r="O568" i="5"/>
  <c r="P568" i="5"/>
  <c r="L565" i="5"/>
  <c r="M565" i="5"/>
  <c r="O560" i="5"/>
  <c r="P560" i="5"/>
  <c r="L557" i="5"/>
  <c r="M557" i="5"/>
  <c r="O552" i="5"/>
  <c r="P552" i="5"/>
  <c r="O520" i="5"/>
  <c r="P520" i="5"/>
  <c r="L517" i="5"/>
  <c r="M517" i="5"/>
  <c r="O512" i="5"/>
  <c r="P512" i="5"/>
  <c r="O449" i="5"/>
  <c r="P449" i="5"/>
  <c r="O380" i="5"/>
  <c r="P380" i="5"/>
  <c r="M495" i="5"/>
  <c r="L495" i="5"/>
  <c r="O372" i="5"/>
  <c r="P372" i="5"/>
  <c r="O619" i="5"/>
  <c r="M615" i="5"/>
  <c r="L600" i="5"/>
  <c r="M600" i="5"/>
  <c r="L597" i="5"/>
  <c r="M597" i="5"/>
  <c r="L525" i="5"/>
  <c r="M525" i="5"/>
  <c r="O500" i="5"/>
  <c r="P500" i="5"/>
  <c r="O478" i="5"/>
  <c r="P478" i="5"/>
  <c r="O388" i="5"/>
  <c r="P388" i="5"/>
  <c r="O248" i="5"/>
  <c r="P248" i="5"/>
  <c r="O84" i="5"/>
  <c r="P84" i="5"/>
  <c r="M684" i="5"/>
  <c r="P679" i="5"/>
  <c r="M676" i="5"/>
  <c r="P671" i="5"/>
  <c r="M668" i="5"/>
  <c r="P663" i="5"/>
  <c r="P655" i="5"/>
  <c r="P647" i="5"/>
  <c r="P639" i="5"/>
  <c r="P631" i="5"/>
  <c r="P623" i="5"/>
  <c r="O595" i="5"/>
  <c r="P595" i="5"/>
  <c r="O592" i="5"/>
  <c r="P592" i="5"/>
  <c r="O528" i="5"/>
  <c r="P528" i="5"/>
  <c r="L491" i="5"/>
  <c r="M491" i="5"/>
  <c r="O659" i="5"/>
  <c r="O651" i="5"/>
  <c r="O643" i="5"/>
  <c r="O635" i="5"/>
  <c r="O627" i="5"/>
  <c r="L592" i="5"/>
  <c r="M592" i="5"/>
  <c r="L589" i="5"/>
  <c r="M589" i="5"/>
  <c r="L533" i="5"/>
  <c r="M533" i="5"/>
  <c r="L613" i="5"/>
  <c r="M613" i="5"/>
  <c r="O587" i="5"/>
  <c r="P587" i="5"/>
  <c r="O584" i="5"/>
  <c r="P584" i="5"/>
  <c r="O536" i="5"/>
  <c r="P536" i="5"/>
  <c r="L573" i="5"/>
  <c r="M573" i="5"/>
  <c r="P682" i="5"/>
  <c r="M679" i="5"/>
  <c r="P674" i="5"/>
  <c r="M671" i="5"/>
  <c r="P666" i="5"/>
  <c r="L643" i="5"/>
  <c r="M639" i="5"/>
  <c r="L635" i="5"/>
  <c r="M631" i="5"/>
  <c r="L627" i="5"/>
  <c r="M623" i="5"/>
  <c r="O611" i="5"/>
  <c r="P605" i="5"/>
  <c r="L584" i="5"/>
  <c r="M584" i="5"/>
  <c r="L581" i="5"/>
  <c r="M581" i="5"/>
  <c r="L541" i="5"/>
  <c r="M541" i="5"/>
  <c r="P493" i="5"/>
  <c r="O493" i="5"/>
  <c r="O465" i="5"/>
  <c r="P465" i="5"/>
  <c r="L605" i="5"/>
  <c r="M605" i="5"/>
  <c r="L549" i="5"/>
  <c r="M549" i="5"/>
  <c r="P661" i="5"/>
  <c r="P653" i="5"/>
  <c r="P645" i="5"/>
  <c r="P637" i="5"/>
  <c r="P629" i="5"/>
  <c r="P621" i="5"/>
  <c r="M620" i="5"/>
  <c r="P618" i="5"/>
  <c r="O608" i="5"/>
  <c r="P608" i="5"/>
  <c r="O579" i="5"/>
  <c r="P579" i="5"/>
  <c r="O576" i="5"/>
  <c r="P576" i="5"/>
  <c r="O544" i="5"/>
  <c r="P544" i="5"/>
  <c r="O508" i="5"/>
  <c r="P508" i="5"/>
  <c r="M418" i="5"/>
  <c r="L418" i="5"/>
  <c r="M576" i="5"/>
  <c r="P571" i="5"/>
  <c r="M568" i="5"/>
  <c r="P563" i="5"/>
  <c r="M560" i="5"/>
  <c r="P555" i="5"/>
  <c r="M552" i="5"/>
  <c r="P547" i="5"/>
  <c r="M544" i="5"/>
  <c r="P539" i="5"/>
  <c r="M536" i="5"/>
  <c r="P531" i="5"/>
  <c r="M528" i="5"/>
  <c r="P523" i="5"/>
  <c r="M520" i="5"/>
  <c r="P515" i="5"/>
  <c r="M508" i="5"/>
  <c r="O497" i="5"/>
  <c r="P497" i="5"/>
  <c r="L478" i="5"/>
  <c r="M478" i="5"/>
  <c r="P476" i="5"/>
  <c r="L465" i="5"/>
  <c r="M465" i="5"/>
  <c r="L449" i="5"/>
  <c r="M449" i="5"/>
  <c r="L425" i="5"/>
  <c r="M425" i="5"/>
  <c r="O420" i="5"/>
  <c r="P420" i="5"/>
  <c r="M419" i="5"/>
  <c r="P414" i="5"/>
  <c r="L393" i="5"/>
  <c r="M393" i="5"/>
  <c r="L385" i="5"/>
  <c r="M385" i="5"/>
  <c r="L377" i="5"/>
  <c r="M377" i="5"/>
  <c r="L369" i="5"/>
  <c r="M369" i="5"/>
  <c r="O364" i="5"/>
  <c r="P364" i="5"/>
  <c r="L337" i="5"/>
  <c r="M337" i="5"/>
  <c r="O332" i="5"/>
  <c r="P332" i="5"/>
  <c r="O306" i="5"/>
  <c r="P306" i="5"/>
  <c r="O298" i="5"/>
  <c r="P298" i="5"/>
  <c r="O290" i="5"/>
  <c r="P290" i="5"/>
  <c r="O282" i="5"/>
  <c r="P282" i="5"/>
  <c r="O274" i="5"/>
  <c r="P274" i="5"/>
  <c r="O251" i="5"/>
  <c r="P251" i="5"/>
  <c r="M497" i="5"/>
  <c r="O490" i="5"/>
  <c r="L482" i="5"/>
  <c r="O429" i="5"/>
  <c r="O397" i="5"/>
  <c r="L346" i="5"/>
  <c r="O341" i="5"/>
  <c r="O314" i="5"/>
  <c r="P314" i="5"/>
  <c r="L486" i="5"/>
  <c r="M486" i="5"/>
  <c r="O473" i="5"/>
  <c r="P473" i="5"/>
  <c r="L462" i="5"/>
  <c r="M462" i="5"/>
  <c r="O460" i="5"/>
  <c r="P460" i="5"/>
  <c r="O444" i="5"/>
  <c r="P444" i="5"/>
  <c r="L417" i="5"/>
  <c r="M417" i="5"/>
  <c r="O412" i="5"/>
  <c r="P412" i="5"/>
  <c r="L361" i="5"/>
  <c r="M361" i="5"/>
  <c r="O356" i="5"/>
  <c r="P356" i="5"/>
  <c r="O322" i="5"/>
  <c r="P322" i="5"/>
  <c r="O264" i="5"/>
  <c r="P264" i="5"/>
  <c r="P566" i="5"/>
  <c r="M563" i="5"/>
  <c r="P558" i="5"/>
  <c r="M555" i="5"/>
  <c r="P550" i="5"/>
  <c r="M547" i="5"/>
  <c r="P542" i="5"/>
  <c r="M539" i="5"/>
  <c r="P534" i="5"/>
  <c r="M531" i="5"/>
  <c r="P526" i="5"/>
  <c r="M523" i="5"/>
  <c r="P518" i="5"/>
  <c r="M515" i="5"/>
  <c r="O506" i="5"/>
  <c r="M483" i="5"/>
  <c r="P470" i="5"/>
  <c r="O457" i="5"/>
  <c r="P457" i="5"/>
  <c r="P454" i="5"/>
  <c r="O365" i="5"/>
  <c r="L338" i="5"/>
  <c r="O333" i="5"/>
  <c r="L266" i="5"/>
  <c r="M266" i="5"/>
  <c r="L494" i="5"/>
  <c r="M494" i="5"/>
  <c r="P492" i="5"/>
  <c r="L487" i="5"/>
  <c r="O485" i="5"/>
  <c r="O481" i="5"/>
  <c r="P481" i="5"/>
  <c r="L466" i="5"/>
  <c r="O461" i="5"/>
  <c r="L457" i="5"/>
  <c r="M457" i="5"/>
  <c r="L450" i="5"/>
  <c r="O445" i="5"/>
  <c r="L441" i="5"/>
  <c r="M441" i="5"/>
  <c r="O436" i="5"/>
  <c r="P436" i="5"/>
  <c r="M435" i="5"/>
  <c r="P430" i="5"/>
  <c r="L426" i="5"/>
  <c r="L409" i="5"/>
  <c r="M409" i="5"/>
  <c r="O404" i="5"/>
  <c r="P404" i="5"/>
  <c r="L394" i="5"/>
  <c r="L386" i="5"/>
  <c r="L378" i="5"/>
  <c r="L370" i="5"/>
  <c r="L353" i="5"/>
  <c r="M353" i="5"/>
  <c r="O348" i="5"/>
  <c r="P348" i="5"/>
  <c r="P310" i="5"/>
  <c r="O310" i="5"/>
  <c r="P302" i="5"/>
  <c r="O302" i="5"/>
  <c r="P294" i="5"/>
  <c r="O294" i="5"/>
  <c r="P286" i="5"/>
  <c r="O286" i="5"/>
  <c r="P278" i="5"/>
  <c r="O278" i="5"/>
  <c r="O267" i="5"/>
  <c r="P267" i="5"/>
  <c r="O413" i="5"/>
  <c r="L362" i="5"/>
  <c r="O357" i="5"/>
  <c r="L330" i="5"/>
  <c r="M330" i="5"/>
  <c r="P318" i="5"/>
  <c r="O318" i="5"/>
  <c r="O489" i="5"/>
  <c r="P489" i="5"/>
  <c r="L470" i="5"/>
  <c r="M470" i="5"/>
  <c r="O468" i="5"/>
  <c r="P468" i="5"/>
  <c r="L454" i="5"/>
  <c r="M454" i="5"/>
  <c r="O452" i="5"/>
  <c r="P452" i="5"/>
  <c r="L433" i="5"/>
  <c r="M433" i="5"/>
  <c r="O428" i="5"/>
  <c r="P428" i="5"/>
  <c r="L401" i="5"/>
  <c r="M401" i="5"/>
  <c r="O396" i="5"/>
  <c r="P396" i="5"/>
  <c r="L345" i="5"/>
  <c r="M345" i="5"/>
  <c r="O340" i="5"/>
  <c r="P340" i="5"/>
  <c r="P326" i="5"/>
  <c r="O326" i="5"/>
  <c r="L200" i="5"/>
  <c r="M200" i="5"/>
  <c r="M177" i="5"/>
  <c r="L177" i="5"/>
  <c r="M161" i="5"/>
  <c r="L161" i="5"/>
  <c r="M145" i="5"/>
  <c r="L145" i="5"/>
  <c r="M446" i="5"/>
  <c r="P441" i="5"/>
  <c r="M438" i="5"/>
  <c r="P433" i="5"/>
  <c r="M430" i="5"/>
  <c r="P425" i="5"/>
  <c r="M422" i="5"/>
  <c r="P417" i="5"/>
  <c r="M414" i="5"/>
  <c r="P409" i="5"/>
  <c r="M406" i="5"/>
  <c r="P401" i="5"/>
  <c r="M398" i="5"/>
  <c r="P393" i="5"/>
  <c r="M390" i="5"/>
  <c r="P385" i="5"/>
  <c r="M382" i="5"/>
  <c r="P377" i="5"/>
  <c r="M374" i="5"/>
  <c r="P369" i="5"/>
  <c r="P320" i="5"/>
  <c r="P312" i="5"/>
  <c r="P304" i="5"/>
  <c r="P296" i="5"/>
  <c r="P288" i="5"/>
  <c r="P280" i="5"/>
  <c r="O272" i="5"/>
  <c r="P272" i="5"/>
  <c r="O265" i="5"/>
  <c r="L261" i="5"/>
  <c r="M261" i="5"/>
  <c r="O249" i="5"/>
  <c r="L245" i="5"/>
  <c r="M245" i="5"/>
  <c r="O203" i="5"/>
  <c r="P203" i="5"/>
  <c r="M391" i="5"/>
  <c r="P386" i="5"/>
  <c r="M383" i="5"/>
  <c r="P378" i="5"/>
  <c r="M375" i="5"/>
  <c r="P370" i="5"/>
  <c r="M367" i="5"/>
  <c r="P362" i="5"/>
  <c r="M359" i="5"/>
  <c r="P354" i="5"/>
  <c r="M351" i="5"/>
  <c r="P346" i="5"/>
  <c r="M343" i="5"/>
  <c r="P338" i="5"/>
  <c r="M335" i="5"/>
  <c r="P330" i="5"/>
  <c r="M327" i="5"/>
  <c r="M319" i="5"/>
  <c r="M311" i="5"/>
  <c r="L208" i="5"/>
  <c r="M208" i="5"/>
  <c r="P325" i="5"/>
  <c r="O321" i="5"/>
  <c r="P317" i="5"/>
  <c r="O313" i="5"/>
  <c r="P309" i="5"/>
  <c r="O305" i="5"/>
  <c r="P301" i="5"/>
  <c r="O297" i="5"/>
  <c r="P293" i="5"/>
  <c r="O289" i="5"/>
  <c r="P285" i="5"/>
  <c r="O281" i="5"/>
  <c r="P277" i="5"/>
  <c r="O273" i="5"/>
  <c r="O256" i="5"/>
  <c r="P256" i="5"/>
  <c r="O240" i="5"/>
  <c r="P240" i="5"/>
  <c r="L237" i="5"/>
  <c r="M237" i="5"/>
  <c r="O232" i="5"/>
  <c r="P232" i="5"/>
  <c r="O211" i="5"/>
  <c r="P211" i="5"/>
  <c r="M329" i="5"/>
  <c r="L269" i="5"/>
  <c r="M269" i="5"/>
  <c r="L240" i="5"/>
  <c r="M240" i="5"/>
  <c r="O235" i="5"/>
  <c r="P235" i="5"/>
  <c r="L232" i="5"/>
  <c r="M232" i="5"/>
  <c r="O227" i="5"/>
  <c r="P227" i="5"/>
  <c r="L224" i="5"/>
  <c r="M224" i="5"/>
  <c r="O219" i="5"/>
  <c r="P219" i="5"/>
  <c r="L216" i="5"/>
  <c r="M216" i="5"/>
  <c r="O179" i="5"/>
  <c r="P179" i="5"/>
  <c r="M169" i="5"/>
  <c r="L169" i="5"/>
  <c r="M153" i="5"/>
  <c r="L153" i="5"/>
  <c r="M137" i="5"/>
  <c r="L137" i="5"/>
  <c r="L126" i="5"/>
  <c r="M126" i="5"/>
  <c r="M325" i="5"/>
  <c r="M317" i="5"/>
  <c r="M309" i="5"/>
  <c r="M301" i="5"/>
  <c r="M293" i="5"/>
  <c r="M285" i="5"/>
  <c r="M277" i="5"/>
  <c r="O257" i="5"/>
  <c r="L253" i="5"/>
  <c r="M253" i="5"/>
  <c r="L184" i="5"/>
  <c r="M184" i="5"/>
  <c r="P127" i="5"/>
  <c r="O127" i="5"/>
  <c r="L116" i="5"/>
  <c r="M116" i="5"/>
  <c r="L192" i="5"/>
  <c r="M192" i="5"/>
  <c r="O187" i="5"/>
  <c r="P187" i="5"/>
  <c r="P214" i="5"/>
  <c r="M211" i="5"/>
  <c r="P206" i="5"/>
  <c r="M203" i="5"/>
  <c r="P198" i="5"/>
  <c r="M195" i="5"/>
  <c r="P190" i="5"/>
  <c r="M187" i="5"/>
  <c r="P182" i="5"/>
  <c r="M179" i="5"/>
  <c r="O124" i="5"/>
  <c r="O111" i="5"/>
  <c r="P111" i="5"/>
  <c r="P105" i="5"/>
  <c r="L84" i="5"/>
  <c r="M84" i="5"/>
  <c r="O79" i="5"/>
  <c r="P79" i="5"/>
  <c r="O47" i="5"/>
  <c r="P47" i="5"/>
  <c r="O39" i="5"/>
  <c r="P39" i="5"/>
  <c r="M171" i="5"/>
  <c r="M163" i="5"/>
  <c r="M155" i="5"/>
  <c r="M147" i="5"/>
  <c r="M139" i="5"/>
  <c r="M131" i="5"/>
  <c r="P121" i="5"/>
  <c r="M120" i="5"/>
  <c r="P115" i="5"/>
  <c r="O108" i="5"/>
  <c r="P108" i="5"/>
  <c r="L52" i="5"/>
  <c r="M52" i="5"/>
  <c r="M229" i="5"/>
  <c r="P224" i="5"/>
  <c r="M221" i="5"/>
  <c r="P216" i="5"/>
  <c r="M213" i="5"/>
  <c r="P208" i="5"/>
  <c r="M205" i="5"/>
  <c r="P200" i="5"/>
  <c r="M197" i="5"/>
  <c r="P192" i="5"/>
  <c r="M189" i="5"/>
  <c r="P184" i="5"/>
  <c r="M181" i="5"/>
  <c r="L108" i="5"/>
  <c r="M108" i="5"/>
  <c r="L105" i="5"/>
  <c r="M105" i="5"/>
  <c r="O103" i="5"/>
  <c r="P103" i="5"/>
  <c r="L76" i="5"/>
  <c r="M76" i="5"/>
  <c r="O71" i="5"/>
  <c r="P71" i="5"/>
  <c r="L44" i="5"/>
  <c r="M44" i="5"/>
  <c r="P129" i="5"/>
  <c r="M128" i="5"/>
  <c r="L121" i="5"/>
  <c r="M118" i="5"/>
  <c r="O100" i="5"/>
  <c r="P100" i="5"/>
  <c r="M94" i="5"/>
  <c r="L36" i="5"/>
  <c r="M36" i="5"/>
  <c r="O31" i="5"/>
  <c r="P31" i="5"/>
  <c r="O23" i="5"/>
  <c r="P23" i="5"/>
  <c r="O15" i="5"/>
  <c r="P15" i="5"/>
  <c r="L12" i="5"/>
  <c r="M12" i="5"/>
  <c r="O119" i="5"/>
  <c r="P119" i="5"/>
  <c r="L100" i="5"/>
  <c r="M100" i="5"/>
  <c r="L97" i="5"/>
  <c r="M97" i="5"/>
  <c r="O95" i="5"/>
  <c r="P95" i="5"/>
  <c r="L68" i="5"/>
  <c r="M68" i="5"/>
  <c r="O63" i="5"/>
  <c r="P63" i="5"/>
  <c r="P150" i="5"/>
  <c r="P142" i="5"/>
  <c r="P134" i="5"/>
  <c r="L129" i="5"/>
  <c r="P123" i="5"/>
  <c r="O116" i="5"/>
  <c r="P113" i="5"/>
  <c r="M112" i="5"/>
  <c r="O92" i="5"/>
  <c r="P92" i="5"/>
  <c r="M86" i="5"/>
  <c r="L28" i="5"/>
  <c r="M28" i="5"/>
  <c r="L20" i="5"/>
  <c r="M20" i="5"/>
  <c r="L92" i="5"/>
  <c r="M92" i="5"/>
  <c r="L89" i="5"/>
  <c r="M89" i="5"/>
  <c r="O87" i="5"/>
  <c r="P87" i="5"/>
  <c r="L60" i="5"/>
  <c r="M60" i="5"/>
  <c r="O55" i="5"/>
  <c r="P55" i="5"/>
  <c r="P14" i="5"/>
  <c r="M11" i="5"/>
  <c r="M31" i="5"/>
  <c r="P26" i="5"/>
  <c r="M23" i="5"/>
  <c r="P18" i="5"/>
  <c r="M15" i="5"/>
  <c r="P10" i="5"/>
  <c r="P51" i="5"/>
  <c r="M48" i="5"/>
  <c r="P43" i="5"/>
  <c r="M40" i="5"/>
  <c r="P35" i="5"/>
  <c r="M32" i="5"/>
  <c r="P27" i="5"/>
  <c r="M24" i="5"/>
  <c r="P19" i="5"/>
  <c r="M16" i="5"/>
  <c r="P11" i="5"/>
  <c r="M8" i="5"/>
  <c r="M81" i="5"/>
  <c r="P76" i="5"/>
  <c r="M73" i="5"/>
  <c r="P68" i="5"/>
  <c r="M65" i="5"/>
  <c r="P60" i="5"/>
  <c r="M57" i="5"/>
  <c r="P52" i="5"/>
  <c r="M49" i="5"/>
  <c r="P44" i="5"/>
  <c r="P1444" i="5"/>
  <c r="P1420" i="5"/>
  <c r="P1316" i="5"/>
  <c r="P1292" i="5"/>
  <c r="P1236" i="5"/>
  <c r="O1380" i="5"/>
  <c r="O1356" i="5"/>
  <c r="O1300" i="5"/>
  <c r="P1508" i="5"/>
  <c r="P1388" i="5"/>
  <c r="P1260" i="5"/>
  <c r="O1404" i="5"/>
  <c r="O1268" i="5"/>
  <c r="P1500" i="5"/>
  <c r="P1308" i="5"/>
  <c r="P1284" i="5"/>
  <c r="P1476" i="5"/>
  <c r="P1377" i="5"/>
  <c r="P1276" i="5"/>
  <c r="P1249" i="5"/>
  <c r="P1225" i="5"/>
  <c r="O1257" i="5"/>
  <c r="P1513" i="5"/>
  <c r="P1417" i="5"/>
  <c r="P1337" i="5"/>
  <c r="P1273" i="5"/>
  <c r="O1409" i="5"/>
  <c r="O1345" i="5"/>
  <c r="O1281" i="5"/>
  <c r="O1217" i="5"/>
  <c r="P1489" i="5"/>
  <c r="P1329" i="5"/>
  <c r="P1265" i="5"/>
  <c r="O1401" i="5"/>
  <c r="P1505" i="5"/>
  <c r="P1449" i="5"/>
  <c r="P1327" i="5"/>
  <c r="P1455" i="5"/>
  <c r="P1223" i="5"/>
  <c r="P1303" i="5"/>
  <c r="P1431" i="5"/>
  <c r="P1391" i="5"/>
  <c r="P1333" i="5"/>
  <c r="P1367" i="5"/>
  <c r="P1453" i="5"/>
  <c r="P1437" i="5"/>
  <c r="P1317" i="5"/>
  <c r="O1413" i="5"/>
  <c r="O1397" i="5"/>
  <c r="O1381" i="5"/>
  <c r="P1421" i="5"/>
  <c r="P1405" i="5"/>
  <c r="P1301" i="5"/>
  <c r="P1285" i="5"/>
  <c r="P1269" i="5"/>
  <c r="O1501" i="5"/>
  <c r="P1253" i="5"/>
  <c r="O1229" i="5"/>
  <c r="P1493" i="5"/>
  <c r="P1477" i="5"/>
  <c r="P1357" i="5"/>
  <c r="P1341" i="5"/>
  <c r="P1221" i="5"/>
  <c r="O1362" i="5"/>
  <c r="O1245" i="5"/>
  <c r="P1237" i="5"/>
  <c r="P1325" i="5"/>
  <c r="P1309" i="5"/>
  <c r="O1389" i="5"/>
  <c r="O1373" i="5"/>
  <c r="O1261" i="5"/>
  <c r="P1293" i="5"/>
  <c r="P1277" i="5"/>
  <c r="P1263" i="5"/>
  <c r="P1479" i="5"/>
  <c r="P1415" i="5"/>
  <c r="P1351" i="5"/>
  <c r="P1287" i="5"/>
  <c r="P1503" i="5"/>
  <c r="P1439" i="5"/>
  <c r="P1375" i="5"/>
  <c r="P1311" i="5"/>
  <c r="O1410" i="5"/>
  <c r="L1395" i="5"/>
  <c r="P1463" i="5"/>
  <c r="P1399" i="5"/>
  <c r="P1335" i="5"/>
  <c r="P1271" i="5"/>
  <c r="P1231" i="5"/>
  <c r="O1494" i="5"/>
  <c r="P1487" i="5"/>
  <c r="P1423" i="5"/>
  <c r="P1359" i="5"/>
  <c r="P1295" i="5"/>
  <c r="O1282" i="5"/>
  <c r="P1511" i="5"/>
  <c r="P1447" i="5"/>
  <c r="P1383" i="5"/>
  <c r="P1319" i="5"/>
  <c r="P1255" i="5"/>
  <c r="O1234" i="5"/>
  <c r="P1471" i="5"/>
  <c r="P1407" i="5"/>
  <c r="P1343" i="5"/>
  <c r="P1279" i="5"/>
  <c r="P1239" i="5"/>
  <c r="M1224" i="5"/>
  <c r="P1510" i="5"/>
  <c r="P1478" i="5"/>
  <c r="P1446" i="5"/>
  <c r="P1414" i="5"/>
  <c r="P1382" i="5"/>
  <c r="P1350" i="5"/>
  <c r="P1318" i="5"/>
  <c r="P1286" i="5"/>
  <c r="P1254" i="5"/>
  <c r="P1222" i="5"/>
  <c r="O1470" i="5"/>
  <c r="O1422" i="5"/>
  <c r="O1398" i="5"/>
  <c r="O1374" i="5"/>
  <c r="O1328" i="5"/>
  <c r="O1302" i="5"/>
  <c r="M1504" i="5"/>
  <c r="L1512" i="5"/>
  <c r="O1326" i="5"/>
  <c r="O1278" i="5"/>
  <c r="O1230" i="5"/>
  <c r="M1488" i="5"/>
  <c r="P1486" i="5"/>
  <c r="P1454" i="5"/>
  <c r="P1390" i="5"/>
  <c r="P1358" i="5"/>
  <c r="P1294" i="5"/>
  <c r="P1262" i="5"/>
  <c r="O1502" i="5"/>
  <c r="O1456" i="5"/>
  <c r="O1430" i="5"/>
  <c r="O1218" i="5"/>
  <c r="M1446" i="5"/>
  <c r="L1347" i="5"/>
  <c r="O1406" i="5"/>
  <c r="O1334" i="5"/>
  <c r="O1310" i="5"/>
  <c r="O1264" i="5"/>
  <c r="O1238" i="5"/>
  <c r="M1397" i="5"/>
  <c r="P1462" i="5"/>
  <c r="P1366" i="5"/>
  <c r="P1270" i="5"/>
  <c r="O1346" i="5"/>
  <c r="O1298" i="5"/>
  <c r="O1214" i="5"/>
  <c r="M1376" i="5"/>
  <c r="P1247" i="5"/>
  <c r="P1215" i="5"/>
  <c r="O1438" i="5"/>
  <c r="O1392" i="5"/>
  <c r="M1334" i="5"/>
  <c r="P1342" i="5"/>
  <c r="P1246" i="5"/>
  <c r="M1277" i="5"/>
  <c r="O1482" i="5"/>
  <c r="O1464" i="5"/>
  <c r="O1418" i="5"/>
  <c r="O1400" i="5"/>
  <c r="O1354" i="5"/>
  <c r="O1336" i="5"/>
  <c r="O1290" i="5"/>
  <c r="O1272" i="5"/>
  <c r="O1226" i="5"/>
  <c r="M1502" i="5"/>
  <c r="M1440" i="5"/>
  <c r="M1382" i="5"/>
  <c r="M1333" i="5"/>
  <c r="M1270" i="5"/>
  <c r="M1213" i="5"/>
  <c r="L1364" i="5"/>
  <c r="L1221" i="5"/>
  <c r="L1236" i="5"/>
  <c r="O1472" i="5"/>
  <c r="O1280" i="5"/>
  <c r="M1438" i="5"/>
  <c r="M1269" i="5"/>
  <c r="P1514" i="5"/>
  <c r="P1506" i="5"/>
  <c r="P1498" i="5"/>
  <c r="P1466" i="5"/>
  <c r="P1458" i="5"/>
  <c r="P1450" i="5"/>
  <c r="P1442" i="5"/>
  <c r="P1434" i="5"/>
  <c r="P1402" i="5"/>
  <c r="P1394" i="5"/>
  <c r="P1386" i="5"/>
  <c r="P1378" i="5"/>
  <c r="P1370" i="5"/>
  <c r="P1338" i="5"/>
  <c r="P1330" i="5"/>
  <c r="P1322" i="5"/>
  <c r="P1314" i="5"/>
  <c r="P1306" i="5"/>
  <c r="P1274" i="5"/>
  <c r="P1266" i="5"/>
  <c r="P1258" i="5"/>
  <c r="P1250" i="5"/>
  <c r="P1242" i="5"/>
  <c r="O1480" i="5"/>
  <c r="O1416" i="5"/>
  <c r="O1352" i="5"/>
  <c r="O1288" i="5"/>
  <c r="O1224" i="5"/>
  <c r="M1485" i="5"/>
  <c r="M1424" i="5"/>
  <c r="M1374" i="5"/>
  <c r="M1312" i="5"/>
  <c r="M1254" i="5"/>
  <c r="L1475" i="5"/>
  <c r="L1341" i="5"/>
  <c r="O1344" i="5"/>
  <c r="M1318" i="5"/>
  <c r="O1488" i="5"/>
  <c r="O1424" i="5"/>
  <c r="O1360" i="5"/>
  <c r="O1296" i="5"/>
  <c r="O1232" i="5"/>
  <c r="M1480" i="5"/>
  <c r="M1421" i="5"/>
  <c r="M1360" i="5"/>
  <c r="M1310" i="5"/>
  <c r="M1248" i="5"/>
  <c r="L1459" i="5"/>
  <c r="L1301" i="5"/>
  <c r="P1512" i="5"/>
  <c r="P1504" i="5"/>
  <c r="P1496" i="5"/>
  <c r="P1448" i="5"/>
  <c r="P1440" i="5"/>
  <c r="P1432" i="5"/>
  <c r="P1408" i="5"/>
  <c r="P1384" i="5"/>
  <c r="P1376" i="5"/>
  <c r="P1368" i="5"/>
  <c r="P1320" i="5"/>
  <c r="P1312" i="5"/>
  <c r="P1304" i="5"/>
  <c r="P1256" i="5"/>
  <c r="P1248" i="5"/>
  <c r="P1240" i="5"/>
  <c r="P1216" i="5"/>
  <c r="M1469" i="5"/>
  <c r="M1416" i="5"/>
  <c r="M1357" i="5"/>
  <c r="M1296" i="5"/>
  <c r="M1246" i="5"/>
  <c r="L1452" i="5"/>
  <c r="L1285" i="5"/>
  <c r="M1462" i="5"/>
  <c r="M1405" i="5"/>
  <c r="M1352" i="5"/>
  <c r="M1293" i="5"/>
  <c r="M1232" i="5"/>
  <c r="L1413" i="5"/>
  <c r="L1283" i="5"/>
  <c r="M1510" i="5"/>
  <c r="M1461" i="5"/>
  <c r="M1398" i="5"/>
  <c r="M1288" i="5"/>
  <c r="M1229" i="5"/>
  <c r="L1244" i="5"/>
  <c r="L1225" i="5"/>
  <c r="M1225" i="5"/>
  <c r="L1241" i="5"/>
  <c r="M1241" i="5"/>
  <c r="L1289" i="5"/>
  <c r="M1289" i="5"/>
  <c r="L1337" i="5"/>
  <c r="M1337" i="5"/>
  <c r="L1361" i="5"/>
  <c r="M1361" i="5"/>
  <c r="L1409" i="5"/>
  <c r="M1409" i="5"/>
  <c r="L1425" i="5"/>
  <c r="M1425" i="5"/>
  <c r="L1505" i="5"/>
  <c r="M1505" i="5"/>
  <c r="L1239" i="5"/>
  <c r="M1239" i="5"/>
  <c r="L1247" i="5"/>
  <c r="M1247" i="5"/>
  <c r="L1263" i="5"/>
  <c r="M1263" i="5"/>
  <c r="L1287" i="5"/>
  <c r="M1287" i="5"/>
  <c r="L1295" i="5"/>
  <c r="M1295" i="5"/>
  <c r="L1335" i="5"/>
  <c r="M1335" i="5"/>
  <c r="L1351" i="5"/>
  <c r="M1351" i="5"/>
  <c r="L1359" i="5"/>
  <c r="M1359" i="5"/>
  <c r="L1367" i="5"/>
  <c r="M1367" i="5"/>
  <c r="L1391" i="5"/>
  <c r="M1391" i="5"/>
  <c r="L1407" i="5"/>
  <c r="M1407" i="5"/>
  <c r="L1423" i="5"/>
  <c r="M1423" i="5"/>
  <c r="L1431" i="5"/>
  <c r="M1431" i="5"/>
  <c r="L1439" i="5"/>
  <c r="M1439" i="5"/>
  <c r="L1471" i="5"/>
  <c r="M1471" i="5"/>
  <c r="L1257" i="5"/>
  <c r="M1257" i="5"/>
  <c r="L1281" i="5"/>
  <c r="M1281" i="5"/>
  <c r="L1345" i="5"/>
  <c r="M1345" i="5"/>
  <c r="L1353" i="5"/>
  <c r="M1353" i="5"/>
  <c r="L1433" i="5"/>
  <c r="M1433" i="5"/>
  <c r="L1481" i="5"/>
  <c r="M1481" i="5"/>
  <c r="L1497" i="5"/>
  <c r="M1497" i="5"/>
  <c r="L1215" i="5"/>
  <c r="M1215" i="5"/>
  <c r="L1223" i="5"/>
  <c r="M1223" i="5"/>
  <c r="L1231" i="5"/>
  <c r="M1231" i="5"/>
  <c r="L1255" i="5"/>
  <c r="M1255" i="5"/>
  <c r="L1271" i="5"/>
  <c r="M1271" i="5"/>
  <c r="L1279" i="5"/>
  <c r="M1279" i="5"/>
  <c r="L1303" i="5"/>
  <c r="M1303" i="5"/>
  <c r="L1311" i="5"/>
  <c r="M1311" i="5"/>
  <c r="L1319" i="5"/>
  <c r="M1319" i="5"/>
  <c r="L1327" i="5"/>
  <c r="M1327" i="5"/>
  <c r="L1343" i="5"/>
  <c r="M1343" i="5"/>
  <c r="L1375" i="5"/>
  <c r="M1375" i="5"/>
  <c r="L1383" i="5"/>
  <c r="M1383" i="5"/>
  <c r="L1399" i="5"/>
  <c r="M1399" i="5"/>
  <c r="L1415" i="5"/>
  <c r="M1415" i="5"/>
  <c r="L1447" i="5"/>
  <c r="M1447" i="5"/>
  <c r="L1455" i="5"/>
  <c r="M1455" i="5"/>
  <c r="L1463" i="5"/>
  <c r="M1463" i="5"/>
  <c r="L1479" i="5"/>
  <c r="M1479" i="5"/>
  <c r="L1487" i="5"/>
  <c r="M1487" i="5"/>
  <c r="L1495" i="5"/>
  <c r="M1495" i="5"/>
  <c r="L1503" i="5"/>
  <c r="M1503" i="5"/>
  <c r="M1509" i="5"/>
  <c r="M1486" i="5"/>
  <c r="M1464" i="5"/>
  <c r="M1445" i="5"/>
  <c r="M1422" i="5"/>
  <c r="M1400" i="5"/>
  <c r="M1381" i="5"/>
  <c r="M1358" i="5"/>
  <c r="M1336" i="5"/>
  <c r="M1317" i="5"/>
  <c r="M1294" i="5"/>
  <c r="M1272" i="5"/>
  <c r="M1253" i="5"/>
  <c r="M1230" i="5"/>
  <c r="L1514" i="5"/>
  <c r="L1411" i="5"/>
  <c r="L1349" i="5"/>
  <c r="L1300" i="5"/>
  <c r="L1237" i="5"/>
  <c r="L1233" i="5"/>
  <c r="M1233" i="5"/>
  <c r="L1297" i="5"/>
  <c r="M1297" i="5"/>
  <c r="L1329" i="5"/>
  <c r="M1329" i="5"/>
  <c r="L1377" i="5"/>
  <c r="M1377" i="5"/>
  <c r="L1449" i="5"/>
  <c r="M1449" i="5"/>
  <c r="L1242" i="5"/>
  <c r="M1242" i="5"/>
  <c r="L1250" i="5"/>
  <c r="M1250" i="5"/>
  <c r="L1258" i="5"/>
  <c r="M1258" i="5"/>
  <c r="L1298" i="5"/>
  <c r="M1298" i="5"/>
  <c r="L1306" i="5"/>
  <c r="M1306" i="5"/>
  <c r="L1482" i="5"/>
  <c r="M1482" i="5"/>
  <c r="L1506" i="5"/>
  <c r="M1506" i="5"/>
  <c r="L1211" i="5"/>
  <c r="M1211" i="5"/>
  <c r="L1227" i="5"/>
  <c r="M1227" i="5"/>
  <c r="M1235" i="5"/>
  <c r="L1235" i="5"/>
  <c r="M1243" i="5"/>
  <c r="L1243" i="5"/>
  <c r="L1251" i="5"/>
  <c r="M1251" i="5"/>
  <c r="L1275" i="5"/>
  <c r="M1275" i="5"/>
  <c r="L1291" i="5"/>
  <c r="M1291" i="5"/>
  <c r="M1299" i="5"/>
  <c r="L1299" i="5"/>
  <c r="M1307" i="5"/>
  <c r="L1307" i="5"/>
  <c r="L1315" i="5"/>
  <c r="M1315" i="5"/>
  <c r="L1339" i="5"/>
  <c r="M1339" i="5"/>
  <c r="L1355" i="5"/>
  <c r="M1355" i="5"/>
  <c r="M1363" i="5"/>
  <c r="L1363" i="5"/>
  <c r="M1371" i="5"/>
  <c r="L1371" i="5"/>
  <c r="L1379" i="5"/>
  <c r="M1379" i="5"/>
  <c r="L1403" i="5"/>
  <c r="M1403" i="5"/>
  <c r="L1419" i="5"/>
  <c r="M1419" i="5"/>
  <c r="M1427" i="5"/>
  <c r="L1427" i="5"/>
  <c r="M1435" i="5"/>
  <c r="L1435" i="5"/>
  <c r="L1443" i="5"/>
  <c r="M1443" i="5"/>
  <c r="L1467" i="5"/>
  <c r="M1467" i="5"/>
  <c r="L1483" i="5"/>
  <c r="M1483" i="5"/>
  <c r="M1491" i="5"/>
  <c r="L1491" i="5"/>
  <c r="M1499" i="5"/>
  <c r="L1499" i="5"/>
  <c r="L1507" i="5"/>
  <c r="M1507" i="5"/>
  <c r="L1515" i="5"/>
  <c r="M1515" i="5"/>
  <c r="M1501" i="5"/>
  <c r="M1478" i="5"/>
  <c r="M1456" i="5"/>
  <c r="M1437" i="5"/>
  <c r="M1414" i="5"/>
  <c r="M1392" i="5"/>
  <c r="M1373" i="5"/>
  <c r="M1350" i="5"/>
  <c r="M1328" i="5"/>
  <c r="M1309" i="5"/>
  <c r="M1286" i="5"/>
  <c r="M1264" i="5"/>
  <c r="M1245" i="5"/>
  <c r="M1222" i="5"/>
  <c r="L1500" i="5"/>
  <c r="L1451" i="5"/>
  <c r="L1388" i="5"/>
  <c r="L1331" i="5"/>
  <c r="L1219" i="5"/>
  <c r="L1249" i="5"/>
  <c r="M1249" i="5"/>
  <c r="L1305" i="5"/>
  <c r="M1305" i="5"/>
  <c r="L1321" i="5"/>
  <c r="M1321" i="5"/>
  <c r="L1457" i="5"/>
  <c r="M1457" i="5"/>
  <c r="M1513" i="5"/>
  <c r="L1513" i="5"/>
  <c r="L1266" i="5"/>
  <c r="M1266" i="5"/>
  <c r="L1282" i="5"/>
  <c r="M1282" i="5"/>
  <c r="L1314" i="5"/>
  <c r="M1314" i="5"/>
  <c r="L1354" i="5"/>
  <c r="M1354" i="5"/>
  <c r="L1370" i="5"/>
  <c r="M1370" i="5"/>
  <c r="L1386" i="5"/>
  <c r="M1386" i="5"/>
  <c r="L1410" i="5"/>
  <c r="M1410" i="5"/>
  <c r="L1418" i="5"/>
  <c r="M1418" i="5"/>
  <c r="L1474" i="5"/>
  <c r="M1474" i="5"/>
  <c r="L1212" i="5"/>
  <c r="M1212" i="5"/>
  <c r="M1220" i="5"/>
  <c r="L1220" i="5"/>
  <c r="L1228" i="5"/>
  <c r="M1228" i="5"/>
  <c r="L1252" i="5"/>
  <c r="M1252" i="5"/>
  <c r="L1268" i="5"/>
  <c r="M1268" i="5"/>
  <c r="L1276" i="5"/>
  <c r="M1276" i="5"/>
  <c r="M1284" i="5"/>
  <c r="L1284" i="5"/>
  <c r="L1292" i="5"/>
  <c r="M1292" i="5"/>
  <c r="L1316" i="5"/>
  <c r="M1316" i="5"/>
  <c r="L1332" i="5"/>
  <c r="M1332" i="5"/>
  <c r="L1340" i="5"/>
  <c r="M1340" i="5"/>
  <c r="M1348" i="5"/>
  <c r="L1348" i="5"/>
  <c r="L1356" i="5"/>
  <c r="M1356" i="5"/>
  <c r="L1380" i="5"/>
  <c r="M1380" i="5"/>
  <c r="L1396" i="5"/>
  <c r="M1396" i="5"/>
  <c r="L1404" i="5"/>
  <c r="M1404" i="5"/>
  <c r="M1412" i="5"/>
  <c r="L1412" i="5"/>
  <c r="L1420" i="5"/>
  <c r="M1420" i="5"/>
  <c r="L1444" i="5"/>
  <c r="M1444" i="5"/>
  <c r="L1460" i="5"/>
  <c r="M1460" i="5"/>
  <c r="L1468" i="5"/>
  <c r="M1468" i="5"/>
  <c r="M1476" i="5"/>
  <c r="L1476" i="5"/>
  <c r="L1484" i="5"/>
  <c r="M1484" i="5"/>
  <c r="L1508" i="5"/>
  <c r="M1508" i="5"/>
  <c r="L1516" i="5"/>
  <c r="M1516" i="5"/>
  <c r="M1496" i="5"/>
  <c r="M1477" i="5"/>
  <c r="M1454" i="5"/>
  <c r="M1432" i="5"/>
  <c r="M1390" i="5"/>
  <c r="M1368" i="5"/>
  <c r="M1326" i="5"/>
  <c r="M1304" i="5"/>
  <c r="M1262" i="5"/>
  <c r="M1240" i="5"/>
  <c r="L1493" i="5"/>
  <c r="L1436" i="5"/>
  <c r="L1387" i="5"/>
  <c r="L1324" i="5"/>
  <c r="L1267" i="5"/>
  <c r="L1273" i="5"/>
  <c r="M1273" i="5"/>
  <c r="L1369" i="5"/>
  <c r="M1369" i="5"/>
  <c r="L1441" i="5"/>
  <c r="M1441" i="5"/>
  <c r="L1226" i="5"/>
  <c r="M1226" i="5"/>
  <c r="L1234" i="5"/>
  <c r="M1234" i="5"/>
  <c r="L1274" i="5"/>
  <c r="M1274" i="5"/>
  <c r="L1290" i="5"/>
  <c r="M1290" i="5"/>
  <c r="L1330" i="5"/>
  <c r="M1330" i="5"/>
  <c r="L1338" i="5"/>
  <c r="M1338" i="5"/>
  <c r="L1346" i="5"/>
  <c r="M1346" i="5"/>
  <c r="L1394" i="5"/>
  <c r="M1394" i="5"/>
  <c r="L1442" i="5"/>
  <c r="M1442" i="5"/>
  <c r="L1450" i="5"/>
  <c r="M1450" i="5"/>
  <c r="L1458" i="5"/>
  <c r="M1458" i="5"/>
  <c r="L1490" i="5"/>
  <c r="M1490" i="5"/>
  <c r="L1498" i="5"/>
  <c r="M1498" i="5"/>
  <c r="L1511" i="5"/>
  <c r="M1494" i="5"/>
  <c r="M1472" i="5"/>
  <c r="M1453" i="5"/>
  <c r="M1430" i="5"/>
  <c r="M1408" i="5"/>
  <c r="M1389" i="5"/>
  <c r="M1366" i="5"/>
  <c r="M1344" i="5"/>
  <c r="M1325" i="5"/>
  <c r="M1302" i="5"/>
  <c r="M1280" i="5"/>
  <c r="M1261" i="5"/>
  <c r="M1238" i="5"/>
  <c r="M1216" i="5"/>
  <c r="L1492" i="5"/>
  <c r="L1429" i="5"/>
  <c r="L1372" i="5"/>
  <c r="L1323" i="5"/>
  <c r="L1260" i="5"/>
  <c r="L1217" i="5"/>
  <c r="M1217" i="5"/>
  <c r="L1265" i="5"/>
  <c r="M1265" i="5"/>
  <c r="L1313" i="5"/>
  <c r="M1313" i="5"/>
  <c r="L1385" i="5"/>
  <c r="M1385" i="5"/>
  <c r="L1393" i="5"/>
  <c r="M1393" i="5"/>
  <c r="L1401" i="5"/>
  <c r="M1401" i="5"/>
  <c r="L1417" i="5"/>
  <c r="M1417" i="5"/>
  <c r="L1465" i="5"/>
  <c r="M1465" i="5"/>
  <c r="L1473" i="5"/>
  <c r="M1473" i="5"/>
  <c r="L1489" i="5"/>
  <c r="M1489" i="5"/>
  <c r="L1218" i="5"/>
  <c r="M1218" i="5"/>
  <c r="L1322" i="5"/>
  <c r="M1322" i="5"/>
  <c r="L1362" i="5"/>
  <c r="M1362" i="5"/>
  <c r="L1378" i="5"/>
  <c r="M1378" i="5"/>
  <c r="L1402" i="5"/>
  <c r="M1402" i="5"/>
  <c r="L1426" i="5"/>
  <c r="M1426" i="5"/>
  <c r="L1434" i="5"/>
  <c r="M1434" i="5"/>
  <c r="L1466" i="5"/>
  <c r="M1466" i="5"/>
  <c r="M1470" i="5"/>
  <c r="M1448" i="5"/>
  <c r="M1406" i="5"/>
  <c r="M1384" i="5"/>
  <c r="M1365" i="5"/>
  <c r="M1342" i="5"/>
  <c r="M1320" i="5"/>
  <c r="M1278" i="5"/>
  <c r="M1256" i="5"/>
  <c r="M1214" i="5"/>
  <c r="L1428" i="5"/>
  <c r="L1308" i="5"/>
  <c r="L1259" i="5"/>
  <c r="Q115" i="5"/>
  <c r="Q123" i="5"/>
  <c r="Q21" i="5"/>
  <c r="Q12" i="5"/>
  <c r="Q13" i="5"/>
  <c r="Q15" i="5"/>
  <c r="Q23" i="5"/>
  <c r="Q29" i="5"/>
  <c r="Q43" i="5"/>
  <c r="Q54" i="5"/>
  <c r="Q52" i="5"/>
  <c r="Q58" i="5"/>
  <c r="Q63" i="5"/>
  <c r="Q68" i="5"/>
  <c r="Q80" i="5"/>
  <c r="Q82" i="5"/>
  <c r="Q95" i="5"/>
  <c r="Q96" i="5"/>
  <c r="Q107" i="5"/>
  <c r="Q108" i="5"/>
  <c r="Q111" i="5"/>
  <c r="Q113" i="5"/>
  <c r="Q120" i="5"/>
  <c r="Q130" i="5"/>
  <c r="Q131" i="5"/>
  <c r="Q133" i="5"/>
  <c r="Q139" i="5"/>
  <c r="Q141" i="5"/>
  <c r="Q144" i="5"/>
  <c r="Q147" i="5"/>
  <c r="Q148" i="5"/>
  <c r="Q151" i="5"/>
  <c r="Q156" i="5"/>
  <c r="Q161" i="5"/>
  <c r="Q165" i="5"/>
  <c r="Q166" i="5"/>
  <c r="Q170" i="5"/>
  <c r="Q181" i="5"/>
  <c r="Q186" i="5"/>
  <c r="Q192" i="5"/>
  <c r="Q196" i="5"/>
  <c r="Q198" i="5"/>
  <c r="Q200" i="5"/>
  <c r="Q201" i="5"/>
  <c r="Q214" i="5"/>
  <c r="Q215" i="5"/>
  <c r="Q219" i="5"/>
  <c r="Q223" i="5"/>
  <c r="Q240" i="5"/>
  <c r="Q255" i="5"/>
  <c r="Q258" i="5"/>
  <c r="Q270" i="5"/>
  <c r="Q277" i="5"/>
  <c r="Q278" i="5"/>
  <c r="Q281" i="5"/>
  <c r="Q283" i="5"/>
  <c r="Q285" i="5"/>
  <c r="Q292" i="5"/>
  <c r="Q305" i="5"/>
  <c r="Q316" i="5"/>
  <c r="Q321" i="5"/>
  <c r="Q323" i="5"/>
  <c r="Q324" i="5"/>
  <c r="Q326" i="5"/>
  <c r="Q330" i="5"/>
  <c r="Q332" i="5"/>
  <c r="Q342" i="5"/>
  <c r="Q344" i="5"/>
  <c r="Q348" i="5"/>
  <c r="Q351" i="5"/>
  <c r="Q352" i="5"/>
  <c r="Q354" i="5"/>
  <c r="Q356" i="5"/>
  <c r="Q357" i="5"/>
  <c r="Q360" i="5"/>
  <c r="Q362" i="5"/>
  <c r="Q364" i="5"/>
  <c r="Q365" i="5"/>
  <c r="Q368" i="5"/>
  <c r="Q370" i="5"/>
  <c r="Q372" i="5"/>
  <c r="Q373" i="5"/>
  <c r="Q375" i="5"/>
  <c r="Q376" i="5"/>
  <c r="Q378" i="5"/>
  <c r="Q380" i="5"/>
  <c r="Q381" i="5"/>
  <c r="Q383" i="5"/>
  <c r="Q384" i="5"/>
  <c r="Q386" i="5"/>
  <c r="Q388" i="5"/>
  <c r="Q389" i="5"/>
  <c r="Q391" i="5"/>
  <c r="Q392" i="5"/>
  <c r="Q394" i="5"/>
  <c r="Q396" i="5"/>
  <c r="Q397" i="5"/>
  <c r="Q399" i="5"/>
  <c r="Q400" i="5"/>
  <c r="Q402" i="5"/>
  <c r="Q404" i="5"/>
  <c r="Q405" i="5"/>
  <c r="Q407" i="5"/>
  <c r="Q408" i="5"/>
  <c r="Q410" i="5"/>
  <c r="Q412" i="5"/>
  <c r="Q413" i="5"/>
  <c r="Q415" i="5"/>
  <c r="Q416" i="5"/>
  <c r="Q418" i="5"/>
  <c r="Q420" i="5"/>
  <c r="Q421" i="5"/>
  <c r="Q424" i="5"/>
  <c r="Q426" i="5"/>
  <c r="Q428" i="5"/>
  <c r="Q429" i="5"/>
  <c r="Q431" i="5"/>
  <c r="Q433" i="5"/>
  <c r="Q435" i="5"/>
  <c r="Q437" i="5"/>
  <c r="Q439" i="5"/>
  <c r="Q441" i="5"/>
  <c r="Q442" i="5"/>
  <c r="Q445" i="5"/>
  <c r="Q446" i="5"/>
  <c r="Q448" i="5"/>
  <c r="Q449" i="5"/>
  <c r="Q451" i="5"/>
  <c r="Q452" i="5"/>
  <c r="Q454" i="5"/>
  <c r="Q456" i="5"/>
  <c r="Q457" i="5"/>
  <c r="Q459" i="5"/>
  <c r="Q460" i="5"/>
  <c r="Q462" i="5"/>
  <c r="Q464" i="5"/>
  <c r="Q465" i="5"/>
  <c r="Q467" i="5"/>
  <c r="Q468" i="5"/>
  <c r="Q470" i="5"/>
  <c r="Q472" i="5"/>
  <c r="Q473" i="5"/>
  <c r="Q475" i="5"/>
  <c r="Q476" i="5"/>
  <c r="Q478" i="5"/>
  <c r="Q480" i="5"/>
  <c r="Q481" i="5"/>
  <c r="Q483" i="5"/>
  <c r="Q484" i="5"/>
  <c r="Q486" i="5"/>
  <c r="Q488" i="5"/>
  <c r="Q489" i="5"/>
  <c r="Q491" i="5"/>
  <c r="Q492" i="5"/>
  <c r="Q494" i="5"/>
  <c r="Q496" i="5"/>
  <c r="Q497" i="5"/>
  <c r="Q499" i="5"/>
  <c r="Q500" i="5"/>
  <c r="Q502" i="5"/>
  <c r="Q504" i="5"/>
  <c r="Q505" i="5"/>
  <c r="Q508" i="5"/>
  <c r="Q510" i="5"/>
  <c r="Q512" i="5"/>
  <c r="Q513" i="5"/>
  <c r="Q515" i="5"/>
  <c r="Q516" i="5"/>
  <c r="Q518" i="5"/>
  <c r="Q520" i="5"/>
  <c r="Q521" i="5"/>
  <c r="Q159" i="5" l="1"/>
  <c r="Q160" i="5"/>
  <c r="Q438" i="5"/>
  <c r="Q220" i="5"/>
  <c r="Q517" i="5"/>
  <c r="Q509" i="5"/>
  <c r="Q501" i="5"/>
  <c r="Q493" i="5"/>
  <c r="Q485" i="5"/>
  <c r="Q477" i="5"/>
  <c r="Q469" i="5"/>
  <c r="Q461" i="5"/>
  <c r="Q453" i="5"/>
  <c r="Q434" i="5"/>
  <c r="Q425" i="5"/>
  <c r="Q417" i="5"/>
  <c r="Q409" i="5"/>
  <c r="Q401" i="5"/>
  <c r="Q393" i="5"/>
  <c r="Q385" i="5"/>
  <c r="Q377" i="5"/>
  <c r="Q369" i="5"/>
  <c r="Q361" i="5"/>
  <c r="Q353" i="5"/>
  <c r="Q336" i="5"/>
  <c r="Q337" i="5"/>
  <c r="Q317" i="5"/>
  <c r="Q318" i="5"/>
  <c r="Q286" i="5"/>
  <c r="Q287" i="5"/>
  <c r="Q268" i="5"/>
  <c r="Q269" i="5"/>
  <c r="Q204" i="5"/>
  <c r="Q205" i="5"/>
  <c r="Q142" i="5"/>
  <c r="Q143" i="5"/>
  <c r="Q197" i="5"/>
  <c r="Q152" i="5"/>
  <c r="Q16" i="5"/>
  <c r="Q206" i="5"/>
  <c r="Q207" i="5"/>
  <c r="Q507" i="5"/>
  <c r="Q423" i="5"/>
  <c r="Q367" i="5"/>
  <c r="Q359" i="5"/>
  <c r="Q331" i="5"/>
  <c r="Q314" i="5"/>
  <c r="Q315" i="5"/>
  <c r="Q284" i="5"/>
  <c r="Q217" i="5"/>
  <c r="Q171" i="5"/>
  <c r="Q140" i="5"/>
  <c r="Q124" i="5"/>
  <c r="Q202" i="5"/>
  <c r="Q432" i="5"/>
  <c r="Q167" i="5"/>
  <c r="Q333" i="5"/>
  <c r="Q226" i="5"/>
  <c r="Q227" i="5"/>
  <c r="Q182" i="5"/>
  <c r="Q183" i="5"/>
  <c r="Q175" i="5"/>
  <c r="Q176" i="5"/>
  <c r="Q125" i="5"/>
  <c r="Q126" i="5"/>
  <c r="Q193" i="5"/>
  <c r="Q514" i="5"/>
  <c r="Q506" i="5"/>
  <c r="Q498" i="5"/>
  <c r="Q490" i="5"/>
  <c r="Q482" i="5"/>
  <c r="Q474" i="5"/>
  <c r="Q466" i="5"/>
  <c r="Q458" i="5"/>
  <c r="Q450" i="5"/>
  <c r="Q440" i="5"/>
  <c r="Q430" i="5"/>
  <c r="Q422" i="5"/>
  <c r="Q414" i="5"/>
  <c r="Q406" i="5"/>
  <c r="Q398" i="5"/>
  <c r="Q390" i="5"/>
  <c r="Q382" i="5"/>
  <c r="Q374" i="5"/>
  <c r="Q366" i="5"/>
  <c r="Q358" i="5"/>
  <c r="Q349" i="5"/>
  <c r="Q350" i="5"/>
  <c r="Q312" i="5"/>
  <c r="Q313" i="5"/>
  <c r="Q243" i="5"/>
  <c r="Q244" i="5"/>
  <c r="Q216" i="5"/>
  <c r="Q149" i="5"/>
  <c r="Q81" i="5"/>
  <c r="Q327" i="5"/>
  <c r="Q345" i="5"/>
  <c r="Q112" i="5"/>
  <c r="Q443" i="5"/>
  <c r="Q22" i="5"/>
  <c r="Q293" i="5"/>
  <c r="Q59" i="5"/>
  <c r="Q150" i="5"/>
  <c r="Q282" i="5"/>
  <c r="Q325" i="5"/>
  <c r="Q97" i="5"/>
  <c r="Q279" i="5"/>
  <c r="Q241" i="5"/>
  <c r="Q242" i="5"/>
  <c r="Q134" i="5"/>
  <c r="Q135" i="5"/>
  <c r="Q53" i="5"/>
  <c r="Q30" i="5"/>
  <c r="Q256" i="5"/>
  <c r="Q259" i="5"/>
  <c r="Q69" i="5"/>
  <c r="Q271" i="5"/>
  <c r="Q154" i="5"/>
  <c r="Q155" i="5"/>
  <c r="Q308" i="5"/>
  <c r="Q309" i="5"/>
  <c r="Q306" i="5"/>
  <c r="Q307" i="5"/>
  <c r="Q519" i="5"/>
  <c r="Q511" i="5"/>
  <c r="Q503" i="5"/>
  <c r="Q495" i="5"/>
  <c r="Q487" i="5"/>
  <c r="Q479" i="5"/>
  <c r="Q471" i="5"/>
  <c r="Q463" i="5"/>
  <c r="Q455" i="5"/>
  <c r="Q447" i="5"/>
  <c r="Q436" i="5"/>
  <c r="Q427" i="5"/>
  <c r="Q419" i="5"/>
  <c r="Q411" i="5"/>
  <c r="Q403" i="5"/>
  <c r="Q395" i="5"/>
  <c r="Q387" i="5"/>
  <c r="Q379" i="5"/>
  <c r="Q371" i="5"/>
  <c r="Q363" i="5"/>
  <c r="Q355" i="5"/>
  <c r="Q343" i="5"/>
  <c r="Q322" i="5"/>
  <c r="Q237" i="5"/>
  <c r="Q238" i="5"/>
  <c r="Q211" i="5"/>
  <c r="Q212" i="5"/>
  <c r="Q145" i="5"/>
  <c r="Q132" i="5"/>
  <c r="Q109" i="5"/>
  <c r="Q110" i="5"/>
  <c r="Q14" i="5"/>
  <c r="Q114" i="5"/>
  <c r="Q34" i="5"/>
  <c r="Q172" i="5"/>
  <c r="Q224" i="5"/>
  <c r="Q55" i="5"/>
  <c r="Q121" i="5"/>
  <c r="Q162" i="5"/>
  <c r="Q522" i="5" l="1"/>
  <c r="Q523" i="5"/>
  <c r="Q524" i="5"/>
  <c r="Q525" i="5"/>
  <c r="Q526" i="5"/>
  <c r="Q528" i="5"/>
  <c r="Q529" i="5"/>
  <c r="Q531" i="5"/>
  <c r="Q532" i="5"/>
  <c r="Q533" i="5"/>
  <c r="Q534" i="5"/>
  <c r="Q536" i="5"/>
  <c r="Q537" i="5"/>
  <c r="Q539" i="5"/>
  <c r="Q540" i="5"/>
  <c r="Q541" i="5"/>
  <c r="Q542" i="5"/>
  <c r="Q544" i="5"/>
  <c r="Q545" i="5"/>
  <c r="Q547" i="5"/>
  <c r="Q548" i="5"/>
  <c r="Q549" i="5"/>
  <c r="Q550" i="5"/>
  <c r="Q552" i="5"/>
  <c r="Q553" i="5"/>
  <c r="Q556" i="5"/>
  <c r="Q557" i="5"/>
  <c r="Q558" i="5"/>
  <c r="Q561" i="5"/>
  <c r="Q563" i="5"/>
  <c r="Q564" i="5"/>
  <c r="Q565" i="5"/>
  <c r="Q566" i="5"/>
  <c r="Q569" i="5"/>
  <c r="Q571" i="5"/>
  <c r="Q572" i="5"/>
  <c r="Q573" i="5"/>
  <c r="Q574" i="5"/>
  <c r="Q576" i="5"/>
  <c r="Q577" i="5"/>
  <c r="Q579" i="5"/>
  <c r="Q580" i="5"/>
  <c r="Q581" i="5"/>
  <c r="Q582" i="5"/>
  <c r="Q584" i="5"/>
  <c r="Q585" i="5"/>
  <c r="Q588" i="5"/>
  <c r="Q589" i="5"/>
  <c r="Q590" i="5"/>
  <c r="Q592" i="5"/>
  <c r="Q593" i="5"/>
  <c r="Q595" i="5"/>
  <c r="Q596" i="5"/>
  <c r="Q597" i="5"/>
  <c r="Q598" i="5"/>
  <c r="Q600" i="5"/>
  <c r="Q601" i="5"/>
  <c r="Q603" i="5"/>
  <c r="Q604" i="5"/>
  <c r="Q605" i="5"/>
  <c r="Q606" i="5"/>
  <c r="Q608" i="5"/>
  <c r="Q609" i="5"/>
  <c r="Q612" i="5"/>
  <c r="Q613" i="5"/>
  <c r="Q614" i="5"/>
  <c r="Q616" i="5"/>
  <c r="Q617" i="5"/>
  <c r="Q620" i="5"/>
  <c r="Q621" i="5"/>
  <c r="Q622" i="5"/>
  <c r="Q624" i="5"/>
  <c r="Q625" i="5"/>
  <c r="Q627" i="5"/>
  <c r="Q628" i="5"/>
  <c r="Q629" i="5"/>
  <c r="Q630" i="5"/>
  <c r="Q632" i="5"/>
  <c r="Q633" i="5"/>
  <c r="Q635" i="5"/>
  <c r="Q637" i="5"/>
  <c r="Q638" i="5"/>
  <c r="Q640" i="5"/>
  <c r="Q641" i="5"/>
  <c r="Q643" i="5"/>
  <c r="Q645" i="5"/>
  <c r="Q646" i="5"/>
  <c r="Q648" i="5"/>
  <c r="Q649" i="5"/>
  <c r="Q651" i="5"/>
  <c r="Q653" i="5"/>
  <c r="Q654" i="5"/>
  <c r="Q656" i="5"/>
  <c r="Q657" i="5"/>
  <c r="Q659" i="5"/>
  <c r="Q661" i="5"/>
  <c r="Q662" i="5"/>
  <c r="Q664" i="5"/>
  <c r="Q665" i="5"/>
  <c r="Q667" i="5"/>
  <c r="Q669" i="5"/>
  <c r="Q670" i="5"/>
  <c r="Q672" i="5"/>
  <c r="Q673" i="5"/>
  <c r="Q675" i="5"/>
  <c r="Q677" i="5"/>
  <c r="Q678" i="5"/>
  <c r="Q680" i="5"/>
  <c r="Q681" i="5"/>
  <c r="Q683" i="5"/>
  <c r="Q1211" i="5"/>
  <c r="Q1213" i="5"/>
  <c r="Q1214" i="5"/>
  <c r="Q1216" i="5"/>
  <c r="Q1217" i="5"/>
  <c r="Q1218" i="5"/>
  <c r="Q1219" i="5"/>
  <c r="Q1221" i="5"/>
  <c r="Q1222" i="5"/>
  <c r="Q1224" i="5"/>
  <c r="Q1225" i="5"/>
  <c r="Q1226" i="5"/>
  <c r="Q1227" i="5"/>
  <c r="Q1229" i="5"/>
  <c r="Q1230" i="5"/>
  <c r="Q1232" i="5"/>
  <c r="Q1233" i="5"/>
  <c r="Q1234" i="5"/>
  <c r="Q1235" i="5"/>
  <c r="Q1237" i="5"/>
  <c r="Q1238" i="5"/>
  <c r="Q1240" i="5"/>
  <c r="Q1241" i="5"/>
  <c r="Q1242" i="5"/>
  <c r="Q1243" i="5"/>
  <c r="Q1245" i="5"/>
  <c r="Q1246" i="5"/>
  <c r="Q1248" i="5"/>
  <c r="Q1249" i="5"/>
  <c r="Q1250" i="5"/>
  <c r="Q1251" i="5"/>
  <c r="Q1253" i="5"/>
  <c r="Q1254" i="5"/>
  <c r="Q1256" i="5"/>
  <c r="Q1257" i="5"/>
  <c r="Q1258" i="5"/>
  <c r="Q1259" i="5"/>
  <c r="Q1261" i="5"/>
  <c r="Q1262" i="5"/>
  <c r="Q1264" i="5"/>
  <c r="Q1265" i="5"/>
  <c r="Q1266" i="5"/>
  <c r="Q1267" i="5"/>
  <c r="Q1269" i="5"/>
  <c r="Q1270" i="5"/>
  <c r="Q1273" i="5"/>
  <c r="Q1274" i="5"/>
  <c r="Q1275" i="5"/>
  <c r="Q1277" i="5"/>
  <c r="Q1278" i="5"/>
  <c r="Q1281" i="5"/>
  <c r="Q1282" i="5"/>
  <c r="Q1283" i="5"/>
  <c r="Q1285" i="5"/>
  <c r="Q1286" i="5"/>
  <c r="Q1289" i="5"/>
  <c r="Q1290" i="5"/>
  <c r="Q1291" i="5"/>
  <c r="Q1293" i="5"/>
  <c r="Q1294" i="5"/>
  <c r="Q1297" i="5"/>
  <c r="Q1298" i="5"/>
  <c r="Q1301" i="5"/>
  <c r="Q1302" i="5"/>
  <c r="Q1305" i="5"/>
  <c r="Q1306" i="5"/>
  <c r="Q1307" i="5"/>
  <c r="Q1309" i="5"/>
  <c r="Q1310" i="5"/>
  <c r="Q1313" i="5"/>
  <c r="Q1314" i="5"/>
  <c r="Q1317" i="5"/>
  <c r="Q1318" i="5"/>
  <c r="Q1321" i="5"/>
  <c r="Q1322" i="5"/>
  <c r="Q1325" i="5"/>
  <c r="Q1326" i="5"/>
  <c r="Q1328" i="5"/>
  <c r="Q1329" i="5"/>
  <c r="Q1330" i="5"/>
  <c r="Q1333" i="5"/>
  <c r="Q1334" i="5"/>
  <c r="Q1336" i="5"/>
  <c r="Q1337" i="5"/>
  <c r="Q1338" i="5"/>
  <c r="Q1341" i="5"/>
  <c r="Q1342" i="5"/>
  <c r="Q1344" i="5"/>
  <c r="Q1345" i="5"/>
  <c r="Q1346" i="5"/>
  <c r="Q1349" i="5"/>
  <c r="Q1350" i="5"/>
  <c r="Q1352" i="5"/>
  <c r="Q1353" i="5"/>
  <c r="Q1354" i="5"/>
  <c r="Q1357" i="5"/>
  <c r="Q1358" i="5"/>
  <c r="Q1360" i="5"/>
  <c r="Q1361" i="5"/>
  <c r="Q1362" i="5"/>
  <c r="Q1365" i="5"/>
  <c r="Q1366" i="5"/>
  <c r="Q1368" i="5"/>
  <c r="Q1369" i="5"/>
  <c r="Q1370" i="5"/>
  <c r="Q1373" i="5"/>
  <c r="Q1374" i="5"/>
  <c r="Q1376" i="5"/>
  <c r="Q1377" i="5"/>
  <c r="Q1378" i="5"/>
  <c r="Q1381" i="5"/>
  <c r="Q1382" i="5"/>
  <c r="Q1384" i="5"/>
  <c r="Q1385" i="5"/>
  <c r="Q1386" i="5"/>
  <c r="Q1389" i="5"/>
  <c r="Q1390" i="5"/>
  <c r="Q1392" i="5"/>
  <c r="Q1393" i="5"/>
  <c r="Q1394" i="5"/>
  <c r="Q1397" i="5"/>
  <c r="Q1398" i="5"/>
  <c r="Q1400" i="5"/>
  <c r="Q1401" i="5"/>
  <c r="Q1402" i="5"/>
  <c r="Q1405" i="5"/>
  <c r="Q1406" i="5"/>
  <c r="Q1408" i="5"/>
  <c r="Q1409" i="5"/>
  <c r="Q1410" i="5"/>
  <c r="Q1413" i="5"/>
  <c r="Q1414" i="5"/>
  <c r="Q1416" i="5"/>
  <c r="Q1417" i="5"/>
  <c r="Q1418" i="5"/>
  <c r="Q1421" i="5"/>
  <c r="Q1422" i="5"/>
  <c r="Q1424" i="5"/>
  <c r="Q1425" i="5"/>
  <c r="Q1426" i="5"/>
  <c r="Q1429" i="5"/>
  <c r="Q1430" i="5"/>
  <c r="Q1432" i="5"/>
  <c r="Q1433" i="5"/>
  <c r="Q1434" i="5"/>
  <c r="Q1437" i="5"/>
  <c r="Q1438" i="5"/>
  <c r="Q1440" i="5"/>
  <c r="Q1441" i="5"/>
  <c r="Q1442" i="5"/>
  <c r="Q1445" i="5"/>
  <c r="Q1446" i="5"/>
  <c r="Q1448" i="5"/>
  <c r="Q1449" i="5"/>
  <c r="Q1450" i="5"/>
  <c r="Q1453" i="5"/>
  <c r="Q1454" i="5"/>
  <c r="Q1456" i="5"/>
  <c r="Q1457" i="5"/>
  <c r="Q1458" i="5"/>
  <c r="Q1461" i="5"/>
  <c r="Q1462" i="5"/>
  <c r="Q1464" i="5"/>
  <c r="Q1465" i="5"/>
  <c r="Q1466" i="5"/>
  <c r="Q1469" i="5"/>
  <c r="Q1470" i="5"/>
  <c r="Q1472" i="5"/>
  <c r="Q1473" i="5"/>
  <c r="Q1474" i="5"/>
  <c r="Q1477" i="5"/>
  <c r="Q1478" i="5"/>
  <c r="Q1480" i="5"/>
  <c r="Q1481" i="5"/>
  <c r="Q1482" i="5"/>
  <c r="Q1485" i="5"/>
  <c r="Q1486" i="5"/>
  <c r="Q1488" i="5"/>
  <c r="Q1489" i="5"/>
  <c r="Q1490" i="5"/>
  <c r="Q1493" i="5"/>
  <c r="Q1494" i="5"/>
  <c r="Q1496" i="5"/>
  <c r="Q1497" i="5"/>
  <c r="Q1498" i="5"/>
  <c r="Q1501" i="5"/>
  <c r="Q1502" i="5"/>
  <c r="Q1504" i="5"/>
  <c r="Q1505" i="5"/>
  <c r="Q1506" i="5"/>
  <c r="Q1507" i="5"/>
  <c r="Q1509" i="5"/>
  <c r="Q1510" i="5"/>
  <c r="Q1512" i="5"/>
  <c r="Q1513" i="5"/>
  <c r="Q1514" i="5"/>
  <c r="Q1515" i="5"/>
  <c r="Q1320" i="5" l="1"/>
  <c r="Q1312" i="5"/>
  <c r="Q1304" i="5"/>
  <c r="Q1296" i="5"/>
  <c r="Q1288" i="5"/>
  <c r="Q1280" i="5"/>
  <c r="Q1272" i="5"/>
  <c r="Q568" i="5"/>
  <c r="Q560" i="5"/>
  <c r="Q1511" i="5"/>
  <c r="Q1503" i="5"/>
  <c r="Q1495" i="5"/>
  <c r="Q1487" i="5"/>
  <c r="Q1479" i="5"/>
  <c r="Q1471" i="5"/>
  <c r="Q1463" i="5"/>
  <c r="Q1455" i="5"/>
  <c r="Q1447" i="5"/>
  <c r="Q1439" i="5"/>
  <c r="Q1431" i="5"/>
  <c r="Q1423" i="5"/>
  <c r="Q1415" i="5"/>
  <c r="Q1407" i="5"/>
  <c r="Q1399" i="5"/>
  <c r="Q1391" i="5"/>
  <c r="Q1383" i="5"/>
  <c r="Q1375" i="5"/>
  <c r="Q1367" i="5"/>
  <c r="Q1359" i="5"/>
  <c r="Q1351" i="5"/>
  <c r="Q1343" i="5"/>
  <c r="Q1335" i="5"/>
  <c r="Q1327" i="5"/>
  <c r="Q1319" i="5"/>
  <c r="Q1311" i="5"/>
  <c r="Q1303" i="5"/>
  <c r="Q1295" i="5"/>
  <c r="Q1287" i="5"/>
  <c r="Q1279" i="5"/>
  <c r="Q1271" i="5"/>
  <c r="Q1263" i="5"/>
  <c r="Q1255" i="5"/>
  <c r="Q1247" i="5"/>
  <c r="Q1239" i="5"/>
  <c r="Q1231" i="5"/>
  <c r="Q1223" i="5"/>
  <c r="Q1215" i="5"/>
  <c r="Q679" i="5"/>
  <c r="Q671" i="5"/>
  <c r="Q663" i="5"/>
  <c r="Q655" i="5"/>
  <c r="Q647" i="5"/>
  <c r="Q639" i="5"/>
  <c r="Q631" i="5"/>
  <c r="Q623" i="5"/>
  <c r="Q615" i="5"/>
  <c r="Q607" i="5"/>
  <c r="Q599" i="5"/>
  <c r="Q591" i="5"/>
  <c r="Q583" i="5"/>
  <c r="Q575" i="5"/>
  <c r="Q567" i="5"/>
  <c r="Q559" i="5"/>
  <c r="Q551" i="5"/>
  <c r="Q543" i="5"/>
  <c r="Q535" i="5"/>
  <c r="Q527" i="5"/>
  <c r="Q1516" i="5"/>
  <c r="Q1508" i="5"/>
  <c r="Q1500" i="5"/>
  <c r="Q1492" i="5"/>
  <c r="Q1484" i="5"/>
  <c r="Q1476" i="5"/>
  <c r="Q1468" i="5"/>
  <c r="Q1460" i="5"/>
  <c r="Q1452" i="5"/>
  <c r="Q1444" i="5"/>
  <c r="Q1436" i="5"/>
  <c r="Q1428" i="5"/>
  <c r="Q1420" i="5"/>
  <c r="Q1412" i="5"/>
  <c r="Q1404" i="5"/>
  <c r="Q1396" i="5"/>
  <c r="Q1388" i="5"/>
  <c r="Q1380" i="5"/>
  <c r="Q1372" i="5"/>
  <c r="Q1364" i="5"/>
  <c r="Q1356" i="5"/>
  <c r="Q1348" i="5"/>
  <c r="Q1340" i="5"/>
  <c r="Q1332" i="5"/>
  <c r="Q1324" i="5"/>
  <c r="Q1316" i="5"/>
  <c r="Q1308" i="5"/>
  <c r="Q1300" i="5"/>
  <c r="Q1292" i="5"/>
  <c r="Q1284" i="5"/>
  <c r="Q1276" i="5"/>
  <c r="Q1268" i="5"/>
  <c r="Q1260" i="5"/>
  <c r="Q1252" i="5"/>
  <c r="Q1244" i="5"/>
  <c r="Q1236" i="5"/>
  <c r="Q1228" i="5"/>
  <c r="Q1220" i="5"/>
  <c r="Q1212" i="5"/>
  <c r="Q684" i="5"/>
  <c r="Q676" i="5"/>
  <c r="Q668" i="5"/>
  <c r="Q660" i="5"/>
  <c r="Q652" i="5"/>
  <c r="Q644" i="5"/>
  <c r="Q636" i="5"/>
  <c r="Q1499" i="5"/>
  <c r="Q1491" i="5"/>
  <c r="Q1483" i="5"/>
  <c r="Q1475" i="5"/>
  <c r="Q1467" i="5"/>
  <c r="Q1459" i="5"/>
  <c r="Q1451" i="5"/>
  <c r="Q1443" i="5"/>
  <c r="Q1435" i="5"/>
  <c r="Q1427" i="5"/>
  <c r="Q1419" i="5"/>
  <c r="Q1411" i="5"/>
  <c r="Q1403" i="5"/>
  <c r="Q1395" i="5"/>
  <c r="Q1387" i="5"/>
  <c r="Q1379" i="5"/>
  <c r="Q1371" i="5"/>
  <c r="Q1363" i="5"/>
  <c r="Q1355" i="5"/>
  <c r="Q1347" i="5"/>
  <c r="Q1339" i="5"/>
  <c r="Q1331" i="5"/>
  <c r="Q1323" i="5"/>
  <c r="Q1315" i="5"/>
  <c r="Q1299" i="5"/>
  <c r="Q619" i="5"/>
  <c r="Q611" i="5"/>
  <c r="Q587" i="5"/>
  <c r="Q555" i="5"/>
  <c r="Q682" i="5"/>
  <c r="Q674" i="5"/>
  <c r="Q666" i="5"/>
  <c r="Q658" i="5"/>
  <c r="Q650" i="5"/>
  <c r="Q642" i="5"/>
  <c r="Q634" i="5"/>
  <c r="Q626" i="5"/>
  <c r="Q618" i="5"/>
  <c r="Q610" i="5"/>
  <c r="Q602" i="5"/>
  <c r="Q594" i="5"/>
  <c r="Q586" i="5"/>
  <c r="Q578" i="5"/>
  <c r="Q570" i="5"/>
  <c r="Q562" i="5"/>
  <c r="Q554" i="5"/>
  <c r="Q546" i="5"/>
  <c r="Q538" i="5"/>
  <c r="Q530" i="5"/>
  <c r="Q32" i="5"/>
  <c r="Q33" i="5"/>
  <c r="AJ2" i="1" l="1"/>
  <c r="F19" i="10" l="1"/>
  <c r="K340" i="1" l="1"/>
  <c r="L340" i="1"/>
  <c r="M340" i="1"/>
  <c r="N340" i="1"/>
  <c r="O340" i="1"/>
  <c r="K341" i="1"/>
  <c r="L341" i="1"/>
  <c r="M341" i="1"/>
  <c r="N341" i="1"/>
  <c r="O341" i="1"/>
  <c r="K342" i="1"/>
  <c r="L342" i="1"/>
  <c r="M342" i="1"/>
  <c r="N342" i="1"/>
  <c r="O342" i="1"/>
  <c r="K343" i="1"/>
  <c r="L343" i="1"/>
  <c r="M343" i="1"/>
  <c r="N343" i="1"/>
  <c r="O343" i="1"/>
  <c r="K344" i="1"/>
  <c r="L344" i="1"/>
  <c r="M344" i="1"/>
  <c r="N344" i="1"/>
  <c r="O344" i="1"/>
  <c r="K345" i="1"/>
  <c r="L345" i="1"/>
  <c r="M345" i="1"/>
  <c r="N345" i="1"/>
  <c r="O345" i="1"/>
  <c r="K346" i="1"/>
  <c r="L346" i="1"/>
  <c r="M346" i="1"/>
  <c r="N346" i="1"/>
  <c r="O346" i="1"/>
  <c r="K347" i="1"/>
  <c r="L347" i="1"/>
  <c r="M347" i="1"/>
  <c r="N347" i="1"/>
  <c r="O347" i="1"/>
  <c r="K348" i="1"/>
  <c r="L348" i="1"/>
  <c r="M348" i="1"/>
  <c r="N348" i="1"/>
  <c r="O348" i="1"/>
  <c r="K349" i="1"/>
  <c r="L349" i="1"/>
  <c r="M349" i="1"/>
  <c r="N349" i="1"/>
  <c r="O349" i="1"/>
  <c r="K350" i="1"/>
  <c r="L350" i="1"/>
  <c r="M350" i="1"/>
  <c r="N350" i="1"/>
  <c r="O350" i="1"/>
  <c r="K351" i="1"/>
  <c r="L351" i="1"/>
  <c r="M351" i="1"/>
  <c r="N351" i="1"/>
  <c r="O351" i="1"/>
  <c r="K352" i="1"/>
  <c r="L352" i="1"/>
  <c r="M352" i="1"/>
  <c r="N352" i="1"/>
  <c r="O352" i="1"/>
  <c r="K353" i="1"/>
  <c r="L353" i="1"/>
  <c r="M353" i="1"/>
  <c r="N353" i="1"/>
  <c r="O353" i="1"/>
  <c r="K354" i="1"/>
  <c r="L354" i="1"/>
  <c r="M354" i="1"/>
  <c r="N354" i="1"/>
  <c r="O354" i="1"/>
  <c r="K355" i="1"/>
  <c r="L355" i="1"/>
  <c r="M355" i="1"/>
  <c r="N355" i="1"/>
  <c r="O355" i="1"/>
  <c r="K356" i="1"/>
  <c r="L356" i="1"/>
  <c r="M356" i="1"/>
  <c r="N356" i="1"/>
  <c r="O356" i="1"/>
  <c r="K357" i="1"/>
  <c r="L357" i="1"/>
  <c r="M357" i="1"/>
  <c r="N357" i="1"/>
  <c r="O357" i="1"/>
  <c r="K358" i="1"/>
  <c r="L358" i="1"/>
  <c r="M358" i="1"/>
  <c r="N358" i="1"/>
  <c r="O358" i="1"/>
  <c r="K359" i="1"/>
  <c r="L359" i="1"/>
  <c r="M359" i="1"/>
  <c r="N359" i="1"/>
  <c r="O359" i="1"/>
  <c r="K360" i="1"/>
  <c r="L360" i="1"/>
  <c r="M360" i="1"/>
  <c r="N360" i="1"/>
  <c r="O360" i="1"/>
  <c r="K361" i="1"/>
  <c r="L361" i="1"/>
  <c r="M361" i="1"/>
  <c r="N361" i="1"/>
  <c r="O361" i="1"/>
  <c r="K362" i="1"/>
  <c r="L362" i="1"/>
  <c r="M362" i="1"/>
  <c r="N362" i="1"/>
  <c r="O362" i="1"/>
  <c r="K363" i="1"/>
  <c r="L363" i="1"/>
  <c r="M363" i="1"/>
  <c r="N363" i="1"/>
  <c r="O363" i="1"/>
  <c r="K364" i="1"/>
  <c r="L364" i="1"/>
  <c r="M364" i="1"/>
  <c r="N364" i="1"/>
  <c r="O364" i="1"/>
  <c r="K365" i="1"/>
  <c r="L365" i="1"/>
  <c r="M365" i="1"/>
  <c r="N365" i="1"/>
  <c r="O365" i="1"/>
  <c r="K366" i="1"/>
  <c r="L366" i="1"/>
  <c r="M366" i="1"/>
  <c r="N366" i="1"/>
  <c r="O366" i="1"/>
  <c r="K367" i="1"/>
  <c r="L367" i="1"/>
  <c r="M367" i="1"/>
  <c r="N367" i="1"/>
  <c r="O367" i="1"/>
  <c r="K368" i="1"/>
  <c r="L368" i="1"/>
  <c r="M368" i="1"/>
  <c r="N368" i="1"/>
  <c r="O368" i="1"/>
  <c r="K369" i="1"/>
  <c r="L369" i="1"/>
  <c r="M369" i="1"/>
  <c r="N369" i="1"/>
  <c r="O369" i="1"/>
  <c r="K370" i="1"/>
  <c r="L370" i="1"/>
  <c r="M370" i="1"/>
  <c r="N370" i="1"/>
  <c r="O370" i="1"/>
  <c r="K371" i="1"/>
  <c r="L371" i="1"/>
  <c r="M371" i="1"/>
  <c r="N371" i="1"/>
  <c r="O371" i="1"/>
  <c r="K372" i="1"/>
  <c r="L372" i="1"/>
  <c r="M372" i="1"/>
  <c r="N372" i="1"/>
  <c r="O372" i="1"/>
  <c r="K373" i="1"/>
  <c r="L373" i="1"/>
  <c r="M373" i="1"/>
  <c r="N373" i="1"/>
  <c r="O373" i="1"/>
  <c r="K374" i="1"/>
  <c r="L374" i="1"/>
  <c r="M374" i="1"/>
  <c r="N374" i="1"/>
  <c r="O374" i="1"/>
  <c r="K375" i="1"/>
  <c r="L375" i="1"/>
  <c r="M375" i="1"/>
  <c r="N375" i="1"/>
  <c r="O375" i="1"/>
  <c r="K376" i="1"/>
  <c r="L376" i="1"/>
  <c r="M376" i="1"/>
  <c r="N376" i="1"/>
  <c r="O376" i="1"/>
  <c r="K377" i="1"/>
  <c r="L377" i="1"/>
  <c r="M377" i="1"/>
  <c r="N377" i="1"/>
  <c r="O377" i="1"/>
  <c r="K378" i="1"/>
  <c r="L378" i="1"/>
  <c r="M378" i="1"/>
  <c r="N378" i="1"/>
  <c r="O378" i="1"/>
  <c r="K379" i="1"/>
  <c r="L379" i="1"/>
  <c r="M379" i="1"/>
  <c r="N379" i="1"/>
  <c r="O379" i="1"/>
  <c r="K380" i="1"/>
  <c r="L380" i="1"/>
  <c r="M380" i="1"/>
  <c r="N380" i="1"/>
  <c r="O380" i="1"/>
  <c r="K381" i="1"/>
  <c r="L381" i="1"/>
  <c r="M381" i="1"/>
  <c r="N381" i="1"/>
  <c r="O381" i="1"/>
  <c r="K382" i="1"/>
  <c r="L382" i="1"/>
  <c r="M382" i="1"/>
  <c r="N382" i="1"/>
  <c r="O382" i="1"/>
  <c r="K383" i="1"/>
  <c r="L383" i="1"/>
  <c r="M383" i="1"/>
  <c r="N383" i="1"/>
  <c r="O383" i="1"/>
  <c r="K384" i="1"/>
  <c r="L384" i="1"/>
  <c r="M384" i="1"/>
  <c r="N384" i="1"/>
  <c r="O384" i="1"/>
  <c r="K385" i="1"/>
  <c r="L385" i="1"/>
  <c r="M385" i="1"/>
  <c r="N385" i="1"/>
  <c r="O385" i="1"/>
  <c r="K386" i="1"/>
  <c r="L386" i="1"/>
  <c r="M386" i="1"/>
  <c r="N386" i="1"/>
  <c r="O386" i="1"/>
  <c r="K387" i="1"/>
  <c r="L387" i="1"/>
  <c r="M387" i="1"/>
  <c r="N387" i="1"/>
  <c r="O387" i="1"/>
  <c r="K388" i="1"/>
  <c r="L388" i="1"/>
  <c r="M388" i="1"/>
  <c r="N388" i="1"/>
  <c r="O388" i="1"/>
  <c r="K389" i="1"/>
  <c r="L389" i="1"/>
  <c r="M389" i="1"/>
  <c r="N389" i="1"/>
  <c r="O389" i="1"/>
  <c r="K390" i="1"/>
  <c r="L390" i="1"/>
  <c r="M390" i="1"/>
  <c r="N390" i="1"/>
  <c r="O390" i="1"/>
  <c r="K391" i="1"/>
  <c r="L391" i="1"/>
  <c r="M391" i="1"/>
  <c r="N391" i="1"/>
  <c r="O391" i="1"/>
  <c r="K392" i="1"/>
  <c r="L392" i="1"/>
  <c r="M392" i="1"/>
  <c r="N392" i="1"/>
  <c r="O392" i="1"/>
  <c r="K393" i="1"/>
  <c r="L393" i="1"/>
  <c r="M393" i="1"/>
  <c r="N393" i="1"/>
  <c r="O393" i="1"/>
  <c r="K394" i="1"/>
  <c r="L394" i="1"/>
  <c r="M394" i="1"/>
  <c r="N394" i="1"/>
  <c r="O394" i="1"/>
  <c r="K395" i="1"/>
  <c r="L395" i="1"/>
  <c r="M395" i="1"/>
  <c r="N395" i="1"/>
  <c r="O395" i="1"/>
  <c r="K396" i="1"/>
  <c r="L396" i="1"/>
  <c r="M396" i="1"/>
  <c r="N396" i="1"/>
  <c r="O396" i="1"/>
  <c r="K397" i="1"/>
  <c r="L397" i="1"/>
  <c r="M397" i="1"/>
  <c r="N397" i="1"/>
  <c r="O397" i="1"/>
  <c r="K398" i="1"/>
  <c r="L398" i="1"/>
  <c r="M398" i="1"/>
  <c r="N398" i="1"/>
  <c r="O398" i="1"/>
  <c r="K399" i="1"/>
  <c r="L399" i="1"/>
  <c r="M399" i="1"/>
  <c r="N399" i="1"/>
  <c r="O399" i="1"/>
  <c r="K400" i="1"/>
  <c r="L400" i="1"/>
  <c r="M400" i="1"/>
  <c r="N400" i="1"/>
  <c r="O400" i="1"/>
  <c r="K401" i="1"/>
  <c r="L401" i="1"/>
  <c r="M401" i="1"/>
  <c r="N401" i="1"/>
  <c r="O401" i="1"/>
  <c r="K402" i="1"/>
  <c r="L402" i="1"/>
  <c r="M402" i="1"/>
  <c r="N402" i="1"/>
  <c r="O402" i="1"/>
  <c r="K403" i="1"/>
  <c r="L403" i="1"/>
  <c r="M403" i="1"/>
  <c r="N403" i="1"/>
  <c r="O403" i="1"/>
  <c r="K404" i="1"/>
  <c r="L404" i="1"/>
  <c r="M404" i="1"/>
  <c r="N404" i="1"/>
  <c r="O404" i="1"/>
  <c r="K405" i="1"/>
  <c r="L405" i="1"/>
  <c r="M405" i="1"/>
  <c r="N405" i="1"/>
  <c r="O405" i="1"/>
  <c r="K406" i="1"/>
  <c r="L406" i="1"/>
  <c r="M406" i="1"/>
  <c r="N406" i="1"/>
  <c r="O406" i="1"/>
  <c r="K407" i="1"/>
  <c r="L407" i="1"/>
  <c r="M407" i="1"/>
  <c r="N407" i="1"/>
  <c r="O407" i="1"/>
  <c r="K408" i="1"/>
  <c r="L408" i="1"/>
  <c r="M408" i="1"/>
  <c r="N408" i="1"/>
  <c r="O408" i="1"/>
  <c r="K409" i="1"/>
  <c r="L409" i="1"/>
  <c r="M409" i="1"/>
  <c r="N409" i="1"/>
  <c r="O409" i="1"/>
  <c r="K410" i="1"/>
  <c r="L410" i="1"/>
  <c r="M410" i="1"/>
  <c r="N410" i="1"/>
  <c r="O410" i="1"/>
  <c r="K411" i="1"/>
  <c r="L411" i="1"/>
  <c r="M411" i="1"/>
  <c r="N411" i="1"/>
  <c r="O411" i="1"/>
  <c r="K412" i="1"/>
  <c r="L412" i="1"/>
  <c r="M412" i="1"/>
  <c r="N412" i="1"/>
  <c r="O412" i="1"/>
  <c r="K413" i="1"/>
  <c r="L413" i="1"/>
  <c r="M413" i="1"/>
  <c r="N413" i="1"/>
  <c r="O413" i="1"/>
  <c r="K414" i="1"/>
  <c r="L414" i="1"/>
  <c r="M414" i="1"/>
  <c r="N414" i="1"/>
  <c r="O414" i="1"/>
  <c r="K415" i="1"/>
  <c r="L415" i="1"/>
  <c r="M415" i="1"/>
  <c r="N415" i="1"/>
  <c r="O415" i="1"/>
  <c r="K416" i="1"/>
  <c r="L416" i="1"/>
  <c r="M416" i="1"/>
  <c r="N416" i="1"/>
  <c r="O416" i="1"/>
  <c r="K417" i="1"/>
  <c r="L417" i="1"/>
  <c r="M417" i="1"/>
  <c r="N417" i="1"/>
  <c r="O417" i="1"/>
  <c r="K418" i="1"/>
  <c r="L418" i="1"/>
  <c r="M418" i="1"/>
  <c r="N418" i="1"/>
  <c r="O418" i="1"/>
  <c r="K419" i="1"/>
  <c r="L419" i="1"/>
  <c r="M419" i="1"/>
  <c r="N419" i="1"/>
  <c r="O419" i="1"/>
  <c r="K420" i="1"/>
  <c r="L420" i="1"/>
  <c r="M420" i="1"/>
  <c r="N420" i="1"/>
  <c r="O420" i="1"/>
  <c r="K421" i="1"/>
  <c r="L421" i="1"/>
  <c r="M421" i="1"/>
  <c r="N421" i="1"/>
  <c r="O421" i="1"/>
  <c r="K422" i="1"/>
  <c r="L422" i="1"/>
  <c r="M422" i="1"/>
  <c r="N422" i="1"/>
  <c r="O422" i="1"/>
  <c r="K423" i="1"/>
  <c r="L423" i="1"/>
  <c r="M423" i="1"/>
  <c r="N423" i="1"/>
  <c r="O423" i="1"/>
  <c r="K424" i="1"/>
  <c r="L424" i="1"/>
  <c r="M424" i="1"/>
  <c r="N424" i="1"/>
  <c r="O424" i="1"/>
  <c r="K425" i="1"/>
  <c r="L425" i="1"/>
  <c r="M425" i="1"/>
  <c r="N425" i="1"/>
  <c r="O425" i="1"/>
  <c r="K426" i="1"/>
  <c r="L426" i="1"/>
  <c r="M426" i="1"/>
  <c r="N426" i="1"/>
  <c r="O426" i="1"/>
  <c r="K427" i="1"/>
  <c r="L427" i="1"/>
  <c r="M427" i="1"/>
  <c r="N427" i="1"/>
  <c r="O427" i="1"/>
  <c r="K428" i="1"/>
  <c r="L428" i="1"/>
  <c r="M428" i="1"/>
  <c r="N428" i="1"/>
  <c r="O428" i="1"/>
  <c r="K429" i="1"/>
  <c r="L429" i="1"/>
  <c r="M429" i="1"/>
  <c r="N429" i="1"/>
  <c r="O429" i="1"/>
  <c r="K430" i="1"/>
  <c r="L430" i="1"/>
  <c r="M430" i="1"/>
  <c r="N430" i="1"/>
  <c r="O430" i="1"/>
  <c r="K431" i="1"/>
  <c r="L431" i="1"/>
  <c r="M431" i="1"/>
  <c r="N431" i="1"/>
  <c r="O431" i="1"/>
  <c r="K432" i="1"/>
  <c r="L432" i="1"/>
  <c r="M432" i="1"/>
  <c r="N432" i="1"/>
  <c r="O432" i="1"/>
  <c r="K433" i="1"/>
  <c r="L433" i="1"/>
  <c r="M433" i="1"/>
  <c r="N433" i="1"/>
  <c r="O433" i="1"/>
  <c r="K434" i="1"/>
  <c r="L434" i="1"/>
  <c r="M434" i="1"/>
  <c r="N434" i="1"/>
  <c r="O434" i="1"/>
  <c r="K435" i="1"/>
  <c r="L435" i="1"/>
  <c r="M435" i="1"/>
  <c r="N435" i="1"/>
  <c r="O435" i="1"/>
  <c r="K436" i="1"/>
  <c r="L436" i="1"/>
  <c r="M436" i="1"/>
  <c r="N436" i="1"/>
  <c r="O436" i="1"/>
  <c r="K437" i="1"/>
  <c r="L437" i="1"/>
  <c r="M437" i="1"/>
  <c r="N437" i="1"/>
  <c r="O437" i="1"/>
  <c r="K438" i="1"/>
  <c r="L438" i="1"/>
  <c r="M438" i="1"/>
  <c r="N438" i="1"/>
  <c r="O438" i="1"/>
  <c r="K439" i="1"/>
  <c r="L439" i="1"/>
  <c r="M439" i="1"/>
  <c r="N439" i="1"/>
  <c r="O439" i="1"/>
  <c r="K440" i="1"/>
  <c r="L440" i="1"/>
  <c r="M440" i="1"/>
  <c r="N440" i="1"/>
  <c r="O440" i="1"/>
  <c r="K441" i="1"/>
  <c r="L441" i="1"/>
  <c r="M441" i="1"/>
  <c r="N441" i="1"/>
  <c r="O441" i="1"/>
  <c r="K442" i="1"/>
  <c r="L442" i="1"/>
  <c r="M442" i="1"/>
  <c r="N442" i="1"/>
  <c r="O442" i="1"/>
  <c r="K443" i="1"/>
  <c r="L443" i="1"/>
  <c r="M443" i="1"/>
  <c r="N443" i="1"/>
  <c r="O443" i="1"/>
  <c r="K444" i="1"/>
  <c r="L444" i="1"/>
  <c r="M444" i="1"/>
  <c r="N444" i="1"/>
  <c r="O444" i="1"/>
  <c r="K445" i="1"/>
  <c r="L445" i="1"/>
  <c r="M445" i="1"/>
  <c r="N445" i="1"/>
  <c r="O445" i="1"/>
  <c r="K446" i="1"/>
  <c r="L446" i="1"/>
  <c r="M446" i="1"/>
  <c r="N446" i="1"/>
  <c r="O446" i="1"/>
  <c r="K447" i="1"/>
  <c r="L447" i="1"/>
  <c r="M447" i="1"/>
  <c r="N447" i="1"/>
  <c r="O447" i="1"/>
  <c r="K448" i="1"/>
  <c r="L448" i="1"/>
  <c r="M448" i="1"/>
  <c r="N448" i="1"/>
  <c r="O448" i="1"/>
  <c r="K449" i="1"/>
  <c r="L449" i="1"/>
  <c r="M449" i="1"/>
  <c r="N449" i="1"/>
  <c r="O449" i="1"/>
  <c r="K450" i="1"/>
  <c r="L450" i="1"/>
  <c r="M450" i="1"/>
  <c r="N450" i="1"/>
  <c r="O450" i="1"/>
  <c r="K451" i="1"/>
  <c r="L451" i="1"/>
  <c r="M451" i="1"/>
  <c r="N451" i="1"/>
  <c r="O451" i="1"/>
  <c r="K452" i="1"/>
  <c r="L452" i="1"/>
  <c r="M452" i="1"/>
  <c r="N452" i="1"/>
  <c r="O452" i="1"/>
  <c r="K453" i="1"/>
  <c r="L453" i="1"/>
  <c r="M453" i="1"/>
  <c r="N453" i="1"/>
  <c r="O453" i="1"/>
  <c r="K454" i="1"/>
  <c r="L454" i="1"/>
  <c r="M454" i="1"/>
  <c r="N454" i="1"/>
  <c r="O454" i="1"/>
  <c r="K455" i="1"/>
  <c r="L455" i="1"/>
  <c r="M455" i="1"/>
  <c r="N455" i="1"/>
  <c r="O455" i="1"/>
  <c r="K456" i="1"/>
  <c r="L456" i="1"/>
  <c r="M456" i="1"/>
  <c r="N456" i="1"/>
  <c r="O456" i="1"/>
  <c r="K457" i="1"/>
  <c r="L457" i="1"/>
  <c r="M457" i="1"/>
  <c r="N457" i="1"/>
  <c r="O457" i="1"/>
  <c r="K458" i="1"/>
  <c r="L458" i="1"/>
  <c r="M458" i="1"/>
  <c r="N458" i="1"/>
  <c r="O458" i="1"/>
  <c r="K459" i="1"/>
  <c r="L459" i="1"/>
  <c r="M459" i="1"/>
  <c r="N459" i="1"/>
  <c r="O459" i="1"/>
  <c r="K460" i="1"/>
  <c r="L460" i="1"/>
  <c r="M460" i="1"/>
  <c r="N460" i="1"/>
  <c r="O460" i="1"/>
  <c r="K461" i="1"/>
  <c r="L461" i="1"/>
  <c r="M461" i="1"/>
  <c r="N461" i="1"/>
  <c r="O461" i="1"/>
  <c r="K462" i="1"/>
  <c r="L462" i="1"/>
  <c r="M462" i="1"/>
  <c r="N462" i="1"/>
  <c r="O462" i="1"/>
  <c r="K463" i="1"/>
  <c r="L463" i="1"/>
  <c r="M463" i="1"/>
  <c r="N463" i="1"/>
  <c r="O463" i="1"/>
  <c r="K464" i="1"/>
  <c r="L464" i="1"/>
  <c r="M464" i="1"/>
  <c r="N464" i="1"/>
  <c r="O464" i="1"/>
  <c r="K465" i="1"/>
  <c r="L465" i="1"/>
  <c r="M465" i="1"/>
  <c r="N465" i="1"/>
  <c r="O465" i="1"/>
  <c r="K466" i="1"/>
  <c r="L466" i="1"/>
  <c r="M466" i="1"/>
  <c r="N466" i="1"/>
  <c r="O466" i="1"/>
  <c r="K467" i="1"/>
  <c r="L467" i="1"/>
  <c r="M467" i="1"/>
  <c r="N467" i="1"/>
  <c r="O467" i="1"/>
  <c r="K468" i="1"/>
  <c r="L468" i="1"/>
  <c r="M468" i="1"/>
  <c r="N468" i="1"/>
  <c r="O468" i="1"/>
  <c r="K469" i="1"/>
  <c r="L469" i="1"/>
  <c r="M469" i="1"/>
  <c r="N469" i="1"/>
  <c r="O469" i="1"/>
  <c r="K470" i="1"/>
  <c r="L470" i="1"/>
  <c r="M470" i="1"/>
  <c r="N470" i="1"/>
  <c r="O470" i="1"/>
  <c r="K471" i="1"/>
  <c r="L471" i="1"/>
  <c r="M471" i="1"/>
  <c r="N471" i="1"/>
  <c r="O471" i="1"/>
  <c r="K472" i="1"/>
  <c r="L472" i="1"/>
  <c r="M472" i="1"/>
  <c r="N472" i="1"/>
  <c r="O472" i="1"/>
  <c r="K473" i="1"/>
  <c r="L473" i="1"/>
  <c r="M473" i="1"/>
  <c r="N473" i="1"/>
  <c r="O473" i="1"/>
  <c r="K474" i="1"/>
  <c r="L474" i="1"/>
  <c r="M474" i="1"/>
  <c r="N474" i="1"/>
  <c r="O474" i="1"/>
  <c r="K475" i="1"/>
  <c r="L475" i="1"/>
  <c r="M475" i="1"/>
  <c r="N475" i="1"/>
  <c r="O475" i="1"/>
  <c r="K476" i="1"/>
  <c r="L476" i="1"/>
  <c r="M476" i="1"/>
  <c r="N476" i="1"/>
  <c r="O476" i="1"/>
  <c r="K477" i="1"/>
  <c r="L477" i="1"/>
  <c r="M477" i="1"/>
  <c r="N477" i="1"/>
  <c r="O477" i="1"/>
  <c r="K478" i="1"/>
  <c r="L478" i="1"/>
  <c r="M478" i="1"/>
  <c r="N478" i="1"/>
  <c r="O478" i="1"/>
  <c r="K479" i="1"/>
  <c r="L479" i="1"/>
  <c r="M479" i="1"/>
  <c r="N479" i="1"/>
  <c r="O479" i="1"/>
  <c r="K480" i="1"/>
  <c r="L480" i="1"/>
  <c r="M480" i="1"/>
  <c r="N480" i="1"/>
  <c r="O480" i="1"/>
  <c r="K481" i="1"/>
  <c r="L481" i="1"/>
  <c r="M481" i="1"/>
  <c r="N481" i="1"/>
  <c r="O481" i="1"/>
  <c r="K482" i="1"/>
  <c r="L482" i="1"/>
  <c r="M482" i="1"/>
  <c r="N482" i="1"/>
  <c r="O482" i="1"/>
  <c r="K483" i="1"/>
  <c r="L483" i="1"/>
  <c r="M483" i="1"/>
  <c r="N483" i="1"/>
  <c r="O483" i="1"/>
  <c r="K484" i="1"/>
  <c r="L484" i="1"/>
  <c r="M484" i="1"/>
  <c r="N484" i="1"/>
  <c r="O484" i="1"/>
  <c r="K485" i="1"/>
  <c r="L485" i="1"/>
  <c r="M485" i="1"/>
  <c r="N485" i="1"/>
  <c r="O485" i="1"/>
  <c r="K486" i="1"/>
  <c r="L486" i="1"/>
  <c r="M486" i="1"/>
  <c r="N486" i="1"/>
  <c r="O486" i="1"/>
  <c r="K487" i="1"/>
  <c r="L487" i="1"/>
  <c r="M487" i="1"/>
  <c r="N487" i="1"/>
  <c r="O487" i="1"/>
  <c r="K488" i="1"/>
  <c r="L488" i="1"/>
  <c r="M488" i="1"/>
  <c r="N488" i="1"/>
  <c r="O488" i="1"/>
  <c r="K489" i="1"/>
  <c r="L489" i="1"/>
  <c r="M489" i="1"/>
  <c r="N489" i="1"/>
  <c r="O489" i="1"/>
  <c r="K490" i="1"/>
  <c r="L490" i="1"/>
  <c r="M490" i="1"/>
  <c r="N490" i="1"/>
  <c r="O490" i="1"/>
  <c r="K491" i="1"/>
  <c r="L491" i="1"/>
  <c r="M491" i="1"/>
  <c r="N491" i="1"/>
  <c r="O491" i="1"/>
  <c r="K492" i="1"/>
  <c r="L492" i="1"/>
  <c r="M492" i="1"/>
  <c r="N492" i="1"/>
  <c r="O492" i="1"/>
  <c r="K493" i="1"/>
  <c r="L493" i="1"/>
  <c r="M493" i="1"/>
  <c r="N493" i="1"/>
  <c r="O493" i="1"/>
  <c r="K494" i="1"/>
  <c r="L494" i="1"/>
  <c r="M494" i="1"/>
  <c r="N494" i="1"/>
  <c r="O494" i="1"/>
  <c r="K495" i="1"/>
  <c r="L495" i="1"/>
  <c r="M495" i="1"/>
  <c r="N495" i="1"/>
  <c r="O495" i="1"/>
  <c r="K496" i="1"/>
  <c r="L496" i="1"/>
  <c r="M496" i="1"/>
  <c r="N496" i="1"/>
  <c r="O496" i="1"/>
  <c r="K497" i="1"/>
  <c r="L497" i="1"/>
  <c r="M497" i="1"/>
  <c r="N497" i="1"/>
  <c r="O497" i="1"/>
  <c r="K498" i="1"/>
  <c r="L498" i="1"/>
  <c r="M498" i="1"/>
  <c r="N498" i="1"/>
  <c r="O498" i="1"/>
  <c r="K499" i="1"/>
  <c r="L499" i="1"/>
  <c r="M499" i="1"/>
  <c r="N499" i="1"/>
  <c r="O499" i="1"/>
  <c r="K500" i="1"/>
  <c r="L500" i="1"/>
  <c r="M500" i="1"/>
  <c r="N500" i="1"/>
  <c r="O500" i="1"/>
  <c r="K501" i="1"/>
  <c r="L501" i="1"/>
  <c r="M501" i="1"/>
  <c r="N501" i="1"/>
  <c r="O501" i="1"/>
  <c r="K502" i="1"/>
  <c r="L502" i="1"/>
  <c r="M502" i="1"/>
  <c r="N502" i="1"/>
  <c r="O502" i="1"/>
  <c r="K503" i="1"/>
  <c r="L503" i="1"/>
  <c r="M503" i="1"/>
  <c r="N503" i="1"/>
  <c r="O503" i="1"/>
  <c r="K504" i="1"/>
  <c r="L504" i="1"/>
  <c r="M504" i="1"/>
  <c r="N504" i="1"/>
  <c r="O504" i="1"/>
  <c r="K505" i="1"/>
  <c r="L505" i="1"/>
  <c r="M505" i="1"/>
  <c r="N505" i="1"/>
  <c r="O505" i="1"/>
  <c r="K506" i="1"/>
  <c r="L506" i="1"/>
  <c r="M506" i="1"/>
  <c r="N506" i="1"/>
  <c r="O506" i="1"/>
  <c r="K507" i="1"/>
  <c r="L507" i="1"/>
  <c r="M507" i="1"/>
  <c r="N507" i="1"/>
  <c r="O507" i="1"/>
  <c r="K508" i="1"/>
  <c r="L508" i="1"/>
  <c r="M508" i="1"/>
  <c r="N508" i="1"/>
  <c r="O508" i="1"/>
  <c r="K509" i="1"/>
  <c r="L509" i="1"/>
  <c r="M509" i="1"/>
  <c r="N509" i="1"/>
  <c r="O509" i="1"/>
  <c r="K510" i="1"/>
  <c r="L510" i="1"/>
  <c r="M510" i="1"/>
  <c r="N510" i="1"/>
  <c r="O510" i="1"/>
  <c r="K511" i="1"/>
  <c r="L511" i="1"/>
  <c r="M511" i="1"/>
  <c r="N511" i="1"/>
  <c r="O511" i="1"/>
  <c r="K512" i="1"/>
  <c r="L512" i="1"/>
  <c r="M512" i="1"/>
  <c r="N512" i="1"/>
  <c r="O512" i="1"/>
  <c r="K513" i="1"/>
  <c r="L513" i="1"/>
  <c r="M513" i="1"/>
  <c r="N513" i="1"/>
  <c r="O513" i="1"/>
  <c r="K514" i="1"/>
  <c r="L514" i="1"/>
  <c r="M514" i="1"/>
  <c r="N514" i="1"/>
  <c r="O514" i="1"/>
  <c r="K515" i="1"/>
  <c r="L515" i="1"/>
  <c r="M515" i="1"/>
  <c r="N515" i="1"/>
  <c r="O515" i="1"/>
  <c r="K516" i="1"/>
  <c r="L516" i="1"/>
  <c r="M516" i="1"/>
  <c r="N516" i="1"/>
  <c r="O516" i="1"/>
  <c r="K517" i="1"/>
  <c r="L517" i="1"/>
  <c r="M517" i="1"/>
  <c r="N517" i="1"/>
  <c r="O517" i="1"/>
  <c r="K518" i="1"/>
  <c r="L518" i="1"/>
  <c r="M518" i="1"/>
  <c r="N518" i="1"/>
  <c r="O518" i="1"/>
  <c r="K519" i="1"/>
  <c r="L519" i="1"/>
  <c r="M519" i="1"/>
  <c r="N519" i="1"/>
  <c r="O519" i="1"/>
  <c r="K520" i="1"/>
  <c r="L520" i="1"/>
  <c r="M520" i="1"/>
  <c r="N520" i="1"/>
  <c r="O520" i="1"/>
  <c r="K521" i="1"/>
  <c r="L521" i="1"/>
  <c r="M521" i="1"/>
  <c r="N521" i="1"/>
  <c r="O521" i="1"/>
  <c r="K522" i="1"/>
  <c r="L522" i="1"/>
  <c r="M522" i="1"/>
  <c r="N522" i="1"/>
  <c r="O522" i="1"/>
  <c r="K523" i="1"/>
  <c r="L523" i="1"/>
  <c r="M523" i="1"/>
  <c r="N523" i="1"/>
  <c r="O523" i="1"/>
  <c r="K524" i="1"/>
  <c r="L524" i="1"/>
  <c r="M524" i="1"/>
  <c r="N524" i="1"/>
  <c r="O524" i="1"/>
  <c r="K525" i="1"/>
  <c r="L525" i="1"/>
  <c r="M525" i="1"/>
  <c r="N525" i="1"/>
  <c r="O525" i="1"/>
  <c r="K526" i="1"/>
  <c r="L526" i="1"/>
  <c r="M526" i="1"/>
  <c r="N526" i="1"/>
  <c r="O526" i="1"/>
  <c r="K527" i="1"/>
  <c r="L527" i="1"/>
  <c r="M527" i="1"/>
  <c r="N527" i="1"/>
  <c r="O527" i="1"/>
  <c r="K528" i="1"/>
  <c r="L528" i="1"/>
  <c r="M528" i="1"/>
  <c r="N528" i="1"/>
  <c r="O528" i="1"/>
  <c r="K529" i="1"/>
  <c r="L529" i="1"/>
  <c r="M529" i="1"/>
  <c r="N529" i="1"/>
  <c r="O529" i="1"/>
  <c r="K530" i="1"/>
  <c r="L530" i="1"/>
  <c r="M530" i="1"/>
  <c r="N530" i="1"/>
  <c r="O530" i="1"/>
  <c r="K531" i="1"/>
  <c r="L531" i="1"/>
  <c r="M531" i="1"/>
  <c r="N531" i="1"/>
  <c r="O531" i="1"/>
  <c r="K532" i="1"/>
  <c r="L532" i="1"/>
  <c r="M532" i="1"/>
  <c r="N532" i="1"/>
  <c r="O532" i="1"/>
  <c r="K533" i="1"/>
  <c r="L533" i="1"/>
  <c r="M533" i="1"/>
  <c r="N533" i="1"/>
  <c r="O533" i="1"/>
  <c r="K534" i="1"/>
  <c r="L534" i="1"/>
  <c r="M534" i="1"/>
  <c r="N534" i="1"/>
  <c r="O534" i="1"/>
  <c r="K535" i="1"/>
  <c r="L535" i="1"/>
  <c r="M535" i="1"/>
  <c r="N535" i="1"/>
  <c r="O535" i="1"/>
  <c r="K536" i="1"/>
  <c r="L536" i="1"/>
  <c r="M536" i="1"/>
  <c r="N536" i="1"/>
  <c r="O536" i="1"/>
  <c r="K537" i="1"/>
  <c r="L537" i="1"/>
  <c r="M537" i="1"/>
  <c r="N537" i="1"/>
  <c r="O537" i="1"/>
  <c r="K538" i="1"/>
  <c r="L538" i="1"/>
  <c r="M538" i="1"/>
  <c r="N538" i="1"/>
  <c r="O538" i="1"/>
  <c r="K539" i="1"/>
  <c r="L539" i="1"/>
  <c r="M539" i="1"/>
  <c r="N539" i="1"/>
  <c r="O539" i="1"/>
  <c r="K540" i="1"/>
  <c r="L540" i="1"/>
  <c r="M540" i="1"/>
  <c r="N540" i="1"/>
  <c r="O540" i="1"/>
  <c r="K541" i="1"/>
  <c r="L541" i="1"/>
  <c r="M541" i="1"/>
  <c r="N541" i="1"/>
  <c r="O541" i="1"/>
  <c r="K542" i="1"/>
  <c r="L542" i="1"/>
  <c r="M542" i="1"/>
  <c r="N542" i="1"/>
  <c r="O542" i="1"/>
  <c r="K543" i="1"/>
  <c r="L543" i="1"/>
  <c r="M543" i="1"/>
  <c r="N543" i="1"/>
  <c r="O543" i="1"/>
  <c r="K544" i="1"/>
  <c r="L544" i="1"/>
  <c r="M544" i="1"/>
  <c r="N544" i="1"/>
  <c r="O544" i="1"/>
  <c r="K545" i="1"/>
  <c r="L545" i="1"/>
  <c r="M545" i="1"/>
  <c r="N545" i="1"/>
  <c r="O545" i="1"/>
  <c r="K546" i="1"/>
  <c r="L546" i="1"/>
  <c r="M546" i="1"/>
  <c r="N546" i="1"/>
  <c r="O546" i="1"/>
  <c r="K547" i="1"/>
  <c r="L547" i="1"/>
  <c r="M547" i="1"/>
  <c r="N547" i="1"/>
  <c r="O547" i="1"/>
  <c r="K548" i="1"/>
  <c r="L548" i="1"/>
  <c r="M548" i="1"/>
  <c r="N548" i="1"/>
  <c r="O548" i="1"/>
  <c r="K549" i="1"/>
  <c r="L549" i="1"/>
  <c r="M549" i="1"/>
  <c r="N549" i="1"/>
  <c r="O549" i="1"/>
  <c r="K550" i="1"/>
  <c r="L550" i="1"/>
  <c r="M550" i="1"/>
  <c r="N550" i="1"/>
  <c r="O550" i="1"/>
  <c r="K551" i="1"/>
  <c r="L551" i="1"/>
  <c r="M551" i="1"/>
  <c r="N551" i="1"/>
  <c r="O551" i="1"/>
  <c r="K552" i="1"/>
  <c r="L552" i="1"/>
  <c r="M552" i="1"/>
  <c r="N552" i="1"/>
  <c r="O552" i="1"/>
  <c r="K553" i="1"/>
  <c r="L553" i="1"/>
  <c r="M553" i="1"/>
  <c r="N553" i="1"/>
  <c r="O553" i="1"/>
  <c r="K554" i="1"/>
  <c r="L554" i="1"/>
  <c r="M554" i="1"/>
  <c r="N554" i="1"/>
  <c r="O554" i="1"/>
  <c r="K555" i="1"/>
  <c r="L555" i="1"/>
  <c r="M555" i="1"/>
  <c r="N555" i="1"/>
  <c r="O555" i="1"/>
  <c r="K556" i="1"/>
  <c r="L556" i="1"/>
  <c r="M556" i="1"/>
  <c r="N556" i="1"/>
  <c r="O556" i="1"/>
  <c r="K557" i="1"/>
  <c r="L557" i="1"/>
  <c r="M557" i="1"/>
  <c r="N557" i="1"/>
  <c r="O557" i="1"/>
  <c r="K558" i="1"/>
  <c r="L558" i="1"/>
  <c r="M558" i="1"/>
  <c r="N558" i="1"/>
  <c r="O558" i="1"/>
  <c r="K559" i="1"/>
  <c r="L559" i="1"/>
  <c r="M559" i="1"/>
  <c r="N559" i="1"/>
  <c r="O559" i="1"/>
  <c r="K560" i="1"/>
  <c r="L560" i="1"/>
  <c r="M560" i="1"/>
  <c r="N560" i="1"/>
  <c r="O560" i="1"/>
  <c r="K561" i="1"/>
  <c r="L561" i="1"/>
  <c r="M561" i="1"/>
  <c r="N561" i="1"/>
  <c r="O561" i="1"/>
  <c r="K562" i="1"/>
  <c r="L562" i="1"/>
  <c r="M562" i="1"/>
  <c r="N562" i="1"/>
  <c r="O562" i="1"/>
  <c r="K563" i="1"/>
  <c r="L563" i="1"/>
  <c r="M563" i="1"/>
  <c r="N563" i="1"/>
  <c r="O563" i="1"/>
  <c r="K564" i="1"/>
  <c r="L564" i="1"/>
  <c r="M564" i="1"/>
  <c r="N564" i="1"/>
  <c r="O564" i="1"/>
  <c r="K565" i="1"/>
  <c r="L565" i="1"/>
  <c r="M565" i="1"/>
  <c r="N565" i="1"/>
  <c r="O565" i="1"/>
  <c r="K566" i="1"/>
  <c r="L566" i="1"/>
  <c r="M566" i="1"/>
  <c r="N566" i="1"/>
  <c r="O566" i="1"/>
  <c r="K567" i="1"/>
  <c r="L567" i="1"/>
  <c r="M567" i="1"/>
  <c r="N567" i="1"/>
  <c r="O567" i="1"/>
  <c r="K568" i="1"/>
  <c r="L568" i="1"/>
  <c r="M568" i="1"/>
  <c r="N568" i="1"/>
  <c r="O568" i="1"/>
  <c r="K569" i="1"/>
  <c r="L569" i="1"/>
  <c r="M569" i="1"/>
  <c r="N569" i="1"/>
  <c r="O569" i="1"/>
  <c r="K570" i="1"/>
  <c r="L570" i="1"/>
  <c r="M570" i="1"/>
  <c r="N570" i="1"/>
  <c r="O570" i="1"/>
  <c r="K571" i="1"/>
  <c r="L571" i="1"/>
  <c r="M571" i="1"/>
  <c r="N571" i="1"/>
  <c r="O571" i="1"/>
  <c r="K572" i="1"/>
  <c r="L572" i="1"/>
  <c r="M572" i="1"/>
  <c r="N572" i="1"/>
  <c r="O572" i="1"/>
  <c r="K573" i="1"/>
  <c r="L573" i="1"/>
  <c r="M573" i="1"/>
  <c r="N573" i="1"/>
  <c r="O573" i="1"/>
  <c r="K574" i="1"/>
  <c r="L574" i="1"/>
  <c r="M574" i="1"/>
  <c r="N574" i="1"/>
  <c r="O574" i="1"/>
  <c r="K575" i="1"/>
  <c r="L575" i="1"/>
  <c r="M575" i="1"/>
  <c r="N575" i="1"/>
  <c r="O575" i="1"/>
  <c r="K576" i="1"/>
  <c r="L576" i="1"/>
  <c r="M576" i="1"/>
  <c r="N576" i="1"/>
  <c r="O576" i="1"/>
  <c r="K577" i="1"/>
  <c r="L577" i="1"/>
  <c r="M577" i="1"/>
  <c r="N577" i="1"/>
  <c r="O577" i="1"/>
  <c r="K578" i="1"/>
  <c r="L578" i="1"/>
  <c r="M578" i="1"/>
  <c r="N578" i="1"/>
  <c r="O578" i="1"/>
  <c r="K579" i="1"/>
  <c r="L579" i="1"/>
  <c r="M579" i="1"/>
  <c r="N579" i="1"/>
  <c r="O579" i="1"/>
  <c r="K580" i="1"/>
  <c r="L580" i="1"/>
  <c r="M580" i="1"/>
  <c r="N580" i="1"/>
  <c r="O580" i="1"/>
  <c r="K581" i="1"/>
  <c r="L581" i="1"/>
  <c r="M581" i="1"/>
  <c r="N581" i="1"/>
  <c r="O581" i="1"/>
  <c r="K582" i="1"/>
  <c r="L582" i="1"/>
  <c r="M582" i="1"/>
  <c r="N582" i="1"/>
  <c r="O582" i="1"/>
  <c r="K583" i="1"/>
  <c r="L583" i="1"/>
  <c r="M583" i="1"/>
  <c r="N583" i="1"/>
  <c r="O583" i="1"/>
  <c r="K584" i="1"/>
  <c r="L584" i="1"/>
  <c r="M584" i="1"/>
  <c r="N584" i="1"/>
  <c r="O584" i="1"/>
  <c r="K585" i="1"/>
  <c r="L585" i="1"/>
  <c r="M585" i="1"/>
  <c r="N585" i="1"/>
  <c r="O585" i="1"/>
  <c r="K586" i="1"/>
  <c r="L586" i="1"/>
  <c r="M586" i="1"/>
  <c r="N586" i="1"/>
  <c r="O586" i="1"/>
  <c r="K587" i="1"/>
  <c r="L587" i="1"/>
  <c r="M587" i="1"/>
  <c r="N587" i="1"/>
  <c r="O587" i="1"/>
  <c r="K588" i="1"/>
  <c r="L588" i="1"/>
  <c r="M588" i="1"/>
  <c r="N588" i="1"/>
  <c r="O588" i="1"/>
  <c r="K589" i="1"/>
  <c r="L589" i="1"/>
  <c r="M589" i="1"/>
  <c r="N589" i="1"/>
  <c r="O589" i="1"/>
  <c r="K590" i="1"/>
  <c r="L590" i="1"/>
  <c r="M590" i="1"/>
  <c r="N590" i="1"/>
  <c r="O590" i="1"/>
  <c r="K591" i="1"/>
  <c r="L591" i="1"/>
  <c r="M591" i="1"/>
  <c r="N591" i="1"/>
  <c r="O591" i="1"/>
  <c r="K592" i="1"/>
  <c r="L592" i="1"/>
  <c r="M592" i="1"/>
  <c r="N592" i="1"/>
  <c r="O592" i="1"/>
  <c r="K593" i="1"/>
  <c r="L593" i="1"/>
  <c r="M593" i="1"/>
  <c r="N593" i="1"/>
  <c r="O593" i="1"/>
  <c r="K594" i="1"/>
  <c r="L594" i="1"/>
  <c r="M594" i="1"/>
  <c r="N594" i="1"/>
  <c r="O594" i="1"/>
  <c r="K595" i="1"/>
  <c r="L595" i="1"/>
  <c r="M595" i="1"/>
  <c r="N595" i="1"/>
  <c r="O595" i="1"/>
  <c r="K596" i="1"/>
  <c r="L596" i="1"/>
  <c r="M596" i="1"/>
  <c r="N596" i="1"/>
  <c r="O596" i="1"/>
  <c r="K597" i="1"/>
  <c r="L597" i="1"/>
  <c r="M597" i="1"/>
  <c r="N597" i="1"/>
  <c r="O597" i="1"/>
  <c r="K598" i="1"/>
  <c r="L598" i="1"/>
  <c r="M598" i="1"/>
  <c r="N598" i="1"/>
  <c r="O598" i="1"/>
  <c r="K599" i="1"/>
  <c r="L599" i="1"/>
  <c r="M599" i="1"/>
  <c r="N599" i="1"/>
  <c r="O599" i="1"/>
  <c r="K600" i="1"/>
  <c r="L600" i="1"/>
  <c r="M600" i="1"/>
  <c r="N600" i="1"/>
  <c r="O600" i="1"/>
  <c r="K601" i="1"/>
  <c r="L601" i="1"/>
  <c r="M601" i="1"/>
  <c r="N601" i="1"/>
  <c r="O601" i="1"/>
  <c r="K602" i="1"/>
  <c r="L602" i="1"/>
  <c r="M602" i="1"/>
  <c r="N602" i="1"/>
  <c r="O602" i="1"/>
  <c r="K603" i="1"/>
  <c r="L603" i="1"/>
  <c r="M603" i="1"/>
  <c r="N603" i="1"/>
  <c r="O603" i="1"/>
  <c r="K604" i="1"/>
  <c r="L604" i="1"/>
  <c r="M604" i="1"/>
  <c r="N604" i="1"/>
  <c r="O604" i="1"/>
  <c r="K605" i="1"/>
  <c r="L605" i="1"/>
  <c r="M605" i="1"/>
  <c r="N605" i="1"/>
  <c r="O605" i="1"/>
  <c r="K606" i="1"/>
  <c r="L606" i="1"/>
  <c r="M606" i="1"/>
  <c r="N606" i="1"/>
  <c r="O606" i="1"/>
  <c r="K607" i="1"/>
  <c r="L607" i="1"/>
  <c r="M607" i="1"/>
  <c r="N607" i="1"/>
  <c r="O607" i="1"/>
  <c r="K608" i="1"/>
  <c r="L608" i="1"/>
  <c r="M608" i="1"/>
  <c r="N608" i="1"/>
  <c r="O608" i="1"/>
  <c r="K609" i="1"/>
  <c r="L609" i="1"/>
  <c r="M609" i="1"/>
  <c r="N609" i="1"/>
  <c r="O609" i="1"/>
  <c r="K610" i="1"/>
  <c r="L610" i="1"/>
  <c r="M610" i="1"/>
  <c r="N610" i="1"/>
  <c r="O610" i="1"/>
  <c r="K611" i="1"/>
  <c r="L611" i="1"/>
  <c r="M611" i="1"/>
  <c r="N611" i="1"/>
  <c r="O611" i="1"/>
  <c r="K612" i="1"/>
  <c r="L612" i="1"/>
  <c r="M612" i="1"/>
  <c r="N612" i="1"/>
  <c r="O612" i="1"/>
  <c r="K613" i="1"/>
  <c r="L613" i="1"/>
  <c r="M613" i="1"/>
  <c r="N613" i="1"/>
  <c r="O613" i="1"/>
  <c r="K614" i="1"/>
  <c r="L614" i="1"/>
  <c r="M614" i="1"/>
  <c r="N614" i="1"/>
  <c r="O614" i="1"/>
  <c r="K615" i="1"/>
  <c r="L615" i="1"/>
  <c r="M615" i="1"/>
  <c r="N615" i="1"/>
  <c r="O615" i="1"/>
  <c r="K616" i="1"/>
  <c r="L616" i="1"/>
  <c r="M616" i="1"/>
  <c r="N616" i="1"/>
  <c r="O616" i="1"/>
  <c r="K617" i="1"/>
  <c r="L617" i="1"/>
  <c r="M617" i="1"/>
  <c r="N617" i="1"/>
  <c r="O617" i="1"/>
  <c r="K618" i="1"/>
  <c r="L618" i="1"/>
  <c r="M618" i="1"/>
  <c r="N618" i="1"/>
  <c r="O618" i="1"/>
  <c r="K619" i="1"/>
  <c r="L619" i="1"/>
  <c r="M619" i="1"/>
  <c r="N619" i="1"/>
  <c r="O619" i="1"/>
  <c r="K620" i="1"/>
  <c r="L620" i="1"/>
  <c r="M620" i="1"/>
  <c r="N620" i="1"/>
  <c r="O620" i="1"/>
  <c r="K621" i="1"/>
  <c r="L621" i="1"/>
  <c r="M621" i="1"/>
  <c r="N621" i="1"/>
  <c r="O621" i="1"/>
  <c r="K622" i="1"/>
  <c r="L622" i="1"/>
  <c r="M622" i="1"/>
  <c r="N622" i="1"/>
  <c r="O622" i="1"/>
  <c r="K623" i="1"/>
  <c r="L623" i="1"/>
  <c r="M623" i="1"/>
  <c r="N623" i="1"/>
  <c r="O623" i="1"/>
  <c r="K624" i="1"/>
  <c r="L624" i="1"/>
  <c r="M624" i="1"/>
  <c r="N624" i="1"/>
  <c r="O624" i="1"/>
  <c r="K625" i="1"/>
  <c r="L625" i="1"/>
  <c r="M625" i="1"/>
  <c r="N625" i="1"/>
  <c r="O625" i="1"/>
  <c r="K626" i="1"/>
  <c r="L626" i="1"/>
  <c r="M626" i="1"/>
  <c r="N626" i="1"/>
  <c r="O626" i="1"/>
  <c r="K627" i="1"/>
  <c r="L627" i="1"/>
  <c r="M627" i="1"/>
  <c r="N627" i="1"/>
  <c r="O627" i="1"/>
  <c r="K628" i="1"/>
  <c r="L628" i="1"/>
  <c r="M628" i="1"/>
  <c r="N628" i="1"/>
  <c r="O628" i="1"/>
  <c r="K629" i="1"/>
  <c r="L629" i="1"/>
  <c r="M629" i="1"/>
  <c r="N629" i="1"/>
  <c r="O629" i="1"/>
  <c r="K630" i="1"/>
  <c r="L630" i="1"/>
  <c r="M630" i="1"/>
  <c r="N630" i="1"/>
  <c r="O630" i="1"/>
  <c r="K631" i="1"/>
  <c r="L631" i="1"/>
  <c r="M631" i="1"/>
  <c r="N631" i="1"/>
  <c r="O631" i="1"/>
  <c r="K632" i="1"/>
  <c r="L632" i="1"/>
  <c r="M632" i="1"/>
  <c r="N632" i="1"/>
  <c r="O632" i="1"/>
  <c r="K633" i="1"/>
  <c r="L633" i="1"/>
  <c r="M633" i="1"/>
  <c r="N633" i="1"/>
  <c r="O633" i="1"/>
  <c r="K634" i="1"/>
  <c r="L634" i="1"/>
  <c r="M634" i="1"/>
  <c r="N634" i="1"/>
  <c r="O634" i="1"/>
  <c r="K635" i="1"/>
  <c r="L635" i="1"/>
  <c r="M635" i="1"/>
  <c r="N635" i="1"/>
  <c r="O635" i="1"/>
  <c r="K636" i="1"/>
  <c r="L636" i="1"/>
  <c r="M636" i="1"/>
  <c r="N636" i="1"/>
  <c r="O636" i="1"/>
  <c r="K637" i="1"/>
  <c r="L637" i="1"/>
  <c r="M637" i="1"/>
  <c r="N637" i="1"/>
  <c r="O637" i="1"/>
  <c r="K638" i="1"/>
  <c r="L638" i="1"/>
  <c r="M638" i="1"/>
  <c r="N638" i="1"/>
  <c r="O638" i="1"/>
  <c r="K639" i="1"/>
  <c r="L639" i="1"/>
  <c r="M639" i="1"/>
  <c r="N639" i="1"/>
  <c r="O639" i="1"/>
  <c r="K640" i="1"/>
  <c r="L640" i="1"/>
  <c r="M640" i="1"/>
  <c r="N640" i="1"/>
  <c r="O640" i="1"/>
  <c r="K641" i="1"/>
  <c r="L641" i="1"/>
  <c r="M641" i="1"/>
  <c r="N641" i="1"/>
  <c r="O641" i="1"/>
  <c r="K642" i="1"/>
  <c r="L642" i="1"/>
  <c r="M642" i="1"/>
  <c r="N642" i="1"/>
  <c r="O642" i="1"/>
  <c r="K643" i="1"/>
  <c r="L643" i="1"/>
  <c r="M643" i="1"/>
  <c r="N643" i="1"/>
  <c r="O643" i="1"/>
  <c r="K644" i="1"/>
  <c r="L644" i="1"/>
  <c r="M644" i="1"/>
  <c r="N644" i="1"/>
  <c r="O644" i="1"/>
  <c r="K645" i="1"/>
  <c r="L645" i="1"/>
  <c r="M645" i="1"/>
  <c r="N645" i="1"/>
  <c r="O645" i="1"/>
  <c r="K646" i="1"/>
  <c r="L646" i="1"/>
  <c r="M646" i="1"/>
  <c r="N646" i="1"/>
  <c r="O646" i="1"/>
  <c r="K647" i="1"/>
  <c r="L647" i="1"/>
  <c r="M647" i="1"/>
  <c r="N647" i="1"/>
  <c r="O647" i="1"/>
  <c r="K648" i="1"/>
  <c r="L648" i="1"/>
  <c r="M648" i="1"/>
  <c r="N648" i="1"/>
  <c r="O648" i="1"/>
  <c r="K649" i="1"/>
  <c r="L649" i="1"/>
  <c r="M649" i="1"/>
  <c r="N649" i="1"/>
  <c r="O649" i="1"/>
  <c r="K650" i="1"/>
  <c r="L650" i="1"/>
  <c r="M650" i="1"/>
  <c r="N650" i="1"/>
  <c r="O650" i="1"/>
  <c r="K651" i="1"/>
  <c r="L651" i="1"/>
  <c r="M651" i="1"/>
  <c r="N651" i="1"/>
  <c r="O651" i="1"/>
  <c r="K652" i="1"/>
  <c r="L652" i="1"/>
  <c r="M652" i="1"/>
  <c r="N652" i="1"/>
  <c r="O652" i="1"/>
  <c r="K653" i="1"/>
  <c r="L653" i="1"/>
  <c r="M653" i="1"/>
  <c r="N653" i="1"/>
  <c r="O653" i="1"/>
  <c r="K654" i="1"/>
  <c r="L654" i="1"/>
  <c r="M654" i="1"/>
  <c r="N654" i="1"/>
  <c r="O654" i="1"/>
  <c r="K655" i="1"/>
  <c r="L655" i="1"/>
  <c r="M655" i="1"/>
  <c r="N655" i="1"/>
  <c r="O655" i="1"/>
  <c r="K656" i="1"/>
  <c r="L656" i="1"/>
  <c r="M656" i="1"/>
  <c r="N656" i="1"/>
  <c r="O656" i="1"/>
  <c r="K657" i="1"/>
  <c r="L657" i="1"/>
  <c r="M657" i="1"/>
  <c r="N657" i="1"/>
  <c r="O657" i="1"/>
  <c r="K658" i="1"/>
  <c r="L658" i="1"/>
  <c r="M658" i="1"/>
  <c r="N658" i="1"/>
  <c r="O658" i="1"/>
  <c r="K659" i="1"/>
  <c r="L659" i="1"/>
  <c r="M659" i="1"/>
  <c r="N659" i="1"/>
  <c r="O659" i="1"/>
  <c r="K660" i="1"/>
  <c r="L660" i="1"/>
  <c r="M660" i="1"/>
  <c r="N660" i="1"/>
  <c r="O660" i="1"/>
  <c r="K661" i="1"/>
  <c r="L661" i="1"/>
  <c r="M661" i="1"/>
  <c r="N661" i="1"/>
  <c r="O661" i="1"/>
  <c r="K662" i="1"/>
  <c r="L662" i="1"/>
  <c r="M662" i="1"/>
  <c r="N662" i="1"/>
  <c r="O662" i="1"/>
  <c r="K663" i="1"/>
  <c r="L663" i="1"/>
  <c r="M663" i="1"/>
  <c r="N663" i="1"/>
  <c r="O663" i="1"/>
  <c r="K664" i="1"/>
  <c r="L664" i="1"/>
  <c r="M664" i="1"/>
  <c r="N664" i="1"/>
  <c r="O664" i="1"/>
  <c r="K665" i="1"/>
  <c r="L665" i="1"/>
  <c r="M665" i="1"/>
  <c r="N665" i="1"/>
  <c r="O665" i="1"/>
  <c r="K666" i="1"/>
  <c r="L666" i="1"/>
  <c r="M666" i="1"/>
  <c r="N666" i="1"/>
  <c r="O666" i="1"/>
  <c r="K667" i="1"/>
  <c r="L667" i="1"/>
  <c r="M667" i="1"/>
  <c r="N667" i="1"/>
  <c r="O667" i="1"/>
  <c r="K668" i="1"/>
  <c r="L668" i="1"/>
  <c r="M668" i="1"/>
  <c r="N668" i="1"/>
  <c r="O668" i="1"/>
  <c r="K669" i="1"/>
  <c r="L669" i="1"/>
  <c r="M669" i="1"/>
  <c r="N669" i="1"/>
  <c r="O669" i="1"/>
  <c r="K670" i="1"/>
  <c r="L670" i="1"/>
  <c r="M670" i="1"/>
  <c r="N670" i="1"/>
  <c r="O670" i="1"/>
  <c r="K671" i="1"/>
  <c r="L671" i="1"/>
  <c r="M671" i="1"/>
  <c r="N671" i="1"/>
  <c r="O671" i="1"/>
  <c r="K672" i="1"/>
  <c r="L672" i="1"/>
  <c r="M672" i="1"/>
  <c r="N672" i="1"/>
  <c r="O672" i="1"/>
  <c r="K673" i="1"/>
  <c r="L673" i="1"/>
  <c r="M673" i="1"/>
  <c r="N673" i="1"/>
  <c r="O673" i="1"/>
  <c r="K674" i="1"/>
  <c r="L674" i="1"/>
  <c r="M674" i="1"/>
  <c r="N674" i="1"/>
  <c r="O674" i="1"/>
  <c r="K675" i="1"/>
  <c r="L675" i="1"/>
  <c r="M675" i="1"/>
  <c r="N675" i="1"/>
  <c r="O675" i="1"/>
  <c r="K676" i="1"/>
  <c r="L676" i="1"/>
  <c r="M676" i="1"/>
  <c r="N676" i="1"/>
  <c r="O676" i="1"/>
  <c r="K677" i="1"/>
  <c r="L677" i="1"/>
  <c r="M677" i="1"/>
  <c r="N677" i="1"/>
  <c r="O677" i="1"/>
  <c r="K678" i="1"/>
  <c r="L678" i="1"/>
  <c r="M678" i="1"/>
  <c r="N678" i="1"/>
  <c r="O678" i="1"/>
  <c r="K679" i="1"/>
  <c r="L679" i="1"/>
  <c r="M679" i="1"/>
  <c r="N679" i="1"/>
  <c r="O679" i="1"/>
  <c r="K680" i="1"/>
  <c r="L680" i="1"/>
  <c r="M680" i="1"/>
  <c r="N680" i="1"/>
  <c r="O680" i="1"/>
  <c r="K681" i="1"/>
  <c r="L681" i="1"/>
  <c r="M681" i="1"/>
  <c r="N681" i="1"/>
  <c r="O681" i="1"/>
  <c r="K682" i="1"/>
  <c r="L682" i="1"/>
  <c r="M682" i="1"/>
  <c r="N682" i="1"/>
  <c r="O682" i="1"/>
  <c r="K683" i="1"/>
  <c r="L683" i="1"/>
  <c r="M683" i="1"/>
  <c r="N683" i="1"/>
  <c r="O683" i="1"/>
  <c r="K684" i="1"/>
  <c r="L684" i="1"/>
  <c r="M684" i="1"/>
  <c r="N684" i="1"/>
  <c r="O684" i="1"/>
  <c r="K685" i="1"/>
  <c r="L685" i="1"/>
  <c r="M685" i="1"/>
  <c r="N685" i="1"/>
  <c r="O685" i="1"/>
  <c r="K686" i="1"/>
  <c r="L686" i="1"/>
  <c r="M686" i="1"/>
  <c r="N686" i="1"/>
  <c r="O686" i="1"/>
  <c r="K687" i="1"/>
  <c r="L687" i="1"/>
  <c r="M687" i="1"/>
  <c r="N687" i="1"/>
  <c r="O687" i="1"/>
  <c r="K688" i="1"/>
  <c r="L688" i="1"/>
  <c r="M688" i="1"/>
  <c r="N688" i="1"/>
  <c r="O688" i="1"/>
  <c r="K689" i="1"/>
  <c r="L689" i="1"/>
  <c r="M689" i="1"/>
  <c r="N689" i="1"/>
  <c r="O689" i="1"/>
  <c r="K690" i="1"/>
  <c r="L690" i="1"/>
  <c r="M690" i="1"/>
  <c r="N690" i="1"/>
  <c r="O690" i="1"/>
  <c r="K691" i="1"/>
  <c r="L691" i="1"/>
  <c r="M691" i="1"/>
  <c r="N691" i="1"/>
  <c r="O691" i="1"/>
  <c r="K692" i="1"/>
  <c r="L692" i="1"/>
  <c r="M692" i="1"/>
  <c r="N692" i="1"/>
  <c r="O692" i="1"/>
  <c r="K693" i="1"/>
  <c r="L693" i="1"/>
  <c r="M693" i="1"/>
  <c r="N693" i="1"/>
  <c r="O693" i="1"/>
  <c r="K694" i="1"/>
  <c r="L694" i="1"/>
  <c r="M694" i="1"/>
  <c r="N694" i="1"/>
  <c r="O694" i="1"/>
  <c r="K695" i="1"/>
  <c r="L695" i="1"/>
  <c r="M695" i="1"/>
  <c r="N695" i="1"/>
  <c r="O695" i="1"/>
  <c r="K696" i="1"/>
  <c r="L696" i="1"/>
  <c r="M696" i="1"/>
  <c r="N696" i="1"/>
  <c r="O696" i="1"/>
  <c r="K697" i="1"/>
  <c r="L697" i="1"/>
  <c r="M697" i="1"/>
  <c r="N697" i="1"/>
  <c r="O697" i="1"/>
  <c r="K698" i="1"/>
  <c r="L698" i="1"/>
  <c r="M698" i="1"/>
  <c r="N698" i="1"/>
  <c r="O698" i="1"/>
  <c r="K699" i="1"/>
  <c r="L699" i="1"/>
  <c r="M699" i="1"/>
  <c r="N699" i="1"/>
  <c r="O699" i="1"/>
  <c r="K700" i="1"/>
  <c r="L700" i="1"/>
  <c r="M700" i="1"/>
  <c r="N700" i="1"/>
  <c r="O700" i="1"/>
  <c r="K701" i="1"/>
  <c r="L701" i="1"/>
  <c r="M701" i="1"/>
  <c r="N701" i="1"/>
  <c r="O701" i="1"/>
  <c r="K702" i="1"/>
  <c r="L702" i="1"/>
  <c r="M702" i="1"/>
  <c r="N702" i="1"/>
  <c r="O702" i="1"/>
  <c r="K703" i="1"/>
  <c r="L703" i="1"/>
  <c r="M703" i="1"/>
  <c r="N703" i="1"/>
  <c r="O703" i="1"/>
  <c r="K704" i="1"/>
  <c r="L704" i="1"/>
  <c r="M704" i="1"/>
  <c r="N704" i="1"/>
  <c r="O704" i="1"/>
  <c r="K705" i="1"/>
  <c r="L705" i="1"/>
  <c r="M705" i="1"/>
  <c r="N705" i="1"/>
  <c r="O705" i="1"/>
  <c r="K706" i="1"/>
  <c r="L706" i="1"/>
  <c r="M706" i="1"/>
  <c r="N706" i="1"/>
  <c r="O706" i="1"/>
  <c r="K707" i="1"/>
  <c r="L707" i="1"/>
  <c r="M707" i="1"/>
  <c r="N707" i="1"/>
  <c r="O707" i="1"/>
  <c r="K708" i="1"/>
  <c r="L708" i="1"/>
  <c r="M708" i="1"/>
  <c r="N708" i="1"/>
  <c r="O708" i="1"/>
  <c r="K709" i="1"/>
  <c r="L709" i="1"/>
  <c r="M709" i="1"/>
  <c r="N709" i="1"/>
  <c r="O709" i="1"/>
  <c r="K710" i="1"/>
  <c r="L710" i="1"/>
  <c r="M710" i="1"/>
  <c r="N710" i="1"/>
  <c r="O710" i="1"/>
  <c r="K711" i="1"/>
  <c r="L711" i="1"/>
  <c r="M711" i="1"/>
  <c r="N711" i="1"/>
  <c r="O711" i="1"/>
  <c r="K712" i="1"/>
  <c r="L712" i="1"/>
  <c r="M712" i="1"/>
  <c r="N712" i="1"/>
  <c r="O712" i="1"/>
  <c r="K713" i="1"/>
  <c r="L713" i="1"/>
  <c r="M713" i="1"/>
  <c r="N713" i="1"/>
  <c r="O713" i="1"/>
  <c r="K714" i="1"/>
  <c r="L714" i="1"/>
  <c r="M714" i="1"/>
  <c r="N714" i="1"/>
  <c r="O714" i="1"/>
  <c r="K715" i="1"/>
  <c r="L715" i="1"/>
  <c r="M715" i="1"/>
  <c r="N715" i="1"/>
  <c r="O715" i="1"/>
  <c r="K716" i="1"/>
  <c r="L716" i="1"/>
  <c r="M716" i="1"/>
  <c r="N716" i="1"/>
  <c r="O716" i="1"/>
  <c r="K717" i="1"/>
  <c r="L717" i="1"/>
  <c r="M717" i="1"/>
  <c r="N717" i="1"/>
  <c r="O717" i="1"/>
  <c r="K718" i="1"/>
  <c r="L718" i="1"/>
  <c r="M718" i="1"/>
  <c r="N718" i="1"/>
  <c r="O718" i="1"/>
  <c r="K719" i="1"/>
  <c r="L719" i="1"/>
  <c r="M719" i="1"/>
  <c r="N719" i="1"/>
  <c r="O719" i="1"/>
  <c r="K720" i="1"/>
  <c r="L720" i="1"/>
  <c r="M720" i="1"/>
  <c r="N720" i="1"/>
  <c r="O720" i="1"/>
  <c r="K721" i="1"/>
  <c r="L721" i="1"/>
  <c r="M721" i="1"/>
  <c r="N721" i="1"/>
  <c r="O721" i="1"/>
  <c r="K722" i="1"/>
  <c r="L722" i="1"/>
  <c r="M722" i="1"/>
  <c r="N722" i="1"/>
  <c r="O722" i="1"/>
  <c r="K723" i="1"/>
  <c r="L723" i="1"/>
  <c r="M723" i="1"/>
  <c r="N723" i="1"/>
  <c r="O723" i="1"/>
  <c r="K724" i="1"/>
  <c r="L724" i="1"/>
  <c r="M724" i="1"/>
  <c r="N724" i="1"/>
  <c r="O724" i="1"/>
  <c r="K725" i="1"/>
  <c r="L725" i="1"/>
  <c r="M725" i="1"/>
  <c r="N725" i="1"/>
  <c r="O725" i="1"/>
  <c r="K726" i="1"/>
  <c r="L726" i="1"/>
  <c r="M726" i="1"/>
  <c r="N726" i="1"/>
  <c r="O726" i="1"/>
  <c r="K727" i="1"/>
  <c r="L727" i="1"/>
  <c r="M727" i="1"/>
  <c r="N727" i="1"/>
  <c r="O727" i="1"/>
  <c r="K728" i="1"/>
  <c r="L728" i="1"/>
  <c r="M728" i="1"/>
  <c r="N728" i="1"/>
  <c r="O728" i="1"/>
  <c r="K729" i="1"/>
  <c r="L729" i="1"/>
  <c r="M729" i="1"/>
  <c r="N729" i="1"/>
  <c r="O729" i="1"/>
  <c r="K730" i="1"/>
  <c r="L730" i="1"/>
  <c r="M730" i="1"/>
  <c r="N730" i="1"/>
  <c r="O730" i="1"/>
  <c r="K731" i="1"/>
  <c r="L731" i="1"/>
  <c r="M731" i="1"/>
  <c r="N731" i="1"/>
  <c r="O731" i="1"/>
  <c r="K732" i="1"/>
  <c r="L732" i="1"/>
  <c r="M732" i="1"/>
  <c r="N732" i="1"/>
  <c r="O732" i="1"/>
  <c r="K733" i="1"/>
  <c r="L733" i="1"/>
  <c r="M733" i="1"/>
  <c r="N733" i="1"/>
  <c r="O733" i="1"/>
  <c r="K734" i="1"/>
  <c r="L734" i="1"/>
  <c r="M734" i="1"/>
  <c r="N734" i="1"/>
  <c r="O734" i="1"/>
  <c r="K735" i="1"/>
  <c r="L735" i="1"/>
  <c r="M735" i="1"/>
  <c r="N735" i="1"/>
  <c r="O735" i="1"/>
  <c r="K736" i="1"/>
  <c r="L736" i="1"/>
  <c r="M736" i="1"/>
  <c r="N736" i="1"/>
  <c r="O736" i="1"/>
  <c r="K737" i="1"/>
  <c r="L737" i="1"/>
  <c r="M737" i="1"/>
  <c r="N737" i="1"/>
  <c r="O737" i="1"/>
  <c r="K738" i="1"/>
  <c r="L738" i="1"/>
  <c r="M738" i="1"/>
  <c r="N738" i="1"/>
  <c r="O738" i="1"/>
  <c r="K739" i="1"/>
  <c r="L739" i="1"/>
  <c r="M739" i="1"/>
  <c r="N739" i="1"/>
  <c r="O739" i="1"/>
  <c r="K740" i="1"/>
  <c r="L740" i="1"/>
  <c r="M740" i="1"/>
  <c r="N740" i="1"/>
  <c r="O740" i="1"/>
  <c r="K741" i="1"/>
  <c r="L741" i="1"/>
  <c r="M741" i="1"/>
  <c r="N741" i="1"/>
  <c r="O741" i="1"/>
  <c r="K742" i="1"/>
  <c r="L742" i="1"/>
  <c r="M742" i="1"/>
  <c r="N742" i="1"/>
  <c r="O742" i="1"/>
  <c r="K743" i="1"/>
  <c r="L743" i="1"/>
  <c r="M743" i="1"/>
  <c r="N743" i="1"/>
  <c r="O743" i="1"/>
  <c r="K744" i="1"/>
  <c r="L744" i="1"/>
  <c r="M744" i="1"/>
  <c r="N744" i="1"/>
  <c r="O744" i="1"/>
  <c r="K745" i="1"/>
  <c r="L745" i="1"/>
  <c r="M745" i="1"/>
  <c r="N745" i="1"/>
  <c r="O745" i="1"/>
  <c r="K746" i="1"/>
  <c r="L746" i="1"/>
  <c r="M746" i="1"/>
  <c r="N746" i="1"/>
  <c r="O746" i="1"/>
  <c r="K747" i="1"/>
  <c r="L747" i="1"/>
  <c r="M747" i="1"/>
  <c r="N747" i="1"/>
  <c r="O747" i="1"/>
  <c r="K748" i="1"/>
  <c r="L748" i="1"/>
  <c r="M748" i="1"/>
  <c r="N748" i="1"/>
  <c r="O748" i="1"/>
  <c r="K749" i="1"/>
  <c r="L749" i="1"/>
  <c r="M749" i="1"/>
  <c r="N749" i="1"/>
  <c r="O749" i="1"/>
  <c r="K750" i="1"/>
  <c r="L750" i="1"/>
  <c r="M750" i="1"/>
  <c r="N750" i="1"/>
  <c r="O750" i="1"/>
  <c r="K751" i="1"/>
  <c r="L751" i="1"/>
  <c r="M751" i="1"/>
  <c r="N751" i="1"/>
  <c r="O751" i="1"/>
  <c r="K752" i="1"/>
  <c r="L752" i="1"/>
  <c r="M752" i="1"/>
  <c r="N752" i="1"/>
  <c r="O752" i="1"/>
  <c r="K753" i="1"/>
  <c r="L753" i="1"/>
  <c r="M753" i="1"/>
  <c r="N753" i="1"/>
  <c r="O753" i="1"/>
  <c r="K754" i="1"/>
  <c r="L754" i="1"/>
  <c r="M754" i="1"/>
  <c r="N754" i="1"/>
  <c r="O754" i="1"/>
  <c r="K755" i="1"/>
  <c r="L755" i="1"/>
  <c r="M755" i="1"/>
  <c r="N755" i="1"/>
  <c r="O755" i="1"/>
  <c r="K756" i="1"/>
  <c r="L756" i="1"/>
  <c r="M756" i="1"/>
  <c r="N756" i="1"/>
  <c r="O756" i="1"/>
  <c r="K757" i="1"/>
  <c r="L757" i="1"/>
  <c r="M757" i="1"/>
  <c r="N757" i="1"/>
  <c r="O757" i="1"/>
  <c r="K758" i="1"/>
  <c r="L758" i="1"/>
  <c r="M758" i="1"/>
  <c r="N758" i="1"/>
  <c r="O758" i="1"/>
  <c r="K759" i="1"/>
  <c r="L759" i="1"/>
  <c r="M759" i="1"/>
  <c r="N759" i="1"/>
  <c r="O759" i="1"/>
  <c r="K760" i="1"/>
  <c r="L760" i="1"/>
  <c r="M760" i="1"/>
  <c r="N760" i="1"/>
  <c r="O760" i="1"/>
  <c r="K761" i="1"/>
  <c r="L761" i="1"/>
  <c r="M761" i="1"/>
  <c r="N761" i="1"/>
  <c r="O761" i="1"/>
  <c r="K762" i="1"/>
  <c r="L762" i="1"/>
  <c r="M762" i="1"/>
  <c r="N762" i="1"/>
  <c r="O762" i="1"/>
  <c r="K763" i="1"/>
  <c r="L763" i="1"/>
  <c r="M763" i="1"/>
  <c r="N763" i="1"/>
  <c r="O763" i="1"/>
  <c r="K764" i="1"/>
  <c r="L764" i="1"/>
  <c r="M764" i="1"/>
  <c r="N764" i="1"/>
  <c r="O764" i="1"/>
  <c r="K765" i="1"/>
  <c r="L765" i="1"/>
  <c r="M765" i="1"/>
  <c r="N765" i="1"/>
  <c r="O765" i="1"/>
  <c r="K766" i="1"/>
  <c r="L766" i="1"/>
  <c r="M766" i="1"/>
  <c r="N766" i="1"/>
  <c r="O766" i="1"/>
  <c r="K767" i="1"/>
  <c r="L767" i="1"/>
  <c r="M767" i="1"/>
  <c r="N767" i="1"/>
  <c r="O767" i="1"/>
  <c r="K768" i="1"/>
  <c r="L768" i="1"/>
  <c r="M768" i="1"/>
  <c r="N768" i="1"/>
  <c r="O768" i="1"/>
  <c r="K769" i="1"/>
  <c r="L769" i="1"/>
  <c r="M769" i="1"/>
  <c r="N769" i="1"/>
  <c r="O769" i="1"/>
  <c r="K770" i="1"/>
  <c r="L770" i="1"/>
  <c r="M770" i="1"/>
  <c r="N770" i="1"/>
  <c r="O770" i="1"/>
  <c r="K771" i="1"/>
  <c r="L771" i="1"/>
  <c r="M771" i="1"/>
  <c r="N771" i="1"/>
  <c r="O771" i="1"/>
  <c r="K772" i="1"/>
  <c r="L772" i="1"/>
  <c r="M772" i="1"/>
  <c r="N772" i="1"/>
  <c r="O772" i="1"/>
  <c r="K773" i="1"/>
  <c r="L773" i="1"/>
  <c r="M773" i="1"/>
  <c r="N773" i="1"/>
  <c r="O773" i="1"/>
  <c r="K774" i="1"/>
  <c r="L774" i="1"/>
  <c r="M774" i="1"/>
  <c r="N774" i="1"/>
  <c r="O774" i="1"/>
  <c r="K775" i="1"/>
  <c r="L775" i="1"/>
  <c r="M775" i="1"/>
  <c r="N775" i="1"/>
  <c r="O775" i="1"/>
  <c r="K776" i="1"/>
  <c r="L776" i="1"/>
  <c r="M776" i="1"/>
  <c r="N776" i="1"/>
  <c r="O776" i="1"/>
  <c r="K777" i="1"/>
  <c r="L777" i="1"/>
  <c r="M777" i="1"/>
  <c r="N777" i="1"/>
  <c r="O777" i="1"/>
  <c r="K778" i="1"/>
  <c r="L778" i="1"/>
  <c r="M778" i="1"/>
  <c r="N778" i="1"/>
  <c r="O778" i="1"/>
  <c r="K779" i="1"/>
  <c r="L779" i="1"/>
  <c r="M779" i="1"/>
  <c r="N779" i="1"/>
  <c r="O779" i="1"/>
  <c r="K780" i="1"/>
  <c r="L780" i="1"/>
  <c r="M780" i="1"/>
  <c r="N780" i="1"/>
  <c r="O780" i="1"/>
  <c r="K781" i="1"/>
  <c r="L781" i="1"/>
  <c r="M781" i="1"/>
  <c r="N781" i="1"/>
  <c r="O781" i="1"/>
  <c r="K782" i="1"/>
  <c r="L782" i="1"/>
  <c r="M782" i="1"/>
  <c r="N782" i="1"/>
  <c r="O782" i="1"/>
  <c r="K783" i="1"/>
  <c r="L783" i="1"/>
  <c r="M783" i="1"/>
  <c r="N783" i="1"/>
  <c r="O783" i="1"/>
  <c r="K784" i="1"/>
  <c r="L784" i="1"/>
  <c r="M784" i="1"/>
  <c r="N784" i="1"/>
  <c r="O784" i="1"/>
  <c r="K785" i="1"/>
  <c r="L785" i="1"/>
  <c r="M785" i="1"/>
  <c r="N785" i="1"/>
  <c r="O785" i="1"/>
  <c r="K786" i="1"/>
  <c r="L786" i="1"/>
  <c r="M786" i="1"/>
  <c r="N786" i="1"/>
  <c r="O786" i="1"/>
  <c r="K787" i="1"/>
  <c r="L787" i="1"/>
  <c r="M787" i="1"/>
  <c r="N787" i="1"/>
  <c r="O787" i="1"/>
  <c r="K788" i="1"/>
  <c r="L788" i="1"/>
  <c r="M788" i="1"/>
  <c r="N788" i="1"/>
  <c r="O788" i="1"/>
  <c r="K789" i="1"/>
  <c r="L789" i="1"/>
  <c r="M789" i="1"/>
  <c r="N789" i="1"/>
  <c r="O789" i="1"/>
  <c r="K790" i="1"/>
  <c r="L790" i="1"/>
  <c r="M790" i="1"/>
  <c r="N790" i="1"/>
  <c r="O790" i="1"/>
  <c r="K791" i="1"/>
  <c r="L791" i="1"/>
  <c r="M791" i="1"/>
  <c r="N791" i="1"/>
  <c r="O791" i="1"/>
  <c r="K792" i="1"/>
  <c r="L792" i="1"/>
  <c r="M792" i="1"/>
  <c r="N792" i="1"/>
  <c r="O792" i="1"/>
  <c r="K793" i="1"/>
  <c r="L793" i="1"/>
  <c r="M793" i="1"/>
  <c r="N793" i="1"/>
  <c r="O793" i="1"/>
  <c r="K794" i="1"/>
  <c r="L794" i="1"/>
  <c r="M794" i="1"/>
  <c r="N794" i="1"/>
  <c r="O794" i="1"/>
  <c r="K795" i="1"/>
  <c r="L795" i="1"/>
  <c r="M795" i="1"/>
  <c r="N795" i="1"/>
  <c r="O795" i="1"/>
  <c r="K796" i="1"/>
  <c r="L796" i="1"/>
  <c r="M796" i="1"/>
  <c r="N796" i="1"/>
  <c r="O796" i="1"/>
  <c r="K797" i="1"/>
  <c r="L797" i="1"/>
  <c r="M797" i="1"/>
  <c r="N797" i="1"/>
  <c r="O797" i="1"/>
  <c r="K798" i="1"/>
  <c r="L798" i="1"/>
  <c r="M798" i="1"/>
  <c r="N798" i="1"/>
  <c r="O798" i="1"/>
  <c r="K799" i="1"/>
  <c r="L799" i="1"/>
  <c r="M799" i="1"/>
  <c r="N799" i="1"/>
  <c r="O799" i="1"/>
  <c r="K800" i="1"/>
  <c r="L800" i="1"/>
  <c r="M800" i="1"/>
  <c r="N800" i="1"/>
  <c r="O800" i="1"/>
  <c r="K801" i="1"/>
  <c r="L801" i="1"/>
  <c r="M801" i="1"/>
  <c r="N801" i="1"/>
  <c r="O801" i="1"/>
  <c r="K802" i="1"/>
  <c r="L802" i="1"/>
  <c r="M802" i="1"/>
  <c r="N802" i="1"/>
  <c r="O802" i="1"/>
  <c r="K803" i="1"/>
  <c r="L803" i="1"/>
  <c r="M803" i="1"/>
  <c r="N803" i="1"/>
  <c r="O803" i="1"/>
  <c r="K804" i="1"/>
  <c r="L804" i="1"/>
  <c r="M804" i="1"/>
  <c r="N804" i="1"/>
  <c r="O804" i="1"/>
  <c r="K805" i="1"/>
  <c r="L805" i="1"/>
  <c r="M805" i="1"/>
  <c r="N805" i="1"/>
  <c r="O805" i="1"/>
  <c r="K806" i="1"/>
  <c r="L806" i="1"/>
  <c r="M806" i="1"/>
  <c r="N806" i="1"/>
  <c r="O806" i="1"/>
  <c r="K807" i="1"/>
  <c r="L807" i="1"/>
  <c r="M807" i="1"/>
  <c r="N807" i="1"/>
  <c r="O807" i="1"/>
  <c r="K808" i="1"/>
  <c r="L808" i="1"/>
  <c r="M808" i="1"/>
  <c r="N808" i="1"/>
  <c r="O808" i="1"/>
  <c r="K809" i="1"/>
  <c r="L809" i="1"/>
  <c r="M809" i="1"/>
  <c r="N809" i="1"/>
  <c r="O809" i="1"/>
  <c r="K810" i="1"/>
  <c r="L810" i="1"/>
  <c r="M810" i="1"/>
  <c r="N810" i="1"/>
  <c r="O810" i="1"/>
  <c r="K811" i="1"/>
  <c r="L811" i="1"/>
  <c r="M811" i="1"/>
  <c r="N811" i="1"/>
  <c r="O811" i="1"/>
  <c r="K812" i="1"/>
  <c r="L812" i="1"/>
  <c r="M812" i="1"/>
  <c r="N812" i="1"/>
  <c r="O812" i="1"/>
  <c r="K813" i="1"/>
  <c r="L813" i="1"/>
  <c r="M813" i="1"/>
  <c r="N813" i="1"/>
  <c r="O813" i="1"/>
  <c r="K814" i="1"/>
  <c r="L814" i="1"/>
  <c r="M814" i="1"/>
  <c r="N814" i="1"/>
  <c r="O814" i="1"/>
  <c r="K815" i="1"/>
  <c r="L815" i="1"/>
  <c r="M815" i="1"/>
  <c r="N815" i="1"/>
  <c r="O815" i="1"/>
  <c r="K816" i="1"/>
  <c r="L816" i="1"/>
  <c r="M816" i="1"/>
  <c r="N816" i="1"/>
  <c r="O816" i="1"/>
  <c r="K817" i="1"/>
  <c r="L817" i="1"/>
  <c r="M817" i="1"/>
  <c r="N817" i="1"/>
  <c r="O817" i="1"/>
  <c r="K818" i="1"/>
  <c r="L818" i="1"/>
  <c r="M818" i="1"/>
  <c r="N818" i="1"/>
  <c r="O818" i="1"/>
  <c r="K819" i="1"/>
  <c r="L819" i="1"/>
  <c r="M819" i="1"/>
  <c r="N819" i="1"/>
  <c r="O819" i="1"/>
  <c r="K820" i="1"/>
  <c r="L820" i="1"/>
  <c r="M820" i="1"/>
  <c r="N820" i="1"/>
  <c r="O820" i="1"/>
  <c r="K821" i="1"/>
  <c r="L821" i="1"/>
  <c r="M821" i="1"/>
  <c r="N821" i="1"/>
  <c r="O821" i="1"/>
  <c r="K822" i="1"/>
  <c r="L822" i="1"/>
  <c r="M822" i="1"/>
  <c r="N822" i="1"/>
  <c r="O822" i="1"/>
  <c r="K823" i="1"/>
  <c r="L823" i="1"/>
  <c r="M823" i="1"/>
  <c r="N823" i="1"/>
  <c r="O823" i="1"/>
  <c r="K824" i="1"/>
  <c r="L824" i="1"/>
  <c r="M824" i="1"/>
  <c r="N824" i="1"/>
  <c r="O824" i="1"/>
  <c r="K825" i="1"/>
  <c r="L825" i="1"/>
  <c r="M825" i="1"/>
  <c r="N825" i="1"/>
  <c r="O825" i="1"/>
  <c r="K826" i="1"/>
  <c r="L826" i="1"/>
  <c r="M826" i="1"/>
  <c r="N826" i="1"/>
  <c r="O826" i="1"/>
  <c r="K827" i="1"/>
  <c r="L827" i="1"/>
  <c r="M827" i="1"/>
  <c r="N827" i="1"/>
  <c r="O827" i="1"/>
  <c r="K828" i="1"/>
  <c r="L828" i="1"/>
  <c r="M828" i="1"/>
  <c r="N828" i="1"/>
  <c r="O828" i="1"/>
  <c r="K829" i="1"/>
  <c r="L829" i="1"/>
  <c r="M829" i="1"/>
  <c r="N829" i="1"/>
  <c r="O829" i="1"/>
  <c r="K830" i="1"/>
  <c r="L830" i="1"/>
  <c r="M830" i="1"/>
  <c r="N830" i="1"/>
  <c r="O830" i="1"/>
  <c r="K831" i="1"/>
  <c r="L831" i="1"/>
  <c r="M831" i="1"/>
  <c r="N831" i="1"/>
  <c r="O831" i="1"/>
  <c r="K832" i="1"/>
  <c r="L832" i="1"/>
  <c r="M832" i="1"/>
  <c r="N832" i="1"/>
  <c r="O832" i="1"/>
  <c r="K833" i="1"/>
  <c r="L833" i="1"/>
  <c r="M833" i="1"/>
  <c r="N833" i="1"/>
  <c r="O833" i="1"/>
  <c r="K834" i="1"/>
  <c r="L834" i="1"/>
  <c r="M834" i="1"/>
  <c r="N834" i="1"/>
  <c r="O834" i="1"/>
  <c r="K835" i="1"/>
  <c r="L835" i="1"/>
  <c r="M835" i="1"/>
  <c r="N835" i="1"/>
  <c r="O835" i="1"/>
  <c r="K836" i="1"/>
  <c r="L836" i="1"/>
  <c r="M836" i="1"/>
  <c r="N836" i="1"/>
  <c r="O836" i="1"/>
  <c r="K837" i="1"/>
  <c r="L837" i="1"/>
  <c r="M837" i="1"/>
  <c r="N837" i="1"/>
  <c r="O837" i="1"/>
  <c r="K838" i="1"/>
  <c r="L838" i="1"/>
  <c r="M838" i="1"/>
  <c r="N838" i="1"/>
  <c r="O838" i="1"/>
  <c r="K839" i="1"/>
  <c r="L839" i="1"/>
  <c r="M839" i="1"/>
  <c r="N839" i="1"/>
  <c r="O839" i="1"/>
  <c r="K840" i="1"/>
  <c r="L840" i="1"/>
  <c r="M840" i="1"/>
  <c r="N840" i="1"/>
  <c r="O840" i="1"/>
  <c r="K841" i="1"/>
  <c r="L841" i="1"/>
  <c r="M841" i="1"/>
  <c r="N841" i="1"/>
  <c r="O841" i="1"/>
  <c r="K842" i="1"/>
  <c r="L842" i="1"/>
  <c r="M842" i="1"/>
  <c r="N842" i="1"/>
  <c r="O842" i="1"/>
  <c r="K843" i="1"/>
  <c r="L843" i="1"/>
  <c r="M843" i="1"/>
  <c r="N843" i="1"/>
  <c r="O843" i="1"/>
  <c r="K844" i="1"/>
  <c r="L844" i="1"/>
  <c r="M844" i="1"/>
  <c r="N844" i="1"/>
  <c r="O844" i="1"/>
  <c r="K845" i="1"/>
  <c r="L845" i="1"/>
  <c r="M845" i="1"/>
  <c r="N845" i="1"/>
  <c r="O845" i="1"/>
  <c r="K846" i="1"/>
  <c r="L846" i="1"/>
  <c r="M846" i="1"/>
  <c r="N846" i="1"/>
  <c r="O846" i="1"/>
  <c r="K847" i="1"/>
  <c r="L847" i="1"/>
  <c r="M847" i="1"/>
  <c r="N847" i="1"/>
  <c r="O847" i="1"/>
  <c r="K848" i="1"/>
  <c r="L848" i="1"/>
  <c r="M848" i="1"/>
  <c r="N848" i="1"/>
  <c r="O848" i="1"/>
  <c r="K849" i="1"/>
  <c r="L849" i="1"/>
  <c r="M849" i="1"/>
  <c r="N849" i="1"/>
  <c r="O849" i="1"/>
  <c r="K850" i="1"/>
  <c r="L850" i="1"/>
  <c r="M850" i="1"/>
  <c r="N850" i="1"/>
  <c r="O850" i="1"/>
  <c r="K851" i="1"/>
  <c r="L851" i="1"/>
  <c r="M851" i="1"/>
  <c r="N851" i="1"/>
  <c r="O851" i="1"/>
  <c r="K852" i="1"/>
  <c r="L852" i="1"/>
  <c r="M852" i="1"/>
  <c r="N852" i="1"/>
  <c r="O852" i="1"/>
  <c r="K853" i="1"/>
  <c r="L853" i="1"/>
  <c r="M853" i="1"/>
  <c r="N853" i="1"/>
  <c r="O853" i="1"/>
  <c r="K854" i="1"/>
  <c r="L854" i="1"/>
  <c r="M854" i="1"/>
  <c r="N854" i="1"/>
  <c r="O854" i="1"/>
  <c r="K855" i="1"/>
  <c r="L855" i="1"/>
  <c r="M855" i="1"/>
  <c r="N855" i="1"/>
  <c r="O855" i="1"/>
  <c r="K856" i="1"/>
  <c r="L856" i="1"/>
  <c r="M856" i="1"/>
  <c r="N856" i="1"/>
  <c r="O856" i="1"/>
  <c r="K857" i="1"/>
  <c r="L857" i="1"/>
  <c r="M857" i="1"/>
  <c r="N857" i="1"/>
  <c r="O857" i="1"/>
  <c r="K858" i="1"/>
  <c r="L858" i="1"/>
  <c r="M858" i="1"/>
  <c r="N858" i="1"/>
  <c r="O858" i="1"/>
  <c r="K859" i="1"/>
  <c r="L859" i="1"/>
  <c r="M859" i="1"/>
  <c r="N859" i="1"/>
  <c r="O859" i="1"/>
  <c r="K860" i="1"/>
  <c r="L860" i="1"/>
  <c r="M860" i="1"/>
  <c r="N860" i="1"/>
  <c r="O860" i="1"/>
  <c r="K861" i="1"/>
  <c r="L861" i="1"/>
  <c r="M861" i="1"/>
  <c r="N861" i="1"/>
  <c r="O861" i="1"/>
  <c r="K862" i="1"/>
  <c r="L862" i="1"/>
  <c r="M862" i="1"/>
  <c r="N862" i="1"/>
  <c r="O862" i="1"/>
  <c r="K863" i="1"/>
  <c r="L863" i="1"/>
  <c r="M863" i="1"/>
  <c r="N863" i="1"/>
  <c r="O863" i="1"/>
  <c r="K864" i="1"/>
  <c r="L864" i="1"/>
  <c r="M864" i="1"/>
  <c r="N864" i="1"/>
  <c r="O864" i="1"/>
  <c r="K865" i="1"/>
  <c r="L865" i="1"/>
  <c r="M865" i="1"/>
  <c r="N865" i="1"/>
  <c r="O865" i="1"/>
  <c r="K866" i="1"/>
  <c r="L866" i="1"/>
  <c r="M866" i="1"/>
  <c r="N866" i="1"/>
  <c r="O866" i="1"/>
  <c r="K867" i="1"/>
  <c r="L867" i="1"/>
  <c r="M867" i="1"/>
  <c r="N867" i="1"/>
  <c r="O867" i="1"/>
  <c r="K868" i="1"/>
  <c r="L868" i="1"/>
  <c r="M868" i="1"/>
  <c r="N868" i="1"/>
  <c r="O868" i="1"/>
  <c r="K869" i="1"/>
  <c r="L869" i="1"/>
  <c r="M869" i="1"/>
  <c r="N869" i="1"/>
  <c r="O869" i="1"/>
  <c r="K870" i="1"/>
  <c r="L870" i="1"/>
  <c r="M870" i="1"/>
  <c r="N870" i="1"/>
  <c r="O870" i="1"/>
  <c r="K871" i="1"/>
  <c r="L871" i="1"/>
  <c r="M871" i="1"/>
  <c r="N871" i="1"/>
  <c r="O871" i="1"/>
  <c r="K872" i="1"/>
  <c r="L872" i="1"/>
  <c r="M872" i="1"/>
  <c r="N872" i="1"/>
  <c r="O872" i="1"/>
  <c r="K873" i="1"/>
  <c r="L873" i="1"/>
  <c r="M873" i="1"/>
  <c r="N873" i="1"/>
  <c r="O873" i="1"/>
  <c r="K874" i="1"/>
  <c r="L874" i="1"/>
  <c r="M874" i="1"/>
  <c r="N874" i="1"/>
  <c r="O874" i="1"/>
  <c r="K875" i="1"/>
  <c r="L875" i="1"/>
  <c r="M875" i="1"/>
  <c r="N875" i="1"/>
  <c r="O875" i="1"/>
  <c r="K876" i="1"/>
  <c r="L876" i="1"/>
  <c r="M876" i="1"/>
  <c r="N876" i="1"/>
  <c r="O876" i="1"/>
  <c r="K877" i="1"/>
  <c r="L877" i="1"/>
  <c r="M877" i="1"/>
  <c r="N877" i="1"/>
  <c r="O877" i="1"/>
  <c r="K878" i="1"/>
  <c r="L878" i="1"/>
  <c r="M878" i="1"/>
  <c r="N878" i="1"/>
  <c r="O878" i="1"/>
  <c r="K879" i="1"/>
  <c r="L879" i="1"/>
  <c r="M879" i="1"/>
  <c r="N879" i="1"/>
  <c r="O879" i="1"/>
  <c r="K880" i="1"/>
  <c r="L880" i="1"/>
  <c r="M880" i="1"/>
  <c r="N880" i="1"/>
  <c r="O880" i="1"/>
  <c r="K881" i="1"/>
  <c r="L881" i="1"/>
  <c r="M881" i="1"/>
  <c r="N881" i="1"/>
  <c r="O881" i="1"/>
  <c r="K882" i="1"/>
  <c r="L882" i="1"/>
  <c r="M882" i="1"/>
  <c r="N882" i="1"/>
  <c r="O882" i="1"/>
  <c r="K883" i="1"/>
  <c r="L883" i="1"/>
  <c r="M883" i="1"/>
  <c r="N883" i="1"/>
  <c r="O883" i="1"/>
  <c r="K884" i="1"/>
  <c r="L884" i="1"/>
  <c r="M884" i="1"/>
  <c r="N884" i="1"/>
  <c r="O884" i="1"/>
  <c r="K885" i="1"/>
  <c r="L885" i="1"/>
  <c r="M885" i="1"/>
  <c r="N885" i="1"/>
  <c r="O885" i="1"/>
  <c r="K886" i="1"/>
  <c r="L886" i="1"/>
  <c r="M886" i="1"/>
  <c r="N886" i="1"/>
  <c r="O886" i="1"/>
  <c r="K887" i="1"/>
  <c r="L887" i="1"/>
  <c r="M887" i="1"/>
  <c r="N887" i="1"/>
  <c r="O887" i="1"/>
  <c r="K888" i="1"/>
  <c r="L888" i="1"/>
  <c r="M888" i="1"/>
  <c r="N888" i="1"/>
  <c r="O888" i="1"/>
  <c r="K889" i="1"/>
  <c r="L889" i="1"/>
  <c r="M889" i="1"/>
  <c r="N889" i="1"/>
  <c r="O889" i="1"/>
  <c r="K890" i="1"/>
  <c r="L890" i="1"/>
  <c r="M890" i="1"/>
  <c r="N890" i="1"/>
  <c r="O890" i="1"/>
  <c r="K891" i="1"/>
  <c r="L891" i="1"/>
  <c r="M891" i="1"/>
  <c r="N891" i="1"/>
  <c r="O891" i="1"/>
  <c r="K892" i="1"/>
  <c r="L892" i="1"/>
  <c r="M892" i="1"/>
  <c r="N892" i="1"/>
  <c r="O892" i="1"/>
  <c r="K893" i="1"/>
  <c r="L893" i="1"/>
  <c r="M893" i="1"/>
  <c r="N893" i="1"/>
  <c r="O893" i="1"/>
  <c r="K894" i="1"/>
  <c r="L894" i="1"/>
  <c r="M894" i="1"/>
  <c r="N894" i="1"/>
  <c r="O894" i="1"/>
  <c r="K895" i="1"/>
  <c r="L895" i="1"/>
  <c r="M895" i="1"/>
  <c r="N895" i="1"/>
  <c r="O895" i="1"/>
  <c r="K896" i="1"/>
  <c r="L896" i="1"/>
  <c r="M896" i="1"/>
  <c r="N896" i="1"/>
  <c r="O896" i="1"/>
  <c r="K897" i="1"/>
  <c r="L897" i="1"/>
  <c r="M897" i="1"/>
  <c r="N897" i="1"/>
  <c r="O897" i="1"/>
  <c r="K898" i="1"/>
  <c r="L898" i="1"/>
  <c r="M898" i="1"/>
  <c r="N898" i="1"/>
  <c r="O898" i="1"/>
  <c r="K899" i="1"/>
  <c r="L899" i="1"/>
  <c r="M899" i="1"/>
  <c r="N899" i="1"/>
  <c r="O899" i="1"/>
  <c r="K900" i="1"/>
  <c r="L900" i="1"/>
  <c r="M900" i="1"/>
  <c r="N900" i="1"/>
  <c r="O900" i="1"/>
  <c r="K901" i="1"/>
  <c r="L901" i="1"/>
  <c r="M901" i="1"/>
  <c r="N901" i="1"/>
  <c r="O901" i="1"/>
  <c r="K902" i="1"/>
  <c r="L902" i="1"/>
  <c r="M902" i="1"/>
  <c r="N902" i="1"/>
  <c r="O902" i="1"/>
  <c r="K903" i="1"/>
  <c r="L903" i="1"/>
  <c r="M903" i="1"/>
  <c r="N903" i="1"/>
  <c r="O903" i="1"/>
  <c r="K904" i="1"/>
  <c r="L904" i="1"/>
  <c r="M904" i="1"/>
  <c r="N904" i="1"/>
  <c r="O904" i="1"/>
  <c r="K905" i="1"/>
  <c r="L905" i="1"/>
  <c r="M905" i="1"/>
  <c r="N905" i="1"/>
  <c r="O905" i="1"/>
  <c r="K906" i="1"/>
  <c r="L906" i="1"/>
  <c r="M906" i="1"/>
  <c r="N906" i="1"/>
  <c r="O906" i="1"/>
  <c r="K907" i="1"/>
  <c r="L907" i="1"/>
  <c r="M907" i="1"/>
  <c r="N907" i="1"/>
  <c r="O907" i="1"/>
  <c r="K908" i="1"/>
  <c r="L908" i="1"/>
  <c r="M908" i="1"/>
  <c r="N908" i="1"/>
  <c r="O908" i="1"/>
  <c r="K909" i="1"/>
  <c r="L909" i="1"/>
  <c r="M909" i="1"/>
  <c r="N909" i="1"/>
  <c r="O909" i="1"/>
  <c r="K910" i="1"/>
  <c r="L910" i="1"/>
  <c r="M910" i="1"/>
  <c r="N910" i="1"/>
  <c r="O910" i="1"/>
  <c r="K911" i="1"/>
  <c r="L911" i="1"/>
  <c r="M911" i="1"/>
  <c r="N911" i="1"/>
  <c r="O911" i="1"/>
  <c r="K912" i="1"/>
  <c r="L912" i="1"/>
  <c r="M912" i="1"/>
  <c r="N912" i="1"/>
  <c r="O912" i="1"/>
  <c r="K913" i="1"/>
  <c r="L913" i="1"/>
  <c r="M913" i="1"/>
  <c r="N913" i="1"/>
  <c r="O913" i="1"/>
  <c r="K914" i="1"/>
  <c r="L914" i="1"/>
  <c r="M914" i="1"/>
  <c r="N914" i="1"/>
  <c r="O914" i="1"/>
  <c r="K915" i="1"/>
  <c r="L915" i="1"/>
  <c r="M915" i="1"/>
  <c r="N915" i="1"/>
  <c r="O915" i="1"/>
  <c r="K916" i="1"/>
  <c r="L916" i="1"/>
  <c r="M916" i="1"/>
  <c r="N916" i="1"/>
  <c r="O916" i="1"/>
  <c r="K917" i="1"/>
  <c r="L917" i="1"/>
  <c r="M917" i="1"/>
  <c r="N917" i="1"/>
  <c r="O917" i="1"/>
  <c r="K918" i="1"/>
  <c r="L918" i="1"/>
  <c r="M918" i="1"/>
  <c r="N918" i="1"/>
  <c r="O918" i="1"/>
  <c r="K919" i="1"/>
  <c r="L919" i="1"/>
  <c r="M919" i="1"/>
  <c r="N919" i="1"/>
  <c r="O919" i="1"/>
  <c r="K920" i="1"/>
  <c r="L920" i="1"/>
  <c r="M920" i="1"/>
  <c r="N920" i="1"/>
  <c r="O920" i="1"/>
  <c r="K921" i="1"/>
  <c r="L921" i="1"/>
  <c r="M921" i="1"/>
  <c r="N921" i="1"/>
  <c r="O921" i="1"/>
  <c r="K922" i="1"/>
  <c r="L922" i="1"/>
  <c r="M922" i="1"/>
  <c r="N922" i="1"/>
  <c r="O922" i="1"/>
  <c r="K923" i="1"/>
  <c r="L923" i="1"/>
  <c r="M923" i="1"/>
  <c r="N923" i="1"/>
  <c r="O923" i="1"/>
  <c r="K924" i="1"/>
  <c r="L924" i="1"/>
  <c r="M924" i="1"/>
  <c r="N924" i="1"/>
  <c r="O924" i="1"/>
  <c r="K925" i="1"/>
  <c r="L925" i="1"/>
  <c r="M925" i="1"/>
  <c r="N925" i="1"/>
  <c r="O925" i="1"/>
  <c r="K926" i="1"/>
  <c r="L926" i="1"/>
  <c r="M926" i="1"/>
  <c r="N926" i="1"/>
  <c r="O926" i="1"/>
  <c r="K927" i="1"/>
  <c r="L927" i="1"/>
  <c r="M927" i="1"/>
  <c r="N927" i="1"/>
  <c r="O927" i="1"/>
  <c r="K928" i="1"/>
  <c r="L928" i="1"/>
  <c r="M928" i="1"/>
  <c r="N928" i="1"/>
  <c r="O928" i="1"/>
  <c r="K929" i="1"/>
  <c r="L929" i="1"/>
  <c r="M929" i="1"/>
  <c r="N929" i="1"/>
  <c r="O929" i="1"/>
  <c r="K930" i="1"/>
  <c r="L930" i="1"/>
  <c r="M930" i="1"/>
  <c r="N930" i="1"/>
  <c r="O930" i="1"/>
  <c r="K931" i="1"/>
  <c r="L931" i="1"/>
  <c r="M931" i="1"/>
  <c r="N931" i="1"/>
  <c r="O931" i="1"/>
  <c r="K932" i="1"/>
  <c r="L932" i="1"/>
  <c r="M932" i="1"/>
  <c r="N932" i="1"/>
  <c r="O932" i="1"/>
  <c r="K933" i="1"/>
  <c r="L933" i="1"/>
  <c r="M933" i="1"/>
  <c r="N933" i="1"/>
  <c r="O933" i="1"/>
  <c r="K934" i="1"/>
  <c r="L934" i="1"/>
  <c r="M934" i="1"/>
  <c r="N934" i="1"/>
  <c r="O934" i="1"/>
  <c r="K935" i="1"/>
  <c r="L935" i="1"/>
  <c r="M935" i="1"/>
  <c r="N935" i="1"/>
  <c r="O935" i="1"/>
  <c r="K936" i="1"/>
  <c r="L936" i="1"/>
  <c r="M936" i="1"/>
  <c r="N936" i="1"/>
  <c r="O936" i="1"/>
  <c r="K937" i="1"/>
  <c r="L937" i="1"/>
  <c r="M937" i="1"/>
  <c r="N937" i="1"/>
  <c r="O937" i="1"/>
  <c r="K938" i="1"/>
  <c r="L938" i="1"/>
  <c r="M938" i="1"/>
  <c r="N938" i="1"/>
  <c r="O938" i="1"/>
  <c r="K939" i="1"/>
  <c r="L939" i="1"/>
  <c r="M939" i="1"/>
  <c r="N939" i="1"/>
  <c r="O939" i="1"/>
  <c r="K940" i="1"/>
  <c r="L940" i="1"/>
  <c r="M940" i="1"/>
  <c r="N940" i="1"/>
  <c r="O940" i="1"/>
  <c r="K941" i="1"/>
  <c r="L941" i="1"/>
  <c r="M941" i="1"/>
  <c r="N941" i="1"/>
  <c r="O941" i="1"/>
  <c r="K942" i="1"/>
  <c r="L942" i="1"/>
  <c r="M942" i="1"/>
  <c r="N942" i="1"/>
  <c r="O942" i="1"/>
  <c r="K943" i="1"/>
  <c r="L943" i="1"/>
  <c r="M943" i="1"/>
  <c r="N943" i="1"/>
  <c r="O943" i="1"/>
  <c r="K944" i="1"/>
  <c r="L944" i="1"/>
  <c r="M944" i="1"/>
  <c r="N944" i="1"/>
  <c r="O944" i="1"/>
  <c r="K945" i="1"/>
  <c r="L945" i="1"/>
  <c r="M945" i="1"/>
  <c r="N945" i="1"/>
  <c r="O945" i="1"/>
  <c r="K946" i="1"/>
  <c r="L946" i="1"/>
  <c r="M946" i="1"/>
  <c r="N946" i="1"/>
  <c r="O946" i="1"/>
  <c r="K947" i="1"/>
  <c r="L947" i="1"/>
  <c r="M947" i="1"/>
  <c r="N947" i="1"/>
  <c r="O947" i="1"/>
  <c r="K948" i="1"/>
  <c r="L948" i="1"/>
  <c r="M948" i="1"/>
  <c r="N948" i="1"/>
  <c r="O948" i="1"/>
  <c r="K949" i="1"/>
  <c r="L949" i="1"/>
  <c r="M949" i="1"/>
  <c r="N949" i="1"/>
  <c r="O949" i="1"/>
  <c r="K950" i="1"/>
  <c r="L950" i="1"/>
  <c r="M950" i="1"/>
  <c r="N950" i="1"/>
  <c r="O950" i="1"/>
  <c r="K951" i="1"/>
  <c r="L951" i="1"/>
  <c r="M951" i="1"/>
  <c r="N951" i="1"/>
  <c r="O951" i="1"/>
  <c r="K952" i="1"/>
  <c r="L952" i="1"/>
  <c r="M952" i="1"/>
  <c r="N952" i="1"/>
  <c r="O952" i="1"/>
  <c r="K953" i="1"/>
  <c r="L953" i="1"/>
  <c r="M953" i="1"/>
  <c r="N953" i="1"/>
  <c r="O953" i="1"/>
  <c r="K954" i="1"/>
  <c r="L954" i="1"/>
  <c r="M954" i="1"/>
  <c r="N954" i="1"/>
  <c r="O954" i="1"/>
  <c r="K955" i="1"/>
  <c r="L955" i="1"/>
  <c r="M955" i="1"/>
  <c r="N955" i="1"/>
  <c r="O955" i="1"/>
  <c r="K956" i="1"/>
  <c r="L956" i="1"/>
  <c r="M956" i="1"/>
  <c r="N956" i="1"/>
  <c r="O956" i="1"/>
  <c r="K957" i="1"/>
  <c r="L957" i="1"/>
  <c r="M957" i="1"/>
  <c r="N957" i="1"/>
  <c r="O957" i="1"/>
  <c r="K958" i="1"/>
  <c r="L958" i="1"/>
  <c r="M958" i="1"/>
  <c r="N958" i="1"/>
  <c r="O958" i="1"/>
  <c r="K959" i="1"/>
  <c r="L959" i="1"/>
  <c r="M959" i="1"/>
  <c r="N959" i="1"/>
  <c r="O959" i="1"/>
  <c r="K960" i="1"/>
  <c r="L960" i="1"/>
  <c r="M960" i="1"/>
  <c r="N960" i="1"/>
  <c r="O960" i="1"/>
  <c r="K961" i="1"/>
  <c r="L961" i="1"/>
  <c r="M961" i="1"/>
  <c r="N961" i="1"/>
  <c r="O961" i="1"/>
  <c r="K962" i="1"/>
  <c r="L962" i="1"/>
  <c r="M962" i="1"/>
  <c r="N962" i="1"/>
  <c r="O962" i="1"/>
  <c r="K963" i="1"/>
  <c r="L963" i="1"/>
  <c r="M963" i="1"/>
  <c r="N963" i="1"/>
  <c r="O963" i="1"/>
  <c r="K964" i="1"/>
  <c r="L964" i="1"/>
  <c r="M964" i="1"/>
  <c r="N964" i="1"/>
  <c r="O964" i="1"/>
  <c r="K965" i="1"/>
  <c r="L965" i="1"/>
  <c r="M965" i="1"/>
  <c r="N965" i="1"/>
  <c r="O965" i="1"/>
  <c r="K966" i="1"/>
  <c r="L966" i="1"/>
  <c r="M966" i="1"/>
  <c r="N966" i="1"/>
  <c r="O966" i="1"/>
  <c r="K967" i="1"/>
  <c r="L967" i="1"/>
  <c r="M967" i="1"/>
  <c r="N967" i="1"/>
  <c r="O967" i="1"/>
  <c r="K968" i="1"/>
  <c r="L968" i="1"/>
  <c r="M968" i="1"/>
  <c r="N968" i="1"/>
  <c r="O968" i="1"/>
  <c r="K969" i="1"/>
  <c r="L969" i="1"/>
  <c r="M969" i="1"/>
  <c r="N969" i="1"/>
  <c r="O969" i="1"/>
  <c r="K970" i="1"/>
  <c r="L970" i="1"/>
  <c r="M970" i="1"/>
  <c r="N970" i="1"/>
  <c r="O970" i="1"/>
  <c r="K971" i="1"/>
  <c r="L971" i="1"/>
  <c r="M971" i="1"/>
  <c r="N971" i="1"/>
  <c r="O971" i="1"/>
  <c r="K972" i="1"/>
  <c r="L972" i="1"/>
  <c r="M972" i="1"/>
  <c r="N972" i="1"/>
  <c r="O972" i="1"/>
  <c r="K973" i="1"/>
  <c r="L973" i="1"/>
  <c r="M973" i="1"/>
  <c r="N973" i="1"/>
  <c r="O973" i="1"/>
  <c r="K974" i="1"/>
  <c r="L974" i="1"/>
  <c r="M974" i="1"/>
  <c r="N974" i="1"/>
  <c r="O974" i="1"/>
  <c r="K975" i="1"/>
  <c r="L975" i="1"/>
  <c r="M975" i="1"/>
  <c r="N975" i="1"/>
  <c r="O975" i="1"/>
  <c r="K976" i="1"/>
  <c r="L976" i="1"/>
  <c r="M976" i="1"/>
  <c r="N976" i="1"/>
  <c r="O976" i="1"/>
  <c r="K977" i="1"/>
  <c r="L977" i="1"/>
  <c r="M977" i="1"/>
  <c r="N977" i="1"/>
  <c r="O977" i="1"/>
  <c r="K978" i="1"/>
  <c r="L978" i="1"/>
  <c r="M978" i="1"/>
  <c r="N978" i="1"/>
  <c r="O978" i="1"/>
  <c r="K979" i="1"/>
  <c r="L979" i="1"/>
  <c r="M979" i="1"/>
  <c r="N979" i="1"/>
  <c r="O979" i="1"/>
  <c r="K980" i="1"/>
  <c r="L980" i="1"/>
  <c r="M980" i="1"/>
  <c r="N980" i="1"/>
  <c r="O980" i="1"/>
  <c r="K981" i="1"/>
  <c r="L981" i="1"/>
  <c r="M981" i="1"/>
  <c r="N981" i="1"/>
  <c r="O981" i="1"/>
  <c r="K982" i="1"/>
  <c r="L982" i="1"/>
  <c r="M982" i="1"/>
  <c r="N982" i="1"/>
  <c r="O982" i="1"/>
  <c r="K983" i="1"/>
  <c r="L983" i="1"/>
  <c r="M983" i="1"/>
  <c r="N983" i="1"/>
  <c r="O983" i="1"/>
  <c r="K984" i="1"/>
  <c r="L984" i="1"/>
  <c r="M984" i="1"/>
  <c r="N984" i="1"/>
  <c r="O984" i="1"/>
  <c r="K985" i="1"/>
  <c r="L985" i="1"/>
  <c r="M985" i="1"/>
  <c r="N985" i="1"/>
  <c r="O985" i="1"/>
  <c r="K986" i="1"/>
  <c r="L986" i="1"/>
  <c r="M986" i="1"/>
  <c r="N986" i="1"/>
  <c r="O986" i="1"/>
  <c r="K987" i="1"/>
  <c r="L987" i="1"/>
  <c r="M987" i="1"/>
  <c r="N987" i="1"/>
  <c r="O987" i="1"/>
  <c r="K988" i="1"/>
  <c r="L988" i="1"/>
  <c r="M988" i="1"/>
  <c r="N988" i="1"/>
  <c r="O988" i="1"/>
  <c r="K989" i="1"/>
  <c r="L989" i="1"/>
  <c r="M989" i="1"/>
  <c r="N989" i="1"/>
  <c r="O989" i="1"/>
  <c r="K990" i="1"/>
  <c r="L990" i="1"/>
  <c r="M990" i="1"/>
  <c r="N990" i="1"/>
  <c r="O990" i="1"/>
  <c r="K991" i="1"/>
  <c r="L991" i="1"/>
  <c r="M991" i="1"/>
  <c r="N991" i="1"/>
  <c r="O991" i="1"/>
  <c r="K992" i="1"/>
  <c r="L992" i="1"/>
  <c r="M992" i="1"/>
  <c r="N992" i="1"/>
  <c r="O992" i="1"/>
  <c r="K993" i="1"/>
  <c r="L993" i="1"/>
  <c r="M993" i="1"/>
  <c r="N993" i="1"/>
  <c r="O993" i="1"/>
  <c r="K994" i="1"/>
  <c r="L994" i="1"/>
  <c r="M994" i="1"/>
  <c r="N994" i="1"/>
  <c r="O994" i="1"/>
  <c r="K995" i="1"/>
  <c r="L995" i="1"/>
  <c r="M995" i="1"/>
  <c r="N995" i="1"/>
  <c r="O995" i="1"/>
  <c r="K996" i="1"/>
  <c r="L996" i="1"/>
  <c r="M996" i="1"/>
  <c r="N996" i="1"/>
  <c r="O996" i="1"/>
  <c r="K997" i="1"/>
  <c r="L997" i="1"/>
  <c r="M997" i="1"/>
  <c r="N997" i="1"/>
  <c r="O997" i="1"/>
  <c r="K998" i="1"/>
  <c r="L998" i="1"/>
  <c r="M998" i="1"/>
  <c r="N998" i="1"/>
  <c r="O998" i="1"/>
  <c r="K999" i="1"/>
  <c r="L999" i="1"/>
  <c r="M999" i="1"/>
  <c r="N999" i="1"/>
  <c r="O999" i="1"/>
  <c r="K1000" i="1"/>
  <c r="L1000" i="1"/>
  <c r="M1000" i="1"/>
  <c r="N1000" i="1"/>
  <c r="O1000" i="1"/>
  <c r="K1001" i="1"/>
  <c r="L1001" i="1"/>
  <c r="M1001" i="1"/>
  <c r="N1001" i="1"/>
  <c r="O1001" i="1"/>
  <c r="K1002" i="1"/>
  <c r="L1002" i="1"/>
  <c r="M1002" i="1"/>
  <c r="N1002" i="1"/>
  <c r="O1002" i="1"/>
  <c r="K1003" i="1"/>
  <c r="L1003" i="1"/>
  <c r="M1003" i="1"/>
  <c r="N1003" i="1"/>
  <c r="O1003" i="1"/>
  <c r="K1004" i="1"/>
  <c r="L1004" i="1"/>
  <c r="M1004" i="1"/>
  <c r="N1004" i="1"/>
  <c r="O1004" i="1"/>
  <c r="K1005" i="1"/>
  <c r="L1005" i="1"/>
  <c r="M1005" i="1"/>
  <c r="N1005" i="1"/>
  <c r="O1005" i="1"/>
  <c r="K1006" i="1"/>
  <c r="L1006" i="1"/>
  <c r="M1006" i="1"/>
  <c r="N1006" i="1"/>
  <c r="O1006" i="1"/>
  <c r="K1007" i="1"/>
  <c r="L1007" i="1"/>
  <c r="M1007" i="1"/>
  <c r="N1007" i="1"/>
  <c r="O1007" i="1"/>
  <c r="K1008" i="1"/>
  <c r="L1008" i="1"/>
  <c r="M1008" i="1"/>
  <c r="N1008" i="1"/>
  <c r="O1008" i="1"/>
  <c r="K1009" i="1"/>
  <c r="L1009" i="1"/>
  <c r="M1009" i="1"/>
  <c r="N1009" i="1"/>
  <c r="O1009" i="1"/>
  <c r="K1010" i="1"/>
  <c r="L1010" i="1"/>
  <c r="M1010" i="1"/>
  <c r="N1010" i="1"/>
  <c r="O1010" i="1"/>
  <c r="K1011" i="1"/>
  <c r="L1011" i="1"/>
  <c r="M1011" i="1"/>
  <c r="N1011" i="1"/>
  <c r="O1011" i="1"/>
  <c r="K1012" i="1"/>
  <c r="L1012" i="1"/>
  <c r="M1012" i="1"/>
  <c r="N1012" i="1"/>
  <c r="O1012" i="1"/>
  <c r="K1013" i="1"/>
  <c r="L1013" i="1"/>
  <c r="M1013" i="1"/>
  <c r="N1013" i="1"/>
  <c r="O1013" i="1"/>
  <c r="K1014" i="1"/>
  <c r="L1014" i="1"/>
  <c r="M1014" i="1"/>
  <c r="N1014" i="1"/>
  <c r="O1014" i="1"/>
  <c r="K1015" i="1"/>
  <c r="L1015" i="1"/>
  <c r="M1015" i="1"/>
  <c r="N1015" i="1"/>
  <c r="O1015" i="1"/>
  <c r="K1016" i="1"/>
  <c r="L1016" i="1"/>
  <c r="M1016" i="1"/>
  <c r="N1016" i="1"/>
  <c r="O1016" i="1"/>
  <c r="K1017" i="1"/>
  <c r="L1017" i="1"/>
  <c r="M1017" i="1"/>
  <c r="N1017" i="1"/>
  <c r="O1017" i="1"/>
  <c r="K1018" i="1"/>
  <c r="L1018" i="1"/>
  <c r="M1018" i="1"/>
  <c r="N1018" i="1"/>
  <c r="O1018" i="1"/>
  <c r="K1019" i="1"/>
  <c r="L1019" i="1"/>
  <c r="M1019" i="1"/>
  <c r="N1019" i="1"/>
  <c r="O1019" i="1"/>
  <c r="K1020" i="1"/>
  <c r="L1020" i="1"/>
  <c r="M1020" i="1"/>
  <c r="N1020" i="1"/>
  <c r="O1020" i="1"/>
  <c r="K1021" i="1"/>
  <c r="L1021" i="1"/>
  <c r="M1021" i="1"/>
  <c r="N1021" i="1"/>
  <c r="O1021" i="1"/>
  <c r="K1022" i="1"/>
  <c r="L1022" i="1"/>
  <c r="M1022" i="1"/>
  <c r="N1022" i="1"/>
  <c r="O1022" i="1"/>
  <c r="K1023" i="1"/>
  <c r="L1023" i="1"/>
  <c r="M1023" i="1"/>
  <c r="N1023" i="1"/>
  <c r="O1023" i="1"/>
  <c r="K1024" i="1"/>
  <c r="L1024" i="1"/>
  <c r="M1024" i="1"/>
  <c r="N1024" i="1"/>
  <c r="O1024" i="1"/>
  <c r="K1025" i="1"/>
  <c r="L1025" i="1"/>
  <c r="M1025" i="1"/>
  <c r="N1025" i="1"/>
  <c r="O1025" i="1"/>
  <c r="K1026" i="1"/>
  <c r="L1026" i="1"/>
  <c r="M1026" i="1"/>
  <c r="N1026" i="1"/>
  <c r="O1026" i="1"/>
  <c r="K1027" i="1"/>
  <c r="L1027" i="1"/>
  <c r="M1027" i="1"/>
  <c r="N1027" i="1"/>
  <c r="O1027" i="1"/>
  <c r="K1028" i="1"/>
  <c r="L1028" i="1"/>
  <c r="M1028" i="1"/>
  <c r="N1028" i="1"/>
  <c r="O1028" i="1"/>
  <c r="K1029" i="1"/>
  <c r="L1029" i="1"/>
  <c r="M1029" i="1"/>
  <c r="N1029" i="1"/>
  <c r="O1029" i="1"/>
  <c r="K1030" i="1"/>
  <c r="L1030" i="1"/>
  <c r="M1030" i="1"/>
  <c r="N1030" i="1"/>
  <c r="O1030" i="1"/>
  <c r="K1031" i="1"/>
  <c r="L1031" i="1"/>
  <c r="M1031" i="1"/>
  <c r="N1031" i="1"/>
  <c r="O1031" i="1"/>
  <c r="K1032" i="1"/>
  <c r="L1032" i="1"/>
  <c r="M1032" i="1"/>
  <c r="N1032" i="1"/>
  <c r="O1032" i="1"/>
  <c r="K1033" i="1"/>
  <c r="L1033" i="1"/>
  <c r="M1033" i="1"/>
  <c r="N1033" i="1"/>
  <c r="O1033" i="1"/>
  <c r="K1034" i="1"/>
  <c r="L1034" i="1"/>
  <c r="M1034" i="1"/>
  <c r="N1034" i="1"/>
  <c r="O1034" i="1"/>
  <c r="K1035" i="1"/>
  <c r="L1035" i="1"/>
  <c r="M1035" i="1"/>
  <c r="N1035" i="1"/>
  <c r="O1035" i="1"/>
  <c r="K1036" i="1"/>
  <c r="L1036" i="1"/>
  <c r="M1036" i="1"/>
  <c r="N1036" i="1"/>
  <c r="O1036" i="1"/>
  <c r="K1037" i="1"/>
  <c r="L1037" i="1"/>
  <c r="M1037" i="1"/>
  <c r="N1037" i="1"/>
  <c r="O1037" i="1"/>
  <c r="K1038" i="1"/>
  <c r="L1038" i="1"/>
  <c r="M1038" i="1"/>
  <c r="N1038" i="1"/>
  <c r="O1038" i="1"/>
  <c r="K1039" i="1"/>
  <c r="L1039" i="1"/>
  <c r="M1039" i="1"/>
  <c r="N1039" i="1"/>
  <c r="O1039" i="1"/>
  <c r="K1040" i="1"/>
  <c r="L1040" i="1"/>
  <c r="M1040" i="1"/>
  <c r="N1040" i="1"/>
  <c r="O1040" i="1"/>
  <c r="K1041" i="1"/>
  <c r="L1041" i="1"/>
  <c r="M1041" i="1"/>
  <c r="N1041" i="1"/>
  <c r="O1041" i="1"/>
  <c r="K1042" i="1"/>
  <c r="L1042" i="1"/>
  <c r="M1042" i="1"/>
  <c r="N1042" i="1"/>
  <c r="O1042" i="1"/>
  <c r="K1043" i="1"/>
  <c r="L1043" i="1"/>
  <c r="M1043" i="1"/>
  <c r="N1043" i="1"/>
  <c r="O1043" i="1"/>
  <c r="K1044" i="1"/>
  <c r="L1044" i="1"/>
  <c r="M1044" i="1"/>
  <c r="N1044" i="1"/>
  <c r="O1044" i="1"/>
  <c r="K1045" i="1"/>
  <c r="L1045" i="1"/>
  <c r="M1045" i="1"/>
  <c r="N1045" i="1"/>
  <c r="O1045" i="1"/>
  <c r="K1046" i="1"/>
  <c r="L1046" i="1"/>
  <c r="M1046" i="1"/>
  <c r="N1046" i="1"/>
  <c r="O1046" i="1"/>
  <c r="K1047" i="1"/>
  <c r="L1047" i="1"/>
  <c r="M1047" i="1"/>
  <c r="N1047" i="1"/>
  <c r="O1047" i="1"/>
  <c r="K1048" i="1"/>
  <c r="L1048" i="1"/>
  <c r="M1048" i="1"/>
  <c r="N1048" i="1"/>
  <c r="O1048" i="1"/>
  <c r="K1049" i="1"/>
  <c r="L1049" i="1"/>
  <c r="M1049" i="1"/>
  <c r="N1049" i="1"/>
  <c r="O1049" i="1"/>
  <c r="K1050" i="1"/>
  <c r="L1050" i="1"/>
  <c r="M1050" i="1"/>
  <c r="N1050" i="1"/>
  <c r="O1050" i="1"/>
  <c r="K1051" i="1"/>
  <c r="L1051" i="1"/>
  <c r="M1051" i="1"/>
  <c r="N1051" i="1"/>
  <c r="O1051" i="1"/>
  <c r="K1052" i="1"/>
  <c r="L1052" i="1"/>
  <c r="M1052" i="1"/>
  <c r="N1052" i="1"/>
  <c r="O1052" i="1"/>
  <c r="K1053" i="1"/>
  <c r="L1053" i="1"/>
  <c r="M1053" i="1"/>
  <c r="N1053" i="1"/>
  <c r="O1053" i="1"/>
  <c r="K1054" i="1"/>
  <c r="L1054" i="1"/>
  <c r="M1054" i="1"/>
  <c r="N1054" i="1"/>
  <c r="O1054" i="1"/>
  <c r="K1055" i="1"/>
  <c r="L1055" i="1"/>
  <c r="M1055" i="1"/>
  <c r="N1055" i="1"/>
  <c r="O1055" i="1"/>
  <c r="K1056" i="1"/>
  <c r="L1056" i="1"/>
  <c r="M1056" i="1"/>
  <c r="N1056" i="1"/>
  <c r="O1056" i="1"/>
  <c r="K1057" i="1"/>
  <c r="L1057" i="1"/>
  <c r="M1057" i="1"/>
  <c r="N1057" i="1"/>
  <c r="O1057" i="1"/>
  <c r="K1058" i="1"/>
  <c r="L1058" i="1"/>
  <c r="M1058" i="1"/>
  <c r="N1058" i="1"/>
  <c r="O1058" i="1"/>
  <c r="K1059" i="1"/>
  <c r="L1059" i="1"/>
  <c r="M1059" i="1"/>
  <c r="N1059" i="1"/>
  <c r="O1059" i="1"/>
  <c r="K1060" i="1"/>
  <c r="L1060" i="1"/>
  <c r="M1060" i="1"/>
  <c r="N1060" i="1"/>
  <c r="O1060" i="1"/>
  <c r="K1061" i="1"/>
  <c r="L1061" i="1"/>
  <c r="M1061" i="1"/>
  <c r="N1061" i="1"/>
  <c r="O1061" i="1"/>
  <c r="K1062" i="1"/>
  <c r="L1062" i="1"/>
  <c r="M1062" i="1"/>
  <c r="N1062" i="1"/>
  <c r="O1062" i="1"/>
  <c r="K1063" i="1"/>
  <c r="L1063" i="1"/>
  <c r="M1063" i="1"/>
  <c r="N1063" i="1"/>
  <c r="O1063" i="1"/>
  <c r="K1064" i="1"/>
  <c r="L1064" i="1"/>
  <c r="M1064" i="1"/>
  <c r="N1064" i="1"/>
  <c r="O1064" i="1"/>
  <c r="K1065" i="1"/>
  <c r="L1065" i="1"/>
  <c r="M1065" i="1"/>
  <c r="N1065" i="1"/>
  <c r="O1065" i="1"/>
  <c r="K1066" i="1"/>
  <c r="L1066" i="1"/>
  <c r="M1066" i="1"/>
  <c r="N1066" i="1"/>
  <c r="O1066" i="1"/>
  <c r="K1067" i="1"/>
  <c r="L1067" i="1"/>
  <c r="M1067" i="1"/>
  <c r="N1067" i="1"/>
  <c r="O1067" i="1"/>
  <c r="K1068" i="1"/>
  <c r="L1068" i="1"/>
  <c r="M1068" i="1"/>
  <c r="N1068" i="1"/>
  <c r="O1068" i="1"/>
  <c r="K1069" i="1"/>
  <c r="L1069" i="1"/>
  <c r="M1069" i="1"/>
  <c r="N1069" i="1"/>
  <c r="O1069" i="1"/>
  <c r="K1070" i="1"/>
  <c r="L1070" i="1"/>
  <c r="M1070" i="1"/>
  <c r="N1070" i="1"/>
  <c r="O1070" i="1"/>
  <c r="K1071" i="1"/>
  <c r="L1071" i="1"/>
  <c r="M1071" i="1"/>
  <c r="N1071" i="1"/>
  <c r="O1071" i="1"/>
  <c r="K1072" i="1"/>
  <c r="L1072" i="1"/>
  <c r="M1072" i="1"/>
  <c r="N1072" i="1"/>
  <c r="O1072" i="1"/>
  <c r="K1073" i="1"/>
  <c r="L1073" i="1"/>
  <c r="M1073" i="1"/>
  <c r="N1073" i="1"/>
  <c r="O1073" i="1"/>
  <c r="K1074" i="1"/>
  <c r="L1074" i="1"/>
  <c r="M1074" i="1"/>
  <c r="N1074" i="1"/>
  <c r="O1074" i="1"/>
  <c r="K1075" i="1"/>
  <c r="L1075" i="1"/>
  <c r="M1075" i="1"/>
  <c r="N1075" i="1"/>
  <c r="O1075" i="1"/>
  <c r="K1076" i="1"/>
  <c r="L1076" i="1"/>
  <c r="M1076" i="1"/>
  <c r="N1076" i="1"/>
  <c r="O1076" i="1"/>
  <c r="K1077" i="1"/>
  <c r="L1077" i="1"/>
  <c r="M1077" i="1"/>
  <c r="N1077" i="1"/>
  <c r="O1077" i="1"/>
  <c r="K1078" i="1"/>
  <c r="L1078" i="1"/>
  <c r="M1078" i="1"/>
  <c r="N1078" i="1"/>
  <c r="O1078" i="1"/>
  <c r="K1079" i="1"/>
  <c r="L1079" i="1"/>
  <c r="M1079" i="1"/>
  <c r="N1079" i="1"/>
  <c r="O1079" i="1"/>
  <c r="K1080" i="1"/>
  <c r="L1080" i="1"/>
  <c r="M1080" i="1"/>
  <c r="N1080" i="1"/>
  <c r="O1080" i="1"/>
  <c r="K1081" i="1"/>
  <c r="L1081" i="1"/>
  <c r="M1081" i="1"/>
  <c r="N1081" i="1"/>
  <c r="O1081" i="1"/>
  <c r="K1082" i="1"/>
  <c r="L1082" i="1"/>
  <c r="M1082" i="1"/>
  <c r="N1082" i="1"/>
  <c r="O1082" i="1"/>
  <c r="K1083" i="1"/>
  <c r="L1083" i="1"/>
  <c r="M1083" i="1"/>
  <c r="N1083" i="1"/>
  <c r="O1083" i="1"/>
  <c r="K1084" i="1"/>
  <c r="L1084" i="1"/>
  <c r="M1084" i="1"/>
  <c r="N1084" i="1"/>
  <c r="O1084" i="1"/>
  <c r="K1085" i="1"/>
  <c r="L1085" i="1"/>
  <c r="M1085" i="1"/>
  <c r="N1085" i="1"/>
  <c r="O1085" i="1"/>
  <c r="K1086" i="1"/>
  <c r="L1086" i="1"/>
  <c r="M1086" i="1"/>
  <c r="N1086" i="1"/>
  <c r="O1086" i="1"/>
  <c r="K1087" i="1"/>
  <c r="L1087" i="1"/>
  <c r="M1087" i="1"/>
  <c r="N1087" i="1"/>
  <c r="O1087" i="1"/>
  <c r="K1088" i="1"/>
  <c r="L1088" i="1"/>
  <c r="M1088" i="1"/>
  <c r="N1088" i="1"/>
  <c r="O1088" i="1"/>
  <c r="K1089" i="1"/>
  <c r="L1089" i="1"/>
  <c r="M1089" i="1"/>
  <c r="N1089" i="1"/>
  <c r="O1089" i="1"/>
  <c r="K1090" i="1"/>
  <c r="L1090" i="1"/>
  <c r="M1090" i="1"/>
  <c r="N1090" i="1"/>
  <c r="O1090" i="1"/>
  <c r="K1091" i="1"/>
  <c r="L1091" i="1"/>
  <c r="M1091" i="1"/>
  <c r="N1091" i="1"/>
  <c r="O1091" i="1"/>
  <c r="K1092" i="1"/>
  <c r="L1092" i="1"/>
  <c r="M1092" i="1"/>
  <c r="N1092" i="1"/>
  <c r="O1092" i="1"/>
  <c r="K1093" i="1"/>
  <c r="L1093" i="1"/>
  <c r="M1093" i="1"/>
  <c r="N1093" i="1"/>
  <c r="O1093" i="1"/>
  <c r="K1094" i="1"/>
  <c r="L1094" i="1"/>
  <c r="M1094" i="1"/>
  <c r="N1094" i="1"/>
  <c r="O1094" i="1"/>
  <c r="K1095" i="1"/>
  <c r="L1095" i="1"/>
  <c r="M1095" i="1"/>
  <c r="N1095" i="1"/>
  <c r="O1095" i="1"/>
  <c r="K1096" i="1"/>
  <c r="L1096" i="1"/>
  <c r="M1096" i="1"/>
  <c r="N1096" i="1"/>
  <c r="O1096" i="1"/>
  <c r="K1097" i="1"/>
  <c r="L1097" i="1"/>
  <c r="M1097" i="1"/>
  <c r="N1097" i="1"/>
  <c r="O1097" i="1"/>
  <c r="K1098" i="1"/>
  <c r="L1098" i="1"/>
  <c r="M1098" i="1"/>
  <c r="N1098" i="1"/>
  <c r="O1098" i="1"/>
  <c r="K1099" i="1"/>
  <c r="L1099" i="1"/>
  <c r="M1099" i="1"/>
  <c r="N1099" i="1"/>
  <c r="O1099" i="1"/>
  <c r="K1100" i="1"/>
  <c r="L1100" i="1"/>
  <c r="M1100" i="1"/>
  <c r="N1100" i="1"/>
  <c r="O1100" i="1"/>
  <c r="K1101" i="1"/>
  <c r="L1101" i="1"/>
  <c r="M1101" i="1"/>
  <c r="N1101" i="1"/>
  <c r="O1101" i="1"/>
  <c r="K1102" i="1"/>
  <c r="L1102" i="1"/>
  <c r="M1102" i="1"/>
  <c r="N1102" i="1"/>
  <c r="O1102" i="1"/>
  <c r="K1103" i="1"/>
  <c r="L1103" i="1"/>
  <c r="M1103" i="1"/>
  <c r="N1103" i="1"/>
  <c r="O1103" i="1"/>
  <c r="K1104" i="1"/>
  <c r="L1104" i="1"/>
  <c r="M1104" i="1"/>
  <c r="N1104" i="1"/>
  <c r="O1104" i="1"/>
  <c r="K1105" i="1"/>
  <c r="L1105" i="1"/>
  <c r="M1105" i="1"/>
  <c r="N1105" i="1"/>
  <c r="O1105" i="1"/>
  <c r="K1106" i="1"/>
  <c r="L1106" i="1"/>
  <c r="M1106" i="1"/>
  <c r="N1106" i="1"/>
  <c r="O1106" i="1"/>
  <c r="K1107" i="1"/>
  <c r="L1107" i="1"/>
  <c r="M1107" i="1"/>
  <c r="N1107" i="1"/>
  <c r="O1107" i="1"/>
  <c r="K1108" i="1"/>
  <c r="L1108" i="1"/>
  <c r="M1108" i="1"/>
  <c r="N1108" i="1"/>
  <c r="O1108" i="1"/>
  <c r="K1109" i="1"/>
  <c r="L1109" i="1"/>
  <c r="M1109" i="1"/>
  <c r="N1109" i="1"/>
  <c r="O1109" i="1"/>
  <c r="K1110" i="1"/>
  <c r="L1110" i="1"/>
  <c r="M1110" i="1"/>
  <c r="N1110" i="1"/>
  <c r="O1110" i="1"/>
  <c r="K1111" i="1"/>
  <c r="L1111" i="1"/>
  <c r="M1111" i="1"/>
  <c r="N1111" i="1"/>
  <c r="O1111" i="1"/>
  <c r="K1112" i="1"/>
  <c r="L1112" i="1"/>
  <c r="M1112" i="1"/>
  <c r="N1112" i="1"/>
  <c r="O1112" i="1"/>
  <c r="K1113" i="1"/>
  <c r="L1113" i="1"/>
  <c r="M1113" i="1"/>
  <c r="N1113" i="1"/>
  <c r="O1113" i="1"/>
  <c r="K1114" i="1"/>
  <c r="L1114" i="1"/>
  <c r="M1114" i="1"/>
  <c r="N1114" i="1"/>
  <c r="O1114" i="1"/>
  <c r="K1115" i="1"/>
  <c r="L1115" i="1"/>
  <c r="M1115" i="1"/>
  <c r="N1115" i="1"/>
  <c r="O1115" i="1"/>
  <c r="K1116" i="1"/>
  <c r="L1116" i="1"/>
  <c r="M1116" i="1"/>
  <c r="N1116" i="1"/>
  <c r="O1116" i="1"/>
  <c r="K1117" i="1"/>
  <c r="L1117" i="1"/>
  <c r="M1117" i="1"/>
  <c r="N1117" i="1"/>
  <c r="O1117" i="1"/>
  <c r="K1118" i="1"/>
  <c r="L1118" i="1"/>
  <c r="M1118" i="1"/>
  <c r="N1118" i="1"/>
  <c r="O1118" i="1"/>
  <c r="K1119" i="1"/>
  <c r="L1119" i="1"/>
  <c r="M1119" i="1"/>
  <c r="N1119" i="1"/>
  <c r="O1119" i="1"/>
  <c r="K1120" i="1"/>
  <c r="L1120" i="1"/>
  <c r="M1120" i="1"/>
  <c r="N1120" i="1"/>
  <c r="O1120" i="1"/>
  <c r="K1121" i="1"/>
  <c r="L1121" i="1"/>
  <c r="M1121" i="1"/>
  <c r="N1121" i="1"/>
  <c r="O1121" i="1"/>
  <c r="K1122" i="1"/>
  <c r="L1122" i="1"/>
  <c r="M1122" i="1"/>
  <c r="N1122" i="1"/>
  <c r="O1122" i="1"/>
  <c r="K1123" i="1"/>
  <c r="L1123" i="1"/>
  <c r="M1123" i="1"/>
  <c r="N1123" i="1"/>
  <c r="O1123" i="1"/>
  <c r="K1124" i="1"/>
  <c r="L1124" i="1"/>
  <c r="M1124" i="1"/>
  <c r="N1124" i="1"/>
  <c r="O1124" i="1"/>
  <c r="K1125" i="1"/>
  <c r="L1125" i="1"/>
  <c r="M1125" i="1"/>
  <c r="N1125" i="1"/>
  <c r="O1125" i="1"/>
  <c r="K1126" i="1"/>
  <c r="L1126" i="1"/>
  <c r="M1126" i="1"/>
  <c r="N1126" i="1"/>
  <c r="O1126" i="1"/>
  <c r="K1127" i="1"/>
  <c r="L1127" i="1"/>
  <c r="M1127" i="1"/>
  <c r="N1127" i="1"/>
  <c r="O1127" i="1"/>
  <c r="K1128" i="1"/>
  <c r="L1128" i="1"/>
  <c r="M1128" i="1"/>
  <c r="N1128" i="1"/>
  <c r="O1128" i="1"/>
  <c r="K1129" i="1"/>
  <c r="L1129" i="1"/>
  <c r="M1129" i="1"/>
  <c r="N1129" i="1"/>
  <c r="O1129" i="1"/>
  <c r="K1130" i="1"/>
  <c r="L1130" i="1"/>
  <c r="M1130" i="1"/>
  <c r="N1130" i="1"/>
  <c r="O1130" i="1"/>
  <c r="K1131" i="1"/>
  <c r="L1131" i="1"/>
  <c r="M1131" i="1"/>
  <c r="N1131" i="1"/>
  <c r="O1131" i="1"/>
  <c r="K1132" i="1"/>
  <c r="L1132" i="1"/>
  <c r="M1132" i="1"/>
  <c r="N1132" i="1"/>
  <c r="O1132" i="1"/>
  <c r="K1133" i="1"/>
  <c r="L1133" i="1"/>
  <c r="M1133" i="1"/>
  <c r="N1133" i="1"/>
  <c r="O1133" i="1"/>
  <c r="K1134" i="1"/>
  <c r="L1134" i="1"/>
  <c r="M1134" i="1"/>
  <c r="N1134" i="1"/>
  <c r="O1134" i="1"/>
  <c r="K1135" i="1"/>
  <c r="L1135" i="1"/>
  <c r="M1135" i="1"/>
  <c r="N1135" i="1"/>
  <c r="O1135" i="1"/>
  <c r="K1136" i="1"/>
  <c r="L1136" i="1"/>
  <c r="M1136" i="1"/>
  <c r="N1136" i="1"/>
  <c r="O1136" i="1"/>
  <c r="K1137" i="1"/>
  <c r="L1137" i="1"/>
  <c r="M1137" i="1"/>
  <c r="N1137" i="1"/>
  <c r="O1137" i="1"/>
  <c r="K1138" i="1"/>
  <c r="L1138" i="1"/>
  <c r="M1138" i="1"/>
  <c r="N1138" i="1"/>
  <c r="O1138" i="1"/>
  <c r="K1139" i="1"/>
  <c r="L1139" i="1"/>
  <c r="M1139" i="1"/>
  <c r="N1139" i="1"/>
  <c r="O1139" i="1"/>
  <c r="K1140" i="1"/>
  <c r="L1140" i="1"/>
  <c r="M1140" i="1"/>
  <c r="N1140" i="1"/>
  <c r="O1140" i="1"/>
  <c r="K1141" i="1"/>
  <c r="L1141" i="1"/>
  <c r="M1141" i="1"/>
  <c r="N1141" i="1"/>
  <c r="O1141" i="1"/>
  <c r="F59" i="10" l="1"/>
  <c r="F21" i="10"/>
  <c r="F20" i="10"/>
  <c r="F10" i="10"/>
  <c r="H4" i="18"/>
  <c r="H3" i="18"/>
  <c r="C4" i="18"/>
  <c r="D4" i="18"/>
  <c r="E4" i="18"/>
  <c r="F4" i="18"/>
  <c r="G4" i="18"/>
  <c r="G3" i="18"/>
  <c r="E3" i="18"/>
  <c r="F3" i="18"/>
  <c r="D3" i="18"/>
  <c r="C3" i="18"/>
  <c r="F80" i="10" l="1"/>
  <c r="F2" i="16" l="1"/>
  <c r="F8" i="10"/>
  <c r="F9" i="10"/>
  <c r="F11" i="10"/>
  <c r="F12" i="10"/>
  <c r="F13" i="10"/>
  <c r="F14" i="10"/>
  <c r="F15" i="10"/>
  <c r="F16" i="10"/>
  <c r="F17" i="10"/>
  <c r="F18" i="10"/>
  <c r="F22" i="10"/>
  <c r="F23" i="10"/>
  <c r="F24" i="10"/>
  <c r="F25" i="10"/>
  <c r="F26" i="10"/>
  <c r="F27" i="10"/>
  <c r="L8" i="1" s="1"/>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60" i="10"/>
  <c r="F61" i="10"/>
  <c r="F62" i="10"/>
  <c r="F63" i="10"/>
  <c r="F64" i="10"/>
  <c r="F65" i="10"/>
  <c r="F66" i="10"/>
  <c r="F67" i="10"/>
  <c r="F68" i="10"/>
  <c r="F69" i="10"/>
  <c r="F70" i="10"/>
  <c r="F71" i="10"/>
  <c r="F72" i="10"/>
  <c r="F73" i="10"/>
  <c r="F74" i="10"/>
  <c r="F75" i="10"/>
  <c r="F76" i="10"/>
  <c r="F77" i="10"/>
  <c r="F78" i="10"/>
  <c r="F79" i="10"/>
  <c r="F7" i="10"/>
  <c r="R202" i="12" l="1"/>
  <c r="R203" i="12"/>
  <c r="D10" i="12"/>
  <c r="E10" i="12"/>
  <c r="F10" i="12"/>
  <c r="G10" i="12"/>
  <c r="H10" i="12"/>
  <c r="I10" i="12"/>
  <c r="J10" i="12"/>
  <c r="K10" i="12"/>
  <c r="L10" i="12"/>
  <c r="M10" i="12"/>
  <c r="O10" i="12"/>
  <c r="Q10" i="12"/>
  <c r="R10" i="12"/>
  <c r="D11" i="12"/>
  <c r="E11" i="12"/>
  <c r="F11" i="12"/>
  <c r="G11" i="12"/>
  <c r="H11" i="12"/>
  <c r="I11" i="12"/>
  <c r="J11" i="12"/>
  <c r="K11" i="12"/>
  <c r="L11" i="12"/>
  <c r="M11" i="12"/>
  <c r="O11" i="12"/>
  <c r="Q11" i="12"/>
  <c r="R11" i="12"/>
  <c r="D12" i="12"/>
  <c r="E12" i="12"/>
  <c r="F12" i="12"/>
  <c r="G12" i="12"/>
  <c r="H12" i="12"/>
  <c r="I12" i="12"/>
  <c r="J12" i="12"/>
  <c r="K12" i="12"/>
  <c r="L12" i="12"/>
  <c r="M12" i="12"/>
  <c r="O12" i="12"/>
  <c r="Q12" i="12"/>
  <c r="R12" i="12"/>
  <c r="D13" i="12"/>
  <c r="E13" i="12"/>
  <c r="F13" i="12"/>
  <c r="G13" i="12"/>
  <c r="H13" i="12"/>
  <c r="I13" i="12"/>
  <c r="J13" i="12"/>
  <c r="K13" i="12"/>
  <c r="L13" i="12"/>
  <c r="M13" i="12"/>
  <c r="O13" i="12"/>
  <c r="Q13" i="12"/>
  <c r="R13" i="12"/>
  <c r="D14" i="12"/>
  <c r="E14" i="12"/>
  <c r="F14" i="12"/>
  <c r="G14" i="12"/>
  <c r="H14" i="12"/>
  <c r="I14" i="12"/>
  <c r="J14" i="12"/>
  <c r="K14" i="12"/>
  <c r="L14" i="12"/>
  <c r="M14" i="12"/>
  <c r="O14" i="12"/>
  <c r="Q14" i="12"/>
  <c r="R14" i="12"/>
  <c r="D15" i="12"/>
  <c r="E15" i="12"/>
  <c r="F15" i="12"/>
  <c r="G15" i="12"/>
  <c r="H15" i="12"/>
  <c r="I15" i="12"/>
  <c r="J15" i="12"/>
  <c r="K15" i="12"/>
  <c r="L15" i="12"/>
  <c r="M15" i="12"/>
  <c r="O15" i="12"/>
  <c r="Q15" i="12"/>
  <c r="R15" i="12"/>
  <c r="D16" i="12"/>
  <c r="E16" i="12"/>
  <c r="F16" i="12"/>
  <c r="G16" i="12"/>
  <c r="H16" i="12"/>
  <c r="I16" i="12"/>
  <c r="J16" i="12"/>
  <c r="K16" i="12"/>
  <c r="L16" i="12"/>
  <c r="M16" i="12"/>
  <c r="O16" i="12"/>
  <c r="Q16" i="12"/>
  <c r="R16" i="12"/>
  <c r="D17" i="12"/>
  <c r="E17" i="12"/>
  <c r="F17" i="12"/>
  <c r="G17" i="12"/>
  <c r="H17" i="12"/>
  <c r="I17" i="12"/>
  <c r="J17" i="12"/>
  <c r="K17" i="12"/>
  <c r="L17" i="12"/>
  <c r="M17" i="12"/>
  <c r="O17" i="12"/>
  <c r="Q17" i="12"/>
  <c r="R17" i="12"/>
  <c r="D18" i="12"/>
  <c r="E18" i="12"/>
  <c r="F18" i="12"/>
  <c r="G18" i="12"/>
  <c r="H18" i="12"/>
  <c r="I18" i="12"/>
  <c r="J18" i="12"/>
  <c r="K18" i="12"/>
  <c r="L18" i="12"/>
  <c r="M18" i="12"/>
  <c r="O18" i="12"/>
  <c r="Q18" i="12"/>
  <c r="R18" i="12"/>
  <c r="D19" i="12"/>
  <c r="E19" i="12"/>
  <c r="F19" i="12"/>
  <c r="G19" i="12"/>
  <c r="H19" i="12"/>
  <c r="I19" i="12"/>
  <c r="J19" i="12"/>
  <c r="K19" i="12"/>
  <c r="L19" i="12"/>
  <c r="M19" i="12"/>
  <c r="O19" i="12"/>
  <c r="Q19" i="12"/>
  <c r="R19" i="12"/>
  <c r="D20" i="12"/>
  <c r="E20" i="12"/>
  <c r="F20" i="12"/>
  <c r="G20" i="12"/>
  <c r="H20" i="12"/>
  <c r="I20" i="12"/>
  <c r="J20" i="12"/>
  <c r="K20" i="12"/>
  <c r="L20" i="12"/>
  <c r="M20" i="12"/>
  <c r="O20" i="12"/>
  <c r="Q20" i="12"/>
  <c r="R20" i="12"/>
  <c r="D21" i="12"/>
  <c r="E21" i="12"/>
  <c r="F21" i="12"/>
  <c r="G21" i="12"/>
  <c r="H21" i="12"/>
  <c r="I21" i="12"/>
  <c r="J21" i="12"/>
  <c r="K21" i="12"/>
  <c r="L21" i="12"/>
  <c r="M21" i="12"/>
  <c r="O21" i="12"/>
  <c r="Q21" i="12"/>
  <c r="R21" i="12"/>
  <c r="D22" i="12"/>
  <c r="E22" i="12"/>
  <c r="F22" i="12"/>
  <c r="G22" i="12"/>
  <c r="H22" i="12"/>
  <c r="I22" i="12"/>
  <c r="J22" i="12"/>
  <c r="K22" i="12"/>
  <c r="L22" i="12"/>
  <c r="M22" i="12"/>
  <c r="O22" i="12"/>
  <c r="Q22" i="12"/>
  <c r="R22" i="12"/>
  <c r="D23" i="12"/>
  <c r="E23" i="12"/>
  <c r="F23" i="12"/>
  <c r="G23" i="12"/>
  <c r="H23" i="12"/>
  <c r="I23" i="12"/>
  <c r="J23" i="12"/>
  <c r="K23" i="12"/>
  <c r="L23" i="12"/>
  <c r="M23" i="12"/>
  <c r="O23" i="12"/>
  <c r="Q23" i="12"/>
  <c r="R23" i="12"/>
  <c r="D24" i="12"/>
  <c r="E24" i="12"/>
  <c r="F24" i="12"/>
  <c r="G24" i="12"/>
  <c r="H24" i="12"/>
  <c r="I24" i="12"/>
  <c r="J24" i="12"/>
  <c r="K24" i="12"/>
  <c r="L24" i="12"/>
  <c r="M24" i="12"/>
  <c r="O24" i="12"/>
  <c r="Q24" i="12"/>
  <c r="R24" i="12"/>
  <c r="D25" i="12"/>
  <c r="E25" i="12"/>
  <c r="F25" i="12"/>
  <c r="G25" i="12"/>
  <c r="H25" i="12"/>
  <c r="I25" i="12"/>
  <c r="J25" i="12"/>
  <c r="K25" i="12"/>
  <c r="L25" i="12"/>
  <c r="M25" i="12"/>
  <c r="O25" i="12"/>
  <c r="Q25" i="12"/>
  <c r="R25" i="12"/>
  <c r="D26" i="12"/>
  <c r="E26" i="12"/>
  <c r="F26" i="12"/>
  <c r="G26" i="12"/>
  <c r="H26" i="12"/>
  <c r="I26" i="12"/>
  <c r="J26" i="12"/>
  <c r="K26" i="12"/>
  <c r="L26" i="12"/>
  <c r="M26" i="12"/>
  <c r="O26" i="12"/>
  <c r="Q26" i="12"/>
  <c r="R26" i="12"/>
  <c r="D27" i="12"/>
  <c r="E27" i="12"/>
  <c r="F27" i="12"/>
  <c r="G27" i="12"/>
  <c r="H27" i="12"/>
  <c r="I27" i="12"/>
  <c r="J27" i="12"/>
  <c r="K27" i="12"/>
  <c r="L27" i="12"/>
  <c r="M27" i="12"/>
  <c r="O27" i="12"/>
  <c r="Q27" i="12"/>
  <c r="R27" i="12"/>
  <c r="D28" i="12"/>
  <c r="E28" i="12"/>
  <c r="F28" i="12"/>
  <c r="G28" i="12"/>
  <c r="H28" i="12"/>
  <c r="I28" i="12"/>
  <c r="J28" i="12"/>
  <c r="K28" i="12"/>
  <c r="L28" i="12"/>
  <c r="M28" i="12"/>
  <c r="O28" i="12"/>
  <c r="Q28" i="12"/>
  <c r="R28" i="12"/>
  <c r="D29" i="12"/>
  <c r="E29" i="12"/>
  <c r="F29" i="12"/>
  <c r="G29" i="12"/>
  <c r="H29" i="12"/>
  <c r="I29" i="12"/>
  <c r="J29" i="12"/>
  <c r="K29" i="12"/>
  <c r="L29" i="12"/>
  <c r="M29" i="12"/>
  <c r="O29" i="12"/>
  <c r="Q29" i="12"/>
  <c r="R29" i="12"/>
  <c r="D30" i="12"/>
  <c r="E30" i="12"/>
  <c r="F30" i="12"/>
  <c r="G30" i="12"/>
  <c r="H30" i="12"/>
  <c r="I30" i="12"/>
  <c r="J30" i="12"/>
  <c r="K30" i="12"/>
  <c r="L30" i="12"/>
  <c r="M30" i="12"/>
  <c r="O30" i="12"/>
  <c r="Q30" i="12"/>
  <c r="R30" i="12"/>
  <c r="D31" i="12"/>
  <c r="E31" i="12"/>
  <c r="F31" i="12"/>
  <c r="G31" i="12"/>
  <c r="H31" i="12"/>
  <c r="I31" i="12"/>
  <c r="J31" i="12"/>
  <c r="K31" i="12"/>
  <c r="L31" i="12"/>
  <c r="M31" i="12"/>
  <c r="O31" i="12"/>
  <c r="Q31" i="12"/>
  <c r="R31" i="12"/>
  <c r="D32" i="12"/>
  <c r="E32" i="12"/>
  <c r="F32" i="12"/>
  <c r="G32" i="12"/>
  <c r="H32" i="12"/>
  <c r="I32" i="12"/>
  <c r="J32" i="12"/>
  <c r="K32" i="12"/>
  <c r="L32" i="12"/>
  <c r="M32" i="12"/>
  <c r="O32" i="12"/>
  <c r="Q32" i="12"/>
  <c r="R32" i="12"/>
  <c r="D33" i="12"/>
  <c r="E33" i="12"/>
  <c r="F33" i="12"/>
  <c r="G33" i="12"/>
  <c r="H33" i="12"/>
  <c r="I33" i="12"/>
  <c r="J33" i="12"/>
  <c r="K33" i="12"/>
  <c r="L33" i="12"/>
  <c r="M33" i="12"/>
  <c r="O33" i="12"/>
  <c r="Q33" i="12"/>
  <c r="R33" i="12"/>
  <c r="D34" i="12"/>
  <c r="E34" i="12"/>
  <c r="F34" i="12"/>
  <c r="G34" i="12"/>
  <c r="H34" i="12"/>
  <c r="I34" i="12"/>
  <c r="J34" i="12"/>
  <c r="K34" i="12"/>
  <c r="L34" i="12"/>
  <c r="M34" i="12"/>
  <c r="O34" i="12"/>
  <c r="Q34" i="12"/>
  <c r="R34" i="12"/>
  <c r="D35" i="12"/>
  <c r="E35" i="12"/>
  <c r="F35" i="12"/>
  <c r="G35" i="12"/>
  <c r="H35" i="12"/>
  <c r="I35" i="12"/>
  <c r="J35" i="12"/>
  <c r="K35" i="12"/>
  <c r="L35" i="12"/>
  <c r="M35" i="12"/>
  <c r="O35" i="12"/>
  <c r="Q35" i="12"/>
  <c r="R35" i="12"/>
  <c r="D36" i="12"/>
  <c r="E36" i="12"/>
  <c r="F36" i="12"/>
  <c r="G36" i="12"/>
  <c r="H36" i="12"/>
  <c r="I36" i="12"/>
  <c r="J36" i="12"/>
  <c r="K36" i="12"/>
  <c r="L36" i="12"/>
  <c r="M36" i="12"/>
  <c r="O36" i="12"/>
  <c r="Q36" i="12"/>
  <c r="R36" i="12"/>
  <c r="D37" i="12"/>
  <c r="E37" i="12"/>
  <c r="F37" i="12"/>
  <c r="G37" i="12"/>
  <c r="H37" i="12"/>
  <c r="I37" i="12"/>
  <c r="J37" i="12"/>
  <c r="K37" i="12"/>
  <c r="L37" i="12"/>
  <c r="M37" i="12"/>
  <c r="O37" i="12"/>
  <c r="Q37" i="12"/>
  <c r="R37" i="12"/>
  <c r="D38" i="12"/>
  <c r="E38" i="12"/>
  <c r="F38" i="12"/>
  <c r="G38" i="12"/>
  <c r="H38" i="12"/>
  <c r="I38" i="12"/>
  <c r="J38" i="12"/>
  <c r="K38" i="12"/>
  <c r="L38" i="12"/>
  <c r="M38" i="12"/>
  <c r="O38" i="12"/>
  <c r="Q38" i="12"/>
  <c r="R38" i="12"/>
  <c r="D39" i="12"/>
  <c r="E39" i="12"/>
  <c r="F39" i="12"/>
  <c r="G39" i="12"/>
  <c r="H39" i="12"/>
  <c r="I39" i="12"/>
  <c r="J39" i="12"/>
  <c r="K39" i="12"/>
  <c r="L39" i="12"/>
  <c r="M39" i="12"/>
  <c r="O39" i="12"/>
  <c r="Q39" i="12"/>
  <c r="R39" i="12"/>
  <c r="D40" i="12"/>
  <c r="E40" i="12"/>
  <c r="F40" i="12"/>
  <c r="G40" i="12"/>
  <c r="H40" i="12"/>
  <c r="I40" i="12"/>
  <c r="J40" i="12"/>
  <c r="K40" i="12"/>
  <c r="L40" i="12"/>
  <c r="M40" i="12"/>
  <c r="O40" i="12"/>
  <c r="Q40" i="12"/>
  <c r="R40" i="12"/>
  <c r="D41" i="12"/>
  <c r="E41" i="12"/>
  <c r="F41" i="12"/>
  <c r="G41" i="12"/>
  <c r="H41" i="12"/>
  <c r="I41" i="12"/>
  <c r="J41" i="12"/>
  <c r="K41" i="12"/>
  <c r="L41" i="12"/>
  <c r="M41" i="12"/>
  <c r="O41" i="12"/>
  <c r="Q41" i="12"/>
  <c r="R41" i="12"/>
  <c r="D42" i="12"/>
  <c r="E42" i="12"/>
  <c r="F42" i="12"/>
  <c r="G42" i="12"/>
  <c r="H42" i="12"/>
  <c r="I42" i="12"/>
  <c r="J42" i="12"/>
  <c r="K42" i="12"/>
  <c r="L42" i="12"/>
  <c r="M42" i="12"/>
  <c r="O42" i="12"/>
  <c r="Q42" i="12"/>
  <c r="R42" i="12"/>
  <c r="D43" i="12"/>
  <c r="E43" i="12"/>
  <c r="F43" i="12"/>
  <c r="G43" i="12"/>
  <c r="H43" i="12"/>
  <c r="I43" i="12"/>
  <c r="J43" i="12"/>
  <c r="K43" i="12"/>
  <c r="L43" i="12"/>
  <c r="M43" i="12"/>
  <c r="O43" i="12"/>
  <c r="Q43" i="12"/>
  <c r="R43" i="12"/>
  <c r="D44" i="12"/>
  <c r="E44" i="12"/>
  <c r="F44" i="12"/>
  <c r="G44" i="12"/>
  <c r="H44" i="12"/>
  <c r="I44" i="12"/>
  <c r="J44" i="12"/>
  <c r="K44" i="12"/>
  <c r="L44" i="12"/>
  <c r="M44" i="12"/>
  <c r="O44" i="12"/>
  <c r="Q44" i="12"/>
  <c r="R44" i="12"/>
  <c r="D45" i="12"/>
  <c r="E45" i="12"/>
  <c r="F45" i="12"/>
  <c r="G45" i="12"/>
  <c r="H45" i="12"/>
  <c r="I45" i="12"/>
  <c r="J45" i="12"/>
  <c r="K45" i="12"/>
  <c r="L45" i="12"/>
  <c r="M45" i="12"/>
  <c r="O45" i="12"/>
  <c r="Q45" i="12"/>
  <c r="R45" i="12"/>
  <c r="D46" i="12"/>
  <c r="E46" i="12"/>
  <c r="F46" i="12"/>
  <c r="G46" i="12"/>
  <c r="H46" i="12"/>
  <c r="I46" i="12"/>
  <c r="J46" i="12"/>
  <c r="K46" i="12"/>
  <c r="L46" i="12"/>
  <c r="M46" i="12"/>
  <c r="O46" i="12"/>
  <c r="Q46" i="12"/>
  <c r="R46" i="12"/>
  <c r="D47" i="12"/>
  <c r="E47" i="12"/>
  <c r="F47" i="12"/>
  <c r="G47" i="12"/>
  <c r="H47" i="12"/>
  <c r="I47" i="12"/>
  <c r="J47" i="12"/>
  <c r="K47" i="12"/>
  <c r="L47" i="12"/>
  <c r="M47" i="12"/>
  <c r="O47" i="12"/>
  <c r="Q47" i="12"/>
  <c r="R47" i="12"/>
  <c r="D48" i="12"/>
  <c r="E48" i="12"/>
  <c r="F48" i="12"/>
  <c r="G48" i="12"/>
  <c r="H48" i="12"/>
  <c r="I48" i="12"/>
  <c r="J48" i="12"/>
  <c r="K48" i="12"/>
  <c r="L48" i="12"/>
  <c r="M48" i="12"/>
  <c r="O48" i="12"/>
  <c r="Q48" i="12"/>
  <c r="R48" i="12"/>
  <c r="D49" i="12"/>
  <c r="E49" i="12"/>
  <c r="F49" i="12"/>
  <c r="G49" i="12"/>
  <c r="H49" i="12"/>
  <c r="I49" i="12"/>
  <c r="J49" i="12"/>
  <c r="K49" i="12"/>
  <c r="L49" i="12"/>
  <c r="M49" i="12"/>
  <c r="O49" i="12"/>
  <c r="Q49" i="12"/>
  <c r="R49" i="12"/>
  <c r="D50" i="12"/>
  <c r="E50" i="12"/>
  <c r="F50" i="12"/>
  <c r="G50" i="12"/>
  <c r="H50" i="12"/>
  <c r="I50" i="12"/>
  <c r="J50" i="12"/>
  <c r="K50" i="12"/>
  <c r="L50" i="12"/>
  <c r="M50" i="12"/>
  <c r="O50" i="12"/>
  <c r="Q50" i="12"/>
  <c r="R50" i="12"/>
  <c r="D51" i="12"/>
  <c r="E51" i="12"/>
  <c r="F51" i="12"/>
  <c r="G51" i="12"/>
  <c r="H51" i="12"/>
  <c r="I51" i="12"/>
  <c r="J51" i="12"/>
  <c r="K51" i="12"/>
  <c r="L51" i="12"/>
  <c r="M51" i="12"/>
  <c r="O51" i="12"/>
  <c r="Q51" i="12"/>
  <c r="R51" i="12"/>
  <c r="D52" i="12"/>
  <c r="E52" i="12"/>
  <c r="F52" i="12"/>
  <c r="G52" i="12"/>
  <c r="H52" i="12"/>
  <c r="I52" i="12"/>
  <c r="J52" i="12"/>
  <c r="K52" i="12"/>
  <c r="L52" i="12"/>
  <c r="M52" i="12"/>
  <c r="O52" i="12"/>
  <c r="Q52" i="12"/>
  <c r="R52" i="12"/>
  <c r="D53" i="12"/>
  <c r="E53" i="12"/>
  <c r="F53" i="12"/>
  <c r="G53" i="12"/>
  <c r="H53" i="12"/>
  <c r="I53" i="12"/>
  <c r="J53" i="12"/>
  <c r="K53" i="12"/>
  <c r="L53" i="12"/>
  <c r="M53" i="12"/>
  <c r="O53" i="12"/>
  <c r="Q53" i="12"/>
  <c r="R53" i="12"/>
  <c r="D54" i="12"/>
  <c r="E54" i="12"/>
  <c r="F54" i="12"/>
  <c r="G54" i="12"/>
  <c r="H54" i="12"/>
  <c r="I54" i="12"/>
  <c r="J54" i="12"/>
  <c r="K54" i="12"/>
  <c r="L54" i="12"/>
  <c r="M54" i="12"/>
  <c r="O54" i="12"/>
  <c r="Q54" i="12"/>
  <c r="R54" i="12"/>
  <c r="D55" i="12"/>
  <c r="E55" i="12"/>
  <c r="F55" i="12"/>
  <c r="G55" i="12"/>
  <c r="H55" i="12"/>
  <c r="I55" i="12"/>
  <c r="J55" i="12"/>
  <c r="K55" i="12"/>
  <c r="L55" i="12"/>
  <c r="M55" i="12"/>
  <c r="O55" i="12"/>
  <c r="Q55" i="12"/>
  <c r="R55" i="12"/>
  <c r="D56" i="12"/>
  <c r="E56" i="12"/>
  <c r="F56" i="12"/>
  <c r="G56" i="12"/>
  <c r="H56" i="12"/>
  <c r="I56" i="12"/>
  <c r="J56" i="12"/>
  <c r="K56" i="12"/>
  <c r="L56" i="12"/>
  <c r="M56" i="12"/>
  <c r="O56" i="12"/>
  <c r="Q56" i="12"/>
  <c r="R56" i="12"/>
  <c r="D57" i="12"/>
  <c r="E57" i="12"/>
  <c r="F57" i="12"/>
  <c r="G57" i="12"/>
  <c r="H57" i="12"/>
  <c r="I57" i="12"/>
  <c r="J57" i="12"/>
  <c r="K57" i="12"/>
  <c r="L57" i="12"/>
  <c r="M57" i="12"/>
  <c r="O57" i="12"/>
  <c r="Q57" i="12"/>
  <c r="R57" i="12"/>
  <c r="D58" i="12"/>
  <c r="E58" i="12"/>
  <c r="F58" i="12"/>
  <c r="G58" i="12"/>
  <c r="H58" i="12"/>
  <c r="I58" i="12"/>
  <c r="J58" i="12"/>
  <c r="K58" i="12"/>
  <c r="L58" i="12"/>
  <c r="M58" i="12"/>
  <c r="O58" i="12"/>
  <c r="Q58" i="12"/>
  <c r="R58" i="12"/>
  <c r="D59" i="12"/>
  <c r="E59" i="12"/>
  <c r="F59" i="12"/>
  <c r="G59" i="12"/>
  <c r="H59" i="12"/>
  <c r="I59" i="12"/>
  <c r="J59" i="12"/>
  <c r="K59" i="12"/>
  <c r="L59" i="12"/>
  <c r="M59" i="12"/>
  <c r="O59" i="12"/>
  <c r="Q59" i="12"/>
  <c r="R59" i="12"/>
  <c r="D60" i="12"/>
  <c r="E60" i="12"/>
  <c r="F60" i="12"/>
  <c r="G60" i="12"/>
  <c r="H60" i="12"/>
  <c r="I60" i="12"/>
  <c r="J60" i="12"/>
  <c r="K60" i="12"/>
  <c r="L60" i="12"/>
  <c r="M60" i="12"/>
  <c r="O60" i="12"/>
  <c r="Q60" i="12"/>
  <c r="R60" i="12"/>
  <c r="D61" i="12"/>
  <c r="E61" i="12"/>
  <c r="F61" i="12"/>
  <c r="G61" i="12"/>
  <c r="H61" i="12"/>
  <c r="I61" i="12"/>
  <c r="J61" i="12"/>
  <c r="K61" i="12"/>
  <c r="L61" i="12"/>
  <c r="M61" i="12"/>
  <c r="O61" i="12"/>
  <c r="Q61" i="12"/>
  <c r="R61" i="12"/>
  <c r="D62" i="12"/>
  <c r="E62" i="12"/>
  <c r="F62" i="12"/>
  <c r="G62" i="12"/>
  <c r="H62" i="12"/>
  <c r="I62" i="12"/>
  <c r="J62" i="12"/>
  <c r="K62" i="12"/>
  <c r="L62" i="12"/>
  <c r="M62" i="12"/>
  <c r="O62" i="12"/>
  <c r="Q62" i="12"/>
  <c r="R62" i="12"/>
  <c r="D63" i="12"/>
  <c r="E63" i="12"/>
  <c r="F63" i="12"/>
  <c r="G63" i="12"/>
  <c r="H63" i="12"/>
  <c r="I63" i="12"/>
  <c r="J63" i="12"/>
  <c r="K63" i="12"/>
  <c r="L63" i="12"/>
  <c r="M63" i="12"/>
  <c r="O63" i="12"/>
  <c r="Q63" i="12"/>
  <c r="R63" i="12"/>
  <c r="D64" i="12"/>
  <c r="E64" i="12"/>
  <c r="F64" i="12"/>
  <c r="G64" i="12"/>
  <c r="H64" i="12"/>
  <c r="I64" i="12"/>
  <c r="J64" i="12"/>
  <c r="K64" i="12"/>
  <c r="L64" i="12"/>
  <c r="M64" i="12"/>
  <c r="O64" i="12"/>
  <c r="Q64" i="12"/>
  <c r="R64" i="12"/>
  <c r="D65" i="12"/>
  <c r="E65" i="12"/>
  <c r="F65" i="12"/>
  <c r="G65" i="12"/>
  <c r="H65" i="12"/>
  <c r="I65" i="12"/>
  <c r="J65" i="12"/>
  <c r="K65" i="12"/>
  <c r="L65" i="12"/>
  <c r="M65" i="12"/>
  <c r="O65" i="12"/>
  <c r="Q65" i="12"/>
  <c r="R65" i="12"/>
  <c r="D66" i="12"/>
  <c r="E66" i="12"/>
  <c r="F66" i="12"/>
  <c r="G66" i="12"/>
  <c r="H66" i="12"/>
  <c r="I66" i="12"/>
  <c r="J66" i="12"/>
  <c r="K66" i="12"/>
  <c r="L66" i="12"/>
  <c r="M66" i="12"/>
  <c r="O66" i="12"/>
  <c r="Q66" i="12"/>
  <c r="R66" i="12"/>
  <c r="D67" i="12"/>
  <c r="E67" i="12"/>
  <c r="F67" i="12"/>
  <c r="G67" i="12"/>
  <c r="H67" i="12"/>
  <c r="I67" i="12"/>
  <c r="J67" i="12"/>
  <c r="K67" i="12"/>
  <c r="L67" i="12"/>
  <c r="M67" i="12"/>
  <c r="O67" i="12"/>
  <c r="Q67" i="12"/>
  <c r="R67" i="12"/>
  <c r="D68" i="12"/>
  <c r="E68" i="12"/>
  <c r="F68" i="12"/>
  <c r="G68" i="12"/>
  <c r="H68" i="12"/>
  <c r="I68" i="12"/>
  <c r="J68" i="12"/>
  <c r="K68" i="12"/>
  <c r="L68" i="12"/>
  <c r="M68" i="12"/>
  <c r="O68" i="12"/>
  <c r="Q68" i="12"/>
  <c r="R68" i="12"/>
  <c r="D69" i="12"/>
  <c r="E69" i="12"/>
  <c r="F69" i="12"/>
  <c r="G69" i="12"/>
  <c r="H69" i="12"/>
  <c r="I69" i="12"/>
  <c r="J69" i="12"/>
  <c r="K69" i="12"/>
  <c r="L69" i="12"/>
  <c r="M69" i="12"/>
  <c r="O69" i="12"/>
  <c r="Q69" i="12"/>
  <c r="R69" i="12"/>
  <c r="D70" i="12"/>
  <c r="E70" i="12"/>
  <c r="F70" i="12"/>
  <c r="G70" i="12"/>
  <c r="H70" i="12"/>
  <c r="I70" i="12"/>
  <c r="J70" i="12"/>
  <c r="K70" i="12"/>
  <c r="L70" i="12"/>
  <c r="M70" i="12"/>
  <c r="O70" i="12"/>
  <c r="Q70" i="12"/>
  <c r="R70" i="12"/>
  <c r="D71" i="12"/>
  <c r="E71" i="12"/>
  <c r="F71" i="12"/>
  <c r="G71" i="12"/>
  <c r="H71" i="12"/>
  <c r="I71" i="12"/>
  <c r="J71" i="12"/>
  <c r="K71" i="12"/>
  <c r="L71" i="12"/>
  <c r="M71" i="12"/>
  <c r="O71" i="12"/>
  <c r="Q71" i="12"/>
  <c r="R71" i="12"/>
  <c r="D72" i="12"/>
  <c r="E72" i="12"/>
  <c r="F72" i="12"/>
  <c r="G72" i="12"/>
  <c r="H72" i="12"/>
  <c r="I72" i="12"/>
  <c r="J72" i="12"/>
  <c r="K72" i="12"/>
  <c r="L72" i="12"/>
  <c r="M72" i="12"/>
  <c r="O72" i="12"/>
  <c r="Q72" i="12"/>
  <c r="R72" i="12"/>
  <c r="D73" i="12"/>
  <c r="E73" i="12"/>
  <c r="F73" i="12"/>
  <c r="G73" i="12"/>
  <c r="H73" i="12"/>
  <c r="I73" i="12"/>
  <c r="J73" i="12"/>
  <c r="K73" i="12"/>
  <c r="L73" i="12"/>
  <c r="M73" i="12"/>
  <c r="O73" i="12"/>
  <c r="Q73" i="12"/>
  <c r="R73" i="12"/>
  <c r="D74" i="12"/>
  <c r="E74" i="12"/>
  <c r="F74" i="12"/>
  <c r="G74" i="12"/>
  <c r="H74" i="12"/>
  <c r="I74" i="12"/>
  <c r="J74" i="12"/>
  <c r="K74" i="12"/>
  <c r="L74" i="12"/>
  <c r="M74" i="12"/>
  <c r="O74" i="12"/>
  <c r="Q74" i="12"/>
  <c r="R74" i="12"/>
  <c r="D75" i="12"/>
  <c r="E75" i="12"/>
  <c r="F75" i="12"/>
  <c r="G75" i="12"/>
  <c r="H75" i="12"/>
  <c r="I75" i="12"/>
  <c r="J75" i="12"/>
  <c r="K75" i="12"/>
  <c r="L75" i="12"/>
  <c r="M75" i="12"/>
  <c r="O75" i="12"/>
  <c r="Q75" i="12"/>
  <c r="R75" i="12"/>
  <c r="D76" i="12"/>
  <c r="E76" i="12"/>
  <c r="F76" i="12"/>
  <c r="G76" i="12"/>
  <c r="H76" i="12"/>
  <c r="I76" i="12"/>
  <c r="J76" i="12"/>
  <c r="K76" i="12"/>
  <c r="L76" i="12"/>
  <c r="M76" i="12"/>
  <c r="O76" i="12"/>
  <c r="Q76" i="12"/>
  <c r="R76" i="12"/>
  <c r="D77" i="12"/>
  <c r="E77" i="12"/>
  <c r="F77" i="12"/>
  <c r="G77" i="12"/>
  <c r="H77" i="12"/>
  <c r="I77" i="12"/>
  <c r="J77" i="12"/>
  <c r="K77" i="12"/>
  <c r="L77" i="12"/>
  <c r="M77" i="12"/>
  <c r="O77" i="12"/>
  <c r="Q77" i="12"/>
  <c r="R77" i="12"/>
  <c r="D78" i="12"/>
  <c r="E78" i="12"/>
  <c r="F78" i="12"/>
  <c r="G78" i="12"/>
  <c r="H78" i="12"/>
  <c r="I78" i="12"/>
  <c r="J78" i="12"/>
  <c r="K78" i="12"/>
  <c r="L78" i="12"/>
  <c r="M78" i="12"/>
  <c r="O78" i="12"/>
  <c r="Q78" i="12"/>
  <c r="R78" i="12"/>
  <c r="D79" i="12"/>
  <c r="E79" i="12"/>
  <c r="F79" i="12"/>
  <c r="G79" i="12"/>
  <c r="H79" i="12"/>
  <c r="I79" i="12"/>
  <c r="J79" i="12"/>
  <c r="K79" i="12"/>
  <c r="L79" i="12"/>
  <c r="M79" i="12"/>
  <c r="O79" i="12"/>
  <c r="Q79" i="12"/>
  <c r="R79" i="12"/>
  <c r="D80" i="12"/>
  <c r="E80" i="12"/>
  <c r="F80" i="12"/>
  <c r="G80" i="12"/>
  <c r="H80" i="12"/>
  <c r="I80" i="12"/>
  <c r="J80" i="12"/>
  <c r="K80" i="12"/>
  <c r="L80" i="12"/>
  <c r="M80" i="12"/>
  <c r="O80" i="12"/>
  <c r="Q80" i="12"/>
  <c r="R80" i="12"/>
  <c r="D81" i="12"/>
  <c r="E81" i="12"/>
  <c r="F81" i="12"/>
  <c r="G81" i="12"/>
  <c r="H81" i="12"/>
  <c r="I81" i="12"/>
  <c r="J81" i="12"/>
  <c r="K81" i="12"/>
  <c r="L81" i="12"/>
  <c r="M81" i="12"/>
  <c r="O81" i="12"/>
  <c r="Q81" i="12"/>
  <c r="R81" i="12"/>
  <c r="D82" i="12"/>
  <c r="E82" i="12"/>
  <c r="F82" i="12"/>
  <c r="G82" i="12"/>
  <c r="H82" i="12"/>
  <c r="I82" i="12"/>
  <c r="J82" i="12"/>
  <c r="K82" i="12"/>
  <c r="L82" i="12"/>
  <c r="M82" i="12"/>
  <c r="O82" i="12"/>
  <c r="Q82" i="12"/>
  <c r="R82" i="12"/>
  <c r="D83" i="12"/>
  <c r="E83" i="12"/>
  <c r="F83" i="12"/>
  <c r="G83" i="12"/>
  <c r="H83" i="12"/>
  <c r="I83" i="12"/>
  <c r="J83" i="12"/>
  <c r="K83" i="12"/>
  <c r="L83" i="12"/>
  <c r="M83" i="12"/>
  <c r="O83" i="12"/>
  <c r="Q83" i="12"/>
  <c r="R83" i="12"/>
  <c r="D84" i="12"/>
  <c r="E84" i="12"/>
  <c r="F84" i="12"/>
  <c r="G84" i="12"/>
  <c r="H84" i="12"/>
  <c r="I84" i="12"/>
  <c r="J84" i="12"/>
  <c r="K84" i="12"/>
  <c r="L84" i="12"/>
  <c r="M84" i="12"/>
  <c r="O84" i="12"/>
  <c r="Q84" i="12"/>
  <c r="R84" i="12"/>
  <c r="D85" i="12"/>
  <c r="E85" i="12"/>
  <c r="F85" i="12"/>
  <c r="G85" i="12"/>
  <c r="H85" i="12"/>
  <c r="I85" i="12"/>
  <c r="J85" i="12"/>
  <c r="K85" i="12"/>
  <c r="L85" i="12"/>
  <c r="M85" i="12"/>
  <c r="O85" i="12"/>
  <c r="Q85" i="12"/>
  <c r="R85" i="12"/>
  <c r="D86" i="12"/>
  <c r="E86" i="12"/>
  <c r="F86" i="12"/>
  <c r="G86" i="12"/>
  <c r="H86" i="12"/>
  <c r="I86" i="12"/>
  <c r="J86" i="12"/>
  <c r="K86" i="12"/>
  <c r="L86" i="12"/>
  <c r="M86" i="12"/>
  <c r="O86" i="12"/>
  <c r="Q86" i="12"/>
  <c r="R86" i="12"/>
  <c r="D87" i="12"/>
  <c r="E87" i="12"/>
  <c r="F87" i="12"/>
  <c r="G87" i="12"/>
  <c r="H87" i="12"/>
  <c r="I87" i="12"/>
  <c r="J87" i="12"/>
  <c r="K87" i="12"/>
  <c r="L87" i="12"/>
  <c r="M87" i="12"/>
  <c r="O87" i="12"/>
  <c r="Q87" i="12"/>
  <c r="R87" i="12"/>
  <c r="D88" i="12"/>
  <c r="E88" i="12"/>
  <c r="F88" i="12"/>
  <c r="G88" i="12"/>
  <c r="H88" i="12"/>
  <c r="I88" i="12"/>
  <c r="J88" i="12"/>
  <c r="K88" i="12"/>
  <c r="L88" i="12"/>
  <c r="M88" i="12"/>
  <c r="O88" i="12"/>
  <c r="Q88" i="12"/>
  <c r="R88" i="12"/>
  <c r="D89" i="12"/>
  <c r="E89" i="12"/>
  <c r="F89" i="12"/>
  <c r="G89" i="12"/>
  <c r="H89" i="12"/>
  <c r="I89" i="12"/>
  <c r="J89" i="12"/>
  <c r="K89" i="12"/>
  <c r="L89" i="12"/>
  <c r="M89" i="12"/>
  <c r="O89" i="12"/>
  <c r="Q89" i="12"/>
  <c r="R89" i="12"/>
  <c r="D90" i="12"/>
  <c r="E90" i="12"/>
  <c r="F90" i="12"/>
  <c r="G90" i="12"/>
  <c r="H90" i="12"/>
  <c r="I90" i="12"/>
  <c r="J90" i="12"/>
  <c r="K90" i="12"/>
  <c r="L90" i="12"/>
  <c r="M90" i="12"/>
  <c r="O90" i="12"/>
  <c r="Q90" i="12"/>
  <c r="R90" i="12"/>
  <c r="D91" i="12"/>
  <c r="E91" i="12"/>
  <c r="F91" i="12"/>
  <c r="G91" i="12"/>
  <c r="H91" i="12"/>
  <c r="I91" i="12"/>
  <c r="J91" i="12"/>
  <c r="K91" i="12"/>
  <c r="L91" i="12"/>
  <c r="M91" i="12"/>
  <c r="O91" i="12"/>
  <c r="Q91" i="12"/>
  <c r="R91" i="12"/>
  <c r="D92" i="12"/>
  <c r="E92" i="12"/>
  <c r="F92" i="12"/>
  <c r="G92" i="12"/>
  <c r="H92" i="12"/>
  <c r="I92" i="12"/>
  <c r="J92" i="12"/>
  <c r="K92" i="12"/>
  <c r="L92" i="12"/>
  <c r="M92" i="12"/>
  <c r="O92" i="12"/>
  <c r="Q92" i="12"/>
  <c r="R92" i="12"/>
  <c r="D93" i="12"/>
  <c r="E93" i="12"/>
  <c r="F93" i="12"/>
  <c r="G93" i="12"/>
  <c r="H93" i="12"/>
  <c r="I93" i="12"/>
  <c r="J93" i="12"/>
  <c r="K93" i="12"/>
  <c r="L93" i="12"/>
  <c r="M93" i="12"/>
  <c r="O93" i="12"/>
  <c r="Q93" i="12"/>
  <c r="R93" i="12"/>
  <c r="D94" i="12"/>
  <c r="E94" i="12"/>
  <c r="F94" i="12"/>
  <c r="G94" i="12"/>
  <c r="H94" i="12"/>
  <c r="I94" i="12"/>
  <c r="J94" i="12"/>
  <c r="K94" i="12"/>
  <c r="L94" i="12"/>
  <c r="M94" i="12"/>
  <c r="O94" i="12"/>
  <c r="Q94" i="12"/>
  <c r="R94" i="12"/>
  <c r="D95" i="12"/>
  <c r="E95" i="12"/>
  <c r="F95" i="12"/>
  <c r="G95" i="12"/>
  <c r="H95" i="12"/>
  <c r="I95" i="12"/>
  <c r="J95" i="12"/>
  <c r="K95" i="12"/>
  <c r="L95" i="12"/>
  <c r="M95" i="12"/>
  <c r="O95" i="12"/>
  <c r="Q95" i="12"/>
  <c r="R95" i="12"/>
  <c r="D96" i="12"/>
  <c r="E96" i="12"/>
  <c r="F96" i="12"/>
  <c r="G96" i="12"/>
  <c r="H96" i="12"/>
  <c r="I96" i="12"/>
  <c r="J96" i="12"/>
  <c r="K96" i="12"/>
  <c r="L96" i="12"/>
  <c r="M96" i="12"/>
  <c r="O96" i="12"/>
  <c r="Q96" i="12"/>
  <c r="R96" i="12"/>
  <c r="D97" i="12"/>
  <c r="E97" i="12"/>
  <c r="F97" i="12"/>
  <c r="G97" i="12"/>
  <c r="H97" i="12"/>
  <c r="I97" i="12"/>
  <c r="J97" i="12"/>
  <c r="K97" i="12"/>
  <c r="L97" i="12"/>
  <c r="M97" i="12"/>
  <c r="O97" i="12"/>
  <c r="Q97" i="12"/>
  <c r="R97" i="12"/>
  <c r="D98" i="12"/>
  <c r="E98" i="12"/>
  <c r="F98" i="12"/>
  <c r="G98" i="12"/>
  <c r="H98" i="12"/>
  <c r="I98" i="12"/>
  <c r="J98" i="12"/>
  <c r="K98" i="12"/>
  <c r="L98" i="12"/>
  <c r="M98" i="12"/>
  <c r="O98" i="12"/>
  <c r="Q98" i="12"/>
  <c r="R98" i="12"/>
  <c r="D99" i="12"/>
  <c r="E99" i="12"/>
  <c r="F99" i="12"/>
  <c r="G99" i="12"/>
  <c r="H99" i="12"/>
  <c r="I99" i="12"/>
  <c r="J99" i="12"/>
  <c r="K99" i="12"/>
  <c r="L99" i="12"/>
  <c r="M99" i="12"/>
  <c r="O99" i="12"/>
  <c r="Q99" i="12"/>
  <c r="R99" i="12"/>
  <c r="D100" i="12"/>
  <c r="E100" i="12"/>
  <c r="F100" i="12"/>
  <c r="G100" i="12"/>
  <c r="H100" i="12"/>
  <c r="I100" i="12"/>
  <c r="J100" i="12"/>
  <c r="K100" i="12"/>
  <c r="L100" i="12"/>
  <c r="M100" i="12"/>
  <c r="O100" i="12"/>
  <c r="Q100" i="12"/>
  <c r="R100" i="12"/>
  <c r="D101" i="12"/>
  <c r="E101" i="12"/>
  <c r="F101" i="12"/>
  <c r="G101" i="12"/>
  <c r="H101" i="12"/>
  <c r="I101" i="12"/>
  <c r="J101" i="12"/>
  <c r="K101" i="12"/>
  <c r="L101" i="12"/>
  <c r="M101" i="12"/>
  <c r="O101" i="12"/>
  <c r="Q101" i="12"/>
  <c r="R101" i="12"/>
  <c r="D102" i="12"/>
  <c r="E102" i="12"/>
  <c r="F102" i="12"/>
  <c r="G102" i="12"/>
  <c r="H102" i="12"/>
  <c r="I102" i="12"/>
  <c r="J102" i="12"/>
  <c r="K102" i="12"/>
  <c r="L102" i="12"/>
  <c r="M102" i="12"/>
  <c r="O102" i="12"/>
  <c r="Q102" i="12"/>
  <c r="R102" i="12"/>
  <c r="D103" i="12"/>
  <c r="E103" i="12"/>
  <c r="F103" i="12"/>
  <c r="G103" i="12"/>
  <c r="H103" i="12"/>
  <c r="I103" i="12"/>
  <c r="J103" i="12"/>
  <c r="K103" i="12"/>
  <c r="L103" i="12"/>
  <c r="M103" i="12"/>
  <c r="O103" i="12"/>
  <c r="Q103" i="12"/>
  <c r="R103" i="12"/>
  <c r="D104" i="12"/>
  <c r="E104" i="12"/>
  <c r="F104" i="12"/>
  <c r="G104" i="12"/>
  <c r="H104" i="12"/>
  <c r="I104" i="12"/>
  <c r="J104" i="12"/>
  <c r="K104" i="12"/>
  <c r="L104" i="12"/>
  <c r="M104" i="12"/>
  <c r="O104" i="12"/>
  <c r="Q104" i="12"/>
  <c r="R104" i="12"/>
  <c r="D105" i="12"/>
  <c r="E105" i="12"/>
  <c r="F105" i="12"/>
  <c r="G105" i="12"/>
  <c r="H105" i="12"/>
  <c r="I105" i="12"/>
  <c r="J105" i="12"/>
  <c r="K105" i="12"/>
  <c r="L105" i="12"/>
  <c r="M105" i="12"/>
  <c r="O105" i="12"/>
  <c r="Q105" i="12"/>
  <c r="R105" i="12"/>
  <c r="D106" i="12"/>
  <c r="E106" i="12"/>
  <c r="F106" i="12"/>
  <c r="G106" i="12"/>
  <c r="H106" i="12"/>
  <c r="I106" i="12"/>
  <c r="J106" i="12"/>
  <c r="K106" i="12"/>
  <c r="L106" i="12"/>
  <c r="M106" i="12"/>
  <c r="O106" i="12"/>
  <c r="Q106" i="12"/>
  <c r="R106" i="12"/>
  <c r="D107" i="12"/>
  <c r="E107" i="12"/>
  <c r="F107" i="12"/>
  <c r="G107" i="12"/>
  <c r="H107" i="12"/>
  <c r="I107" i="12"/>
  <c r="J107" i="12"/>
  <c r="K107" i="12"/>
  <c r="L107" i="12"/>
  <c r="M107" i="12"/>
  <c r="O107" i="12"/>
  <c r="Q107" i="12"/>
  <c r="R107" i="12"/>
  <c r="D108" i="12"/>
  <c r="E108" i="12"/>
  <c r="F108" i="12"/>
  <c r="G108" i="12"/>
  <c r="H108" i="12"/>
  <c r="I108" i="12"/>
  <c r="J108" i="12"/>
  <c r="K108" i="12"/>
  <c r="L108" i="12"/>
  <c r="M108" i="12"/>
  <c r="O108" i="12"/>
  <c r="Q108" i="12"/>
  <c r="R108" i="12"/>
  <c r="D109" i="12"/>
  <c r="E109" i="12"/>
  <c r="F109" i="12"/>
  <c r="G109" i="12"/>
  <c r="H109" i="12"/>
  <c r="I109" i="12"/>
  <c r="J109" i="12"/>
  <c r="K109" i="12"/>
  <c r="L109" i="12"/>
  <c r="M109" i="12"/>
  <c r="O109" i="12"/>
  <c r="Q109" i="12"/>
  <c r="R109" i="12"/>
  <c r="D110" i="12"/>
  <c r="E110" i="12"/>
  <c r="F110" i="12"/>
  <c r="G110" i="12"/>
  <c r="H110" i="12"/>
  <c r="I110" i="12"/>
  <c r="J110" i="12"/>
  <c r="K110" i="12"/>
  <c r="L110" i="12"/>
  <c r="M110" i="12"/>
  <c r="O110" i="12"/>
  <c r="Q110" i="12"/>
  <c r="R110" i="12"/>
  <c r="D111" i="12"/>
  <c r="E111" i="12"/>
  <c r="F111" i="12"/>
  <c r="G111" i="12"/>
  <c r="H111" i="12"/>
  <c r="I111" i="12"/>
  <c r="J111" i="12"/>
  <c r="K111" i="12"/>
  <c r="L111" i="12"/>
  <c r="M111" i="12"/>
  <c r="O111" i="12"/>
  <c r="Q111" i="12"/>
  <c r="R111" i="12"/>
  <c r="D112" i="12"/>
  <c r="E112" i="12"/>
  <c r="F112" i="12"/>
  <c r="G112" i="12"/>
  <c r="H112" i="12"/>
  <c r="I112" i="12"/>
  <c r="J112" i="12"/>
  <c r="K112" i="12"/>
  <c r="L112" i="12"/>
  <c r="M112" i="12"/>
  <c r="O112" i="12"/>
  <c r="Q112" i="12"/>
  <c r="R112" i="12"/>
  <c r="D113" i="12"/>
  <c r="E113" i="12"/>
  <c r="F113" i="12"/>
  <c r="G113" i="12"/>
  <c r="H113" i="12"/>
  <c r="I113" i="12"/>
  <c r="J113" i="12"/>
  <c r="K113" i="12"/>
  <c r="L113" i="12"/>
  <c r="M113" i="12"/>
  <c r="O113" i="12"/>
  <c r="Q113" i="12"/>
  <c r="R113" i="12"/>
  <c r="D114" i="12"/>
  <c r="E114" i="12"/>
  <c r="F114" i="12"/>
  <c r="G114" i="12"/>
  <c r="H114" i="12"/>
  <c r="I114" i="12"/>
  <c r="J114" i="12"/>
  <c r="K114" i="12"/>
  <c r="L114" i="12"/>
  <c r="M114" i="12"/>
  <c r="O114" i="12"/>
  <c r="Q114" i="12"/>
  <c r="R114" i="12"/>
  <c r="D115" i="12"/>
  <c r="E115" i="12"/>
  <c r="F115" i="12"/>
  <c r="G115" i="12"/>
  <c r="H115" i="12"/>
  <c r="I115" i="12"/>
  <c r="J115" i="12"/>
  <c r="K115" i="12"/>
  <c r="L115" i="12"/>
  <c r="M115" i="12"/>
  <c r="O115" i="12"/>
  <c r="Q115" i="12"/>
  <c r="R115" i="12"/>
  <c r="D116" i="12"/>
  <c r="E116" i="12"/>
  <c r="F116" i="12"/>
  <c r="G116" i="12"/>
  <c r="H116" i="12"/>
  <c r="I116" i="12"/>
  <c r="J116" i="12"/>
  <c r="K116" i="12"/>
  <c r="L116" i="12"/>
  <c r="M116" i="12"/>
  <c r="O116" i="12"/>
  <c r="Q116" i="12"/>
  <c r="R116" i="12"/>
  <c r="D117" i="12"/>
  <c r="E117" i="12"/>
  <c r="F117" i="12"/>
  <c r="G117" i="12"/>
  <c r="H117" i="12"/>
  <c r="I117" i="12"/>
  <c r="J117" i="12"/>
  <c r="K117" i="12"/>
  <c r="L117" i="12"/>
  <c r="M117" i="12"/>
  <c r="O117" i="12"/>
  <c r="Q117" i="12"/>
  <c r="R117" i="12"/>
  <c r="D118" i="12"/>
  <c r="E118" i="12"/>
  <c r="F118" i="12"/>
  <c r="G118" i="12"/>
  <c r="H118" i="12"/>
  <c r="I118" i="12"/>
  <c r="J118" i="12"/>
  <c r="K118" i="12"/>
  <c r="L118" i="12"/>
  <c r="M118" i="12"/>
  <c r="O118" i="12"/>
  <c r="Q118" i="12"/>
  <c r="R118" i="12"/>
  <c r="D119" i="12"/>
  <c r="E119" i="12"/>
  <c r="F119" i="12"/>
  <c r="G119" i="12"/>
  <c r="H119" i="12"/>
  <c r="I119" i="12"/>
  <c r="J119" i="12"/>
  <c r="K119" i="12"/>
  <c r="L119" i="12"/>
  <c r="M119" i="12"/>
  <c r="O119" i="12"/>
  <c r="Q119" i="12"/>
  <c r="R119" i="12"/>
  <c r="D120" i="12"/>
  <c r="E120" i="12"/>
  <c r="F120" i="12"/>
  <c r="G120" i="12"/>
  <c r="H120" i="12"/>
  <c r="I120" i="12"/>
  <c r="J120" i="12"/>
  <c r="K120" i="12"/>
  <c r="L120" i="12"/>
  <c r="M120" i="12"/>
  <c r="O120" i="12"/>
  <c r="Q120" i="12"/>
  <c r="R120" i="12"/>
  <c r="D121" i="12"/>
  <c r="E121" i="12"/>
  <c r="F121" i="12"/>
  <c r="G121" i="12"/>
  <c r="H121" i="12"/>
  <c r="I121" i="12"/>
  <c r="J121" i="12"/>
  <c r="K121" i="12"/>
  <c r="L121" i="12"/>
  <c r="M121" i="12"/>
  <c r="O121" i="12"/>
  <c r="Q121" i="12"/>
  <c r="R121" i="12"/>
  <c r="D122" i="12"/>
  <c r="E122" i="12"/>
  <c r="F122" i="12"/>
  <c r="G122" i="12"/>
  <c r="H122" i="12"/>
  <c r="I122" i="12"/>
  <c r="J122" i="12"/>
  <c r="K122" i="12"/>
  <c r="L122" i="12"/>
  <c r="M122" i="12"/>
  <c r="O122" i="12"/>
  <c r="Q122" i="12"/>
  <c r="R122" i="12"/>
  <c r="D123" i="12"/>
  <c r="E123" i="12"/>
  <c r="F123" i="12"/>
  <c r="G123" i="12"/>
  <c r="H123" i="12"/>
  <c r="I123" i="12"/>
  <c r="J123" i="12"/>
  <c r="K123" i="12"/>
  <c r="L123" i="12"/>
  <c r="M123" i="12"/>
  <c r="O123" i="12"/>
  <c r="Q123" i="12"/>
  <c r="R123" i="12"/>
  <c r="D124" i="12"/>
  <c r="E124" i="12"/>
  <c r="F124" i="12"/>
  <c r="G124" i="12"/>
  <c r="H124" i="12"/>
  <c r="I124" i="12"/>
  <c r="J124" i="12"/>
  <c r="K124" i="12"/>
  <c r="L124" i="12"/>
  <c r="M124" i="12"/>
  <c r="O124" i="12"/>
  <c r="Q124" i="12"/>
  <c r="R124" i="12"/>
  <c r="D125" i="12"/>
  <c r="E125" i="12"/>
  <c r="F125" i="12"/>
  <c r="G125" i="12"/>
  <c r="H125" i="12"/>
  <c r="I125" i="12"/>
  <c r="J125" i="12"/>
  <c r="K125" i="12"/>
  <c r="L125" i="12"/>
  <c r="M125" i="12"/>
  <c r="O125" i="12"/>
  <c r="Q125" i="12"/>
  <c r="R125" i="12"/>
  <c r="D126" i="12"/>
  <c r="E126" i="12"/>
  <c r="F126" i="12"/>
  <c r="G126" i="12"/>
  <c r="H126" i="12"/>
  <c r="I126" i="12"/>
  <c r="J126" i="12"/>
  <c r="K126" i="12"/>
  <c r="L126" i="12"/>
  <c r="M126" i="12"/>
  <c r="O126" i="12"/>
  <c r="Q126" i="12"/>
  <c r="R126" i="12"/>
  <c r="D127" i="12"/>
  <c r="E127" i="12"/>
  <c r="F127" i="12"/>
  <c r="G127" i="12"/>
  <c r="H127" i="12"/>
  <c r="I127" i="12"/>
  <c r="J127" i="12"/>
  <c r="K127" i="12"/>
  <c r="L127" i="12"/>
  <c r="M127" i="12"/>
  <c r="O127" i="12"/>
  <c r="Q127" i="12"/>
  <c r="R127" i="12"/>
  <c r="D128" i="12"/>
  <c r="E128" i="12"/>
  <c r="F128" i="12"/>
  <c r="G128" i="12"/>
  <c r="H128" i="12"/>
  <c r="I128" i="12"/>
  <c r="J128" i="12"/>
  <c r="K128" i="12"/>
  <c r="L128" i="12"/>
  <c r="M128" i="12"/>
  <c r="O128" i="12"/>
  <c r="Q128" i="12"/>
  <c r="R128" i="12"/>
  <c r="D129" i="12"/>
  <c r="E129" i="12"/>
  <c r="F129" i="12"/>
  <c r="G129" i="12"/>
  <c r="H129" i="12"/>
  <c r="I129" i="12"/>
  <c r="J129" i="12"/>
  <c r="K129" i="12"/>
  <c r="L129" i="12"/>
  <c r="M129" i="12"/>
  <c r="O129" i="12"/>
  <c r="Q129" i="12"/>
  <c r="R129" i="12"/>
  <c r="D130" i="12"/>
  <c r="E130" i="12"/>
  <c r="F130" i="12"/>
  <c r="G130" i="12"/>
  <c r="H130" i="12"/>
  <c r="I130" i="12"/>
  <c r="J130" i="12"/>
  <c r="K130" i="12"/>
  <c r="L130" i="12"/>
  <c r="M130" i="12"/>
  <c r="O130" i="12"/>
  <c r="Q130" i="12"/>
  <c r="R130" i="12"/>
  <c r="D131" i="12"/>
  <c r="E131" i="12"/>
  <c r="F131" i="12"/>
  <c r="G131" i="12"/>
  <c r="H131" i="12"/>
  <c r="I131" i="12"/>
  <c r="J131" i="12"/>
  <c r="K131" i="12"/>
  <c r="L131" i="12"/>
  <c r="M131" i="12"/>
  <c r="O131" i="12"/>
  <c r="Q131" i="12"/>
  <c r="R131" i="12"/>
  <c r="D132" i="12"/>
  <c r="E132" i="12"/>
  <c r="F132" i="12"/>
  <c r="G132" i="12"/>
  <c r="H132" i="12"/>
  <c r="I132" i="12"/>
  <c r="J132" i="12"/>
  <c r="K132" i="12"/>
  <c r="L132" i="12"/>
  <c r="M132" i="12"/>
  <c r="O132" i="12"/>
  <c r="Q132" i="12"/>
  <c r="R132" i="12"/>
  <c r="D133" i="12"/>
  <c r="E133" i="12"/>
  <c r="F133" i="12"/>
  <c r="G133" i="12"/>
  <c r="H133" i="12"/>
  <c r="I133" i="12"/>
  <c r="J133" i="12"/>
  <c r="K133" i="12"/>
  <c r="L133" i="12"/>
  <c r="M133" i="12"/>
  <c r="O133" i="12"/>
  <c r="Q133" i="12"/>
  <c r="R133" i="12"/>
  <c r="D134" i="12"/>
  <c r="E134" i="12"/>
  <c r="F134" i="12"/>
  <c r="G134" i="12"/>
  <c r="H134" i="12"/>
  <c r="I134" i="12"/>
  <c r="J134" i="12"/>
  <c r="K134" i="12"/>
  <c r="L134" i="12"/>
  <c r="M134" i="12"/>
  <c r="O134" i="12"/>
  <c r="Q134" i="12"/>
  <c r="R134" i="12"/>
  <c r="D135" i="12"/>
  <c r="E135" i="12"/>
  <c r="F135" i="12"/>
  <c r="G135" i="12"/>
  <c r="H135" i="12"/>
  <c r="I135" i="12"/>
  <c r="J135" i="12"/>
  <c r="K135" i="12"/>
  <c r="L135" i="12"/>
  <c r="M135" i="12"/>
  <c r="O135" i="12"/>
  <c r="Q135" i="12"/>
  <c r="R135" i="12"/>
  <c r="D136" i="12"/>
  <c r="E136" i="12"/>
  <c r="F136" i="12"/>
  <c r="G136" i="12"/>
  <c r="H136" i="12"/>
  <c r="I136" i="12"/>
  <c r="J136" i="12"/>
  <c r="K136" i="12"/>
  <c r="L136" i="12"/>
  <c r="M136" i="12"/>
  <c r="O136" i="12"/>
  <c r="Q136" i="12"/>
  <c r="R136" i="12"/>
  <c r="D137" i="12"/>
  <c r="E137" i="12"/>
  <c r="F137" i="12"/>
  <c r="G137" i="12"/>
  <c r="H137" i="12"/>
  <c r="I137" i="12"/>
  <c r="J137" i="12"/>
  <c r="K137" i="12"/>
  <c r="L137" i="12"/>
  <c r="M137" i="12"/>
  <c r="O137" i="12"/>
  <c r="Q137" i="12"/>
  <c r="R137" i="12"/>
  <c r="D138" i="12"/>
  <c r="E138" i="12"/>
  <c r="F138" i="12"/>
  <c r="G138" i="12"/>
  <c r="H138" i="12"/>
  <c r="I138" i="12"/>
  <c r="J138" i="12"/>
  <c r="K138" i="12"/>
  <c r="L138" i="12"/>
  <c r="M138" i="12"/>
  <c r="O138" i="12"/>
  <c r="Q138" i="12"/>
  <c r="R138" i="12"/>
  <c r="D139" i="12"/>
  <c r="E139" i="12"/>
  <c r="F139" i="12"/>
  <c r="G139" i="12"/>
  <c r="H139" i="12"/>
  <c r="I139" i="12"/>
  <c r="J139" i="12"/>
  <c r="K139" i="12"/>
  <c r="L139" i="12"/>
  <c r="M139" i="12"/>
  <c r="O139" i="12"/>
  <c r="Q139" i="12"/>
  <c r="R139" i="12"/>
  <c r="D140" i="12"/>
  <c r="E140" i="12"/>
  <c r="F140" i="12"/>
  <c r="G140" i="12"/>
  <c r="H140" i="12"/>
  <c r="I140" i="12"/>
  <c r="J140" i="12"/>
  <c r="K140" i="12"/>
  <c r="L140" i="12"/>
  <c r="M140" i="12"/>
  <c r="O140" i="12"/>
  <c r="Q140" i="12"/>
  <c r="R140" i="12"/>
  <c r="D141" i="12"/>
  <c r="E141" i="12"/>
  <c r="F141" i="12"/>
  <c r="G141" i="12"/>
  <c r="H141" i="12"/>
  <c r="I141" i="12"/>
  <c r="J141" i="12"/>
  <c r="K141" i="12"/>
  <c r="L141" i="12"/>
  <c r="M141" i="12"/>
  <c r="O141" i="12"/>
  <c r="Q141" i="12"/>
  <c r="R141" i="12"/>
  <c r="D142" i="12"/>
  <c r="E142" i="12"/>
  <c r="F142" i="12"/>
  <c r="G142" i="12"/>
  <c r="H142" i="12"/>
  <c r="I142" i="12"/>
  <c r="J142" i="12"/>
  <c r="K142" i="12"/>
  <c r="L142" i="12"/>
  <c r="M142" i="12"/>
  <c r="O142" i="12"/>
  <c r="Q142" i="12"/>
  <c r="R142" i="12"/>
  <c r="D143" i="12"/>
  <c r="E143" i="12"/>
  <c r="F143" i="12"/>
  <c r="G143" i="12"/>
  <c r="H143" i="12"/>
  <c r="I143" i="12"/>
  <c r="J143" i="12"/>
  <c r="K143" i="12"/>
  <c r="L143" i="12"/>
  <c r="M143" i="12"/>
  <c r="O143" i="12"/>
  <c r="Q143" i="12"/>
  <c r="R143" i="12"/>
  <c r="D144" i="12"/>
  <c r="E144" i="12"/>
  <c r="F144" i="12"/>
  <c r="G144" i="12"/>
  <c r="H144" i="12"/>
  <c r="I144" i="12"/>
  <c r="J144" i="12"/>
  <c r="K144" i="12"/>
  <c r="L144" i="12"/>
  <c r="M144" i="12"/>
  <c r="O144" i="12"/>
  <c r="Q144" i="12"/>
  <c r="R144" i="12"/>
  <c r="D145" i="12"/>
  <c r="E145" i="12"/>
  <c r="F145" i="12"/>
  <c r="G145" i="12"/>
  <c r="H145" i="12"/>
  <c r="I145" i="12"/>
  <c r="J145" i="12"/>
  <c r="K145" i="12"/>
  <c r="L145" i="12"/>
  <c r="M145" i="12"/>
  <c r="O145" i="12"/>
  <c r="Q145" i="12"/>
  <c r="R145" i="12"/>
  <c r="D146" i="12"/>
  <c r="E146" i="12"/>
  <c r="F146" i="12"/>
  <c r="G146" i="12"/>
  <c r="H146" i="12"/>
  <c r="I146" i="12"/>
  <c r="J146" i="12"/>
  <c r="K146" i="12"/>
  <c r="L146" i="12"/>
  <c r="M146" i="12"/>
  <c r="O146" i="12"/>
  <c r="Q146" i="12"/>
  <c r="R146" i="12"/>
  <c r="D147" i="12"/>
  <c r="E147" i="12"/>
  <c r="F147" i="12"/>
  <c r="G147" i="12"/>
  <c r="H147" i="12"/>
  <c r="I147" i="12"/>
  <c r="J147" i="12"/>
  <c r="K147" i="12"/>
  <c r="L147" i="12"/>
  <c r="M147" i="12"/>
  <c r="O147" i="12"/>
  <c r="Q147" i="12"/>
  <c r="R147" i="12"/>
  <c r="D148" i="12"/>
  <c r="E148" i="12"/>
  <c r="F148" i="12"/>
  <c r="G148" i="12"/>
  <c r="H148" i="12"/>
  <c r="I148" i="12"/>
  <c r="J148" i="12"/>
  <c r="K148" i="12"/>
  <c r="L148" i="12"/>
  <c r="M148" i="12"/>
  <c r="O148" i="12"/>
  <c r="Q148" i="12"/>
  <c r="R148" i="12"/>
  <c r="D149" i="12"/>
  <c r="E149" i="12"/>
  <c r="F149" i="12"/>
  <c r="G149" i="12"/>
  <c r="H149" i="12"/>
  <c r="I149" i="12"/>
  <c r="J149" i="12"/>
  <c r="K149" i="12"/>
  <c r="L149" i="12"/>
  <c r="M149" i="12"/>
  <c r="O149" i="12"/>
  <c r="Q149" i="12"/>
  <c r="R149" i="12"/>
  <c r="D150" i="12"/>
  <c r="E150" i="12"/>
  <c r="F150" i="12"/>
  <c r="G150" i="12"/>
  <c r="H150" i="12"/>
  <c r="I150" i="12"/>
  <c r="J150" i="12"/>
  <c r="K150" i="12"/>
  <c r="L150" i="12"/>
  <c r="M150" i="12"/>
  <c r="O150" i="12"/>
  <c r="Q150" i="12"/>
  <c r="R150" i="12"/>
  <c r="D151" i="12"/>
  <c r="E151" i="12"/>
  <c r="F151" i="12"/>
  <c r="G151" i="12"/>
  <c r="H151" i="12"/>
  <c r="I151" i="12"/>
  <c r="J151" i="12"/>
  <c r="K151" i="12"/>
  <c r="L151" i="12"/>
  <c r="M151" i="12"/>
  <c r="O151" i="12"/>
  <c r="Q151" i="12"/>
  <c r="R151" i="12"/>
  <c r="D152" i="12"/>
  <c r="E152" i="12"/>
  <c r="F152" i="12"/>
  <c r="G152" i="12"/>
  <c r="H152" i="12"/>
  <c r="I152" i="12"/>
  <c r="J152" i="12"/>
  <c r="K152" i="12"/>
  <c r="L152" i="12"/>
  <c r="M152" i="12"/>
  <c r="O152" i="12"/>
  <c r="Q152" i="12"/>
  <c r="R152" i="12"/>
  <c r="D153" i="12"/>
  <c r="E153" i="12"/>
  <c r="F153" i="12"/>
  <c r="G153" i="12"/>
  <c r="H153" i="12"/>
  <c r="I153" i="12"/>
  <c r="J153" i="12"/>
  <c r="K153" i="12"/>
  <c r="L153" i="12"/>
  <c r="M153" i="12"/>
  <c r="O153" i="12"/>
  <c r="Q153" i="12"/>
  <c r="R153" i="12"/>
  <c r="D154" i="12"/>
  <c r="E154" i="12"/>
  <c r="F154" i="12"/>
  <c r="G154" i="12"/>
  <c r="H154" i="12"/>
  <c r="I154" i="12"/>
  <c r="J154" i="12"/>
  <c r="K154" i="12"/>
  <c r="L154" i="12"/>
  <c r="M154" i="12"/>
  <c r="O154" i="12"/>
  <c r="Q154" i="12"/>
  <c r="R154" i="12"/>
  <c r="D155" i="12"/>
  <c r="E155" i="12"/>
  <c r="F155" i="12"/>
  <c r="G155" i="12"/>
  <c r="H155" i="12"/>
  <c r="I155" i="12"/>
  <c r="J155" i="12"/>
  <c r="K155" i="12"/>
  <c r="L155" i="12"/>
  <c r="M155" i="12"/>
  <c r="O155" i="12"/>
  <c r="Q155" i="12"/>
  <c r="R155" i="12"/>
  <c r="D156" i="12"/>
  <c r="E156" i="12"/>
  <c r="F156" i="12"/>
  <c r="G156" i="12"/>
  <c r="H156" i="12"/>
  <c r="I156" i="12"/>
  <c r="J156" i="12"/>
  <c r="K156" i="12"/>
  <c r="L156" i="12"/>
  <c r="M156" i="12"/>
  <c r="O156" i="12"/>
  <c r="Q156" i="12"/>
  <c r="R156" i="12"/>
  <c r="D157" i="12"/>
  <c r="E157" i="12"/>
  <c r="F157" i="12"/>
  <c r="G157" i="12"/>
  <c r="H157" i="12"/>
  <c r="I157" i="12"/>
  <c r="J157" i="12"/>
  <c r="K157" i="12"/>
  <c r="L157" i="12"/>
  <c r="M157" i="12"/>
  <c r="O157" i="12"/>
  <c r="Q157" i="12"/>
  <c r="R157" i="12"/>
  <c r="D158" i="12"/>
  <c r="E158" i="12"/>
  <c r="F158" i="12"/>
  <c r="G158" i="12"/>
  <c r="H158" i="12"/>
  <c r="I158" i="12"/>
  <c r="J158" i="12"/>
  <c r="K158" i="12"/>
  <c r="L158" i="12"/>
  <c r="M158" i="12"/>
  <c r="O158" i="12"/>
  <c r="Q158" i="12"/>
  <c r="R158" i="12"/>
  <c r="D159" i="12"/>
  <c r="E159" i="12"/>
  <c r="F159" i="12"/>
  <c r="G159" i="12"/>
  <c r="H159" i="12"/>
  <c r="I159" i="12"/>
  <c r="J159" i="12"/>
  <c r="K159" i="12"/>
  <c r="L159" i="12"/>
  <c r="M159" i="12"/>
  <c r="O159" i="12"/>
  <c r="Q159" i="12"/>
  <c r="R159" i="12"/>
  <c r="D160" i="12"/>
  <c r="E160" i="12"/>
  <c r="F160" i="12"/>
  <c r="G160" i="12"/>
  <c r="H160" i="12"/>
  <c r="I160" i="12"/>
  <c r="J160" i="12"/>
  <c r="K160" i="12"/>
  <c r="L160" i="12"/>
  <c r="M160" i="12"/>
  <c r="O160" i="12"/>
  <c r="Q160" i="12"/>
  <c r="R160" i="12"/>
  <c r="D161" i="12"/>
  <c r="E161" i="12"/>
  <c r="F161" i="12"/>
  <c r="G161" i="12"/>
  <c r="H161" i="12"/>
  <c r="I161" i="12"/>
  <c r="J161" i="12"/>
  <c r="K161" i="12"/>
  <c r="L161" i="12"/>
  <c r="M161" i="12"/>
  <c r="O161" i="12"/>
  <c r="Q161" i="12"/>
  <c r="R161" i="12"/>
  <c r="D162" i="12"/>
  <c r="E162" i="12"/>
  <c r="F162" i="12"/>
  <c r="G162" i="12"/>
  <c r="H162" i="12"/>
  <c r="I162" i="12"/>
  <c r="J162" i="12"/>
  <c r="K162" i="12"/>
  <c r="L162" i="12"/>
  <c r="M162" i="12"/>
  <c r="O162" i="12"/>
  <c r="Q162" i="12"/>
  <c r="R162" i="12"/>
  <c r="D163" i="12"/>
  <c r="E163" i="12"/>
  <c r="F163" i="12"/>
  <c r="G163" i="12"/>
  <c r="H163" i="12"/>
  <c r="I163" i="12"/>
  <c r="J163" i="12"/>
  <c r="K163" i="12"/>
  <c r="L163" i="12"/>
  <c r="M163" i="12"/>
  <c r="O163" i="12"/>
  <c r="Q163" i="12"/>
  <c r="R163" i="12"/>
  <c r="D164" i="12"/>
  <c r="E164" i="12"/>
  <c r="F164" i="12"/>
  <c r="G164" i="12"/>
  <c r="H164" i="12"/>
  <c r="I164" i="12"/>
  <c r="J164" i="12"/>
  <c r="K164" i="12"/>
  <c r="L164" i="12"/>
  <c r="M164" i="12"/>
  <c r="O164" i="12"/>
  <c r="Q164" i="12"/>
  <c r="R164" i="12"/>
  <c r="D165" i="12"/>
  <c r="E165" i="12"/>
  <c r="F165" i="12"/>
  <c r="G165" i="12"/>
  <c r="H165" i="12"/>
  <c r="I165" i="12"/>
  <c r="J165" i="12"/>
  <c r="K165" i="12"/>
  <c r="L165" i="12"/>
  <c r="M165" i="12"/>
  <c r="O165" i="12"/>
  <c r="Q165" i="12"/>
  <c r="R165" i="12"/>
  <c r="D166" i="12"/>
  <c r="E166" i="12"/>
  <c r="F166" i="12"/>
  <c r="G166" i="12"/>
  <c r="H166" i="12"/>
  <c r="I166" i="12"/>
  <c r="J166" i="12"/>
  <c r="K166" i="12"/>
  <c r="L166" i="12"/>
  <c r="M166" i="12"/>
  <c r="O166" i="12"/>
  <c r="Q166" i="12"/>
  <c r="R166" i="12"/>
  <c r="D167" i="12"/>
  <c r="E167" i="12"/>
  <c r="F167" i="12"/>
  <c r="G167" i="12"/>
  <c r="H167" i="12"/>
  <c r="I167" i="12"/>
  <c r="J167" i="12"/>
  <c r="K167" i="12"/>
  <c r="L167" i="12"/>
  <c r="M167" i="12"/>
  <c r="O167" i="12"/>
  <c r="Q167" i="12"/>
  <c r="R167" i="12"/>
  <c r="D168" i="12"/>
  <c r="E168" i="12"/>
  <c r="F168" i="12"/>
  <c r="G168" i="12"/>
  <c r="H168" i="12"/>
  <c r="I168" i="12"/>
  <c r="J168" i="12"/>
  <c r="K168" i="12"/>
  <c r="L168" i="12"/>
  <c r="M168" i="12"/>
  <c r="O168" i="12"/>
  <c r="Q168" i="12"/>
  <c r="R168" i="12"/>
  <c r="D169" i="12"/>
  <c r="E169" i="12"/>
  <c r="F169" i="12"/>
  <c r="G169" i="12"/>
  <c r="H169" i="12"/>
  <c r="I169" i="12"/>
  <c r="J169" i="12"/>
  <c r="K169" i="12"/>
  <c r="L169" i="12"/>
  <c r="M169" i="12"/>
  <c r="O169" i="12"/>
  <c r="Q169" i="12"/>
  <c r="R169" i="12"/>
  <c r="D170" i="12"/>
  <c r="E170" i="12"/>
  <c r="F170" i="12"/>
  <c r="G170" i="12"/>
  <c r="H170" i="12"/>
  <c r="I170" i="12"/>
  <c r="J170" i="12"/>
  <c r="K170" i="12"/>
  <c r="L170" i="12"/>
  <c r="M170" i="12"/>
  <c r="O170" i="12"/>
  <c r="Q170" i="12"/>
  <c r="R170" i="12"/>
  <c r="D171" i="12"/>
  <c r="E171" i="12"/>
  <c r="F171" i="12"/>
  <c r="G171" i="12"/>
  <c r="H171" i="12"/>
  <c r="I171" i="12"/>
  <c r="J171" i="12"/>
  <c r="K171" i="12"/>
  <c r="L171" i="12"/>
  <c r="M171" i="12"/>
  <c r="O171" i="12"/>
  <c r="Q171" i="12"/>
  <c r="R171" i="12"/>
  <c r="D172" i="12"/>
  <c r="E172" i="12"/>
  <c r="F172" i="12"/>
  <c r="G172" i="12"/>
  <c r="H172" i="12"/>
  <c r="I172" i="12"/>
  <c r="J172" i="12"/>
  <c r="K172" i="12"/>
  <c r="L172" i="12"/>
  <c r="M172" i="12"/>
  <c r="O172" i="12"/>
  <c r="Q172" i="12"/>
  <c r="R172" i="12"/>
  <c r="D173" i="12"/>
  <c r="E173" i="12"/>
  <c r="F173" i="12"/>
  <c r="G173" i="12"/>
  <c r="H173" i="12"/>
  <c r="I173" i="12"/>
  <c r="J173" i="12"/>
  <c r="K173" i="12"/>
  <c r="L173" i="12"/>
  <c r="M173" i="12"/>
  <c r="O173" i="12"/>
  <c r="Q173" i="12"/>
  <c r="R173" i="12"/>
  <c r="D174" i="12"/>
  <c r="E174" i="12"/>
  <c r="F174" i="12"/>
  <c r="G174" i="12"/>
  <c r="H174" i="12"/>
  <c r="I174" i="12"/>
  <c r="J174" i="12"/>
  <c r="K174" i="12"/>
  <c r="L174" i="12"/>
  <c r="M174" i="12"/>
  <c r="O174" i="12"/>
  <c r="Q174" i="12"/>
  <c r="R174" i="12"/>
  <c r="D175" i="12"/>
  <c r="E175" i="12"/>
  <c r="F175" i="12"/>
  <c r="G175" i="12"/>
  <c r="H175" i="12"/>
  <c r="I175" i="12"/>
  <c r="J175" i="12"/>
  <c r="K175" i="12"/>
  <c r="L175" i="12"/>
  <c r="M175" i="12"/>
  <c r="O175" i="12"/>
  <c r="Q175" i="12"/>
  <c r="R175" i="12"/>
  <c r="D176" i="12"/>
  <c r="E176" i="12"/>
  <c r="F176" i="12"/>
  <c r="G176" i="12"/>
  <c r="H176" i="12"/>
  <c r="I176" i="12"/>
  <c r="J176" i="12"/>
  <c r="K176" i="12"/>
  <c r="L176" i="12"/>
  <c r="M176" i="12"/>
  <c r="O176" i="12"/>
  <c r="Q176" i="12"/>
  <c r="R176" i="12"/>
  <c r="D177" i="12"/>
  <c r="E177" i="12"/>
  <c r="F177" i="12"/>
  <c r="G177" i="12"/>
  <c r="H177" i="12"/>
  <c r="I177" i="12"/>
  <c r="J177" i="12"/>
  <c r="K177" i="12"/>
  <c r="L177" i="12"/>
  <c r="M177" i="12"/>
  <c r="O177" i="12"/>
  <c r="Q177" i="12"/>
  <c r="R177" i="12"/>
  <c r="D178" i="12"/>
  <c r="E178" i="12"/>
  <c r="F178" i="12"/>
  <c r="G178" i="12"/>
  <c r="H178" i="12"/>
  <c r="I178" i="12"/>
  <c r="J178" i="12"/>
  <c r="K178" i="12"/>
  <c r="L178" i="12"/>
  <c r="M178" i="12"/>
  <c r="O178" i="12"/>
  <c r="Q178" i="12"/>
  <c r="R178" i="12"/>
  <c r="D179" i="12"/>
  <c r="E179" i="12"/>
  <c r="F179" i="12"/>
  <c r="G179" i="12"/>
  <c r="H179" i="12"/>
  <c r="I179" i="12"/>
  <c r="J179" i="12"/>
  <c r="K179" i="12"/>
  <c r="L179" i="12"/>
  <c r="M179" i="12"/>
  <c r="O179" i="12"/>
  <c r="Q179" i="12"/>
  <c r="R179" i="12"/>
  <c r="D180" i="12"/>
  <c r="E180" i="12"/>
  <c r="F180" i="12"/>
  <c r="G180" i="12"/>
  <c r="H180" i="12"/>
  <c r="I180" i="12"/>
  <c r="J180" i="12"/>
  <c r="K180" i="12"/>
  <c r="L180" i="12"/>
  <c r="M180" i="12"/>
  <c r="O180" i="12"/>
  <c r="Q180" i="12"/>
  <c r="R180" i="12"/>
  <c r="D181" i="12"/>
  <c r="E181" i="12"/>
  <c r="F181" i="12"/>
  <c r="G181" i="12"/>
  <c r="H181" i="12"/>
  <c r="I181" i="12"/>
  <c r="J181" i="12"/>
  <c r="K181" i="12"/>
  <c r="L181" i="12"/>
  <c r="M181" i="12"/>
  <c r="O181" i="12"/>
  <c r="Q181" i="12"/>
  <c r="R181" i="12"/>
  <c r="D182" i="12"/>
  <c r="E182" i="12"/>
  <c r="F182" i="12"/>
  <c r="G182" i="12"/>
  <c r="H182" i="12"/>
  <c r="I182" i="12"/>
  <c r="J182" i="12"/>
  <c r="K182" i="12"/>
  <c r="L182" i="12"/>
  <c r="M182" i="12"/>
  <c r="O182" i="12"/>
  <c r="Q182" i="12"/>
  <c r="R182" i="12"/>
  <c r="D183" i="12"/>
  <c r="E183" i="12"/>
  <c r="F183" i="12"/>
  <c r="G183" i="12"/>
  <c r="H183" i="12"/>
  <c r="I183" i="12"/>
  <c r="J183" i="12"/>
  <c r="K183" i="12"/>
  <c r="L183" i="12"/>
  <c r="M183" i="12"/>
  <c r="O183" i="12"/>
  <c r="Q183" i="12"/>
  <c r="R183" i="12"/>
  <c r="D184" i="12"/>
  <c r="E184" i="12"/>
  <c r="F184" i="12"/>
  <c r="G184" i="12"/>
  <c r="H184" i="12"/>
  <c r="I184" i="12"/>
  <c r="J184" i="12"/>
  <c r="K184" i="12"/>
  <c r="L184" i="12"/>
  <c r="M184" i="12"/>
  <c r="O184" i="12"/>
  <c r="Q184" i="12"/>
  <c r="R184" i="12"/>
  <c r="D185" i="12"/>
  <c r="E185" i="12"/>
  <c r="F185" i="12"/>
  <c r="G185" i="12"/>
  <c r="H185" i="12"/>
  <c r="I185" i="12"/>
  <c r="J185" i="12"/>
  <c r="K185" i="12"/>
  <c r="L185" i="12"/>
  <c r="M185" i="12"/>
  <c r="O185" i="12"/>
  <c r="Q185" i="12"/>
  <c r="R185" i="12"/>
  <c r="D186" i="12"/>
  <c r="E186" i="12"/>
  <c r="F186" i="12"/>
  <c r="G186" i="12"/>
  <c r="H186" i="12"/>
  <c r="I186" i="12"/>
  <c r="J186" i="12"/>
  <c r="K186" i="12"/>
  <c r="L186" i="12"/>
  <c r="M186" i="12"/>
  <c r="O186" i="12"/>
  <c r="Q186" i="12"/>
  <c r="R186" i="12"/>
  <c r="D187" i="12"/>
  <c r="E187" i="12"/>
  <c r="F187" i="12"/>
  <c r="G187" i="12"/>
  <c r="H187" i="12"/>
  <c r="I187" i="12"/>
  <c r="J187" i="12"/>
  <c r="K187" i="12"/>
  <c r="L187" i="12"/>
  <c r="M187" i="12"/>
  <c r="O187" i="12"/>
  <c r="Q187" i="12"/>
  <c r="R187" i="12"/>
  <c r="D188" i="12"/>
  <c r="E188" i="12"/>
  <c r="F188" i="12"/>
  <c r="G188" i="12"/>
  <c r="H188" i="12"/>
  <c r="I188" i="12"/>
  <c r="J188" i="12"/>
  <c r="K188" i="12"/>
  <c r="L188" i="12"/>
  <c r="M188" i="12"/>
  <c r="O188" i="12"/>
  <c r="Q188" i="12"/>
  <c r="R188" i="12"/>
  <c r="D189" i="12"/>
  <c r="E189" i="12"/>
  <c r="F189" i="12"/>
  <c r="G189" i="12"/>
  <c r="H189" i="12"/>
  <c r="I189" i="12"/>
  <c r="J189" i="12"/>
  <c r="K189" i="12"/>
  <c r="L189" i="12"/>
  <c r="M189" i="12"/>
  <c r="O189" i="12"/>
  <c r="Q189" i="12"/>
  <c r="R189" i="12"/>
  <c r="D190" i="12"/>
  <c r="E190" i="12"/>
  <c r="F190" i="12"/>
  <c r="G190" i="12"/>
  <c r="H190" i="12"/>
  <c r="I190" i="12"/>
  <c r="J190" i="12"/>
  <c r="K190" i="12"/>
  <c r="L190" i="12"/>
  <c r="M190" i="12"/>
  <c r="O190" i="12"/>
  <c r="Q190" i="12"/>
  <c r="R190" i="12"/>
  <c r="D191" i="12"/>
  <c r="E191" i="12"/>
  <c r="F191" i="12"/>
  <c r="G191" i="12"/>
  <c r="H191" i="12"/>
  <c r="I191" i="12"/>
  <c r="J191" i="12"/>
  <c r="K191" i="12"/>
  <c r="L191" i="12"/>
  <c r="M191" i="12"/>
  <c r="O191" i="12"/>
  <c r="Q191" i="12"/>
  <c r="R191" i="12"/>
  <c r="D192" i="12"/>
  <c r="E192" i="12"/>
  <c r="F192" i="12"/>
  <c r="G192" i="12"/>
  <c r="H192" i="12"/>
  <c r="I192" i="12"/>
  <c r="J192" i="12"/>
  <c r="K192" i="12"/>
  <c r="L192" i="12"/>
  <c r="M192" i="12"/>
  <c r="O192" i="12"/>
  <c r="Q192" i="12"/>
  <c r="R192" i="12"/>
  <c r="D193" i="12"/>
  <c r="E193" i="12"/>
  <c r="F193" i="12"/>
  <c r="G193" i="12"/>
  <c r="H193" i="12"/>
  <c r="I193" i="12"/>
  <c r="J193" i="12"/>
  <c r="K193" i="12"/>
  <c r="L193" i="12"/>
  <c r="M193" i="12"/>
  <c r="O193" i="12"/>
  <c r="Q193" i="12"/>
  <c r="R193" i="12"/>
  <c r="D194" i="12"/>
  <c r="E194" i="12"/>
  <c r="F194" i="12"/>
  <c r="G194" i="12"/>
  <c r="H194" i="12"/>
  <c r="I194" i="12"/>
  <c r="J194" i="12"/>
  <c r="K194" i="12"/>
  <c r="L194" i="12"/>
  <c r="M194" i="12"/>
  <c r="O194" i="12"/>
  <c r="Q194" i="12"/>
  <c r="R194" i="12"/>
  <c r="D195" i="12"/>
  <c r="E195" i="12"/>
  <c r="F195" i="12"/>
  <c r="G195" i="12"/>
  <c r="H195" i="12"/>
  <c r="I195" i="12"/>
  <c r="J195" i="12"/>
  <c r="K195" i="12"/>
  <c r="L195" i="12"/>
  <c r="M195" i="12"/>
  <c r="O195" i="12"/>
  <c r="Q195" i="12"/>
  <c r="R195" i="12"/>
  <c r="D196" i="12"/>
  <c r="E196" i="12"/>
  <c r="F196" i="12"/>
  <c r="G196" i="12"/>
  <c r="H196" i="12"/>
  <c r="I196" i="12"/>
  <c r="J196" i="12"/>
  <c r="K196" i="12"/>
  <c r="L196" i="12"/>
  <c r="M196" i="12"/>
  <c r="O196" i="12"/>
  <c r="Q196" i="12"/>
  <c r="R196" i="12"/>
  <c r="D197" i="12"/>
  <c r="E197" i="12"/>
  <c r="F197" i="12"/>
  <c r="G197" i="12"/>
  <c r="H197" i="12"/>
  <c r="I197" i="12"/>
  <c r="J197" i="12"/>
  <c r="K197" i="12"/>
  <c r="L197" i="12"/>
  <c r="M197" i="12"/>
  <c r="O197" i="12"/>
  <c r="Q197" i="12"/>
  <c r="R197" i="12"/>
  <c r="D198" i="12"/>
  <c r="E198" i="12"/>
  <c r="F198" i="12"/>
  <c r="G198" i="12"/>
  <c r="H198" i="12"/>
  <c r="I198" i="12"/>
  <c r="J198" i="12"/>
  <c r="K198" i="12"/>
  <c r="L198" i="12"/>
  <c r="M198" i="12"/>
  <c r="O198" i="12"/>
  <c r="Q198" i="12"/>
  <c r="R198" i="12"/>
  <c r="D199" i="12"/>
  <c r="E199" i="12"/>
  <c r="F199" i="12"/>
  <c r="G199" i="12"/>
  <c r="H199" i="12"/>
  <c r="I199" i="12"/>
  <c r="J199" i="12"/>
  <c r="K199" i="12"/>
  <c r="L199" i="12"/>
  <c r="M199" i="12"/>
  <c r="O199" i="12"/>
  <c r="Q199" i="12"/>
  <c r="R199" i="12"/>
  <c r="D200" i="12"/>
  <c r="E200" i="12"/>
  <c r="F200" i="12"/>
  <c r="G200" i="12"/>
  <c r="H200" i="12"/>
  <c r="I200" i="12"/>
  <c r="J200" i="12"/>
  <c r="K200" i="12"/>
  <c r="L200" i="12"/>
  <c r="M200" i="12"/>
  <c r="O200" i="12"/>
  <c r="Q200" i="12"/>
  <c r="R200" i="12"/>
  <c r="D201" i="12"/>
  <c r="E201" i="12"/>
  <c r="F201" i="12"/>
  <c r="G201" i="12"/>
  <c r="H201" i="12"/>
  <c r="I201" i="12"/>
  <c r="J201" i="12"/>
  <c r="K201" i="12"/>
  <c r="L201" i="12"/>
  <c r="M201" i="12"/>
  <c r="O201" i="12"/>
  <c r="Q201" i="12"/>
  <c r="R201" i="12"/>
  <c r="D202" i="12"/>
  <c r="E202" i="12"/>
  <c r="F202" i="12"/>
  <c r="G202" i="12"/>
  <c r="H202" i="12"/>
  <c r="I202" i="12"/>
  <c r="J202" i="12"/>
  <c r="K202" i="12"/>
  <c r="L202" i="12"/>
  <c r="M202" i="12"/>
  <c r="O202" i="12"/>
  <c r="Q202" i="12"/>
  <c r="D203" i="12"/>
  <c r="E203" i="12"/>
  <c r="F203" i="12"/>
  <c r="G203" i="12"/>
  <c r="H203" i="12"/>
  <c r="I203" i="12"/>
  <c r="J203" i="12"/>
  <c r="K203" i="12"/>
  <c r="L203" i="12"/>
  <c r="M203" i="12"/>
  <c r="O203" i="12"/>
  <c r="Q203" i="12"/>
  <c r="D204" i="12"/>
  <c r="E204" i="12"/>
  <c r="F204" i="12"/>
  <c r="G204" i="12"/>
  <c r="H204" i="12"/>
  <c r="I204" i="12"/>
  <c r="J204" i="12"/>
  <c r="K204" i="12"/>
  <c r="L204" i="12"/>
  <c r="M204" i="12"/>
  <c r="O204" i="12"/>
  <c r="Q204" i="12"/>
  <c r="R204" i="12"/>
  <c r="D205" i="12"/>
  <c r="E205" i="12"/>
  <c r="F205" i="12"/>
  <c r="G205" i="12"/>
  <c r="H205" i="12"/>
  <c r="I205" i="12"/>
  <c r="J205" i="12"/>
  <c r="K205" i="12"/>
  <c r="L205" i="12"/>
  <c r="M205" i="12"/>
  <c r="O205" i="12"/>
  <c r="Q205" i="12"/>
  <c r="R205" i="12"/>
  <c r="D206" i="12"/>
  <c r="E206" i="12"/>
  <c r="F206" i="12"/>
  <c r="G206" i="12"/>
  <c r="H206" i="12"/>
  <c r="I206" i="12"/>
  <c r="J206" i="12"/>
  <c r="K206" i="12"/>
  <c r="L206" i="12"/>
  <c r="M206" i="12"/>
  <c r="O206" i="12"/>
  <c r="Q206" i="12"/>
  <c r="R206" i="12"/>
  <c r="D207" i="12"/>
  <c r="E207" i="12"/>
  <c r="F207" i="12"/>
  <c r="G207" i="12"/>
  <c r="H207" i="12"/>
  <c r="I207" i="12"/>
  <c r="J207" i="12"/>
  <c r="K207" i="12"/>
  <c r="L207" i="12"/>
  <c r="M207" i="12"/>
  <c r="O207" i="12"/>
  <c r="Q207" i="12"/>
  <c r="R207" i="12"/>
  <c r="D208" i="12"/>
  <c r="E208" i="12"/>
  <c r="F208" i="12"/>
  <c r="G208" i="12"/>
  <c r="H208" i="12"/>
  <c r="I208" i="12"/>
  <c r="J208" i="12"/>
  <c r="K208" i="12"/>
  <c r="L208" i="12"/>
  <c r="M208" i="12"/>
  <c r="O208" i="12"/>
  <c r="Q208" i="12"/>
  <c r="R208" i="12"/>
  <c r="D209" i="12"/>
  <c r="E209" i="12"/>
  <c r="F209" i="12"/>
  <c r="G209" i="12"/>
  <c r="H209" i="12"/>
  <c r="I209" i="12"/>
  <c r="J209" i="12"/>
  <c r="K209" i="12"/>
  <c r="L209" i="12"/>
  <c r="M209" i="12"/>
  <c r="O209" i="12"/>
  <c r="Q209" i="12"/>
  <c r="R209" i="12"/>
  <c r="D210" i="12"/>
  <c r="E210" i="12"/>
  <c r="F210" i="12"/>
  <c r="G210" i="12"/>
  <c r="H210" i="12"/>
  <c r="I210" i="12"/>
  <c r="J210" i="12"/>
  <c r="K210" i="12"/>
  <c r="L210" i="12"/>
  <c r="M210" i="12"/>
  <c r="O210" i="12"/>
  <c r="Q210" i="12"/>
  <c r="R210" i="12"/>
  <c r="D211" i="12"/>
  <c r="E211" i="12"/>
  <c r="F211" i="12"/>
  <c r="G211" i="12"/>
  <c r="H211" i="12"/>
  <c r="I211" i="12"/>
  <c r="J211" i="12"/>
  <c r="K211" i="12"/>
  <c r="L211" i="12"/>
  <c r="M211" i="12"/>
  <c r="O211" i="12"/>
  <c r="Q211" i="12"/>
  <c r="R211" i="12"/>
  <c r="D212" i="12"/>
  <c r="E212" i="12"/>
  <c r="F212" i="12"/>
  <c r="G212" i="12"/>
  <c r="H212" i="12"/>
  <c r="I212" i="12"/>
  <c r="J212" i="12"/>
  <c r="K212" i="12"/>
  <c r="L212" i="12"/>
  <c r="M212" i="12"/>
  <c r="O212" i="12"/>
  <c r="Q212" i="12"/>
  <c r="R212" i="12"/>
  <c r="D213" i="12"/>
  <c r="E213" i="12"/>
  <c r="F213" i="12"/>
  <c r="G213" i="12"/>
  <c r="H213" i="12"/>
  <c r="I213" i="12"/>
  <c r="J213" i="12"/>
  <c r="K213" i="12"/>
  <c r="L213" i="12"/>
  <c r="M213" i="12"/>
  <c r="O213" i="12"/>
  <c r="Q213" i="12"/>
  <c r="R213" i="12"/>
  <c r="D214" i="12"/>
  <c r="E214" i="12"/>
  <c r="F214" i="12"/>
  <c r="G214" i="12"/>
  <c r="H214" i="12"/>
  <c r="I214" i="12"/>
  <c r="J214" i="12"/>
  <c r="K214" i="12"/>
  <c r="L214" i="12"/>
  <c r="M214" i="12"/>
  <c r="O214" i="12"/>
  <c r="Q214" i="12"/>
  <c r="R214" i="12"/>
  <c r="D215" i="12"/>
  <c r="E215" i="12"/>
  <c r="F215" i="12"/>
  <c r="G215" i="12"/>
  <c r="H215" i="12"/>
  <c r="I215" i="12"/>
  <c r="J215" i="12"/>
  <c r="K215" i="12"/>
  <c r="L215" i="12"/>
  <c r="M215" i="12"/>
  <c r="O215" i="12"/>
  <c r="Q215" i="12"/>
  <c r="R215" i="12"/>
  <c r="D216" i="12"/>
  <c r="E216" i="12"/>
  <c r="F216" i="12"/>
  <c r="G216" i="12"/>
  <c r="H216" i="12"/>
  <c r="I216" i="12"/>
  <c r="J216" i="12"/>
  <c r="K216" i="12"/>
  <c r="L216" i="12"/>
  <c r="M216" i="12"/>
  <c r="O216" i="12"/>
  <c r="Q216" i="12"/>
  <c r="R216" i="12"/>
  <c r="D217" i="12"/>
  <c r="E217" i="12"/>
  <c r="F217" i="12"/>
  <c r="G217" i="12"/>
  <c r="H217" i="12"/>
  <c r="I217" i="12"/>
  <c r="J217" i="12"/>
  <c r="K217" i="12"/>
  <c r="L217" i="12"/>
  <c r="M217" i="12"/>
  <c r="O217" i="12"/>
  <c r="Q217" i="12"/>
  <c r="R217" i="12"/>
  <c r="D218" i="12"/>
  <c r="E218" i="12"/>
  <c r="F218" i="12"/>
  <c r="G218" i="12"/>
  <c r="H218" i="12"/>
  <c r="I218" i="12"/>
  <c r="J218" i="12"/>
  <c r="K218" i="12"/>
  <c r="L218" i="12"/>
  <c r="M218" i="12"/>
  <c r="O218" i="12"/>
  <c r="Q218" i="12"/>
  <c r="R218" i="12"/>
  <c r="D219" i="12"/>
  <c r="E219" i="12"/>
  <c r="F219" i="12"/>
  <c r="G219" i="12"/>
  <c r="H219" i="12"/>
  <c r="I219" i="12"/>
  <c r="J219" i="12"/>
  <c r="K219" i="12"/>
  <c r="L219" i="12"/>
  <c r="M219" i="12"/>
  <c r="O219" i="12"/>
  <c r="Q219" i="12"/>
  <c r="R219" i="12"/>
  <c r="D220" i="12"/>
  <c r="E220" i="12"/>
  <c r="F220" i="12"/>
  <c r="G220" i="12"/>
  <c r="H220" i="12"/>
  <c r="I220" i="12"/>
  <c r="J220" i="12"/>
  <c r="K220" i="12"/>
  <c r="L220" i="12"/>
  <c r="M220" i="12"/>
  <c r="O220" i="12"/>
  <c r="Q220" i="12"/>
  <c r="R220" i="12"/>
  <c r="D221" i="12"/>
  <c r="E221" i="12"/>
  <c r="F221" i="12"/>
  <c r="G221" i="12"/>
  <c r="H221" i="12"/>
  <c r="I221" i="12"/>
  <c r="J221" i="12"/>
  <c r="K221" i="12"/>
  <c r="L221" i="12"/>
  <c r="M221" i="12"/>
  <c r="O221" i="12"/>
  <c r="Q221" i="12"/>
  <c r="R221" i="12"/>
  <c r="D222" i="12"/>
  <c r="E222" i="12"/>
  <c r="F222" i="12"/>
  <c r="G222" i="12"/>
  <c r="H222" i="12"/>
  <c r="I222" i="12"/>
  <c r="J222" i="12"/>
  <c r="K222" i="12"/>
  <c r="L222" i="12"/>
  <c r="M222" i="12"/>
  <c r="O222" i="12"/>
  <c r="Q222" i="12"/>
  <c r="R222" i="12"/>
  <c r="D223" i="12"/>
  <c r="E223" i="12"/>
  <c r="F223" i="12"/>
  <c r="G223" i="12"/>
  <c r="H223" i="12"/>
  <c r="I223" i="12"/>
  <c r="J223" i="12"/>
  <c r="K223" i="12"/>
  <c r="L223" i="12"/>
  <c r="M223" i="12"/>
  <c r="O223" i="12"/>
  <c r="Q223" i="12"/>
  <c r="R223" i="12"/>
  <c r="D224" i="12"/>
  <c r="E224" i="12"/>
  <c r="F224" i="12"/>
  <c r="G224" i="12"/>
  <c r="H224" i="12"/>
  <c r="I224" i="12"/>
  <c r="J224" i="12"/>
  <c r="K224" i="12"/>
  <c r="L224" i="12"/>
  <c r="M224" i="12"/>
  <c r="O224" i="12"/>
  <c r="Q224" i="12"/>
  <c r="R224" i="12"/>
  <c r="D225" i="12"/>
  <c r="E225" i="12"/>
  <c r="F225" i="12"/>
  <c r="G225" i="12"/>
  <c r="H225" i="12"/>
  <c r="I225" i="12"/>
  <c r="J225" i="12"/>
  <c r="K225" i="12"/>
  <c r="L225" i="12"/>
  <c r="M225" i="12"/>
  <c r="O225" i="12"/>
  <c r="Q225" i="12"/>
  <c r="R225" i="12"/>
  <c r="D226" i="12"/>
  <c r="E226" i="12"/>
  <c r="F226" i="12"/>
  <c r="G226" i="12"/>
  <c r="H226" i="12"/>
  <c r="I226" i="12"/>
  <c r="J226" i="12"/>
  <c r="K226" i="12"/>
  <c r="L226" i="12"/>
  <c r="M226" i="12"/>
  <c r="O226" i="12"/>
  <c r="Q226" i="12"/>
  <c r="R226" i="12"/>
  <c r="D227" i="12"/>
  <c r="E227" i="12"/>
  <c r="F227" i="12"/>
  <c r="G227" i="12"/>
  <c r="H227" i="12"/>
  <c r="I227" i="12"/>
  <c r="J227" i="12"/>
  <c r="K227" i="12"/>
  <c r="L227" i="12"/>
  <c r="M227" i="12"/>
  <c r="O227" i="12"/>
  <c r="Q227" i="12"/>
  <c r="R227" i="12"/>
  <c r="D228" i="12"/>
  <c r="E228" i="12"/>
  <c r="F228" i="12"/>
  <c r="G228" i="12"/>
  <c r="H228" i="12"/>
  <c r="I228" i="12"/>
  <c r="J228" i="12"/>
  <c r="K228" i="12"/>
  <c r="L228" i="12"/>
  <c r="M228" i="12"/>
  <c r="O228" i="12"/>
  <c r="Q228" i="12"/>
  <c r="R228" i="12"/>
  <c r="D229" i="12"/>
  <c r="E229" i="12"/>
  <c r="F229" i="12"/>
  <c r="G229" i="12"/>
  <c r="H229" i="12"/>
  <c r="I229" i="12"/>
  <c r="J229" i="12"/>
  <c r="K229" i="12"/>
  <c r="L229" i="12"/>
  <c r="M229" i="12"/>
  <c r="O229" i="12"/>
  <c r="Q229" i="12"/>
  <c r="R229" i="12"/>
  <c r="D230" i="12"/>
  <c r="E230" i="12"/>
  <c r="F230" i="12"/>
  <c r="G230" i="12"/>
  <c r="H230" i="12"/>
  <c r="I230" i="12"/>
  <c r="J230" i="12"/>
  <c r="K230" i="12"/>
  <c r="L230" i="12"/>
  <c r="M230" i="12"/>
  <c r="O230" i="12"/>
  <c r="Q230" i="12"/>
  <c r="R230" i="12"/>
  <c r="D231" i="12"/>
  <c r="E231" i="12"/>
  <c r="F231" i="12"/>
  <c r="G231" i="12"/>
  <c r="H231" i="12"/>
  <c r="I231" i="12"/>
  <c r="J231" i="12"/>
  <c r="K231" i="12"/>
  <c r="L231" i="12"/>
  <c r="M231" i="12"/>
  <c r="O231" i="12"/>
  <c r="Q231" i="12"/>
  <c r="R231" i="12"/>
  <c r="D232" i="12"/>
  <c r="E232" i="12"/>
  <c r="F232" i="12"/>
  <c r="G232" i="12"/>
  <c r="H232" i="12"/>
  <c r="I232" i="12"/>
  <c r="J232" i="12"/>
  <c r="K232" i="12"/>
  <c r="L232" i="12"/>
  <c r="M232" i="12"/>
  <c r="O232" i="12"/>
  <c r="Q232" i="12"/>
  <c r="R232" i="12"/>
  <c r="D233" i="12"/>
  <c r="E233" i="12"/>
  <c r="F233" i="12"/>
  <c r="G233" i="12"/>
  <c r="H233" i="12"/>
  <c r="I233" i="12"/>
  <c r="J233" i="12"/>
  <c r="K233" i="12"/>
  <c r="L233" i="12"/>
  <c r="M233" i="12"/>
  <c r="O233" i="12"/>
  <c r="Q233" i="12"/>
  <c r="R233" i="12"/>
  <c r="D234" i="12"/>
  <c r="E234" i="12"/>
  <c r="F234" i="12"/>
  <c r="G234" i="12"/>
  <c r="H234" i="12"/>
  <c r="I234" i="12"/>
  <c r="J234" i="12"/>
  <c r="K234" i="12"/>
  <c r="L234" i="12"/>
  <c r="M234" i="12"/>
  <c r="O234" i="12"/>
  <c r="Q234" i="12"/>
  <c r="R234" i="12"/>
  <c r="D235" i="12"/>
  <c r="E235" i="12"/>
  <c r="F235" i="12"/>
  <c r="G235" i="12"/>
  <c r="H235" i="12"/>
  <c r="I235" i="12"/>
  <c r="J235" i="12"/>
  <c r="K235" i="12"/>
  <c r="L235" i="12"/>
  <c r="M235" i="12"/>
  <c r="O235" i="12"/>
  <c r="Q235" i="12"/>
  <c r="R235" i="12"/>
  <c r="D236" i="12"/>
  <c r="E236" i="12"/>
  <c r="F236" i="12"/>
  <c r="G236" i="12"/>
  <c r="H236" i="12"/>
  <c r="I236" i="12"/>
  <c r="J236" i="12"/>
  <c r="K236" i="12"/>
  <c r="L236" i="12"/>
  <c r="M236" i="12"/>
  <c r="O236" i="12"/>
  <c r="Q236" i="12"/>
  <c r="R236" i="12"/>
  <c r="D237" i="12"/>
  <c r="E237" i="12"/>
  <c r="F237" i="12"/>
  <c r="G237" i="12"/>
  <c r="H237" i="12"/>
  <c r="I237" i="12"/>
  <c r="J237" i="12"/>
  <c r="K237" i="12"/>
  <c r="L237" i="12"/>
  <c r="M237" i="12"/>
  <c r="O237" i="12"/>
  <c r="Q237" i="12"/>
  <c r="R237" i="12"/>
  <c r="D238" i="12"/>
  <c r="E238" i="12"/>
  <c r="F238" i="12"/>
  <c r="G238" i="12"/>
  <c r="H238" i="12"/>
  <c r="I238" i="12"/>
  <c r="J238" i="12"/>
  <c r="K238" i="12"/>
  <c r="L238" i="12"/>
  <c r="M238" i="12"/>
  <c r="O238" i="12"/>
  <c r="Q238" i="12"/>
  <c r="R238" i="12"/>
  <c r="D239" i="12"/>
  <c r="E239" i="12"/>
  <c r="F239" i="12"/>
  <c r="G239" i="12"/>
  <c r="H239" i="12"/>
  <c r="I239" i="12"/>
  <c r="J239" i="12"/>
  <c r="K239" i="12"/>
  <c r="L239" i="12"/>
  <c r="M239" i="12"/>
  <c r="O239" i="12"/>
  <c r="Q239" i="12"/>
  <c r="R239" i="12"/>
  <c r="D240" i="12"/>
  <c r="E240" i="12"/>
  <c r="F240" i="12"/>
  <c r="G240" i="12"/>
  <c r="H240" i="12"/>
  <c r="I240" i="12"/>
  <c r="J240" i="12"/>
  <c r="K240" i="12"/>
  <c r="L240" i="12"/>
  <c r="M240" i="12"/>
  <c r="O240" i="12"/>
  <c r="Q240" i="12"/>
  <c r="R240" i="12"/>
  <c r="D241" i="12"/>
  <c r="E241" i="12"/>
  <c r="F241" i="12"/>
  <c r="G241" i="12"/>
  <c r="H241" i="12"/>
  <c r="I241" i="12"/>
  <c r="J241" i="12"/>
  <c r="K241" i="12"/>
  <c r="L241" i="12"/>
  <c r="M241" i="12"/>
  <c r="O241" i="12"/>
  <c r="Q241" i="12"/>
  <c r="R241" i="12"/>
  <c r="D242" i="12"/>
  <c r="E242" i="12"/>
  <c r="F242" i="12"/>
  <c r="G242" i="12"/>
  <c r="H242" i="12"/>
  <c r="I242" i="12"/>
  <c r="J242" i="12"/>
  <c r="K242" i="12"/>
  <c r="L242" i="12"/>
  <c r="M242" i="12"/>
  <c r="O242" i="12"/>
  <c r="Q242" i="12"/>
  <c r="R242" i="12"/>
  <c r="D243" i="12"/>
  <c r="E243" i="12"/>
  <c r="F243" i="12"/>
  <c r="G243" i="12"/>
  <c r="H243" i="12"/>
  <c r="I243" i="12"/>
  <c r="J243" i="12"/>
  <c r="K243" i="12"/>
  <c r="L243" i="12"/>
  <c r="M243" i="12"/>
  <c r="O243" i="12"/>
  <c r="Q243" i="12"/>
  <c r="R243" i="12"/>
  <c r="D244" i="12"/>
  <c r="E244" i="12"/>
  <c r="F244" i="12"/>
  <c r="G244" i="12"/>
  <c r="H244" i="12"/>
  <c r="I244" i="12"/>
  <c r="J244" i="12"/>
  <c r="K244" i="12"/>
  <c r="L244" i="12"/>
  <c r="M244" i="12"/>
  <c r="O244" i="12"/>
  <c r="Q244" i="12"/>
  <c r="R244" i="12"/>
  <c r="D245" i="12"/>
  <c r="E245" i="12"/>
  <c r="F245" i="12"/>
  <c r="G245" i="12"/>
  <c r="H245" i="12"/>
  <c r="I245" i="12"/>
  <c r="J245" i="12"/>
  <c r="K245" i="12"/>
  <c r="L245" i="12"/>
  <c r="M245" i="12"/>
  <c r="O245" i="12"/>
  <c r="Q245" i="12"/>
  <c r="R245" i="12"/>
  <c r="D246" i="12"/>
  <c r="E246" i="12"/>
  <c r="F246" i="12"/>
  <c r="G246" i="12"/>
  <c r="H246" i="12"/>
  <c r="I246" i="12"/>
  <c r="J246" i="12"/>
  <c r="K246" i="12"/>
  <c r="L246" i="12"/>
  <c r="M246" i="12"/>
  <c r="O246" i="12"/>
  <c r="Q246" i="12"/>
  <c r="R246" i="12"/>
  <c r="D247" i="12"/>
  <c r="E247" i="12"/>
  <c r="F247" i="12"/>
  <c r="G247" i="12"/>
  <c r="H247" i="12"/>
  <c r="I247" i="12"/>
  <c r="J247" i="12"/>
  <c r="K247" i="12"/>
  <c r="L247" i="12"/>
  <c r="M247" i="12"/>
  <c r="O247" i="12"/>
  <c r="Q247" i="12"/>
  <c r="R247" i="12"/>
  <c r="D248" i="12"/>
  <c r="E248" i="12"/>
  <c r="F248" i="12"/>
  <c r="G248" i="12"/>
  <c r="H248" i="12"/>
  <c r="I248" i="12"/>
  <c r="J248" i="12"/>
  <c r="K248" i="12"/>
  <c r="L248" i="12"/>
  <c r="M248" i="12"/>
  <c r="O248" i="12"/>
  <c r="Q248" i="12"/>
  <c r="R248" i="12"/>
  <c r="D249" i="12"/>
  <c r="E249" i="12"/>
  <c r="F249" i="12"/>
  <c r="G249" i="12"/>
  <c r="H249" i="12"/>
  <c r="I249" i="12"/>
  <c r="J249" i="12"/>
  <c r="K249" i="12"/>
  <c r="L249" i="12"/>
  <c r="M249" i="12"/>
  <c r="O249" i="12"/>
  <c r="Q249" i="12"/>
  <c r="R249" i="12"/>
  <c r="D250" i="12"/>
  <c r="E250" i="12"/>
  <c r="F250" i="12"/>
  <c r="G250" i="12"/>
  <c r="H250" i="12"/>
  <c r="I250" i="12"/>
  <c r="J250" i="12"/>
  <c r="K250" i="12"/>
  <c r="L250" i="12"/>
  <c r="M250" i="12"/>
  <c r="O250" i="12"/>
  <c r="Q250" i="12"/>
  <c r="R250" i="12"/>
  <c r="D251" i="12"/>
  <c r="E251" i="12"/>
  <c r="F251" i="12"/>
  <c r="G251" i="12"/>
  <c r="H251" i="12"/>
  <c r="I251" i="12"/>
  <c r="J251" i="12"/>
  <c r="K251" i="12"/>
  <c r="L251" i="12"/>
  <c r="M251" i="12"/>
  <c r="O251" i="12"/>
  <c r="Q251" i="12"/>
  <c r="R251" i="12"/>
  <c r="D252" i="12"/>
  <c r="E252" i="12"/>
  <c r="F252" i="12"/>
  <c r="G252" i="12"/>
  <c r="H252" i="12"/>
  <c r="I252" i="12"/>
  <c r="J252" i="12"/>
  <c r="K252" i="12"/>
  <c r="L252" i="12"/>
  <c r="M252" i="12"/>
  <c r="O252" i="12"/>
  <c r="Q252" i="12"/>
  <c r="R252" i="12"/>
  <c r="D253" i="12"/>
  <c r="E253" i="12"/>
  <c r="F253" i="12"/>
  <c r="G253" i="12"/>
  <c r="H253" i="12"/>
  <c r="I253" i="12"/>
  <c r="J253" i="12"/>
  <c r="K253" i="12"/>
  <c r="L253" i="12"/>
  <c r="M253" i="12"/>
  <c r="O253" i="12"/>
  <c r="Q253" i="12"/>
  <c r="R253" i="12"/>
  <c r="D254" i="12"/>
  <c r="E254" i="12"/>
  <c r="F254" i="12"/>
  <c r="G254" i="12"/>
  <c r="H254" i="12"/>
  <c r="I254" i="12"/>
  <c r="J254" i="12"/>
  <c r="K254" i="12"/>
  <c r="L254" i="12"/>
  <c r="M254" i="12"/>
  <c r="O254" i="12"/>
  <c r="Q254" i="12"/>
  <c r="R254" i="12"/>
  <c r="D255" i="12"/>
  <c r="E255" i="12"/>
  <c r="F255" i="12"/>
  <c r="G255" i="12"/>
  <c r="H255" i="12"/>
  <c r="I255" i="12"/>
  <c r="J255" i="12"/>
  <c r="K255" i="12"/>
  <c r="L255" i="12"/>
  <c r="M255" i="12"/>
  <c r="O255" i="12"/>
  <c r="Q255" i="12"/>
  <c r="R255" i="12"/>
  <c r="D256" i="12"/>
  <c r="E256" i="12"/>
  <c r="F256" i="12"/>
  <c r="G256" i="12"/>
  <c r="H256" i="12"/>
  <c r="I256" i="12"/>
  <c r="J256" i="12"/>
  <c r="K256" i="12"/>
  <c r="L256" i="12"/>
  <c r="M256" i="12"/>
  <c r="O256" i="12"/>
  <c r="Q256" i="12"/>
  <c r="R256" i="12"/>
  <c r="D257" i="12"/>
  <c r="E257" i="12"/>
  <c r="F257" i="12"/>
  <c r="G257" i="12"/>
  <c r="H257" i="12"/>
  <c r="I257" i="12"/>
  <c r="J257" i="12"/>
  <c r="K257" i="12"/>
  <c r="L257" i="12"/>
  <c r="M257" i="12"/>
  <c r="O257" i="12"/>
  <c r="Q257" i="12"/>
  <c r="R257" i="12"/>
  <c r="D258" i="12"/>
  <c r="E258" i="12"/>
  <c r="F258" i="12"/>
  <c r="G258" i="12"/>
  <c r="H258" i="12"/>
  <c r="I258" i="12"/>
  <c r="J258" i="12"/>
  <c r="K258" i="12"/>
  <c r="L258" i="12"/>
  <c r="M258" i="12"/>
  <c r="O258" i="12"/>
  <c r="Q258" i="12"/>
  <c r="R258" i="12"/>
  <c r="D259" i="12"/>
  <c r="E259" i="12"/>
  <c r="F259" i="12"/>
  <c r="G259" i="12"/>
  <c r="H259" i="12"/>
  <c r="I259" i="12"/>
  <c r="J259" i="12"/>
  <c r="K259" i="12"/>
  <c r="L259" i="12"/>
  <c r="M259" i="12"/>
  <c r="O259" i="12"/>
  <c r="Q259" i="12"/>
  <c r="R259" i="12"/>
  <c r="D260" i="12"/>
  <c r="E260" i="12"/>
  <c r="F260" i="12"/>
  <c r="G260" i="12"/>
  <c r="H260" i="12"/>
  <c r="I260" i="12"/>
  <c r="J260" i="12"/>
  <c r="K260" i="12"/>
  <c r="L260" i="12"/>
  <c r="M260" i="12"/>
  <c r="O260" i="12"/>
  <c r="Q260" i="12"/>
  <c r="R260" i="12"/>
  <c r="D261" i="12"/>
  <c r="E261" i="12"/>
  <c r="F261" i="12"/>
  <c r="G261" i="12"/>
  <c r="H261" i="12"/>
  <c r="I261" i="12"/>
  <c r="J261" i="12"/>
  <c r="K261" i="12"/>
  <c r="L261" i="12"/>
  <c r="M261" i="12"/>
  <c r="O261" i="12"/>
  <c r="Q261" i="12"/>
  <c r="R261" i="12"/>
  <c r="D262" i="12"/>
  <c r="E262" i="12"/>
  <c r="F262" i="12"/>
  <c r="G262" i="12"/>
  <c r="H262" i="12"/>
  <c r="I262" i="12"/>
  <c r="J262" i="12"/>
  <c r="K262" i="12"/>
  <c r="L262" i="12"/>
  <c r="M262" i="12"/>
  <c r="O262" i="12"/>
  <c r="Q262" i="12"/>
  <c r="R262" i="12"/>
  <c r="D263" i="12"/>
  <c r="E263" i="12"/>
  <c r="F263" i="12"/>
  <c r="G263" i="12"/>
  <c r="H263" i="12"/>
  <c r="I263" i="12"/>
  <c r="J263" i="12"/>
  <c r="K263" i="12"/>
  <c r="L263" i="12"/>
  <c r="M263" i="12"/>
  <c r="O263" i="12"/>
  <c r="Q263" i="12"/>
  <c r="R263" i="12"/>
  <c r="D264" i="12"/>
  <c r="E264" i="12"/>
  <c r="F264" i="12"/>
  <c r="G264" i="12"/>
  <c r="H264" i="12"/>
  <c r="I264" i="12"/>
  <c r="J264" i="12"/>
  <c r="K264" i="12"/>
  <c r="L264" i="12"/>
  <c r="M264" i="12"/>
  <c r="O264" i="12"/>
  <c r="Q264" i="12"/>
  <c r="R264" i="12"/>
  <c r="D265" i="12"/>
  <c r="E265" i="12"/>
  <c r="F265" i="12"/>
  <c r="G265" i="12"/>
  <c r="H265" i="12"/>
  <c r="I265" i="12"/>
  <c r="J265" i="12"/>
  <c r="K265" i="12"/>
  <c r="L265" i="12"/>
  <c r="M265" i="12"/>
  <c r="O265" i="12"/>
  <c r="Q265" i="12"/>
  <c r="R265" i="12"/>
  <c r="D266" i="12"/>
  <c r="E266" i="12"/>
  <c r="F266" i="12"/>
  <c r="G266" i="12"/>
  <c r="H266" i="12"/>
  <c r="I266" i="12"/>
  <c r="J266" i="12"/>
  <c r="K266" i="12"/>
  <c r="L266" i="12"/>
  <c r="M266" i="12"/>
  <c r="O266" i="12"/>
  <c r="Q266" i="12"/>
  <c r="R266" i="12"/>
  <c r="D267" i="12"/>
  <c r="E267" i="12"/>
  <c r="F267" i="12"/>
  <c r="G267" i="12"/>
  <c r="H267" i="12"/>
  <c r="I267" i="12"/>
  <c r="J267" i="12"/>
  <c r="K267" i="12"/>
  <c r="L267" i="12"/>
  <c r="M267" i="12"/>
  <c r="O267" i="12"/>
  <c r="Q267" i="12"/>
  <c r="R267" i="12"/>
  <c r="D268" i="12"/>
  <c r="E268" i="12"/>
  <c r="F268" i="12"/>
  <c r="G268" i="12"/>
  <c r="H268" i="12"/>
  <c r="I268" i="12"/>
  <c r="J268" i="12"/>
  <c r="K268" i="12"/>
  <c r="L268" i="12"/>
  <c r="M268" i="12"/>
  <c r="O268" i="12"/>
  <c r="Q268" i="12"/>
  <c r="R268" i="12"/>
  <c r="D269" i="12"/>
  <c r="E269" i="12"/>
  <c r="F269" i="12"/>
  <c r="G269" i="12"/>
  <c r="H269" i="12"/>
  <c r="I269" i="12"/>
  <c r="J269" i="12"/>
  <c r="K269" i="12"/>
  <c r="L269" i="12"/>
  <c r="M269" i="12"/>
  <c r="O269" i="12"/>
  <c r="Q269" i="12"/>
  <c r="R269" i="12"/>
  <c r="D270" i="12"/>
  <c r="E270" i="12"/>
  <c r="F270" i="12"/>
  <c r="G270" i="12"/>
  <c r="H270" i="12"/>
  <c r="I270" i="12"/>
  <c r="J270" i="12"/>
  <c r="K270" i="12"/>
  <c r="L270" i="12"/>
  <c r="M270" i="12"/>
  <c r="O270" i="12"/>
  <c r="Q270" i="12"/>
  <c r="R270" i="12"/>
  <c r="D271" i="12"/>
  <c r="E271" i="12"/>
  <c r="F271" i="12"/>
  <c r="G271" i="12"/>
  <c r="H271" i="12"/>
  <c r="I271" i="12"/>
  <c r="J271" i="12"/>
  <c r="K271" i="12"/>
  <c r="L271" i="12"/>
  <c r="M271" i="12"/>
  <c r="O271" i="12"/>
  <c r="Q271" i="12"/>
  <c r="R271" i="12"/>
  <c r="D272" i="12"/>
  <c r="E272" i="12"/>
  <c r="F272" i="12"/>
  <c r="G272" i="12"/>
  <c r="H272" i="12"/>
  <c r="I272" i="12"/>
  <c r="J272" i="12"/>
  <c r="K272" i="12"/>
  <c r="L272" i="12"/>
  <c r="M272" i="12"/>
  <c r="O272" i="12"/>
  <c r="Q272" i="12"/>
  <c r="R272" i="12"/>
  <c r="D273" i="12"/>
  <c r="E273" i="12"/>
  <c r="F273" i="12"/>
  <c r="G273" i="12"/>
  <c r="H273" i="12"/>
  <c r="I273" i="12"/>
  <c r="J273" i="12"/>
  <c r="K273" i="12"/>
  <c r="L273" i="12"/>
  <c r="M273" i="12"/>
  <c r="O273" i="12"/>
  <c r="Q273" i="12"/>
  <c r="R273" i="12"/>
  <c r="D274" i="12"/>
  <c r="E274" i="12"/>
  <c r="F274" i="12"/>
  <c r="G274" i="12"/>
  <c r="H274" i="12"/>
  <c r="I274" i="12"/>
  <c r="J274" i="12"/>
  <c r="K274" i="12"/>
  <c r="L274" i="12"/>
  <c r="M274" i="12"/>
  <c r="O274" i="12"/>
  <c r="Q274" i="12"/>
  <c r="R274" i="12"/>
  <c r="D275" i="12"/>
  <c r="E275" i="12"/>
  <c r="F275" i="12"/>
  <c r="G275" i="12"/>
  <c r="H275" i="12"/>
  <c r="I275" i="12"/>
  <c r="J275" i="12"/>
  <c r="K275" i="12"/>
  <c r="L275" i="12"/>
  <c r="M275" i="12"/>
  <c r="O275" i="12"/>
  <c r="Q275" i="12"/>
  <c r="R275" i="12"/>
  <c r="D276" i="12"/>
  <c r="E276" i="12"/>
  <c r="F276" i="12"/>
  <c r="G276" i="12"/>
  <c r="H276" i="12"/>
  <c r="I276" i="12"/>
  <c r="J276" i="12"/>
  <c r="K276" i="12"/>
  <c r="L276" i="12"/>
  <c r="M276" i="12"/>
  <c r="O276" i="12"/>
  <c r="Q276" i="12"/>
  <c r="R276" i="12"/>
  <c r="D277" i="12"/>
  <c r="E277" i="12"/>
  <c r="F277" i="12"/>
  <c r="G277" i="12"/>
  <c r="H277" i="12"/>
  <c r="I277" i="12"/>
  <c r="J277" i="12"/>
  <c r="K277" i="12"/>
  <c r="L277" i="12"/>
  <c r="M277" i="12"/>
  <c r="O277" i="12"/>
  <c r="Q277" i="12"/>
  <c r="R277" i="12"/>
  <c r="D278" i="12"/>
  <c r="E278" i="12"/>
  <c r="F278" i="12"/>
  <c r="G278" i="12"/>
  <c r="H278" i="12"/>
  <c r="I278" i="12"/>
  <c r="J278" i="12"/>
  <c r="K278" i="12"/>
  <c r="L278" i="12"/>
  <c r="M278" i="12"/>
  <c r="O278" i="12"/>
  <c r="Q278" i="12"/>
  <c r="R278" i="12"/>
  <c r="D279" i="12"/>
  <c r="E279" i="12"/>
  <c r="F279" i="12"/>
  <c r="G279" i="12"/>
  <c r="H279" i="12"/>
  <c r="I279" i="12"/>
  <c r="J279" i="12"/>
  <c r="K279" i="12"/>
  <c r="L279" i="12"/>
  <c r="M279" i="12"/>
  <c r="O279" i="12"/>
  <c r="Q279" i="12"/>
  <c r="R279" i="12"/>
  <c r="D280" i="12"/>
  <c r="E280" i="12"/>
  <c r="F280" i="12"/>
  <c r="G280" i="12"/>
  <c r="H280" i="12"/>
  <c r="I280" i="12"/>
  <c r="J280" i="12"/>
  <c r="K280" i="12"/>
  <c r="L280" i="12"/>
  <c r="M280" i="12"/>
  <c r="O280" i="12"/>
  <c r="Q280" i="12"/>
  <c r="R280" i="12"/>
  <c r="D281" i="12"/>
  <c r="E281" i="12"/>
  <c r="F281" i="12"/>
  <c r="G281" i="12"/>
  <c r="H281" i="12"/>
  <c r="I281" i="12"/>
  <c r="J281" i="12"/>
  <c r="K281" i="12"/>
  <c r="L281" i="12"/>
  <c r="M281" i="12"/>
  <c r="O281" i="12"/>
  <c r="Q281" i="12"/>
  <c r="R281" i="12"/>
  <c r="D282" i="12"/>
  <c r="E282" i="12"/>
  <c r="F282" i="12"/>
  <c r="G282" i="12"/>
  <c r="H282" i="12"/>
  <c r="I282" i="12"/>
  <c r="J282" i="12"/>
  <c r="K282" i="12"/>
  <c r="L282" i="12"/>
  <c r="M282" i="12"/>
  <c r="O282" i="12"/>
  <c r="Q282" i="12"/>
  <c r="R282" i="12"/>
  <c r="D283" i="12"/>
  <c r="E283" i="12"/>
  <c r="F283" i="12"/>
  <c r="G283" i="12"/>
  <c r="H283" i="12"/>
  <c r="I283" i="12"/>
  <c r="J283" i="12"/>
  <c r="K283" i="12"/>
  <c r="L283" i="12"/>
  <c r="M283" i="12"/>
  <c r="O283" i="12"/>
  <c r="Q283" i="12"/>
  <c r="R283" i="12"/>
  <c r="D284" i="12"/>
  <c r="E284" i="12"/>
  <c r="F284" i="12"/>
  <c r="G284" i="12"/>
  <c r="H284" i="12"/>
  <c r="I284" i="12"/>
  <c r="J284" i="12"/>
  <c r="K284" i="12"/>
  <c r="L284" i="12"/>
  <c r="M284" i="12"/>
  <c r="O284" i="12"/>
  <c r="Q284" i="12"/>
  <c r="R284" i="12"/>
  <c r="D285" i="12"/>
  <c r="E285" i="12"/>
  <c r="F285" i="12"/>
  <c r="G285" i="12"/>
  <c r="H285" i="12"/>
  <c r="I285" i="12"/>
  <c r="J285" i="12"/>
  <c r="K285" i="12"/>
  <c r="L285" i="12"/>
  <c r="M285" i="12"/>
  <c r="O285" i="12"/>
  <c r="Q285" i="12"/>
  <c r="R285" i="12"/>
  <c r="D286" i="12"/>
  <c r="E286" i="12"/>
  <c r="F286" i="12"/>
  <c r="G286" i="12"/>
  <c r="H286" i="12"/>
  <c r="I286" i="12"/>
  <c r="J286" i="12"/>
  <c r="K286" i="12"/>
  <c r="L286" i="12"/>
  <c r="M286" i="12"/>
  <c r="O286" i="12"/>
  <c r="Q286" i="12"/>
  <c r="R286" i="12"/>
  <c r="D287" i="12"/>
  <c r="E287" i="12"/>
  <c r="F287" i="12"/>
  <c r="G287" i="12"/>
  <c r="H287" i="12"/>
  <c r="I287" i="12"/>
  <c r="J287" i="12"/>
  <c r="K287" i="12"/>
  <c r="L287" i="12"/>
  <c r="M287" i="12"/>
  <c r="O287" i="12"/>
  <c r="Q287" i="12"/>
  <c r="R287" i="12"/>
  <c r="D288" i="12"/>
  <c r="E288" i="12"/>
  <c r="F288" i="12"/>
  <c r="G288" i="12"/>
  <c r="H288" i="12"/>
  <c r="I288" i="12"/>
  <c r="J288" i="12"/>
  <c r="K288" i="12"/>
  <c r="L288" i="12"/>
  <c r="M288" i="12"/>
  <c r="O288" i="12"/>
  <c r="Q288" i="12"/>
  <c r="R288" i="12"/>
  <c r="D289" i="12"/>
  <c r="E289" i="12"/>
  <c r="F289" i="12"/>
  <c r="G289" i="12"/>
  <c r="H289" i="12"/>
  <c r="I289" i="12"/>
  <c r="J289" i="12"/>
  <c r="K289" i="12"/>
  <c r="L289" i="12"/>
  <c r="M289" i="12"/>
  <c r="O289" i="12"/>
  <c r="Q289" i="12"/>
  <c r="R289" i="12"/>
  <c r="D290" i="12"/>
  <c r="E290" i="12"/>
  <c r="F290" i="12"/>
  <c r="G290" i="12"/>
  <c r="H290" i="12"/>
  <c r="I290" i="12"/>
  <c r="J290" i="12"/>
  <c r="K290" i="12"/>
  <c r="L290" i="12"/>
  <c r="M290" i="12"/>
  <c r="O290" i="12"/>
  <c r="Q290" i="12"/>
  <c r="R290" i="12"/>
  <c r="D291" i="12"/>
  <c r="E291" i="12"/>
  <c r="F291" i="12"/>
  <c r="G291" i="12"/>
  <c r="H291" i="12"/>
  <c r="I291" i="12"/>
  <c r="J291" i="12"/>
  <c r="K291" i="12"/>
  <c r="L291" i="12"/>
  <c r="M291" i="12"/>
  <c r="O291" i="12"/>
  <c r="Q291" i="12"/>
  <c r="R291" i="12"/>
  <c r="D292" i="12"/>
  <c r="E292" i="12"/>
  <c r="F292" i="12"/>
  <c r="G292" i="12"/>
  <c r="H292" i="12"/>
  <c r="I292" i="12"/>
  <c r="J292" i="12"/>
  <c r="K292" i="12"/>
  <c r="L292" i="12"/>
  <c r="M292" i="12"/>
  <c r="O292" i="12"/>
  <c r="Q292" i="12"/>
  <c r="R292" i="12"/>
  <c r="D293" i="12"/>
  <c r="E293" i="12"/>
  <c r="F293" i="12"/>
  <c r="G293" i="12"/>
  <c r="H293" i="12"/>
  <c r="I293" i="12"/>
  <c r="J293" i="12"/>
  <c r="K293" i="12"/>
  <c r="L293" i="12"/>
  <c r="M293" i="12"/>
  <c r="O293" i="12"/>
  <c r="Q293" i="12"/>
  <c r="R293" i="12"/>
  <c r="D294" i="12"/>
  <c r="E294" i="12"/>
  <c r="F294" i="12"/>
  <c r="G294" i="12"/>
  <c r="H294" i="12"/>
  <c r="I294" i="12"/>
  <c r="J294" i="12"/>
  <c r="K294" i="12"/>
  <c r="L294" i="12"/>
  <c r="M294" i="12"/>
  <c r="O294" i="12"/>
  <c r="Q294" i="12"/>
  <c r="R294" i="12"/>
  <c r="D295" i="12"/>
  <c r="E295" i="12"/>
  <c r="F295" i="12"/>
  <c r="G295" i="12"/>
  <c r="H295" i="12"/>
  <c r="I295" i="12"/>
  <c r="J295" i="12"/>
  <c r="K295" i="12"/>
  <c r="L295" i="12"/>
  <c r="M295" i="12"/>
  <c r="O295" i="12"/>
  <c r="Q295" i="12"/>
  <c r="R295" i="12"/>
  <c r="D296" i="12"/>
  <c r="E296" i="12"/>
  <c r="F296" i="12"/>
  <c r="G296" i="12"/>
  <c r="H296" i="12"/>
  <c r="I296" i="12"/>
  <c r="J296" i="12"/>
  <c r="K296" i="12"/>
  <c r="L296" i="12"/>
  <c r="M296" i="12"/>
  <c r="O296" i="12"/>
  <c r="Q296" i="12"/>
  <c r="R296" i="12"/>
  <c r="D297" i="12"/>
  <c r="E297" i="12"/>
  <c r="F297" i="12"/>
  <c r="G297" i="12"/>
  <c r="H297" i="12"/>
  <c r="I297" i="12"/>
  <c r="J297" i="12"/>
  <c r="K297" i="12"/>
  <c r="L297" i="12"/>
  <c r="M297" i="12"/>
  <c r="O297" i="12"/>
  <c r="Q297" i="12"/>
  <c r="R297" i="12"/>
  <c r="D298" i="12"/>
  <c r="E298" i="12"/>
  <c r="F298" i="12"/>
  <c r="G298" i="12"/>
  <c r="H298" i="12"/>
  <c r="I298" i="12"/>
  <c r="J298" i="12"/>
  <c r="K298" i="12"/>
  <c r="L298" i="12"/>
  <c r="M298" i="12"/>
  <c r="O298" i="12"/>
  <c r="Q298" i="12"/>
  <c r="R298" i="12"/>
  <c r="D299" i="12"/>
  <c r="E299" i="12"/>
  <c r="F299" i="12"/>
  <c r="G299" i="12"/>
  <c r="H299" i="12"/>
  <c r="I299" i="12"/>
  <c r="J299" i="12"/>
  <c r="K299" i="12"/>
  <c r="L299" i="12"/>
  <c r="M299" i="12"/>
  <c r="O299" i="12"/>
  <c r="Q299" i="12"/>
  <c r="R299" i="12"/>
  <c r="D300" i="12"/>
  <c r="E300" i="12"/>
  <c r="F300" i="12"/>
  <c r="G300" i="12"/>
  <c r="H300" i="12"/>
  <c r="I300" i="12"/>
  <c r="J300" i="12"/>
  <c r="K300" i="12"/>
  <c r="L300" i="12"/>
  <c r="M300" i="12"/>
  <c r="O300" i="12"/>
  <c r="Q300" i="12"/>
  <c r="R300" i="12"/>
  <c r="D301" i="12"/>
  <c r="E301" i="12"/>
  <c r="F301" i="12"/>
  <c r="G301" i="12"/>
  <c r="H301" i="12"/>
  <c r="I301" i="12"/>
  <c r="J301" i="12"/>
  <c r="K301" i="12"/>
  <c r="L301" i="12"/>
  <c r="M301" i="12"/>
  <c r="O301" i="12"/>
  <c r="Q301" i="12"/>
  <c r="R301" i="12"/>
  <c r="D302" i="12"/>
  <c r="E302" i="12"/>
  <c r="F302" i="12"/>
  <c r="G302" i="12"/>
  <c r="H302" i="12"/>
  <c r="I302" i="12"/>
  <c r="J302" i="12"/>
  <c r="K302" i="12"/>
  <c r="L302" i="12"/>
  <c r="M302" i="12"/>
  <c r="O302" i="12"/>
  <c r="Q302" i="12"/>
  <c r="R302" i="12"/>
  <c r="D303" i="12"/>
  <c r="E303" i="12"/>
  <c r="F303" i="12"/>
  <c r="G303" i="12"/>
  <c r="H303" i="12"/>
  <c r="I303" i="12"/>
  <c r="J303" i="12"/>
  <c r="K303" i="12"/>
  <c r="L303" i="12"/>
  <c r="M303" i="12"/>
  <c r="O303" i="12"/>
  <c r="Q303" i="12"/>
  <c r="R303" i="12"/>
  <c r="D304" i="12"/>
  <c r="E304" i="12"/>
  <c r="F304" i="12"/>
  <c r="G304" i="12"/>
  <c r="H304" i="12"/>
  <c r="I304" i="12"/>
  <c r="J304" i="12"/>
  <c r="K304" i="12"/>
  <c r="L304" i="12"/>
  <c r="M304" i="12"/>
  <c r="O304" i="12"/>
  <c r="Q304" i="12"/>
  <c r="R304" i="12"/>
  <c r="D305" i="12"/>
  <c r="E305" i="12"/>
  <c r="F305" i="12"/>
  <c r="G305" i="12"/>
  <c r="H305" i="12"/>
  <c r="I305" i="12"/>
  <c r="J305" i="12"/>
  <c r="K305" i="12"/>
  <c r="L305" i="12"/>
  <c r="M305" i="12"/>
  <c r="O305" i="12"/>
  <c r="Q305" i="12"/>
  <c r="R305" i="12"/>
  <c r="D306" i="12"/>
  <c r="E306" i="12"/>
  <c r="F306" i="12"/>
  <c r="G306" i="12"/>
  <c r="H306" i="12"/>
  <c r="I306" i="12"/>
  <c r="J306" i="12"/>
  <c r="K306" i="12"/>
  <c r="L306" i="12"/>
  <c r="M306" i="12"/>
  <c r="O306" i="12"/>
  <c r="Q306" i="12"/>
  <c r="R306" i="12"/>
  <c r="D307" i="12"/>
  <c r="E307" i="12"/>
  <c r="F307" i="12"/>
  <c r="G307" i="12"/>
  <c r="H307" i="12"/>
  <c r="I307" i="12"/>
  <c r="J307" i="12"/>
  <c r="K307" i="12"/>
  <c r="L307" i="12"/>
  <c r="M307" i="12"/>
  <c r="O307" i="12"/>
  <c r="Q307" i="12"/>
  <c r="R307" i="12"/>
  <c r="D308" i="12"/>
  <c r="E308" i="12"/>
  <c r="F308" i="12"/>
  <c r="G308" i="12"/>
  <c r="H308" i="12"/>
  <c r="I308" i="12"/>
  <c r="J308" i="12"/>
  <c r="K308" i="12"/>
  <c r="L308" i="12"/>
  <c r="M308" i="12"/>
  <c r="O308" i="12"/>
  <c r="Q308" i="12"/>
  <c r="R308" i="12"/>
  <c r="D309" i="12"/>
  <c r="E309" i="12"/>
  <c r="F309" i="12"/>
  <c r="G309" i="12"/>
  <c r="H309" i="12"/>
  <c r="I309" i="12"/>
  <c r="J309" i="12"/>
  <c r="K309" i="12"/>
  <c r="L309" i="12"/>
  <c r="M309" i="12"/>
  <c r="O309" i="12"/>
  <c r="Q309" i="12"/>
  <c r="R309" i="12"/>
  <c r="D310" i="12"/>
  <c r="E310" i="12"/>
  <c r="F310" i="12"/>
  <c r="G310" i="12"/>
  <c r="H310" i="12"/>
  <c r="I310" i="12"/>
  <c r="J310" i="12"/>
  <c r="K310" i="12"/>
  <c r="L310" i="12"/>
  <c r="M310" i="12"/>
  <c r="O310" i="12"/>
  <c r="Q310" i="12"/>
  <c r="R310" i="12"/>
  <c r="D311" i="12"/>
  <c r="E311" i="12"/>
  <c r="F311" i="12"/>
  <c r="G311" i="12"/>
  <c r="H311" i="12"/>
  <c r="I311" i="12"/>
  <c r="J311" i="12"/>
  <c r="K311" i="12"/>
  <c r="L311" i="12"/>
  <c r="M311" i="12"/>
  <c r="O311" i="12"/>
  <c r="Q311" i="12"/>
  <c r="R311" i="12"/>
  <c r="D312" i="12"/>
  <c r="E312" i="12"/>
  <c r="F312" i="12"/>
  <c r="G312" i="12"/>
  <c r="H312" i="12"/>
  <c r="I312" i="12"/>
  <c r="J312" i="12"/>
  <c r="K312" i="12"/>
  <c r="L312" i="12"/>
  <c r="M312" i="12"/>
  <c r="O312" i="12"/>
  <c r="Q312" i="12"/>
  <c r="R312" i="12"/>
  <c r="D313" i="12"/>
  <c r="E313" i="12"/>
  <c r="F313" i="12"/>
  <c r="G313" i="12"/>
  <c r="H313" i="12"/>
  <c r="I313" i="12"/>
  <c r="J313" i="12"/>
  <c r="K313" i="12"/>
  <c r="L313" i="12"/>
  <c r="M313" i="12"/>
  <c r="O313" i="12"/>
  <c r="Q313" i="12"/>
  <c r="R313" i="12"/>
  <c r="D314" i="12"/>
  <c r="E314" i="12"/>
  <c r="F314" i="12"/>
  <c r="G314" i="12"/>
  <c r="H314" i="12"/>
  <c r="I314" i="12"/>
  <c r="J314" i="12"/>
  <c r="K314" i="12"/>
  <c r="L314" i="12"/>
  <c r="M314" i="12"/>
  <c r="O314" i="12"/>
  <c r="Q314" i="12"/>
  <c r="R314" i="12"/>
  <c r="D315" i="12"/>
  <c r="E315" i="12"/>
  <c r="F315" i="12"/>
  <c r="G315" i="12"/>
  <c r="H315" i="12"/>
  <c r="I315" i="12"/>
  <c r="J315" i="12"/>
  <c r="K315" i="12"/>
  <c r="L315" i="12"/>
  <c r="M315" i="12"/>
  <c r="O315" i="12"/>
  <c r="Q315" i="12"/>
  <c r="R315" i="12"/>
  <c r="D316" i="12"/>
  <c r="E316" i="12"/>
  <c r="F316" i="12"/>
  <c r="G316" i="12"/>
  <c r="H316" i="12"/>
  <c r="I316" i="12"/>
  <c r="J316" i="12"/>
  <c r="K316" i="12"/>
  <c r="L316" i="12"/>
  <c r="M316" i="12"/>
  <c r="O316" i="12"/>
  <c r="Q316" i="12"/>
  <c r="R316" i="12"/>
  <c r="D317" i="12"/>
  <c r="E317" i="12"/>
  <c r="F317" i="12"/>
  <c r="G317" i="12"/>
  <c r="H317" i="12"/>
  <c r="I317" i="12"/>
  <c r="J317" i="12"/>
  <c r="K317" i="12"/>
  <c r="L317" i="12"/>
  <c r="M317" i="12"/>
  <c r="O317" i="12"/>
  <c r="Q317" i="12"/>
  <c r="R317" i="12"/>
  <c r="D318" i="12"/>
  <c r="E318" i="12"/>
  <c r="F318" i="12"/>
  <c r="G318" i="12"/>
  <c r="H318" i="12"/>
  <c r="I318" i="12"/>
  <c r="J318" i="12"/>
  <c r="K318" i="12"/>
  <c r="L318" i="12"/>
  <c r="M318" i="12"/>
  <c r="O318" i="12"/>
  <c r="Q318" i="12"/>
  <c r="R318" i="12"/>
  <c r="D319" i="12"/>
  <c r="E319" i="12"/>
  <c r="F319" i="12"/>
  <c r="G319" i="12"/>
  <c r="H319" i="12"/>
  <c r="I319" i="12"/>
  <c r="J319" i="12"/>
  <c r="K319" i="12"/>
  <c r="L319" i="12"/>
  <c r="M319" i="12"/>
  <c r="O319" i="12"/>
  <c r="Q319" i="12"/>
  <c r="R319" i="12"/>
  <c r="D320" i="12"/>
  <c r="E320" i="12"/>
  <c r="F320" i="12"/>
  <c r="G320" i="12"/>
  <c r="H320" i="12"/>
  <c r="I320" i="12"/>
  <c r="J320" i="12"/>
  <c r="K320" i="12"/>
  <c r="L320" i="12"/>
  <c r="M320" i="12"/>
  <c r="O320" i="12"/>
  <c r="Q320" i="12"/>
  <c r="R320" i="12"/>
  <c r="D321" i="12"/>
  <c r="E321" i="12"/>
  <c r="F321" i="12"/>
  <c r="G321" i="12"/>
  <c r="H321" i="12"/>
  <c r="I321" i="12"/>
  <c r="J321" i="12"/>
  <c r="K321" i="12"/>
  <c r="L321" i="12"/>
  <c r="M321" i="12"/>
  <c r="O321" i="12"/>
  <c r="Q321" i="12"/>
  <c r="R321" i="12"/>
  <c r="D322" i="12"/>
  <c r="E322" i="12"/>
  <c r="F322" i="12"/>
  <c r="G322" i="12"/>
  <c r="H322" i="12"/>
  <c r="I322" i="12"/>
  <c r="J322" i="12"/>
  <c r="K322" i="12"/>
  <c r="L322" i="12"/>
  <c r="M322" i="12"/>
  <c r="O322" i="12"/>
  <c r="Q322" i="12"/>
  <c r="R322" i="12"/>
  <c r="D323" i="12"/>
  <c r="E323" i="12"/>
  <c r="F323" i="12"/>
  <c r="G323" i="12"/>
  <c r="H323" i="12"/>
  <c r="I323" i="12"/>
  <c r="J323" i="12"/>
  <c r="K323" i="12"/>
  <c r="L323" i="12"/>
  <c r="M323" i="12"/>
  <c r="O323" i="12"/>
  <c r="Q323" i="12"/>
  <c r="R323" i="12"/>
  <c r="D324" i="12"/>
  <c r="E324" i="12"/>
  <c r="F324" i="12"/>
  <c r="G324" i="12"/>
  <c r="H324" i="12"/>
  <c r="I324" i="12"/>
  <c r="J324" i="12"/>
  <c r="K324" i="12"/>
  <c r="L324" i="12"/>
  <c r="M324" i="12"/>
  <c r="O324" i="12"/>
  <c r="Q324" i="12"/>
  <c r="R324" i="12"/>
  <c r="D325" i="12"/>
  <c r="E325" i="12"/>
  <c r="F325" i="12"/>
  <c r="G325" i="12"/>
  <c r="H325" i="12"/>
  <c r="I325" i="12"/>
  <c r="J325" i="12"/>
  <c r="K325" i="12"/>
  <c r="L325" i="12"/>
  <c r="M325" i="12"/>
  <c r="O325" i="12"/>
  <c r="Q325" i="12"/>
  <c r="R325" i="12"/>
  <c r="D326" i="12"/>
  <c r="E326" i="12"/>
  <c r="F326" i="12"/>
  <c r="G326" i="12"/>
  <c r="H326" i="12"/>
  <c r="I326" i="12"/>
  <c r="J326" i="12"/>
  <c r="K326" i="12"/>
  <c r="L326" i="12"/>
  <c r="M326" i="12"/>
  <c r="O326" i="12"/>
  <c r="Q326" i="12"/>
  <c r="R326" i="12"/>
  <c r="D327" i="12"/>
  <c r="E327" i="12"/>
  <c r="F327" i="12"/>
  <c r="G327" i="12"/>
  <c r="H327" i="12"/>
  <c r="I327" i="12"/>
  <c r="J327" i="12"/>
  <c r="K327" i="12"/>
  <c r="L327" i="12"/>
  <c r="M327" i="12"/>
  <c r="O327" i="12"/>
  <c r="Q327" i="12"/>
  <c r="R327" i="12"/>
  <c r="D328" i="12"/>
  <c r="E328" i="12"/>
  <c r="F328" i="12"/>
  <c r="G328" i="12"/>
  <c r="H328" i="12"/>
  <c r="I328" i="12"/>
  <c r="J328" i="12"/>
  <c r="K328" i="12"/>
  <c r="L328" i="12"/>
  <c r="M328" i="12"/>
  <c r="O328" i="12"/>
  <c r="Q328" i="12"/>
  <c r="R328" i="12"/>
  <c r="D329" i="12"/>
  <c r="E329" i="12"/>
  <c r="F329" i="12"/>
  <c r="G329" i="12"/>
  <c r="H329" i="12"/>
  <c r="I329" i="12"/>
  <c r="J329" i="12"/>
  <c r="K329" i="12"/>
  <c r="L329" i="12"/>
  <c r="M329" i="12"/>
  <c r="O329" i="12"/>
  <c r="Q329" i="12"/>
  <c r="R329" i="12"/>
  <c r="D330" i="12"/>
  <c r="E330" i="12"/>
  <c r="F330" i="12"/>
  <c r="G330" i="12"/>
  <c r="H330" i="12"/>
  <c r="I330" i="12"/>
  <c r="J330" i="12"/>
  <c r="K330" i="12"/>
  <c r="L330" i="12"/>
  <c r="M330" i="12"/>
  <c r="O330" i="12"/>
  <c r="Q330" i="12"/>
  <c r="R330" i="12"/>
  <c r="D331" i="12"/>
  <c r="E331" i="12"/>
  <c r="F331" i="12"/>
  <c r="G331" i="12"/>
  <c r="H331" i="12"/>
  <c r="I331" i="12"/>
  <c r="J331" i="12"/>
  <c r="K331" i="12"/>
  <c r="L331" i="12"/>
  <c r="M331" i="12"/>
  <c r="O331" i="12"/>
  <c r="Q331" i="12"/>
  <c r="R331" i="12"/>
  <c r="D332" i="12"/>
  <c r="E332" i="12"/>
  <c r="F332" i="12"/>
  <c r="G332" i="12"/>
  <c r="H332" i="12"/>
  <c r="I332" i="12"/>
  <c r="J332" i="12"/>
  <c r="K332" i="12"/>
  <c r="L332" i="12"/>
  <c r="M332" i="12"/>
  <c r="O332" i="12"/>
  <c r="Q332" i="12"/>
  <c r="R332" i="12"/>
  <c r="D333" i="12"/>
  <c r="E333" i="12"/>
  <c r="F333" i="12"/>
  <c r="G333" i="12"/>
  <c r="H333" i="12"/>
  <c r="I333" i="12"/>
  <c r="J333" i="12"/>
  <c r="K333" i="12"/>
  <c r="L333" i="12"/>
  <c r="M333" i="12"/>
  <c r="O333" i="12"/>
  <c r="Q333" i="12"/>
  <c r="R333" i="12"/>
  <c r="D334" i="12"/>
  <c r="E334" i="12"/>
  <c r="F334" i="12"/>
  <c r="G334" i="12"/>
  <c r="H334" i="12"/>
  <c r="I334" i="12"/>
  <c r="J334" i="12"/>
  <c r="K334" i="12"/>
  <c r="L334" i="12"/>
  <c r="M334" i="12"/>
  <c r="O334" i="12"/>
  <c r="Q334" i="12"/>
  <c r="R334" i="12"/>
  <c r="D335" i="12"/>
  <c r="E335" i="12"/>
  <c r="F335" i="12"/>
  <c r="G335" i="12"/>
  <c r="H335" i="12"/>
  <c r="I335" i="12"/>
  <c r="J335" i="12"/>
  <c r="K335" i="12"/>
  <c r="L335" i="12"/>
  <c r="M335" i="12"/>
  <c r="O335" i="12"/>
  <c r="Q335" i="12"/>
  <c r="R335" i="12"/>
  <c r="D336" i="12"/>
  <c r="E336" i="12"/>
  <c r="F336" i="12"/>
  <c r="G336" i="12"/>
  <c r="H336" i="12"/>
  <c r="I336" i="12"/>
  <c r="J336" i="12"/>
  <c r="K336" i="12"/>
  <c r="L336" i="12"/>
  <c r="M336" i="12"/>
  <c r="O336" i="12"/>
  <c r="Q336" i="12"/>
  <c r="R336" i="12"/>
  <c r="D337" i="12"/>
  <c r="E337" i="12"/>
  <c r="F337" i="12"/>
  <c r="G337" i="12"/>
  <c r="H337" i="12"/>
  <c r="I337" i="12"/>
  <c r="J337" i="12"/>
  <c r="K337" i="12"/>
  <c r="L337" i="12"/>
  <c r="M337" i="12"/>
  <c r="O337" i="12"/>
  <c r="Q337" i="12"/>
  <c r="R337" i="12"/>
  <c r="D338" i="12"/>
  <c r="E338" i="12"/>
  <c r="F338" i="12"/>
  <c r="G338" i="12"/>
  <c r="H338" i="12"/>
  <c r="I338" i="12"/>
  <c r="J338" i="12"/>
  <c r="K338" i="12"/>
  <c r="L338" i="12"/>
  <c r="M338" i="12"/>
  <c r="O338" i="12"/>
  <c r="Q338" i="12"/>
  <c r="R338" i="12"/>
  <c r="D339" i="12"/>
  <c r="E339" i="12"/>
  <c r="F339" i="12"/>
  <c r="G339" i="12"/>
  <c r="H339" i="12"/>
  <c r="I339" i="12"/>
  <c r="J339" i="12"/>
  <c r="K339" i="12"/>
  <c r="L339" i="12"/>
  <c r="M339" i="12"/>
  <c r="O339" i="12"/>
  <c r="Q339" i="12"/>
  <c r="R339" i="12"/>
  <c r="D340" i="12"/>
  <c r="E340" i="12"/>
  <c r="F340" i="12"/>
  <c r="G340" i="12"/>
  <c r="H340" i="12"/>
  <c r="I340" i="12"/>
  <c r="J340" i="12"/>
  <c r="K340" i="12"/>
  <c r="L340" i="12"/>
  <c r="M340" i="12"/>
  <c r="O340" i="12"/>
  <c r="Q340" i="12"/>
  <c r="R340" i="12"/>
  <c r="D341" i="12"/>
  <c r="E341" i="12"/>
  <c r="F341" i="12"/>
  <c r="G341" i="12"/>
  <c r="H341" i="12"/>
  <c r="I341" i="12"/>
  <c r="J341" i="12"/>
  <c r="K341" i="12"/>
  <c r="L341" i="12"/>
  <c r="M341" i="12"/>
  <c r="O341" i="12"/>
  <c r="Q341" i="12"/>
  <c r="R341" i="12"/>
  <c r="D342" i="12"/>
  <c r="E342" i="12"/>
  <c r="F342" i="12"/>
  <c r="G342" i="12"/>
  <c r="H342" i="12"/>
  <c r="I342" i="12"/>
  <c r="J342" i="12"/>
  <c r="K342" i="12"/>
  <c r="L342" i="12"/>
  <c r="M342" i="12"/>
  <c r="O342" i="12"/>
  <c r="Q342" i="12"/>
  <c r="R342" i="12"/>
  <c r="D343" i="12"/>
  <c r="E343" i="12"/>
  <c r="F343" i="12"/>
  <c r="G343" i="12"/>
  <c r="H343" i="12"/>
  <c r="I343" i="12"/>
  <c r="J343" i="12"/>
  <c r="K343" i="12"/>
  <c r="L343" i="12"/>
  <c r="M343" i="12"/>
  <c r="O343" i="12"/>
  <c r="Q343" i="12"/>
  <c r="R343" i="12"/>
  <c r="D344" i="12"/>
  <c r="E344" i="12"/>
  <c r="F344" i="12"/>
  <c r="G344" i="12"/>
  <c r="H344" i="12"/>
  <c r="I344" i="12"/>
  <c r="J344" i="12"/>
  <c r="K344" i="12"/>
  <c r="L344" i="12"/>
  <c r="M344" i="12"/>
  <c r="O344" i="12"/>
  <c r="Q344" i="12"/>
  <c r="R344" i="12"/>
  <c r="D345" i="12"/>
  <c r="E345" i="12"/>
  <c r="F345" i="12"/>
  <c r="G345" i="12"/>
  <c r="H345" i="12"/>
  <c r="I345" i="12"/>
  <c r="J345" i="12"/>
  <c r="K345" i="12"/>
  <c r="L345" i="12"/>
  <c r="M345" i="12"/>
  <c r="O345" i="12"/>
  <c r="Q345" i="12"/>
  <c r="R345" i="12"/>
  <c r="D346" i="12"/>
  <c r="E346" i="12"/>
  <c r="F346" i="12"/>
  <c r="G346" i="12"/>
  <c r="H346" i="12"/>
  <c r="I346" i="12"/>
  <c r="J346" i="12"/>
  <c r="K346" i="12"/>
  <c r="L346" i="12"/>
  <c r="M346" i="12"/>
  <c r="O346" i="12"/>
  <c r="Q346" i="12"/>
  <c r="R346" i="12"/>
  <c r="D347" i="12"/>
  <c r="E347" i="12"/>
  <c r="F347" i="12"/>
  <c r="G347" i="12"/>
  <c r="H347" i="12"/>
  <c r="I347" i="12"/>
  <c r="J347" i="12"/>
  <c r="K347" i="12"/>
  <c r="L347" i="12"/>
  <c r="M347" i="12"/>
  <c r="O347" i="12"/>
  <c r="Q347" i="12"/>
  <c r="R347" i="12"/>
  <c r="D348" i="12"/>
  <c r="E348" i="12"/>
  <c r="F348" i="12"/>
  <c r="G348" i="12"/>
  <c r="H348" i="12"/>
  <c r="I348" i="12"/>
  <c r="J348" i="12"/>
  <c r="K348" i="12"/>
  <c r="L348" i="12"/>
  <c r="M348" i="12"/>
  <c r="O348" i="12"/>
  <c r="Q348" i="12"/>
  <c r="R348" i="12"/>
  <c r="D349" i="12"/>
  <c r="E349" i="12"/>
  <c r="F349" i="12"/>
  <c r="G349" i="12"/>
  <c r="H349" i="12"/>
  <c r="I349" i="12"/>
  <c r="J349" i="12"/>
  <c r="K349" i="12"/>
  <c r="L349" i="12"/>
  <c r="M349" i="12"/>
  <c r="O349" i="12"/>
  <c r="Q349" i="12"/>
  <c r="R349" i="12"/>
  <c r="D350" i="12"/>
  <c r="E350" i="12"/>
  <c r="F350" i="12"/>
  <c r="G350" i="12"/>
  <c r="H350" i="12"/>
  <c r="I350" i="12"/>
  <c r="J350" i="12"/>
  <c r="K350" i="12"/>
  <c r="L350" i="12"/>
  <c r="M350" i="12"/>
  <c r="O350" i="12"/>
  <c r="Q350" i="12"/>
  <c r="R350" i="12"/>
  <c r="D351" i="12"/>
  <c r="E351" i="12"/>
  <c r="F351" i="12"/>
  <c r="G351" i="12"/>
  <c r="H351" i="12"/>
  <c r="I351" i="12"/>
  <c r="J351" i="12"/>
  <c r="K351" i="12"/>
  <c r="L351" i="12"/>
  <c r="M351" i="12"/>
  <c r="O351" i="12"/>
  <c r="Q351" i="12"/>
  <c r="R351" i="12"/>
  <c r="D352" i="12"/>
  <c r="E352" i="12"/>
  <c r="F352" i="12"/>
  <c r="G352" i="12"/>
  <c r="H352" i="12"/>
  <c r="I352" i="12"/>
  <c r="J352" i="12"/>
  <c r="K352" i="12"/>
  <c r="L352" i="12"/>
  <c r="M352" i="12"/>
  <c r="O352" i="12"/>
  <c r="Q352" i="12"/>
  <c r="R352" i="12"/>
  <c r="D353" i="12"/>
  <c r="E353" i="12"/>
  <c r="F353" i="12"/>
  <c r="G353" i="12"/>
  <c r="H353" i="12"/>
  <c r="I353" i="12"/>
  <c r="J353" i="12"/>
  <c r="K353" i="12"/>
  <c r="L353" i="12"/>
  <c r="M353" i="12"/>
  <c r="O353" i="12"/>
  <c r="Q353" i="12"/>
  <c r="R353" i="12"/>
  <c r="D354" i="12"/>
  <c r="E354" i="12"/>
  <c r="F354" i="12"/>
  <c r="G354" i="12"/>
  <c r="H354" i="12"/>
  <c r="I354" i="12"/>
  <c r="J354" i="12"/>
  <c r="K354" i="12"/>
  <c r="L354" i="12"/>
  <c r="M354" i="12"/>
  <c r="O354" i="12"/>
  <c r="Q354" i="12"/>
  <c r="R354" i="12"/>
  <c r="D355" i="12"/>
  <c r="E355" i="12"/>
  <c r="F355" i="12"/>
  <c r="G355" i="12"/>
  <c r="H355" i="12"/>
  <c r="I355" i="12"/>
  <c r="J355" i="12"/>
  <c r="K355" i="12"/>
  <c r="L355" i="12"/>
  <c r="M355" i="12"/>
  <c r="O355" i="12"/>
  <c r="Q355" i="12"/>
  <c r="R355" i="12"/>
  <c r="D356" i="12"/>
  <c r="E356" i="12"/>
  <c r="F356" i="12"/>
  <c r="G356" i="12"/>
  <c r="H356" i="12"/>
  <c r="I356" i="12"/>
  <c r="J356" i="12"/>
  <c r="K356" i="12"/>
  <c r="L356" i="12"/>
  <c r="M356" i="12"/>
  <c r="O356" i="12"/>
  <c r="Q356" i="12"/>
  <c r="R356" i="12"/>
  <c r="D357" i="12"/>
  <c r="E357" i="12"/>
  <c r="F357" i="12"/>
  <c r="G357" i="12"/>
  <c r="H357" i="12"/>
  <c r="I357" i="12"/>
  <c r="J357" i="12"/>
  <c r="K357" i="12"/>
  <c r="L357" i="12"/>
  <c r="M357" i="12"/>
  <c r="O357" i="12"/>
  <c r="Q357" i="12"/>
  <c r="R357" i="12"/>
  <c r="D358" i="12"/>
  <c r="E358" i="12"/>
  <c r="F358" i="12"/>
  <c r="G358" i="12"/>
  <c r="H358" i="12"/>
  <c r="I358" i="12"/>
  <c r="J358" i="12"/>
  <c r="K358" i="12"/>
  <c r="L358" i="12"/>
  <c r="M358" i="12"/>
  <c r="O358" i="12"/>
  <c r="Q358" i="12"/>
  <c r="R358" i="12"/>
  <c r="D359" i="12"/>
  <c r="E359" i="12"/>
  <c r="F359" i="12"/>
  <c r="G359" i="12"/>
  <c r="H359" i="12"/>
  <c r="I359" i="12"/>
  <c r="J359" i="12"/>
  <c r="K359" i="12"/>
  <c r="L359" i="12"/>
  <c r="M359" i="12"/>
  <c r="O359" i="12"/>
  <c r="Q359" i="12"/>
  <c r="R359" i="12"/>
  <c r="D360" i="12"/>
  <c r="E360" i="12"/>
  <c r="F360" i="12"/>
  <c r="G360" i="12"/>
  <c r="H360" i="12"/>
  <c r="I360" i="12"/>
  <c r="J360" i="12"/>
  <c r="K360" i="12"/>
  <c r="L360" i="12"/>
  <c r="M360" i="12"/>
  <c r="O360" i="12"/>
  <c r="Q360" i="12"/>
  <c r="R360" i="12"/>
  <c r="D361" i="12"/>
  <c r="E361" i="12"/>
  <c r="F361" i="12"/>
  <c r="G361" i="12"/>
  <c r="H361" i="12"/>
  <c r="I361" i="12"/>
  <c r="J361" i="12"/>
  <c r="K361" i="12"/>
  <c r="L361" i="12"/>
  <c r="M361" i="12"/>
  <c r="O361" i="12"/>
  <c r="Q361" i="12"/>
  <c r="R361" i="12"/>
  <c r="D362" i="12"/>
  <c r="E362" i="12"/>
  <c r="F362" i="12"/>
  <c r="G362" i="12"/>
  <c r="H362" i="12"/>
  <c r="I362" i="12"/>
  <c r="J362" i="12"/>
  <c r="K362" i="12"/>
  <c r="L362" i="12"/>
  <c r="M362" i="12"/>
  <c r="O362" i="12"/>
  <c r="Q362" i="12"/>
  <c r="R362" i="12"/>
  <c r="D363" i="12"/>
  <c r="E363" i="12"/>
  <c r="F363" i="12"/>
  <c r="G363" i="12"/>
  <c r="H363" i="12"/>
  <c r="I363" i="12"/>
  <c r="J363" i="12"/>
  <c r="K363" i="12"/>
  <c r="L363" i="12"/>
  <c r="M363" i="12"/>
  <c r="O363" i="12"/>
  <c r="Q363" i="12"/>
  <c r="R363" i="12"/>
  <c r="D364" i="12"/>
  <c r="E364" i="12"/>
  <c r="F364" i="12"/>
  <c r="G364" i="12"/>
  <c r="H364" i="12"/>
  <c r="I364" i="12"/>
  <c r="J364" i="12"/>
  <c r="K364" i="12"/>
  <c r="L364" i="12"/>
  <c r="M364" i="12"/>
  <c r="O364" i="12"/>
  <c r="Q364" i="12"/>
  <c r="R364" i="12"/>
  <c r="D365" i="12"/>
  <c r="E365" i="12"/>
  <c r="F365" i="12"/>
  <c r="G365" i="12"/>
  <c r="H365" i="12"/>
  <c r="I365" i="12"/>
  <c r="J365" i="12"/>
  <c r="K365" i="12"/>
  <c r="L365" i="12"/>
  <c r="M365" i="12"/>
  <c r="O365" i="12"/>
  <c r="Q365" i="12"/>
  <c r="R365" i="12"/>
  <c r="D366" i="12"/>
  <c r="E366" i="12"/>
  <c r="F366" i="12"/>
  <c r="G366" i="12"/>
  <c r="H366" i="12"/>
  <c r="I366" i="12"/>
  <c r="J366" i="12"/>
  <c r="K366" i="12"/>
  <c r="L366" i="12"/>
  <c r="M366" i="12"/>
  <c r="O366" i="12"/>
  <c r="Q366" i="12"/>
  <c r="R366" i="12"/>
  <c r="D367" i="12"/>
  <c r="E367" i="12"/>
  <c r="F367" i="12"/>
  <c r="G367" i="12"/>
  <c r="H367" i="12"/>
  <c r="I367" i="12"/>
  <c r="J367" i="12"/>
  <c r="K367" i="12"/>
  <c r="L367" i="12"/>
  <c r="M367" i="12"/>
  <c r="O367" i="12"/>
  <c r="Q367" i="12"/>
  <c r="R367" i="12"/>
  <c r="D368" i="12"/>
  <c r="E368" i="12"/>
  <c r="F368" i="12"/>
  <c r="G368" i="12"/>
  <c r="H368" i="12"/>
  <c r="I368" i="12"/>
  <c r="J368" i="12"/>
  <c r="K368" i="12"/>
  <c r="L368" i="12"/>
  <c r="M368" i="12"/>
  <c r="O368" i="12"/>
  <c r="Q368" i="12"/>
  <c r="R368" i="12"/>
  <c r="D369" i="12"/>
  <c r="E369" i="12"/>
  <c r="F369" i="12"/>
  <c r="G369" i="12"/>
  <c r="H369" i="12"/>
  <c r="I369" i="12"/>
  <c r="J369" i="12"/>
  <c r="K369" i="12"/>
  <c r="L369" i="12"/>
  <c r="M369" i="12"/>
  <c r="O369" i="12"/>
  <c r="Q369" i="12"/>
  <c r="R369" i="12"/>
  <c r="D370" i="12"/>
  <c r="E370" i="12"/>
  <c r="F370" i="12"/>
  <c r="G370" i="12"/>
  <c r="H370" i="12"/>
  <c r="I370" i="12"/>
  <c r="J370" i="12"/>
  <c r="K370" i="12"/>
  <c r="L370" i="12"/>
  <c r="M370" i="12"/>
  <c r="O370" i="12"/>
  <c r="Q370" i="12"/>
  <c r="R370" i="12"/>
  <c r="D371" i="12"/>
  <c r="E371" i="12"/>
  <c r="F371" i="12"/>
  <c r="G371" i="12"/>
  <c r="H371" i="12"/>
  <c r="I371" i="12"/>
  <c r="J371" i="12"/>
  <c r="K371" i="12"/>
  <c r="L371" i="12"/>
  <c r="M371" i="12"/>
  <c r="O371" i="12"/>
  <c r="Q371" i="12"/>
  <c r="R371" i="12"/>
  <c r="D372" i="12"/>
  <c r="E372" i="12"/>
  <c r="F372" i="12"/>
  <c r="G372" i="12"/>
  <c r="H372" i="12"/>
  <c r="I372" i="12"/>
  <c r="J372" i="12"/>
  <c r="K372" i="12"/>
  <c r="L372" i="12"/>
  <c r="M372" i="12"/>
  <c r="O372" i="12"/>
  <c r="Q372" i="12"/>
  <c r="R372" i="12"/>
  <c r="D373" i="12"/>
  <c r="E373" i="12"/>
  <c r="F373" i="12"/>
  <c r="G373" i="12"/>
  <c r="H373" i="12"/>
  <c r="I373" i="12"/>
  <c r="J373" i="12"/>
  <c r="K373" i="12"/>
  <c r="L373" i="12"/>
  <c r="M373" i="12"/>
  <c r="O373" i="12"/>
  <c r="Q373" i="12"/>
  <c r="R373" i="12"/>
  <c r="D374" i="12"/>
  <c r="E374" i="12"/>
  <c r="F374" i="12"/>
  <c r="G374" i="12"/>
  <c r="H374" i="12"/>
  <c r="I374" i="12"/>
  <c r="J374" i="12"/>
  <c r="K374" i="12"/>
  <c r="L374" i="12"/>
  <c r="M374" i="12"/>
  <c r="O374" i="12"/>
  <c r="Q374" i="12"/>
  <c r="R374" i="12"/>
  <c r="D375" i="12"/>
  <c r="E375" i="12"/>
  <c r="F375" i="12"/>
  <c r="G375" i="12"/>
  <c r="H375" i="12"/>
  <c r="I375" i="12"/>
  <c r="J375" i="12"/>
  <c r="K375" i="12"/>
  <c r="L375" i="12"/>
  <c r="M375" i="12"/>
  <c r="O375" i="12"/>
  <c r="Q375" i="12"/>
  <c r="R375" i="12"/>
  <c r="D376" i="12"/>
  <c r="E376" i="12"/>
  <c r="F376" i="12"/>
  <c r="G376" i="12"/>
  <c r="H376" i="12"/>
  <c r="I376" i="12"/>
  <c r="J376" i="12"/>
  <c r="K376" i="12"/>
  <c r="L376" i="12"/>
  <c r="M376" i="12"/>
  <c r="O376" i="12"/>
  <c r="Q376" i="12"/>
  <c r="R376" i="12"/>
  <c r="D377" i="12"/>
  <c r="E377" i="12"/>
  <c r="F377" i="12"/>
  <c r="G377" i="12"/>
  <c r="H377" i="12"/>
  <c r="I377" i="12"/>
  <c r="J377" i="12"/>
  <c r="K377" i="12"/>
  <c r="L377" i="12"/>
  <c r="M377" i="12"/>
  <c r="O377" i="12"/>
  <c r="Q377" i="12"/>
  <c r="R377" i="12"/>
  <c r="D378" i="12"/>
  <c r="E378" i="12"/>
  <c r="F378" i="12"/>
  <c r="G378" i="12"/>
  <c r="H378" i="12"/>
  <c r="I378" i="12"/>
  <c r="J378" i="12"/>
  <c r="K378" i="12"/>
  <c r="L378" i="12"/>
  <c r="M378" i="12"/>
  <c r="O378" i="12"/>
  <c r="Q378" i="12"/>
  <c r="R378" i="12"/>
  <c r="D379" i="12"/>
  <c r="E379" i="12"/>
  <c r="F379" i="12"/>
  <c r="G379" i="12"/>
  <c r="H379" i="12"/>
  <c r="I379" i="12"/>
  <c r="J379" i="12"/>
  <c r="K379" i="12"/>
  <c r="L379" i="12"/>
  <c r="M379" i="12"/>
  <c r="O379" i="12"/>
  <c r="Q379" i="12"/>
  <c r="R379" i="12"/>
  <c r="D380" i="12"/>
  <c r="E380" i="12"/>
  <c r="F380" i="12"/>
  <c r="G380" i="12"/>
  <c r="H380" i="12"/>
  <c r="I380" i="12"/>
  <c r="J380" i="12"/>
  <c r="K380" i="12"/>
  <c r="L380" i="12"/>
  <c r="M380" i="12"/>
  <c r="O380" i="12"/>
  <c r="Q380" i="12"/>
  <c r="R380" i="12"/>
  <c r="D381" i="12"/>
  <c r="E381" i="12"/>
  <c r="F381" i="12"/>
  <c r="G381" i="12"/>
  <c r="H381" i="12"/>
  <c r="I381" i="12"/>
  <c r="J381" i="12"/>
  <c r="K381" i="12"/>
  <c r="L381" i="12"/>
  <c r="M381" i="12"/>
  <c r="O381" i="12"/>
  <c r="Q381" i="12"/>
  <c r="R381" i="12"/>
  <c r="D382" i="12"/>
  <c r="E382" i="12"/>
  <c r="F382" i="12"/>
  <c r="G382" i="12"/>
  <c r="H382" i="12"/>
  <c r="I382" i="12"/>
  <c r="J382" i="12"/>
  <c r="K382" i="12"/>
  <c r="L382" i="12"/>
  <c r="M382" i="12"/>
  <c r="O382" i="12"/>
  <c r="Q382" i="12"/>
  <c r="R382" i="12"/>
  <c r="D383" i="12"/>
  <c r="E383" i="12"/>
  <c r="F383" i="12"/>
  <c r="G383" i="12"/>
  <c r="H383" i="12"/>
  <c r="I383" i="12"/>
  <c r="J383" i="12"/>
  <c r="K383" i="12"/>
  <c r="L383" i="12"/>
  <c r="M383" i="12"/>
  <c r="O383" i="12"/>
  <c r="Q383" i="12"/>
  <c r="R383" i="12"/>
  <c r="D384" i="12"/>
  <c r="E384" i="12"/>
  <c r="F384" i="12"/>
  <c r="G384" i="12"/>
  <c r="H384" i="12"/>
  <c r="I384" i="12"/>
  <c r="J384" i="12"/>
  <c r="K384" i="12"/>
  <c r="L384" i="12"/>
  <c r="M384" i="12"/>
  <c r="O384" i="12"/>
  <c r="Q384" i="12"/>
  <c r="R384" i="12"/>
  <c r="D385" i="12"/>
  <c r="E385" i="12"/>
  <c r="F385" i="12"/>
  <c r="G385" i="12"/>
  <c r="H385" i="12"/>
  <c r="I385" i="12"/>
  <c r="J385" i="12"/>
  <c r="K385" i="12"/>
  <c r="L385" i="12"/>
  <c r="M385" i="12"/>
  <c r="O385" i="12"/>
  <c r="Q385" i="12"/>
  <c r="R385" i="12"/>
  <c r="D386" i="12"/>
  <c r="E386" i="12"/>
  <c r="F386" i="12"/>
  <c r="G386" i="12"/>
  <c r="H386" i="12"/>
  <c r="I386" i="12"/>
  <c r="J386" i="12"/>
  <c r="K386" i="12"/>
  <c r="L386" i="12"/>
  <c r="M386" i="12"/>
  <c r="O386" i="12"/>
  <c r="Q386" i="12"/>
  <c r="R386" i="12"/>
  <c r="D387" i="12"/>
  <c r="E387" i="12"/>
  <c r="F387" i="12"/>
  <c r="G387" i="12"/>
  <c r="H387" i="12"/>
  <c r="I387" i="12"/>
  <c r="J387" i="12"/>
  <c r="K387" i="12"/>
  <c r="L387" i="12"/>
  <c r="M387" i="12"/>
  <c r="O387" i="12"/>
  <c r="Q387" i="12"/>
  <c r="R387" i="12"/>
  <c r="D388" i="12"/>
  <c r="E388" i="12"/>
  <c r="F388" i="12"/>
  <c r="G388" i="12"/>
  <c r="H388" i="12"/>
  <c r="I388" i="12"/>
  <c r="J388" i="12"/>
  <c r="K388" i="12"/>
  <c r="L388" i="12"/>
  <c r="M388" i="12"/>
  <c r="O388" i="12"/>
  <c r="Q388" i="12"/>
  <c r="R388" i="12"/>
  <c r="D389" i="12"/>
  <c r="E389" i="12"/>
  <c r="F389" i="12"/>
  <c r="G389" i="12"/>
  <c r="H389" i="12"/>
  <c r="I389" i="12"/>
  <c r="J389" i="12"/>
  <c r="K389" i="12"/>
  <c r="L389" i="12"/>
  <c r="M389" i="12"/>
  <c r="O389" i="12"/>
  <c r="Q389" i="12"/>
  <c r="R389" i="12"/>
  <c r="D390" i="12"/>
  <c r="E390" i="12"/>
  <c r="F390" i="12"/>
  <c r="G390" i="12"/>
  <c r="H390" i="12"/>
  <c r="I390" i="12"/>
  <c r="J390" i="12"/>
  <c r="K390" i="12"/>
  <c r="L390" i="12"/>
  <c r="M390" i="12"/>
  <c r="O390" i="12"/>
  <c r="Q390" i="12"/>
  <c r="R390" i="12"/>
  <c r="D391" i="12"/>
  <c r="E391" i="12"/>
  <c r="F391" i="12"/>
  <c r="G391" i="12"/>
  <c r="H391" i="12"/>
  <c r="I391" i="12"/>
  <c r="J391" i="12"/>
  <c r="K391" i="12"/>
  <c r="L391" i="12"/>
  <c r="M391" i="12"/>
  <c r="O391" i="12"/>
  <c r="Q391" i="12"/>
  <c r="R391" i="12"/>
  <c r="D392" i="12"/>
  <c r="E392" i="12"/>
  <c r="F392" i="12"/>
  <c r="G392" i="12"/>
  <c r="H392" i="12"/>
  <c r="I392" i="12"/>
  <c r="J392" i="12"/>
  <c r="K392" i="12"/>
  <c r="L392" i="12"/>
  <c r="M392" i="12"/>
  <c r="O392" i="12"/>
  <c r="Q392" i="12"/>
  <c r="R392" i="12"/>
  <c r="D393" i="12"/>
  <c r="E393" i="12"/>
  <c r="F393" i="12"/>
  <c r="G393" i="12"/>
  <c r="H393" i="12"/>
  <c r="I393" i="12"/>
  <c r="J393" i="12"/>
  <c r="K393" i="12"/>
  <c r="L393" i="12"/>
  <c r="M393" i="12"/>
  <c r="O393" i="12"/>
  <c r="Q393" i="12"/>
  <c r="R393" i="12"/>
  <c r="D394" i="12"/>
  <c r="E394" i="12"/>
  <c r="F394" i="12"/>
  <c r="G394" i="12"/>
  <c r="H394" i="12"/>
  <c r="I394" i="12"/>
  <c r="J394" i="12"/>
  <c r="K394" i="12"/>
  <c r="L394" i="12"/>
  <c r="M394" i="12"/>
  <c r="O394" i="12"/>
  <c r="Q394" i="12"/>
  <c r="R394" i="12"/>
  <c r="D395" i="12"/>
  <c r="E395" i="12"/>
  <c r="F395" i="12"/>
  <c r="G395" i="12"/>
  <c r="H395" i="12"/>
  <c r="I395" i="12"/>
  <c r="J395" i="12"/>
  <c r="K395" i="12"/>
  <c r="L395" i="12"/>
  <c r="M395" i="12"/>
  <c r="O395" i="12"/>
  <c r="Q395" i="12"/>
  <c r="R395" i="12"/>
  <c r="D396" i="12"/>
  <c r="E396" i="12"/>
  <c r="F396" i="12"/>
  <c r="G396" i="12"/>
  <c r="H396" i="12"/>
  <c r="I396" i="12"/>
  <c r="J396" i="12"/>
  <c r="K396" i="12"/>
  <c r="L396" i="12"/>
  <c r="M396" i="12"/>
  <c r="O396" i="12"/>
  <c r="Q396" i="12"/>
  <c r="R396" i="12"/>
  <c r="D397" i="12"/>
  <c r="E397" i="12"/>
  <c r="F397" i="12"/>
  <c r="G397" i="12"/>
  <c r="H397" i="12"/>
  <c r="I397" i="12"/>
  <c r="J397" i="12"/>
  <c r="K397" i="12"/>
  <c r="L397" i="12"/>
  <c r="M397" i="12"/>
  <c r="O397" i="12"/>
  <c r="Q397" i="12"/>
  <c r="R397" i="12"/>
  <c r="D398" i="12"/>
  <c r="E398" i="12"/>
  <c r="F398" i="12"/>
  <c r="G398" i="12"/>
  <c r="H398" i="12"/>
  <c r="I398" i="12"/>
  <c r="J398" i="12"/>
  <c r="K398" i="12"/>
  <c r="L398" i="12"/>
  <c r="M398" i="12"/>
  <c r="O398" i="12"/>
  <c r="Q398" i="12"/>
  <c r="R398" i="12"/>
  <c r="D399" i="12"/>
  <c r="E399" i="12"/>
  <c r="F399" i="12"/>
  <c r="G399" i="12"/>
  <c r="H399" i="12"/>
  <c r="I399" i="12"/>
  <c r="J399" i="12"/>
  <c r="K399" i="12"/>
  <c r="L399" i="12"/>
  <c r="M399" i="12"/>
  <c r="O399" i="12"/>
  <c r="Q399" i="12"/>
  <c r="R399" i="12"/>
  <c r="D400" i="12"/>
  <c r="E400" i="12"/>
  <c r="F400" i="12"/>
  <c r="G400" i="12"/>
  <c r="H400" i="12"/>
  <c r="I400" i="12"/>
  <c r="J400" i="12"/>
  <c r="K400" i="12"/>
  <c r="L400" i="12"/>
  <c r="M400" i="12"/>
  <c r="O400" i="12"/>
  <c r="Q400" i="12"/>
  <c r="R400" i="12"/>
  <c r="D401" i="12"/>
  <c r="E401" i="12"/>
  <c r="F401" i="12"/>
  <c r="G401" i="12"/>
  <c r="H401" i="12"/>
  <c r="I401" i="12"/>
  <c r="J401" i="12"/>
  <c r="K401" i="12"/>
  <c r="L401" i="12"/>
  <c r="M401" i="12"/>
  <c r="O401" i="12"/>
  <c r="Q401" i="12"/>
  <c r="R401" i="12"/>
  <c r="D402" i="12"/>
  <c r="E402" i="12"/>
  <c r="F402" i="12"/>
  <c r="G402" i="12"/>
  <c r="H402" i="12"/>
  <c r="I402" i="12"/>
  <c r="J402" i="12"/>
  <c r="K402" i="12"/>
  <c r="L402" i="12"/>
  <c r="M402" i="12"/>
  <c r="O402" i="12"/>
  <c r="Q402" i="12"/>
  <c r="R402" i="12"/>
  <c r="D403" i="12"/>
  <c r="E403" i="12"/>
  <c r="F403" i="12"/>
  <c r="G403" i="12"/>
  <c r="H403" i="12"/>
  <c r="I403" i="12"/>
  <c r="J403" i="12"/>
  <c r="K403" i="12"/>
  <c r="L403" i="12"/>
  <c r="M403" i="12"/>
  <c r="O403" i="12"/>
  <c r="Q403" i="12"/>
  <c r="R403" i="12"/>
  <c r="D404" i="12"/>
  <c r="E404" i="12"/>
  <c r="F404" i="12"/>
  <c r="G404" i="12"/>
  <c r="H404" i="12"/>
  <c r="I404" i="12"/>
  <c r="J404" i="12"/>
  <c r="K404" i="12"/>
  <c r="L404" i="12"/>
  <c r="M404" i="12"/>
  <c r="O404" i="12"/>
  <c r="Q404" i="12"/>
  <c r="R404" i="12"/>
  <c r="D405" i="12"/>
  <c r="E405" i="12"/>
  <c r="F405" i="12"/>
  <c r="G405" i="12"/>
  <c r="H405" i="12"/>
  <c r="I405" i="12"/>
  <c r="J405" i="12"/>
  <c r="K405" i="12"/>
  <c r="L405" i="12"/>
  <c r="M405" i="12"/>
  <c r="O405" i="12"/>
  <c r="Q405" i="12"/>
  <c r="R405" i="12"/>
  <c r="D406" i="12"/>
  <c r="E406" i="12"/>
  <c r="F406" i="12"/>
  <c r="G406" i="12"/>
  <c r="H406" i="12"/>
  <c r="I406" i="12"/>
  <c r="J406" i="12"/>
  <c r="K406" i="12"/>
  <c r="L406" i="12"/>
  <c r="M406" i="12"/>
  <c r="O406" i="12"/>
  <c r="Q406" i="12"/>
  <c r="R406" i="12"/>
  <c r="D407" i="12"/>
  <c r="E407" i="12"/>
  <c r="F407" i="12"/>
  <c r="G407" i="12"/>
  <c r="H407" i="12"/>
  <c r="I407" i="12"/>
  <c r="J407" i="12"/>
  <c r="K407" i="12"/>
  <c r="L407" i="12"/>
  <c r="M407" i="12"/>
  <c r="O407" i="12"/>
  <c r="Q407" i="12"/>
  <c r="R407" i="12"/>
  <c r="D408" i="12"/>
  <c r="E408" i="12"/>
  <c r="F408" i="12"/>
  <c r="G408" i="12"/>
  <c r="H408" i="12"/>
  <c r="I408" i="12"/>
  <c r="J408" i="12"/>
  <c r="K408" i="12"/>
  <c r="L408" i="12"/>
  <c r="M408" i="12"/>
  <c r="O408" i="12"/>
  <c r="Q408" i="12"/>
  <c r="R408" i="12"/>
  <c r="D409" i="12"/>
  <c r="E409" i="12"/>
  <c r="F409" i="12"/>
  <c r="G409" i="12"/>
  <c r="H409" i="12"/>
  <c r="I409" i="12"/>
  <c r="J409" i="12"/>
  <c r="K409" i="12"/>
  <c r="L409" i="12"/>
  <c r="M409" i="12"/>
  <c r="O409" i="12"/>
  <c r="Q409" i="12"/>
  <c r="R409" i="12"/>
  <c r="D410" i="12"/>
  <c r="E410" i="12"/>
  <c r="F410" i="12"/>
  <c r="G410" i="12"/>
  <c r="H410" i="12"/>
  <c r="I410" i="12"/>
  <c r="J410" i="12"/>
  <c r="K410" i="12"/>
  <c r="L410" i="12"/>
  <c r="M410" i="12"/>
  <c r="O410" i="12"/>
  <c r="Q410" i="12"/>
  <c r="R410" i="12"/>
  <c r="D411" i="12"/>
  <c r="E411" i="12"/>
  <c r="F411" i="12"/>
  <c r="G411" i="12"/>
  <c r="H411" i="12"/>
  <c r="I411" i="12"/>
  <c r="J411" i="12"/>
  <c r="K411" i="12"/>
  <c r="L411" i="12"/>
  <c r="M411" i="12"/>
  <c r="O411" i="12"/>
  <c r="Q411" i="12"/>
  <c r="R411" i="12"/>
  <c r="D412" i="12"/>
  <c r="E412" i="12"/>
  <c r="F412" i="12"/>
  <c r="G412" i="12"/>
  <c r="H412" i="12"/>
  <c r="I412" i="12"/>
  <c r="J412" i="12"/>
  <c r="K412" i="12"/>
  <c r="L412" i="12"/>
  <c r="M412" i="12"/>
  <c r="O412" i="12"/>
  <c r="Q412" i="12"/>
  <c r="R412" i="12"/>
  <c r="D413" i="12"/>
  <c r="E413" i="12"/>
  <c r="F413" i="12"/>
  <c r="G413" i="12"/>
  <c r="H413" i="12"/>
  <c r="I413" i="12"/>
  <c r="J413" i="12"/>
  <c r="K413" i="12"/>
  <c r="L413" i="12"/>
  <c r="M413" i="12"/>
  <c r="O413" i="12"/>
  <c r="Q413" i="12"/>
  <c r="R413" i="12"/>
  <c r="D414" i="12"/>
  <c r="E414" i="12"/>
  <c r="F414" i="12"/>
  <c r="G414" i="12"/>
  <c r="H414" i="12"/>
  <c r="I414" i="12"/>
  <c r="J414" i="12"/>
  <c r="K414" i="12"/>
  <c r="L414" i="12"/>
  <c r="M414" i="12"/>
  <c r="O414" i="12"/>
  <c r="Q414" i="12"/>
  <c r="R414" i="12"/>
  <c r="D415" i="12"/>
  <c r="E415" i="12"/>
  <c r="F415" i="12"/>
  <c r="G415" i="12"/>
  <c r="H415" i="12"/>
  <c r="I415" i="12"/>
  <c r="J415" i="12"/>
  <c r="K415" i="12"/>
  <c r="L415" i="12"/>
  <c r="M415" i="12"/>
  <c r="O415" i="12"/>
  <c r="Q415" i="12"/>
  <c r="R415" i="12"/>
  <c r="D416" i="12"/>
  <c r="E416" i="12"/>
  <c r="F416" i="12"/>
  <c r="G416" i="12"/>
  <c r="H416" i="12"/>
  <c r="I416" i="12"/>
  <c r="J416" i="12"/>
  <c r="K416" i="12"/>
  <c r="L416" i="12"/>
  <c r="M416" i="12"/>
  <c r="O416" i="12"/>
  <c r="Q416" i="12"/>
  <c r="R416" i="12"/>
  <c r="D417" i="12"/>
  <c r="E417" i="12"/>
  <c r="F417" i="12"/>
  <c r="G417" i="12"/>
  <c r="H417" i="12"/>
  <c r="I417" i="12"/>
  <c r="J417" i="12"/>
  <c r="K417" i="12"/>
  <c r="L417" i="12"/>
  <c r="M417" i="12"/>
  <c r="O417" i="12"/>
  <c r="Q417" i="12"/>
  <c r="R417" i="12"/>
  <c r="D418" i="12"/>
  <c r="E418" i="12"/>
  <c r="F418" i="12"/>
  <c r="G418" i="12"/>
  <c r="H418" i="12"/>
  <c r="I418" i="12"/>
  <c r="J418" i="12"/>
  <c r="K418" i="12"/>
  <c r="L418" i="12"/>
  <c r="M418" i="12"/>
  <c r="O418" i="12"/>
  <c r="Q418" i="12"/>
  <c r="R418" i="12"/>
  <c r="D419" i="12"/>
  <c r="E419" i="12"/>
  <c r="F419" i="12"/>
  <c r="G419" i="12"/>
  <c r="H419" i="12"/>
  <c r="I419" i="12"/>
  <c r="J419" i="12"/>
  <c r="K419" i="12"/>
  <c r="L419" i="12"/>
  <c r="M419" i="12"/>
  <c r="O419" i="12"/>
  <c r="Q419" i="12"/>
  <c r="R419" i="12"/>
  <c r="D420" i="12"/>
  <c r="E420" i="12"/>
  <c r="F420" i="12"/>
  <c r="G420" i="12"/>
  <c r="H420" i="12"/>
  <c r="I420" i="12"/>
  <c r="J420" i="12"/>
  <c r="K420" i="12"/>
  <c r="L420" i="12"/>
  <c r="M420" i="12"/>
  <c r="O420" i="12"/>
  <c r="Q420" i="12"/>
  <c r="R420" i="12"/>
  <c r="D421" i="12"/>
  <c r="E421" i="12"/>
  <c r="F421" i="12"/>
  <c r="G421" i="12"/>
  <c r="H421" i="12"/>
  <c r="I421" i="12"/>
  <c r="J421" i="12"/>
  <c r="K421" i="12"/>
  <c r="L421" i="12"/>
  <c r="M421" i="12"/>
  <c r="O421" i="12"/>
  <c r="Q421" i="12"/>
  <c r="R421" i="12"/>
  <c r="D422" i="12"/>
  <c r="E422" i="12"/>
  <c r="F422" i="12"/>
  <c r="G422" i="12"/>
  <c r="H422" i="12"/>
  <c r="I422" i="12"/>
  <c r="J422" i="12"/>
  <c r="K422" i="12"/>
  <c r="L422" i="12"/>
  <c r="M422" i="12"/>
  <c r="O422" i="12"/>
  <c r="Q422" i="12"/>
  <c r="R422" i="12"/>
  <c r="D423" i="12"/>
  <c r="E423" i="12"/>
  <c r="F423" i="12"/>
  <c r="G423" i="12"/>
  <c r="H423" i="12"/>
  <c r="I423" i="12"/>
  <c r="J423" i="12"/>
  <c r="K423" i="12"/>
  <c r="L423" i="12"/>
  <c r="M423" i="12"/>
  <c r="O423" i="12"/>
  <c r="Q423" i="12"/>
  <c r="R423" i="12"/>
  <c r="D424" i="12"/>
  <c r="E424" i="12"/>
  <c r="F424" i="12"/>
  <c r="G424" i="12"/>
  <c r="H424" i="12"/>
  <c r="I424" i="12"/>
  <c r="J424" i="12"/>
  <c r="K424" i="12"/>
  <c r="L424" i="12"/>
  <c r="M424" i="12"/>
  <c r="O424" i="12"/>
  <c r="Q424" i="12"/>
  <c r="R424" i="12"/>
  <c r="D425" i="12"/>
  <c r="E425" i="12"/>
  <c r="F425" i="12"/>
  <c r="G425" i="12"/>
  <c r="H425" i="12"/>
  <c r="I425" i="12"/>
  <c r="J425" i="12"/>
  <c r="K425" i="12"/>
  <c r="L425" i="12"/>
  <c r="M425" i="12"/>
  <c r="O425" i="12"/>
  <c r="Q425" i="12"/>
  <c r="R425" i="12"/>
  <c r="D426" i="12"/>
  <c r="E426" i="12"/>
  <c r="F426" i="12"/>
  <c r="G426" i="12"/>
  <c r="H426" i="12"/>
  <c r="I426" i="12"/>
  <c r="J426" i="12"/>
  <c r="K426" i="12"/>
  <c r="L426" i="12"/>
  <c r="M426" i="12"/>
  <c r="O426" i="12"/>
  <c r="Q426" i="12"/>
  <c r="R426" i="12"/>
  <c r="D427" i="12"/>
  <c r="E427" i="12"/>
  <c r="F427" i="12"/>
  <c r="G427" i="12"/>
  <c r="H427" i="12"/>
  <c r="I427" i="12"/>
  <c r="J427" i="12"/>
  <c r="K427" i="12"/>
  <c r="L427" i="12"/>
  <c r="M427" i="12"/>
  <c r="O427" i="12"/>
  <c r="Q427" i="12"/>
  <c r="R427" i="12"/>
  <c r="D428" i="12"/>
  <c r="E428" i="12"/>
  <c r="F428" i="12"/>
  <c r="G428" i="12"/>
  <c r="H428" i="12"/>
  <c r="I428" i="12"/>
  <c r="J428" i="12"/>
  <c r="K428" i="12"/>
  <c r="L428" i="12"/>
  <c r="M428" i="12"/>
  <c r="O428" i="12"/>
  <c r="Q428" i="12"/>
  <c r="R428" i="12"/>
  <c r="D429" i="12"/>
  <c r="E429" i="12"/>
  <c r="F429" i="12"/>
  <c r="G429" i="12"/>
  <c r="H429" i="12"/>
  <c r="I429" i="12"/>
  <c r="J429" i="12"/>
  <c r="K429" i="12"/>
  <c r="L429" i="12"/>
  <c r="M429" i="12"/>
  <c r="O429" i="12"/>
  <c r="Q429" i="12"/>
  <c r="R429" i="12"/>
  <c r="D430" i="12"/>
  <c r="E430" i="12"/>
  <c r="F430" i="12"/>
  <c r="G430" i="12"/>
  <c r="H430" i="12"/>
  <c r="I430" i="12"/>
  <c r="J430" i="12"/>
  <c r="K430" i="12"/>
  <c r="L430" i="12"/>
  <c r="M430" i="12"/>
  <c r="O430" i="12"/>
  <c r="Q430" i="12"/>
  <c r="R430" i="12"/>
  <c r="D431" i="12"/>
  <c r="E431" i="12"/>
  <c r="F431" i="12"/>
  <c r="G431" i="12"/>
  <c r="H431" i="12"/>
  <c r="I431" i="12"/>
  <c r="J431" i="12"/>
  <c r="K431" i="12"/>
  <c r="L431" i="12"/>
  <c r="M431" i="12"/>
  <c r="O431" i="12"/>
  <c r="Q431" i="12"/>
  <c r="R431" i="12"/>
  <c r="D432" i="12"/>
  <c r="E432" i="12"/>
  <c r="F432" i="12"/>
  <c r="G432" i="12"/>
  <c r="H432" i="12"/>
  <c r="I432" i="12"/>
  <c r="J432" i="12"/>
  <c r="K432" i="12"/>
  <c r="L432" i="12"/>
  <c r="M432" i="12"/>
  <c r="O432" i="12"/>
  <c r="Q432" i="12"/>
  <c r="R432" i="12"/>
  <c r="D433" i="12"/>
  <c r="E433" i="12"/>
  <c r="F433" i="12"/>
  <c r="G433" i="12"/>
  <c r="H433" i="12"/>
  <c r="I433" i="12"/>
  <c r="J433" i="12"/>
  <c r="K433" i="12"/>
  <c r="L433" i="12"/>
  <c r="M433" i="12"/>
  <c r="O433" i="12"/>
  <c r="Q433" i="12"/>
  <c r="R433" i="12"/>
  <c r="D434" i="12"/>
  <c r="E434" i="12"/>
  <c r="F434" i="12"/>
  <c r="G434" i="12"/>
  <c r="H434" i="12"/>
  <c r="I434" i="12"/>
  <c r="J434" i="12"/>
  <c r="K434" i="12"/>
  <c r="L434" i="12"/>
  <c r="M434" i="12"/>
  <c r="O434" i="12"/>
  <c r="Q434" i="12"/>
  <c r="R434" i="12"/>
  <c r="D435" i="12"/>
  <c r="E435" i="12"/>
  <c r="F435" i="12"/>
  <c r="G435" i="12"/>
  <c r="H435" i="12"/>
  <c r="I435" i="12"/>
  <c r="J435" i="12"/>
  <c r="K435" i="12"/>
  <c r="L435" i="12"/>
  <c r="M435" i="12"/>
  <c r="O435" i="12"/>
  <c r="Q435" i="12"/>
  <c r="R435" i="12"/>
  <c r="D436" i="12"/>
  <c r="E436" i="12"/>
  <c r="F436" i="12"/>
  <c r="G436" i="12"/>
  <c r="H436" i="12"/>
  <c r="I436" i="12"/>
  <c r="J436" i="12"/>
  <c r="K436" i="12"/>
  <c r="L436" i="12"/>
  <c r="M436" i="12"/>
  <c r="O436" i="12"/>
  <c r="Q436" i="12"/>
  <c r="R436" i="12"/>
  <c r="D437" i="12"/>
  <c r="E437" i="12"/>
  <c r="F437" i="12"/>
  <c r="G437" i="12"/>
  <c r="H437" i="12"/>
  <c r="I437" i="12"/>
  <c r="J437" i="12"/>
  <c r="K437" i="12"/>
  <c r="L437" i="12"/>
  <c r="M437" i="12"/>
  <c r="O437" i="12"/>
  <c r="Q437" i="12"/>
  <c r="R437" i="12"/>
  <c r="D438" i="12"/>
  <c r="E438" i="12"/>
  <c r="F438" i="12"/>
  <c r="G438" i="12"/>
  <c r="H438" i="12"/>
  <c r="I438" i="12"/>
  <c r="J438" i="12"/>
  <c r="K438" i="12"/>
  <c r="L438" i="12"/>
  <c r="M438" i="12"/>
  <c r="O438" i="12"/>
  <c r="Q438" i="12"/>
  <c r="R438" i="12"/>
  <c r="D439" i="12"/>
  <c r="E439" i="12"/>
  <c r="F439" i="12"/>
  <c r="G439" i="12"/>
  <c r="H439" i="12"/>
  <c r="I439" i="12"/>
  <c r="J439" i="12"/>
  <c r="K439" i="12"/>
  <c r="L439" i="12"/>
  <c r="M439" i="12"/>
  <c r="O439" i="12"/>
  <c r="Q439" i="12"/>
  <c r="R439" i="12"/>
  <c r="D440" i="12"/>
  <c r="E440" i="12"/>
  <c r="F440" i="12"/>
  <c r="G440" i="12"/>
  <c r="H440" i="12"/>
  <c r="I440" i="12"/>
  <c r="J440" i="12"/>
  <c r="K440" i="12"/>
  <c r="L440" i="12"/>
  <c r="M440" i="12"/>
  <c r="O440" i="12"/>
  <c r="Q440" i="12"/>
  <c r="R440" i="12"/>
  <c r="D441" i="12"/>
  <c r="E441" i="12"/>
  <c r="F441" i="12"/>
  <c r="G441" i="12"/>
  <c r="H441" i="12"/>
  <c r="I441" i="12"/>
  <c r="J441" i="12"/>
  <c r="K441" i="12"/>
  <c r="L441" i="12"/>
  <c r="M441" i="12"/>
  <c r="O441" i="12"/>
  <c r="Q441" i="12"/>
  <c r="R441" i="12"/>
  <c r="D442" i="12"/>
  <c r="E442" i="12"/>
  <c r="F442" i="12"/>
  <c r="G442" i="12"/>
  <c r="H442" i="12"/>
  <c r="I442" i="12"/>
  <c r="J442" i="12"/>
  <c r="K442" i="12"/>
  <c r="L442" i="12"/>
  <c r="M442" i="12"/>
  <c r="O442" i="12"/>
  <c r="Q442" i="12"/>
  <c r="R442" i="12"/>
  <c r="D443" i="12"/>
  <c r="E443" i="12"/>
  <c r="F443" i="12"/>
  <c r="G443" i="12"/>
  <c r="H443" i="12"/>
  <c r="I443" i="12"/>
  <c r="J443" i="12"/>
  <c r="K443" i="12"/>
  <c r="L443" i="12"/>
  <c r="M443" i="12"/>
  <c r="O443" i="12"/>
  <c r="Q443" i="12"/>
  <c r="R443" i="12"/>
  <c r="D444" i="12"/>
  <c r="E444" i="12"/>
  <c r="F444" i="12"/>
  <c r="G444" i="12"/>
  <c r="H444" i="12"/>
  <c r="I444" i="12"/>
  <c r="J444" i="12"/>
  <c r="K444" i="12"/>
  <c r="L444" i="12"/>
  <c r="M444" i="12"/>
  <c r="O444" i="12"/>
  <c r="Q444" i="12"/>
  <c r="R444" i="12"/>
  <c r="D445" i="12"/>
  <c r="E445" i="12"/>
  <c r="F445" i="12"/>
  <c r="G445" i="12"/>
  <c r="H445" i="12"/>
  <c r="I445" i="12"/>
  <c r="J445" i="12"/>
  <c r="K445" i="12"/>
  <c r="L445" i="12"/>
  <c r="M445" i="12"/>
  <c r="O445" i="12"/>
  <c r="Q445" i="12"/>
  <c r="R445" i="12"/>
  <c r="D446" i="12"/>
  <c r="E446" i="12"/>
  <c r="F446" i="12"/>
  <c r="G446" i="12"/>
  <c r="H446" i="12"/>
  <c r="I446" i="12"/>
  <c r="J446" i="12"/>
  <c r="K446" i="12"/>
  <c r="L446" i="12"/>
  <c r="M446" i="12"/>
  <c r="O446" i="12"/>
  <c r="Q446" i="12"/>
  <c r="R446" i="12"/>
  <c r="D447" i="12"/>
  <c r="E447" i="12"/>
  <c r="F447" i="12"/>
  <c r="G447" i="12"/>
  <c r="H447" i="12"/>
  <c r="I447" i="12"/>
  <c r="J447" i="12"/>
  <c r="K447" i="12"/>
  <c r="L447" i="12"/>
  <c r="M447" i="12"/>
  <c r="O447" i="12"/>
  <c r="Q447" i="12"/>
  <c r="R447" i="12"/>
  <c r="D448" i="12"/>
  <c r="E448" i="12"/>
  <c r="F448" i="12"/>
  <c r="G448" i="12"/>
  <c r="H448" i="12"/>
  <c r="I448" i="12"/>
  <c r="J448" i="12"/>
  <c r="K448" i="12"/>
  <c r="L448" i="12"/>
  <c r="M448" i="12"/>
  <c r="O448" i="12"/>
  <c r="Q448" i="12"/>
  <c r="R448" i="12"/>
  <c r="D449" i="12"/>
  <c r="E449" i="12"/>
  <c r="F449" i="12"/>
  <c r="G449" i="12"/>
  <c r="H449" i="12"/>
  <c r="I449" i="12"/>
  <c r="J449" i="12"/>
  <c r="K449" i="12"/>
  <c r="L449" i="12"/>
  <c r="M449" i="12"/>
  <c r="O449" i="12"/>
  <c r="Q449" i="12"/>
  <c r="R449" i="12"/>
  <c r="D450" i="12"/>
  <c r="E450" i="12"/>
  <c r="F450" i="12"/>
  <c r="G450" i="12"/>
  <c r="H450" i="12"/>
  <c r="I450" i="12"/>
  <c r="J450" i="12"/>
  <c r="K450" i="12"/>
  <c r="L450" i="12"/>
  <c r="M450" i="12"/>
  <c r="O450" i="12"/>
  <c r="Q450" i="12"/>
  <c r="R450" i="12"/>
  <c r="D451" i="12"/>
  <c r="E451" i="12"/>
  <c r="F451" i="12"/>
  <c r="G451" i="12"/>
  <c r="H451" i="12"/>
  <c r="I451" i="12"/>
  <c r="J451" i="12"/>
  <c r="K451" i="12"/>
  <c r="L451" i="12"/>
  <c r="M451" i="12"/>
  <c r="O451" i="12"/>
  <c r="Q451" i="12"/>
  <c r="R451" i="12"/>
  <c r="D452" i="12"/>
  <c r="E452" i="12"/>
  <c r="F452" i="12"/>
  <c r="G452" i="12"/>
  <c r="H452" i="12"/>
  <c r="I452" i="12"/>
  <c r="J452" i="12"/>
  <c r="K452" i="12"/>
  <c r="L452" i="12"/>
  <c r="M452" i="12"/>
  <c r="O452" i="12"/>
  <c r="Q452" i="12"/>
  <c r="R452" i="12"/>
  <c r="D453" i="12"/>
  <c r="E453" i="12"/>
  <c r="F453" i="12"/>
  <c r="G453" i="12"/>
  <c r="H453" i="12"/>
  <c r="I453" i="12"/>
  <c r="J453" i="12"/>
  <c r="K453" i="12"/>
  <c r="L453" i="12"/>
  <c r="M453" i="12"/>
  <c r="O453" i="12"/>
  <c r="Q453" i="12"/>
  <c r="R453" i="12"/>
  <c r="D454" i="12"/>
  <c r="E454" i="12"/>
  <c r="F454" i="12"/>
  <c r="G454" i="12"/>
  <c r="H454" i="12"/>
  <c r="I454" i="12"/>
  <c r="J454" i="12"/>
  <c r="K454" i="12"/>
  <c r="L454" i="12"/>
  <c r="M454" i="12"/>
  <c r="O454" i="12"/>
  <c r="Q454" i="12"/>
  <c r="R454" i="12"/>
  <c r="D455" i="12"/>
  <c r="E455" i="12"/>
  <c r="F455" i="12"/>
  <c r="G455" i="12"/>
  <c r="H455" i="12"/>
  <c r="I455" i="12"/>
  <c r="J455" i="12"/>
  <c r="K455" i="12"/>
  <c r="L455" i="12"/>
  <c r="M455" i="12"/>
  <c r="O455" i="12"/>
  <c r="Q455" i="12"/>
  <c r="R455" i="12"/>
  <c r="D456" i="12"/>
  <c r="E456" i="12"/>
  <c r="F456" i="12"/>
  <c r="G456" i="12"/>
  <c r="H456" i="12"/>
  <c r="I456" i="12"/>
  <c r="J456" i="12"/>
  <c r="K456" i="12"/>
  <c r="L456" i="12"/>
  <c r="M456" i="12"/>
  <c r="O456" i="12"/>
  <c r="Q456" i="12"/>
  <c r="R456" i="12"/>
  <c r="D457" i="12"/>
  <c r="E457" i="12"/>
  <c r="F457" i="12"/>
  <c r="G457" i="12"/>
  <c r="H457" i="12"/>
  <c r="I457" i="12"/>
  <c r="J457" i="12"/>
  <c r="K457" i="12"/>
  <c r="L457" i="12"/>
  <c r="M457" i="12"/>
  <c r="O457" i="12"/>
  <c r="Q457" i="12"/>
  <c r="R457" i="12"/>
  <c r="D458" i="12"/>
  <c r="E458" i="12"/>
  <c r="F458" i="12"/>
  <c r="G458" i="12"/>
  <c r="H458" i="12"/>
  <c r="I458" i="12"/>
  <c r="J458" i="12"/>
  <c r="K458" i="12"/>
  <c r="L458" i="12"/>
  <c r="M458" i="12"/>
  <c r="O458" i="12"/>
  <c r="Q458" i="12"/>
  <c r="R458" i="12"/>
  <c r="D459" i="12"/>
  <c r="E459" i="12"/>
  <c r="F459" i="12"/>
  <c r="G459" i="12"/>
  <c r="H459" i="12"/>
  <c r="I459" i="12"/>
  <c r="J459" i="12"/>
  <c r="K459" i="12"/>
  <c r="L459" i="12"/>
  <c r="M459" i="12"/>
  <c r="O459" i="12"/>
  <c r="Q459" i="12"/>
  <c r="R459" i="12"/>
  <c r="D460" i="12"/>
  <c r="E460" i="12"/>
  <c r="F460" i="12"/>
  <c r="G460" i="12"/>
  <c r="H460" i="12"/>
  <c r="I460" i="12"/>
  <c r="J460" i="12"/>
  <c r="K460" i="12"/>
  <c r="L460" i="12"/>
  <c r="M460" i="12"/>
  <c r="O460" i="12"/>
  <c r="Q460" i="12"/>
  <c r="R460" i="12"/>
  <c r="D461" i="12"/>
  <c r="E461" i="12"/>
  <c r="F461" i="12"/>
  <c r="G461" i="12"/>
  <c r="H461" i="12"/>
  <c r="I461" i="12"/>
  <c r="J461" i="12"/>
  <c r="K461" i="12"/>
  <c r="L461" i="12"/>
  <c r="M461" i="12"/>
  <c r="O461" i="12"/>
  <c r="Q461" i="12"/>
  <c r="R461" i="12"/>
  <c r="D462" i="12"/>
  <c r="E462" i="12"/>
  <c r="F462" i="12"/>
  <c r="G462" i="12"/>
  <c r="H462" i="12"/>
  <c r="I462" i="12"/>
  <c r="J462" i="12"/>
  <c r="K462" i="12"/>
  <c r="L462" i="12"/>
  <c r="M462" i="12"/>
  <c r="O462" i="12"/>
  <c r="Q462" i="12"/>
  <c r="R462" i="12"/>
  <c r="D463" i="12"/>
  <c r="E463" i="12"/>
  <c r="F463" i="12"/>
  <c r="G463" i="12"/>
  <c r="H463" i="12"/>
  <c r="I463" i="12"/>
  <c r="J463" i="12"/>
  <c r="K463" i="12"/>
  <c r="L463" i="12"/>
  <c r="M463" i="12"/>
  <c r="O463" i="12"/>
  <c r="Q463" i="12"/>
  <c r="R463" i="12"/>
  <c r="D464" i="12"/>
  <c r="E464" i="12"/>
  <c r="F464" i="12"/>
  <c r="G464" i="12"/>
  <c r="H464" i="12"/>
  <c r="I464" i="12"/>
  <c r="J464" i="12"/>
  <c r="K464" i="12"/>
  <c r="L464" i="12"/>
  <c r="M464" i="12"/>
  <c r="O464" i="12"/>
  <c r="Q464" i="12"/>
  <c r="R464" i="12"/>
  <c r="D465" i="12"/>
  <c r="E465" i="12"/>
  <c r="F465" i="12"/>
  <c r="G465" i="12"/>
  <c r="H465" i="12"/>
  <c r="I465" i="12"/>
  <c r="J465" i="12"/>
  <c r="K465" i="12"/>
  <c r="L465" i="12"/>
  <c r="M465" i="12"/>
  <c r="O465" i="12"/>
  <c r="Q465" i="12"/>
  <c r="R465" i="12"/>
  <c r="D466" i="12"/>
  <c r="E466" i="12"/>
  <c r="F466" i="12"/>
  <c r="G466" i="12"/>
  <c r="H466" i="12"/>
  <c r="I466" i="12"/>
  <c r="J466" i="12"/>
  <c r="K466" i="12"/>
  <c r="L466" i="12"/>
  <c r="M466" i="12"/>
  <c r="O466" i="12"/>
  <c r="Q466" i="12"/>
  <c r="R466" i="12"/>
  <c r="D467" i="12"/>
  <c r="E467" i="12"/>
  <c r="F467" i="12"/>
  <c r="G467" i="12"/>
  <c r="H467" i="12"/>
  <c r="I467" i="12"/>
  <c r="J467" i="12"/>
  <c r="K467" i="12"/>
  <c r="L467" i="12"/>
  <c r="M467" i="12"/>
  <c r="O467" i="12"/>
  <c r="Q467" i="12"/>
  <c r="R467" i="12"/>
  <c r="D468" i="12"/>
  <c r="E468" i="12"/>
  <c r="F468" i="12"/>
  <c r="G468" i="12"/>
  <c r="H468" i="12"/>
  <c r="I468" i="12"/>
  <c r="J468" i="12"/>
  <c r="K468" i="12"/>
  <c r="L468" i="12"/>
  <c r="M468" i="12"/>
  <c r="O468" i="12"/>
  <c r="Q468" i="12"/>
  <c r="R468" i="12"/>
  <c r="D469" i="12"/>
  <c r="E469" i="12"/>
  <c r="F469" i="12"/>
  <c r="G469" i="12"/>
  <c r="H469" i="12"/>
  <c r="I469" i="12"/>
  <c r="J469" i="12"/>
  <c r="K469" i="12"/>
  <c r="L469" i="12"/>
  <c r="M469" i="12"/>
  <c r="O469" i="12"/>
  <c r="Q469" i="12"/>
  <c r="R469" i="12"/>
  <c r="D470" i="12"/>
  <c r="E470" i="12"/>
  <c r="F470" i="12"/>
  <c r="G470" i="12"/>
  <c r="H470" i="12"/>
  <c r="I470" i="12"/>
  <c r="J470" i="12"/>
  <c r="K470" i="12"/>
  <c r="L470" i="12"/>
  <c r="M470" i="12"/>
  <c r="O470" i="12"/>
  <c r="Q470" i="12"/>
  <c r="R470" i="12"/>
  <c r="D471" i="12"/>
  <c r="E471" i="12"/>
  <c r="F471" i="12"/>
  <c r="G471" i="12"/>
  <c r="H471" i="12"/>
  <c r="I471" i="12"/>
  <c r="J471" i="12"/>
  <c r="K471" i="12"/>
  <c r="L471" i="12"/>
  <c r="M471" i="12"/>
  <c r="O471" i="12"/>
  <c r="Q471" i="12"/>
  <c r="R471" i="12"/>
  <c r="D472" i="12"/>
  <c r="E472" i="12"/>
  <c r="F472" i="12"/>
  <c r="G472" i="12"/>
  <c r="H472" i="12"/>
  <c r="I472" i="12"/>
  <c r="J472" i="12"/>
  <c r="K472" i="12"/>
  <c r="L472" i="12"/>
  <c r="M472" i="12"/>
  <c r="O472" i="12"/>
  <c r="Q472" i="12"/>
  <c r="R472" i="12"/>
  <c r="D473" i="12"/>
  <c r="E473" i="12"/>
  <c r="F473" i="12"/>
  <c r="G473" i="12"/>
  <c r="H473" i="12"/>
  <c r="I473" i="12"/>
  <c r="J473" i="12"/>
  <c r="K473" i="12"/>
  <c r="L473" i="12"/>
  <c r="M473" i="12"/>
  <c r="O473" i="12"/>
  <c r="Q473" i="12"/>
  <c r="R473" i="12"/>
  <c r="D474" i="12"/>
  <c r="E474" i="12"/>
  <c r="F474" i="12"/>
  <c r="G474" i="12"/>
  <c r="H474" i="12"/>
  <c r="I474" i="12"/>
  <c r="J474" i="12"/>
  <c r="K474" i="12"/>
  <c r="L474" i="12"/>
  <c r="M474" i="12"/>
  <c r="O474" i="12"/>
  <c r="Q474" i="12"/>
  <c r="R474" i="12"/>
  <c r="D475" i="12"/>
  <c r="E475" i="12"/>
  <c r="F475" i="12"/>
  <c r="G475" i="12"/>
  <c r="H475" i="12"/>
  <c r="I475" i="12"/>
  <c r="J475" i="12"/>
  <c r="K475" i="12"/>
  <c r="L475" i="12"/>
  <c r="M475" i="12"/>
  <c r="O475" i="12"/>
  <c r="Q475" i="12"/>
  <c r="R475" i="12"/>
  <c r="D476" i="12"/>
  <c r="E476" i="12"/>
  <c r="F476" i="12"/>
  <c r="G476" i="12"/>
  <c r="H476" i="12"/>
  <c r="I476" i="12"/>
  <c r="J476" i="12"/>
  <c r="K476" i="12"/>
  <c r="L476" i="12"/>
  <c r="M476" i="12"/>
  <c r="O476" i="12"/>
  <c r="Q476" i="12"/>
  <c r="R476" i="12"/>
  <c r="D477" i="12"/>
  <c r="E477" i="12"/>
  <c r="F477" i="12"/>
  <c r="G477" i="12"/>
  <c r="H477" i="12"/>
  <c r="I477" i="12"/>
  <c r="J477" i="12"/>
  <c r="K477" i="12"/>
  <c r="L477" i="12"/>
  <c r="M477" i="12"/>
  <c r="O477" i="12"/>
  <c r="Q477" i="12"/>
  <c r="R477" i="12"/>
  <c r="D478" i="12"/>
  <c r="E478" i="12"/>
  <c r="F478" i="12"/>
  <c r="G478" i="12"/>
  <c r="H478" i="12"/>
  <c r="I478" i="12"/>
  <c r="J478" i="12"/>
  <c r="K478" i="12"/>
  <c r="L478" i="12"/>
  <c r="M478" i="12"/>
  <c r="O478" i="12"/>
  <c r="Q478" i="12"/>
  <c r="R478" i="12"/>
  <c r="D479" i="12"/>
  <c r="E479" i="12"/>
  <c r="F479" i="12"/>
  <c r="G479" i="12"/>
  <c r="H479" i="12"/>
  <c r="I479" i="12"/>
  <c r="J479" i="12"/>
  <c r="K479" i="12"/>
  <c r="L479" i="12"/>
  <c r="M479" i="12"/>
  <c r="O479" i="12"/>
  <c r="Q479" i="12"/>
  <c r="R479" i="12"/>
  <c r="D480" i="12"/>
  <c r="E480" i="12"/>
  <c r="F480" i="12"/>
  <c r="G480" i="12"/>
  <c r="H480" i="12"/>
  <c r="I480" i="12"/>
  <c r="J480" i="12"/>
  <c r="K480" i="12"/>
  <c r="L480" i="12"/>
  <c r="M480" i="12"/>
  <c r="O480" i="12"/>
  <c r="Q480" i="12"/>
  <c r="R480" i="12"/>
  <c r="D481" i="12"/>
  <c r="E481" i="12"/>
  <c r="F481" i="12"/>
  <c r="G481" i="12"/>
  <c r="H481" i="12"/>
  <c r="I481" i="12"/>
  <c r="J481" i="12"/>
  <c r="K481" i="12"/>
  <c r="L481" i="12"/>
  <c r="M481" i="12"/>
  <c r="O481" i="12"/>
  <c r="Q481" i="12"/>
  <c r="R481" i="12"/>
  <c r="D482" i="12"/>
  <c r="E482" i="12"/>
  <c r="F482" i="12"/>
  <c r="G482" i="12"/>
  <c r="H482" i="12"/>
  <c r="I482" i="12"/>
  <c r="J482" i="12"/>
  <c r="K482" i="12"/>
  <c r="L482" i="12"/>
  <c r="M482" i="12"/>
  <c r="O482" i="12"/>
  <c r="Q482" i="12"/>
  <c r="R482" i="12"/>
  <c r="D483" i="12"/>
  <c r="E483" i="12"/>
  <c r="F483" i="12"/>
  <c r="G483" i="12"/>
  <c r="H483" i="12"/>
  <c r="I483" i="12"/>
  <c r="J483" i="12"/>
  <c r="K483" i="12"/>
  <c r="L483" i="12"/>
  <c r="M483" i="12"/>
  <c r="O483" i="12"/>
  <c r="Q483" i="12"/>
  <c r="R483" i="12"/>
  <c r="D484" i="12"/>
  <c r="E484" i="12"/>
  <c r="F484" i="12"/>
  <c r="G484" i="12"/>
  <c r="H484" i="12"/>
  <c r="I484" i="12"/>
  <c r="J484" i="12"/>
  <c r="K484" i="12"/>
  <c r="L484" i="12"/>
  <c r="M484" i="12"/>
  <c r="O484" i="12"/>
  <c r="Q484" i="12"/>
  <c r="R484" i="12"/>
  <c r="D485" i="12"/>
  <c r="E485" i="12"/>
  <c r="F485" i="12"/>
  <c r="G485" i="12"/>
  <c r="H485" i="12"/>
  <c r="I485" i="12"/>
  <c r="J485" i="12"/>
  <c r="K485" i="12"/>
  <c r="L485" i="12"/>
  <c r="M485" i="12"/>
  <c r="O485" i="12"/>
  <c r="Q485" i="12"/>
  <c r="R485" i="12"/>
  <c r="D486" i="12"/>
  <c r="E486" i="12"/>
  <c r="F486" i="12"/>
  <c r="G486" i="12"/>
  <c r="H486" i="12"/>
  <c r="I486" i="12"/>
  <c r="J486" i="12"/>
  <c r="K486" i="12"/>
  <c r="L486" i="12"/>
  <c r="M486" i="12"/>
  <c r="O486" i="12"/>
  <c r="Q486" i="12"/>
  <c r="R486" i="12"/>
  <c r="D487" i="12"/>
  <c r="E487" i="12"/>
  <c r="F487" i="12"/>
  <c r="G487" i="12"/>
  <c r="H487" i="12"/>
  <c r="I487" i="12"/>
  <c r="J487" i="12"/>
  <c r="K487" i="12"/>
  <c r="L487" i="12"/>
  <c r="M487" i="12"/>
  <c r="O487" i="12"/>
  <c r="Q487" i="12"/>
  <c r="R487" i="12"/>
  <c r="D488" i="12"/>
  <c r="E488" i="12"/>
  <c r="F488" i="12"/>
  <c r="G488" i="12"/>
  <c r="H488" i="12"/>
  <c r="I488" i="12"/>
  <c r="J488" i="12"/>
  <c r="K488" i="12"/>
  <c r="L488" i="12"/>
  <c r="M488" i="12"/>
  <c r="O488" i="12"/>
  <c r="Q488" i="12"/>
  <c r="R488" i="12"/>
  <c r="D489" i="12"/>
  <c r="E489" i="12"/>
  <c r="F489" i="12"/>
  <c r="G489" i="12"/>
  <c r="H489" i="12"/>
  <c r="I489" i="12"/>
  <c r="J489" i="12"/>
  <c r="K489" i="12"/>
  <c r="L489" i="12"/>
  <c r="M489" i="12"/>
  <c r="O489" i="12"/>
  <c r="Q489" i="12"/>
  <c r="R489" i="12"/>
  <c r="D490" i="12"/>
  <c r="E490" i="12"/>
  <c r="F490" i="12"/>
  <c r="G490" i="12"/>
  <c r="H490" i="12"/>
  <c r="I490" i="12"/>
  <c r="J490" i="12"/>
  <c r="K490" i="12"/>
  <c r="L490" i="12"/>
  <c r="M490" i="12"/>
  <c r="O490" i="12"/>
  <c r="Q490" i="12"/>
  <c r="R490" i="12"/>
  <c r="D491" i="12"/>
  <c r="E491" i="12"/>
  <c r="F491" i="12"/>
  <c r="G491" i="12"/>
  <c r="H491" i="12"/>
  <c r="I491" i="12"/>
  <c r="J491" i="12"/>
  <c r="K491" i="12"/>
  <c r="L491" i="12"/>
  <c r="M491" i="12"/>
  <c r="O491" i="12"/>
  <c r="Q491" i="12"/>
  <c r="R491" i="12"/>
  <c r="D492" i="12"/>
  <c r="E492" i="12"/>
  <c r="F492" i="12"/>
  <c r="G492" i="12"/>
  <c r="H492" i="12"/>
  <c r="I492" i="12"/>
  <c r="J492" i="12"/>
  <c r="K492" i="12"/>
  <c r="L492" i="12"/>
  <c r="M492" i="12"/>
  <c r="O492" i="12"/>
  <c r="Q492" i="12"/>
  <c r="R492" i="12"/>
  <c r="D493" i="12"/>
  <c r="E493" i="12"/>
  <c r="F493" i="12"/>
  <c r="G493" i="12"/>
  <c r="H493" i="12"/>
  <c r="I493" i="12"/>
  <c r="J493" i="12"/>
  <c r="K493" i="12"/>
  <c r="L493" i="12"/>
  <c r="M493" i="12"/>
  <c r="O493" i="12"/>
  <c r="Q493" i="12"/>
  <c r="R493" i="12"/>
  <c r="D494" i="12"/>
  <c r="E494" i="12"/>
  <c r="F494" i="12"/>
  <c r="G494" i="12"/>
  <c r="H494" i="12"/>
  <c r="I494" i="12"/>
  <c r="J494" i="12"/>
  <c r="K494" i="12"/>
  <c r="L494" i="12"/>
  <c r="M494" i="12"/>
  <c r="O494" i="12"/>
  <c r="Q494" i="12"/>
  <c r="R494" i="12"/>
  <c r="D495" i="12"/>
  <c r="E495" i="12"/>
  <c r="F495" i="12"/>
  <c r="G495" i="12"/>
  <c r="H495" i="12"/>
  <c r="I495" i="12"/>
  <c r="J495" i="12"/>
  <c r="K495" i="12"/>
  <c r="L495" i="12"/>
  <c r="M495" i="12"/>
  <c r="O495" i="12"/>
  <c r="Q495" i="12"/>
  <c r="R495" i="12"/>
  <c r="D496" i="12"/>
  <c r="E496" i="12"/>
  <c r="F496" i="12"/>
  <c r="G496" i="12"/>
  <c r="H496" i="12"/>
  <c r="I496" i="12"/>
  <c r="J496" i="12"/>
  <c r="K496" i="12"/>
  <c r="L496" i="12"/>
  <c r="M496" i="12"/>
  <c r="O496" i="12"/>
  <c r="Q496" i="12"/>
  <c r="R496" i="12"/>
  <c r="D497" i="12"/>
  <c r="E497" i="12"/>
  <c r="F497" i="12"/>
  <c r="G497" i="12"/>
  <c r="H497" i="12"/>
  <c r="I497" i="12"/>
  <c r="J497" i="12"/>
  <c r="K497" i="12"/>
  <c r="L497" i="12"/>
  <c r="M497" i="12"/>
  <c r="O497" i="12"/>
  <c r="Q497" i="12"/>
  <c r="R497" i="12"/>
  <c r="D498" i="12"/>
  <c r="E498" i="12"/>
  <c r="F498" i="12"/>
  <c r="G498" i="12"/>
  <c r="H498" i="12"/>
  <c r="I498" i="12"/>
  <c r="J498" i="12"/>
  <c r="K498" i="12"/>
  <c r="L498" i="12"/>
  <c r="M498" i="12"/>
  <c r="O498" i="12"/>
  <c r="Q498" i="12"/>
  <c r="R498" i="12"/>
  <c r="D499" i="12"/>
  <c r="E499" i="12"/>
  <c r="F499" i="12"/>
  <c r="G499" i="12"/>
  <c r="H499" i="12"/>
  <c r="I499" i="12"/>
  <c r="J499" i="12"/>
  <c r="K499" i="12"/>
  <c r="L499" i="12"/>
  <c r="M499" i="12"/>
  <c r="O499" i="12"/>
  <c r="Q499" i="12"/>
  <c r="R499" i="12"/>
  <c r="D500" i="12"/>
  <c r="E500" i="12"/>
  <c r="F500" i="12"/>
  <c r="G500" i="12"/>
  <c r="H500" i="12"/>
  <c r="I500" i="12"/>
  <c r="J500" i="12"/>
  <c r="K500" i="12"/>
  <c r="L500" i="12"/>
  <c r="M500" i="12"/>
  <c r="O500" i="12"/>
  <c r="Q500" i="12"/>
  <c r="R500" i="12"/>
  <c r="D501" i="12"/>
  <c r="E501" i="12"/>
  <c r="F501" i="12"/>
  <c r="G501" i="12"/>
  <c r="H501" i="12"/>
  <c r="I501" i="12"/>
  <c r="J501" i="12"/>
  <c r="K501" i="12"/>
  <c r="L501" i="12"/>
  <c r="M501" i="12"/>
  <c r="O501" i="12"/>
  <c r="Q501" i="12"/>
  <c r="R501" i="12"/>
  <c r="D502" i="12"/>
  <c r="E502" i="12"/>
  <c r="F502" i="12"/>
  <c r="G502" i="12"/>
  <c r="H502" i="12"/>
  <c r="I502" i="12"/>
  <c r="J502" i="12"/>
  <c r="K502" i="12"/>
  <c r="L502" i="12"/>
  <c r="M502" i="12"/>
  <c r="O502" i="12"/>
  <c r="Q502" i="12"/>
  <c r="R502" i="12"/>
  <c r="D503" i="12"/>
  <c r="E503" i="12"/>
  <c r="F503" i="12"/>
  <c r="G503" i="12"/>
  <c r="H503" i="12"/>
  <c r="I503" i="12"/>
  <c r="J503" i="12"/>
  <c r="K503" i="12"/>
  <c r="L503" i="12"/>
  <c r="M503" i="12"/>
  <c r="O503" i="12"/>
  <c r="Q503" i="12"/>
  <c r="R503" i="12"/>
  <c r="D504" i="12"/>
  <c r="E504" i="12"/>
  <c r="F504" i="12"/>
  <c r="G504" i="12"/>
  <c r="H504" i="12"/>
  <c r="I504" i="12"/>
  <c r="J504" i="12"/>
  <c r="K504" i="12"/>
  <c r="L504" i="12"/>
  <c r="M504" i="12"/>
  <c r="O504" i="12"/>
  <c r="Q504" i="12"/>
  <c r="R504" i="12"/>
  <c r="D505" i="12"/>
  <c r="E505" i="12"/>
  <c r="F505" i="12"/>
  <c r="G505" i="12"/>
  <c r="H505" i="12"/>
  <c r="I505" i="12"/>
  <c r="J505" i="12"/>
  <c r="K505" i="12"/>
  <c r="L505" i="12"/>
  <c r="M505" i="12"/>
  <c r="O505" i="12"/>
  <c r="Q505" i="12"/>
  <c r="R505" i="12"/>
  <c r="D506" i="12"/>
  <c r="E506" i="12"/>
  <c r="F506" i="12"/>
  <c r="G506" i="12"/>
  <c r="H506" i="12"/>
  <c r="I506" i="12"/>
  <c r="J506" i="12"/>
  <c r="K506" i="12"/>
  <c r="L506" i="12"/>
  <c r="M506" i="12"/>
  <c r="O506" i="12"/>
  <c r="Q506" i="12"/>
  <c r="R506" i="12"/>
  <c r="D507" i="12"/>
  <c r="E507" i="12"/>
  <c r="F507" i="12"/>
  <c r="G507" i="12"/>
  <c r="H507" i="12"/>
  <c r="I507" i="12"/>
  <c r="J507" i="12"/>
  <c r="K507" i="12"/>
  <c r="L507" i="12"/>
  <c r="M507" i="12"/>
  <c r="O507" i="12"/>
  <c r="Q507" i="12"/>
  <c r="R507" i="12"/>
  <c r="D508" i="12"/>
  <c r="E508" i="12"/>
  <c r="F508" i="12"/>
  <c r="G508" i="12"/>
  <c r="H508" i="12"/>
  <c r="I508" i="12"/>
  <c r="J508" i="12"/>
  <c r="K508" i="12"/>
  <c r="L508" i="12"/>
  <c r="M508" i="12"/>
  <c r="O508" i="12"/>
  <c r="Q508" i="12"/>
  <c r="R508" i="12"/>
  <c r="D509" i="12"/>
  <c r="E509" i="12"/>
  <c r="F509" i="12"/>
  <c r="G509" i="12"/>
  <c r="H509" i="12"/>
  <c r="I509" i="12"/>
  <c r="J509" i="12"/>
  <c r="K509" i="12"/>
  <c r="L509" i="12"/>
  <c r="M509" i="12"/>
  <c r="O509" i="12"/>
  <c r="Q509" i="12"/>
  <c r="R509" i="12"/>
  <c r="D510" i="12"/>
  <c r="E510" i="12"/>
  <c r="F510" i="12"/>
  <c r="G510" i="12"/>
  <c r="H510" i="12"/>
  <c r="I510" i="12"/>
  <c r="J510" i="12"/>
  <c r="K510" i="12"/>
  <c r="L510" i="12"/>
  <c r="M510" i="12"/>
  <c r="O510" i="12"/>
  <c r="Q510" i="12"/>
  <c r="R510" i="12"/>
  <c r="D511" i="12"/>
  <c r="E511" i="12"/>
  <c r="F511" i="12"/>
  <c r="G511" i="12"/>
  <c r="H511" i="12"/>
  <c r="I511" i="12"/>
  <c r="J511" i="12"/>
  <c r="K511" i="12"/>
  <c r="L511" i="12"/>
  <c r="M511" i="12"/>
  <c r="O511" i="12"/>
  <c r="Q511" i="12"/>
  <c r="R511" i="12"/>
  <c r="D512" i="12"/>
  <c r="E512" i="12"/>
  <c r="F512" i="12"/>
  <c r="G512" i="12"/>
  <c r="H512" i="12"/>
  <c r="I512" i="12"/>
  <c r="J512" i="12"/>
  <c r="K512" i="12"/>
  <c r="L512" i="12"/>
  <c r="M512" i="12"/>
  <c r="O512" i="12"/>
  <c r="Q512" i="12"/>
  <c r="R512" i="12"/>
  <c r="D513" i="12"/>
  <c r="E513" i="12"/>
  <c r="F513" i="12"/>
  <c r="G513" i="12"/>
  <c r="H513" i="12"/>
  <c r="I513" i="12"/>
  <c r="J513" i="12"/>
  <c r="K513" i="12"/>
  <c r="L513" i="12"/>
  <c r="M513" i="12"/>
  <c r="O513" i="12"/>
  <c r="Q513" i="12"/>
  <c r="R513" i="12"/>
  <c r="D514" i="12"/>
  <c r="E514" i="12"/>
  <c r="F514" i="12"/>
  <c r="G514" i="12"/>
  <c r="H514" i="12"/>
  <c r="I514" i="12"/>
  <c r="J514" i="12"/>
  <c r="K514" i="12"/>
  <c r="L514" i="12"/>
  <c r="M514" i="12"/>
  <c r="O514" i="12"/>
  <c r="Q514" i="12"/>
  <c r="R514" i="12"/>
  <c r="D515" i="12"/>
  <c r="E515" i="12"/>
  <c r="F515" i="12"/>
  <c r="G515" i="12"/>
  <c r="H515" i="12"/>
  <c r="I515" i="12"/>
  <c r="J515" i="12"/>
  <c r="K515" i="12"/>
  <c r="L515" i="12"/>
  <c r="M515" i="12"/>
  <c r="O515" i="12"/>
  <c r="Q515" i="12"/>
  <c r="R515" i="12"/>
  <c r="D516" i="12"/>
  <c r="E516" i="12"/>
  <c r="F516" i="12"/>
  <c r="G516" i="12"/>
  <c r="H516" i="12"/>
  <c r="I516" i="12"/>
  <c r="J516" i="12"/>
  <c r="K516" i="12"/>
  <c r="L516" i="12"/>
  <c r="M516" i="12"/>
  <c r="O516" i="12"/>
  <c r="Q516" i="12"/>
  <c r="R516" i="12"/>
  <c r="D517" i="12"/>
  <c r="E517" i="12"/>
  <c r="F517" i="12"/>
  <c r="G517" i="12"/>
  <c r="H517" i="12"/>
  <c r="I517" i="12"/>
  <c r="J517" i="12"/>
  <c r="K517" i="12"/>
  <c r="L517" i="12"/>
  <c r="M517" i="12"/>
  <c r="O517" i="12"/>
  <c r="Q517" i="12"/>
  <c r="R517" i="12"/>
  <c r="D518" i="12"/>
  <c r="E518" i="12"/>
  <c r="F518" i="12"/>
  <c r="G518" i="12"/>
  <c r="H518" i="12"/>
  <c r="I518" i="12"/>
  <c r="J518" i="12"/>
  <c r="K518" i="12"/>
  <c r="L518" i="12"/>
  <c r="M518" i="12"/>
  <c r="O518" i="12"/>
  <c r="Q518" i="12"/>
  <c r="R518" i="12"/>
  <c r="D519" i="12"/>
  <c r="E519" i="12"/>
  <c r="F519" i="12"/>
  <c r="G519" i="12"/>
  <c r="H519" i="12"/>
  <c r="I519" i="12"/>
  <c r="J519" i="12"/>
  <c r="K519" i="12"/>
  <c r="L519" i="12"/>
  <c r="M519" i="12"/>
  <c r="O519" i="12"/>
  <c r="Q519" i="12"/>
  <c r="R519" i="12"/>
  <c r="D520" i="12"/>
  <c r="E520" i="12"/>
  <c r="F520" i="12"/>
  <c r="G520" i="12"/>
  <c r="H520" i="12"/>
  <c r="I520" i="12"/>
  <c r="J520" i="12"/>
  <c r="K520" i="12"/>
  <c r="L520" i="12"/>
  <c r="M520" i="12"/>
  <c r="O520" i="12"/>
  <c r="Q520" i="12"/>
  <c r="R520" i="12"/>
  <c r="D521" i="12"/>
  <c r="E521" i="12"/>
  <c r="F521" i="12"/>
  <c r="G521" i="12"/>
  <c r="H521" i="12"/>
  <c r="I521" i="12"/>
  <c r="J521" i="12"/>
  <c r="K521" i="12"/>
  <c r="L521" i="12"/>
  <c r="M521" i="12"/>
  <c r="O521" i="12"/>
  <c r="Q521" i="12"/>
  <c r="R521" i="12"/>
  <c r="D522" i="12"/>
  <c r="E522" i="12"/>
  <c r="F522" i="12"/>
  <c r="G522" i="12"/>
  <c r="H522" i="12"/>
  <c r="I522" i="12"/>
  <c r="J522" i="12"/>
  <c r="K522" i="12"/>
  <c r="L522" i="12"/>
  <c r="M522" i="12"/>
  <c r="O522" i="12"/>
  <c r="Q522" i="12"/>
  <c r="R522" i="12"/>
  <c r="D523" i="12"/>
  <c r="E523" i="12"/>
  <c r="F523" i="12"/>
  <c r="G523" i="12"/>
  <c r="H523" i="12"/>
  <c r="I523" i="12"/>
  <c r="J523" i="12"/>
  <c r="K523" i="12"/>
  <c r="L523" i="12"/>
  <c r="M523" i="12"/>
  <c r="O523" i="12"/>
  <c r="Q523" i="12"/>
  <c r="R523" i="12"/>
  <c r="D524" i="12"/>
  <c r="E524" i="12"/>
  <c r="F524" i="12"/>
  <c r="G524" i="12"/>
  <c r="H524" i="12"/>
  <c r="I524" i="12"/>
  <c r="J524" i="12"/>
  <c r="K524" i="12"/>
  <c r="L524" i="12"/>
  <c r="M524" i="12"/>
  <c r="O524" i="12"/>
  <c r="Q524" i="12"/>
  <c r="R524" i="12"/>
  <c r="D525" i="12"/>
  <c r="E525" i="12"/>
  <c r="F525" i="12"/>
  <c r="G525" i="12"/>
  <c r="H525" i="12"/>
  <c r="I525" i="12"/>
  <c r="J525" i="12"/>
  <c r="K525" i="12"/>
  <c r="L525" i="12"/>
  <c r="M525" i="12"/>
  <c r="O525" i="12"/>
  <c r="Q525" i="12"/>
  <c r="R525" i="12"/>
  <c r="D526" i="12"/>
  <c r="E526" i="12"/>
  <c r="F526" i="12"/>
  <c r="G526" i="12"/>
  <c r="H526" i="12"/>
  <c r="I526" i="12"/>
  <c r="J526" i="12"/>
  <c r="K526" i="12"/>
  <c r="L526" i="12"/>
  <c r="M526" i="12"/>
  <c r="O526" i="12"/>
  <c r="Q526" i="12"/>
  <c r="R526" i="12"/>
  <c r="D527" i="12"/>
  <c r="E527" i="12"/>
  <c r="F527" i="12"/>
  <c r="G527" i="12"/>
  <c r="H527" i="12"/>
  <c r="I527" i="12"/>
  <c r="J527" i="12"/>
  <c r="K527" i="12"/>
  <c r="L527" i="12"/>
  <c r="M527" i="12"/>
  <c r="O527" i="12"/>
  <c r="Q527" i="12"/>
  <c r="R527" i="12"/>
  <c r="D528" i="12"/>
  <c r="E528" i="12"/>
  <c r="F528" i="12"/>
  <c r="G528" i="12"/>
  <c r="H528" i="12"/>
  <c r="I528" i="12"/>
  <c r="J528" i="12"/>
  <c r="K528" i="12"/>
  <c r="L528" i="12"/>
  <c r="M528" i="12"/>
  <c r="O528" i="12"/>
  <c r="Q528" i="12"/>
  <c r="R528" i="12"/>
  <c r="D529" i="12"/>
  <c r="E529" i="12"/>
  <c r="F529" i="12"/>
  <c r="G529" i="12"/>
  <c r="H529" i="12"/>
  <c r="I529" i="12"/>
  <c r="J529" i="12"/>
  <c r="K529" i="12"/>
  <c r="L529" i="12"/>
  <c r="M529" i="12"/>
  <c r="O529" i="12"/>
  <c r="Q529" i="12"/>
  <c r="R529" i="12"/>
  <c r="D530" i="12"/>
  <c r="E530" i="12"/>
  <c r="F530" i="12"/>
  <c r="G530" i="12"/>
  <c r="H530" i="12"/>
  <c r="I530" i="12"/>
  <c r="J530" i="12"/>
  <c r="K530" i="12"/>
  <c r="L530" i="12"/>
  <c r="M530" i="12"/>
  <c r="O530" i="12"/>
  <c r="Q530" i="12"/>
  <c r="R530" i="12"/>
  <c r="D531" i="12"/>
  <c r="E531" i="12"/>
  <c r="F531" i="12"/>
  <c r="G531" i="12"/>
  <c r="H531" i="12"/>
  <c r="I531" i="12"/>
  <c r="J531" i="12"/>
  <c r="K531" i="12"/>
  <c r="L531" i="12"/>
  <c r="M531" i="12"/>
  <c r="O531" i="12"/>
  <c r="Q531" i="12"/>
  <c r="R531" i="12"/>
  <c r="D532" i="12"/>
  <c r="E532" i="12"/>
  <c r="F532" i="12"/>
  <c r="G532" i="12"/>
  <c r="H532" i="12"/>
  <c r="I532" i="12"/>
  <c r="J532" i="12"/>
  <c r="K532" i="12"/>
  <c r="L532" i="12"/>
  <c r="M532" i="12"/>
  <c r="O532" i="12"/>
  <c r="Q532" i="12"/>
  <c r="R532" i="12"/>
  <c r="D533" i="12"/>
  <c r="E533" i="12"/>
  <c r="F533" i="12"/>
  <c r="G533" i="12"/>
  <c r="H533" i="12"/>
  <c r="I533" i="12"/>
  <c r="J533" i="12"/>
  <c r="K533" i="12"/>
  <c r="L533" i="12"/>
  <c r="M533" i="12"/>
  <c r="O533" i="12"/>
  <c r="Q533" i="12"/>
  <c r="R533" i="12"/>
  <c r="D534" i="12"/>
  <c r="E534" i="12"/>
  <c r="F534" i="12"/>
  <c r="G534" i="12"/>
  <c r="H534" i="12"/>
  <c r="I534" i="12"/>
  <c r="J534" i="12"/>
  <c r="K534" i="12"/>
  <c r="L534" i="12"/>
  <c r="M534" i="12"/>
  <c r="O534" i="12"/>
  <c r="Q534" i="12"/>
  <c r="R534" i="12"/>
  <c r="D535" i="12"/>
  <c r="E535" i="12"/>
  <c r="F535" i="12"/>
  <c r="G535" i="12"/>
  <c r="H535" i="12"/>
  <c r="I535" i="12"/>
  <c r="J535" i="12"/>
  <c r="K535" i="12"/>
  <c r="L535" i="12"/>
  <c r="M535" i="12"/>
  <c r="O535" i="12"/>
  <c r="Q535" i="12"/>
  <c r="R535" i="12"/>
  <c r="D536" i="12"/>
  <c r="E536" i="12"/>
  <c r="F536" i="12"/>
  <c r="G536" i="12"/>
  <c r="H536" i="12"/>
  <c r="I536" i="12"/>
  <c r="J536" i="12"/>
  <c r="K536" i="12"/>
  <c r="L536" i="12"/>
  <c r="M536" i="12"/>
  <c r="O536" i="12"/>
  <c r="Q536" i="12"/>
  <c r="R536" i="12"/>
  <c r="D537" i="12"/>
  <c r="E537" i="12"/>
  <c r="F537" i="12"/>
  <c r="G537" i="12"/>
  <c r="H537" i="12"/>
  <c r="I537" i="12"/>
  <c r="J537" i="12"/>
  <c r="K537" i="12"/>
  <c r="L537" i="12"/>
  <c r="M537" i="12"/>
  <c r="O537" i="12"/>
  <c r="Q537" i="12"/>
  <c r="R537" i="12"/>
  <c r="D538" i="12"/>
  <c r="E538" i="12"/>
  <c r="F538" i="12"/>
  <c r="G538" i="12"/>
  <c r="H538" i="12"/>
  <c r="I538" i="12"/>
  <c r="J538" i="12"/>
  <c r="K538" i="12"/>
  <c r="L538" i="12"/>
  <c r="M538" i="12"/>
  <c r="O538" i="12"/>
  <c r="Q538" i="12"/>
  <c r="R538" i="12"/>
  <c r="D539" i="12"/>
  <c r="E539" i="12"/>
  <c r="F539" i="12"/>
  <c r="G539" i="12"/>
  <c r="H539" i="12"/>
  <c r="I539" i="12"/>
  <c r="J539" i="12"/>
  <c r="K539" i="12"/>
  <c r="L539" i="12"/>
  <c r="M539" i="12"/>
  <c r="O539" i="12"/>
  <c r="Q539" i="12"/>
  <c r="R539" i="12"/>
  <c r="D540" i="12"/>
  <c r="E540" i="12"/>
  <c r="F540" i="12"/>
  <c r="G540" i="12"/>
  <c r="H540" i="12"/>
  <c r="I540" i="12"/>
  <c r="J540" i="12"/>
  <c r="K540" i="12"/>
  <c r="L540" i="12"/>
  <c r="M540" i="12"/>
  <c r="O540" i="12"/>
  <c r="Q540" i="12"/>
  <c r="R540" i="12"/>
  <c r="D541" i="12"/>
  <c r="E541" i="12"/>
  <c r="F541" i="12"/>
  <c r="G541" i="12"/>
  <c r="H541" i="12"/>
  <c r="I541" i="12"/>
  <c r="J541" i="12"/>
  <c r="K541" i="12"/>
  <c r="L541" i="12"/>
  <c r="M541" i="12"/>
  <c r="O541" i="12"/>
  <c r="Q541" i="12"/>
  <c r="R541" i="12"/>
  <c r="D542" i="12"/>
  <c r="E542" i="12"/>
  <c r="F542" i="12"/>
  <c r="G542" i="12"/>
  <c r="H542" i="12"/>
  <c r="I542" i="12"/>
  <c r="J542" i="12"/>
  <c r="K542" i="12"/>
  <c r="L542" i="12"/>
  <c r="M542" i="12"/>
  <c r="O542" i="12"/>
  <c r="Q542" i="12"/>
  <c r="R542" i="12"/>
  <c r="D543" i="12"/>
  <c r="E543" i="12"/>
  <c r="F543" i="12"/>
  <c r="G543" i="12"/>
  <c r="H543" i="12"/>
  <c r="I543" i="12"/>
  <c r="J543" i="12"/>
  <c r="K543" i="12"/>
  <c r="L543" i="12"/>
  <c r="M543" i="12"/>
  <c r="O543" i="12"/>
  <c r="Q543" i="12"/>
  <c r="R543" i="12"/>
  <c r="D544" i="12"/>
  <c r="E544" i="12"/>
  <c r="F544" i="12"/>
  <c r="G544" i="12"/>
  <c r="H544" i="12"/>
  <c r="I544" i="12"/>
  <c r="J544" i="12"/>
  <c r="K544" i="12"/>
  <c r="L544" i="12"/>
  <c r="M544" i="12"/>
  <c r="O544" i="12"/>
  <c r="Q544" i="12"/>
  <c r="R544" i="12"/>
  <c r="D545" i="12"/>
  <c r="E545" i="12"/>
  <c r="F545" i="12"/>
  <c r="G545" i="12"/>
  <c r="H545" i="12"/>
  <c r="I545" i="12"/>
  <c r="J545" i="12"/>
  <c r="K545" i="12"/>
  <c r="L545" i="12"/>
  <c r="M545" i="12"/>
  <c r="O545" i="12"/>
  <c r="Q545" i="12"/>
  <c r="R545" i="12"/>
  <c r="D546" i="12"/>
  <c r="E546" i="12"/>
  <c r="F546" i="12"/>
  <c r="G546" i="12"/>
  <c r="H546" i="12"/>
  <c r="I546" i="12"/>
  <c r="J546" i="12"/>
  <c r="K546" i="12"/>
  <c r="L546" i="12"/>
  <c r="M546" i="12"/>
  <c r="O546" i="12"/>
  <c r="Q546" i="12"/>
  <c r="R546" i="12"/>
  <c r="D547" i="12"/>
  <c r="E547" i="12"/>
  <c r="F547" i="12"/>
  <c r="G547" i="12"/>
  <c r="H547" i="12"/>
  <c r="I547" i="12"/>
  <c r="J547" i="12"/>
  <c r="K547" i="12"/>
  <c r="L547" i="12"/>
  <c r="M547" i="12"/>
  <c r="O547" i="12"/>
  <c r="Q547" i="12"/>
  <c r="R547" i="12"/>
  <c r="D548" i="12"/>
  <c r="E548" i="12"/>
  <c r="F548" i="12"/>
  <c r="G548" i="12"/>
  <c r="H548" i="12"/>
  <c r="I548" i="12"/>
  <c r="J548" i="12"/>
  <c r="K548" i="12"/>
  <c r="L548" i="12"/>
  <c r="M548" i="12"/>
  <c r="O548" i="12"/>
  <c r="Q548" i="12"/>
  <c r="R548" i="12"/>
  <c r="D549" i="12"/>
  <c r="E549" i="12"/>
  <c r="F549" i="12"/>
  <c r="G549" i="12"/>
  <c r="H549" i="12"/>
  <c r="I549" i="12"/>
  <c r="J549" i="12"/>
  <c r="K549" i="12"/>
  <c r="L549" i="12"/>
  <c r="M549" i="12"/>
  <c r="O549" i="12"/>
  <c r="Q549" i="12"/>
  <c r="R549" i="12"/>
  <c r="D550" i="12"/>
  <c r="E550" i="12"/>
  <c r="F550" i="12"/>
  <c r="G550" i="12"/>
  <c r="H550" i="12"/>
  <c r="I550" i="12"/>
  <c r="J550" i="12"/>
  <c r="K550" i="12"/>
  <c r="L550" i="12"/>
  <c r="M550" i="12"/>
  <c r="O550" i="12"/>
  <c r="Q550" i="12"/>
  <c r="R550" i="12"/>
  <c r="D551" i="12"/>
  <c r="E551" i="12"/>
  <c r="F551" i="12"/>
  <c r="G551" i="12"/>
  <c r="H551" i="12"/>
  <c r="I551" i="12"/>
  <c r="J551" i="12"/>
  <c r="K551" i="12"/>
  <c r="L551" i="12"/>
  <c r="M551" i="12"/>
  <c r="O551" i="12"/>
  <c r="Q551" i="12"/>
  <c r="R551" i="12"/>
  <c r="D552" i="12"/>
  <c r="E552" i="12"/>
  <c r="F552" i="12"/>
  <c r="G552" i="12"/>
  <c r="H552" i="12"/>
  <c r="I552" i="12"/>
  <c r="J552" i="12"/>
  <c r="K552" i="12"/>
  <c r="L552" i="12"/>
  <c r="M552" i="12"/>
  <c r="O552" i="12"/>
  <c r="Q552" i="12"/>
  <c r="R552" i="12"/>
  <c r="D553" i="12"/>
  <c r="E553" i="12"/>
  <c r="F553" i="12"/>
  <c r="G553" i="12"/>
  <c r="H553" i="12"/>
  <c r="I553" i="12"/>
  <c r="J553" i="12"/>
  <c r="K553" i="12"/>
  <c r="L553" i="12"/>
  <c r="M553" i="12"/>
  <c r="O553" i="12"/>
  <c r="Q553" i="12"/>
  <c r="R553" i="12"/>
  <c r="D554" i="12"/>
  <c r="E554" i="12"/>
  <c r="F554" i="12"/>
  <c r="G554" i="12"/>
  <c r="H554" i="12"/>
  <c r="I554" i="12"/>
  <c r="J554" i="12"/>
  <c r="K554" i="12"/>
  <c r="L554" i="12"/>
  <c r="M554" i="12"/>
  <c r="O554" i="12"/>
  <c r="Q554" i="12"/>
  <c r="R554" i="12"/>
  <c r="D555" i="12"/>
  <c r="E555" i="12"/>
  <c r="F555" i="12"/>
  <c r="G555" i="12"/>
  <c r="H555" i="12"/>
  <c r="I555" i="12"/>
  <c r="J555" i="12"/>
  <c r="K555" i="12"/>
  <c r="L555" i="12"/>
  <c r="M555" i="12"/>
  <c r="O555" i="12"/>
  <c r="Q555" i="12"/>
  <c r="R555" i="12"/>
  <c r="D556" i="12"/>
  <c r="E556" i="12"/>
  <c r="F556" i="12"/>
  <c r="G556" i="12"/>
  <c r="H556" i="12"/>
  <c r="I556" i="12"/>
  <c r="J556" i="12"/>
  <c r="K556" i="12"/>
  <c r="L556" i="12"/>
  <c r="M556" i="12"/>
  <c r="O556" i="12"/>
  <c r="Q556" i="12"/>
  <c r="R556" i="12"/>
  <c r="D557" i="12"/>
  <c r="E557" i="12"/>
  <c r="F557" i="12"/>
  <c r="G557" i="12"/>
  <c r="H557" i="12"/>
  <c r="I557" i="12"/>
  <c r="J557" i="12"/>
  <c r="K557" i="12"/>
  <c r="L557" i="12"/>
  <c r="M557" i="12"/>
  <c r="O557" i="12"/>
  <c r="Q557" i="12"/>
  <c r="R557" i="12"/>
  <c r="D558" i="12"/>
  <c r="E558" i="12"/>
  <c r="F558" i="12"/>
  <c r="G558" i="12"/>
  <c r="H558" i="12"/>
  <c r="I558" i="12"/>
  <c r="J558" i="12"/>
  <c r="K558" i="12"/>
  <c r="L558" i="12"/>
  <c r="M558" i="12"/>
  <c r="O558" i="12"/>
  <c r="Q558" i="12"/>
  <c r="R558" i="12"/>
  <c r="D559" i="12"/>
  <c r="E559" i="12"/>
  <c r="F559" i="12"/>
  <c r="G559" i="12"/>
  <c r="H559" i="12"/>
  <c r="I559" i="12"/>
  <c r="J559" i="12"/>
  <c r="K559" i="12"/>
  <c r="L559" i="12"/>
  <c r="M559" i="12"/>
  <c r="O559" i="12"/>
  <c r="Q559" i="12"/>
  <c r="R559" i="12"/>
  <c r="D560" i="12"/>
  <c r="E560" i="12"/>
  <c r="F560" i="12"/>
  <c r="G560" i="12"/>
  <c r="H560" i="12"/>
  <c r="I560" i="12"/>
  <c r="J560" i="12"/>
  <c r="K560" i="12"/>
  <c r="L560" i="12"/>
  <c r="M560" i="12"/>
  <c r="O560" i="12"/>
  <c r="Q560" i="12"/>
  <c r="R560" i="12"/>
  <c r="D561" i="12"/>
  <c r="E561" i="12"/>
  <c r="F561" i="12"/>
  <c r="G561" i="12"/>
  <c r="H561" i="12"/>
  <c r="I561" i="12"/>
  <c r="J561" i="12"/>
  <c r="K561" i="12"/>
  <c r="L561" i="12"/>
  <c r="M561" i="12"/>
  <c r="O561" i="12"/>
  <c r="Q561" i="12"/>
  <c r="R561" i="12"/>
  <c r="D562" i="12"/>
  <c r="E562" i="12"/>
  <c r="F562" i="12"/>
  <c r="G562" i="12"/>
  <c r="H562" i="12"/>
  <c r="I562" i="12"/>
  <c r="J562" i="12"/>
  <c r="K562" i="12"/>
  <c r="L562" i="12"/>
  <c r="M562" i="12"/>
  <c r="O562" i="12"/>
  <c r="Q562" i="12"/>
  <c r="R562" i="12"/>
  <c r="D563" i="12"/>
  <c r="E563" i="12"/>
  <c r="F563" i="12"/>
  <c r="G563" i="12"/>
  <c r="H563" i="12"/>
  <c r="I563" i="12"/>
  <c r="J563" i="12"/>
  <c r="K563" i="12"/>
  <c r="L563" i="12"/>
  <c r="M563" i="12"/>
  <c r="O563" i="12"/>
  <c r="Q563" i="12"/>
  <c r="R563" i="12"/>
  <c r="D564" i="12"/>
  <c r="E564" i="12"/>
  <c r="F564" i="12"/>
  <c r="G564" i="12"/>
  <c r="H564" i="12"/>
  <c r="I564" i="12"/>
  <c r="J564" i="12"/>
  <c r="K564" i="12"/>
  <c r="L564" i="12"/>
  <c r="M564" i="12"/>
  <c r="O564" i="12"/>
  <c r="Q564" i="12"/>
  <c r="R564" i="12"/>
  <c r="D565" i="12"/>
  <c r="E565" i="12"/>
  <c r="F565" i="12"/>
  <c r="G565" i="12"/>
  <c r="H565" i="12"/>
  <c r="I565" i="12"/>
  <c r="J565" i="12"/>
  <c r="K565" i="12"/>
  <c r="L565" i="12"/>
  <c r="M565" i="12"/>
  <c r="O565" i="12"/>
  <c r="Q565" i="12"/>
  <c r="R565" i="12"/>
  <c r="D566" i="12"/>
  <c r="E566" i="12"/>
  <c r="F566" i="12"/>
  <c r="G566" i="12"/>
  <c r="H566" i="12"/>
  <c r="I566" i="12"/>
  <c r="J566" i="12"/>
  <c r="K566" i="12"/>
  <c r="L566" i="12"/>
  <c r="M566" i="12"/>
  <c r="O566" i="12"/>
  <c r="Q566" i="12"/>
  <c r="R566" i="12"/>
  <c r="D567" i="12"/>
  <c r="E567" i="12"/>
  <c r="F567" i="12"/>
  <c r="G567" i="12"/>
  <c r="H567" i="12"/>
  <c r="I567" i="12"/>
  <c r="J567" i="12"/>
  <c r="K567" i="12"/>
  <c r="L567" i="12"/>
  <c r="M567" i="12"/>
  <c r="O567" i="12"/>
  <c r="Q567" i="12"/>
  <c r="R567" i="12"/>
  <c r="D568" i="12"/>
  <c r="E568" i="12"/>
  <c r="F568" i="12"/>
  <c r="G568" i="12"/>
  <c r="H568" i="12"/>
  <c r="I568" i="12"/>
  <c r="J568" i="12"/>
  <c r="K568" i="12"/>
  <c r="L568" i="12"/>
  <c r="M568" i="12"/>
  <c r="O568" i="12"/>
  <c r="Q568" i="12"/>
  <c r="R568" i="12"/>
  <c r="D569" i="12"/>
  <c r="E569" i="12"/>
  <c r="F569" i="12"/>
  <c r="G569" i="12"/>
  <c r="H569" i="12"/>
  <c r="I569" i="12"/>
  <c r="J569" i="12"/>
  <c r="K569" i="12"/>
  <c r="L569" i="12"/>
  <c r="M569" i="12"/>
  <c r="O569" i="12"/>
  <c r="Q569" i="12"/>
  <c r="R569" i="12"/>
  <c r="D570" i="12"/>
  <c r="E570" i="12"/>
  <c r="F570" i="12"/>
  <c r="G570" i="12"/>
  <c r="H570" i="12"/>
  <c r="I570" i="12"/>
  <c r="J570" i="12"/>
  <c r="K570" i="12"/>
  <c r="L570" i="12"/>
  <c r="M570" i="12"/>
  <c r="O570" i="12"/>
  <c r="Q570" i="12"/>
  <c r="R570" i="12"/>
  <c r="D571" i="12"/>
  <c r="E571" i="12"/>
  <c r="F571" i="12"/>
  <c r="G571" i="12"/>
  <c r="H571" i="12"/>
  <c r="I571" i="12"/>
  <c r="J571" i="12"/>
  <c r="K571" i="12"/>
  <c r="L571" i="12"/>
  <c r="M571" i="12"/>
  <c r="O571" i="12"/>
  <c r="Q571" i="12"/>
  <c r="R571" i="12"/>
  <c r="D572" i="12"/>
  <c r="E572" i="12"/>
  <c r="F572" i="12"/>
  <c r="G572" i="12"/>
  <c r="H572" i="12"/>
  <c r="I572" i="12"/>
  <c r="J572" i="12"/>
  <c r="K572" i="12"/>
  <c r="L572" i="12"/>
  <c r="M572" i="12"/>
  <c r="O572" i="12"/>
  <c r="Q572" i="12"/>
  <c r="R572" i="12"/>
  <c r="D573" i="12"/>
  <c r="E573" i="12"/>
  <c r="F573" i="12"/>
  <c r="G573" i="12"/>
  <c r="H573" i="12"/>
  <c r="I573" i="12"/>
  <c r="J573" i="12"/>
  <c r="K573" i="12"/>
  <c r="L573" i="12"/>
  <c r="M573" i="12"/>
  <c r="O573" i="12"/>
  <c r="Q573" i="12"/>
  <c r="R573" i="12"/>
  <c r="D574" i="12"/>
  <c r="E574" i="12"/>
  <c r="F574" i="12"/>
  <c r="G574" i="12"/>
  <c r="H574" i="12"/>
  <c r="I574" i="12"/>
  <c r="J574" i="12"/>
  <c r="K574" i="12"/>
  <c r="L574" i="12"/>
  <c r="M574" i="12"/>
  <c r="O574" i="12"/>
  <c r="Q574" i="12"/>
  <c r="R574" i="12"/>
  <c r="D575" i="12"/>
  <c r="E575" i="12"/>
  <c r="F575" i="12"/>
  <c r="G575" i="12"/>
  <c r="H575" i="12"/>
  <c r="I575" i="12"/>
  <c r="J575" i="12"/>
  <c r="K575" i="12"/>
  <c r="L575" i="12"/>
  <c r="M575" i="12"/>
  <c r="O575" i="12"/>
  <c r="Q575" i="12"/>
  <c r="R575" i="12"/>
  <c r="D576" i="12"/>
  <c r="E576" i="12"/>
  <c r="F576" i="12"/>
  <c r="G576" i="12"/>
  <c r="H576" i="12"/>
  <c r="I576" i="12"/>
  <c r="J576" i="12"/>
  <c r="K576" i="12"/>
  <c r="L576" i="12"/>
  <c r="M576" i="12"/>
  <c r="O576" i="12"/>
  <c r="Q576" i="12"/>
  <c r="R576" i="12"/>
  <c r="D577" i="12"/>
  <c r="E577" i="12"/>
  <c r="F577" i="12"/>
  <c r="G577" i="12"/>
  <c r="H577" i="12"/>
  <c r="I577" i="12"/>
  <c r="J577" i="12"/>
  <c r="K577" i="12"/>
  <c r="L577" i="12"/>
  <c r="M577" i="12"/>
  <c r="O577" i="12"/>
  <c r="Q577" i="12"/>
  <c r="R577" i="12"/>
  <c r="D578" i="12"/>
  <c r="E578" i="12"/>
  <c r="F578" i="12"/>
  <c r="G578" i="12"/>
  <c r="H578" i="12"/>
  <c r="I578" i="12"/>
  <c r="J578" i="12"/>
  <c r="K578" i="12"/>
  <c r="L578" i="12"/>
  <c r="M578" i="12"/>
  <c r="O578" i="12"/>
  <c r="Q578" i="12"/>
  <c r="R578" i="12"/>
  <c r="D579" i="12"/>
  <c r="E579" i="12"/>
  <c r="F579" i="12"/>
  <c r="G579" i="12"/>
  <c r="H579" i="12"/>
  <c r="I579" i="12"/>
  <c r="J579" i="12"/>
  <c r="K579" i="12"/>
  <c r="L579" i="12"/>
  <c r="M579" i="12"/>
  <c r="O579" i="12"/>
  <c r="Q579" i="12"/>
  <c r="R579" i="12"/>
  <c r="D580" i="12"/>
  <c r="E580" i="12"/>
  <c r="F580" i="12"/>
  <c r="G580" i="12"/>
  <c r="H580" i="12"/>
  <c r="I580" i="12"/>
  <c r="J580" i="12"/>
  <c r="K580" i="12"/>
  <c r="L580" i="12"/>
  <c r="M580" i="12"/>
  <c r="O580" i="12"/>
  <c r="Q580" i="12"/>
  <c r="R580" i="12"/>
  <c r="D581" i="12"/>
  <c r="E581" i="12"/>
  <c r="F581" i="12"/>
  <c r="G581" i="12"/>
  <c r="H581" i="12"/>
  <c r="I581" i="12"/>
  <c r="J581" i="12"/>
  <c r="K581" i="12"/>
  <c r="L581" i="12"/>
  <c r="M581" i="12"/>
  <c r="O581" i="12"/>
  <c r="Q581" i="12"/>
  <c r="R581" i="12"/>
  <c r="D582" i="12"/>
  <c r="E582" i="12"/>
  <c r="F582" i="12"/>
  <c r="G582" i="12"/>
  <c r="H582" i="12"/>
  <c r="I582" i="12"/>
  <c r="J582" i="12"/>
  <c r="K582" i="12"/>
  <c r="L582" i="12"/>
  <c r="M582" i="12"/>
  <c r="O582" i="12"/>
  <c r="Q582" i="12"/>
  <c r="R582" i="12"/>
  <c r="D583" i="12"/>
  <c r="E583" i="12"/>
  <c r="F583" i="12"/>
  <c r="G583" i="12"/>
  <c r="H583" i="12"/>
  <c r="I583" i="12"/>
  <c r="J583" i="12"/>
  <c r="K583" i="12"/>
  <c r="L583" i="12"/>
  <c r="M583" i="12"/>
  <c r="O583" i="12"/>
  <c r="Q583" i="12"/>
  <c r="R583" i="12"/>
  <c r="D584" i="12"/>
  <c r="E584" i="12"/>
  <c r="F584" i="12"/>
  <c r="G584" i="12"/>
  <c r="H584" i="12"/>
  <c r="I584" i="12"/>
  <c r="J584" i="12"/>
  <c r="K584" i="12"/>
  <c r="L584" i="12"/>
  <c r="M584" i="12"/>
  <c r="O584" i="12"/>
  <c r="Q584" i="12"/>
  <c r="R584" i="12"/>
  <c r="D585" i="12"/>
  <c r="E585" i="12"/>
  <c r="F585" i="12"/>
  <c r="G585" i="12"/>
  <c r="H585" i="12"/>
  <c r="I585" i="12"/>
  <c r="J585" i="12"/>
  <c r="K585" i="12"/>
  <c r="L585" i="12"/>
  <c r="M585" i="12"/>
  <c r="O585" i="12"/>
  <c r="Q585" i="12"/>
  <c r="R585" i="12"/>
  <c r="D586" i="12"/>
  <c r="E586" i="12"/>
  <c r="F586" i="12"/>
  <c r="G586" i="12"/>
  <c r="H586" i="12"/>
  <c r="I586" i="12"/>
  <c r="J586" i="12"/>
  <c r="K586" i="12"/>
  <c r="L586" i="12"/>
  <c r="M586" i="12"/>
  <c r="O586" i="12"/>
  <c r="Q586" i="12"/>
  <c r="R586" i="12"/>
  <c r="D587" i="12"/>
  <c r="E587" i="12"/>
  <c r="F587" i="12"/>
  <c r="G587" i="12"/>
  <c r="H587" i="12"/>
  <c r="I587" i="12"/>
  <c r="J587" i="12"/>
  <c r="K587" i="12"/>
  <c r="L587" i="12"/>
  <c r="M587" i="12"/>
  <c r="O587" i="12"/>
  <c r="Q587" i="12"/>
  <c r="R587" i="12"/>
  <c r="D588" i="12"/>
  <c r="E588" i="12"/>
  <c r="F588" i="12"/>
  <c r="G588" i="12"/>
  <c r="H588" i="12"/>
  <c r="I588" i="12"/>
  <c r="J588" i="12"/>
  <c r="K588" i="12"/>
  <c r="L588" i="12"/>
  <c r="M588" i="12"/>
  <c r="O588" i="12"/>
  <c r="Q588" i="12"/>
  <c r="R588" i="12"/>
  <c r="D589" i="12"/>
  <c r="E589" i="12"/>
  <c r="F589" i="12"/>
  <c r="G589" i="12"/>
  <c r="H589" i="12"/>
  <c r="I589" i="12"/>
  <c r="J589" i="12"/>
  <c r="K589" i="12"/>
  <c r="L589" i="12"/>
  <c r="M589" i="12"/>
  <c r="O589" i="12"/>
  <c r="Q589" i="12"/>
  <c r="R589" i="12"/>
  <c r="D590" i="12"/>
  <c r="E590" i="12"/>
  <c r="F590" i="12"/>
  <c r="G590" i="12"/>
  <c r="H590" i="12"/>
  <c r="I590" i="12"/>
  <c r="J590" i="12"/>
  <c r="K590" i="12"/>
  <c r="L590" i="12"/>
  <c r="M590" i="12"/>
  <c r="O590" i="12"/>
  <c r="Q590" i="12"/>
  <c r="R590" i="12"/>
  <c r="D591" i="12"/>
  <c r="E591" i="12"/>
  <c r="F591" i="12"/>
  <c r="G591" i="12"/>
  <c r="H591" i="12"/>
  <c r="I591" i="12"/>
  <c r="J591" i="12"/>
  <c r="K591" i="12"/>
  <c r="L591" i="12"/>
  <c r="M591" i="12"/>
  <c r="O591" i="12"/>
  <c r="Q591" i="12"/>
  <c r="R591" i="12"/>
  <c r="D592" i="12"/>
  <c r="E592" i="12"/>
  <c r="F592" i="12"/>
  <c r="G592" i="12"/>
  <c r="H592" i="12"/>
  <c r="I592" i="12"/>
  <c r="J592" i="12"/>
  <c r="K592" i="12"/>
  <c r="L592" i="12"/>
  <c r="M592" i="12"/>
  <c r="O592" i="12"/>
  <c r="Q592" i="12"/>
  <c r="R592" i="12"/>
  <c r="D593" i="12"/>
  <c r="E593" i="12"/>
  <c r="F593" i="12"/>
  <c r="G593" i="12"/>
  <c r="H593" i="12"/>
  <c r="I593" i="12"/>
  <c r="J593" i="12"/>
  <c r="K593" i="12"/>
  <c r="L593" i="12"/>
  <c r="M593" i="12"/>
  <c r="O593" i="12"/>
  <c r="Q593" i="12"/>
  <c r="R593" i="12"/>
  <c r="D594" i="12"/>
  <c r="E594" i="12"/>
  <c r="F594" i="12"/>
  <c r="G594" i="12"/>
  <c r="H594" i="12"/>
  <c r="I594" i="12"/>
  <c r="J594" i="12"/>
  <c r="K594" i="12"/>
  <c r="L594" i="12"/>
  <c r="M594" i="12"/>
  <c r="O594" i="12"/>
  <c r="Q594" i="12"/>
  <c r="R594" i="12"/>
  <c r="D595" i="12"/>
  <c r="E595" i="12"/>
  <c r="F595" i="12"/>
  <c r="G595" i="12"/>
  <c r="H595" i="12"/>
  <c r="I595" i="12"/>
  <c r="J595" i="12"/>
  <c r="K595" i="12"/>
  <c r="L595" i="12"/>
  <c r="M595" i="12"/>
  <c r="O595" i="12"/>
  <c r="Q595" i="12"/>
  <c r="R595" i="12"/>
  <c r="D596" i="12"/>
  <c r="E596" i="12"/>
  <c r="F596" i="12"/>
  <c r="G596" i="12"/>
  <c r="H596" i="12"/>
  <c r="I596" i="12"/>
  <c r="J596" i="12"/>
  <c r="K596" i="12"/>
  <c r="L596" i="12"/>
  <c r="M596" i="12"/>
  <c r="O596" i="12"/>
  <c r="Q596" i="12"/>
  <c r="R596" i="12"/>
  <c r="D597" i="12"/>
  <c r="E597" i="12"/>
  <c r="F597" i="12"/>
  <c r="G597" i="12"/>
  <c r="H597" i="12"/>
  <c r="I597" i="12"/>
  <c r="J597" i="12"/>
  <c r="K597" i="12"/>
  <c r="L597" i="12"/>
  <c r="M597" i="12"/>
  <c r="O597" i="12"/>
  <c r="Q597" i="12"/>
  <c r="R597" i="12"/>
  <c r="D598" i="12"/>
  <c r="E598" i="12"/>
  <c r="F598" i="12"/>
  <c r="G598" i="12"/>
  <c r="H598" i="12"/>
  <c r="I598" i="12"/>
  <c r="J598" i="12"/>
  <c r="K598" i="12"/>
  <c r="L598" i="12"/>
  <c r="M598" i="12"/>
  <c r="O598" i="12"/>
  <c r="Q598" i="12"/>
  <c r="R598" i="12"/>
  <c r="D599" i="12"/>
  <c r="E599" i="12"/>
  <c r="F599" i="12"/>
  <c r="G599" i="12"/>
  <c r="H599" i="12"/>
  <c r="I599" i="12"/>
  <c r="J599" i="12"/>
  <c r="K599" i="12"/>
  <c r="L599" i="12"/>
  <c r="M599" i="12"/>
  <c r="O599" i="12"/>
  <c r="Q599" i="12"/>
  <c r="R599" i="12"/>
  <c r="D600" i="12"/>
  <c r="E600" i="12"/>
  <c r="F600" i="12"/>
  <c r="G600" i="12"/>
  <c r="H600" i="12"/>
  <c r="I600" i="12"/>
  <c r="J600" i="12"/>
  <c r="K600" i="12"/>
  <c r="L600" i="12"/>
  <c r="M600" i="12"/>
  <c r="O600" i="12"/>
  <c r="Q600" i="12"/>
  <c r="R600" i="12"/>
  <c r="D601" i="12"/>
  <c r="E601" i="12"/>
  <c r="F601" i="12"/>
  <c r="G601" i="12"/>
  <c r="H601" i="12"/>
  <c r="I601" i="12"/>
  <c r="J601" i="12"/>
  <c r="K601" i="12"/>
  <c r="L601" i="12"/>
  <c r="M601" i="12"/>
  <c r="O601" i="12"/>
  <c r="Q601" i="12"/>
  <c r="R601" i="12"/>
  <c r="D602" i="12"/>
  <c r="E602" i="12"/>
  <c r="F602" i="12"/>
  <c r="G602" i="12"/>
  <c r="H602" i="12"/>
  <c r="I602" i="12"/>
  <c r="J602" i="12"/>
  <c r="K602" i="12"/>
  <c r="L602" i="12"/>
  <c r="M602" i="12"/>
  <c r="O602" i="12"/>
  <c r="Q602" i="12"/>
  <c r="R602" i="12"/>
  <c r="D603" i="12"/>
  <c r="E603" i="12"/>
  <c r="F603" i="12"/>
  <c r="G603" i="12"/>
  <c r="H603" i="12"/>
  <c r="I603" i="12"/>
  <c r="J603" i="12"/>
  <c r="K603" i="12"/>
  <c r="L603" i="12"/>
  <c r="M603" i="12"/>
  <c r="O603" i="12"/>
  <c r="Q603" i="12"/>
  <c r="R603" i="12"/>
  <c r="D604" i="12"/>
  <c r="E604" i="12"/>
  <c r="F604" i="12"/>
  <c r="G604" i="12"/>
  <c r="H604" i="12"/>
  <c r="I604" i="12"/>
  <c r="J604" i="12"/>
  <c r="K604" i="12"/>
  <c r="L604" i="12"/>
  <c r="M604" i="12"/>
  <c r="O604" i="12"/>
  <c r="Q604" i="12"/>
  <c r="R604" i="12"/>
  <c r="D605" i="12"/>
  <c r="E605" i="12"/>
  <c r="F605" i="12"/>
  <c r="G605" i="12"/>
  <c r="H605" i="12"/>
  <c r="I605" i="12"/>
  <c r="J605" i="12"/>
  <c r="K605" i="12"/>
  <c r="L605" i="12"/>
  <c r="M605" i="12"/>
  <c r="O605" i="12"/>
  <c r="Q605" i="12"/>
  <c r="R605" i="12"/>
  <c r="D606" i="12"/>
  <c r="E606" i="12"/>
  <c r="F606" i="12"/>
  <c r="G606" i="12"/>
  <c r="H606" i="12"/>
  <c r="I606" i="12"/>
  <c r="J606" i="12"/>
  <c r="K606" i="12"/>
  <c r="L606" i="12"/>
  <c r="M606" i="12"/>
  <c r="O606" i="12"/>
  <c r="Q606" i="12"/>
  <c r="R606" i="12"/>
  <c r="D607" i="12"/>
  <c r="E607" i="12"/>
  <c r="F607" i="12"/>
  <c r="G607" i="12"/>
  <c r="H607" i="12"/>
  <c r="I607" i="12"/>
  <c r="J607" i="12"/>
  <c r="K607" i="12"/>
  <c r="L607" i="12"/>
  <c r="M607" i="12"/>
  <c r="O607" i="12"/>
  <c r="Q607" i="12"/>
  <c r="R607" i="12"/>
  <c r="D608" i="12"/>
  <c r="E608" i="12"/>
  <c r="F608" i="12"/>
  <c r="G608" i="12"/>
  <c r="H608" i="12"/>
  <c r="I608" i="12"/>
  <c r="J608" i="12"/>
  <c r="K608" i="12"/>
  <c r="L608" i="12"/>
  <c r="M608" i="12"/>
  <c r="O608" i="12"/>
  <c r="Q608" i="12"/>
  <c r="R608" i="12"/>
  <c r="D609" i="12"/>
  <c r="E609" i="12"/>
  <c r="F609" i="12"/>
  <c r="G609" i="12"/>
  <c r="H609" i="12"/>
  <c r="I609" i="12"/>
  <c r="J609" i="12"/>
  <c r="K609" i="12"/>
  <c r="L609" i="12"/>
  <c r="M609" i="12"/>
  <c r="O609" i="12"/>
  <c r="Q609" i="12"/>
  <c r="R609" i="12"/>
  <c r="D610" i="12"/>
  <c r="E610" i="12"/>
  <c r="F610" i="12"/>
  <c r="G610" i="12"/>
  <c r="H610" i="12"/>
  <c r="I610" i="12"/>
  <c r="J610" i="12"/>
  <c r="K610" i="12"/>
  <c r="L610" i="12"/>
  <c r="M610" i="12"/>
  <c r="O610" i="12"/>
  <c r="Q610" i="12"/>
  <c r="R610" i="12"/>
  <c r="D611" i="12"/>
  <c r="E611" i="12"/>
  <c r="F611" i="12"/>
  <c r="G611" i="12"/>
  <c r="H611" i="12"/>
  <c r="I611" i="12"/>
  <c r="J611" i="12"/>
  <c r="K611" i="12"/>
  <c r="L611" i="12"/>
  <c r="M611" i="12"/>
  <c r="O611" i="12"/>
  <c r="Q611" i="12"/>
  <c r="R611" i="12"/>
  <c r="D612" i="12"/>
  <c r="E612" i="12"/>
  <c r="F612" i="12"/>
  <c r="G612" i="12"/>
  <c r="H612" i="12"/>
  <c r="I612" i="12"/>
  <c r="J612" i="12"/>
  <c r="K612" i="12"/>
  <c r="L612" i="12"/>
  <c r="M612" i="12"/>
  <c r="O612" i="12"/>
  <c r="Q612" i="12"/>
  <c r="R612" i="12"/>
  <c r="D613" i="12"/>
  <c r="E613" i="12"/>
  <c r="F613" i="12"/>
  <c r="G613" i="12"/>
  <c r="H613" i="12"/>
  <c r="I613" i="12"/>
  <c r="J613" i="12"/>
  <c r="K613" i="12"/>
  <c r="L613" i="12"/>
  <c r="M613" i="12"/>
  <c r="O613" i="12"/>
  <c r="Q613" i="12"/>
  <c r="R613" i="12"/>
  <c r="D614" i="12"/>
  <c r="E614" i="12"/>
  <c r="F614" i="12"/>
  <c r="G614" i="12"/>
  <c r="H614" i="12"/>
  <c r="I614" i="12"/>
  <c r="J614" i="12"/>
  <c r="K614" i="12"/>
  <c r="L614" i="12"/>
  <c r="M614" i="12"/>
  <c r="O614" i="12"/>
  <c r="Q614" i="12"/>
  <c r="R614" i="12"/>
  <c r="D615" i="12"/>
  <c r="E615" i="12"/>
  <c r="F615" i="12"/>
  <c r="G615" i="12"/>
  <c r="H615" i="12"/>
  <c r="I615" i="12"/>
  <c r="J615" i="12"/>
  <c r="K615" i="12"/>
  <c r="L615" i="12"/>
  <c r="M615" i="12"/>
  <c r="O615" i="12"/>
  <c r="Q615" i="12"/>
  <c r="R615" i="12"/>
  <c r="D616" i="12"/>
  <c r="E616" i="12"/>
  <c r="F616" i="12"/>
  <c r="G616" i="12"/>
  <c r="H616" i="12"/>
  <c r="I616" i="12"/>
  <c r="J616" i="12"/>
  <c r="K616" i="12"/>
  <c r="L616" i="12"/>
  <c r="M616" i="12"/>
  <c r="O616" i="12"/>
  <c r="Q616" i="12"/>
  <c r="R616" i="12"/>
  <c r="D617" i="12"/>
  <c r="E617" i="12"/>
  <c r="F617" i="12"/>
  <c r="G617" i="12"/>
  <c r="H617" i="12"/>
  <c r="I617" i="12"/>
  <c r="J617" i="12"/>
  <c r="K617" i="12"/>
  <c r="L617" i="12"/>
  <c r="M617" i="12"/>
  <c r="O617" i="12"/>
  <c r="Q617" i="12"/>
  <c r="R617" i="12"/>
  <c r="D618" i="12"/>
  <c r="E618" i="12"/>
  <c r="F618" i="12"/>
  <c r="G618" i="12"/>
  <c r="H618" i="12"/>
  <c r="I618" i="12"/>
  <c r="J618" i="12"/>
  <c r="K618" i="12"/>
  <c r="L618" i="12"/>
  <c r="M618" i="12"/>
  <c r="O618" i="12"/>
  <c r="Q618" i="12"/>
  <c r="R618" i="12"/>
  <c r="D619" i="12"/>
  <c r="E619" i="12"/>
  <c r="F619" i="12"/>
  <c r="G619" i="12"/>
  <c r="H619" i="12"/>
  <c r="I619" i="12"/>
  <c r="J619" i="12"/>
  <c r="K619" i="12"/>
  <c r="L619" i="12"/>
  <c r="M619" i="12"/>
  <c r="O619" i="12"/>
  <c r="Q619" i="12"/>
  <c r="R619" i="12"/>
  <c r="D620" i="12"/>
  <c r="E620" i="12"/>
  <c r="F620" i="12"/>
  <c r="G620" i="12"/>
  <c r="H620" i="12"/>
  <c r="I620" i="12"/>
  <c r="J620" i="12"/>
  <c r="K620" i="12"/>
  <c r="L620" i="12"/>
  <c r="M620" i="12"/>
  <c r="O620" i="12"/>
  <c r="Q620" i="12"/>
  <c r="R620" i="12"/>
  <c r="D621" i="12"/>
  <c r="E621" i="12"/>
  <c r="F621" i="12"/>
  <c r="G621" i="12"/>
  <c r="H621" i="12"/>
  <c r="I621" i="12"/>
  <c r="J621" i="12"/>
  <c r="K621" i="12"/>
  <c r="L621" i="12"/>
  <c r="M621" i="12"/>
  <c r="O621" i="12"/>
  <c r="Q621" i="12"/>
  <c r="R621" i="12"/>
  <c r="D622" i="12"/>
  <c r="E622" i="12"/>
  <c r="F622" i="12"/>
  <c r="G622" i="12"/>
  <c r="H622" i="12"/>
  <c r="I622" i="12"/>
  <c r="J622" i="12"/>
  <c r="K622" i="12"/>
  <c r="L622" i="12"/>
  <c r="M622" i="12"/>
  <c r="O622" i="12"/>
  <c r="Q622" i="12"/>
  <c r="R622" i="12"/>
  <c r="D623" i="12"/>
  <c r="E623" i="12"/>
  <c r="F623" i="12"/>
  <c r="G623" i="12"/>
  <c r="H623" i="12"/>
  <c r="I623" i="12"/>
  <c r="J623" i="12"/>
  <c r="K623" i="12"/>
  <c r="L623" i="12"/>
  <c r="M623" i="12"/>
  <c r="O623" i="12"/>
  <c r="Q623" i="12"/>
  <c r="R623" i="12"/>
  <c r="D624" i="12"/>
  <c r="E624" i="12"/>
  <c r="F624" i="12"/>
  <c r="G624" i="12"/>
  <c r="H624" i="12"/>
  <c r="I624" i="12"/>
  <c r="J624" i="12"/>
  <c r="K624" i="12"/>
  <c r="L624" i="12"/>
  <c r="M624" i="12"/>
  <c r="O624" i="12"/>
  <c r="Q624" i="12"/>
  <c r="R624" i="12"/>
  <c r="D625" i="12"/>
  <c r="E625" i="12"/>
  <c r="F625" i="12"/>
  <c r="G625" i="12"/>
  <c r="H625" i="12"/>
  <c r="I625" i="12"/>
  <c r="J625" i="12"/>
  <c r="K625" i="12"/>
  <c r="L625" i="12"/>
  <c r="M625" i="12"/>
  <c r="O625" i="12"/>
  <c r="Q625" i="12"/>
  <c r="R625" i="12"/>
  <c r="D626" i="12"/>
  <c r="E626" i="12"/>
  <c r="F626" i="12"/>
  <c r="G626" i="12"/>
  <c r="H626" i="12"/>
  <c r="I626" i="12"/>
  <c r="J626" i="12"/>
  <c r="K626" i="12"/>
  <c r="L626" i="12"/>
  <c r="M626" i="12"/>
  <c r="O626" i="12"/>
  <c r="Q626" i="12"/>
  <c r="R626" i="12"/>
  <c r="D627" i="12"/>
  <c r="E627" i="12"/>
  <c r="F627" i="12"/>
  <c r="G627" i="12"/>
  <c r="H627" i="12"/>
  <c r="I627" i="12"/>
  <c r="J627" i="12"/>
  <c r="K627" i="12"/>
  <c r="L627" i="12"/>
  <c r="M627" i="12"/>
  <c r="O627" i="12"/>
  <c r="Q627" i="12"/>
  <c r="R627" i="12"/>
  <c r="D628" i="12"/>
  <c r="E628" i="12"/>
  <c r="F628" i="12"/>
  <c r="G628" i="12"/>
  <c r="H628" i="12"/>
  <c r="I628" i="12"/>
  <c r="J628" i="12"/>
  <c r="K628" i="12"/>
  <c r="L628" i="12"/>
  <c r="M628" i="12"/>
  <c r="O628" i="12"/>
  <c r="Q628" i="12"/>
  <c r="R628" i="12"/>
  <c r="D629" i="12"/>
  <c r="E629" i="12"/>
  <c r="F629" i="12"/>
  <c r="G629" i="12"/>
  <c r="H629" i="12"/>
  <c r="I629" i="12"/>
  <c r="J629" i="12"/>
  <c r="K629" i="12"/>
  <c r="L629" i="12"/>
  <c r="M629" i="12"/>
  <c r="O629" i="12"/>
  <c r="Q629" i="12"/>
  <c r="R629" i="12"/>
  <c r="D630" i="12"/>
  <c r="E630" i="12"/>
  <c r="F630" i="12"/>
  <c r="G630" i="12"/>
  <c r="H630" i="12"/>
  <c r="I630" i="12"/>
  <c r="J630" i="12"/>
  <c r="K630" i="12"/>
  <c r="L630" i="12"/>
  <c r="M630" i="12"/>
  <c r="O630" i="12"/>
  <c r="Q630" i="12"/>
  <c r="R630" i="12"/>
  <c r="D631" i="12"/>
  <c r="E631" i="12"/>
  <c r="F631" i="12"/>
  <c r="G631" i="12"/>
  <c r="H631" i="12"/>
  <c r="I631" i="12"/>
  <c r="J631" i="12"/>
  <c r="K631" i="12"/>
  <c r="L631" i="12"/>
  <c r="M631" i="12"/>
  <c r="O631" i="12"/>
  <c r="Q631" i="12"/>
  <c r="R631" i="12"/>
  <c r="D632" i="12"/>
  <c r="E632" i="12"/>
  <c r="F632" i="12"/>
  <c r="G632" i="12"/>
  <c r="H632" i="12"/>
  <c r="I632" i="12"/>
  <c r="J632" i="12"/>
  <c r="K632" i="12"/>
  <c r="L632" i="12"/>
  <c r="M632" i="12"/>
  <c r="O632" i="12"/>
  <c r="Q632" i="12"/>
  <c r="R632" i="12"/>
  <c r="D633" i="12"/>
  <c r="E633" i="12"/>
  <c r="F633" i="12"/>
  <c r="G633" i="12"/>
  <c r="H633" i="12"/>
  <c r="I633" i="12"/>
  <c r="J633" i="12"/>
  <c r="K633" i="12"/>
  <c r="L633" i="12"/>
  <c r="M633" i="12"/>
  <c r="O633" i="12"/>
  <c r="Q633" i="12"/>
  <c r="R633" i="12"/>
  <c r="D634" i="12"/>
  <c r="E634" i="12"/>
  <c r="F634" i="12"/>
  <c r="G634" i="12"/>
  <c r="H634" i="12"/>
  <c r="I634" i="12"/>
  <c r="J634" i="12"/>
  <c r="K634" i="12"/>
  <c r="L634" i="12"/>
  <c r="M634" i="12"/>
  <c r="O634" i="12"/>
  <c r="Q634" i="12"/>
  <c r="R634" i="12"/>
  <c r="D635" i="12"/>
  <c r="E635" i="12"/>
  <c r="F635" i="12"/>
  <c r="G635" i="12"/>
  <c r="H635" i="12"/>
  <c r="I635" i="12"/>
  <c r="J635" i="12"/>
  <c r="K635" i="12"/>
  <c r="L635" i="12"/>
  <c r="M635" i="12"/>
  <c r="O635" i="12"/>
  <c r="Q635" i="12"/>
  <c r="R635" i="12"/>
  <c r="D636" i="12"/>
  <c r="E636" i="12"/>
  <c r="F636" i="12"/>
  <c r="G636" i="12"/>
  <c r="H636" i="12"/>
  <c r="I636" i="12"/>
  <c r="J636" i="12"/>
  <c r="K636" i="12"/>
  <c r="L636" i="12"/>
  <c r="M636" i="12"/>
  <c r="O636" i="12"/>
  <c r="Q636" i="12"/>
  <c r="R636" i="12"/>
  <c r="D637" i="12"/>
  <c r="E637" i="12"/>
  <c r="F637" i="12"/>
  <c r="G637" i="12"/>
  <c r="H637" i="12"/>
  <c r="I637" i="12"/>
  <c r="J637" i="12"/>
  <c r="K637" i="12"/>
  <c r="L637" i="12"/>
  <c r="M637" i="12"/>
  <c r="O637" i="12"/>
  <c r="Q637" i="12"/>
  <c r="R637" i="12"/>
  <c r="D638" i="12"/>
  <c r="E638" i="12"/>
  <c r="F638" i="12"/>
  <c r="G638" i="12"/>
  <c r="H638" i="12"/>
  <c r="I638" i="12"/>
  <c r="J638" i="12"/>
  <c r="K638" i="12"/>
  <c r="L638" i="12"/>
  <c r="M638" i="12"/>
  <c r="O638" i="12"/>
  <c r="Q638" i="12"/>
  <c r="R638" i="12"/>
  <c r="D639" i="12"/>
  <c r="E639" i="12"/>
  <c r="F639" i="12"/>
  <c r="G639" i="12"/>
  <c r="H639" i="12"/>
  <c r="I639" i="12"/>
  <c r="J639" i="12"/>
  <c r="K639" i="12"/>
  <c r="L639" i="12"/>
  <c r="M639" i="12"/>
  <c r="O639" i="12"/>
  <c r="Q639" i="12"/>
  <c r="R639" i="12"/>
  <c r="D640" i="12"/>
  <c r="E640" i="12"/>
  <c r="F640" i="12"/>
  <c r="G640" i="12"/>
  <c r="H640" i="12"/>
  <c r="I640" i="12"/>
  <c r="J640" i="12"/>
  <c r="K640" i="12"/>
  <c r="L640" i="12"/>
  <c r="M640" i="12"/>
  <c r="O640" i="12"/>
  <c r="Q640" i="12"/>
  <c r="R640" i="12"/>
  <c r="D641" i="12"/>
  <c r="E641" i="12"/>
  <c r="F641" i="12"/>
  <c r="G641" i="12"/>
  <c r="H641" i="12"/>
  <c r="I641" i="12"/>
  <c r="J641" i="12"/>
  <c r="K641" i="12"/>
  <c r="L641" i="12"/>
  <c r="M641" i="12"/>
  <c r="O641" i="12"/>
  <c r="Q641" i="12"/>
  <c r="R641" i="12"/>
  <c r="D642" i="12"/>
  <c r="E642" i="12"/>
  <c r="F642" i="12"/>
  <c r="G642" i="12"/>
  <c r="H642" i="12"/>
  <c r="I642" i="12"/>
  <c r="J642" i="12"/>
  <c r="K642" i="12"/>
  <c r="L642" i="12"/>
  <c r="M642" i="12"/>
  <c r="O642" i="12"/>
  <c r="Q642" i="12"/>
  <c r="R642" i="12"/>
  <c r="D643" i="12"/>
  <c r="E643" i="12"/>
  <c r="F643" i="12"/>
  <c r="G643" i="12"/>
  <c r="H643" i="12"/>
  <c r="I643" i="12"/>
  <c r="J643" i="12"/>
  <c r="K643" i="12"/>
  <c r="L643" i="12"/>
  <c r="M643" i="12"/>
  <c r="O643" i="12"/>
  <c r="Q643" i="12"/>
  <c r="R643" i="12"/>
  <c r="D644" i="12"/>
  <c r="E644" i="12"/>
  <c r="F644" i="12"/>
  <c r="G644" i="12"/>
  <c r="H644" i="12"/>
  <c r="I644" i="12"/>
  <c r="J644" i="12"/>
  <c r="K644" i="12"/>
  <c r="L644" i="12"/>
  <c r="M644" i="12"/>
  <c r="O644" i="12"/>
  <c r="Q644" i="12"/>
  <c r="R644" i="12"/>
  <c r="D645" i="12"/>
  <c r="E645" i="12"/>
  <c r="F645" i="12"/>
  <c r="G645" i="12"/>
  <c r="H645" i="12"/>
  <c r="I645" i="12"/>
  <c r="J645" i="12"/>
  <c r="K645" i="12"/>
  <c r="L645" i="12"/>
  <c r="M645" i="12"/>
  <c r="O645" i="12"/>
  <c r="Q645" i="12"/>
  <c r="R645" i="12"/>
  <c r="D646" i="12"/>
  <c r="E646" i="12"/>
  <c r="F646" i="12"/>
  <c r="G646" i="12"/>
  <c r="H646" i="12"/>
  <c r="I646" i="12"/>
  <c r="J646" i="12"/>
  <c r="K646" i="12"/>
  <c r="L646" i="12"/>
  <c r="M646" i="12"/>
  <c r="O646" i="12"/>
  <c r="Q646" i="12"/>
  <c r="R646" i="12"/>
  <c r="D647" i="12"/>
  <c r="E647" i="12"/>
  <c r="F647" i="12"/>
  <c r="G647" i="12"/>
  <c r="H647" i="12"/>
  <c r="I647" i="12"/>
  <c r="J647" i="12"/>
  <c r="K647" i="12"/>
  <c r="L647" i="12"/>
  <c r="M647" i="12"/>
  <c r="O647" i="12"/>
  <c r="Q647" i="12"/>
  <c r="R647" i="12"/>
  <c r="D648" i="12"/>
  <c r="E648" i="12"/>
  <c r="F648" i="12"/>
  <c r="G648" i="12"/>
  <c r="H648" i="12"/>
  <c r="I648" i="12"/>
  <c r="J648" i="12"/>
  <c r="K648" i="12"/>
  <c r="L648" i="12"/>
  <c r="M648" i="12"/>
  <c r="O648" i="12"/>
  <c r="Q648" i="12"/>
  <c r="R648" i="12"/>
  <c r="D649" i="12"/>
  <c r="E649" i="12"/>
  <c r="F649" i="12"/>
  <c r="G649" i="12"/>
  <c r="H649" i="12"/>
  <c r="I649" i="12"/>
  <c r="J649" i="12"/>
  <c r="K649" i="12"/>
  <c r="L649" i="12"/>
  <c r="M649" i="12"/>
  <c r="O649" i="12"/>
  <c r="Q649" i="12"/>
  <c r="R649" i="12"/>
  <c r="D650" i="12"/>
  <c r="E650" i="12"/>
  <c r="F650" i="12"/>
  <c r="G650" i="12"/>
  <c r="H650" i="12"/>
  <c r="I650" i="12"/>
  <c r="J650" i="12"/>
  <c r="K650" i="12"/>
  <c r="L650" i="12"/>
  <c r="M650" i="12"/>
  <c r="O650" i="12"/>
  <c r="Q650" i="12"/>
  <c r="R650" i="12"/>
  <c r="D651" i="12"/>
  <c r="E651" i="12"/>
  <c r="F651" i="12"/>
  <c r="G651" i="12"/>
  <c r="H651" i="12"/>
  <c r="I651" i="12"/>
  <c r="J651" i="12"/>
  <c r="K651" i="12"/>
  <c r="L651" i="12"/>
  <c r="M651" i="12"/>
  <c r="O651" i="12"/>
  <c r="Q651" i="12"/>
  <c r="R651" i="12"/>
  <c r="D652" i="12"/>
  <c r="E652" i="12"/>
  <c r="F652" i="12"/>
  <c r="G652" i="12"/>
  <c r="H652" i="12"/>
  <c r="I652" i="12"/>
  <c r="J652" i="12"/>
  <c r="K652" i="12"/>
  <c r="L652" i="12"/>
  <c r="M652" i="12"/>
  <c r="O652" i="12"/>
  <c r="Q652" i="12"/>
  <c r="R652" i="12"/>
  <c r="D653" i="12"/>
  <c r="E653" i="12"/>
  <c r="F653" i="12"/>
  <c r="G653" i="12"/>
  <c r="H653" i="12"/>
  <c r="I653" i="12"/>
  <c r="J653" i="12"/>
  <c r="K653" i="12"/>
  <c r="L653" i="12"/>
  <c r="M653" i="12"/>
  <c r="O653" i="12"/>
  <c r="Q653" i="12"/>
  <c r="R653" i="12"/>
  <c r="D654" i="12"/>
  <c r="E654" i="12"/>
  <c r="F654" i="12"/>
  <c r="G654" i="12"/>
  <c r="H654" i="12"/>
  <c r="I654" i="12"/>
  <c r="J654" i="12"/>
  <c r="K654" i="12"/>
  <c r="L654" i="12"/>
  <c r="M654" i="12"/>
  <c r="O654" i="12"/>
  <c r="Q654" i="12"/>
  <c r="R654" i="12"/>
  <c r="D655" i="12"/>
  <c r="E655" i="12"/>
  <c r="F655" i="12"/>
  <c r="G655" i="12"/>
  <c r="H655" i="12"/>
  <c r="I655" i="12"/>
  <c r="J655" i="12"/>
  <c r="K655" i="12"/>
  <c r="L655" i="12"/>
  <c r="M655" i="12"/>
  <c r="O655" i="12"/>
  <c r="Q655" i="12"/>
  <c r="R655" i="12"/>
  <c r="D656" i="12"/>
  <c r="E656" i="12"/>
  <c r="F656" i="12"/>
  <c r="G656" i="12"/>
  <c r="H656" i="12"/>
  <c r="I656" i="12"/>
  <c r="J656" i="12"/>
  <c r="K656" i="12"/>
  <c r="L656" i="12"/>
  <c r="M656" i="12"/>
  <c r="O656" i="12"/>
  <c r="Q656" i="12"/>
  <c r="R656" i="12"/>
  <c r="D657" i="12"/>
  <c r="E657" i="12"/>
  <c r="F657" i="12"/>
  <c r="G657" i="12"/>
  <c r="H657" i="12"/>
  <c r="I657" i="12"/>
  <c r="J657" i="12"/>
  <c r="K657" i="12"/>
  <c r="L657" i="12"/>
  <c r="M657" i="12"/>
  <c r="O657" i="12"/>
  <c r="Q657" i="12"/>
  <c r="R657" i="12"/>
  <c r="D658" i="12"/>
  <c r="E658" i="12"/>
  <c r="F658" i="12"/>
  <c r="G658" i="12"/>
  <c r="H658" i="12"/>
  <c r="I658" i="12"/>
  <c r="J658" i="12"/>
  <c r="K658" i="12"/>
  <c r="L658" i="12"/>
  <c r="M658" i="12"/>
  <c r="O658" i="12"/>
  <c r="Q658" i="12"/>
  <c r="R658" i="12"/>
  <c r="D659" i="12"/>
  <c r="E659" i="12"/>
  <c r="F659" i="12"/>
  <c r="G659" i="12"/>
  <c r="H659" i="12"/>
  <c r="I659" i="12"/>
  <c r="J659" i="12"/>
  <c r="K659" i="12"/>
  <c r="L659" i="12"/>
  <c r="M659" i="12"/>
  <c r="O659" i="12"/>
  <c r="Q659" i="12"/>
  <c r="R659" i="12"/>
  <c r="D660" i="12"/>
  <c r="E660" i="12"/>
  <c r="F660" i="12"/>
  <c r="G660" i="12"/>
  <c r="H660" i="12"/>
  <c r="I660" i="12"/>
  <c r="J660" i="12"/>
  <c r="K660" i="12"/>
  <c r="L660" i="12"/>
  <c r="M660" i="12"/>
  <c r="O660" i="12"/>
  <c r="Q660" i="12"/>
  <c r="R660" i="12"/>
  <c r="D661" i="12"/>
  <c r="E661" i="12"/>
  <c r="F661" i="12"/>
  <c r="G661" i="12"/>
  <c r="H661" i="12"/>
  <c r="I661" i="12"/>
  <c r="J661" i="12"/>
  <c r="K661" i="12"/>
  <c r="L661" i="12"/>
  <c r="M661" i="12"/>
  <c r="O661" i="12"/>
  <c r="Q661" i="12"/>
  <c r="R661" i="12"/>
  <c r="D662" i="12"/>
  <c r="E662" i="12"/>
  <c r="F662" i="12"/>
  <c r="G662" i="12"/>
  <c r="H662" i="12"/>
  <c r="I662" i="12"/>
  <c r="J662" i="12"/>
  <c r="K662" i="12"/>
  <c r="L662" i="12"/>
  <c r="M662" i="12"/>
  <c r="O662" i="12"/>
  <c r="Q662" i="12"/>
  <c r="R662" i="12"/>
  <c r="D663" i="12"/>
  <c r="E663" i="12"/>
  <c r="F663" i="12"/>
  <c r="G663" i="12"/>
  <c r="H663" i="12"/>
  <c r="I663" i="12"/>
  <c r="J663" i="12"/>
  <c r="K663" i="12"/>
  <c r="L663" i="12"/>
  <c r="M663" i="12"/>
  <c r="O663" i="12"/>
  <c r="Q663" i="12"/>
  <c r="R663" i="12"/>
  <c r="D664" i="12"/>
  <c r="E664" i="12"/>
  <c r="F664" i="12"/>
  <c r="G664" i="12"/>
  <c r="H664" i="12"/>
  <c r="I664" i="12"/>
  <c r="J664" i="12"/>
  <c r="K664" i="12"/>
  <c r="L664" i="12"/>
  <c r="M664" i="12"/>
  <c r="O664" i="12"/>
  <c r="Q664" i="12"/>
  <c r="R664" i="12"/>
  <c r="D665" i="12"/>
  <c r="E665" i="12"/>
  <c r="F665" i="12"/>
  <c r="G665" i="12"/>
  <c r="H665" i="12"/>
  <c r="I665" i="12"/>
  <c r="J665" i="12"/>
  <c r="K665" i="12"/>
  <c r="L665" i="12"/>
  <c r="M665" i="12"/>
  <c r="O665" i="12"/>
  <c r="Q665" i="12"/>
  <c r="R665" i="12"/>
  <c r="D666" i="12"/>
  <c r="E666" i="12"/>
  <c r="F666" i="12"/>
  <c r="G666" i="12"/>
  <c r="H666" i="12"/>
  <c r="I666" i="12"/>
  <c r="J666" i="12"/>
  <c r="K666" i="12"/>
  <c r="L666" i="12"/>
  <c r="M666" i="12"/>
  <c r="O666" i="12"/>
  <c r="Q666" i="12"/>
  <c r="R666" i="12"/>
  <c r="D667" i="12"/>
  <c r="E667" i="12"/>
  <c r="F667" i="12"/>
  <c r="G667" i="12"/>
  <c r="H667" i="12"/>
  <c r="I667" i="12"/>
  <c r="J667" i="12"/>
  <c r="K667" i="12"/>
  <c r="L667" i="12"/>
  <c r="M667" i="12"/>
  <c r="O667" i="12"/>
  <c r="Q667" i="12"/>
  <c r="R667" i="12"/>
  <c r="D668" i="12"/>
  <c r="E668" i="12"/>
  <c r="F668" i="12"/>
  <c r="G668" i="12"/>
  <c r="H668" i="12"/>
  <c r="I668" i="12"/>
  <c r="J668" i="12"/>
  <c r="K668" i="12"/>
  <c r="L668" i="12"/>
  <c r="M668" i="12"/>
  <c r="O668" i="12"/>
  <c r="Q668" i="12"/>
  <c r="R668" i="12"/>
  <c r="D669" i="12"/>
  <c r="E669" i="12"/>
  <c r="F669" i="12"/>
  <c r="G669" i="12"/>
  <c r="H669" i="12"/>
  <c r="I669" i="12"/>
  <c r="J669" i="12"/>
  <c r="K669" i="12"/>
  <c r="L669" i="12"/>
  <c r="M669" i="12"/>
  <c r="O669" i="12"/>
  <c r="Q669" i="12"/>
  <c r="R669" i="12"/>
  <c r="D670" i="12"/>
  <c r="E670" i="12"/>
  <c r="F670" i="12"/>
  <c r="G670" i="12"/>
  <c r="H670" i="12"/>
  <c r="I670" i="12"/>
  <c r="J670" i="12"/>
  <c r="K670" i="12"/>
  <c r="L670" i="12"/>
  <c r="M670" i="12"/>
  <c r="O670" i="12"/>
  <c r="Q670" i="12"/>
  <c r="R670" i="12"/>
  <c r="D671" i="12"/>
  <c r="E671" i="12"/>
  <c r="F671" i="12"/>
  <c r="G671" i="12"/>
  <c r="H671" i="12"/>
  <c r="I671" i="12"/>
  <c r="J671" i="12"/>
  <c r="K671" i="12"/>
  <c r="L671" i="12"/>
  <c r="M671" i="12"/>
  <c r="O671" i="12"/>
  <c r="Q671" i="12"/>
  <c r="R671" i="12"/>
  <c r="D672" i="12"/>
  <c r="E672" i="12"/>
  <c r="F672" i="12"/>
  <c r="G672" i="12"/>
  <c r="H672" i="12"/>
  <c r="I672" i="12"/>
  <c r="J672" i="12"/>
  <c r="K672" i="12"/>
  <c r="L672" i="12"/>
  <c r="M672" i="12"/>
  <c r="O672" i="12"/>
  <c r="Q672" i="12"/>
  <c r="R672" i="12"/>
  <c r="D673" i="12"/>
  <c r="E673" i="12"/>
  <c r="F673" i="12"/>
  <c r="G673" i="12"/>
  <c r="H673" i="12"/>
  <c r="I673" i="12"/>
  <c r="J673" i="12"/>
  <c r="K673" i="12"/>
  <c r="L673" i="12"/>
  <c r="M673" i="12"/>
  <c r="O673" i="12"/>
  <c r="Q673" i="12"/>
  <c r="R673" i="12"/>
  <c r="D674" i="12"/>
  <c r="E674" i="12"/>
  <c r="F674" i="12"/>
  <c r="G674" i="12"/>
  <c r="H674" i="12"/>
  <c r="I674" i="12"/>
  <c r="J674" i="12"/>
  <c r="K674" i="12"/>
  <c r="L674" i="12"/>
  <c r="M674" i="12"/>
  <c r="O674" i="12"/>
  <c r="Q674" i="12"/>
  <c r="R674" i="12"/>
  <c r="D675" i="12"/>
  <c r="E675" i="12"/>
  <c r="F675" i="12"/>
  <c r="G675" i="12"/>
  <c r="H675" i="12"/>
  <c r="I675" i="12"/>
  <c r="J675" i="12"/>
  <c r="K675" i="12"/>
  <c r="L675" i="12"/>
  <c r="M675" i="12"/>
  <c r="O675" i="12"/>
  <c r="Q675" i="12"/>
  <c r="R675" i="12"/>
  <c r="D676" i="12"/>
  <c r="E676" i="12"/>
  <c r="F676" i="12"/>
  <c r="G676" i="12"/>
  <c r="H676" i="12"/>
  <c r="I676" i="12"/>
  <c r="J676" i="12"/>
  <c r="K676" i="12"/>
  <c r="L676" i="12"/>
  <c r="M676" i="12"/>
  <c r="O676" i="12"/>
  <c r="Q676" i="12"/>
  <c r="R676" i="12"/>
  <c r="D677" i="12"/>
  <c r="E677" i="12"/>
  <c r="F677" i="12"/>
  <c r="G677" i="12"/>
  <c r="H677" i="12"/>
  <c r="I677" i="12"/>
  <c r="J677" i="12"/>
  <c r="K677" i="12"/>
  <c r="L677" i="12"/>
  <c r="M677" i="12"/>
  <c r="O677" i="12"/>
  <c r="Q677" i="12"/>
  <c r="R677" i="12"/>
  <c r="D678" i="12"/>
  <c r="E678" i="12"/>
  <c r="F678" i="12"/>
  <c r="G678" i="12"/>
  <c r="H678" i="12"/>
  <c r="I678" i="12"/>
  <c r="J678" i="12"/>
  <c r="K678" i="12"/>
  <c r="L678" i="12"/>
  <c r="M678" i="12"/>
  <c r="O678" i="12"/>
  <c r="Q678" i="12"/>
  <c r="R678" i="12"/>
  <c r="D679" i="12"/>
  <c r="E679" i="12"/>
  <c r="F679" i="12"/>
  <c r="G679" i="12"/>
  <c r="H679" i="12"/>
  <c r="I679" i="12"/>
  <c r="J679" i="12"/>
  <c r="K679" i="12"/>
  <c r="L679" i="12"/>
  <c r="M679" i="12"/>
  <c r="O679" i="12"/>
  <c r="Q679" i="12"/>
  <c r="R679" i="12"/>
  <c r="D680" i="12"/>
  <c r="E680" i="12"/>
  <c r="F680" i="12"/>
  <c r="G680" i="12"/>
  <c r="H680" i="12"/>
  <c r="I680" i="12"/>
  <c r="J680" i="12"/>
  <c r="K680" i="12"/>
  <c r="L680" i="12"/>
  <c r="M680" i="12"/>
  <c r="O680" i="12"/>
  <c r="Q680" i="12"/>
  <c r="R680" i="12"/>
  <c r="D681" i="12"/>
  <c r="E681" i="12"/>
  <c r="F681" i="12"/>
  <c r="G681" i="12"/>
  <c r="H681" i="12"/>
  <c r="I681" i="12"/>
  <c r="J681" i="12"/>
  <c r="K681" i="12"/>
  <c r="L681" i="12"/>
  <c r="M681" i="12"/>
  <c r="O681" i="12"/>
  <c r="Q681" i="12"/>
  <c r="R681" i="12"/>
  <c r="D682" i="12"/>
  <c r="E682" i="12"/>
  <c r="F682" i="12"/>
  <c r="G682" i="12"/>
  <c r="H682" i="12"/>
  <c r="I682" i="12"/>
  <c r="J682" i="12"/>
  <c r="K682" i="12"/>
  <c r="L682" i="12"/>
  <c r="M682" i="12"/>
  <c r="O682" i="12"/>
  <c r="Q682" i="12"/>
  <c r="R682" i="12"/>
  <c r="D683" i="12"/>
  <c r="E683" i="12"/>
  <c r="F683" i="12"/>
  <c r="G683" i="12"/>
  <c r="H683" i="12"/>
  <c r="I683" i="12"/>
  <c r="J683" i="12"/>
  <c r="K683" i="12"/>
  <c r="L683" i="12"/>
  <c r="M683" i="12"/>
  <c r="O683" i="12"/>
  <c r="Q683" i="12"/>
  <c r="R683" i="12"/>
  <c r="D684" i="12"/>
  <c r="E684" i="12"/>
  <c r="F684" i="12"/>
  <c r="G684" i="12"/>
  <c r="H684" i="12"/>
  <c r="I684" i="12"/>
  <c r="J684" i="12"/>
  <c r="K684" i="12"/>
  <c r="L684" i="12"/>
  <c r="M684" i="12"/>
  <c r="O684" i="12"/>
  <c r="Q684" i="12"/>
  <c r="R684" i="12"/>
  <c r="D685" i="12"/>
  <c r="E685" i="12"/>
  <c r="F685" i="12"/>
  <c r="G685" i="12"/>
  <c r="H685" i="12"/>
  <c r="I685" i="12"/>
  <c r="J685" i="12"/>
  <c r="K685" i="12"/>
  <c r="L685" i="12"/>
  <c r="M685" i="12"/>
  <c r="O685" i="12"/>
  <c r="Q685" i="12"/>
  <c r="R685" i="12"/>
  <c r="D686" i="12"/>
  <c r="E686" i="12"/>
  <c r="F686" i="12"/>
  <c r="G686" i="12"/>
  <c r="H686" i="12"/>
  <c r="I686" i="12"/>
  <c r="J686" i="12"/>
  <c r="K686" i="12"/>
  <c r="L686" i="12"/>
  <c r="M686" i="12"/>
  <c r="O686" i="12"/>
  <c r="Q686" i="12"/>
  <c r="R686" i="12"/>
  <c r="D687" i="12"/>
  <c r="E687" i="12"/>
  <c r="F687" i="12"/>
  <c r="G687" i="12"/>
  <c r="H687" i="12"/>
  <c r="I687" i="12"/>
  <c r="J687" i="12"/>
  <c r="K687" i="12"/>
  <c r="L687" i="12"/>
  <c r="M687" i="12"/>
  <c r="O687" i="12"/>
  <c r="Q687" i="12"/>
  <c r="R687" i="12"/>
  <c r="D688" i="12"/>
  <c r="E688" i="12"/>
  <c r="F688" i="12"/>
  <c r="G688" i="12"/>
  <c r="H688" i="12"/>
  <c r="I688" i="12"/>
  <c r="J688" i="12"/>
  <c r="K688" i="12"/>
  <c r="L688" i="12"/>
  <c r="M688" i="12"/>
  <c r="O688" i="12"/>
  <c r="Q688" i="12"/>
  <c r="R688" i="12"/>
  <c r="D689" i="12"/>
  <c r="E689" i="12"/>
  <c r="F689" i="12"/>
  <c r="G689" i="12"/>
  <c r="H689" i="12"/>
  <c r="I689" i="12"/>
  <c r="J689" i="12"/>
  <c r="K689" i="12"/>
  <c r="L689" i="12"/>
  <c r="M689" i="12"/>
  <c r="O689" i="12"/>
  <c r="Q689" i="12"/>
  <c r="R689" i="12"/>
  <c r="D690" i="12"/>
  <c r="E690" i="12"/>
  <c r="F690" i="12"/>
  <c r="G690" i="12"/>
  <c r="H690" i="12"/>
  <c r="I690" i="12"/>
  <c r="J690" i="12"/>
  <c r="K690" i="12"/>
  <c r="L690" i="12"/>
  <c r="M690" i="12"/>
  <c r="O690" i="12"/>
  <c r="Q690" i="12"/>
  <c r="R690" i="12"/>
  <c r="D691" i="12"/>
  <c r="E691" i="12"/>
  <c r="F691" i="12"/>
  <c r="G691" i="12"/>
  <c r="H691" i="12"/>
  <c r="I691" i="12"/>
  <c r="J691" i="12"/>
  <c r="K691" i="12"/>
  <c r="L691" i="12"/>
  <c r="M691" i="12"/>
  <c r="O691" i="12"/>
  <c r="Q691" i="12"/>
  <c r="R691" i="12"/>
  <c r="D692" i="12"/>
  <c r="E692" i="12"/>
  <c r="F692" i="12"/>
  <c r="G692" i="12"/>
  <c r="H692" i="12"/>
  <c r="I692" i="12"/>
  <c r="J692" i="12"/>
  <c r="K692" i="12"/>
  <c r="L692" i="12"/>
  <c r="M692" i="12"/>
  <c r="O692" i="12"/>
  <c r="Q692" i="12"/>
  <c r="R692" i="12"/>
  <c r="D693" i="12"/>
  <c r="E693" i="12"/>
  <c r="F693" i="12"/>
  <c r="G693" i="12"/>
  <c r="H693" i="12"/>
  <c r="I693" i="12"/>
  <c r="J693" i="12"/>
  <c r="K693" i="12"/>
  <c r="L693" i="12"/>
  <c r="M693" i="12"/>
  <c r="O693" i="12"/>
  <c r="Q693" i="12"/>
  <c r="R693" i="12"/>
  <c r="D694" i="12"/>
  <c r="E694" i="12"/>
  <c r="F694" i="12"/>
  <c r="G694" i="12"/>
  <c r="H694" i="12"/>
  <c r="I694" i="12"/>
  <c r="J694" i="12"/>
  <c r="K694" i="12"/>
  <c r="L694" i="12"/>
  <c r="M694" i="12"/>
  <c r="O694" i="12"/>
  <c r="Q694" i="12"/>
  <c r="R694" i="12"/>
  <c r="D695" i="12"/>
  <c r="E695" i="12"/>
  <c r="F695" i="12"/>
  <c r="G695" i="12"/>
  <c r="H695" i="12"/>
  <c r="I695" i="12"/>
  <c r="J695" i="12"/>
  <c r="K695" i="12"/>
  <c r="L695" i="12"/>
  <c r="M695" i="12"/>
  <c r="O695" i="12"/>
  <c r="Q695" i="12"/>
  <c r="R695" i="12"/>
  <c r="D696" i="12"/>
  <c r="E696" i="12"/>
  <c r="F696" i="12"/>
  <c r="G696" i="12"/>
  <c r="H696" i="12"/>
  <c r="I696" i="12"/>
  <c r="J696" i="12"/>
  <c r="K696" i="12"/>
  <c r="L696" i="12"/>
  <c r="M696" i="12"/>
  <c r="O696" i="12"/>
  <c r="Q696" i="12"/>
  <c r="R696" i="12"/>
  <c r="D697" i="12"/>
  <c r="E697" i="12"/>
  <c r="F697" i="12"/>
  <c r="G697" i="12"/>
  <c r="H697" i="12"/>
  <c r="I697" i="12"/>
  <c r="J697" i="12"/>
  <c r="K697" i="12"/>
  <c r="L697" i="12"/>
  <c r="M697" i="12"/>
  <c r="O697" i="12"/>
  <c r="Q697" i="12"/>
  <c r="R697" i="12"/>
  <c r="D698" i="12"/>
  <c r="E698" i="12"/>
  <c r="F698" i="12"/>
  <c r="G698" i="12"/>
  <c r="H698" i="12"/>
  <c r="I698" i="12"/>
  <c r="J698" i="12"/>
  <c r="K698" i="12"/>
  <c r="L698" i="12"/>
  <c r="M698" i="12"/>
  <c r="O698" i="12"/>
  <c r="Q698" i="12"/>
  <c r="R698" i="12"/>
  <c r="D699" i="12"/>
  <c r="E699" i="12"/>
  <c r="F699" i="12"/>
  <c r="G699" i="12"/>
  <c r="H699" i="12"/>
  <c r="I699" i="12"/>
  <c r="J699" i="12"/>
  <c r="K699" i="12"/>
  <c r="L699" i="12"/>
  <c r="M699" i="12"/>
  <c r="O699" i="12"/>
  <c r="Q699" i="12"/>
  <c r="R699" i="12"/>
  <c r="D700" i="12"/>
  <c r="E700" i="12"/>
  <c r="F700" i="12"/>
  <c r="G700" i="12"/>
  <c r="H700" i="12"/>
  <c r="I700" i="12"/>
  <c r="J700" i="12"/>
  <c r="K700" i="12"/>
  <c r="L700" i="12"/>
  <c r="M700" i="12"/>
  <c r="O700" i="12"/>
  <c r="Q700" i="12"/>
  <c r="R700" i="12"/>
  <c r="D701" i="12"/>
  <c r="E701" i="12"/>
  <c r="F701" i="12"/>
  <c r="G701" i="12"/>
  <c r="H701" i="12"/>
  <c r="I701" i="12"/>
  <c r="J701" i="12"/>
  <c r="K701" i="12"/>
  <c r="L701" i="12"/>
  <c r="M701" i="12"/>
  <c r="O701" i="12"/>
  <c r="Q701" i="12"/>
  <c r="R701" i="12"/>
  <c r="D702" i="12"/>
  <c r="E702" i="12"/>
  <c r="F702" i="12"/>
  <c r="G702" i="12"/>
  <c r="H702" i="12"/>
  <c r="I702" i="12"/>
  <c r="J702" i="12"/>
  <c r="K702" i="12"/>
  <c r="L702" i="12"/>
  <c r="M702" i="12"/>
  <c r="O702" i="12"/>
  <c r="Q702" i="12"/>
  <c r="R702" i="12"/>
  <c r="D703" i="12"/>
  <c r="E703" i="12"/>
  <c r="F703" i="12"/>
  <c r="G703" i="12"/>
  <c r="H703" i="12"/>
  <c r="I703" i="12"/>
  <c r="J703" i="12"/>
  <c r="K703" i="12"/>
  <c r="L703" i="12"/>
  <c r="M703" i="12"/>
  <c r="O703" i="12"/>
  <c r="Q703" i="12"/>
  <c r="R703" i="12"/>
  <c r="D704" i="12"/>
  <c r="E704" i="12"/>
  <c r="F704" i="12"/>
  <c r="G704" i="12"/>
  <c r="H704" i="12"/>
  <c r="I704" i="12"/>
  <c r="J704" i="12"/>
  <c r="K704" i="12"/>
  <c r="L704" i="12"/>
  <c r="M704" i="12"/>
  <c r="O704" i="12"/>
  <c r="Q704" i="12"/>
  <c r="R704" i="12"/>
  <c r="D705" i="12"/>
  <c r="E705" i="12"/>
  <c r="F705" i="12"/>
  <c r="G705" i="12"/>
  <c r="H705" i="12"/>
  <c r="I705" i="12"/>
  <c r="J705" i="12"/>
  <c r="K705" i="12"/>
  <c r="L705" i="12"/>
  <c r="M705" i="12"/>
  <c r="O705" i="12"/>
  <c r="Q705" i="12"/>
  <c r="R705" i="12"/>
  <c r="D706" i="12"/>
  <c r="E706" i="12"/>
  <c r="F706" i="12"/>
  <c r="G706" i="12"/>
  <c r="H706" i="12"/>
  <c r="I706" i="12"/>
  <c r="J706" i="12"/>
  <c r="K706" i="12"/>
  <c r="L706" i="12"/>
  <c r="M706" i="12"/>
  <c r="O706" i="12"/>
  <c r="Q706" i="12"/>
  <c r="R706" i="12"/>
  <c r="D707" i="12"/>
  <c r="E707" i="12"/>
  <c r="F707" i="12"/>
  <c r="G707" i="12"/>
  <c r="H707" i="12"/>
  <c r="I707" i="12"/>
  <c r="J707" i="12"/>
  <c r="K707" i="12"/>
  <c r="L707" i="12"/>
  <c r="M707" i="12"/>
  <c r="O707" i="12"/>
  <c r="Q707" i="12"/>
  <c r="R707" i="12"/>
  <c r="D708" i="12"/>
  <c r="E708" i="12"/>
  <c r="F708" i="12"/>
  <c r="G708" i="12"/>
  <c r="H708" i="12"/>
  <c r="I708" i="12"/>
  <c r="J708" i="12"/>
  <c r="K708" i="12"/>
  <c r="L708" i="12"/>
  <c r="M708" i="12"/>
  <c r="O708" i="12"/>
  <c r="Q708" i="12"/>
  <c r="R708" i="12"/>
  <c r="D709" i="12"/>
  <c r="E709" i="12"/>
  <c r="F709" i="12"/>
  <c r="G709" i="12"/>
  <c r="H709" i="12"/>
  <c r="I709" i="12"/>
  <c r="J709" i="12"/>
  <c r="K709" i="12"/>
  <c r="L709" i="12"/>
  <c r="M709" i="12"/>
  <c r="O709" i="12"/>
  <c r="Q709" i="12"/>
  <c r="R709" i="12"/>
  <c r="D710" i="12"/>
  <c r="E710" i="12"/>
  <c r="F710" i="12"/>
  <c r="G710" i="12"/>
  <c r="H710" i="12"/>
  <c r="I710" i="12"/>
  <c r="J710" i="12"/>
  <c r="K710" i="12"/>
  <c r="L710" i="12"/>
  <c r="M710" i="12"/>
  <c r="O710" i="12"/>
  <c r="Q710" i="12"/>
  <c r="R710" i="12"/>
  <c r="D711" i="12"/>
  <c r="E711" i="12"/>
  <c r="F711" i="12"/>
  <c r="G711" i="12"/>
  <c r="H711" i="12"/>
  <c r="I711" i="12"/>
  <c r="J711" i="12"/>
  <c r="K711" i="12"/>
  <c r="L711" i="12"/>
  <c r="M711" i="12"/>
  <c r="O711" i="12"/>
  <c r="Q711" i="12"/>
  <c r="R711" i="12"/>
  <c r="D712" i="12"/>
  <c r="E712" i="12"/>
  <c r="F712" i="12"/>
  <c r="G712" i="12"/>
  <c r="H712" i="12"/>
  <c r="I712" i="12"/>
  <c r="J712" i="12"/>
  <c r="K712" i="12"/>
  <c r="L712" i="12"/>
  <c r="M712" i="12"/>
  <c r="O712" i="12"/>
  <c r="Q712" i="12"/>
  <c r="R712" i="12"/>
  <c r="D713" i="12"/>
  <c r="E713" i="12"/>
  <c r="F713" i="12"/>
  <c r="G713" i="12"/>
  <c r="H713" i="12"/>
  <c r="I713" i="12"/>
  <c r="J713" i="12"/>
  <c r="K713" i="12"/>
  <c r="L713" i="12"/>
  <c r="M713" i="12"/>
  <c r="O713" i="12"/>
  <c r="Q713" i="12"/>
  <c r="R713" i="12"/>
  <c r="D714" i="12"/>
  <c r="E714" i="12"/>
  <c r="F714" i="12"/>
  <c r="G714" i="12"/>
  <c r="H714" i="12"/>
  <c r="I714" i="12"/>
  <c r="J714" i="12"/>
  <c r="K714" i="12"/>
  <c r="L714" i="12"/>
  <c r="M714" i="12"/>
  <c r="O714" i="12"/>
  <c r="Q714" i="12"/>
  <c r="R714" i="12"/>
  <c r="D715" i="12"/>
  <c r="E715" i="12"/>
  <c r="F715" i="12"/>
  <c r="G715" i="12"/>
  <c r="H715" i="12"/>
  <c r="I715" i="12"/>
  <c r="J715" i="12"/>
  <c r="K715" i="12"/>
  <c r="L715" i="12"/>
  <c r="M715" i="12"/>
  <c r="O715" i="12"/>
  <c r="Q715" i="12"/>
  <c r="R715" i="12"/>
  <c r="D716" i="12"/>
  <c r="E716" i="12"/>
  <c r="F716" i="12"/>
  <c r="G716" i="12"/>
  <c r="H716" i="12"/>
  <c r="I716" i="12"/>
  <c r="J716" i="12"/>
  <c r="K716" i="12"/>
  <c r="L716" i="12"/>
  <c r="M716" i="12"/>
  <c r="O716" i="12"/>
  <c r="Q716" i="12"/>
  <c r="R716" i="12"/>
  <c r="D717" i="12"/>
  <c r="E717" i="12"/>
  <c r="F717" i="12"/>
  <c r="G717" i="12"/>
  <c r="H717" i="12"/>
  <c r="I717" i="12"/>
  <c r="J717" i="12"/>
  <c r="K717" i="12"/>
  <c r="L717" i="12"/>
  <c r="M717" i="12"/>
  <c r="O717" i="12"/>
  <c r="Q717" i="12"/>
  <c r="R717" i="12"/>
  <c r="D718" i="12"/>
  <c r="E718" i="12"/>
  <c r="F718" i="12"/>
  <c r="G718" i="12"/>
  <c r="H718" i="12"/>
  <c r="I718" i="12"/>
  <c r="J718" i="12"/>
  <c r="K718" i="12"/>
  <c r="L718" i="12"/>
  <c r="M718" i="12"/>
  <c r="O718" i="12"/>
  <c r="Q718" i="12"/>
  <c r="R718" i="12"/>
  <c r="D719" i="12"/>
  <c r="E719" i="12"/>
  <c r="F719" i="12"/>
  <c r="G719" i="12"/>
  <c r="H719" i="12"/>
  <c r="I719" i="12"/>
  <c r="J719" i="12"/>
  <c r="K719" i="12"/>
  <c r="L719" i="12"/>
  <c r="M719" i="12"/>
  <c r="O719" i="12"/>
  <c r="Q719" i="12"/>
  <c r="R719" i="12"/>
  <c r="D720" i="12"/>
  <c r="E720" i="12"/>
  <c r="F720" i="12"/>
  <c r="G720" i="12"/>
  <c r="H720" i="12"/>
  <c r="I720" i="12"/>
  <c r="J720" i="12"/>
  <c r="K720" i="12"/>
  <c r="L720" i="12"/>
  <c r="M720" i="12"/>
  <c r="O720" i="12"/>
  <c r="Q720" i="12"/>
  <c r="R720" i="12"/>
  <c r="D721" i="12"/>
  <c r="E721" i="12"/>
  <c r="F721" i="12"/>
  <c r="G721" i="12"/>
  <c r="H721" i="12"/>
  <c r="I721" i="12"/>
  <c r="J721" i="12"/>
  <c r="K721" i="12"/>
  <c r="L721" i="12"/>
  <c r="M721" i="12"/>
  <c r="O721" i="12"/>
  <c r="Q721" i="12"/>
  <c r="R721" i="12"/>
  <c r="D722" i="12"/>
  <c r="E722" i="12"/>
  <c r="F722" i="12"/>
  <c r="G722" i="12"/>
  <c r="H722" i="12"/>
  <c r="I722" i="12"/>
  <c r="J722" i="12"/>
  <c r="K722" i="12"/>
  <c r="L722" i="12"/>
  <c r="M722" i="12"/>
  <c r="O722" i="12"/>
  <c r="Q722" i="12"/>
  <c r="R722" i="12"/>
  <c r="D723" i="12"/>
  <c r="E723" i="12"/>
  <c r="F723" i="12"/>
  <c r="G723" i="12"/>
  <c r="H723" i="12"/>
  <c r="I723" i="12"/>
  <c r="J723" i="12"/>
  <c r="K723" i="12"/>
  <c r="L723" i="12"/>
  <c r="M723" i="12"/>
  <c r="O723" i="12"/>
  <c r="Q723" i="12"/>
  <c r="R723" i="12"/>
  <c r="D724" i="12"/>
  <c r="E724" i="12"/>
  <c r="F724" i="12"/>
  <c r="G724" i="12"/>
  <c r="H724" i="12"/>
  <c r="I724" i="12"/>
  <c r="J724" i="12"/>
  <c r="K724" i="12"/>
  <c r="L724" i="12"/>
  <c r="M724" i="12"/>
  <c r="O724" i="12"/>
  <c r="Q724" i="12"/>
  <c r="R724" i="12"/>
  <c r="D725" i="12"/>
  <c r="E725" i="12"/>
  <c r="F725" i="12"/>
  <c r="G725" i="12"/>
  <c r="H725" i="12"/>
  <c r="I725" i="12"/>
  <c r="J725" i="12"/>
  <c r="K725" i="12"/>
  <c r="L725" i="12"/>
  <c r="M725" i="12"/>
  <c r="O725" i="12"/>
  <c r="Q725" i="12"/>
  <c r="R725" i="12"/>
  <c r="D726" i="12"/>
  <c r="E726" i="12"/>
  <c r="F726" i="12"/>
  <c r="G726" i="12"/>
  <c r="H726" i="12"/>
  <c r="I726" i="12"/>
  <c r="J726" i="12"/>
  <c r="K726" i="12"/>
  <c r="L726" i="12"/>
  <c r="M726" i="12"/>
  <c r="O726" i="12"/>
  <c r="Q726" i="12"/>
  <c r="R726" i="12"/>
  <c r="D727" i="12"/>
  <c r="E727" i="12"/>
  <c r="F727" i="12"/>
  <c r="G727" i="12"/>
  <c r="H727" i="12"/>
  <c r="I727" i="12"/>
  <c r="J727" i="12"/>
  <c r="K727" i="12"/>
  <c r="L727" i="12"/>
  <c r="M727" i="12"/>
  <c r="O727" i="12"/>
  <c r="Q727" i="12"/>
  <c r="R727" i="12"/>
  <c r="D728" i="12"/>
  <c r="E728" i="12"/>
  <c r="F728" i="12"/>
  <c r="G728" i="12"/>
  <c r="H728" i="12"/>
  <c r="I728" i="12"/>
  <c r="J728" i="12"/>
  <c r="K728" i="12"/>
  <c r="L728" i="12"/>
  <c r="M728" i="12"/>
  <c r="O728" i="12"/>
  <c r="Q728" i="12"/>
  <c r="R728" i="12"/>
  <c r="D729" i="12"/>
  <c r="E729" i="12"/>
  <c r="F729" i="12"/>
  <c r="G729" i="12"/>
  <c r="H729" i="12"/>
  <c r="I729" i="12"/>
  <c r="J729" i="12"/>
  <c r="K729" i="12"/>
  <c r="L729" i="12"/>
  <c r="M729" i="12"/>
  <c r="O729" i="12"/>
  <c r="Q729" i="12"/>
  <c r="R729" i="12"/>
  <c r="D730" i="12"/>
  <c r="E730" i="12"/>
  <c r="F730" i="12"/>
  <c r="G730" i="12"/>
  <c r="H730" i="12"/>
  <c r="I730" i="12"/>
  <c r="J730" i="12"/>
  <c r="K730" i="12"/>
  <c r="L730" i="12"/>
  <c r="M730" i="12"/>
  <c r="O730" i="12"/>
  <c r="Q730" i="12"/>
  <c r="R730" i="12"/>
  <c r="D731" i="12"/>
  <c r="E731" i="12"/>
  <c r="F731" i="12"/>
  <c r="G731" i="12"/>
  <c r="H731" i="12"/>
  <c r="I731" i="12"/>
  <c r="J731" i="12"/>
  <c r="K731" i="12"/>
  <c r="L731" i="12"/>
  <c r="M731" i="12"/>
  <c r="O731" i="12"/>
  <c r="Q731" i="12"/>
  <c r="R731" i="12"/>
  <c r="D732" i="12"/>
  <c r="E732" i="12"/>
  <c r="F732" i="12"/>
  <c r="G732" i="12"/>
  <c r="H732" i="12"/>
  <c r="I732" i="12"/>
  <c r="J732" i="12"/>
  <c r="K732" i="12"/>
  <c r="L732" i="12"/>
  <c r="M732" i="12"/>
  <c r="O732" i="12"/>
  <c r="Q732" i="12"/>
  <c r="R732" i="12"/>
  <c r="D733" i="12"/>
  <c r="E733" i="12"/>
  <c r="F733" i="12"/>
  <c r="G733" i="12"/>
  <c r="H733" i="12"/>
  <c r="I733" i="12"/>
  <c r="J733" i="12"/>
  <c r="K733" i="12"/>
  <c r="L733" i="12"/>
  <c r="M733" i="12"/>
  <c r="O733" i="12"/>
  <c r="Q733" i="12"/>
  <c r="R733" i="12"/>
  <c r="D734" i="12"/>
  <c r="E734" i="12"/>
  <c r="F734" i="12"/>
  <c r="G734" i="12"/>
  <c r="H734" i="12"/>
  <c r="I734" i="12"/>
  <c r="J734" i="12"/>
  <c r="K734" i="12"/>
  <c r="L734" i="12"/>
  <c r="M734" i="12"/>
  <c r="O734" i="12"/>
  <c r="Q734" i="12"/>
  <c r="R734" i="12"/>
  <c r="D735" i="12"/>
  <c r="E735" i="12"/>
  <c r="F735" i="12"/>
  <c r="G735" i="12"/>
  <c r="H735" i="12"/>
  <c r="I735" i="12"/>
  <c r="J735" i="12"/>
  <c r="K735" i="12"/>
  <c r="L735" i="12"/>
  <c r="M735" i="12"/>
  <c r="O735" i="12"/>
  <c r="Q735" i="12"/>
  <c r="R735" i="12"/>
  <c r="D736" i="12"/>
  <c r="E736" i="12"/>
  <c r="F736" i="12"/>
  <c r="G736" i="12"/>
  <c r="H736" i="12"/>
  <c r="I736" i="12"/>
  <c r="J736" i="12"/>
  <c r="K736" i="12"/>
  <c r="L736" i="12"/>
  <c r="M736" i="12"/>
  <c r="O736" i="12"/>
  <c r="Q736" i="12"/>
  <c r="R736" i="12"/>
  <c r="D737" i="12"/>
  <c r="E737" i="12"/>
  <c r="F737" i="12"/>
  <c r="G737" i="12"/>
  <c r="H737" i="12"/>
  <c r="I737" i="12"/>
  <c r="J737" i="12"/>
  <c r="K737" i="12"/>
  <c r="L737" i="12"/>
  <c r="M737" i="12"/>
  <c r="O737" i="12"/>
  <c r="Q737" i="12"/>
  <c r="R737" i="12"/>
  <c r="D738" i="12"/>
  <c r="E738" i="12"/>
  <c r="F738" i="12"/>
  <c r="G738" i="12"/>
  <c r="H738" i="12"/>
  <c r="I738" i="12"/>
  <c r="J738" i="12"/>
  <c r="K738" i="12"/>
  <c r="L738" i="12"/>
  <c r="M738" i="12"/>
  <c r="O738" i="12"/>
  <c r="Q738" i="12"/>
  <c r="R738" i="12"/>
  <c r="D739" i="12"/>
  <c r="E739" i="12"/>
  <c r="F739" i="12"/>
  <c r="G739" i="12"/>
  <c r="H739" i="12"/>
  <c r="I739" i="12"/>
  <c r="J739" i="12"/>
  <c r="K739" i="12"/>
  <c r="L739" i="12"/>
  <c r="M739" i="12"/>
  <c r="O739" i="12"/>
  <c r="Q739" i="12"/>
  <c r="R739" i="12"/>
  <c r="D740" i="12"/>
  <c r="E740" i="12"/>
  <c r="F740" i="12"/>
  <c r="G740" i="12"/>
  <c r="H740" i="12"/>
  <c r="I740" i="12"/>
  <c r="J740" i="12"/>
  <c r="K740" i="12"/>
  <c r="L740" i="12"/>
  <c r="M740" i="12"/>
  <c r="O740" i="12"/>
  <c r="Q740" i="12"/>
  <c r="R740" i="12"/>
  <c r="D741" i="12"/>
  <c r="E741" i="12"/>
  <c r="F741" i="12"/>
  <c r="G741" i="12"/>
  <c r="H741" i="12"/>
  <c r="I741" i="12"/>
  <c r="J741" i="12"/>
  <c r="K741" i="12"/>
  <c r="L741" i="12"/>
  <c r="M741" i="12"/>
  <c r="O741" i="12"/>
  <c r="Q741" i="12"/>
  <c r="R741" i="12"/>
  <c r="D742" i="12"/>
  <c r="E742" i="12"/>
  <c r="F742" i="12"/>
  <c r="G742" i="12"/>
  <c r="H742" i="12"/>
  <c r="I742" i="12"/>
  <c r="J742" i="12"/>
  <c r="K742" i="12"/>
  <c r="L742" i="12"/>
  <c r="M742" i="12"/>
  <c r="O742" i="12"/>
  <c r="Q742" i="12"/>
  <c r="R742" i="12"/>
  <c r="D743" i="12"/>
  <c r="E743" i="12"/>
  <c r="F743" i="12"/>
  <c r="G743" i="12"/>
  <c r="H743" i="12"/>
  <c r="I743" i="12"/>
  <c r="J743" i="12"/>
  <c r="K743" i="12"/>
  <c r="L743" i="12"/>
  <c r="M743" i="12"/>
  <c r="O743" i="12"/>
  <c r="Q743" i="12"/>
  <c r="R743" i="12"/>
  <c r="D744" i="12"/>
  <c r="E744" i="12"/>
  <c r="F744" i="12"/>
  <c r="G744" i="12"/>
  <c r="H744" i="12"/>
  <c r="I744" i="12"/>
  <c r="J744" i="12"/>
  <c r="K744" i="12"/>
  <c r="L744" i="12"/>
  <c r="M744" i="12"/>
  <c r="O744" i="12"/>
  <c r="Q744" i="12"/>
  <c r="R744" i="12"/>
  <c r="D745" i="12"/>
  <c r="E745" i="12"/>
  <c r="F745" i="12"/>
  <c r="G745" i="12"/>
  <c r="H745" i="12"/>
  <c r="I745" i="12"/>
  <c r="J745" i="12"/>
  <c r="K745" i="12"/>
  <c r="L745" i="12"/>
  <c r="M745" i="12"/>
  <c r="O745" i="12"/>
  <c r="Q745" i="12"/>
  <c r="R745" i="12"/>
  <c r="D746" i="12"/>
  <c r="E746" i="12"/>
  <c r="F746" i="12"/>
  <c r="G746" i="12"/>
  <c r="H746" i="12"/>
  <c r="I746" i="12"/>
  <c r="J746" i="12"/>
  <c r="K746" i="12"/>
  <c r="L746" i="12"/>
  <c r="M746" i="12"/>
  <c r="O746" i="12"/>
  <c r="Q746" i="12"/>
  <c r="R746" i="12"/>
  <c r="D747" i="12"/>
  <c r="E747" i="12"/>
  <c r="F747" i="12"/>
  <c r="G747" i="12"/>
  <c r="H747" i="12"/>
  <c r="I747" i="12"/>
  <c r="J747" i="12"/>
  <c r="K747" i="12"/>
  <c r="L747" i="12"/>
  <c r="M747" i="12"/>
  <c r="O747" i="12"/>
  <c r="Q747" i="12"/>
  <c r="R747" i="12"/>
  <c r="D748" i="12"/>
  <c r="E748" i="12"/>
  <c r="F748" i="12"/>
  <c r="G748" i="12"/>
  <c r="H748" i="12"/>
  <c r="I748" i="12"/>
  <c r="J748" i="12"/>
  <c r="K748" i="12"/>
  <c r="L748" i="12"/>
  <c r="M748" i="12"/>
  <c r="O748" i="12"/>
  <c r="Q748" i="12"/>
  <c r="R748" i="12"/>
  <c r="D749" i="12"/>
  <c r="E749" i="12"/>
  <c r="F749" i="12"/>
  <c r="G749" i="12"/>
  <c r="H749" i="12"/>
  <c r="I749" i="12"/>
  <c r="J749" i="12"/>
  <c r="K749" i="12"/>
  <c r="L749" i="12"/>
  <c r="M749" i="12"/>
  <c r="O749" i="12"/>
  <c r="Q749" i="12"/>
  <c r="R749" i="12"/>
  <c r="D750" i="12"/>
  <c r="E750" i="12"/>
  <c r="F750" i="12"/>
  <c r="G750" i="12"/>
  <c r="H750" i="12"/>
  <c r="I750" i="12"/>
  <c r="J750" i="12"/>
  <c r="K750" i="12"/>
  <c r="L750" i="12"/>
  <c r="M750" i="12"/>
  <c r="O750" i="12"/>
  <c r="Q750" i="12"/>
  <c r="R750" i="12"/>
  <c r="D751" i="12"/>
  <c r="E751" i="12"/>
  <c r="F751" i="12"/>
  <c r="G751" i="12"/>
  <c r="H751" i="12"/>
  <c r="I751" i="12"/>
  <c r="J751" i="12"/>
  <c r="K751" i="12"/>
  <c r="L751" i="12"/>
  <c r="M751" i="12"/>
  <c r="O751" i="12"/>
  <c r="Q751" i="12"/>
  <c r="R751" i="12"/>
  <c r="D752" i="12"/>
  <c r="E752" i="12"/>
  <c r="F752" i="12"/>
  <c r="G752" i="12"/>
  <c r="H752" i="12"/>
  <c r="I752" i="12"/>
  <c r="J752" i="12"/>
  <c r="K752" i="12"/>
  <c r="L752" i="12"/>
  <c r="M752" i="12"/>
  <c r="O752" i="12"/>
  <c r="Q752" i="12"/>
  <c r="R752" i="12"/>
  <c r="D753" i="12"/>
  <c r="E753" i="12"/>
  <c r="F753" i="12"/>
  <c r="G753" i="12"/>
  <c r="H753" i="12"/>
  <c r="I753" i="12"/>
  <c r="J753" i="12"/>
  <c r="K753" i="12"/>
  <c r="L753" i="12"/>
  <c r="M753" i="12"/>
  <c r="O753" i="12"/>
  <c r="Q753" i="12"/>
  <c r="R753" i="12"/>
  <c r="D754" i="12"/>
  <c r="E754" i="12"/>
  <c r="F754" i="12"/>
  <c r="G754" i="12"/>
  <c r="H754" i="12"/>
  <c r="I754" i="12"/>
  <c r="J754" i="12"/>
  <c r="K754" i="12"/>
  <c r="L754" i="12"/>
  <c r="M754" i="12"/>
  <c r="O754" i="12"/>
  <c r="Q754" i="12"/>
  <c r="R754" i="12"/>
  <c r="D755" i="12"/>
  <c r="E755" i="12"/>
  <c r="F755" i="12"/>
  <c r="G755" i="12"/>
  <c r="H755" i="12"/>
  <c r="I755" i="12"/>
  <c r="J755" i="12"/>
  <c r="K755" i="12"/>
  <c r="L755" i="12"/>
  <c r="M755" i="12"/>
  <c r="O755" i="12"/>
  <c r="Q755" i="12"/>
  <c r="R755" i="12"/>
  <c r="D756" i="12"/>
  <c r="E756" i="12"/>
  <c r="F756" i="12"/>
  <c r="G756" i="12"/>
  <c r="H756" i="12"/>
  <c r="I756" i="12"/>
  <c r="J756" i="12"/>
  <c r="K756" i="12"/>
  <c r="L756" i="12"/>
  <c r="M756" i="12"/>
  <c r="O756" i="12"/>
  <c r="Q756" i="12"/>
  <c r="R756" i="12"/>
  <c r="D757" i="12"/>
  <c r="E757" i="12"/>
  <c r="F757" i="12"/>
  <c r="G757" i="12"/>
  <c r="H757" i="12"/>
  <c r="I757" i="12"/>
  <c r="J757" i="12"/>
  <c r="K757" i="12"/>
  <c r="L757" i="12"/>
  <c r="M757" i="12"/>
  <c r="O757" i="12"/>
  <c r="Q757" i="12"/>
  <c r="R757" i="12"/>
  <c r="D758" i="12"/>
  <c r="E758" i="12"/>
  <c r="F758" i="12"/>
  <c r="G758" i="12"/>
  <c r="H758" i="12"/>
  <c r="I758" i="12"/>
  <c r="J758" i="12"/>
  <c r="K758" i="12"/>
  <c r="L758" i="12"/>
  <c r="M758" i="12"/>
  <c r="O758" i="12"/>
  <c r="Q758" i="12"/>
  <c r="R758" i="12"/>
  <c r="D759" i="12"/>
  <c r="E759" i="12"/>
  <c r="F759" i="12"/>
  <c r="G759" i="12"/>
  <c r="H759" i="12"/>
  <c r="I759" i="12"/>
  <c r="J759" i="12"/>
  <c r="K759" i="12"/>
  <c r="L759" i="12"/>
  <c r="M759" i="12"/>
  <c r="O759" i="12"/>
  <c r="Q759" i="12"/>
  <c r="R759" i="12"/>
  <c r="D760" i="12"/>
  <c r="E760" i="12"/>
  <c r="F760" i="12"/>
  <c r="G760" i="12"/>
  <c r="H760" i="12"/>
  <c r="I760" i="12"/>
  <c r="J760" i="12"/>
  <c r="K760" i="12"/>
  <c r="L760" i="12"/>
  <c r="M760" i="12"/>
  <c r="O760" i="12"/>
  <c r="Q760" i="12"/>
  <c r="R760" i="12"/>
  <c r="D761" i="12"/>
  <c r="E761" i="12"/>
  <c r="F761" i="12"/>
  <c r="G761" i="12"/>
  <c r="H761" i="12"/>
  <c r="I761" i="12"/>
  <c r="J761" i="12"/>
  <c r="K761" i="12"/>
  <c r="L761" i="12"/>
  <c r="M761" i="12"/>
  <c r="O761" i="12"/>
  <c r="Q761" i="12"/>
  <c r="R761" i="12"/>
  <c r="D762" i="12"/>
  <c r="E762" i="12"/>
  <c r="F762" i="12"/>
  <c r="G762" i="12"/>
  <c r="H762" i="12"/>
  <c r="I762" i="12"/>
  <c r="J762" i="12"/>
  <c r="K762" i="12"/>
  <c r="L762" i="12"/>
  <c r="M762" i="12"/>
  <c r="O762" i="12"/>
  <c r="Q762" i="12"/>
  <c r="R762" i="12"/>
  <c r="D763" i="12"/>
  <c r="E763" i="12"/>
  <c r="F763" i="12"/>
  <c r="G763" i="12"/>
  <c r="H763" i="12"/>
  <c r="I763" i="12"/>
  <c r="J763" i="12"/>
  <c r="K763" i="12"/>
  <c r="L763" i="12"/>
  <c r="M763" i="12"/>
  <c r="O763" i="12"/>
  <c r="Q763" i="12"/>
  <c r="R763" i="12"/>
  <c r="D764" i="12"/>
  <c r="E764" i="12"/>
  <c r="F764" i="12"/>
  <c r="G764" i="12"/>
  <c r="H764" i="12"/>
  <c r="I764" i="12"/>
  <c r="J764" i="12"/>
  <c r="K764" i="12"/>
  <c r="L764" i="12"/>
  <c r="M764" i="12"/>
  <c r="O764" i="12"/>
  <c r="Q764" i="12"/>
  <c r="R764" i="12"/>
  <c r="D765" i="12"/>
  <c r="E765" i="12"/>
  <c r="F765" i="12"/>
  <c r="G765" i="12"/>
  <c r="H765" i="12"/>
  <c r="I765" i="12"/>
  <c r="J765" i="12"/>
  <c r="K765" i="12"/>
  <c r="L765" i="12"/>
  <c r="M765" i="12"/>
  <c r="O765" i="12"/>
  <c r="Q765" i="12"/>
  <c r="R765" i="12"/>
  <c r="D766" i="12"/>
  <c r="E766" i="12"/>
  <c r="F766" i="12"/>
  <c r="G766" i="12"/>
  <c r="H766" i="12"/>
  <c r="I766" i="12"/>
  <c r="J766" i="12"/>
  <c r="K766" i="12"/>
  <c r="L766" i="12"/>
  <c r="M766" i="12"/>
  <c r="O766" i="12"/>
  <c r="Q766" i="12"/>
  <c r="R766" i="12"/>
  <c r="D767" i="12"/>
  <c r="E767" i="12"/>
  <c r="F767" i="12"/>
  <c r="G767" i="12"/>
  <c r="H767" i="12"/>
  <c r="I767" i="12"/>
  <c r="J767" i="12"/>
  <c r="K767" i="12"/>
  <c r="L767" i="12"/>
  <c r="M767" i="12"/>
  <c r="O767" i="12"/>
  <c r="Q767" i="12"/>
  <c r="R767" i="12"/>
  <c r="D768" i="12"/>
  <c r="E768" i="12"/>
  <c r="F768" i="12"/>
  <c r="G768" i="12"/>
  <c r="H768" i="12"/>
  <c r="I768" i="12"/>
  <c r="J768" i="12"/>
  <c r="K768" i="12"/>
  <c r="L768" i="12"/>
  <c r="M768" i="12"/>
  <c r="O768" i="12"/>
  <c r="Q768" i="12"/>
  <c r="R768" i="12"/>
  <c r="D769" i="12"/>
  <c r="E769" i="12"/>
  <c r="F769" i="12"/>
  <c r="G769" i="12"/>
  <c r="H769" i="12"/>
  <c r="I769" i="12"/>
  <c r="J769" i="12"/>
  <c r="K769" i="12"/>
  <c r="L769" i="12"/>
  <c r="M769" i="12"/>
  <c r="O769" i="12"/>
  <c r="Q769" i="12"/>
  <c r="R769" i="12"/>
  <c r="D770" i="12"/>
  <c r="E770" i="12"/>
  <c r="F770" i="12"/>
  <c r="G770" i="12"/>
  <c r="H770" i="12"/>
  <c r="I770" i="12"/>
  <c r="J770" i="12"/>
  <c r="K770" i="12"/>
  <c r="L770" i="12"/>
  <c r="M770" i="12"/>
  <c r="O770" i="12"/>
  <c r="Q770" i="12"/>
  <c r="R770" i="12"/>
  <c r="D771" i="12"/>
  <c r="E771" i="12"/>
  <c r="F771" i="12"/>
  <c r="G771" i="12"/>
  <c r="H771" i="12"/>
  <c r="I771" i="12"/>
  <c r="J771" i="12"/>
  <c r="K771" i="12"/>
  <c r="L771" i="12"/>
  <c r="M771" i="12"/>
  <c r="O771" i="12"/>
  <c r="Q771" i="12"/>
  <c r="R771" i="12"/>
  <c r="D772" i="12"/>
  <c r="E772" i="12"/>
  <c r="F772" i="12"/>
  <c r="G772" i="12"/>
  <c r="H772" i="12"/>
  <c r="I772" i="12"/>
  <c r="J772" i="12"/>
  <c r="K772" i="12"/>
  <c r="L772" i="12"/>
  <c r="M772" i="12"/>
  <c r="O772" i="12"/>
  <c r="Q772" i="12"/>
  <c r="R772" i="12"/>
  <c r="D773" i="12"/>
  <c r="E773" i="12"/>
  <c r="F773" i="12"/>
  <c r="G773" i="12"/>
  <c r="H773" i="12"/>
  <c r="I773" i="12"/>
  <c r="J773" i="12"/>
  <c r="K773" i="12"/>
  <c r="L773" i="12"/>
  <c r="M773" i="12"/>
  <c r="O773" i="12"/>
  <c r="Q773" i="12"/>
  <c r="R773" i="12"/>
  <c r="D774" i="12"/>
  <c r="E774" i="12"/>
  <c r="F774" i="12"/>
  <c r="G774" i="12"/>
  <c r="H774" i="12"/>
  <c r="I774" i="12"/>
  <c r="J774" i="12"/>
  <c r="K774" i="12"/>
  <c r="L774" i="12"/>
  <c r="M774" i="12"/>
  <c r="O774" i="12"/>
  <c r="Q774" i="12"/>
  <c r="R774" i="12"/>
  <c r="D775" i="12"/>
  <c r="E775" i="12"/>
  <c r="F775" i="12"/>
  <c r="G775" i="12"/>
  <c r="H775" i="12"/>
  <c r="I775" i="12"/>
  <c r="J775" i="12"/>
  <c r="K775" i="12"/>
  <c r="L775" i="12"/>
  <c r="M775" i="12"/>
  <c r="O775" i="12"/>
  <c r="Q775" i="12"/>
  <c r="R775" i="12"/>
  <c r="D776" i="12"/>
  <c r="E776" i="12"/>
  <c r="F776" i="12"/>
  <c r="G776" i="12"/>
  <c r="H776" i="12"/>
  <c r="I776" i="12"/>
  <c r="J776" i="12"/>
  <c r="K776" i="12"/>
  <c r="L776" i="12"/>
  <c r="M776" i="12"/>
  <c r="O776" i="12"/>
  <c r="Q776" i="12"/>
  <c r="R776" i="12"/>
  <c r="D777" i="12"/>
  <c r="E777" i="12"/>
  <c r="F777" i="12"/>
  <c r="G777" i="12"/>
  <c r="H777" i="12"/>
  <c r="I777" i="12"/>
  <c r="J777" i="12"/>
  <c r="K777" i="12"/>
  <c r="L777" i="12"/>
  <c r="M777" i="12"/>
  <c r="O777" i="12"/>
  <c r="Q777" i="12"/>
  <c r="R777" i="12"/>
  <c r="D778" i="12"/>
  <c r="E778" i="12"/>
  <c r="F778" i="12"/>
  <c r="G778" i="12"/>
  <c r="H778" i="12"/>
  <c r="I778" i="12"/>
  <c r="J778" i="12"/>
  <c r="K778" i="12"/>
  <c r="L778" i="12"/>
  <c r="M778" i="12"/>
  <c r="O778" i="12"/>
  <c r="Q778" i="12"/>
  <c r="R778" i="12"/>
  <c r="D779" i="12"/>
  <c r="E779" i="12"/>
  <c r="F779" i="12"/>
  <c r="G779" i="12"/>
  <c r="H779" i="12"/>
  <c r="I779" i="12"/>
  <c r="J779" i="12"/>
  <c r="K779" i="12"/>
  <c r="L779" i="12"/>
  <c r="M779" i="12"/>
  <c r="O779" i="12"/>
  <c r="Q779" i="12"/>
  <c r="R779" i="12"/>
  <c r="D780" i="12"/>
  <c r="E780" i="12"/>
  <c r="F780" i="12"/>
  <c r="G780" i="12"/>
  <c r="H780" i="12"/>
  <c r="I780" i="12"/>
  <c r="J780" i="12"/>
  <c r="K780" i="12"/>
  <c r="L780" i="12"/>
  <c r="M780" i="12"/>
  <c r="O780" i="12"/>
  <c r="Q780" i="12"/>
  <c r="R780" i="12"/>
  <c r="D781" i="12"/>
  <c r="E781" i="12"/>
  <c r="F781" i="12"/>
  <c r="G781" i="12"/>
  <c r="H781" i="12"/>
  <c r="I781" i="12"/>
  <c r="J781" i="12"/>
  <c r="K781" i="12"/>
  <c r="L781" i="12"/>
  <c r="M781" i="12"/>
  <c r="O781" i="12"/>
  <c r="Q781" i="12"/>
  <c r="R781" i="12"/>
  <c r="D782" i="12"/>
  <c r="E782" i="12"/>
  <c r="F782" i="12"/>
  <c r="G782" i="12"/>
  <c r="H782" i="12"/>
  <c r="I782" i="12"/>
  <c r="J782" i="12"/>
  <c r="K782" i="12"/>
  <c r="L782" i="12"/>
  <c r="M782" i="12"/>
  <c r="O782" i="12"/>
  <c r="Q782" i="12"/>
  <c r="R782" i="12"/>
  <c r="D783" i="12"/>
  <c r="E783" i="12"/>
  <c r="F783" i="12"/>
  <c r="G783" i="12"/>
  <c r="H783" i="12"/>
  <c r="I783" i="12"/>
  <c r="J783" i="12"/>
  <c r="K783" i="12"/>
  <c r="L783" i="12"/>
  <c r="M783" i="12"/>
  <c r="O783" i="12"/>
  <c r="Q783" i="12"/>
  <c r="R783" i="12"/>
  <c r="D784" i="12"/>
  <c r="E784" i="12"/>
  <c r="F784" i="12"/>
  <c r="G784" i="12"/>
  <c r="H784" i="12"/>
  <c r="I784" i="12"/>
  <c r="J784" i="12"/>
  <c r="K784" i="12"/>
  <c r="L784" i="12"/>
  <c r="M784" i="12"/>
  <c r="O784" i="12"/>
  <c r="Q784" i="12"/>
  <c r="R784" i="12"/>
  <c r="D785" i="12"/>
  <c r="E785" i="12"/>
  <c r="F785" i="12"/>
  <c r="G785" i="12"/>
  <c r="H785" i="12"/>
  <c r="I785" i="12"/>
  <c r="J785" i="12"/>
  <c r="K785" i="12"/>
  <c r="L785" i="12"/>
  <c r="M785" i="12"/>
  <c r="O785" i="12"/>
  <c r="Q785" i="12"/>
  <c r="R785" i="12"/>
  <c r="D786" i="12"/>
  <c r="E786" i="12"/>
  <c r="F786" i="12"/>
  <c r="G786" i="12"/>
  <c r="H786" i="12"/>
  <c r="I786" i="12"/>
  <c r="J786" i="12"/>
  <c r="K786" i="12"/>
  <c r="L786" i="12"/>
  <c r="M786" i="12"/>
  <c r="O786" i="12"/>
  <c r="Q786" i="12"/>
  <c r="R786" i="12"/>
  <c r="D787" i="12"/>
  <c r="E787" i="12"/>
  <c r="F787" i="12"/>
  <c r="G787" i="12"/>
  <c r="H787" i="12"/>
  <c r="I787" i="12"/>
  <c r="J787" i="12"/>
  <c r="K787" i="12"/>
  <c r="L787" i="12"/>
  <c r="M787" i="12"/>
  <c r="O787" i="12"/>
  <c r="Q787" i="12"/>
  <c r="R787" i="12"/>
  <c r="D788" i="12"/>
  <c r="E788" i="12"/>
  <c r="F788" i="12"/>
  <c r="G788" i="12"/>
  <c r="H788" i="12"/>
  <c r="I788" i="12"/>
  <c r="J788" i="12"/>
  <c r="K788" i="12"/>
  <c r="L788" i="12"/>
  <c r="M788" i="12"/>
  <c r="O788" i="12"/>
  <c r="Q788" i="12"/>
  <c r="R788" i="12"/>
  <c r="D789" i="12"/>
  <c r="E789" i="12"/>
  <c r="F789" i="12"/>
  <c r="G789" i="12"/>
  <c r="H789" i="12"/>
  <c r="I789" i="12"/>
  <c r="J789" i="12"/>
  <c r="K789" i="12"/>
  <c r="L789" i="12"/>
  <c r="M789" i="12"/>
  <c r="O789" i="12"/>
  <c r="Q789" i="12"/>
  <c r="R789" i="12"/>
  <c r="D790" i="12"/>
  <c r="E790" i="12"/>
  <c r="F790" i="12"/>
  <c r="G790" i="12"/>
  <c r="H790" i="12"/>
  <c r="I790" i="12"/>
  <c r="J790" i="12"/>
  <c r="K790" i="12"/>
  <c r="L790" i="12"/>
  <c r="M790" i="12"/>
  <c r="O790" i="12"/>
  <c r="Q790" i="12"/>
  <c r="R790" i="12"/>
  <c r="D791" i="12"/>
  <c r="E791" i="12"/>
  <c r="F791" i="12"/>
  <c r="G791" i="12"/>
  <c r="H791" i="12"/>
  <c r="I791" i="12"/>
  <c r="J791" i="12"/>
  <c r="K791" i="12"/>
  <c r="L791" i="12"/>
  <c r="M791" i="12"/>
  <c r="O791" i="12"/>
  <c r="Q791" i="12"/>
  <c r="R791" i="12"/>
  <c r="D792" i="12"/>
  <c r="E792" i="12"/>
  <c r="F792" i="12"/>
  <c r="G792" i="12"/>
  <c r="H792" i="12"/>
  <c r="I792" i="12"/>
  <c r="J792" i="12"/>
  <c r="K792" i="12"/>
  <c r="L792" i="12"/>
  <c r="M792" i="12"/>
  <c r="O792" i="12"/>
  <c r="Q792" i="12"/>
  <c r="R792" i="12"/>
  <c r="D793" i="12"/>
  <c r="E793" i="12"/>
  <c r="F793" i="12"/>
  <c r="G793" i="12"/>
  <c r="H793" i="12"/>
  <c r="I793" i="12"/>
  <c r="J793" i="12"/>
  <c r="K793" i="12"/>
  <c r="L793" i="12"/>
  <c r="M793" i="12"/>
  <c r="O793" i="12"/>
  <c r="Q793" i="12"/>
  <c r="R793" i="12"/>
  <c r="D794" i="12"/>
  <c r="E794" i="12"/>
  <c r="F794" i="12"/>
  <c r="G794" i="12"/>
  <c r="H794" i="12"/>
  <c r="I794" i="12"/>
  <c r="J794" i="12"/>
  <c r="K794" i="12"/>
  <c r="L794" i="12"/>
  <c r="M794" i="12"/>
  <c r="O794" i="12"/>
  <c r="Q794" i="12"/>
  <c r="R794" i="12"/>
  <c r="D795" i="12"/>
  <c r="E795" i="12"/>
  <c r="F795" i="12"/>
  <c r="G795" i="12"/>
  <c r="H795" i="12"/>
  <c r="I795" i="12"/>
  <c r="J795" i="12"/>
  <c r="K795" i="12"/>
  <c r="L795" i="12"/>
  <c r="M795" i="12"/>
  <c r="O795" i="12"/>
  <c r="Q795" i="12"/>
  <c r="R795" i="12"/>
  <c r="D796" i="12"/>
  <c r="E796" i="12"/>
  <c r="F796" i="12"/>
  <c r="G796" i="12"/>
  <c r="H796" i="12"/>
  <c r="I796" i="12"/>
  <c r="J796" i="12"/>
  <c r="K796" i="12"/>
  <c r="L796" i="12"/>
  <c r="M796" i="12"/>
  <c r="O796" i="12"/>
  <c r="Q796" i="12"/>
  <c r="R796" i="12"/>
  <c r="D797" i="12"/>
  <c r="E797" i="12"/>
  <c r="F797" i="12"/>
  <c r="G797" i="12"/>
  <c r="H797" i="12"/>
  <c r="I797" i="12"/>
  <c r="J797" i="12"/>
  <c r="K797" i="12"/>
  <c r="L797" i="12"/>
  <c r="M797" i="12"/>
  <c r="O797" i="12"/>
  <c r="Q797" i="12"/>
  <c r="R797" i="12"/>
  <c r="D798" i="12"/>
  <c r="E798" i="12"/>
  <c r="F798" i="12"/>
  <c r="G798" i="12"/>
  <c r="H798" i="12"/>
  <c r="I798" i="12"/>
  <c r="J798" i="12"/>
  <c r="K798" i="12"/>
  <c r="L798" i="12"/>
  <c r="M798" i="12"/>
  <c r="O798" i="12"/>
  <c r="Q798" i="12"/>
  <c r="R798" i="12"/>
  <c r="D799" i="12"/>
  <c r="E799" i="12"/>
  <c r="F799" i="12"/>
  <c r="G799" i="12"/>
  <c r="H799" i="12"/>
  <c r="I799" i="12"/>
  <c r="J799" i="12"/>
  <c r="K799" i="12"/>
  <c r="L799" i="12"/>
  <c r="M799" i="12"/>
  <c r="O799" i="12"/>
  <c r="Q799" i="12"/>
  <c r="R799" i="12"/>
  <c r="D800" i="12"/>
  <c r="E800" i="12"/>
  <c r="F800" i="12"/>
  <c r="G800" i="12"/>
  <c r="H800" i="12"/>
  <c r="I800" i="12"/>
  <c r="J800" i="12"/>
  <c r="K800" i="12"/>
  <c r="L800" i="12"/>
  <c r="M800" i="12"/>
  <c r="O800" i="12"/>
  <c r="Q800" i="12"/>
  <c r="R800" i="12"/>
  <c r="D801" i="12"/>
  <c r="E801" i="12"/>
  <c r="F801" i="12"/>
  <c r="G801" i="12"/>
  <c r="H801" i="12"/>
  <c r="I801" i="12"/>
  <c r="J801" i="12"/>
  <c r="K801" i="12"/>
  <c r="L801" i="12"/>
  <c r="M801" i="12"/>
  <c r="O801" i="12"/>
  <c r="Q801" i="12"/>
  <c r="R801" i="12"/>
  <c r="D802" i="12"/>
  <c r="E802" i="12"/>
  <c r="F802" i="12"/>
  <c r="G802" i="12"/>
  <c r="H802" i="12"/>
  <c r="I802" i="12"/>
  <c r="J802" i="12"/>
  <c r="K802" i="12"/>
  <c r="L802" i="12"/>
  <c r="M802" i="12"/>
  <c r="O802" i="12"/>
  <c r="Q802" i="12"/>
  <c r="R802" i="12"/>
  <c r="D803" i="12"/>
  <c r="E803" i="12"/>
  <c r="F803" i="12"/>
  <c r="G803" i="12"/>
  <c r="H803" i="12"/>
  <c r="I803" i="12"/>
  <c r="J803" i="12"/>
  <c r="K803" i="12"/>
  <c r="L803" i="12"/>
  <c r="M803" i="12"/>
  <c r="O803" i="12"/>
  <c r="Q803" i="12"/>
  <c r="R803" i="12"/>
  <c r="D804" i="12"/>
  <c r="E804" i="12"/>
  <c r="F804" i="12"/>
  <c r="G804" i="12"/>
  <c r="H804" i="12"/>
  <c r="I804" i="12"/>
  <c r="J804" i="12"/>
  <c r="K804" i="12"/>
  <c r="L804" i="12"/>
  <c r="M804" i="12"/>
  <c r="O804" i="12"/>
  <c r="Q804" i="12"/>
  <c r="R804" i="12"/>
  <c r="D805" i="12"/>
  <c r="E805" i="12"/>
  <c r="F805" i="12"/>
  <c r="G805" i="12"/>
  <c r="H805" i="12"/>
  <c r="I805" i="12"/>
  <c r="J805" i="12"/>
  <c r="K805" i="12"/>
  <c r="L805" i="12"/>
  <c r="M805" i="12"/>
  <c r="O805" i="12"/>
  <c r="Q805" i="12"/>
  <c r="R805" i="12"/>
  <c r="D806" i="12"/>
  <c r="E806" i="12"/>
  <c r="F806" i="12"/>
  <c r="G806" i="12"/>
  <c r="H806" i="12"/>
  <c r="I806" i="12"/>
  <c r="J806" i="12"/>
  <c r="K806" i="12"/>
  <c r="L806" i="12"/>
  <c r="M806" i="12"/>
  <c r="O806" i="12"/>
  <c r="Q806" i="12"/>
  <c r="R806" i="12"/>
  <c r="D807" i="12"/>
  <c r="E807" i="12"/>
  <c r="F807" i="12"/>
  <c r="G807" i="12"/>
  <c r="H807" i="12"/>
  <c r="I807" i="12"/>
  <c r="J807" i="12"/>
  <c r="K807" i="12"/>
  <c r="L807" i="12"/>
  <c r="M807" i="12"/>
  <c r="O807" i="12"/>
  <c r="Q807" i="12"/>
  <c r="R807" i="12"/>
  <c r="D808" i="12"/>
  <c r="E808" i="12"/>
  <c r="F808" i="12"/>
  <c r="G808" i="12"/>
  <c r="H808" i="12"/>
  <c r="I808" i="12"/>
  <c r="J808" i="12"/>
  <c r="K808" i="12"/>
  <c r="L808" i="12"/>
  <c r="M808" i="12"/>
  <c r="O808" i="12"/>
  <c r="Q808" i="12"/>
  <c r="R808" i="12"/>
  <c r="D809" i="12"/>
  <c r="E809" i="12"/>
  <c r="F809" i="12"/>
  <c r="G809" i="12"/>
  <c r="H809" i="12"/>
  <c r="I809" i="12"/>
  <c r="J809" i="12"/>
  <c r="K809" i="12"/>
  <c r="L809" i="12"/>
  <c r="M809" i="12"/>
  <c r="O809" i="12"/>
  <c r="Q809" i="12"/>
  <c r="R809" i="12"/>
  <c r="D810" i="12"/>
  <c r="E810" i="12"/>
  <c r="F810" i="12"/>
  <c r="G810" i="12"/>
  <c r="H810" i="12"/>
  <c r="I810" i="12"/>
  <c r="J810" i="12"/>
  <c r="K810" i="12"/>
  <c r="L810" i="12"/>
  <c r="M810" i="12"/>
  <c r="O810" i="12"/>
  <c r="Q810" i="12"/>
  <c r="R810" i="12"/>
  <c r="D811" i="12"/>
  <c r="E811" i="12"/>
  <c r="F811" i="12"/>
  <c r="G811" i="12"/>
  <c r="H811" i="12"/>
  <c r="I811" i="12"/>
  <c r="J811" i="12"/>
  <c r="K811" i="12"/>
  <c r="L811" i="12"/>
  <c r="M811" i="12"/>
  <c r="O811" i="12"/>
  <c r="Q811" i="12"/>
  <c r="R811" i="12"/>
  <c r="D812" i="12"/>
  <c r="E812" i="12"/>
  <c r="F812" i="12"/>
  <c r="G812" i="12"/>
  <c r="H812" i="12"/>
  <c r="I812" i="12"/>
  <c r="J812" i="12"/>
  <c r="K812" i="12"/>
  <c r="L812" i="12"/>
  <c r="M812" i="12"/>
  <c r="O812" i="12"/>
  <c r="Q812" i="12"/>
  <c r="R812" i="12"/>
  <c r="D813" i="12"/>
  <c r="E813" i="12"/>
  <c r="F813" i="12"/>
  <c r="G813" i="12"/>
  <c r="H813" i="12"/>
  <c r="I813" i="12"/>
  <c r="J813" i="12"/>
  <c r="K813" i="12"/>
  <c r="L813" i="12"/>
  <c r="M813" i="12"/>
  <c r="O813" i="12"/>
  <c r="Q813" i="12"/>
  <c r="R813" i="12"/>
  <c r="D814" i="12"/>
  <c r="E814" i="12"/>
  <c r="F814" i="12"/>
  <c r="G814" i="12"/>
  <c r="H814" i="12"/>
  <c r="I814" i="12"/>
  <c r="J814" i="12"/>
  <c r="K814" i="12"/>
  <c r="L814" i="12"/>
  <c r="M814" i="12"/>
  <c r="O814" i="12"/>
  <c r="Q814" i="12"/>
  <c r="R814" i="12"/>
  <c r="D815" i="12"/>
  <c r="E815" i="12"/>
  <c r="F815" i="12"/>
  <c r="G815" i="12"/>
  <c r="H815" i="12"/>
  <c r="I815" i="12"/>
  <c r="J815" i="12"/>
  <c r="K815" i="12"/>
  <c r="L815" i="12"/>
  <c r="M815" i="12"/>
  <c r="O815" i="12"/>
  <c r="Q815" i="12"/>
  <c r="R815" i="12"/>
  <c r="D816" i="12"/>
  <c r="E816" i="12"/>
  <c r="F816" i="12"/>
  <c r="G816" i="12"/>
  <c r="H816" i="12"/>
  <c r="I816" i="12"/>
  <c r="J816" i="12"/>
  <c r="K816" i="12"/>
  <c r="L816" i="12"/>
  <c r="M816" i="12"/>
  <c r="O816" i="12"/>
  <c r="Q816" i="12"/>
  <c r="R816" i="12"/>
  <c r="D817" i="12"/>
  <c r="E817" i="12"/>
  <c r="F817" i="12"/>
  <c r="G817" i="12"/>
  <c r="H817" i="12"/>
  <c r="I817" i="12"/>
  <c r="J817" i="12"/>
  <c r="K817" i="12"/>
  <c r="L817" i="12"/>
  <c r="M817" i="12"/>
  <c r="O817" i="12"/>
  <c r="Q817" i="12"/>
  <c r="R817" i="12"/>
  <c r="D818" i="12"/>
  <c r="E818" i="12"/>
  <c r="F818" i="12"/>
  <c r="G818" i="12"/>
  <c r="H818" i="12"/>
  <c r="I818" i="12"/>
  <c r="J818" i="12"/>
  <c r="K818" i="12"/>
  <c r="L818" i="12"/>
  <c r="M818" i="12"/>
  <c r="O818" i="12"/>
  <c r="Q818" i="12"/>
  <c r="R818" i="12"/>
  <c r="D819" i="12"/>
  <c r="E819" i="12"/>
  <c r="F819" i="12"/>
  <c r="G819" i="12"/>
  <c r="H819" i="12"/>
  <c r="I819" i="12"/>
  <c r="J819" i="12"/>
  <c r="K819" i="12"/>
  <c r="L819" i="12"/>
  <c r="M819" i="12"/>
  <c r="O819" i="12"/>
  <c r="Q819" i="12"/>
  <c r="R819" i="12"/>
  <c r="D820" i="12"/>
  <c r="E820" i="12"/>
  <c r="F820" i="12"/>
  <c r="G820" i="12"/>
  <c r="H820" i="12"/>
  <c r="I820" i="12"/>
  <c r="J820" i="12"/>
  <c r="K820" i="12"/>
  <c r="L820" i="12"/>
  <c r="M820" i="12"/>
  <c r="O820" i="12"/>
  <c r="Q820" i="12"/>
  <c r="R820" i="12"/>
  <c r="D821" i="12"/>
  <c r="E821" i="12"/>
  <c r="F821" i="12"/>
  <c r="G821" i="12"/>
  <c r="H821" i="12"/>
  <c r="I821" i="12"/>
  <c r="J821" i="12"/>
  <c r="K821" i="12"/>
  <c r="L821" i="12"/>
  <c r="M821" i="12"/>
  <c r="O821" i="12"/>
  <c r="Q821" i="12"/>
  <c r="R821" i="12"/>
  <c r="D822" i="12"/>
  <c r="E822" i="12"/>
  <c r="F822" i="12"/>
  <c r="G822" i="12"/>
  <c r="H822" i="12"/>
  <c r="I822" i="12"/>
  <c r="J822" i="12"/>
  <c r="K822" i="12"/>
  <c r="L822" i="12"/>
  <c r="M822" i="12"/>
  <c r="O822" i="12"/>
  <c r="Q822" i="12"/>
  <c r="R822" i="12"/>
  <c r="D823" i="12"/>
  <c r="E823" i="12"/>
  <c r="F823" i="12"/>
  <c r="G823" i="12"/>
  <c r="H823" i="12"/>
  <c r="I823" i="12"/>
  <c r="J823" i="12"/>
  <c r="K823" i="12"/>
  <c r="L823" i="12"/>
  <c r="M823" i="12"/>
  <c r="O823" i="12"/>
  <c r="Q823" i="12"/>
  <c r="R823" i="12"/>
  <c r="D824" i="12"/>
  <c r="E824" i="12"/>
  <c r="F824" i="12"/>
  <c r="G824" i="12"/>
  <c r="H824" i="12"/>
  <c r="I824" i="12"/>
  <c r="J824" i="12"/>
  <c r="K824" i="12"/>
  <c r="L824" i="12"/>
  <c r="M824" i="12"/>
  <c r="O824" i="12"/>
  <c r="Q824" i="12"/>
  <c r="R824" i="12"/>
  <c r="D825" i="12"/>
  <c r="E825" i="12"/>
  <c r="F825" i="12"/>
  <c r="G825" i="12"/>
  <c r="H825" i="12"/>
  <c r="I825" i="12"/>
  <c r="J825" i="12"/>
  <c r="K825" i="12"/>
  <c r="L825" i="12"/>
  <c r="M825" i="12"/>
  <c r="O825" i="12"/>
  <c r="Q825" i="12"/>
  <c r="R825" i="12"/>
  <c r="D826" i="12"/>
  <c r="E826" i="12"/>
  <c r="F826" i="12"/>
  <c r="G826" i="12"/>
  <c r="H826" i="12"/>
  <c r="I826" i="12"/>
  <c r="J826" i="12"/>
  <c r="K826" i="12"/>
  <c r="L826" i="12"/>
  <c r="M826" i="12"/>
  <c r="O826" i="12"/>
  <c r="Q826" i="12"/>
  <c r="R826" i="12"/>
  <c r="D827" i="12"/>
  <c r="E827" i="12"/>
  <c r="F827" i="12"/>
  <c r="G827" i="12"/>
  <c r="H827" i="12"/>
  <c r="I827" i="12"/>
  <c r="J827" i="12"/>
  <c r="K827" i="12"/>
  <c r="L827" i="12"/>
  <c r="M827" i="12"/>
  <c r="O827" i="12"/>
  <c r="Q827" i="12"/>
  <c r="R827" i="12"/>
  <c r="D828" i="12"/>
  <c r="E828" i="12"/>
  <c r="F828" i="12"/>
  <c r="G828" i="12"/>
  <c r="H828" i="12"/>
  <c r="I828" i="12"/>
  <c r="J828" i="12"/>
  <c r="K828" i="12"/>
  <c r="L828" i="12"/>
  <c r="M828" i="12"/>
  <c r="O828" i="12"/>
  <c r="Q828" i="12"/>
  <c r="R828" i="12"/>
  <c r="D829" i="12"/>
  <c r="E829" i="12"/>
  <c r="F829" i="12"/>
  <c r="G829" i="12"/>
  <c r="H829" i="12"/>
  <c r="I829" i="12"/>
  <c r="J829" i="12"/>
  <c r="K829" i="12"/>
  <c r="L829" i="12"/>
  <c r="M829" i="12"/>
  <c r="O829" i="12"/>
  <c r="Q829" i="12"/>
  <c r="R829" i="12"/>
  <c r="D830" i="12"/>
  <c r="E830" i="12"/>
  <c r="F830" i="12"/>
  <c r="G830" i="12"/>
  <c r="H830" i="12"/>
  <c r="I830" i="12"/>
  <c r="J830" i="12"/>
  <c r="K830" i="12"/>
  <c r="L830" i="12"/>
  <c r="M830" i="12"/>
  <c r="O830" i="12"/>
  <c r="Q830" i="12"/>
  <c r="R830" i="12"/>
  <c r="D831" i="12"/>
  <c r="E831" i="12"/>
  <c r="F831" i="12"/>
  <c r="G831" i="12"/>
  <c r="H831" i="12"/>
  <c r="I831" i="12"/>
  <c r="J831" i="12"/>
  <c r="K831" i="12"/>
  <c r="L831" i="12"/>
  <c r="M831" i="12"/>
  <c r="O831" i="12"/>
  <c r="Q831" i="12"/>
  <c r="R831" i="12"/>
  <c r="D832" i="12"/>
  <c r="E832" i="12"/>
  <c r="F832" i="12"/>
  <c r="G832" i="12"/>
  <c r="H832" i="12"/>
  <c r="I832" i="12"/>
  <c r="J832" i="12"/>
  <c r="K832" i="12"/>
  <c r="L832" i="12"/>
  <c r="M832" i="12"/>
  <c r="O832" i="12"/>
  <c r="Q832" i="12"/>
  <c r="R832" i="12"/>
  <c r="D833" i="12"/>
  <c r="E833" i="12"/>
  <c r="F833" i="12"/>
  <c r="G833" i="12"/>
  <c r="H833" i="12"/>
  <c r="I833" i="12"/>
  <c r="J833" i="12"/>
  <c r="K833" i="12"/>
  <c r="L833" i="12"/>
  <c r="M833" i="12"/>
  <c r="O833" i="12"/>
  <c r="Q833" i="12"/>
  <c r="R833" i="12"/>
  <c r="D834" i="12"/>
  <c r="E834" i="12"/>
  <c r="F834" i="12"/>
  <c r="G834" i="12"/>
  <c r="H834" i="12"/>
  <c r="I834" i="12"/>
  <c r="J834" i="12"/>
  <c r="K834" i="12"/>
  <c r="L834" i="12"/>
  <c r="M834" i="12"/>
  <c r="O834" i="12"/>
  <c r="Q834" i="12"/>
  <c r="R834" i="12"/>
  <c r="D835" i="12"/>
  <c r="E835" i="12"/>
  <c r="F835" i="12"/>
  <c r="G835" i="12"/>
  <c r="H835" i="12"/>
  <c r="I835" i="12"/>
  <c r="J835" i="12"/>
  <c r="K835" i="12"/>
  <c r="L835" i="12"/>
  <c r="M835" i="12"/>
  <c r="O835" i="12"/>
  <c r="Q835" i="12"/>
  <c r="R835" i="12"/>
  <c r="D836" i="12"/>
  <c r="E836" i="12"/>
  <c r="F836" i="12"/>
  <c r="G836" i="12"/>
  <c r="H836" i="12"/>
  <c r="I836" i="12"/>
  <c r="J836" i="12"/>
  <c r="K836" i="12"/>
  <c r="L836" i="12"/>
  <c r="M836" i="12"/>
  <c r="O836" i="12"/>
  <c r="Q836" i="12"/>
  <c r="R836" i="12"/>
  <c r="D837" i="12"/>
  <c r="E837" i="12"/>
  <c r="F837" i="12"/>
  <c r="G837" i="12"/>
  <c r="H837" i="12"/>
  <c r="I837" i="12"/>
  <c r="J837" i="12"/>
  <c r="K837" i="12"/>
  <c r="L837" i="12"/>
  <c r="M837" i="12"/>
  <c r="O837" i="12"/>
  <c r="Q837" i="12"/>
  <c r="R837" i="12"/>
  <c r="D838" i="12"/>
  <c r="E838" i="12"/>
  <c r="F838" i="12"/>
  <c r="G838" i="12"/>
  <c r="H838" i="12"/>
  <c r="I838" i="12"/>
  <c r="J838" i="12"/>
  <c r="K838" i="12"/>
  <c r="L838" i="12"/>
  <c r="M838" i="12"/>
  <c r="O838" i="12"/>
  <c r="Q838" i="12"/>
  <c r="R838" i="12"/>
  <c r="D839" i="12"/>
  <c r="E839" i="12"/>
  <c r="F839" i="12"/>
  <c r="G839" i="12"/>
  <c r="H839" i="12"/>
  <c r="I839" i="12"/>
  <c r="J839" i="12"/>
  <c r="K839" i="12"/>
  <c r="L839" i="12"/>
  <c r="M839" i="12"/>
  <c r="O839" i="12"/>
  <c r="Q839" i="12"/>
  <c r="R839" i="12"/>
  <c r="D840" i="12"/>
  <c r="E840" i="12"/>
  <c r="F840" i="12"/>
  <c r="G840" i="12"/>
  <c r="H840" i="12"/>
  <c r="I840" i="12"/>
  <c r="J840" i="12"/>
  <c r="K840" i="12"/>
  <c r="L840" i="12"/>
  <c r="M840" i="12"/>
  <c r="O840" i="12"/>
  <c r="Q840" i="12"/>
  <c r="R840" i="12"/>
  <c r="D841" i="12"/>
  <c r="E841" i="12"/>
  <c r="F841" i="12"/>
  <c r="G841" i="12"/>
  <c r="H841" i="12"/>
  <c r="I841" i="12"/>
  <c r="J841" i="12"/>
  <c r="K841" i="12"/>
  <c r="L841" i="12"/>
  <c r="M841" i="12"/>
  <c r="O841" i="12"/>
  <c r="Q841" i="12"/>
  <c r="R841" i="12"/>
  <c r="D842" i="12"/>
  <c r="E842" i="12"/>
  <c r="F842" i="12"/>
  <c r="G842" i="12"/>
  <c r="H842" i="12"/>
  <c r="I842" i="12"/>
  <c r="J842" i="12"/>
  <c r="K842" i="12"/>
  <c r="L842" i="12"/>
  <c r="M842" i="12"/>
  <c r="O842" i="12"/>
  <c r="Q842" i="12"/>
  <c r="R842" i="12"/>
  <c r="D843" i="12"/>
  <c r="E843" i="12"/>
  <c r="F843" i="12"/>
  <c r="G843" i="12"/>
  <c r="H843" i="12"/>
  <c r="I843" i="12"/>
  <c r="J843" i="12"/>
  <c r="K843" i="12"/>
  <c r="L843" i="12"/>
  <c r="M843" i="12"/>
  <c r="O843" i="12"/>
  <c r="Q843" i="12"/>
  <c r="R843" i="12"/>
  <c r="D844" i="12"/>
  <c r="E844" i="12"/>
  <c r="F844" i="12"/>
  <c r="G844" i="12"/>
  <c r="H844" i="12"/>
  <c r="I844" i="12"/>
  <c r="J844" i="12"/>
  <c r="K844" i="12"/>
  <c r="L844" i="12"/>
  <c r="M844" i="12"/>
  <c r="O844" i="12"/>
  <c r="Q844" i="12"/>
  <c r="R844" i="12"/>
  <c r="D845" i="12"/>
  <c r="E845" i="12"/>
  <c r="F845" i="12"/>
  <c r="G845" i="12"/>
  <c r="H845" i="12"/>
  <c r="I845" i="12"/>
  <c r="J845" i="12"/>
  <c r="K845" i="12"/>
  <c r="L845" i="12"/>
  <c r="M845" i="12"/>
  <c r="O845" i="12"/>
  <c r="Q845" i="12"/>
  <c r="R845" i="12"/>
  <c r="D846" i="12"/>
  <c r="E846" i="12"/>
  <c r="F846" i="12"/>
  <c r="G846" i="12"/>
  <c r="H846" i="12"/>
  <c r="I846" i="12"/>
  <c r="J846" i="12"/>
  <c r="K846" i="12"/>
  <c r="L846" i="12"/>
  <c r="M846" i="12"/>
  <c r="O846" i="12"/>
  <c r="Q846" i="12"/>
  <c r="R846" i="12"/>
  <c r="D847" i="12"/>
  <c r="E847" i="12"/>
  <c r="F847" i="12"/>
  <c r="G847" i="12"/>
  <c r="H847" i="12"/>
  <c r="I847" i="12"/>
  <c r="J847" i="12"/>
  <c r="K847" i="12"/>
  <c r="L847" i="12"/>
  <c r="M847" i="12"/>
  <c r="O847" i="12"/>
  <c r="Q847" i="12"/>
  <c r="R847" i="12"/>
  <c r="D848" i="12"/>
  <c r="E848" i="12"/>
  <c r="F848" i="12"/>
  <c r="G848" i="12"/>
  <c r="H848" i="12"/>
  <c r="I848" i="12"/>
  <c r="J848" i="12"/>
  <c r="K848" i="12"/>
  <c r="L848" i="12"/>
  <c r="M848" i="12"/>
  <c r="O848" i="12"/>
  <c r="Q848" i="12"/>
  <c r="R848" i="12"/>
  <c r="D849" i="12"/>
  <c r="E849" i="12"/>
  <c r="F849" i="12"/>
  <c r="G849" i="12"/>
  <c r="H849" i="12"/>
  <c r="I849" i="12"/>
  <c r="J849" i="12"/>
  <c r="K849" i="12"/>
  <c r="L849" i="12"/>
  <c r="M849" i="12"/>
  <c r="O849" i="12"/>
  <c r="Q849" i="12"/>
  <c r="R849" i="12"/>
  <c r="D850" i="12"/>
  <c r="E850" i="12"/>
  <c r="F850" i="12"/>
  <c r="G850" i="12"/>
  <c r="H850" i="12"/>
  <c r="I850" i="12"/>
  <c r="J850" i="12"/>
  <c r="K850" i="12"/>
  <c r="L850" i="12"/>
  <c r="M850" i="12"/>
  <c r="O850" i="12"/>
  <c r="Q850" i="12"/>
  <c r="R850" i="12"/>
  <c r="D851" i="12"/>
  <c r="E851" i="12"/>
  <c r="F851" i="12"/>
  <c r="G851" i="12"/>
  <c r="H851" i="12"/>
  <c r="I851" i="12"/>
  <c r="J851" i="12"/>
  <c r="K851" i="12"/>
  <c r="L851" i="12"/>
  <c r="M851" i="12"/>
  <c r="O851" i="12"/>
  <c r="Q851" i="12"/>
  <c r="R851" i="12"/>
  <c r="D852" i="12"/>
  <c r="E852" i="12"/>
  <c r="F852" i="12"/>
  <c r="G852" i="12"/>
  <c r="H852" i="12"/>
  <c r="I852" i="12"/>
  <c r="J852" i="12"/>
  <c r="K852" i="12"/>
  <c r="L852" i="12"/>
  <c r="M852" i="12"/>
  <c r="O852" i="12"/>
  <c r="Q852" i="12"/>
  <c r="R852" i="12"/>
  <c r="D853" i="12"/>
  <c r="E853" i="12"/>
  <c r="F853" i="12"/>
  <c r="G853" i="12"/>
  <c r="H853" i="12"/>
  <c r="I853" i="12"/>
  <c r="J853" i="12"/>
  <c r="K853" i="12"/>
  <c r="L853" i="12"/>
  <c r="M853" i="12"/>
  <c r="O853" i="12"/>
  <c r="Q853" i="12"/>
  <c r="R853" i="12"/>
  <c r="D854" i="12"/>
  <c r="E854" i="12"/>
  <c r="F854" i="12"/>
  <c r="G854" i="12"/>
  <c r="H854" i="12"/>
  <c r="I854" i="12"/>
  <c r="J854" i="12"/>
  <c r="K854" i="12"/>
  <c r="L854" i="12"/>
  <c r="M854" i="12"/>
  <c r="O854" i="12"/>
  <c r="Q854" i="12"/>
  <c r="R854" i="12"/>
  <c r="D855" i="12"/>
  <c r="E855" i="12"/>
  <c r="F855" i="12"/>
  <c r="G855" i="12"/>
  <c r="H855" i="12"/>
  <c r="I855" i="12"/>
  <c r="J855" i="12"/>
  <c r="K855" i="12"/>
  <c r="L855" i="12"/>
  <c r="M855" i="12"/>
  <c r="O855" i="12"/>
  <c r="Q855" i="12"/>
  <c r="R855" i="12"/>
  <c r="D856" i="12"/>
  <c r="E856" i="12"/>
  <c r="F856" i="12"/>
  <c r="G856" i="12"/>
  <c r="H856" i="12"/>
  <c r="I856" i="12"/>
  <c r="J856" i="12"/>
  <c r="K856" i="12"/>
  <c r="L856" i="12"/>
  <c r="M856" i="12"/>
  <c r="O856" i="12"/>
  <c r="Q856" i="12"/>
  <c r="R856" i="12"/>
  <c r="D857" i="12"/>
  <c r="E857" i="12"/>
  <c r="F857" i="12"/>
  <c r="G857" i="12"/>
  <c r="H857" i="12"/>
  <c r="I857" i="12"/>
  <c r="J857" i="12"/>
  <c r="K857" i="12"/>
  <c r="L857" i="12"/>
  <c r="M857" i="12"/>
  <c r="O857" i="12"/>
  <c r="Q857" i="12"/>
  <c r="R857" i="12"/>
  <c r="D858" i="12"/>
  <c r="E858" i="12"/>
  <c r="F858" i="12"/>
  <c r="G858" i="12"/>
  <c r="H858" i="12"/>
  <c r="I858" i="12"/>
  <c r="J858" i="12"/>
  <c r="K858" i="12"/>
  <c r="L858" i="12"/>
  <c r="M858" i="12"/>
  <c r="O858" i="12"/>
  <c r="Q858" i="12"/>
  <c r="R858" i="12"/>
  <c r="D859" i="12"/>
  <c r="E859" i="12"/>
  <c r="F859" i="12"/>
  <c r="G859" i="12"/>
  <c r="H859" i="12"/>
  <c r="I859" i="12"/>
  <c r="J859" i="12"/>
  <c r="K859" i="12"/>
  <c r="L859" i="12"/>
  <c r="M859" i="12"/>
  <c r="O859" i="12"/>
  <c r="Q859" i="12"/>
  <c r="R859" i="12"/>
  <c r="D860" i="12"/>
  <c r="E860" i="12"/>
  <c r="F860" i="12"/>
  <c r="G860" i="12"/>
  <c r="H860" i="12"/>
  <c r="I860" i="12"/>
  <c r="J860" i="12"/>
  <c r="K860" i="12"/>
  <c r="L860" i="12"/>
  <c r="M860" i="12"/>
  <c r="O860" i="12"/>
  <c r="Q860" i="12"/>
  <c r="R860" i="12"/>
  <c r="D861" i="12"/>
  <c r="E861" i="12"/>
  <c r="F861" i="12"/>
  <c r="G861" i="12"/>
  <c r="H861" i="12"/>
  <c r="I861" i="12"/>
  <c r="J861" i="12"/>
  <c r="K861" i="12"/>
  <c r="L861" i="12"/>
  <c r="M861" i="12"/>
  <c r="O861" i="12"/>
  <c r="Q861" i="12"/>
  <c r="R861" i="12"/>
  <c r="D862" i="12"/>
  <c r="E862" i="12"/>
  <c r="F862" i="12"/>
  <c r="G862" i="12"/>
  <c r="H862" i="12"/>
  <c r="I862" i="12"/>
  <c r="J862" i="12"/>
  <c r="K862" i="12"/>
  <c r="L862" i="12"/>
  <c r="M862" i="12"/>
  <c r="O862" i="12"/>
  <c r="Q862" i="12"/>
  <c r="R862" i="12"/>
  <c r="D863" i="12"/>
  <c r="E863" i="12"/>
  <c r="F863" i="12"/>
  <c r="G863" i="12"/>
  <c r="H863" i="12"/>
  <c r="I863" i="12"/>
  <c r="J863" i="12"/>
  <c r="K863" i="12"/>
  <c r="L863" i="12"/>
  <c r="M863" i="12"/>
  <c r="O863" i="12"/>
  <c r="Q863" i="12"/>
  <c r="R863" i="12"/>
  <c r="D864" i="12"/>
  <c r="E864" i="12"/>
  <c r="F864" i="12"/>
  <c r="G864" i="12"/>
  <c r="H864" i="12"/>
  <c r="I864" i="12"/>
  <c r="J864" i="12"/>
  <c r="K864" i="12"/>
  <c r="L864" i="12"/>
  <c r="M864" i="12"/>
  <c r="O864" i="12"/>
  <c r="Q864" i="12"/>
  <c r="R864" i="12"/>
  <c r="D865" i="12"/>
  <c r="E865" i="12"/>
  <c r="F865" i="12"/>
  <c r="G865" i="12"/>
  <c r="H865" i="12"/>
  <c r="I865" i="12"/>
  <c r="J865" i="12"/>
  <c r="K865" i="12"/>
  <c r="L865" i="12"/>
  <c r="M865" i="12"/>
  <c r="O865" i="12"/>
  <c r="Q865" i="12"/>
  <c r="R865" i="12"/>
  <c r="D866" i="12"/>
  <c r="E866" i="12"/>
  <c r="F866" i="12"/>
  <c r="G866" i="12"/>
  <c r="H866" i="12"/>
  <c r="I866" i="12"/>
  <c r="J866" i="12"/>
  <c r="K866" i="12"/>
  <c r="L866" i="12"/>
  <c r="M866" i="12"/>
  <c r="O866" i="12"/>
  <c r="Q866" i="12"/>
  <c r="R866" i="12"/>
  <c r="D867" i="12"/>
  <c r="E867" i="12"/>
  <c r="F867" i="12"/>
  <c r="G867" i="12"/>
  <c r="H867" i="12"/>
  <c r="I867" i="12"/>
  <c r="J867" i="12"/>
  <c r="K867" i="12"/>
  <c r="L867" i="12"/>
  <c r="M867" i="12"/>
  <c r="O867" i="12"/>
  <c r="Q867" i="12"/>
  <c r="R867" i="12"/>
  <c r="D868" i="12"/>
  <c r="E868" i="12"/>
  <c r="F868" i="12"/>
  <c r="G868" i="12"/>
  <c r="H868" i="12"/>
  <c r="I868" i="12"/>
  <c r="J868" i="12"/>
  <c r="K868" i="12"/>
  <c r="L868" i="12"/>
  <c r="M868" i="12"/>
  <c r="O868" i="12"/>
  <c r="Q868" i="12"/>
  <c r="R868" i="12"/>
  <c r="D869" i="12"/>
  <c r="E869" i="12"/>
  <c r="F869" i="12"/>
  <c r="G869" i="12"/>
  <c r="H869" i="12"/>
  <c r="I869" i="12"/>
  <c r="J869" i="12"/>
  <c r="K869" i="12"/>
  <c r="L869" i="12"/>
  <c r="M869" i="12"/>
  <c r="O869" i="12"/>
  <c r="Q869" i="12"/>
  <c r="R869" i="12"/>
  <c r="D870" i="12"/>
  <c r="E870" i="12"/>
  <c r="F870" i="12"/>
  <c r="G870" i="12"/>
  <c r="H870" i="12"/>
  <c r="I870" i="12"/>
  <c r="J870" i="12"/>
  <c r="K870" i="12"/>
  <c r="L870" i="12"/>
  <c r="M870" i="12"/>
  <c r="O870" i="12"/>
  <c r="Q870" i="12"/>
  <c r="R870" i="12"/>
  <c r="D871" i="12"/>
  <c r="E871" i="12"/>
  <c r="F871" i="12"/>
  <c r="G871" i="12"/>
  <c r="H871" i="12"/>
  <c r="I871" i="12"/>
  <c r="J871" i="12"/>
  <c r="K871" i="12"/>
  <c r="L871" i="12"/>
  <c r="M871" i="12"/>
  <c r="O871" i="12"/>
  <c r="Q871" i="12"/>
  <c r="R871" i="12"/>
  <c r="D872" i="12"/>
  <c r="E872" i="12"/>
  <c r="F872" i="12"/>
  <c r="G872" i="12"/>
  <c r="H872" i="12"/>
  <c r="I872" i="12"/>
  <c r="J872" i="12"/>
  <c r="K872" i="12"/>
  <c r="L872" i="12"/>
  <c r="M872" i="12"/>
  <c r="O872" i="12"/>
  <c r="Q872" i="12"/>
  <c r="R872" i="12"/>
  <c r="D873" i="12"/>
  <c r="E873" i="12"/>
  <c r="F873" i="12"/>
  <c r="G873" i="12"/>
  <c r="H873" i="12"/>
  <c r="I873" i="12"/>
  <c r="J873" i="12"/>
  <c r="K873" i="12"/>
  <c r="L873" i="12"/>
  <c r="M873" i="12"/>
  <c r="O873" i="12"/>
  <c r="Q873" i="12"/>
  <c r="R873" i="12"/>
  <c r="D874" i="12"/>
  <c r="E874" i="12"/>
  <c r="F874" i="12"/>
  <c r="G874" i="12"/>
  <c r="H874" i="12"/>
  <c r="I874" i="12"/>
  <c r="J874" i="12"/>
  <c r="K874" i="12"/>
  <c r="L874" i="12"/>
  <c r="M874" i="12"/>
  <c r="O874" i="12"/>
  <c r="Q874" i="12"/>
  <c r="R874" i="12"/>
  <c r="D875" i="12"/>
  <c r="E875" i="12"/>
  <c r="F875" i="12"/>
  <c r="G875" i="12"/>
  <c r="H875" i="12"/>
  <c r="I875" i="12"/>
  <c r="J875" i="12"/>
  <c r="K875" i="12"/>
  <c r="L875" i="12"/>
  <c r="M875" i="12"/>
  <c r="O875" i="12"/>
  <c r="Q875" i="12"/>
  <c r="R875" i="12"/>
  <c r="D876" i="12"/>
  <c r="E876" i="12"/>
  <c r="F876" i="12"/>
  <c r="G876" i="12"/>
  <c r="H876" i="12"/>
  <c r="I876" i="12"/>
  <c r="J876" i="12"/>
  <c r="K876" i="12"/>
  <c r="L876" i="12"/>
  <c r="M876" i="12"/>
  <c r="O876" i="12"/>
  <c r="Q876" i="12"/>
  <c r="R876" i="12"/>
  <c r="D877" i="12"/>
  <c r="E877" i="12"/>
  <c r="F877" i="12"/>
  <c r="G877" i="12"/>
  <c r="H877" i="12"/>
  <c r="I877" i="12"/>
  <c r="J877" i="12"/>
  <c r="K877" i="12"/>
  <c r="L877" i="12"/>
  <c r="M877" i="12"/>
  <c r="O877" i="12"/>
  <c r="Q877" i="12"/>
  <c r="R877" i="12"/>
  <c r="D878" i="12"/>
  <c r="E878" i="12"/>
  <c r="F878" i="12"/>
  <c r="G878" i="12"/>
  <c r="H878" i="12"/>
  <c r="I878" i="12"/>
  <c r="J878" i="12"/>
  <c r="K878" i="12"/>
  <c r="L878" i="12"/>
  <c r="M878" i="12"/>
  <c r="O878" i="12"/>
  <c r="Q878" i="12"/>
  <c r="R878" i="12"/>
  <c r="D879" i="12"/>
  <c r="E879" i="12"/>
  <c r="F879" i="12"/>
  <c r="G879" i="12"/>
  <c r="H879" i="12"/>
  <c r="I879" i="12"/>
  <c r="J879" i="12"/>
  <c r="K879" i="12"/>
  <c r="L879" i="12"/>
  <c r="M879" i="12"/>
  <c r="O879" i="12"/>
  <c r="Q879" i="12"/>
  <c r="R879" i="12"/>
  <c r="D880" i="12"/>
  <c r="E880" i="12"/>
  <c r="F880" i="12"/>
  <c r="G880" i="12"/>
  <c r="H880" i="12"/>
  <c r="I880" i="12"/>
  <c r="J880" i="12"/>
  <c r="K880" i="12"/>
  <c r="L880" i="12"/>
  <c r="M880" i="12"/>
  <c r="O880" i="12"/>
  <c r="Q880" i="12"/>
  <c r="R880" i="12"/>
  <c r="D881" i="12"/>
  <c r="E881" i="12"/>
  <c r="F881" i="12"/>
  <c r="G881" i="12"/>
  <c r="H881" i="12"/>
  <c r="I881" i="12"/>
  <c r="J881" i="12"/>
  <c r="K881" i="12"/>
  <c r="L881" i="12"/>
  <c r="M881" i="12"/>
  <c r="O881" i="12"/>
  <c r="Q881" i="12"/>
  <c r="R881" i="12"/>
  <c r="D882" i="12"/>
  <c r="E882" i="12"/>
  <c r="F882" i="12"/>
  <c r="G882" i="12"/>
  <c r="H882" i="12"/>
  <c r="I882" i="12"/>
  <c r="J882" i="12"/>
  <c r="K882" i="12"/>
  <c r="L882" i="12"/>
  <c r="M882" i="12"/>
  <c r="O882" i="12"/>
  <c r="Q882" i="12"/>
  <c r="R882" i="12"/>
  <c r="D883" i="12"/>
  <c r="E883" i="12"/>
  <c r="F883" i="12"/>
  <c r="G883" i="12"/>
  <c r="H883" i="12"/>
  <c r="I883" i="12"/>
  <c r="J883" i="12"/>
  <c r="K883" i="12"/>
  <c r="L883" i="12"/>
  <c r="M883" i="12"/>
  <c r="O883" i="12"/>
  <c r="Q883" i="12"/>
  <c r="R883" i="12"/>
  <c r="D884" i="12"/>
  <c r="E884" i="12"/>
  <c r="F884" i="12"/>
  <c r="G884" i="12"/>
  <c r="H884" i="12"/>
  <c r="I884" i="12"/>
  <c r="J884" i="12"/>
  <c r="K884" i="12"/>
  <c r="L884" i="12"/>
  <c r="M884" i="12"/>
  <c r="O884" i="12"/>
  <c r="Q884" i="12"/>
  <c r="R884" i="12"/>
  <c r="D885" i="12"/>
  <c r="E885" i="12"/>
  <c r="F885" i="12"/>
  <c r="G885" i="12"/>
  <c r="H885" i="12"/>
  <c r="I885" i="12"/>
  <c r="J885" i="12"/>
  <c r="K885" i="12"/>
  <c r="L885" i="12"/>
  <c r="M885" i="12"/>
  <c r="O885" i="12"/>
  <c r="Q885" i="12"/>
  <c r="R885" i="12"/>
  <c r="D886" i="12"/>
  <c r="E886" i="12"/>
  <c r="F886" i="12"/>
  <c r="G886" i="12"/>
  <c r="H886" i="12"/>
  <c r="I886" i="12"/>
  <c r="J886" i="12"/>
  <c r="K886" i="12"/>
  <c r="L886" i="12"/>
  <c r="M886" i="12"/>
  <c r="O886" i="12"/>
  <c r="Q886" i="12"/>
  <c r="R886" i="12"/>
  <c r="D887" i="12"/>
  <c r="E887" i="12"/>
  <c r="F887" i="12"/>
  <c r="G887" i="12"/>
  <c r="H887" i="12"/>
  <c r="I887" i="12"/>
  <c r="J887" i="12"/>
  <c r="K887" i="12"/>
  <c r="L887" i="12"/>
  <c r="M887" i="12"/>
  <c r="O887" i="12"/>
  <c r="Q887" i="12"/>
  <c r="R887" i="12"/>
  <c r="D888" i="12"/>
  <c r="E888" i="12"/>
  <c r="F888" i="12"/>
  <c r="G888" i="12"/>
  <c r="H888" i="12"/>
  <c r="I888" i="12"/>
  <c r="J888" i="12"/>
  <c r="K888" i="12"/>
  <c r="L888" i="12"/>
  <c r="M888" i="12"/>
  <c r="O888" i="12"/>
  <c r="Q888" i="12"/>
  <c r="R888" i="12"/>
  <c r="D889" i="12"/>
  <c r="E889" i="12"/>
  <c r="F889" i="12"/>
  <c r="G889" i="12"/>
  <c r="H889" i="12"/>
  <c r="I889" i="12"/>
  <c r="J889" i="12"/>
  <c r="K889" i="12"/>
  <c r="L889" i="12"/>
  <c r="M889" i="12"/>
  <c r="O889" i="12"/>
  <c r="Q889" i="12"/>
  <c r="R889" i="12"/>
  <c r="D890" i="12"/>
  <c r="E890" i="12"/>
  <c r="F890" i="12"/>
  <c r="G890" i="12"/>
  <c r="H890" i="12"/>
  <c r="I890" i="12"/>
  <c r="J890" i="12"/>
  <c r="K890" i="12"/>
  <c r="L890" i="12"/>
  <c r="M890" i="12"/>
  <c r="O890" i="12"/>
  <c r="Q890" i="12"/>
  <c r="R890" i="12"/>
  <c r="D891" i="12"/>
  <c r="E891" i="12"/>
  <c r="F891" i="12"/>
  <c r="G891" i="12"/>
  <c r="H891" i="12"/>
  <c r="I891" i="12"/>
  <c r="J891" i="12"/>
  <c r="K891" i="12"/>
  <c r="L891" i="12"/>
  <c r="M891" i="12"/>
  <c r="O891" i="12"/>
  <c r="Q891" i="12"/>
  <c r="R891" i="12"/>
  <c r="D892" i="12"/>
  <c r="E892" i="12"/>
  <c r="F892" i="12"/>
  <c r="G892" i="12"/>
  <c r="H892" i="12"/>
  <c r="I892" i="12"/>
  <c r="J892" i="12"/>
  <c r="K892" i="12"/>
  <c r="L892" i="12"/>
  <c r="M892" i="12"/>
  <c r="O892" i="12"/>
  <c r="Q892" i="12"/>
  <c r="R892" i="12"/>
  <c r="D893" i="12"/>
  <c r="E893" i="12"/>
  <c r="F893" i="12"/>
  <c r="G893" i="12"/>
  <c r="H893" i="12"/>
  <c r="I893" i="12"/>
  <c r="J893" i="12"/>
  <c r="K893" i="12"/>
  <c r="L893" i="12"/>
  <c r="M893" i="12"/>
  <c r="O893" i="12"/>
  <c r="Q893" i="12"/>
  <c r="R893" i="12"/>
  <c r="D894" i="12"/>
  <c r="E894" i="12"/>
  <c r="F894" i="12"/>
  <c r="G894" i="12"/>
  <c r="H894" i="12"/>
  <c r="I894" i="12"/>
  <c r="J894" i="12"/>
  <c r="K894" i="12"/>
  <c r="L894" i="12"/>
  <c r="M894" i="12"/>
  <c r="O894" i="12"/>
  <c r="Q894" i="12"/>
  <c r="R894" i="12"/>
  <c r="D895" i="12"/>
  <c r="E895" i="12"/>
  <c r="F895" i="12"/>
  <c r="G895" i="12"/>
  <c r="H895" i="12"/>
  <c r="I895" i="12"/>
  <c r="J895" i="12"/>
  <c r="K895" i="12"/>
  <c r="L895" i="12"/>
  <c r="M895" i="12"/>
  <c r="O895" i="12"/>
  <c r="Q895" i="12"/>
  <c r="R895" i="12"/>
  <c r="D896" i="12"/>
  <c r="E896" i="12"/>
  <c r="F896" i="12"/>
  <c r="G896" i="12"/>
  <c r="H896" i="12"/>
  <c r="I896" i="12"/>
  <c r="J896" i="12"/>
  <c r="K896" i="12"/>
  <c r="L896" i="12"/>
  <c r="M896" i="12"/>
  <c r="O896" i="12"/>
  <c r="Q896" i="12"/>
  <c r="R896" i="12"/>
  <c r="D897" i="12"/>
  <c r="E897" i="12"/>
  <c r="F897" i="12"/>
  <c r="G897" i="12"/>
  <c r="H897" i="12"/>
  <c r="I897" i="12"/>
  <c r="J897" i="12"/>
  <c r="K897" i="12"/>
  <c r="L897" i="12"/>
  <c r="M897" i="12"/>
  <c r="O897" i="12"/>
  <c r="Q897" i="12"/>
  <c r="R897" i="12"/>
  <c r="D898" i="12"/>
  <c r="E898" i="12"/>
  <c r="F898" i="12"/>
  <c r="G898" i="12"/>
  <c r="H898" i="12"/>
  <c r="I898" i="12"/>
  <c r="J898" i="12"/>
  <c r="K898" i="12"/>
  <c r="L898" i="12"/>
  <c r="M898" i="12"/>
  <c r="O898" i="12"/>
  <c r="Q898" i="12"/>
  <c r="R898" i="12"/>
  <c r="D899" i="12"/>
  <c r="E899" i="12"/>
  <c r="F899" i="12"/>
  <c r="G899" i="12"/>
  <c r="H899" i="12"/>
  <c r="I899" i="12"/>
  <c r="J899" i="12"/>
  <c r="K899" i="12"/>
  <c r="L899" i="12"/>
  <c r="M899" i="12"/>
  <c r="O899" i="12"/>
  <c r="Q899" i="12"/>
  <c r="R899" i="12"/>
  <c r="D900" i="12"/>
  <c r="E900" i="12"/>
  <c r="F900" i="12"/>
  <c r="G900" i="12"/>
  <c r="H900" i="12"/>
  <c r="I900" i="12"/>
  <c r="J900" i="12"/>
  <c r="K900" i="12"/>
  <c r="L900" i="12"/>
  <c r="M900" i="12"/>
  <c r="O900" i="12"/>
  <c r="Q900" i="12"/>
  <c r="R900" i="12"/>
  <c r="D901" i="12"/>
  <c r="E901" i="12"/>
  <c r="F901" i="12"/>
  <c r="G901" i="12"/>
  <c r="H901" i="12"/>
  <c r="I901" i="12"/>
  <c r="J901" i="12"/>
  <c r="K901" i="12"/>
  <c r="L901" i="12"/>
  <c r="M901" i="12"/>
  <c r="O901" i="12"/>
  <c r="Q901" i="12"/>
  <c r="R901" i="12"/>
  <c r="D902" i="12"/>
  <c r="E902" i="12"/>
  <c r="F902" i="12"/>
  <c r="G902" i="12"/>
  <c r="H902" i="12"/>
  <c r="I902" i="12"/>
  <c r="J902" i="12"/>
  <c r="K902" i="12"/>
  <c r="L902" i="12"/>
  <c r="M902" i="12"/>
  <c r="O902" i="12"/>
  <c r="Q902" i="12"/>
  <c r="R902" i="12"/>
  <c r="D903" i="12"/>
  <c r="E903" i="12"/>
  <c r="F903" i="12"/>
  <c r="G903" i="12"/>
  <c r="H903" i="12"/>
  <c r="I903" i="12"/>
  <c r="J903" i="12"/>
  <c r="K903" i="12"/>
  <c r="L903" i="12"/>
  <c r="M903" i="12"/>
  <c r="O903" i="12"/>
  <c r="Q903" i="12"/>
  <c r="R903" i="12"/>
  <c r="D904" i="12"/>
  <c r="E904" i="12"/>
  <c r="F904" i="12"/>
  <c r="G904" i="12"/>
  <c r="H904" i="12"/>
  <c r="I904" i="12"/>
  <c r="J904" i="12"/>
  <c r="K904" i="12"/>
  <c r="L904" i="12"/>
  <c r="M904" i="12"/>
  <c r="O904" i="12"/>
  <c r="Q904" i="12"/>
  <c r="R904" i="12"/>
  <c r="D905" i="12"/>
  <c r="E905" i="12"/>
  <c r="F905" i="12"/>
  <c r="G905" i="12"/>
  <c r="H905" i="12"/>
  <c r="I905" i="12"/>
  <c r="J905" i="12"/>
  <c r="K905" i="12"/>
  <c r="L905" i="12"/>
  <c r="M905" i="12"/>
  <c r="O905" i="12"/>
  <c r="Q905" i="12"/>
  <c r="R905" i="12"/>
  <c r="D906" i="12"/>
  <c r="E906" i="12"/>
  <c r="F906" i="12"/>
  <c r="G906" i="12"/>
  <c r="H906" i="12"/>
  <c r="I906" i="12"/>
  <c r="J906" i="12"/>
  <c r="K906" i="12"/>
  <c r="L906" i="12"/>
  <c r="M906" i="12"/>
  <c r="O906" i="12"/>
  <c r="Q906" i="12"/>
  <c r="R906" i="12"/>
  <c r="D907" i="12"/>
  <c r="E907" i="12"/>
  <c r="F907" i="12"/>
  <c r="G907" i="12"/>
  <c r="H907" i="12"/>
  <c r="I907" i="12"/>
  <c r="J907" i="12"/>
  <c r="K907" i="12"/>
  <c r="L907" i="12"/>
  <c r="M907" i="12"/>
  <c r="O907" i="12"/>
  <c r="Q907" i="12"/>
  <c r="R907" i="12"/>
  <c r="D908" i="12"/>
  <c r="E908" i="12"/>
  <c r="F908" i="12"/>
  <c r="G908" i="12"/>
  <c r="H908" i="12"/>
  <c r="I908" i="12"/>
  <c r="J908" i="12"/>
  <c r="K908" i="12"/>
  <c r="L908" i="12"/>
  <c r="M908" i="12"/>
  <c r="O908" i="12"/>
  <c r="Q908" i="12"/>
  <c r="R908" i="12"/>
  <c r="D909" i="12"/>
  <c r="E909" i="12"/>
  <c r="F909" i="12"/>
  <c r="G909" i="12"/>
  <c r="H909" i="12"/>
  <c r="I909" i="12"/>
  <c r="J909" i="12"/>
  <c r="K909" i="12"/>
  <c r="L909" i="12"/>
  <c r="M909" i="12"/>
  <c r="O909" i="12"/>
  <c r="Q909" i="12"/>
  <c r="R909" i="12"/>
  <c r="D910" i="12"/>
  <c r="E910" i="12"/>
  <c r="F910" i="12"/>
  <c r="G910" i="12"/>
  <c r="H910" i="12"/>
  <c r="I910" i="12"/>
  <c r="J910" i="12"/>
  <c r="K910" i="12"/>
  <c r="L910" i="12"/>
  <c r="M910" i="12"/>
  <c r="O910" i="12"/>
  <c r="Q910" i="12"/>
  <c r="R910" i="12"/>
  <c r="D911" i="12"/>
  <c r="E911" i="12"/>
  <c r="F911" i="12"/>
  <c r="G911" i="12"/>
  <c r="H911" i="12"/>
  <c r="I911" i="12"/>
  <c r="J911" i="12"/>
  <c r="K911" i="12"/>
  <c r="L911" i="12"/>
  <c r="M911" i="12"/>
  <c r="O911" i="12"/>
  <c r="Q911" i="12"/>
  <c r="R911" i="12"/>
  <c r="D912" i="12"/>
  <c r="E912" i="12"/>
  <c r="F912" i="12"/>
  <c r="G912" i="12"/>
  <c r="H912" i="12"/>
  <c r="I912" i="12"/>
  <c r="J912" i="12"/>
  <c r="K912" i="12"/>
  <c r="L912" i="12"/>
  <c r="M912" i="12"/>
  <c r="O912" i="12"/>
  <c r="Q912" i="12"/>
  <c r="R912" i="12"/>
  <c r="D913" i="12"/>
  <c r="E913" i="12"/>
  <c r="F913" i="12"/>
  <c r="G913" i="12"/>
  <c r="H913" i="12"/>
  <c r="I913" i="12"/>
  <c r="J913" i="12"/>
  <c r="K913" i="12"/>
  <c r="L913" i="12"/>
  <c r="M913" i="12"/>
  <c r="O913" i="12"/>
  <c r="Q913" i="12"/>
  <c r="R913" i="12"/>
  <c r="D914" i="12"/>
  <c r="E914" i="12"/>
  <c r="F914" i="12"/>
  <c r="G914" i="12"/>
  <c r="H914" i="12"/>
  <c r="I914" i="12"/>
  <c r="J914" i="12"/>
  <c r="K914" i="12"/>
  <c r="L914" i="12"/>
  <c r="M914" i="12"/>
  <c r="O914" i="12"/>
  <c r="Q914" i="12"/>
  <c r="R914" i="12"/>
  <c r="D915" i="12"/>
  <c r="E915" i="12"/>
  <c r="F915" i="12"/>
  <c r="G915" i="12"/>
  <c r="H915" i="12"/>
  <c r="I915" i="12"/>
  <c r="J915" i="12"/>
  <c r="K915" i="12"/>
  <c r="L915" i="12"/>
  <c r="M915" i="12"/>
  <c r="O915" i="12"/>
  <c r="Q915" i="12"/>
  <c r="R915" i="12"/>
  <c r="D916" i="12"/>
  <c r="E916" i="12"/>
  <c r="F916" i="12"/>
  <c r="G916" i="12"/>
  <c r="H916" i="12"/>
  <c r="I916" i="12"/>
  <c r="J916" i="12"/>
  <c r="K916" i="12"/>
  <c r="L916" i="12"/>
  <c r="M916" i="12"/>
  <c r="O916" i="12"/>
  <c r="Q916" i="12"/>
  <c r="R916" i="12"/>
  <c r="D917" i="12"/>
  <c r="E917" i="12"/>
  <c r="F917" i="12"/>
  <c r="G917" i="12"/>
  <c r="H917" i="12"/>
  <c r="I917" i="12"/>
  <c r="J917" i="12"/>
  <c r="K917" i="12"/>
  <c r="L917" i="12"/>
  <c r="M917" i="12"/>
  <c r="O917" i="12"/>
  <c r="Q917" i="12"/>
  <c r="R917" i="12"/>
  <c r="D918" i="12"/>
  <c r="E918" i="12"/>
  <c r="F918" i="12"/>
  <c r="G918" i="12"/>
  <c r="H918" i="12"/>
  <c r="I918" i="12"/>
  <c r="J918" i="12"/>
  <c r="K918" i="12"/>
  <c r="L918" i="12"/>
  <c r="M918" i="12"/>
  <c r="O918" i="12"/>
  <c r="Q918" i="12"/>
  <c r="R918" i="12"/>
  <c r="D919" i="12"/>
  <c r="E919" i="12"/>
  <c r="F919" i="12"/>
  <c r="G919" i="12"/>
  <c r="H919" i="12"/>
  <c r="I919" i="12"/>
  <c r="J919" i="12"/>
  <c r="K919" i="12"/>
  <c r="L919" i="12"/>
  <c r="M919" i="12"/>
  <c r="O919" i="12"/>
  <c r="Q919" i="12"/>
  <c r="R919" i="12"/>
  <c r="D920" i="12"/>
  <c r="E920" i="12"/>
  <c r="F920" i="12"/>
  <c r="G920" i="12"/>
  <c r="H920" i="12"/>
  <c r="I920" i="12"/>
  <c r="J920" i="12"/>
  <c r="K920" i="12"/>
  <c r="L920" i="12"/>
  <c r="M920" i="12"/>
  <c r="O920" i="12"/>
  <c r="Q920" i="12"/>
  <c r="R920" i="12"/>
  <c r="D921" i="12"/>
  <c r="E921" i="12"/>
  <c r="F921" i="12"/>
  <c r="G921" i="12"/>
  <c r="H921" i="12"/>
  <c r="I921" i="12"/>
  <c r="J921" i="12"/>
  <c r="K921" i="12"/>
  <c r="L921" i="12"/>
  <c r="M921" i="12"/>
  <c r="O921" i="12"/>
  <c r="Q921" i="12"/>
  <c r="R921" i="12"/>
  <c r="D922" i="12"/>
  <c r="E922" i="12"/>
  <c r="F922" i="12"/>
  <c r="G922" i="12"/>
  <c r="H922" i="12"/>
  <c r="I922" i="12"/>
  <c r="J922" i="12"/>
  <c r="K922" i="12"/>
  <c r="L922" i="12"/>
  <c r="M922" i="12"/>
  <c r="O922" i="12"/>
  <c r="Q922" i="12"/>
  <c r="R922" i="12"/>
  <c r="D923" i="12"/>
  <c r="E923" i="12"/>
  <c r="F923" i="12"/>
  <c r="G923" i="12"/>
  <c r="H923" i="12"/>
  <c r="I923" i="12"/>
  <c r="J923" i="12"/>
  <c r="K923" i="12"/>
  <c r="L923" i="12"/>
  <c r="M923" i="12"/>
  <c r="O923" i="12"/>
  <c r="Q923" i="12"/>
  <c r="R923" i="12"/>
  <c r="D924" i="12"/>
  <c r="E924" i="12"/>
  <c r="F924" i="12"/>
  <c r="G924" i="12"/>
  <c r="H924" i="12"/>
  <c r="I924" i="12"/>
  <c r="J924" i="12"/>
  <c r="K924" i="12"/>
  <c r="L924" i="12"/>
  <c r="M924" i="12"/>
  <c r="O924" i="12"/>
  <c r="Q924" i="12"/>
  <c r="R924" i="12"/>
  <c r="D925" i="12"/>
  <c r="E925" i="12"/>
  <c r="F925" i="12"/>
  <c r="G925" i="12"/>
  <c r="H925" i="12"/>
  <c r="I925" i="12"/>
  <c r="J925" i="12"/>
  <c r="K925" i="12"/>
  <c r="L925" i="12"/>
  <c r="M925" i="12"/>
  <c r="O925" i="12"/>
  <c r="Q925" i="12"/>
  <c r="R925" i="12"/>
  <c r="D926" i="12"/>
  <c r="E926" i="12"/>
  <c r="F926" i="12"/>
  <c r="G926" i="12"/>
  <c r="H926" i="12"/>
  <c r="I926" i="12"/>
  <c r="J926" i="12"/>
  <c r="K926" i="12"/>
  <c r="L926" i="12"/>
  <c r="M926" i="12"/>
  <c r="O926" i="12"/>
  <c r="Q926" i="12"/>
  <c r="R926" i="12"/>
  <c r="D927" i="12"/>
  <c r="E927" i="12"/>
  <c r="F927" i="12"/>
  <c r="G927" i="12"/>
  <c r="H927" i="12"/>
  <c r="I927" i="12"/>
  <c r="J927" i="12"/>
  <c r="K927" i="12"/>
  <c r="L927" i="12"/>
  <c r="M927" i="12"/>
  <c r="O927" i="12"/>
  <c r="Q927" i="12"/>
  <c r="R927" i="12"/>
  <c r="D928" i="12"/>
  <c r="E928" i="12"/>
  <c r="F928" i="12"/>
  <c r="G928" i="12"/>
  <c r="H928" i="12"/>
  <c r="I928" i="12"/>
  <c r="J928" i="12"/>
  <c r="K928" i="12"/>
  <c r="L928" i="12"/>
  <c r="M928" i="12"/>
  <c r="O928" i="12"/>
  <c r="Q928" i="12"/>
  <c r="R928" i="12"/>
  <c r="D929" i="12"/>
  <c r="E929" i="12"/>
  <c r="F929" i="12"/>
  <c r="G929" i="12"/>
  <c r="H929" i="12"/>
  <c r="I929" i="12"/>
  <c r="J929" i="12"/>
  <c r="K929" i="12"/>
  <c r="L929" i="12"/>
  <c r="M929" i="12"/>
  <c r="O929" i="12"/>
  <c r="Q929" i="12"/>
  <c r="R929" i="12"/>
  <c r="D930" i="12"/>
  <c r="E930" i="12"/>
  <c r="F930" i="12"/>
  <c r="G930" i="12"/>
  <c r="H930" i="12"/>
  <c r="I930" i="12"/>
  <c r="J930" i="12"/>
  <c r="K930" i="12"/>
  <c r="L930" i="12"/>
  <c r="M930" i="12"/>
  <c r="O930" i="12"/>
  <c r="Q930" i="12"/>
  <c r="R930" i="12"/>
  <c r="D931" i="12"/>
  <c r="E931" i="12"/>
  <c r="F931" i="12"/>
  <c r="G931" i="12"/>
  <c r="H931" i="12"/>
  <c r="I931" i="12"/>
  <c r="J931" i="12"/>
  <c r="K931" i="12"/>
  <c r="L931" i="12"/>
  <c r="M931" i="12"/>
  <c r="O931" i="12"/>
  <c r="Q931" i="12"/>
  <c r="R931" i="12"/>
  <c r="D932" i="12"/>
  <c r="E932" i="12"/>
  <c r="F932" i="12"/>
  <c r="G932" i="12"/>
  <c r="H932" i="12"/>
  <c r="I932" i="12"/>
  <c r="J932" i="12"/>
  <c r="K932" i="12"/>
  <c r="L932" i="12"/>
  <c r="M932" i="12"/>
  <c r="O932" i="12"/>
  <c r="Q932" i="12"/>
  <c r="R932" i="12"/>
  <c r="D933" i="12"/>
  <c r="E933" i="12"/>
  <c r="F933" i="12"/>
  <c r="G933" i="12"/>
  <c r="H933" i="12"/>
  <c r="I933" i="12"/>
  <c r="J933" i="12"/>
  <c r="K933" i="12"/>
  <c r="L933" i="12"/>
  <c r="M933" i="12"/>
  <c r="O933" i="12"/>
  <c r="Q933" i="12"/>
  <c r="R933" i="12"/>
  <c r="D934" i="12"/>
  <c r="E934" i="12"/>
  <c r="F934" i="12"/>
  <c r="G934" i="12"/>
  <c r="H934" i="12"/>
  <c r="I934" i="12"/>
  <c r="J934" i="12"/>
  <c r="K934" i="12"/>
  <c r="L934" i="12"/>
  <c r="M934" i="12"/>
  <c r="O934" i="12"/>
  <c r="Q934" i="12"/>
  <c r="R934" i="12"/>
  <c r="D935" i="12"/>
  <c r="E935" i="12"/>
  <c r="F935" i="12"/>
  <c r="G935" i="12"/>
  <c r="H935" i="12"/>
  <c r="I935" i="12"/>
  <c r="J935" i="12"/>
  <c r="K935" i="12"/>
  <c r="L935" i="12"/>
  <c r="M935" i="12"/>
  <c r="O935" i="12"/>
  <c r="Q935" i="12"/>
  <c r="R935" i="12"/>
  <c r="D936" i="12"/>
  <c r="E936" i="12"/>
  <c r="F936" i="12"/>
  <c r="G936" i="12"/>
  <c r="H936" i="12"/>
  <c r="I936" i="12"/>
  <c r="J936" i="12"/>
  <c r="K936" i="12"/>
  <c r="L936" i="12"/>
  <c r="M936" i="12"/>
  <c r="O936" i="12"/>
  <c r="Q936" i="12"/>
  <c r="R936" i="12"/>
  <c r="D937" i="12"/>
  <c r="E937" i="12"/>
  <c r="F937" i="12"/>
  <c r="G937" i="12"/>
  <c r="H937" i="12"/>
  <c r="I937" i="12"/>
  <c r="J937" i="12"/>
  <c r="K937" i="12"/>
  <c r="L937" i="12"/>
  <c r="M937" i="12"/>
  <c r="O937" i="12"/>
  <c r="Q937" i="12"/>
  <c r="R937" i="12"/>
  <c r="D938" i="12"/>
  <c r="E938" i="12"/>
  <c r="F938" i="12"/>
  <c r="G938" i="12"/>
  <c r="H938" i="12"/>
  <c r="I938" i="12"/>
  <c r="J938" i="12"/>
  <c r="K938" i="12"/>
  <c r="L938" i="12"/>
  <c r="M938" i="12"/>
  <c r="O938" i="12"/>
  <c r="Q938" i="12"/>
  <c r="R938" i="12"/>
  <c r="D939" i="12"/>
  <c r="E939" i="12"/>
  <c r="F939" i="12"/>
  <c r="G939" i="12"/>
  <c r="H939" i="12"/>
  <c r="I939" i="12"/>
  <c r="J939" i="12"/>
  <c r="K939" i="12"/>
  <c r="L939" i="12"/>
  <c r="M939" i="12"/>
  <c r="O939" i="12"/>
  <c r="Q939" i="12"/>
  <c r="R939" i="12"/>
  <c r="D940" i="12"/>
  <c r="E940" i="12"/>
  <c r="F940" i="12"/>
  <c r="G940" i="12"/>
  <c r="H940" i="12"/>
  <c r="I940" i="12"/>
  <c r="J940" i="12"/>
  <c r="K940" i="12"/>
  <c r="L940" i="12"/>
  <c r="M940" i="12"/>
  <c r="O940" i="12"/>
  <c r="Q940" i="12"/>
  <c r="R940" i="12"/>
  <c r="D941" i="12"/>
  <c r="E941" i="12"/>
  <c r="F941" i="12"/>
  <c r="G941" i="12"/>
  <c r="H941" i="12"/>
  <c r="I941" i="12"/>
  <c r="J941" i="12"/>
  <c r="K941" i="12"/>
  <c r="L941" i="12"/>
  <c r="M941" i="12"/>
  <c r="O941" i="12"/>
  <c r="Q941" i="12"/>
  <c r="R941" i="12"/>
  <c r="D942" i="12"/>
  <c r="E942" i="12"/>
  <c r="F942" i="12"/>
  <c r="G942" i="12"/>
  <c r="H942" i="12"/>
  <c r="I942" i="12"/>
  <c r="J942" i="12"/>
  <c r="K942" i="12"/>
  <c r="L942" i="12"/>
  <c r="M942" i="12"/>
  <c r="O942" i="12"/>
  <c r="Q942" i="12"/>
  <c r="R942" i="12"/>
  <c r="D943" i="12"/>
  <c r="E943" i="12"/>
  <c r="F943" i="12"/>
  <c r="G943" i="12"/>
  <c r="H943" i="12"/>
  <c r="I943" i="12"/>
  <c r="J943" i="12"/>
  <c r="K943" i="12"/>
  <c r="L943" i="12"/>
  <c r="M943" i="12"/>
  <c r="O943" i="12"/>
  <c r="Q943" i="12"/>
  <c r="R943" i="12"/>
  <c r="D944" i="12"/>
  <c r="E944" i="12"/>
  <c r="F944" i="12"/>
  <c r="G944" i="12"/>
  <c r="H944" i="12"/>
  <c r="I944" i="12"/>
  <c r="J944" i="12"/>
  <c r="K944" i="12"/>
  <c r="L944" i="12"/>
  <c r="M944" i="12"/>
  <c r="O944" i="12"/>
  <c r="Q944" i="12"/>
  <c r="R944" i="12"/>
  <c r="D945" i="12"/>
  <c r="E945" i="12"/>
  <c r="F945" i="12"/>
  <c r="G945" i="12"/>
  <c r="H945" i="12"/>
  <c r="I945" i="12"/>
  <c r="J945" i="12"/>
  <c r="K945" i="12"/>
  <c r="L945" i="12"/>
  <c r="M945" i="12"/>
  <c r="O945" i="12"/>
  <c r="Q945" i="12"/>
  <c r="R945" i="12"/>
  <c r="D946" i="12"/>
  <c r="E946" i="12"/>
  <c r="F946" i="12"/>
  <c r="G946" i="12"/>
  <c r="H946" i="12"/>
  <c r="I946" i="12"/>
  <c r="J946" i="12"/>
  <c r="K946" i="12"/>
  <c r="L946" i="12"/>
  <c r="M946" i="12"/>
  <c r="O946" i="12"/>
  <c r="Q946" i="12"/>
  <c r="R946" i="12"/>
  <c r="D947" i="12"/>
  <c r="E947" i="12"/>
  <c r="F947" i="12"/>
  <c r="G947" i="12"/>
  <c r="H947" i="12"/>
  <c r="I947" i="12"/>
  <c r="J947" i="12"/>
  <c r="K947" i="12"/>
  <c r="L947" i="12"/>
  <c r="M947" i="12"/>
  <c r="O947" i="12"/>
  <c r="Q947" i="12"/>
  <c r="R947" i="12"/>
  <c r="D948" i="12"/>
  <c r="E948" i="12"/>
  <c r="F948" i="12"/>
  <c r="G948" i="12"/>
  <c r="H948" i="12"/>
  <c r="I948" i="12"/>
  <c r="J948" i="12"/>
  <c r="K948" i="12"/>
  <c r="L948" i="12"/>
  <c r="M948" i="12"/>
  <c r="O948" i="12"/>
  <c r="Q948" i="12"/>
  <c r="R948" i="12"/>
  <c r="D949" i="12"/>
  <c r="E949" i="12"/>
  <c r="F949" i="12"/>
  <c r="G949" i="12"/>
  <c r="H949" i="12"/>
  <c r="I949" i="12"/>
  <c r="J949" i="12"/>
  <c r="K949" i="12"/>
  <c r="L949" i="12"/>
  <c r="M949" i="12"/>
  <c r="O949" i="12"/>
  <c r="Q949" i="12"/>
  <c r="R949" i="12"/>
  <c r="D950" i="12"/>
  <c r="E950" i="12"/>
  <c r="F950" i="12"/>
  <c r="G950" i="12"/>
  <c r="H950" i="12"/>
  <c r="I950" i="12"/>
  <c r="J950" i="12"/>
  <c r="K950" i="12"/>
  <c r="L950" i="12"/>
  <c r="M950" i="12"/>
  <c r="O950" i="12"/>
  <c r="Q950" i="12"/>
  <c r="R950" i="12"/>
  <c r="D951" i="12"/>
  <c r="E951" i="12"/>
  <c r="F951" i="12"/>
  <c r="G951" i="12"/>
  <c r="H951" i="12"/>
  <c r="I951" i="12"/>
  <c r="J951" i="12"/>
  <c r="K951" i="12"/>
  <c r="L951" i="12"/>
  <c r="M951" i="12"/>
  <c r="O951" i="12"/>
  <c r="Q951" i="12"/>
  <c r="R951" i="12"/>
  <c r="D952" i="12"/>
  <c r="E952" i="12"/>
  <c r="F952" i="12"/>
  <c r="G952" i="12"/>
  <c r="H952" i="12"/>
  <c r="I952" i="12"/>
  <c r="J952" i="12"/>
  <c r="K952" i="12"/>
  <c r="L952" i="12"/>
  <c r="M952" i="12"/>
  <c r="O952" i="12"/>
  <c r="Q952" i="12"/>
  <c r="R952" i="12"/>
  <c r="D953" i="12"/>
  <c r="E953" i="12"/>
  <c r="F953" i="12"/>
  <c r="G953" i="12"/>
  <c r="H953" i="12"/>
  <c r="I953" i="12"/>
  <c r="J953" i="12"/>
  <c r="K953" i="12"/>
  <c r="L953" i="12"/>
  <c r="M953" i="12"/>
  <c r="O953" i="12"/>
  <c r="Q953" i="12"/>
  <c r="R953" i="12"/>
  <c r="D954" i="12"/>
  <c r="E954" i="12"/>
  <c r="F954" i="12"/>
  <c r="G954" i="12"/>
  <c r="H954" i="12"/>
  <c r="I954" i="12"/>
  <c r="J954" i="12"/>
  <c r="K954" i="12"/>
  <c r="L954" i="12"/>
  <c r="M954" i="12"/>
  <c r="O954" i="12"/>
  <c r="Q954" i="12"/>
  <c r="R954" i="12"/>
  <c r="D955" i="12"/>
  <c r="E955" i="12"/>
  <c r="F955" i="12"/>
  <c r="G955" i="12"/>
  <c r="H955" i="12"/>
  <c r="I955" i="12"/>
  <c r="J955" i="12"/>
  <c r="K955" i="12"/>
  <c r="L955" i="12"/>
  <c r="M955" i="12"/>
  <c r="O955" i="12"/>
  <c r="Q955" i="12"/>
  <c r="R955" i="12"/>
  <c r="D956" i="12"/>
  <c r="E956" i="12"/>
  <c r="F956" i="12"/>
  <c r="G956" i="12"/>
  <c r="H956" i="12"/>
  <c r="I956" i="12"/>
  <c r="J956" i="12"/>
  <c r="K956" i="12"/>
  <c r="L956" i="12"/>
  <c r="M956" i="12"/>
  <c r="O956" i="12"/>
  <c r="Q956" i="12"/>
  <c r="R956" i="12"/>
  <c r="D957" i="12"/>
  <c r="E957" i="12"/>
  <c r="F957" i="12"/>
  <c r="G957" i="12"/>
  <c r="H957" i="12"/>
  <c r="I957" i="12"/>
  <c r="J957" i="12"/>
  <c r="K957" i="12"/>
  <c r="L957" i="12"/>
  <c r="M957" i="12"/>
  <c r="O957" i="12"/>
  <c r="Q957" i="12"/>
  <c r="R957" i="12"/>
  <c r="D958" i="12"/>
  <c r="E958" i="12"/>
  <c r="F958" i="12"/>
  <c r="G958" i="12"/>
  <c r="H958" i="12"/>
  <c r="I958" i="12"/>
  <c r="J958" i="12"/>
  <c r="K958" i="12"/>
  <c r="L958" i="12"/>
  <c r="M958" i="12"/>
  <c r="O958" i="12"/>
  <c r="Q958" i="12"/>
  <c r="R958" i="12"/>
  <c r="D959" i="12"/>
  <c r="E959" i="12"/>
  <c r="F959" i="12"/>
  <c r="G959" i="12"/>
  <c r="H959" i="12"/>
  <c r="I959" i="12"/>
  <c r="J959" i="12"/>
  <c r="K959" i="12"/>
  <c r="L959" i="12"/>
  <c r="M959" i="12"/>
  <c r="O959" i="12"/>
  <c r="Q959" i="12"/>
  <c r="R959" i="12"/>
  <c r="D960" i="12"/>
  <c r="E960" i="12"/>
  <c r="F960" i="12"/>
  <c r="G960" i="12"/>
  <c r="H960" i="12"/>
  <c r="I960" i="12"/>
  <c r="J960" i="12"/>
  <c r="K960" i="12"/>
  <c r="L960" i="12"/>
  <c r="M960" i="12"/>
  <c r="O960" i="12"/>
  <c r="Q960" i="12"/>
  <c r="R960" i="12"/>
  <c r="D961" i="12"/>
  <c r="E961" i="12"/>
  <c r="F961" i="12"/>
  <c r="G961" i="12"/>
  <c r="H961" i="12"/>
  <c r="I961" i="12"/>
  <c r="J961" i="12"/>
  <c r="K961" i="12"/>
  <c r="L961" i="12"/>
  <c r="M961" i="12"/>
  <c r="O961" i="12"/>
  <c r="Q961" i="12"/>
  <c r="R961" i="12"/>
  <c r="D962" i="12"/>
  <c r="E962" i="12"/>
  <c r="F962" i="12"/>
  <c r="G962" i="12"/>
  <c r="H962" i="12"/>
  <c r="I962" i="12"/>
  <c r="J962" i="12"/>
  <c r="K962" i="12"/>
  <c r="L962" i="12"/>
  <c r="M962" i="12"/>
  <c r="O962" i="12"/>
  <c r="Q962" i="12"/>
  <c r="R962" i="12"/>
  <c r="D963" i="12"/>
  <c r="E963" i="12"/>
  <c r="F963" i="12"/>
  <c r="G963" i="12"/>
  <c r="H963" i="12"/>
  <c r="I963" i="12"/>
  <c r="J963" i="12"/>
  <c r="K963" i="12"/>
  <c r="L963" i="12"/>
  <c r="M963" i="12"/>
  <c r="O963" i="12"/>
  <c r="Q963" i="12"/>
  <c r="R963" i="12"/>
  <c r="D964" i="12"/>
  <c r="E964" i="12"/>
  <c r="F964" i="12"/>
  <c r="G964" i="12"/>
  <c r="H964" i="12"/>
  <c r="I964" i="12"/>
  <c r="J964" i="12"/>
  <c r="K964" i="12"/>
  <c r="L964" i="12"/>
  <c r="M964" i="12"/>
  <c r="O964" i="12"/>
  <c r="Q964" i="12"/>
  <c r="R964" i="12"/>
  <c r="D965" i="12"/>
  <c r="E965" i="12"/>
  <c r="F965" i="12"/>
  <c r="G965" i="12"/>
  <c r="H965" i="12"/>
  <c r="I965" i="12"/>
  <c r="J965" i="12"/>
  <c r="K965" i="12"/>
  <c r="L965" i="12"/>
  <c r="M965" i="12"/>
  <c r="O965" i="12"/>
  <c r="Q965" i="12"/>
  <c r="R965" i="12"/>
  <c r="D966" i="12"/>
  <c r="E966" i="12"/>
  <c r="F966" i="12"/>
  <c r="G966" i="12"/>
  <c r="H966" i="12"/>
  <c r="I966" i="12"/>
  <c r="J966" i="12"/>
  <c r="K966" i="12"/>
  <c r="L966" i="12"/>
  <c r="M966" i="12"/>
  <c r="O966" i="12"/>
  <c r="Q966" i="12"/>
  <c r="R966" i="12"/>
  <c r="D967" i="12"/>
  <c r="E967" i="12"/>
  <c r="F967" i="12"/>
  <c r="G967" i="12"/>
  <c r="H967" i="12"/>
  <c r="I967" i="12"/>
  <c r="J967" i="12"/>
  <c r="K967" i="12"/>
  <c r="L967" i="12"/>
  <c r="M967" i="12"/>
  <c r="O967" i="12"/>
  <c r="Q967" i="12"/>
  <c r="R967" i="12"/>
  <c r="D968" i="12"/>
  <c r="E968" i="12"/>
  <c r="F968" i="12"/>
  <c r="G968" i="12"/>
  <c r="H968" i="12"/>
  <c r="I968" i="12"/>
  <c r="J968" i="12"/>
  <c r="K968" i="12"/>
  <c r="L968" i="12"/>
  <c r="M968" i="12"/>
  <c r="O968" i="12"/>
  <c r="Q968" i="12"/>
  <c r="R968" i="12"/>
  <c r="D969" i="12"/>
  <c r="E969" i="12"/>
  <c r="F969" i="12"/>
  <c r="G969" i="12"/>
  <c r="H969" i="12"/>
  <c r="I969" i="12"/>
  <c r="J969" i="12"/>
  <c r="K969" i="12"/>
  <c r="L969" i="12"/>
  <c r="M969" i="12"/>
  <c r="O969" i="12"/>
  <c r="Q969" i="12"/>
  <c r="R969" i="12"/>
  <c r="D970" i="12"/>
  <c r="E970" i="12"/>
  <c r="F970" i="12"/>
  <c r="G970" i="12"/>
  <c r="H970" i="12"/>
  <c r="I970" i="12"/>
  <c r="J970" i="12"/>
  <c r="K970" i="12"/>
  <c r="L970" i="12"/>
  <c r="M970" i="12"/>
  <c r="O970" i="12"/>
  <c r="Q970" i="12"/>
  <c r="R970" i="12"/>
  <c r="D971" i="12"/>
  <c r="E971" i="12"/>
  <c r="F971" i="12"/>
  <c r="G971" i="12"/>
  <c r="H971" i="12"/>
  <c r="I971" i="12"/>
  <c r="J971" i="12"/>
  <c r="K971" i="12"/>
  <c r="L971" i="12"/>
  <c r="M971" i="12"/>
  <c r="O971" i="12"/>
  <c r="Q971" i="12"/>
  <c r="R971" i="12"/>
  <c r="D972" i="12"/>
  <c r="E972" i="12"/>
  <c r="F972" i="12"/>
  <c r="G972" i="12"/>
  <c r="H972" i="12"/>
  <c r="I972" i="12"/>
  <c r="J972" i="12"/>
  <c r="K972" i="12"/>
  <c r="L972" i="12"/>
  <c r="M972" i="12"/>
  <c r="O972" i="12"/>
  <c r="Q972" i="12"/>
  <c r="R972" i="12"/>
  <c r="D973" i="12"/>
  <c r="E973" i="12"/>
  <c r="F973" i="12"/>
  <c r="G973" i="12"/>
  <c r="H973" i="12"/>
  <c r="I973" i="12"/>
  <c r="J973" i="12"/>
  <c r="K973" i="12"/>
  <c r="L973" i="12"/>
  <c r="M973" i="12"/>
  <c r="O973" i="12"/>
  <c r="Q973" i="12"/>
  <c r="R973" i="12"/>
  <c r="D974" i="12"/>
  <c r="E974" i="12"/>
  <c r="F974" i="12"/>
  <c r="G974" i="12"/>
  <c r="H974" i="12"/>
  <c r="I974" i="12"/>
  <c r="J974" i="12"/>
  <c r="K974" i="12"/>
  <c r="L974" i="12"/>
  <c r="M974" i="12"/>
  <c r="O974" i="12"/>
  <c r="Q974" i="12"/>
  <c r="R974" i="12"/>
  <c r="D975" i="12"/>
  <c r="E975" i="12"/>
  <c r="F975" i="12"/>
  <c r="G975" i="12"/>
  <c r="H975" i="12"/>
  <c r="I975" i="12"/>
  <c r="J975" i="12"/>
  <c r="K975" i="12"/>
  <c r="L975" i="12"/>
  <c r="M975" i="12"/>
  <c r="O975" i="12"/>
  <c r="Q975" i="12"/>
  <c r="R975" i="12"/>
  <c r="D976" i="12"/>
  <c r="E976" i="12"/>
  <c r="F976" i="12"/>
  <c r="G976" i="12"/>
  <c r="H976" i="12"/>
  <c r="I976" i="12"/>
  <c r="J976" i="12"/>
  <c r="K976" i="12"/>
  <c r="L976" i="12"/>
  <c r="M976" i="12"/>
  <c r="O976" i="12"/>
  <c r="Q976" i="12"/>
  <c r="R976" i="12"/>
  <c r="D977" i="12"/>
  <c r="E977" i="12"/>
  <c r="F977" i="12"/>
  <c r="G977" i="12"/>
  <c r="H977" i="12"/>
  <c r="I977" i="12"/>
  <c r="J977" i="12"/>
  <c r="K977" i="12"/>
  <c r="L977" i="12"/>
  <c r="M977" i="12"/>
  <c r="O977" i="12"/>
  <c r="Q977" i="12"/>
  <c r="R977" i="12"/>
  <c r="D978" i="12"/>
  <c r="E978" i="12"/>
  <c r="F978" i="12"/>
  <c r="G978" i="12"/>
  <c r="H978" i="12"/>
  <c r="I978" i="12"/>
  <c r="J978" i="12"/>
  <c r="K978" i="12"/>
  <c r="L978" i="12"/>
  <c r="M978" i="12"/>
  <c r="O978" i="12"/>
  <c r="Q978" i="12"/>
  <c r="R978" i="12"/>
  <c r="D979" i="12"/>
  <c r="E979" i="12"/>
  <c r="F979" i="12"/>
  <c r="G979" i="12"/>
  <c r="H979" i="12"/>
  <c r="I979" i="12"/>
  <c r="J979" i="12"/>
  <c r="K979" i="12"/>
  <c r="L979" i="12"/>
  <c r="M979" i="12"/>
  <c r="O979" i="12"/>
  <c r="Q979" i="12"/>
  <c r="R979" i="12"/>
  <c r="D980" i="12"/>
  <c r="E980" i="12"/>
  <c r="F980" i="12"/>
  <c r="G980" i="12"/>
  <c r="H980" i="12"/>
  <c r="I980" i="12"/>
  <c r="J980" i="12"/>
  <c r="K980" i="12"/>
  <c r="L980" i="12"/>
  <c r="M980" i="12"/>
  <c r="O980" i="12"/>
  <c r="Q980" i="12"/>
  <c r="R980" i="12"/>
  <c r="D981" i="12"/>
  <c r="E981" i="12"/>
  <c r="F981" i="12"/>
  <c r="G981" i="12"/>
  <c r="H981" i="12"/>
  <c r="I981" i="12"/>
  <c r="J981" i="12"/>
  <c r="K981" i="12"/>
  <c r="L981" i="12"/>
  <c r="M981" i="12"/>
  <c r="O981" i="12"/>
  <c r="Q981" i="12"/>
  <c r="R981" i="12"/>
  <c r="D982" i="12"/>
  <c r="E982" i="12"/>
  <c r="F982" i="12"/>
  <c r="G982" i="12"/>
  <c r="H982" i="12"/>
  <c r="I982" i="12"/>
  <c r="J982" i="12"/>
  <c r="K982" i="12"/>
  <c r="L982" i="12"/>
  <c r="M982" i="12"/>
  <c r="O982" i="12"/>
  <c r="Q982" i="12"/>
  <c r="R982" i="12"/>
  <c r="D983" i="12"/>
  <c r="E983" i="12"/>
  <c r="F983" i="12"/>
  <c r="G983" i="12"/>
  <c r="H983" i="12"/>
  <c r="I983" i="12"/>
  <c r="J983" i="12"/>
  <c r="K983" i="12"/>
  <c r="L983" i="12"/>
  <c r="M983" i="12"/>
  <c r="O983" i="12"/>
  <c r="Q983" i="12"/>
  <c r="R983" i="12"/>
  <c r="D984" i="12"/>
  <c r="E984" i="12"/>
  <c r="F984" i="12"/>
  <c r="G984" i="12"/>
  <c r="H984" i="12"/>
  <c r="I984" i="12"/>
  <c r="J984" i="12"/>
  <c r="K984" i="12"/>
  <c r="L984" i="12"/>
  <c r="M984" i="12"/>
  <c r="O984" i="12"/>
  <c r="Q984" i="12"/>
  <c r="R984" i="12"/>
  <c r="D985" i="12"/>
  <c r="E985" i="12"/>
  <c r="F985" i="12"/>
  <c r="G985" i="12"/>
  <c r="H985" i="12"/>
  <c r="I985" i="12"/>
  <c r="J985" i="12"/>
  <c r="K985" i="12"/>
  <c r="L985" i="12"/>
  <c r="M985" i="12"/>
  <c r="O985" i="12"/>
  <c r="Q985" i="12"/>
  <c r="R985" i="12"/>
  <c r="D986" i="12"/>
  <c r="E986" i="12"/>
  <c r="F986" i="12"/>
  <c r="G986" i="12"/>
  <c r="H986" i="12"/>
  <c r="I986" i="12"/>
  <c r="J986" i="12"/>
  <c r="K986" i="12"/>
  <c r="L986" i="12"/>
  <c r="M986" i="12"/>
  <c r="O986" i="12"/>
  <c r="Q986" i="12"/>
  <c r="R986" i="12"/>
  <c r="D987" i="12"/>
  <c r="E987" i="12"/>
  <c r="F987" i="12"/>
  <c r="G987" i="12"/>
  <c r="H987" i="12"/>
  <c r="I987" i="12"/>
  <c r="J987" i="12"/>
  <c r="K987" i="12"/>
  <c r="L987" i="12"/>
  <c r="M987" i="12"/>
  <c r="O987" i="12"/>
  <c r="Q987" i="12"/>
  <c r="R987" i="12"/>
  <c r="D988" i="12"/>
  <c r="E988" i="12"/>
  <c r="F988" i="12"/>
  <c r="G988" i="12"/>
  <c r="H988" i="12"/>
  <c r="I988" i="12"/>
  <c r="J988" i="12"/>
  <c r="K988" i="12"/>
  <c r="L988" i="12"/>
  <c r="M988" i="12"/>
  <c r="O988" i="12"/>
  <c r="Q988" i="12"/>
  <c r="R988" i="12"/>
  <c r="D989" i="12"/>
  <c r="E989" i="12"/>
  <c r="F989" i="12"/>
  <c r="G989" i="12"/>
  <c r="H989" i="12"/>
  <c r="I989" i="12"/>
  <c r="J989" i="12"/>
  <c r="K989" i="12"/>
  <c r="L989" i="12"/>
  <c r="M989" i="12"/>
  <c r="O989" i="12"/>
  <c r="Q989" i="12"/>
  <c r="R989" i="12"/>
  <c r="D990" i="12"/>
  <c r="E990" i="12"/>
  <c r="F990" i="12"/>
  <c r="G990" i="12"/>
  <c r="H990" i="12"/>
  <c r="I990" i="12"/>
  <c r="J990" i="12"/>
  <c r="K990" i="12"/>
  <c r="L990" i="12"/>
  <c r="M990" i="12"/>
  <c r="O990" i="12"/>
  <c r="Q990" i="12"/>
  <c r="R990" i="12"/>
  <c r="D991" i="12"/>
  <c r="E991" i="12"/>
  <c r="F991" i="12"/>
  <c r="G991" i="12"/>
  <c r="H991" i="12"/>
  <c r="I991" i="12"/>
  <c r="J991" i="12"/>
  <c r="K991" i="12"/>
  <c r="L991" i="12"/>
  <c r="M991" i="12"/>
  <c r="O991" i="12"/>
  <c r="Q991" i="12"/>
  <c r="R991" i="12"/>
  <c r="D992" i="12"/>
  <c r="E992" i="12"/>
  <c r="F992" i="12"/>
  <c r="G992" i="12"/>
  <c r="H992" i="12"/>
  <c r="I992" i="12"/>
  <c r="J992" i="12"/>
  <c r="K992" i="12"/>
  <c r="L992" i="12"/>
  <c r="M992" i="12"/>
  <c r="O992" i="12"/>
  <c r="Q992" i="12"/>
  <c r="R992" i="12"/>
  <c r="D993" i="12"/>
  <c r="E993" i="12"/>
  <c r="F993" i="12"/>
  <c r="G993" i="12"/>
  <c r="H993" i="12"/>
  <c r="I993" i="12"/>
  <c r="J993" i="12"/>
  <c r="K993" i="12"/>
  <c r="L993" i="12"/>
  <c r="M993" i="12"/>
  <c r="O993" i="12"/>
  <c r="Q993" i="12"/>
  <c r="R993" i="12"/>
  <c r="D994" i="12"/>
  <c r="E994" i="12"/>
  <c r="F994" i="12"/>
  <c r="G994" i="12"/>
  <c r="H994" i="12"/>
  <c r="I994" i="12"/>
  <c r="J994" i="12"/>
  <c r="K994" i="12"/>
  <c r="L994" i="12"/>
  <c r="M994" i="12"/>
  <c r="O994" i="12"/>
  <c r="Q994" i="12"/>
  <c r="R994" i="12"/>
  <c r="D995" i="12"/>
  <c r="E995" i="12"/>
  <c r="F995" i="12"/>
  <c r="G995" i="12"/>
  <c r="H995" i="12"/>
  <c r="I995" i="12"/>
  <c r="J995" i="12"/>
  <c r="K995" i="12"/>
  <c r="L995" i="12"/>
  <c r="M995" i="12"/>
  <c r="O995" i="12"/>
  <c r="Q995" i="12"/>
  <c r="R995" i="12"/>
  <c r="D996" i="12"/>
  <c r="E996" i="12"/>
  <c r="F996" i="12"/>
  <c r="G996" i="12"/>
  <c r="H996" i="12"/>
  <c r="I996" i="12"/>
  <c r="J996" i="12"/>
  <c r="K996" i="12"/>
  <c r="L996" i="12"/>
  <c r="M996" i="12"/>
  <c r="O996" i="12"/>
  <c r="Q996" i="12"/>
  <c r="R996" i="12"/>
  <c r="D997" i="12"/>
  <c r="E997" i="12"/>
  <c r="F997" i="12"/>
  <c r="G997" i="12"/>
  <c r="H997" i="12"/>
  <c r="I997" i="12"/>
  <c r="J997" i="12"/>
  <c r="K997" i="12"/>
  <c r="L997" i="12"/>
  <c r="M997" i="12"/>
  <c r="O997" i="12"/>
  <c r="Q997" i="12"/>
  <c r="R997" i="12"/>
  <c r="D998" i="12"/>
  <c r="E998" i="12"/>
  <c r="F998" i="12"/>
  <c r="G998" i="12"/>
  <c r="H998" i="12"/>
  <c r="I998" i="12"/>
  <c r="J998" i="12"/>
  <c r="K998" i="12"/>
  <c r="L998" i="12"/>
  <c r="M998" i="12"/>
  <c r="O998" i="12"/>
  <c r="Q998" i="12"/>
  <c r="R998" i="12"/>
  <c r="D999" i="12"/>
  <c r="E999" i="12"/>
  <c r="F999" i="12"/>
  <c r="G999" i="12"/>
  <c r="H999" i="12"/>
  <c r="I999" i="12"/>
  <c r="J999" i="12"/>
  <c r="K999" i="12"/>
  <c r="L999" i="12"/>
  <c r="M999" i="12"/>
  <c r="O999" i="12"/>
  <c r="Q999" i="12"/>
  <c r="R999" i="12"/>
  <c r="D1000" i="12"/>
  <c r="E1000" i="12"/>
  <c r="F1000" i="12"/>
  <c r="G1000" i="12"/>
  <c r="H1000" i="12"/>
  <c r="I1000" i="12"/>
  <c r="J1000" i="12"/>
  <c r="K1000" i="12"/>
  <c r="L1000" i="12"/>
  <c r="M1000" i="12"/>
  <c r="O1000" i="12"/>
  <c r="Q1000" i="12"/>
  <c r="R1000" i="12"/>
  <c r="D1001" i="12"/>
  <c r="E1001" i="12"/>
  <c r="F1001" i="12"/>
  <c r="G1001" i="12"/>
  <c r="H1001" i="12"/>
  <c r="I1001" i="12"/>
  <c r="J1001" i="12"/>
  <c r="K1001" i="12"/>
  <c r="L1001" i="12"/>
  <c r="M1001" i="12"/>
  <c r="O1001" i="12"/>
  <c r="Q1001" i="12"/>
  <c r="R1001" i="12"/>
  <c r="D1002" i="12"/>
  <c r="E1002" i="12"/>
  <c r="F1002" i="12"/>
  <c r="G1002" i="12"/>
  <c r="H1002" i="12"/>
  <c r="I1002" i="12"/>
  <c r="J1002" i="12"/>
  <c r="K1002" i="12"/>
  <c r="L1002" i="12"/>
  <c r="M1002" i="12"/>
  <c r="O1002" i="12"/>
  <c r="Q1002" i="12"/>
  <c r="R1002" i="12"/>
  <c r="D1003" i="12"/>
  <c r="E1003" i="12"/>
  <c r="F1003" i="12"/>
  <c r="G1003" i="12"/>
  <c r="H1003" i="12"/>
  <c r="I1003" i="12"/>
  <c r="J1003" i="12"/>
  <c r="K1003" i="12"/>
  <c r="L1003" i="12"/>
  <c r="M1003" i="12"/>
  <c r="O1003" i="12"/>
  <c r="Q1003" i="12"/>
  <c r="R1003" i="12"/>
  <c r="D1004" i="12"/>
  <c r="E1004" i="12"/>
  <c r="F1004" i="12"/>
  <c r="G1004" i="12"/>
  <c r="H1004" i="12"/>
  <c r="I1004" i="12"/>
  <c r="J1004" i="12"/>
  <c r="K1004" i="12"/>
  <c r="L1004" i="12"/>
  <c r="M1004" i="12"/>
  <c r="O1004" i="12"/>
  <c r="Q1004" i="12"/>
  <c r="R1004" i="12"/>
  <c r="D1005" i="12"/>
  <c r="E1005" i="12"/>
  <c r="F1005" i="12"/>
  <c r="G1005" i="12"/>
  <c r="H1005" i="12"/>
  <c r="I1005" i="12"/>
  <c r="J1005" i="12"/>
  <c r="K1005" i="12"/>
  <c r="L1005" i="12"/>
  <c r="M1005" i="12"/>
  <c r="O1005" i="12"/>
  <c r="Q1005" i="12"/>
  <c r="R1005" i="12"/>
  <c r="D1006" i="12"/>
  <c r="E1006" i="12"/>
  <c r="F1006" i="12"/>
  <c r="G1006" i="12"/>
  <c r="H1006" i="12"/>
  <c r="I1006" i="12"/>
  <c r="J1006" i="12"/>
  <c r="K1006" i="12"/>
  <c r="L1006" i="12"/>
  <c r="M1006" i="12"/>
  <c r="O1006" i="12"/>
  <c r="Q1006" i="12"/>
  <c r="R1006" i="12"/>
  <c r="D1007" i="12"/>
  <c r="E1007" i="12"/>
  <c r="F1007" i="12"/>
  <c r="G1007" i="12"/>
  <c r="H1007" i="12"/>
  <c r="I1007" i="12"/>
  <c r="J1007" i="12"/>
  <c r="K1007" i="12"/>
  <c r="L1007" i="12"/>
  <c r="M1007" i="12"/>
  <c r="O1007" i="12"/>
  <c r="Q1007" i="12"/>
  <c r="R1007" i="12"/>
  <c r="D1008" i="12"/>
  <c r="E1008" i="12"/>
  <c r="F1008" i="12"/>
  <c r="G1008" i="12"/>
  <c r="H1008" i="12"/>
  <c r="I1008" i="12"/>
  <c r="J1008" i="12"/>
  <c r="K1008" i="12"/>
  <c r="L1008" i="12"/>
  <c r="M1008" i="12"/>
  <c r="O1008" i="12"/>
  <c r="Q1008" i="12"/>
  <c r="R1008" i="12"/>
  <c r="D1009" i="12"/>
  <c r="E1009" i="12"/>
  <c r="F1009" i="12"/>
  <c r="G1009" i="12"/>
  <c r="H1009" i="12"/>
  <c r="I1009" i="12"/>
  <c r="J1009" i="12"/>
  <c r="K1009" i="12"/>
  <c r="L1009" i="12"/>
  <c r="M1009" i="12"/>
  <c r="O1009" i="12"/>
  <c r="Q1009" i="12"/>
  <c r="R1009" i="12"/>
  <c r="D1010" i="12"/>
  <c r="E1010" i="12"/>
  <c r="F1010" i="12"/>
  <c r="G1010" i="12"/>
  <c r="H1010" i="12"/>
  <c r="I1010" i="12"/>
  <c r="J1010" i="12"/>
  <c r="K1010" i="12"/>
  <c r="L1010" i="12"/>
  <c r="M1010" i="12"/>
  <c r="O1010" i="12"/>
  <c r="Q1010" i="12"/>
  <c r="R1010" i="12"/>
  <c r="D1011" i="12"/>
  <c r="E1011" i="12"/>
  <c r="F1011" i="12"/>
  <c r="G1011" i="12"/>
  <c r="H1011" i="12"/>
  <c r="I1011" i="12"/>
  <c r="J1011" i="12"/>
  <c r="K1011" i="12"/>
  <c r="L1011" i="12"/>
  <c r="M1011" i="12"/>
  <c r="O1011" i="12"/>
  <c r="Q1011" i="12"/>
  <c r="R1011" i="12"/>
  <c r="D1012" i="12"/>
  <c r="E1012" i="12"/>
  <c r="F1012" i="12"/>
  <c r="G1012" i="12"/>
  <c r="H1012" i="12"/>
  <c r="I1012" i="12"/>
  <c r="J1012" i="12"/>
  <c r="K1012" i="12"/>
  <c r="L1012" i="12"/>
  <c r="M1012" i="12"/>
  <c r="O1012" i="12"/>
  <c r="Q1012" i="12"/>
  <c r="R1012" i="12"/>
  <c r="D1013" i="12"/>
  <c r="E1013" i="12"/>
  <c r="F1013" i="12"/>
  <c r="G1013" i="12"/>
  <c r="H1013" i="12"/>
  <c r="I1013" i="12"/>
  <c r="J1013" i="12"/>
  <c r="K1013" i="12"/>
  <c r="L1013" i="12"/>
  <c r="M1013" i="12"/>
  <c r="O1013" i="12"/>
  <c r="Q1013" i="12"/>
  <c r="R1013" i="12"/>
  <c r="D1014" i="12"/>
  <c r="E1014" i="12"/>
  <c r="F1014" i="12"/>
  <c r="G1014" i="12"/>
  <c r="H1014" i="12"/>
  <c r="I1014" i="12"/>
  <c r="J1014" i="12"/>
  <c r="K1014" i="12"/>
  <c r="L1014" i="12"/>
  <c r="M1014" i="12"/>
  <c r="O1014" i="12"/>
  <c r="Q1014" i="12"/>
  <c r="R1014" i="12"/>
  <c r="D1015" i="12"/>
  <c r="E1015" i="12"/>
  <c r="F1015" i="12"/>
  <c r="G1015" i="12"/>
  <c r="H1015" i="12"/>
  <c r="I1015" i="12"/>
  <c r="J1015" i="12"/>
  <c r="K1015" i="12"/>
  <c r="L1015" i="12"/>
  <c r="M1015" i="12"/>
  <c r="O1015" i="12"/>
  <c r="Q1015" i="12"/>
  <c r="R1015" i="12"/>
  <c r="D1016" i="12"/>
  <c r="E1016" i="12"/>
  <c r="F1016" i="12"/>
  <c r="G1016" i="12"/>
  <c r="H1016" i="12"/>
  <c r="I1016" i="12"/>
  <c r="J1016" i="12"/>
  <c r="K1016" i="12"/>
  <c r="L1016" i="12"/>
  <c r="M1016" i="12"/>
  <c r="O1016" i="12"/>
  <c r="Q1016" i="12"/>
  <c r="R1016" i="12"/>
  <c r="D1017" i="12"/>
  <c r="E1017" i="12"/>
  <c r="F1017" i="12"/>
  <c r="G1017" i="12"/>
  <c r="H1017" i="12"/>
  <c r="I1017" i="12"/>
  <c r="J1017" i="12"/>
  <c r="K1017" i="12"/>
  <c r="L1017" i="12"/>
  <c r="M1017" i="12"/>
  <c r="O1017" i="12"/>
  <c r="Q1017" i="12"/>
  <c r="R1017" i="12"/>
  <c r="D1018" i="12"/>
  <c r="E1018" i="12"/>
  <c r="F1018" i="12"/>
  <c r="G1018" i="12"/>
  <c r="H1018" i="12"/>
  <c r="I1018" i="12"/>
  <c r="J1018" i="12"/>
  <c r="K1018" i="12"/>
  <c r="L1018" i="12"/>
  <c r="M1018" i="12"/>
  <c r="O1018" i="12"/>
  <c r="Q1018" i="12"/>
  <c r="R1018" i="12"/>
  <c r="D1019" i="12"/>
  <c r="E1019" i="12"/>
  <c r="F1019" i="12"/>
  <c r="G1019" i="12"/>
  <c r="H1019" i="12"/>
  <c r="I1019" i="12"/>
  <c r="J1019" i="12"/>
  <c r="K1019" i="12"/>
  <c r="L1019" i="12"/>
  <c r="M1019" i="12"/>
  <c r="O1019" i="12"/>
  <c r="Q1019" i="12"/>
  <c r="R1019" i="12"/>
  <c r="D1020" i="12"/>
  <c r="E1020" i="12"/>
  <c r="F1020" i="12"/>
  <c r="G1020" i="12"/>
  <c r="H1020" i="12"/>
  <c r="I1020" i="12"/>
  <c r="J1020" i="12"/>
  <c r="K1020" i="12"/>
  <c r="L1020" i="12"/>
  <c r="M1020" i="12"/>
  <c r="O1020" i="12"/>
  <c r="Q1020" i="12"/>
  <c r="R1020" i="12"/>
  <c r="D1021" i="12"/>
  <c r="E1021" i="12"/>
  <c r="F1021" i="12"/>
  <c r="G1021" i="12"/>
  <c r="H1021" i="12"/>
  <c r="I1021" i="12"/>
  <c r="J1021" i="12"/>
  <c r="K1021" i="12"/>
  <c r="L1021" i="12"/>
  <c r="M1021" i="12"/>
  <c r="O1021" i="12"/>
  <c r="Q1021" i="12"/>
  <c r="R1021" i="12"/>
  <c r="D1022" i="12"/>
  <c r="E1022" i="12"/>
  <c r="F1022" i="12"/>
  <c r="G1022" i="12"/>
  <c r="H1022" i="12"/>
  <c r="I1022" i="12"/>
  <c r="J1022" i="12"/>
  <c r="K1022" i="12"/>
  <c r="L1022" i="12"/>
  <c r="M1022" i="12"/>
  <c r="O1022" i="12"/>
  <c r="Q1022" i="12"/>
  <c r="R1022" i="12"/>
  <c r="D1023" i="12"/>
  <c r="E1023" i="12"/>
  <c r="F1023" i="12"/>
  <c r="G1023" i="12"/>
  <c r="H1023" i="12"/>
  <c r="I1023" i="12"/>
  <c r="J1023" i="12"/>
  <c r="K1023" i="12"/>
  <c r="L1023" i="12"/>
  <c r="M1023" i="12"/>
  <c r="O1023" i="12"/>
  <c r="Q1023" i="12"/>
  <c r="R1023" i="12"/>
  <c r="D1024" i="12"/>
  <c r="E1024" i="12"/>
  <c r="F1024" i="12"/>
  <c r="G1024" i="12"/>
  <c r="H1024" i="12"/>
  <c r="I1024" i="12"/>
  <c r="J1024" i="12"/>
  <c r="K1024" i="12"/>
  <c r="L1024" i="12"/>
  <c r="M1024" i="12"/>
  <c r="O1024" i="12"/>
  <c r="Q1024" i="12"/>
  <c r="R1024" i="12"/>
  <c r="D1025" i="12"/>
  <c r="E1025" i="12"/>
  <c r="F1025" i="12"/>
  <c r="G1025" i="12"/>
  <c r="H1025" i="12"/>
  <c r="I1025" i="12"/>
  <c r="J1025" i="12"/>
  <c r="K1025" i="12"/>
  <c r="L1025" i="12"/>
  <c r="M1025" i="12"/>
  <c r="O1025" i="12"/>
  <c r="Q1025" i="12"/>
  <c r="R1025" i="12"/>
  <c r="D1026" i="12"/>
  <c r="E1026" i="12"/>
  <c r="F1026" i="12"/>
  <c r="G1026" i="12"/>
  <c r="H1026" i="12"/>
  <c r="I1026" i="12"/>
  <c r="J1026" i="12"/>
  <c r="K1026" i="12"/>
  <c r="L1026" i="12"/>
  <c r="M1026" i="12"/>
  <c r="O1026" i="12"/>
  <c r="Q1026" i="12"/>
  <c r="R1026" i="12"/>
  <c r="D1027" i="12"/>
  <c r="E1027" i="12"/>
  <c r="F1027" i="12"/>
  <c r="G1027" i="12"/>
  <c r="H1027" i="12"/>
  <c r="I1027" i="12"/>
  <c r="J1027" i="12"/>
  <c r="K1027" i="12"/>
  <c r="L1027" i="12"/>
  <c r="M1027" i="12"/>
  <c r="O1027" i="12"/>
  <c r="Q1027" i="12"/>
  <c r="R1027" i="12"/>
  <c r="D1028" i="12"/>
  <c r="E1028" i="12"/>
  <c r="F1028" i="12"/>
  <c r="G1028" i="12"/>
  <c r="H1028" i="12"/>
  <c r="I1028" i="12"/>
  <c r="J1028" i="12"/>
  <c r="K1028" i="12"/>
  <c r="L1028" i="12"/>
  <c r="M1028" i="12"/>
  <c r="O1028" i="12"/>
  <c r="Q1028" i="12"/>
  <c r="R1028" i="12"/>
  <c r="D1029" i="12"/>
  <c r="E1029" i="12"/>
  <c r="F1029" i="12"/>
  <c r="G1029" i="12"/>
  <c r="H1029" i="12"/>
  <c r="I1029" i="12"/>
  <c r="J1029" i="12"/>
  <c r="K1029" i="12"/>
  <c r="L1029" i="12"/>
  <c r="M1029" i="12"/>
  <c r="O1029" i="12"/>
  <c r="Q1029" i="12"/>
  <c r="R1029" i="12"/>
  <c r="D1030" i="12"/>
  <c r="E1030" i="12"/>
  <c r="F1030" i="12"/>
  <c r="G1030" i="12"/>
  <c r="H1030" i="12"/>
  <c r="I1030" i="12"/>
  <c r="J1030" i="12"/>
  <c r="K1030" i="12"/>
  <c r="L1030" i="12"/>
  <c r="M1030" i="12"/>
  <c r="O1030" i="12"/>
  <c r="Q1030" i="12"/>
  <c r="R1030" i="12"/>
  <c r="D1031" i="12"/>
  <c r="E1031" i="12"/>
  <c r="F1031" i="12"/>
  <c r="G1031" i="12"/>
  <c r="H1031" i="12"/>
  <c r="I1031" i="12"/>
  <c r="J1031" i="12"/>
  <c r="K1031" i="12"/>
  <c r="L1031" i="12"/>
  <c r="M1031" i="12"/>
  <c r="O1031" i="12"/>
  <c r="Q1031" i="12"/>
  <c r="R1031" i="12"/>
  <c r="D1032" i="12"/>
  <c r="E1032" i="12"/>
  <c r="F1032" i="12"/>
  <c r="G1032" i="12"/>
  <c r="H1032" i="12"/>
  <c r="I1032" i="12"/>
  <c r="J1032" i="12"/>
  <c r="K1032" i="12"/>
  <c r="L1032" i="12"/>
  <c r="M1032" i="12"/>
  <c r="O1032" i="12"/>
  <c r="Q1032" i="12"/>
  <c r="R1032" i="12"/>
  <c r="D1033" i="12"/>
  <c r="E1033" i="12"/>
  <c r="F1033" i="12"/>
  <c r="G1033" i="12"/>
  <c r="H1033" i="12"/>
  <c r="I1033" i="12"/>
  <c r="J1033" i="12"/>
  <c r="K1033" i="12"/>
  <c r="L1033" i="12"/>
  <c r="M1033" i="12"/>
  <c r="O1033" i="12"/>
  <c r="Q1033" i="12"/>
  <c r="R1033" i="12"/>
  <c r="D1034" i="12"/>
  <c r="E1034" i="12"/>
  <c r="F1034" i="12"/>
  <c r="G1034" i="12"/>
  <c r="H1034" i="12"/>
  <c r="I1034" i="12"/>
  <c r="J1034" i="12"/>
  <c r="K1034" i="12"/>
  <c r="L1034" i="12"/>
  <c r="M1034" i="12"/>
  <c r="O1034" i="12"/>
  <c r="Q1034" i="12"/>
  <c r="R1034" i="12"/>
  <c r="D1035" i="12"/>
  <c r="E1035" i="12"/>
  <c r="F1035" i="12"/>
  <c r="G1035" i="12"/>
  <c r="H1035" i="12"/>
  <c r="I1035" i="12"/>
  <c r="J1035" i="12"/>
  <c r="K1035" i="12"/>
  <c r="L1035" i="12"/>
  <c r="M1035" i="12"/>
  <c r="O1035" i="12"/>
  <c r="Q1035" i="12"/>
  <c r="R1035" i="12"/>
  <c r="D1036" i="12"/>
  <c r="E1036" i="12"/>
  <c r="F1036" i="12"/>
  <c r="G1036" i="12"/>
  <c r="H1036" i="12"/>
  <c r="I1036" i="12"/>
  <c r="J1036" i="12"/>
  <c r="K1036" i="12"/>
  <c r="L1036" i="12"/>
  <c r="M1036" i="12"/>
  <c r="O1036" i="12"/>
  <c r="Q1036" i="12"/>
  <c r="R1036" i="12"/>
  <c r="D1037" i="12"/>
  <c r="E1037" i="12"/>
  <c r="F1037" i="12"/>
  <c r="G1037" i="12"/>
  <c r="H1037" i="12"/>
  <c r="I1037" i="12"/>
  <c r="J1037" i="12"/>
  <c r="K1037" i="12"/>
  <c r="L1037" i="12"/>
  <c r="M1037" i="12"/>
  <c r="O1037" i="12"/>
  <c r="Q1037" i="12"/>
  <c r="R1037" i="12"/>
  <c r="D1038" i="12"/>
  <c r="E1038" i="12"/>
  <c r="F1038" i="12"/>
  <c r="G1038" i="12"/>
  <c r="H1038" i="12"/>
  <c r="I1038" i="12"/>
  <c r="J1038" i="12"/>
  <c r="K1038" i="12"/>
  <c r="L1038" i="12"/>
  <c r="M1038" i="12"/>
  <c r="O1038" i="12"/>
  <c r="Q1038" i="12"/>
  <c r="R1038" i="12"/>
  <c r="D1039" i="12"/>
  <c r="E1039" i="12"/>
  <c r="F1039" i="12"/>
  <c r="G1039" i="12"/>
  <c r="H1039" i="12"/>
  <c r="I1039" i="12"/>
  <c r="J1039" i="12"/>
  <c r="K1039" i="12"/>
  <c r="L1039" i="12"/>
  <c r="M1039" i="12"/>
  <c r="O1039" i="12"/>
  <c r="Q1039" i="12"/>
  <c r="R1039" i="12"/>
  <c r="D1040" i="12"/>
  <c r="E1040" i="12"/>
  <c r="F1040" i="12"/>
  <c r="G1040" i="12"/>
  <c r="H1040" i="12"/>
  <c r="I1040" i="12"/>
  <c r="J1040" i="12"/>
  <c r="K1040" i="12"/>
  <c r="L1040" i="12"/>
  <c r="M1040" i="12"/>
  <c r="O1040" i="12"/>
  <c r="Q1040" i="12"/>
  <c r="R1040" i="12"/>
  <c r="D1041" i="12"/>
  <c r="E1041" i="12"/>
  <c r="F1041" i="12"/>
  <c r="G1041" i="12"/>
  <c r="H1041" i="12"/>
  <c r="I1041" i="12"/>
  <c r="J1041" i="12"/>
  <c r="K1041" i="12"/>
  <c r="L1041" i="12"/>
  <c r="M1041" i="12"/>
  <c r="O1041" i="12"/>
  <c r="Q1041" i="12"/>
  <c r="R1041" i="12"/>
  <c r="D1042" i="12"/>
  <c r="E1042" i="12"/>
  <c r="F1042" i="12"/>
  <c r="G1042" i="12"/>
  <c r="H1042" i="12"/>
  <c r="I1042" i="12"/>
  <c r="J1042" i="12"/>
  <c r="K1042" i="12"/>
  <c r="L1042" i="12"/>
  <c r="M1042" i="12"/>
  <c r="O1042" i="12"/>
  <c r="Q1042" i="12"/>
  <c r="R1042" i="12"/>
  <c r="D1043" i="12"/>
  <c r="E1043" i="12"/>
  <c r="F1043" i="12"/>
  <c r="G1043" i="12"/>
  <c r="H1043" i="12"/>
  <c r="I1043" i="12"/>
  <c r="J1043" i="12"/>
  <c r="K1043" i="12"/>
  <c r="L1043" i="12"/>
  <c r="M1043" i="12"/>
  <c r="O1043" i="12"/>
  <c r="Q1043" i="12"/>
  <c r="R1043" i="12"/>
  <c r="D1044" i="12"/>
  <c r="E1044" i="12"/>
  <c r="F1044" i="12"/>
  <c r="G1044" i="12"/>
  <c r="H1044" i="12"/>
  <c r="I1044" i="12"/>
  <c r="J1044" i="12"/>
  <c r="K1044" i="12"/>
  <c r="L1044" i="12"/>
  <c r="M1044" i="12"/>
  <c r="O1044" i="12"/>
  <c r="Q1044" i="12"/>
  <c r="R1044" i="12"/>
  <c r="D1045" i="12"/>
  <c r="E1045" i="12"/>
  <c r="F1045" i="12"/>
  <c r="G1045" i="12"/>
  <c r="H1045" i="12"/>
  <c r="I1045" i="12"/>
  <c r="J1045" i="12"/>
  <c r="K1045" i="12"/>
  <c r="L1045" i="12"/>
  <c r="M1045" i="12"/>
  <c r="O1045" i="12"/>
  <c r="Q1045" i="12"/>
  <c r="R1045" i="12"/>
  <c r="D1046" i="12"/>
  <c r="E1046" i="12"/>
  <c r="F1046" i="12"/>
  <c r="G1046" i="12"/>
  <c r="H1046" i="12"/>
  <c r="I1046" i="12"/>
  <c r="J1046" i="12"/>
  <c r="K1046" i="12"/>
  <c r="L1046" i="12"/>
  <c r="M1046" i="12"/>
  <c r="O1046" i="12"/>
  <c r="Q1046" i="12"/>
  <c r="R1046" i="12"/>
  <c r="D1047" i="12"/>
  <c r="E1047" i="12"/>
  <c r="F1047" i="12"/>
  <c r="G1047" i="12"/>
  <c r="H1047" i="12"/>
  <c r="I1047" i="12"/>
  <c r="J1047" i="12"/>
  <c r="K1047" i="12"/>
  <c r="L1047" i="12"/>
  <c r="M1047" i="12"/>
  <c r="O1047" i="12"/>
  <c r="Q1047" i="12"/>
  <c r="R1047" i="12"/>
  <c r="D1048" i="12"/>
  <c r="E1048" i="12"/>
  <c r="F1048" i="12"/>
  <c r="G1048" i="12"/>
  <c r="H1048" i="12"/>
  <c r="I1048" i="12"/>
  <c r="J1048" i="12"/>
  <c r="K1048" i="12"/>
  <c r="L1048" i="12"/>
  <c r="M1048" i="12"/>
  <c r="O1048" i="12"/>
  <c r="Q1048" i="12"/>
  <c r="R1048" i="12"/>
  <c r="D1049" i="12"/>
  <c r="E1049" i="12"/>
  <c r="F1049" i="12"/>
  <c r="G1049" i="12"/>
  <c r="H1049" i="12"/>
  <c r="I1049" i="12"/>
  <c r="J1049" i="12"/>
  <c r="K1049" i="12"/>
  <c r="L1049" i="12"/>
  <c r="M1049" i="12"/>
  <c r="O1049" i="12"/>
  <c r="Q1049" i="12"/>
  <c r="R1049" i="12"/>
  <c r="D1050" i="12"/>
  <c r="E1050" i="12"/>
  <c r="F1050" i="12"/>
  <c r="G1050" i="12"/>
  <c r="H1050" i="12"/>
  <c r="I1050" i="12"/>
  <c r="J1050" i="12"/>
  <c r="K1050" i="12"/>
  <c r="L1050" i="12"/>
  <c r="M1050" i="12"/>
  <c r="O1050" i="12"/>
  <c r="Q1050" i="12"/>
  <c r="R1050" i="12"/>
  <c r="D1051" i="12"/>
  <c r="E1051" i="12"/>
  <c r="F1051" i="12"/>
  <c r="G1051" i="12"/>
  <c r="H1051" i="12"/>
  <c r="I1051" i="12"/>
  <c r="J1051" i="12"/>
  <c r="K1051" i="12"/>
  <c r="L1051" i="12"/>
  <c r="M1051" i="12"/>
  <c r="O1051" i="12"/>
  <c r="Q1051" i="12"/>
  <c r="R1051" i="12"/>
  <c r="D1052" i="12"/>
  <c r="E1052" i="12"/>
  <c r="F1052" i="12"/>
  <c r="G1052" i="12"/>
  <c r="H1052" i="12"/>
  <c r="I1052" i="12"/>
  <c r="J1052" i="12"/>
  <c r="K1052" i="12"/>
  <c r="L1052" i="12"/>
  <c r="M1052" i="12"/>
  <c r="O1052" i="12"/>
  <c r="Q1052" i="12"/>
  <c r="R1052" i="12"/>
  <c r="D1053" i="12"/>
  <c r="E1053" i="12"/>
  <c r="F1053" i="12"/>
  <c r="G1053" i="12"/>
  <c r="H1053" i="12"/>
  <c r="I1053" i="12"/>
  <c r="J1053" i="12"/>
  <c r="K1053" i="12"/>
  <c r="L1053" i="12"/>
  <c r="M1053" i="12"/>
  <c r="O1053" i="12"/>
  <c r="Q1053" i="12"/>
  <c r="R1053" i="12"/>
  <c r="D1054" i="12"/>
  <c r="E1054" i="12"/>
  <c r="F1054" i="12"/>
  <c r="G1054" i="12"/>
  <c r="H1054" i="12"/>
  <c r="I1054" i="12"/>
  <c r="J1054" i="12"/>
  <c r="K1054" i="12"/>
  <c r="L1054" i="12"/>
  <c r="M1054" i="12"/>
  <c r="O1054" i="12"/>
  <c r="Q1054" i="12"/>
  <c r="R1054" i="12"/>
  <c r="D1055" i="12"/>
  <c r="E1055" i="12"/>
  <c r="F1055" i="12"/>
  <c r="G1055" i="12"/>
  <c r="H1055" i="12"/>
  <c r="I1055" i="12"/>
  <c r="J1055" i="12"/>
  <c r="K1055" i="12"/>
  <c r="L1055" i="12"/>
  <c r="M1055" i="12"/>
  <c r="O1055" i="12"/>
  <c r="Q1055" i="12"/>
  <c r="R1055" i="12"/>
  <c r="D1056" i="12"/>
  <c r="E1056" i="12"/>
  <c r="F1056" i="12"/>
  <c r="G1056" i="12"/>
  <c r="H1056" i="12"/>
  <c r="I1056" i="12"/>
  <c r="J1056" i="12"/>
  <c r="K1056" i="12"/>
  <c r="L1056" i="12"/>
  <c r="M1056" i="12"/>
  <c r="O1056" i="12"/>
  <c r="Q1056" i="12"/>
  <c r="R1056" i="12"/>
  <c r="D1057" i="12"/>
  <c r="E1057" i="12"/>
  <c r="F1057" i="12"/>
  <c r="G1057" i="12"/>
  <c r="H1057" i="12"/>
  <c r="I1057" i="12"/>
  <c r="J1057" i="12"/>
  <c r="K1057" i="12"/>
  <c r="L1057" i="12"/>
  <c r="M1057" i="12"/>
  <c r="O1057" i="12"/>
  <c r="Q1057" i="12"/>
  <c r="R1057" i="12"/>
  <c r="D1058" i="12"/>
  <c r="E1058" i="12"/>
  <c r="F1058" i="12"/>
  <c r="G1058" i="12"/>
  <c r="H1058" i="12"/>
  <c r="I1058" i="12"/>
  <c r="J1058" i="12"/>
  <c r="K1058" i="12"/>
  <c r="L1058" i="12"/>
  <c r="M1058" i="12"/>
  <c r="O1058" i="12"/>
  <c r="Q1058" i="12"/>
  <c r="R1058" i="12"/>
  <c r="D1059" i="12"/>
  <c r="E1059" i="12"/>
  <c r="F1059" i="12"/>
  <c r="G1059" i="12"/>
  <c r="H1059" i="12"/>
  <c r="I1059" i="12"/>
  <c r="J1059" i="12"/>
  <c r="K1059" i="12"/>
  <c r="L1059" i="12"/>
  <c r="M1059" i="12"/>
  <c r="O1059" i="12"/>
  <c r="Q1059" i="12"/>
  <c r="R1059" i="12"/>
  <c r="D1060" i="12"/>
  <c r="E1060" i="12"/>
  <c r="F1060" i="12"/>
  <c r="G1060" i="12"/>
  <c r="H1060" i="12"/>
  <c r="I1060" i="12"/>
  <c r="J1060" i="12"/>
  <c r="K1060" i="12"/>
  <c r="L1060" i="12"/>
  <c r="M1060" i="12"/>
  <c r="O1060" i="12"/>
  <c r="Q1060" i="12"/>
  <c r="R1060" i="12"/>
  <c r="D1061" i="12"/>
  <c r="E1061" i="12"/>
  <c r="F1061" i="12"/>
  <c r="G1061" i="12"/>
  <c r="H1061" i="12"/>
  <c r="I1061" i="12"/>
  <c r="J1061" i="12"/>
  <c r="K1061" i="12"/>
  <c r="L1061" i="12"/>
  <c r="M1061" i="12"/>
  <c r="O1061" i="12"/>
  <c r="Q1061" i="12"/>
  <c r="R1061" i="12"/>
  <c r="D1062" i="12"/>
  <c r="E1062" i="12"/>
  <c r="F1062" i="12"/>
  <c r="G1062" i="12"/>
  <c r="H1062" i="12"/>
  <c r="I1062" i="12"/>
  <c r="J1062" i="12"/>
  <c r="K1062" i="12"/>
  <c r="L1062" i="12"/>
  <c r="M1062" i="12"/>
  <c r="O1062" i="12"/>
  <c r="Q1062" i="12"/>
  <c r="R1062" i="12"/>
  <c r="D1063" i="12"/>
  <c r="E1063" i="12"/>
  <c r="F1063" i="12"/>
  <c r="G1063" i="12"/>
  <c r="H1063" i="12"/>
  <c r="I1063" i="12"/>
  <c r="J1063" i="12"/>
  <c r="K1063" i="12"/>
  <c r="L1063" i="12"/>
  <c r="M1063" i="12"/>
  <c r="O1063" i="12"/>
  <c r="Q1063" i="12"/>
  <c r="R1063" i="12"/>
  <c r="D1064" i="12"/>
  <c r="E1064" i="12"/>
  <c r="F1064" i="12"/>
  <c r="G1064" i="12"/>
  <c r="H1064" i="12"/>
  <c r="I1064" i="12"/>
  <c r="J1064" i="12"/>
  <c r="K1064" i="12"/>
  <c r="L1064" i="12"/>
  <c r="M1064" i="12"/>
  <c r="O1064" i="12"/>
  <c r="Q1064" i="12"/>
  <c r="R1064" i="12"/>
  <c r="D1065" i="12"/>
  <c r="E1065" i="12"/>
  <c r="F1065" i="12"/>
  <c r="G1065" i="12"/>
  <c r="H1065" i="12"/>
  <c r="I1065" i="12"/>
  <c r="J1065" i="12"/>
  <c r="K1065" i="12"/>
  <c r="L1065" i="12"/>
  <c r="M1065" i="12"/>
  <c r="O1065" i="12"/>
  <c r="Q1065" i="12"/>
  <c r="R1065" i="12"/>
  <c r="D1066" i="12"/>
  <c r="E1066" i="12"/>
  <c r="F1066" i="12"/>
  <c r="G1066" i="12"/>
  <c r="H1066" i="12"/>
  <c r="I1066" i="12"/>
  <c r="J1066" i="12"/>
  <c r="K1066" i="12"/>
  <c r="L1066" i="12"/>
  <c r="M1066" i="12"/>
  <c r="O1066" i="12"/>
  <c r="Q1066" i="12"/>
  <c r="R1066" i="12"/>
  <c r="D1067" i="12"/>
  <c r="E1067" i="12"/>
  <c r="F1067" i="12"/>
  <c r="G1067" i="12"/>
  <c r="H1067" i="12"/>
  <c r="I1067" i="12"/>
  <c r="J1067" i="12"/>
  <c r="K1067" i="12"/>
  <c r="L1067" i="12"/>
  <c r="M1067" i="12"/>
  <c r="O1067" i="12"/>
  <c r="Q1067" i="12"/>
  <c r="R1067" i="12"/>
  <c r="D1068" i="12"/>
  <c r="E1068" i="12"/>
  <c r="F1068" i="12"/>
  <c r="G1068" i="12"/>
  <c r="H1068" i="12"/>
  <c r="I1068" i="12"/>
  <c r="J1068" i="12"/>
  <c r="K1068" i="12"/>
  <c r="L1068" i="12"/>
  <c r="M1068" i="12"/>
  <c r="O1068" i="12"/>
  <c r="Q1068" i="12"/>
  <c r="R1068" i="12"/>
  <c r="D1069" i="12"/>
  <c r="E1069" i="12"/>
  <c r="F1069" i="12"/>
  <c r="G1069" i="12"/>
  <c r="H1069" i="12"/>
  <c r="I1069" i="12"/>
  <c r="J1069" i="12"/>
  <c r="K1069" i="12"/>
  <c r="L1069" i="12"/>
  <c r="M1069" i="12"/>
  <c r="O1069" i="12"/>
  <c r="Q1069" i="12"/>
  <c r="R1069" i="12"/>
  <c r="D1070" i="12"/>
  <c r="E1070" i="12"/>
  <c r="F1070" i="12"/>
  <c r="G1070" i="12"/>
  <c r="H1070" i="12"/>
  <c r="I1070" i="12"/>
  <c r="J1070" i="12"/>
  <c r="K1070" i="12"/>
  <c r="L1070" i="12"/>
  <c r="M1070" i="12"/>
  <c r="O1070" i="12"/>
  <c r="Q1070" i="12"/>
  <c r="R1070" i="12"/>
  <c r="D1071" i="12"/>
  <c r="E1071" i="12"/>
  <c r="F1071" i="12"/>
  <c r="G1071" i="12"/>
  <c r="H1071" i="12"/>
  <c r="I1071" i="12"/>
  <c r="J1071" i="12"/>
  <c r="K1071" i="12"/>
  <c r="L1071" i="12"/>
  <c r="M1071" i="12"/>
  <c r="O1071" i="12"/>
  <c r="Q1071" i="12"/>
  <c r="R1071" i="12"/>
  <c r="D1072" i="12"/>
  <c r="E1072" i="12"/>
  <c r="F1072" i="12"/>
  <c r="G1072" i="12"/>
  <c r="H1072" i="12"/>
  <c r="I1072" i="12"/>
  <c r="J1072" i="12"/>
  <c r="K1072" i="12"/>
  <c r="L1072" i="12"/>
  <c r="M1072" i="12"/>
  <c r="O1072" i="12"/>
  <c r="Q1072" i="12"/>
  <c r="R1072" i="12"/>
  <c r="D1073" i="12"/>
  <c r="E1073" i="12"/>
  <c r="F1073" i="12"/>
  <c r="G1073" i="12"/>
  <c r="H1073" i="12"/>
  <c r="I1073" i="12"/>
  <c r="J1073" i="12"/>
  <c r="K1073" i="12"/>
  <c r="L1073" i="12"/>
  <c r="M1073" i="12"/>
  <c r="O1073" i="12"/>
  <c r="Q1073" i="12"/>
  <c r="R1073" i="12"/>
  <c r="D1074" i="12"/>
  <c r="E1074" i="12"/>
  <c r="F1074" i="12"/>
  <c r="G1074" i="12"/>
  <c r="H1074" i="12"/>
  <c r="I1074" i="12"/>
  <c r="J1074" i="12"/>
  <c r="K1074" i="12"/>
  <c r="L1074" i="12"/>
  <c r="M1074" i="12"/>
  <c r="O1074" i="12"/>
  <c r="Q1074" i="12"/>
  <c r="R1074" i="12"/>
  <c r="D1075" i="12"/>
  <c r="E1075" i="12"/>
  <c r="F1075" i="12"/>
  <c r="G1075" i="12"/>
  <c r="H1075" i="12"/>
  <c r="I1075" i="12"/>
  <c r="J1075" i="12"/>
  <c r="K1075" i="12"/>
  <c r="L1075" i="12"/>
  <c r="M1075" i="12"/>
  <c r="O1075" i="12"/>
  <c r="Q1075" i="12"/>
  <c r="R1075" i="12"/>
  <c r="D1076" i="12"/>
  <c r="E1076" i="12"/>
  <c r="F1076" i="12"/>
  <c r="G1076" i="12"/>
  <c r="H1076" i="12"/>
  <c r="I1076" i="12"/>
  <c r="J1076" i="12"/>
  <c r="K1076" i="12"/>
  <c r="L1076" i="12"/>
  <c r="M1076" i="12"/>
  <c r="O1076" i="12"/>
  <c r="Q1076" i="12"/>
  <c r="R1076" i="12"/>
  <c r="D1077" i="12"/>
  <c r="E1077" i="12"/>
  <c r="F1077" i="12"/>
  <c r="G1077" i="12"/>
  <c r="H1077" i="12"/>
  <c r="I1077" i="12"/>
  <c r="J1077" i="12"/>
  <c r="K1077" i="12"/>
  <c r="L1077" i="12"/>
  <c r="M1077" i="12"/>
  <c r="O1077" i="12"/>
  <c r="Q1077" i="12"/>
  <c r="R1077" i="12"/>
  <c r="D1078" i="12"/>
  <c r="E1078" i="12"/>
  <c r="F1078" i="12"/>
  <c r="G1078" i="12"/>
  <c r="H1078" i="12"/>
  <c r="I1078" i="12"/>
  <c r="J1078" i="12"/>
  <c r="K1078" i="12"/>
  <c r="L1078" i="12"/>
  <c r="M1078" i="12"/>
  <c r="O1078" i="12"/>
  <c r="Q1078" i="12"/>
  <c r="R1078" i="12"/>
  <c r="D1079" i="12"/>
  <c r="E1079" i="12"/>
  <c r="F1079" i="12"/>
  <c r="G1079" i="12"/>
  <c r="H1079" i="12"/>
  <c r="I1079" i="12"/>
  <c r="J1079" i="12"/>
  <c r="K1079" i="12"/>
  <c r="L1079" i="12"/>
  <c r="M1079" i="12"/>
  <c r="O1079" i="12"/>
  <c r="Q1079" i="12"/>
  <c r="R1079" i="12"/>
  <c r="D1080" i="12"/>
  <c r="E1080" i="12"/>
  <c r="F1080" i="12"/>
  <c r="G1080" i="12"/>
  <c r="H1080" i="12"/>
  <c r="I1080" i="12"/>
  <c r="J1080" i="12"/>
  <c r="K1080" i="12"/>
  <c r="L1080" i="12"/>
  <c r="M1080" i="12"/>
  <c r="O1080" i="12"/>
  <c r="Q1080" i="12"/>
  <c r="R1080" i="12"/>
  <c r="D1081" i="12"/>
  <c r="E1081" i="12"/>
  <c r="F1081" i="12"/>
  <c r="G1081" i="12"/>
  <c r="H1081" i="12"/>
  <c r="I1081" i="12"/>
  <c r="J1081" i="12"/>
  <c r="K1081" i="12"/>
  <c r="L1081" i="12"/>
  <c r="M1081" i="12"/>
  <c r="O1081" i="12"/>
  <c r="Q1081" i="12"/>
  <c r="R1081" i="12"/>
  <c r="D1082" i="12"/>
  <c r="E1082" i="12"/>
  <c r="F1082" i="12"/>
  <c r="G1082" i="12"/>
  <c r="H1082" i="12"/>
  <c r="I1082" i="12"/>
  <c r="J1082" i="12"/>
  <c r="K1082" i="12"/>
  <c r="L1082" i="12"/>
  <c r="M1082" i="12"/>
  <c r="O1082" i="12"/>
  <c r="Q1082" i="12"/>
  <c r="R1082" i="12"/>
  <c r="D1083" i="12"/>
  <c r="E1083" i="12"/>
  <c r="F1083" i="12"/>
  <c r="G1083" i="12"/>
  <c r="H1083" i="12"/>
  <c r="I1083" i="12"/>
  <c r="J1083" i="12"/>
  <c r="K1083" i="12"/>
  <c r="L1083" i="12"/>
  <c r="M1083" i="12"/>
  <c r="O1083" i="12"/>
  <c r="Q1083" i="12"/>
  <c r="R1083" i="12"/>
  <c r="D1084" i="12"/>
  <c r="E1084" i="12"/>
  <c r="F1084" i="12"/>
  <c r="G1084" i="12"/>
  <c r="H1084" i="12"/>
  <c r="I1084" i="12"/>
  <c r="J1084" i="12"/>
  <c r="K1084" i="12"/>
  <c r="L1084" i="12"/>
  <c r="M1084" i="12"/>
  <c r="O1084" i="12"/>
  <c r="Q1084" i="12"/>
  <c r="R1084" i="12"/>
  <c r="D1085" i="12"/>
  <c r="E1085" i="12"/>
  <c r="F1085" i="12"/>
  <c r="G1085" i="12"/>
  <c r="H1085" i="12"/>
  <c r="I1085" i="12"/>
  <c r="J1085" i="12"/>
  <c r="K1085" i="12"/>
  <c r="L1085" i="12"/>
  <c r="M1085" i="12"/>
  <c r="O1085" i="12"/>
  <c r="Q1085" i="12"/>
  <c r="R1085" i="12"/>
  <c r="D1086" i="12"/>
  <c r="E1086" i="12"/>
  <c r="F1086" i="12"/>
  <c r="G1086" i="12"/>
  <c r="H1086" i="12"/>
  <c r="I1086" i="12"/>
  <c r="J1086" i="12"/>
  <c r="K1086" i="12"/>
  <c r="L1086" i="12"/>
  <c r="M1086" i="12"/>
  <c r="O1086" i="12"/>
  <c r="Q1086" i="12"/>
  <c r="R1086" i="12"/>
  <c r="D1087" i="12"/>
  <c r="E1087" i="12"/>
  <c r="F1087" i="12"/>
  <c r="G1087" i="12"/>
  <c r="H1087" i="12"/>
  <c r="I1087" i="12"/>
  <c r="J1087" i="12"/>
  <c r="K1087" i="12"/>
  <c r="L1087" i="12"/>
  <c r="M1087" i="12"/>
  <c r="O1087" i="12"/>
  <c r="Q1087" i="12"/>
  <c r="R1087" i="12"/>
  <c r="D1088" i="12"/>
  <c r="E1088" i="12"/>
  <c r="F1088" i="12"/>
  <c r="G1088" i="12"/>
  <c r="H1088" i="12"/>
  <c r="I1088" i="12"/>
  <c r="J1088" i="12"/>
  <c r="K1088" i="12"/>
  <c r="L1088" i="12"/>
  <c r="M1088" i="12"/>
  <c r="O1088" i="12"/>
  <c r="Q1088" i="12"/>
  <c r="R1088" i="12"/>
  <c r="D1089" i="12"/>
  <c r="E1089" i="12"/>
  <c r="F1089" i="12"/>
  <c r="G1089" i="12"/>
  <c r="H1089" i="12"/>
  <c r="I1089" i="12"/>
  <c r="J1089" i="12"/>
  <c r="K1089" i="12"/>
  <c r="L1089" i="12"/>
  <c r="M1089" i="12"/>
  <c r="O1089" i="12"/>
  <c r="Q1089" i="12"/>
  <c r="R1089" i="12"/>
  <c r="D1090" i="12"/>
  <c r="E1090" i="12"/>
  <c r="F1090" i="12"/>
  <c r="G1090" i="12"/>
  <c r="H1090" i="12"/>
  <c r="I1090" i="12"/>
  <c r="J1090" i="12"/>
  <c r="K1090" i="12"/>
  <c r="L1090" i="12"/>
  <c r="M1090" i="12"/>
  <c r="O1090" i="12"/>
  <c r="Q1090" i="12"/>
  <c r="R1090" i="12"/>
  <c r="D1091" i="12"/>
  <c r="E1091" i="12"/>
  <c r="F1091" i="12"/>
  <c r="G1091" i="12"/>
  <c r="H1091" i="12"/>
  <c r="I1091" i="12"/>
  <c r="J1091" i="12"/>
  <c r="K1091" i="12"/>
  <c r="L1091" i="12"/>
  <c r="M1091" i="12"/>
  <c r="O1091" i="12"/>
  <c r="Q1091" i="12"/>
  <c r="R1091" i="12"/>
  <c r="D1092" i="12"/>
  <c r="E1092" i="12"/>
  <c r="F1092" i="12"/>
  <c r="G1092" i="12"/>
  <c r="H1092" i="12"/>
  <c r="I1092" i="12"/>
  <c r="J1092" i="12"/>
  <c r="K1092" i="12"/>
  <c r="L1092" i="12"/>
  <c r="M1092" i="12"/>
  <c r="O1092" i="12"/>
  <c r="Q1092" i="12"/>
  <c r="R1092" i="12"/>
  <c r="D1093" i="12"/>
  <c r="E1093" i="12"/>
  <c r="F1093" i="12"/>
  <c r="G1093" i="12"/>
  <c r="H1093" i="12"/>
  <c r="I1093" i="12"/>
  <c r="J1093" i="12"/>
  <c r="K1093" i="12"/>
  <c r="L1093" i="12"/>
  <c r="M1093" i="12"/>
  <c r="O1093" i="12"/>
  <c r="Q1093" i="12"/>
  <c r="R1093" i="12"/>
  <c r="D1094" i="12"/>
  <c r="E1094" i="12"/>
  <c r="F1094" i="12"/>
  <c r="G1094" i="12"/>
  <c r="H1094" i="12"/>
  <c r="I1094" i="12"/>
  <c r="J1094" i="12"/>
  <c r="K1094" i="12"/>
  <c r="L1094" i="12"/>
  <c r="M1094" i="12"/>
  <c r="O1094" i="12"/>
  <c r="Q1094" i="12"/>
  <c r="R1094" i="12"/>
  <c r="D1095" i="12"/>
  <c r="E1095" i="12"/>
  <c r="F1095" i="12"/>
  <c r="G1095" i="12"/>
  <c r="H1095" i="12"/>
  <c r="I1095" i="12"/>
  <c r="J1095" i="12"/>
  <c r="K1095" i="12"/>
  <c r="L1095" i="12"/>
  <c r="M1095" i="12"/>
  <c r="O1095" i="12"/>
  <c r="Q1095" i="12"/>
  <c r="R1095" i="12"/>
  <c r="D1096" i="12"/>
  <c r="E1096" i="12"/>
  <c r="F1096" i="12"/>
  <c r="G1096" i="12"/>
  <c r="H1096" i="12"/>
  <c r="I1096" i="12"/>
  <c r="J1096" i="12"/>
  <c r="K1096" i="12"/>
  <c r="L1096" i="12"/>
  <c r="M1096" i="12"/>
  <c r="O1096" i="12"/>
  <c r="Q1096" i="12"/>
  <c r="R1096" i="12"/>
  <c r="D1097" i="12"/>
  <c r="E1097" i="12"/>
  <c r="F1097" i="12"/>
  <c r="G1097" i="12"/>
  <c r="H1097" i="12"/>
  <c r="I1097" i="12"/>
  <c r="J1097" i="12"/>
  <c r="K1097" i="12"/>
  <c r="L1097" i="12"/>
  <c r="M1097" i="12"/>
  <c r="O1097" i="12"/>
  <c r="Q1097" i="12"/>
  <c r="R1097" i="12"/>
  <c r="D1098" i="12"/>
  <c r="E1098" i="12"/>
  <c r="F1098" i="12"/>
  <c r="G1098" i="12"/>
  <c r="H1098" i="12"/>
  <c r="I1098" i="12"/>
  <c r="J1098" i="12"/>
  <c r="K1098" i="12"/>
  <c r="L1098" i="12"/>
  <c r="M1098" i="12"/>
  <c r="O1098" i="12"/>
  <c r="Q1098" i="12"/>
  <c r="R1098" i="12"/>
  <c r="D1099" i="12"/>
  <c r="E1099" i="12"/>
  <c r="F1099" i="12"/>
  <c r="G1099" i="12"/>
  <c r="H1099" i="12"/>
  <c r="I1099" i="12"/>
  <c r="J1099" i="12"/>
  <c r="K1099" i="12"/>
  <c r="L1099" i="12"/>
  <c r="M1099" i="12"/>
  <c r="O1099" i="12"/>
  <c r="Q1099" i="12"/>
  <c r="R1099" i="12"/>
  <c r="D1100" i="12"/>
  <c r="E1100" i="12"/>
  <c r="F1100" i="12"/>
  <c r="G1100" i="12"/>
  <c r="H1100" i="12"/>
  <c r="I1100" i="12"/>
  <c r="J1100" i="12"/>
  <c r="K1100" i="12"/>
  <c r="L1100" i="12"/>
  <c r="M1100" i="12"/>
  <c r="O1100" i="12"/>
  <c r="Q1100" i="12"/>
  <c r="R1100" i="12"/>
  <c r="D1101" i="12"/>
  <c r="E1101" i="12"/>
  <c r="F1101" i="12"/>
  <c r="G1101" i="12"/>
  <c r="H1101" i="12"/>
  <c r="I1101" i="12"/>
  <c r="J1101" i="12"/>
  <c r="K1101" i="12"/>
  <c r="L1101" i="12"/>
  <c r="M1101" i="12"/>
  <c r="O1101" i="12"/>
  <c r="Q1101" i="12"/>
  <c r="R1101" i="12"/>
  <c r="D1102" i="12"/>
  <c r="E1102" i="12"/>
  <c r="F1102" i="12"/>
  <c r="G1102" i="12"/>
  <c r="H1102" i="12"/>
  <c r="I1102" i="12"/>
  <c r="J1102" i="12"/>
  <c r="K1102" i="12"/>
  <c r="L1102" i="12"/>
  <c r="M1102" i="12"/>
  <c r="O1102" i="12"/>
  <c r="Q1102" i="12"/>
  <c r="R1102" i="12"/>
  <c r="D1103" i="12"/>
  <c r="E1103" i="12"/>
  <c r="F1103" i="12"/>
  <c r="G1103" i="12"/>
  <c r="H1103" i="12"/>
  <c r="I1103" i="12"/>
  <c r="J1103" i="12"/>
  <c r="K1103" i="12"/>
  <c r="L1103" i="12"/>
  <c r="M1103" i="12"/>
  <c r="O1103" i="12"/>
  <c r="Q1103" i="12"/>
  <c r="R1103" i="12"/>
  <c r="D1104" i="12"/>
  <c r="E1104" i="12"/>
  <c r="F1104" i="12"/>
  <c r="G1104" i="12"/>
  <c r="H1104" i="12"/>
  <c r="I1104" i="12"/>
  <c r="J1104" i="12"/>
  <c r="K1104" i="12"/>
  <c r="L1104" i="12"/>
  <c r="M1104" i="12"/>
  <c r="O1104" i="12"/>
  <c r="Q1104" i="12"/>
  <c r="R1104" i="12"/>
  <c r="D1105" i="12"/>
  <c r="E1105" i="12"/>
  <c r="F1105" i="12"/>
  <c r="G1105" i="12"/>
  <c r="H1105" i="12"/>
  <c r="I1105" i="12"/>
  <c r="J1105" i="12"/>
  <c r="K1105" i="12"/>
  <c r="L1105" i="12"/>
  <c r="M1105" i="12"/>
  <c r="O1105" i="12"/>
  <c r="Q1105" i="12"/>
  <c r="R1105" i="12"/>
  <c r="D1106" i="12"/>
  <c r="E1106" i="12"/>
  <c r="F1106" i="12"/>
  <c r="G1106" i="12"/>
  <c r="H1106" i="12"/>
  <c r="I1106" i="12"/>
  <c r="J1106" i="12"/>
  <c r="K1106" i="12"/>
  <c r="L1106" i="12"/>
  <c r="M1106" i="12"/>
  <c r="O1106" i="12"/>
  <c r="Q1106" i="12"/>
  <c r="R1106" i="12"/>
  <c r="D1107" i="12"/>
  <c r="E1107" i="12"/>
  <c r="F1107" i="12"/>
  <c r="G1107" i="12"/>
  <c r="H1107" i="12"/>
  <c r="I1107" i="12"/>
  <c r="J1107" i="12"/>
  <c r="K1107" i="12"/>
  <c r="L1107" i="12"/>
  <c r="M1107" i="12"/>
  <c r="O1107" i="12"/>
  <c r="Q1107" i="12"/>
  <c r="R1107" i="12"/>
  <c r="D1108" i="12"/>
  <c r="E1108" i="12"/>
  <c r="F1108" i="12"/>
  <c r="G1108" i="12"/>
  <c r="H1108" i="12"/>
  <c r="I1108" i="12"/>
  <c r="J1108" i="12"/>
  <c r="K1108" i="12"/>
  <c r="L1108" i="12"/>
  <c r="M1108" i="12"/>
  <c r="O1108" i="12"/>
  <c r="Q1108" i="12"/>
  <c r="R1108" i="12"/>
  <c r="D1109" i="12"/>
  <c r="E1109" i="12"/>
  <c r="F1109" i="12"/>
  <c r="G1109" i="12"/>
  <c r="H1109" i="12"/>
  <c r="I1109" i="12"/>
  <c r="J1109" i="12"/>
  <c r="K1109" i="12"/>
  <c r="L1109" i="12"/>
  <c r="M1109" i="12"/>
  <c r="O1109" i="12"/>
  <c r="Q1109" i="12"/>
  <c r="R1109" i="12"/>
  <c r="D1110" i="12"/>
  <c r="E1110" i="12"/>
  <c r="F1110" i="12"/>
  <c r="G1110" i="12"/>
  <c r="H1110" i="12"/>
  <c r="I1110" i="12"/>
  <c r="J1110" i="12"/>
  <c r="K1110" i="12"/>
  <c r="L1110" i="12"/>
  <c r="M1110" i="12"/>
  <c r="O1110" i="12"/>
  <c r="Q1110" i="12"/>
  <c r="R1110" i="12"/>
  <c r="D1111" i="12"/>
  <c r="E1111" i="12"/>
  <c r="F1111" i="12"/>
  <c r="G1111" i="12"/>
  <c r="H1111" i="12"/>
  <c r="I1111" i="12"/>
  <c r="J1111" i="12"/>
  <c r="K1111" i="12"/>
  <c r="L1111" i="12"/>
  <c r="M1111" i="12"/>
  <c r="O1111" i="12"/>
  <c r="Q1111" i="12"/>
  <c r="R1111" i="12"/>
  <c r="D1112" i="12"/>
  <c r="E1112" i="12"/>
  <c r="F1112" i="12"/>
  <c r="G1112" i="12"/>
  <c r="H1112" i="12"/>
  <c r="I1112" i="12"/>
  <c r="J1112" i="12"/>
  <c r="K1112" i="12"/>
  <c r="L1112" i="12"/>
  <c r="M1112" i="12"/>
  <c r="O1112" i="12"/>
  <c r="Q1112" i="12"/>
  <c r="R1112" i="12"/>
  <c r="D1113" i="12"/>
  <c r="E1113" i="12"/>
  <c r="F1113" i="12"/>
  <c r="G1113" i="12"/>
  <c r="H1113" i="12"/>
  <c r="I1113" i="12"/>
  <c r="J1113" i="12"/>
  <c r="K1113" i="12"/>
  <c r="L1113" i="12"/>
  <c r="M1113" i="12"/>
  <c r="O1113" i="12"/>
  <c r="Q1113" i="12"/>
  <c r="R1113" i="12"/>
  <c r="D1114" i="12"/>
  <c r="E1114" i="12"/>
  <c r="F1114" i="12"/>
  <c r="G1114" i="12"/>
  <c r="H1114" i="12"/>
  <c r="I1114" i="12"/>
  <c r="J1114" i="12"/>
  <c r="K1114" i="12"/>
  <c r="L1114" i="12"/>
  <c r="M1114" i="12"/>
  <c r="O1114" i="12"/>
  <c r="Q1114" i="12"/>
  <c r="R1114" i="12"/>
  <c r="D1115" i="12"/>
  <c r="E1115" i="12"/>
  <c r="F1115" i="12"/>
  <c r="G1115" i="12"/>
  <c r="H1115" i="12"/>
  <c r="I1115" i="12"/>
  <c r="J1115" i="12"/>
  <c r="K1115" i="12"/>
  <c r="L1115" i="12"/>
  <c r="M1115" i="12"/>
  <c r="O1115" i="12"/>
  <c r="Q1115" i="12"/>
  <c r="R1115" i="12"/>
  <c r="D1116" i="12"/>
  <c r="E1116" i="12"/>
  <c r="F1116" i="12"/>
  <c r="G1116" i="12"/>
  <c r="H1116" i="12"/>
  <c r="I1116" i="12"/>
  <c r="J1116" i="12"/>
  <c r="K1116" i="12"/>
  <c r="L1116" i="12"/>
  <c r="M1116" i="12"/>
  <c r="O1116" i="12"/>
  <c r="Q1116" i="12"/>
  <c r="R1116" i="12"/>
  <c r="D1117" i="12"/>
  <c r="E1117" i="12"/>
  <c r="F1117" i="12"/>
  <c r="G1117" i="12"/>
  <c r="H1117" i="12"/>
  <c r="I1117" i="12"/>
  <c r="J1117" i="12"/>
  <c r="K1117" i="12"/>
  <c r="L1117" i="12"/>
  <c r="M1117" i="12"/>
  <c r="O1117" i="12"/>
  <c r="Q1117" i="12"/>
  <c r="R1117" i="12"/>
  <c r="D1118" i="12"/>
  <c r="E1118" i="12"/>
  <c r="F1118" i="12"/>
  <c r="G1118" i="12"/>
  <c r="H1118" i="12"/>
  <c r="I1118" i="12"/>
  <c r="J1118" i="12"/>
  <c r="K1118" i="12"/>
  <c r="L1118" i="12"/>
  <c r="M1118" i="12"/>
  <c r="O1118" i="12"/>
  <c r="Q1118" i="12"/>
  <c r="R1118" i="12"/>
  <c r="D1119" i="12"/>
  <c r="E1119" i="12"/>
  <c r="F1119" i="12"/>
  <c r="G1119" i="12"/>
  <c r="H1119" i="12"/>
  <c r="I1119" i="12"/>
  <c r="J1119" i="12"/>
  <c r="K1119" i="12"/>
  <c r="L1119" i="12"/>
  <c r="M1119" i="12"/>
  <c r="O1119" i="12"/>
  <c r="Q1119" i="12"/>
  <c r="R1119" i="12"/>
  <c r="D1120" i="12"/>
  <c r="E1120" i="12"/>
  <c r="F1120" i="12"/>
  <c r="G1120" i="12"/>
  <c r="H1120" i="12"/>
  <c r="I1120" i="12"/>
  <c r="J1120" i="12"/>
  <c r="K1120" i="12"/>
  <c r="L1120" i="12"/>
  <c r="M1120" i="12"/>
  <c r="N1120" i="12"/>
  <c r="O1120" i="12"/>
  <c r="P1120" i="12"/>
  <c r="Q1120" i="12"/>
  <c r="R1120" i="12"/>
  <c r="AL4" i="1"/>
  <c r="AJ4" i="1"/>
  <c r="N175" i="12" l="1"/>
  <c r="N176" i="12"/>
  <c r="N177" i="12"/>
  <c r="N178" i="12"/>
  <c r="N179" i="12"/>
  <c r="N180" i="12"/>
  <c r="N181" i="12"/>
  <c r="N182" i="12"/>
  <c r="N183" i="12"/>
  <c r="N184" i="12"/>
  <c r="N185" i="12"/>
  <c r="N186" i="12"/>
  <c r="N187" i="12"/>
  <c r="N188" i="12"/>
  <c r="N189" i="12"/>
  <c r="N126" i="12"/>
  <c r="N191" i="12"/>
  <c r="N192" i="12"/>
  <c r="N193" i="12"/>
  <c r="N194" i="12"/>
  <c r="N195" i="12"/>
  <c r="N196" i="12"/>
  <c r="N197" i="12"/>
  <c r="N198" i="12"/>
  <c r="N199" i="12"/>
  <c r="N200" i="12"/>
  <c r="N201" i="12"/>
  <c r="N134" i="12"/>
  <c r="N135" i="12"/>
  <c r="N136" i="12"/>
  <c r="N137" i="12"/>
  <c r="N138" i="12"/>
  <c r="N139" i="12"/>
  <c r="N140" i="12"/>
  <c r="N141" i="12"/>
  <c r="N142" i="12"/>
  <c r="N143" i="12"/>
  <c r="N144" i="12"/>
  <c r="N145" i="12"/>
  <c r="N206" i="12"/>
  <c r="N147" i="12"/>
  <c r="N148" i="12"/>
  <c r="N149" i="12"/>
  <c r="N150" i="12"/>
  <c r="N153" i="12"/>
  <c r="N154" i="12"/>
  <c r="N155" i="12"/>
  <c r="N156" i="12"/>
  <c r="N158" i="12"/>
  <c r="N159" i="12"/>
  <c r="N160" i="12"/>
  <c r="N161" i="12"/>
  <c r="N162" i="12"/>
  <c r="N163" i="12"/>
  <c r="N165" i="12"/>
  <c r="N166" i="12"/>
  <c r="N167" i="12"/>
  <c r="N168" i="12"/>
  <c r="N59" i="12"/>
  <c r="N60" i="12"/>
  <c r="N61" i="12"/>
  <c r="N62" i="12"/>
  <c r="N63" i="12"/>
  <c r="N64" i="12"/>
  <c r="N65" i="12"/>
  <c r="N66" i="12"/>
  <c r="N67" i="12"/>
  <c r="N68" i="12"/>
  <c r="N69" i="12"/>
  <c r="N70" i="12"/>
  <c r="N71" i="12"/>
  <c r="N72" i="12"/>
  <c r="N73" i="12"/>
  <c r="N74" i="12"/>
  <c r="N75" i="12"/>
  <c r="N76" i="12"/>
  <c r="N77" i="12"/>
  <c r="N78" i="12"/>
  <c r="N79" i="12"/>
  <c r="N80" i="12"/>
  <c r="N81" i="12"/>
  <c r="N82" i="12"/>
  <c r="N84" i="12"/>
  <c r="N85" i="12"/>
  <c r="N86" i="12"/>
  <c r="N87" i="12"/>
  <c r="N88" i="12"/>
  <c r="N89" i="12"/>
  <c r="N90" i="12"/>
  <c r="N91" i="12"/>
  <c r="N92" i="12"/>
  <c r="N93" i="12"/>
  <c r="N94" i="12"/>
  <c r="N95" i="12"/>
  <c r="N96" i="12"/>
  <c r="N97" i="12"/>
  <c r="N99" i="12"/>
  <c r="N100" i="12"/>
  <c r="N101" i="12"/>
  <c r="N102" i="12"/>
  <c r="N103" i="12"/>
  <c r="N104" i="12"/>
  <c r="N105" i="12"/>
  <c r="N106" i="12"/>
  <c r="N107" i="12"/>
  <c r="N108" i="12"/>
  <c r="N109" i="12"/>
  <c r="N14" i="12"/>
  <c r="N15" i="12"/>
  <c r="N16" i="12"/>
  <c r="N17" i="12"/>
  <c r="N18" i="12"/>
  <c r="N19" i="12"/>
  <c r="N20" i="12"/>
  <c r="N21" i="12"/>
  <c r="N22" i="12"/>
  <c r="N23" i="12"/>
  <c r="N24" i="12"/>
  <c r="N25" i="12"/>
  <c r="N26" i="12"/>
  <c r="N27" i="12"/>
  <c r="N28" i="12"/>
  <c r="N29" i="12"/>
  <c r="N36" i="12"/>
  <c r="N169" i="12"/>
  <c r="N42" i="12"/>
  <c r="N46" i="12"/>
  <c r="N50" i="12"/>
  <c r="N112" i="12"/>
  <c r="N119" i="12"/>
  <c r="N120" i="12"/>
  <c r="N123" i="12"/>
  <c r="N124" i="12"/>
  <c r="N57" i="12"/>
  <c r="N208" i="12"/>
  <c r="N209" i="12"/>
  <c r="N210" i="12"/>
  <c r="N211" i="12"/>
  <c r="N212" i="12"/>
  <c r="N213" i="12"/>
  <c r="N214" i="12"/>
  <c r="N215" i="12"/>
  <c r="N216" i="12"/>
  <c r="N217" i="12"/>
  <c r="N218" i="12"/>
  <c r="N219" i="12"/>
  <c r="N220" i="12"/>
  <c r="N221" i="12"/>
  <c r="N222" i="12"/>
  <c r="N223" i="12"/>
  <c r="N224" i="12"/>
  <c r="N225" i="12"/>
  <c r="N226" i="12"/>
  <c r="N227" i="12"/>
  <c r="N228" i="12"/>
  <c r="N229" i="12"/>
  <c r="N230" i="12"/>
  <c r="N231" i="12"/>
  <c r="N232" i="12"/>
  <c r="N233" i="12"/>
  <c r="N234" i="12"/>
  <c r="N235" i="12"/>
  <c r="N236" i="12"/>
  <c r="N237" i="12"/>
  <c r="N238" i="12"/>
  <c r="N239" i="12"/>
  <c r="N240" i="12"/>
  <c r="N241" i="12"/>
  <c r="N242" i="12"/>
  <c r="N243" i="12"/>
  <c r="N244" i="12"/>
  <c r="N245" i="12"/>
  <c r="N246" i="12"/>
  <c r="N247" i="12"/>
  <c r="N248" i="12"/>
  <c r="N249" i="12"/>
  <c r="N250" i="12"/>
  <c r="N251" i="12"/>
  <c r="N252" i="12"/>
  <c r="N253" i="12"/>
  <c r="N254" i="12"/>
  <c r="N255" i="12"/>
  <c r="N256" i="12"/>
  <c r="N257" i="12"/>
  <c r="N258" i="12"/>
  <c r="N259" i="12"/>
  <c r="N260" i="12"/>
  <c r="N261" i="12"/>
  <c r="N262" i="12"/>
  <c r="N263" i="12"/>
  <c r="N264" i="12"/>
  <c r="N265" i="12"/>
  <c r="N266" i="12"/>
  <c r="N267" i="12"/>
  <c r="N268" i="12"/>
  <c r="N269" i="12"/>
  <c r="N270" i="12"/>
  <c r="N271" i="12"/>
  <c r="N272" i="12"/>
  <c r="N273" i="12"/>
  <c r="N274" i="12"/>
  <c r="N275" i="12"/>
  <c r="N276" i="12"/>
  <c r="N277" i="12"/>
  <c r="N278" i="12"/>
  <c r="N279" i="12"/>
  <c r="N280" i="12"/>
  <c r="N281" i="12"/>
  <c r="N282" i="12"/>
  <c r="N283" i="12"/>
  <c r="N284" i="12"/>
  <c r="N285" i="12"/>
  <c r="N286" i="12"/>
  <c r="N287" i="12"/>
  <c r="N288" i="12"/>
  <c r="N289" i="12"/>
  <c r="N290" i="12"/>
  <c r="N291" i="12"/>
  <c r="N292" i="12"/>
  <c r="N293" i="12"/>
  <c r="N294" i="12"/>
  <c r="N295" i="12"/>
  <c r="N296" i="12"/>
  <c r="N297" i="12"/>
  <c r="N298" i="12"/>
  <c r="N299" i="12"/>
  <c r="N300" i="12"/>
  <c r="N301" i="12"/>
  <c r="N302" i="12"/>
  <c r="N303" i="12"/>
  <c r="N304" i="12"/>
  <c r="N305" i="12"/>
  <c r="N306" i="12"/>
  <c r="N307" i="12"/>
  <c r="N308" i="12"/>
  <c r="N309" i="12"/>
  <c r="N310" i="12"/>
  <c r="N311" i="12"/>
  <c r="N312" i="12"/>
  <c r="N313" i="12"/>
  <c r="N314" i="12"/>
  <c r="N315" i="12"/>
  <c r="N316" i="12"/>
  <c r="N317" i="12"/>
  <c r="AC340" i="1"/>
  <c r="N318" i="12" s="1"/>
  <c r="AC341" i="1"/>
  <c r="N319" i="12" s="1"/>
  <c r="AC342" i="1"/>
  <c r="N320" i="12" s="1"/>
  <c r="AC343" i="1"/>
  <c r="N321" i="12" s="1"/>
  <c r="AC344" i="1"/>
  <c r="N322" i="12" s="1"/>
  <c r="AC345" i="1"/>
  <c r="N323" i="12" s="1"/>
  <c r="AC346" i="1"/>
  <c r="N324" i="12" s="1"/>
  <c r="AC347" i="1"/>
  <c r="N325" i="12" s="1"/>
  <c r="AC348" i="1"/>
  <c r="N326" i="12" s="1"/>
  <c r="AC349" i="1"/>
  <c r="N327" i="12" s="1"/>
  <c r="AC350" i="1"/>
  <c r="N328" i="12" s="1"/>
  <c r="AC351" i="1"/>
  <c r="N329" i="12" s="1"/>
  <c r="AC352" i="1"/>
  <c r="N330" i="12" s="1"/>
  <c r="AC353" i="1"/>
  <c r="N331" i="12" s="1"/>
  <c r="AC354" i="1"/>
  <c r="N332" i="12" s="1"/>
  <c r="AC355" i="1"/>
  <c r="N333" i="12" s="1"/>
  <c r="AC356" i="1"/>
  <c r="N334" i="12" s="1"/>
  <c r="AC357" i="1"/>
  <c r="N335" i="12" s="1"/>
  <c r="AC358" i="1"/>
  <c r="N336" i="12" s="1"/>
  <c r="AC359" i="1"/>
  <c r="N337" i="12" s="1"/>
  <c r="AC360" i="1"/>
  <c r="N338" i="12" s="1"/>
  <c r="AC361" i="1"/>
  <c r="N339" i="12" s="1"/>
  <c r="AC362" i="1"/>
  <c r="N340" i="12" s="1"/>
  <c r="AC363" i="1"/>
  <c r="N341" i="12" s="1"/>
  <c r="AC364" i="1"/>
  <c r="N342" i="12" s="1"/>
  <c r="AC365" i="1"/>
  <c r="N343" i="12" s="1"/>
  <c r="AC366" i="1"/>
  <c r="N344" i="12" s="1"/>
  <c r="AC367" i="1"/>
  <c r="N345" i="12" s="1"/>
  <c r="AC368" i="1"/>
  <c r="N346" i="12" s="1"/>
  <c r="AC369" i="1"/>
  <c r="N347" i="12" s="1"/>
  <c r="AC370" i="1"/>
  <c r="N348" i="12" s="1"/>
  <c r="AC371" i="1"/>
  <c r="N349" i="12" s="1"/>
  <c r="AC372" i="1"/>
  <c r="N350" i="12" s="1"/>
  <c r="AC373" i="1"/>
  <c r="N351" i="12" s="1"/>
  <c r="AC374" i="1"/>
  <c r="N352" i="12" s="1"/>
  <c r="AC375" i="1"/>
  <c r="N353" i="12" s="1"/>
  <c r="AC376" i="1"/>
  <c r="N354" i="12" s="1"/>
  <c r="AC377" i="1"/>
  <c r="N355" i="12" s="1"/>
  <c r="AC378" i="1"/>
  <c r="N356" i="12" s="1"/>
  <c r="AC379" i="1"/>
  <c r="N357" i="12" s="1"/>
  <c r="AC380" i="1"/>
  <c r="N358" i="12" s="1"/>
  <c r="AC381" i="1"/>
  <c r="N359" i="12" s="1"/>
  <c r="AC382" i="1"/>
  <c r="N360" i="12" s="1"/>
  <c r="AC383" i="1"/>
  <c r="N361" i="12" s="1"/>
  <c r="AC384" i="1"/>
  <c r="N362" i="12" s="1"/>
  <c r="AC385" i="1"/>
  <c r="N363" i="12" s="1"/>
  <c r="AC386" i="1"/>
  <c r="N364" i="12" s="1"/>
  <c r="AC387" i="1"/>
  <c r="N365" i="12" s="1"/>
  <c r="AC388" i="1"/>
  <c r="N366" i="12" s="1"/>
  <c r="AC389" i="1"/>
  <c r="N367" i="12" s="1"/>
  <c r="AC390" i="1"/>
  <c r="N368" i="12" s="1"/>
  <c r="AC391" i="1"/>
  <c r="N369" i="12" s="1"/>
  <c r="AC392" i="1"/>
  <c r="N370" i="12" s="1"/>
  <c r="AC393" i="1"/>
  <c r="N371" i="12" s="1"/>
  <c r="AC394" i="1"/>
  <c r="N372" i="12" s="1"/>
  <c r="AC395" i="1"/>
  <c r="N373" i="12" s="1"/>
  <c r="AC396" i="1"/>
  <c r="N374" i="12" s="1"/>
  <c r="AC397" i="1"/>
  <c r="N375" i="12" s="1"/>
  <c r="AC398" i="1"/>
  <c r="N376" i="12" s="1"/>
  <c r="AC399" i="1"/>
  <c r="N377" i="12" s="1"/>
  <c r="AC400" i="1"/>
  <c r="N378" i="12" s="1"/>
  <c r="AC401" i="1"/>
  <c r="N379" i="12" s="1"/>
  <c r="AC402" i="1"/>
  <c r="N380" i="12" s="1"/>
  <c r="AC403" i="1"/>
  <c r="N381" i="12" s="1"/>
  <c r="AC404" i="1"/>
  <c r="N382" i="12" s="1"/>
  <c r="AC405" i="1"/>
  <c r="N383" i="12" s="1"/>
  <c r="AC406" i="1"/>
  <c r="N384" i="12" s="1"/>
  <c r="AC407" i="1"/>
  <c r="N385" i="12" s="1"/>
  <c r="AC408" i="1"/>
  <c r="N386" i="12" s="1"/>
  <c r="AC409" i="1"/>
  <c r="N387" i="12" s="1"/>
  <c r="AC410" i="1"/>
  <c r="N388" i="12" s="1"/>
  <c r="AC411" i="1"/>
  <c r="N389" i="12" s="1"/>
  <c r="AC412" i="1"/>
  <c r="N390" i="12" s="1"/>
  <c r="AC413" i="1"/>
  <c r="N391" i="12" s="1"/>
  <c r="AC414" i="1"/>
  <c r="N392" i="12" s="1"/>
  <c r="AC415" i="1"/>
  <c r="N393" i="12" s="1"/>
  <c r="AC416" i="1"/>
  <c r="N394" i="12" s="1"/>
  <c r="AC417" i="1"/>
  <c r="N395" i="12" s="1"/>
  <c r="AC418" i="1"/>
  <c r="N396" i="12" s="1"/>
  <c r="AC419" i="1"/>
  <c r="N397" i="12" s="1"/>
  <c r="AC420" i="1"/>
  <c r="N398" i="12" s="1"/>
  <c r="AC421" i="1"/>
  <c r="N399" i="12" s="1"/>
  <c r="AC422" i="1"/>
  <c r="N400" i="12" s="1"/>
  <c r="AC423" i="1"/>
  <c r="N401" i="12" s="1"/>
  <c r="AC424" i="1"/>
  <c r="N402" i="12" s="1"/>
  <c r="AC425" i="1"/>
  <c r="N403" i="12" s="1"/>
  <c r="AC426" i="1"/>
  <c r="N404" i="12" s="1"/>
  <c r="AC427" i="1"/>
  <c r="N405" i="12" s="1"/>
  <c r="AC428" i="1"/>
  <c r="N406" i="12" s="1"/>
  <c r="AC429" i="1"/>
  <c r="N407" i="12" s="1"/>
  <c r="AC430" i="1"/>
  <c r="N408" i="12" s="1"/>
  <c r="AC431" i="1"/>
  <c r="N409" i="12" s="1"/>
  <c r="AC432" i="1"/>
  <c r="N410" i="12" s="1"/>
  <c r="AC433" i="1"/>
  <c r="N411" i="12" s="1"/>
  <c r="AC434" i="1"/>
  <c r="N412" i="12" s="1"/>
  <c r="AC435" i="1"/>
  <c r="N413" i="12" s="1"/>
  <c r="AC436" i="1"/>
  <c r="N414" i="12" s="1"/>
  <c r="AC437" i="1"/>
  <c r="N415" i="12" s="1"/>
  <c r="AC438" i="1"/>
  <c r="N416" i="12" s="1"/>
  <c r="AC439" i="1"/>
  <c r="N417" i="12" s="1"/>
  <c r="AC440" i="1"/>
  <c r="N418" i="12" s="1"/>
  <c r="AC441" i="1"/>
  <c r="N419" i="12" s="1"/>
  <c r="AC442" i="1"/>
  <c r="N420" i="12" s="1"/>
  <c r="AC443" i="1"/>
  <c r="N421" i="12" s="1"/>
  <c r="AC444" i="1"/>
  <c r="N422" i="12" s="1"/>
  <c r="AC445" i="1"/>
  <c r="N423" i="12" s="1"/>
  <c r="AC446" i="1"/>
  <c r="N424" i="12" s="1"/>
  <c r="AC447" i="1"/>
  <c r="N425" i="12" s="1"/>
  <c r="AC448" i="1"/>
  <c r="N426" i="12" s="1"/>
  <c r="AC449" i="1"/>
  <c r="N427" i="12" s="1"/>
  <c r="AC450" i="1"/>
  <c r="N428" i="12" s="1"/>
  <c r="AC451" i="1"/>
  <c r="N429" i="12" s="1"/>
  <c r="AC452" i="1"/>
  <c r="N430" i="12" s="1"/>
  <c r="AC453" i="1"/>
  <c r="N431" i="12" s="1"/>
  <c r="AC454" i="1"/>
  <c r="N432" i="12" s="1"/>
  <c r="AC455" i="1"/>
  <c r="N433" i="12" s="1"/>
  <c r="AC456" i="1"/>
  <c r="N434" i="12" s="1"/>
  <c r="AC457" i="1"/>
  <c r="N435" i="12" s="1"/>
  <c r="AC458" i="1"/>
  <c r="N436" i="12" s="1"/>
  <c r="AC459" i="1"/>
  <c r="N437" i="12" s="1"/>
  <c r="AC460" i="1"/>
  <c r="N438" i="12" s="1"/>
  <c r="AC461" i="1"/>
  <c r="N439" i="12" s="1"/>
  <c r="AC462" i="1"/>
  <c r="N440" i="12" s="1"/>
  <c r="AC463" i="1"/>
  <c r="N441" i="12" s="1"/>
  <c r="AC464" i="1"/>
  <c r="N442" i="12" s="1"/>
  <c r="AC465" i="1"/>
  <c r="N443" i="12" s="1"/>
  <c r="AC466" i="1"/>
  <c r="N444" i="12" s="1"/>
  <c r="AC467" i="1"/>
  <c r="N445" i="12" s="1"/>
  <c r="AC468" i="1"/>
  <c r="N446" i="12" s="1"/>
  <c r="AC469" i="1"/>
  <c r="N447" i="12" s="1"/>
  <c r="AC470" i="1"/>
  <c r="N448" i="12" s="1"/>
  <c r="AC471" i="1"/>
  <c r="N449" i="12" s="1"/>
  <c r="AC472" i="1"/>
  <c r="N450" i="12" s="1"/>
  <c r="AC473" i="1"/>
  <c r="N451" i="12" s="1"/>
  <c r="AC474" i="1"/>
  <c r="N452" i="12" s="1"/>
  <c r="AC475" i="1"/>
  <c r="N453" i="12" s="1"/>
  <c r="AC476" i="1"/>
  <c r="N454" i="12" s="1"/>
  <c r="AC477" i="1"/>
  <c r="N455" i="12" s="1"/>
  <c r="AC478" i="1"/>
  <c r="N456" i="12" s="1"/>
  <c r="AC479" i="1"/>
  <c r="N457" i="12" s="1"/>
  <c r="AC480" i="1"/>
  <c r="N458" i="12" s="1"/>
  <c r="AC481" i="1"/>
  <c r="N459" i="12" s="1"/>
  <c r="AC482" i="1"/>
  <c r="N460" i="12" s="1"/>
  <c r="AC483" i="1"/>
  <c r="N461" i="12" s="1"/>
  <c r="AC484" i="1"/>
  <c r="N462" i="12" s="1"/>
  <c r="AC485" i="1"/>
  <c r="N463" i="12" s="1"/>
  <c r="AC486" i="1"/>
  <c r="N464" i="12" s="1"/>
  <c r="AC487" i="1"/>
  <c r="N465" i="12" s="1"/>
  <c r="AC488" i="1"/>
  <c r="N466" i="12" s="1"/>
  <c r="AC489" i="1"/>
  <c r="N467" i="12" s="1"/>
  <c r="AC490" i="1"/>
  <c r="N468" i="12" s="1"/>
  <c r="AC491" i="1"/>
  <c r="N469" i="12" s="1"/>
  <c r="AC492" i="1"/>
  <c r="N470" i="12" s="1"/>
  <c r="AC493" i="1"/>
  <c r="N471" i="12" s="1"/>
  <c r="AC494" i="1"/>
  <c r="N472" i="12" s="1"/>
  <c r="AC495" i="1"/>
  <c r="N473" i="12" s="1"/>
  <c r="AC496" i="1"/>
  <c r="N474" i="12" s="1"/>
  <c r="AC497" i="1"/>
  <c r="N475" i="12" s="1"/>
  <c r="AC498" i="1"/>
  <c r="N476" i="12" s="1"/>
  <c r="AC499" i="1"/>
  <c r="N477" i="12" s="1"/>
  <c r="AC500" i="1"/>
  <c r="N478" i="12" s="1"/>
  <c r="AC501" i="1"/>
  <c r="N479" i="12" s="1"/>
  <c r="AC502" i="1"/>
  <c r="N480" i="12" s="1"/>
  <c r="AC503" i="1"/>
  <c r="N481" i="12" s="1"/>
  <c r="AC504" i="1"/>
  <c r="N482" i="12" s="1"/>
  <c r="AC505" i="1"/>
  <c r="N483" i="12" s="1"/>
  <c r="AC506" i="1"/>
  <c r="N484" i="12" s="1"/>
  <c r="AC507" i="1"/>
  <c r="N485" i="12" s="1"/>
  <c r="AC508" i="1"/>
  <c r="N486" i="12" s="1"/>
  <c r="AC509" i="1"/>
  <c r="N487" i="12" s="1"/>
  <c r="AC510" i="1"/>
  <c r="N488" i="12" s="1"/>
  <c r="AC511" i="1"/>
  <c r="N489" i="12" s="1"/>
  <c r="AC512" i="1"/>
  <c r="N490" i="12" s="1"/>
  <c r="AC513" i="1"/>
  <c r="N491" i="12" s="1"/>
  <c r="AC514" i="1"/>
  <c r="N492" i="12" s="1"/>
  <c r="AC515" i="1"/>
  <c r="N493" i="12" s="1"/>
  <c r="AC516" i="1"/>
  <c r="N494" i="12" s="1"/>
  <c r="AC517" i="1"/>
  <c r="N495" i="12" s="1"/>
  <c r="AC518" i="1"/>
  <c r="N496" i="12" s="1"/>
  <c r="AC519" i="1"/>
  <c r="N497" i="12" s="1"/>
  <c r="AC520" i="1"/>
  <c r="N498" i="12" s="1"/>
  <c r="AC521" i="1"/>
  <c r="N499" i="12" s="1"/>
  <c r="AC522" i="1"/>
  <c r="N500" i="12" s="1"/>
  <c r="AC523" i="1"/>
  <c r="N501" i="12" s="1"/>
  <c r="AC524" i="1"/>
  <c r="N502" i="12" s="1"/>
  <c r="AC525" i="1"/>
  <c r="N503" i="12" s="1"/>
  <c r="AC526" i="1"/>
  <c r="N504" i="12" s="1"/>
  <c r="AC527" i="1"/>
  <c r="N505" i="12" s="1"/>
  <c r="AC528" i="1"/>
  <c r="N506" i="12" s="1"/>
  <c r="AC529" i="1"/>
  <c r="N507" i="12" s="1"/>
  <c r="AC530" i="1"/>
  <c r="N508" i="12" s="1"/>
  <c r="AC531" i="1"/>
  <c r="N509" i="12" s="1"/>
  <c r="AC532" i="1"/>
  <c r="N510" i="12" s="1"/>
  <c r="AC533" i="1"/>
  <c r="N511" i="12" s="1"/>
  <c r="AC534" i="1"/>
  <c r="N512" i="12" s="1"/>
  <c r="AC535" i="1"/>
  <c r="N513" i="12" s="1"/>
  <c r="AC536" i="1"/>
  <c r="N514" i="12" s="1"/>
  <c r="AC537" i="1"/>
  <c r="N515" i="12" s="1"/>
  <c r="AC538" i="1"/>
  <c r="N516" i="12" s="1"/>
  <c r="AC539" i="1"/>
  <c r="N517" i="12" s="1"/>
  <c r="AC540" i="1"/>
  <c r="N518" i="12" s="1"/>
  <c r="AC541" i="1"/>
  <c r="N519" i="12" s="1"/>
  <c r="AC542" i="1"/>
  <c r="N520" i="12" s="1"/>
  <c r="AC543" i="1"/>
  <c r="N521" i="12" s="1"/>
  <c r="AC544" i="1"/>
  <c r="N522" i="12" s="1"/>
  <c r="AC545" i="1"/>
  <c r="N523" i="12" s="1"/>
  <c r="AC546" i="1"/>
  <c r="N524" i="12" s="1"/>
  <c r="AC547" i="1"/>
  <c r="N525" i="12" s="1"/>
  <c r="AC548" i="1"/>
  <c r="N526" i="12" s="1"/>
  <c r="AC549" i="1"/>
  <c r="N527" i="12" s="1"/>
  <c r="AC550" i="1"/>
  <c r="N528" i="12" s="1"/>
  <c r="AC551" i="1"/>
  <c r="N529" i="12" s="1"/>
  <c r="AC552" i="1"/>
  <c r="N530" i="12" s="1"/>
  <c r="AC553" i="1"/>
  <c r="N531" i="12" s="1"/>
  <c r="AC554" i="1"/>
  <c r="N532" i="12" s="1"/>
  <c r="AC555" i="1"/>
  <c r="N533" i="12" s="1"/>
  <c r="AC556" i="1"/>
  <c r="N534" i="12" s="1"/>
  <c r="AC557" i="1"/>
  <c r="N535" i="12" s="1"/>
  <c r="AC558" i="1"/>
  <c r="N536" i="12" s="1"/>
  <c r="AC559" i="1"/>
  <c r="N537" i="12" s="1"/>
  <c r="AC560" i="1"/>
  <c r="N538" i="12" s="1"/>
  <c r="AC561" i="1"/>
  <c r="N539" i="12" s="1"/>
  <c r="AC562" i="1"/>
  <c r="N540" i="12" s="1"/>
  <c r="AC563" i="1"/>
  <c r="N541" i="12" s="1"/>
  <c r="AC564" i="1"/>
  <c r="N542" i="12" s="1"/>
  <c r="AC565" i="1"/>
  <c r="N543" i="12" s="1"/>
  <c r="AC566" i="1"/>
  <c r="N544" i="12" s="1"/>
  <c r="AC567" i="1"/>
  <c r="N545" i="12" s="1"/>
  <c r="AC568" i="1"/>
  <c r="N546" i="12" s="1"/>
  <c r="AC569" i="1"/>
  <c r="N547" i="12" s="1"/>
  <c r="AC570" i="1"/>
  <c r="N548" i="12" s="1"/>
  <c r="AC571" i="1"/>
  <c r="N549" i="12" s="1"/>
  <c r="AC572" i="1"/>
  <c r="N550" i="12" s="1"/>
  <c r="AC573" i="1"/>
  <c r="N551" i="12" s="1"/>
  <c r="AC574" i="1"/>
  <c r="N552" i="12" s="1"/>
  <c r="AC575" i="1"/>
  <c r="N553" i="12" s="1"/>
  <c r="AC576" i="1"/>
  <c r="N554" i="12" s="1"/>
  <c r="AC577" i="1"/>
  <c r="N555" i="12" s="1"/>
  <c r="AC578" i="1"/>
  <c r="N556" i="12" s="1"/>
  <c r="AC579" i="1"/>
  <c r="N557" i="12" s="1"/>
  <c r="AC580" i="1"/>
  <c r="N558" i="12" s="1"/>
  <c r="AC581" i="1"/>
  <c r="N559" i="12" s="1"/>
  <c r="AC582" i="1"/>
  <c r="N560" i="12" s="1"/>
  <c r="AC583" i="1"/>
  <c r="N561" i="12" s="1"/>
  <c r="AC584" i="1"/>
  <c r="N562" i="12" s="1"/>
  <c r="AC585" i="1"/>
  <c r="N563" i="12" s="1"/>
  <c r="AC586" i="1"/>
  <c r="N564" i="12" s="1"/>
  <c r="AC587" i="1"/>
  <c r="N565" i="12" s="1"/>
  <c r="AC588" i="1"/>
  <c r="N566" i="12" s="1"/>
  <c r="AC589" i="1"/>
  <c r="N567" i="12" s="1"/>
  <c r="AC590" i="1"/>
  <c r="N568" i="12" s="1"/>
  <c r="AC591" i="1"/>
  <c r="N569" i="12" s="1"/>
  <c r="AC592" i="1"/>
  <c r="N570" i="12" s="1"/>
  <c r="AC593" i="1"/>
  <c r="N571" i="12" s="1"/>
  <c r="AC594" i="1"/>
  <c r="N572" i="12" s="1"/>
  <c r="AC595" i="1"/>
  <c r="N573" i="12" s="1"/>
  <c r="AC596" i="1"/>
  <c r="N574" i="12" s="1"/>
  <c r="AC597" i="1"/>
  <c r="N575" i="12" s="1"/>
  <c r="AC598" i="1"/>
  <c r="N576" i="12" s="1"/>
  <c r="AC599" i="1"/>
  <c r="N577" i="12" s="1"/>
  <c r="AC600" i="1"/>
  <c r="N578" i="12" s="1"/>
  <c r="AC601" i="1"/>
  <c r="N579" i="12" s="1"/>
  <c r="AC602" i="1"/>
  <c r="N580" i="12" s="1"/>
  <c r="AC603" i="1"/>
  <c r="N581" i="12" s="1"/>
  <c r="AC604" i="1"/>
  <c r="N582" i="12" s="1"/>
  <c r="AC605" i="1"/>
  <c r="N583" i="12" s="1"/>
  <c r="AC606" i="1"/>
  <c r="N584" i="12" s="1"/>
  <c r="AC607" i="1"/>
  <c r="N585" i="12" s="1"/>
  <c r="AC608" i="1"/>
  <c r="N586" i="12" s="1"/>
  <c r="AC609" i="1"/>
  <c r="N587" i="12" s="1"/>
  <c r="AC610" i="1"/>
  <c r="N588" i="12" s="1"/>
  <c r="AC611" i="1"/>
  <c r="N589" i="12" s="1"/>
  <c r="AC612" i="1"/>
  <c r="N590" i="12" s="1"/>
  <c r="AC613" i="1"/>
  <c r="N591" i="12" s="1"/>
  <c r="AC614" i="1"/>
  <c r="N592" i="12" s="1"/>
  <c r="AC615" i="1"/>
  <c r="N593" i="12" s="1"/>
  <c r="AC616" i="1"/>
  <c r="N594" i="12" s="1"/>
  <c r="AC617" i="1"/>
  <c r="N595" i="12" s="1"/>
  <c r="AC618" i="1"/>
  <c r="N596" i="12" s="1"/>
  <c r="AC619" i="1"/>
  <c r="N597" i="12" s="1"/>
  <c r="AC620" i="1"/>
  <c r="N598" i="12" s="1"/>
  <c r="AC621" i="1"/>
  <c r="N599" i="12" s="1"/>
  <c r="AC622" i="1"/>
  <c r="N600" i="12" s="1"/>
  <c r="AC623" i="1"/>
  <c r="N601" i="12" s="1"/>
  <c r="AC624" i="1"/>
  <c r="N602" i="12" s="1"/>
  <c r="AC625" i="1"/>
  <c r="N603" i="12" s="1"/>
  <c r="AC626" i="1"/>
  <c r="N604" i="12" s="1"/>
  <c r="AC627" i="1"/>
  <c r="N605" i="12" s="1"/>
  <c r="AC628" i="1"/>
  <c r="N606" i="12" s="1"/>
  <c r="AC629" i="1"/>
  <c r="N607" i="12" s="1"/>
  <c r="AC630" i="1"/>
  <c r="N608" i="12" s="1"/>
  <c r="AC631" i="1"/>
  <c r="N609" i="12" s="1"/>
  <c r="AC632" i="1"/>
  <c r="N610" i="12" s="1"/>
  <c r="AC633" i="1"/>
  <c r="N611" i="12" s="1"/>
  <c r="AC634" i="1"/>
  <c r="N612" i="12" s="1"/>
  <c r="AC635" i="1"/>
  <c r="N613" i="12" s="1"/>
  <c r="AC636" i="1"/>
  <c r="N614" i="12" s="1"/>
  <c r="AC637" i="1"/>
  <c r="N615" i="12" s="1"/>
  <c r="AC638" i="1"/>
  <c r="N616" i="12" s="1"/>
  <c r="AC639" i="1"/>
  <c r="N617" i="12" s="1"/>
  <c r="AC640" i="1"/>
  <c r="N618" i="12" s="1"/>
  <c r="AC641" i="1"/>
  <c r="N619" i="12" s="1"/>
  <c r="AC642" i="1"/>
  <c r="N620" i="12" s="1"/>
  <c r="AC643" i="1"/>
  <c r="N621" i="12" s="1"/>
  <c r="AC644" i="1"/>
  <c r="N622" i="12" s="1"/>
  <c r="AC645" i="1"/>
  <c r="N623" i="12" s="1"/>
  <c r="AC646" i="1"/>
  <c r="N624" i="12" s="1"/>
  <c r="AC647" i="1"/>
  <c r="N625" i="12" s="1"/>
  <c r="AC648" i="1"/>
  <c r="N626" i="12" s="1"/>
  <c r="AC649" i="1"/>
  <c r="N627" i="12" s="1"/>
  <c r="AC650" i="1"/>
  <c r="N628" i="12" s="1"/>
  <c r="AC651" i="1"/>
  <c r="N629" i="12" s="1"/>
  <c r="AC652" i="1"/>
  <c r="N630" i="12" s="1"/>
  <c r="AC653" i="1"/>
  <c r="N631" i="12" s="1"/>
  <c r="AC654" i="1"/>
  <c r="N632" i="12" s="1"/>
  <c r="AC655" i="1"/>
  <c r="N633" i="12" s="1"/>
  <c r="AC656" i="1"/>
  <c r="N634" i="12" s="1"/>
  <c r="AC657" i="1"/>
  <c r="N635" i="12" s="1"/>
  <c r="AC658" i="1"/>
  <c r="N636" i="12" s="1"/>
  <c r="AC659" i="1"/>
  <c r="N637" i="12" s="1"/>
  <c r="AC660" i="1"/>
  <c r="N638" i="12" s="1"/>
  <c r="AC661" i="1"/>
  <c r="N639" i="12" s="1"/>
  <c r="AC662" i="1"/>
  <c r="N640" i="12" s="1"/>
  <c r="AC663" i="1"/>
  <c r="N641" i="12" s="1"/>
  <c r="AC664" i="1"/>
  <c r="N642" i="12" s="1"/>
  <c r="AC665" i="1"/>
  <c r="N643" i="12" s="1"/>
  <c r="AC666" i="1"/>
  <c r="N644" i="12" s="1"/>
  <c r="AC667" i="1"/>
  <c r="N645" i="12" s="1"/>
  <c r="AC668" i="1"/>
  <c r="N646" i="12" s="1"/>
  <c r="AC669" i="1"/>
  <c r="N647" i="12" s="1"/>
  <c r="AC670" i="1"/>
  <c r="N648" i="12" s="1"/>
  <c r="AC671" i="1"/>
  <c r="N649" i="12" s="1"/>
  <c r="AC672" i="1"/>
  <c r="N650" i="12" s="1"/>
  <c r="AC673" i="1"/>
  <c r="N651" i="12" s="1"/>
  <c r="AC674" i="1"/>
  <c r="N652" i="12" s="1"/>
  <c r="AC675" i="1"/>
  <c r="N653" i="12" s="1"/>
  <c r="AC676" i="1"/>
  <c r="N654" i="12" s="1"/>
  <c r="AC677" i="1"/>
  <c r="N655" i="12" s="1"/>
  <c r="AC678" i="1"/>
  <c r="N656" i="12" s="1"/>
  <c r="AC679" i="1"/>
  <c r="N657" i="12" s="1"/>
  <c r="AC680" i="1"/>
  <c r="N658" i="12" s="1"/>
  <c r="AC681" i="1"/>
  <c r="N659" i="12" s="1"/>
  <c r="AC682" i="1"/>
  <c r="N660" i="12" s="1"/>
  <c r="AC683" i="1"/>
  <c r="N661" i="12" s="1"/>
  <c r="AC684" i="1"/>
  <c r="N662" i="12" s="1"/>
  <c r="AC685" i="1"/>
  <c r="N663" i="12" s="1"/>
  <c r="AC686" i="1"/>
  <c r="N664" i="12" s="1"/>
  <c r="AC687" i="1"/>
  <c r="N665" i="12" s="1"/>
  <c r="AC688" i="1"/>
  <c r="N666" i="12" s="1"/>
  <c r="AC689" i="1"/>
  <c r="N667" i="12" s="1"/>
  <c r="AC690" i="1"/>
  <c r="N668" i="12" s="1"/>
  <c r="AC691" i="1"/>
  <c r="N669" i="12" s="1"/>
  <c r="AC692" i="1"/>
  <c r="N670" i="12" s="1"/>
  <c r="AC693" i="1"/>
  <c r="N671" i="12" s="1"/>
  <c r="AC694" i="1"/>
  <c r="N672" i="12" s="1"/>
  <c r="AC695" i="1"/>
  <c r="N673" i="12" s="1"/>
  <c r="AC696" i="1"/>
  <c r="N674" i="12" s="1"/>
  <c r="AC697" i="1"/>
  <c r="N675" i="12" s="1"/>
  <c r="AC698" i="1"/>
  <c r="N676" i="12" s="1"/>
  <c r="AC699" i="1"/>
  <c r="N677" i="12" s="1"/>
  <c r="AC700" i="1"/>
  <c r="N678" i="12" s="1"/>
  <c r="AC701" i="1"/>
  <c r="N679" i="12" s="1"/>
  <c r="AC702" i="1"/>
  <c r="N680" i="12" s="1"/>
  <c r="AC703" i="1"/>
  <c r="N681" i="12" s="1"/>
  <c r="AC704" i="1"/>
  <c r="N682" i="12" s="1"/>
  <c r="AC705" i="1"/>
  <c r="N683" i="12" s="1"/>
  <c r="AC706" i="1"/>
  <c r="N684" i="12" s="1"/>
  <c r="AC707" i="1"/>
  <c r="N685" i="12" s="1"/>
  <c r="AC708" i="1"/>
  <c r="N686" i="12" s="1"/>
  <c r="AC709" i="1"/>
  <c r="N687" i="12" s="1"/>
  <c r="AC710" i="1"/>
  <c r="N688" i="12" s="1"/>
  <c r="AC711" i="1"/>
  <c r="N689" i="12" s="1"/>
  <c r="AC712" i="1"/>
  <c r="N690" i="12" s="1"/>
  <c r="AC713" i="1"/>
  <c r="N691" i="12" s="1"/>
  <c r="AC714" i="1"/>
  <c r="N692" i="12" s="1"/>
  <c r="AC715" i="1"/>
  <c r="N693" i="12" s="1"/>
  <c r="AC716" i="1"/>
  <c r="N694" i="12" s="1"/>
  <c r="AC717" i="1"/>
  <c r="N695" i="12" s="1"/>
  <c r="AC718" i="1"/>
  <c r="N696" i="12" s="1"/>
  <c r="AC719" i="1"/>
  <c r="N697" i="12" s="1"/>
  <c r="AC720" i="1"/>
  <c r="N698" i="12" s="1"/>
  <c r="AC721" i="1"/>
  <c r="N699" i="12" s="1"/>
  <c r="AC722" i="1"/>
  <c r="N700" i="12" s="1"/>
  <c r="AC723" i="1"/>
  <c r="N701" i="12" s="1"/>
  <c r="AC724" i="1"/>
  <c r="N702" i="12" s="1"/>
  <c r="AC725" i="1"/>
  <c r="N703" i="12" s="1"/>
  <c r="AC726" i="1"/>
  <c r="N704" i="12" s="1"/>
  <c r="AC727" i="1"/>
  <c r="N705" i="12" s="1"/>
  <c r="AC728" i="1"/>
  <c r="N706" i="12" s="1"/>
  <c r="AC729" i="1"/>
  <c r="N707" i="12" s="1"/>
  <c r="AC730" i="1"/>
  <c r="N708" i="12" s="1"/>
  <c r="AC731" i="1"/>
  <c r="N709" i="12" s="1"/>
  <c r="AC732" i="1"/>
  <c r="N710" i="12" s="1"/>
  <c r="AC733" i="1"/>
  <c r="N711" i="12" s="1"/>
  <c r="AC734" i="1"/>
  <c r="N712" i="12" s="1"/>
  <c r="AC735" i="1"/>
  <c r="N713" i="12" s="1"/>
  <c r="AC736" i="1"/>
  <c r="N714" i="12" s="1"/>
  <c r="AC737" i="1"/>
  <c r="N715" i="12" s="1"/>
  <c r="AC738" i="1"/>
  <c r="N716" i="12" s="1"/>
  <c r="AC739" i="1"/>
  <c r="N717" i="12" s="1"/>
  <c r="AC740" i="1"/>
  <c r="N718" i="12" s="1"/>
  <c r="AC741" i="1"/>
  <c r="N719" i="12" s="1"/>
  <c r="AC742" i="1"/>
  <c r="N720" i="12" s="1"/>
  <c r="AC743" i="1"/>
  <c r="N721" i="12" s="1"/>
  <c r="AC744" i="1"/>
  <c r="N722" i="12" s="1"/>
  <c r="AC745" i="1"/>
  <c r="N723" i="12" s="1"/>
  <c r="AC746" i="1"/>
  <c r="N724" i="12" s="1"/>
  <c r="AC747" i="1"/>
  <c r="N725" i="12" s="1"/>
  <c r="AC748" i="1"/>
  <c r="N726" i="12" s="1"/>
  <c r="AC749" i="1"/>
  <c r="N727" i="12" s="1"/>
  <c r="AC750" i="1"/>
  <c r="N728" i="12" s="1"/>
  <c r="AC751" i="1"/>
  <c r="N729" i="12" s="1"/>
  <c r="AC752" i="1"/>
  <c r="N730" i="12" s="1"/>
  <c r="AC753" i="1"/>
  <c r="N731" i="12" s="1"/>
  <c r="AC754" i="1"/>
  <c r="N732" i="12" s="1"/>
  <c r="AC755" i="1"/>
  <c r="N733" i="12" s="1"/>
  <c r="AC756" i="1"/>
  <c r="N734" i="12" s="1"/>
  <c r="AC757" i="1"/>
  <c r="N735" i="12" s="1"/>
  <c r="AC758" i="1"/>
  <c r="N736" i="12" s="1"/>
  <c r="AC759" i="1"/>
  <c r="N737" i="12" s="1"/>
  <c r="AC760" i="1"/>
  <c r="N738" i="12" s="1"/>
  <c r="AC761" i="1"/>
  <c r="N739" i="12" s="1"/>
  <c r="AC762" i="1"/>
  <c r="N740" i="12" s="1"/>
  <c r="AC763" i="1"/>
  <c r="N741" i="12" s="1"/>
  <c r="AC764" i="1"/>
  <c r="N742" i="12" s="1"/>
  <c r="AC765" i="1"/>
  <c r="N743" i="12" s="1"/>
  <c r="AC766" i="1"/>
  <c r="N744" i="12" s="1"/>
  <c r="AC767" i="1"/>
  <c r="N745" i="12" s="1"/>
  <c r="AC768" i="1"/>
  <c r="N746" i="12" s="1"/>
  <c r="AC769" i="1"/>
  <c r="N747" i="12" s="1"/>
  <c r="AC770" i="1"/>
  <c r="N748" i="12" s="1"/>
  <c r="AC771" i="1"/>
  <c r="N749" i="12" s="1"/>
  <c r="AC772" i="1"/>
  <c r="N750" i="12" s="1"/>
  <c r="AC773" i="1"/>
  <c r="N751" i="12" s="1"/>
  <c r="AC774" i="1"/>
  <c r="N752" i="12" s="1"/>
  <c r="AC775" i="1"/>
  <c r="N753" i="12" s="1"/>
  <c r="AC776" i="1"/>
  <c r="N754" i="12" s="1"/>
  <c r="AC777" i="1"/>
  <c r="N755" i="12" s="1"/>
  <c r="AC778" i="1"/>
  <c r="N756" i="12" s="1"/>
  <c r="AC779" i="1"/>
  <c r="N757" i="12" s="1"/>
  <c r="AC780" i="1"/>
  <c r="N758" i="12" s="1"/>
  <c r="AC781" i="1"/>
  <c r="N759" i="12" s="1"/>
  <c r="AC782" i="1"/>
  <c r="N760" i="12" s="1"/>
  <c r="AC783" i="1"/>
  <c r="N761" i="12" s="1"/>
  <c r="AC784" i="1"/>
  <c r="N762" i="12" s="1"/>
  <c r="AC785" i="1"/>
  <c r="N763" i="12" s="1"/>
  <c r="AC786" i="1"/>
  <c r="N764" i="12" s="1"/>
  <c r="AC787" i="1"/>
  <c r="N765" i="12" s="1"/>
  <c r="AC788" i="1"/>
  <c r="N766" i="12" s="1"/>
  <c r="AC789" i="1"/>
  <c r="N767" i="12" s="1"/>
  <c r="AC790" i="1"/>
  <c r="N768" i="12" s="1"/>
  <c r="AC791" i="1"/>
  <c r="N769" i="12" s="1"/>
  <c r="AC792" i="1"/>
  <c r="N770" i="12" s="1"/>
  <c r="AC793" i="1"/>
  <c r="N771" i="12" s="1"/>
  <c r="AC794" i="1"/>
  <c r="N772" i="12" s="1"/>
  <c r="AC795" i="1"/>
  <c r="N773" i="12" s="1"/>
  <c r="AC796" i="1"/>
  <c r="N774" i="12" s="1"/>
  <c r="AC797" i="1"/>
  <c r="N775" i="12" s="1"/>
  <c r="AC798" i="1"/>
  <c r="N776" i="12" s="1"/>
  <c r="AC799" i="1"/>
  <c r="N777" i="12" s="1"/>
  <c r="AC800" i="1"/>
  <c r="N778" i="12" s="1"/>
  <c r="AC801" i="1"/>
  <c r="N779" i="12" s="1"/>
  <c r="AC802" i="1"/>
  <c r="N780" i="12" s="1"/>
  <c r="AC803" i="1"/>
  <c r="N781" i="12" s="1"/>
  <c r="AC804" i="1"/>
  <c r="N782" i="12" s="1"/>
  <c r="AC805" i="1"/>
  <c r="N783" i="12" s="1"/>
  <c r="AC806" i="1"/>
  <c r="N784" i="12" s="1"/>
  <c r="AC807" i="1"/>
  <c r="N785" i="12" s="1"/>
  <c r="AC808" i="1"/>
  <c r="N786" i="12" s="1"/>
  <c r="AC809" i="1"/>
  <c r="N787" i="12" s="1"/>
  <c r="AC810" i="1"/>
  <c r="N788" i="12" s="1"/>
  <c r="AC811" i="1"/>
  <c r="N789" i="12" s="1"/>
  <c r="AC812" i="1"/>
  <c r="N790" i="12" s="1"/>
  <c r="AC813" i="1"/>
  <c r="N791" i="12" s="1"/>
  <c r="AC814" i="1"/>
  <c r="N792" i="12" s="1"/>
  <c r="AC815" i="1"/>
  <c r="N793" i="12" s="1"/>
  <c r="AC816" i="1"/>
  <c r="N794" i="12" s="1"/>
  <c r="AC817" i="1"/>
  <c r="N795" i="12" s="1"/>
  <c r="AC818" i="1"/>
  <c r="N796" i="12" s="1"/>
  <c r="AC819" i="1"/>
  <c r="N797" i="12" s="1"/>
  <c r="AC820" i="1"/>
  <c r="N798" i="12" s="1"/>
  <c r="AC821" i="1"/>
  <c r="N799" i="12" s="1"/>
  <c r="AC822" i="1"/>
  <c r="N800" i="12" s="1"/>
  <c r="AC823" i="1"/>
  <c r="N801" i="12" s="1"/>
  <c r="AC824" i="1"/>
  <c r="N802" i="12" s="1"/>
  <c r="AC825" i="1"/>
  <c r="N803" i="12" s="1"/>
  <c r="AC826" i="1"/>
  <c r="N804" i="12" s="1"/>
  <c r="AC827" i="1"/>
  <c r="N805" i="12" s="1"/>
  <c r="AC828" i="1"/>
  <c r="N806" i="12" s="1"/>
  <c r="AC829" i="1"/>
  <c r="N807" i="12" s="1"/>
  <c r="AC830" i="1"/>
  <c r="N808" i="12" s="1"/>
  <c r="AC831" i="1"/>
  <c r="N809" i="12" s="1"/>
  <c r="AC832" i="1"/>
  <c r="N810" i="12" s="1"/>
  <c r="AC833" i="1"/>
  <c r="N811" i="12" s="1"/>
  <c r="AC834" i="1"/>
  <c r="N812" i="12" s="1"/>
  <c r="AC835" i="1"/>
  <c r="N813" i="12" s="1"/>
  <c r="AC836" i="1"/>
  <c r="N814" i="12" s="1"/>
  <c r="AC837" i="1"/>
  <c r="N815" i="12" s="1"/>
  <c r="AC838" i="1"/>
  <c r="N816" i="12" s="1"/>
  <c r="AC839" i="1"/>
  <c r="N817" i="12" s="1"/>
  <c r="AC840" i="1"/>
  <c r="N818" i="12" s="1"/>
  <c r="AC841" i="1"/>
  <c r="N819" i="12" s="1"/>
  <c r="AC842" i="1"/>
  <c r="N820" i="12" s="1"/>
  <c r="AC843" i="1"/>
  <c r="N821" i="12" s="1"/>
  <c r="AC844" i="1"/>
  <c r="N822" i="12" s="1"/>
  <c r="AC845" i="1"/>
  <c r="N823" i="12" s="1"/>
  <c r="AC846" i="1"/>
  <c r="N824" i="12" s="1"/>
  <c r="AC847" i="1"/>
  <c r="N825" i="12" s="1"/>
  <c r="AC848" i="1"/>
  <c r="N826" i="12" s="1"/>
  <c r="AC849" i="1"/>
  <c r="N827" i="12" s="1"/>
  <c r="AC850" i="1"/>
  <c r="N828" i="12" s="1"/>
  <c r="AC851" i="1"/>
  <c r="N829" i="12" s="1"/>
  <c r="AC852" i="1"/>
  <c r="N830" i="12" s="1"/>
  <c r="AC853" i="1"/>
  <c r="N831" i="12" s="1"/>
  <c r="AC854" i="1"/>
  <c r="N832" i="12" s="1"/>
  <c r="AC855" i="1"/>
  <c r="N833" i="12" s="1"/>
  <c r="AC856" i="1"/>
  <c r="N834" i="12" s="1"/>
  <c r="AC857" i="1"/>
  <c r="N835" i="12" s="1"/>
  <c r="AC858" i="1"/>
  <c r="N836" i="12" s="1"/>
  <c r="AC859" i="1"/>
  <c r="N837" i="12" s="1"/>
  <c r="AC860" i="1"/>
  <c r="N838" i="12" s="1"/>
  <c r="AC861" i="1"/>
  <c r="N839" i="12" s="1"/>
  <c r="AC862" i="1"/>
  <c r="N840" i="12" s="1"/>
  <c r="AC863" i="1"/>
  <c r="N841" i="12" s="1"/>
  <c r="AC864" i="1"/>
  <c r="N842" i="12" s="1"/>
  <c r="AC865" i="1"/>
  <c r="N843" i="12" s="1"/>
  <c r="AC866" i="1"/>
  <c r="N844" i="12" s="1"/>
  <c r="AC867" i="1"/>
  <c r="N845" i="12" s="1"/>
  <c r="AC868" i="1"/>
  <c r="N846" i="12" s="1"/>
  <c r="AC869" i="1"/>
  <c r="N847" i="12" s="1"/>
  <c r="AC870" i="1"/>
  <c r="N848" i="12" s="1"/>
  <c r="AC871" i="1"/>
  <c r="N849" i="12" s="1"/>
  <c r="AC872" i="1"/>
  <c r="N850" i="12" s="1"/>
  <c r="AC873" i="1"/>
  <c r="N851" i="12" s="1"/>
  <c r="AC874" i="1"/>
  <c r="N852" i="12" s="1"/>
  <c r="AC875" i="1"/>
  <c r="N853" i="12" s="1"/>
  <c r="AC876" i="1"/>
  <c r="N854" i="12" s="1"/>
  <c r="AC877" i="1"/>
  <c r="N855" i="12" s="1"/>
  <c r="AC878" i="1"/>
  <c r="N856" i="12" s="1"/>
  <c r="AC879" i="1"/>
  <c r="N857" i="12" s="1"/>
  <c r="AC880" i="1"/>
  <c r="N858" i="12" s="1"/>
  <c r="AC881" i="1"/>
  <c r="N859" i="12" s="1"/>
  <c r="AC882" i="1"/>
  <c r="N860" i="12" s="1"/>
  <c r="AC883" i="1"/>
  <c r="N861" i="12" s="1"/>
  <c r="AC884" i="1"/>
  <c r="N862" i="12" s="1"/>
  <c r="AC885" i="1"/>
  <c r="N863" i="12" s="1"/>
  <c r="AC886" i="1"/>
  <c r="N864" i="12" s="1"/>
  <c r="AC887" i="1"/>
  <c r="N865" i="12" s="1"/>
  <c r="AC888" i="1"/>
  <c r="N866" i="12" s="1"/>
  <c r="AC889" i="1"/>
  <c r="N867" i="12" s="1"/>
  <c r="AC890" i="1"/>
  <c r="N868" i="12" s="1"/>
  <c r="AC891" i="1"/>
  <c r="N869" i="12" s="1"/>
  <c r="AC892" i="1"/>
  <c r="N870" i="12" s="1"/>
  <c r="AC893" i="1"/>
  <c r="N871" i="12" s="1"/>
  <c r="AC894" i="1"/>
  <c r="N872" i="12" s="1"/>
  <c r="AC895" i="1"/>
  <c r="N873" i="12" s="1"/>
  <c r="AC896" i="1"/>
  <c r="N874" i="12" s="1"/>
  <c r="AC897" i="1"/>
  <c r="N875" i="12" s="1"/>
  <c r="AC898" i="1"/>
  <c r="N876" i="12" s="1"/>
  <c r="AC899" i="1"/>
  <c r="N877" i="12" s="1"/>
  <c r="AC900" i="1"/>
  <c r="N878" i="12" s="1"/>
  <c r="AC901" i="1"/>
  <c r="N879" i="12" s="1"/>
  <c r="AC902" i="1"/>
  <c r="N880" i="12" s="1"/>
  <c r="AC903" i="1"/>
  <c r="N881" i="12" s="1"/>
  <c r="AC904" i="1"/>
  <c r="N882" i="12" s="1"/>
  <c r="AC905" i="1"/>
  <c r="N883" i="12" s="1"/>
  <c r="AC906" i="1"/>
  <c r="N884" i="12" s="1"/>
  <c r="AC907" i="1"/>
  <c r="N885" i="12" s="1"/>
  <c r="AC908" i="1"/>
  <c r="N886" i="12" s="1"/>
  <c r="AC909" i="1"/>
  <c r="N887" i="12" s="1"/>
  <c r="AC910" i="1"/>
  <c r="N888" i="12" s="1"/>
  <c r="AC911" i="1"/>
  <c r="N889" i="12" s="1"/>
  <c r="AC912" i="1"/>
  <c r="N890" i="12" s="1"/>
  <c r="AC913" i="1"/>
  <c r="N891" i="12" s="1"/>
  <c r="AC914" i="1"/>
  <c r="N892" i="12" s="1"/>
  <c r="AC915" i="1"/>
  <c r="N893" i="12" s="1"/>
  <c r="AC916" i="1"/>
  <c r="N894" i="12" s="1"/>
  <c r="AC917" i="1"/>
  <c r="N895" i="12" s="1"/>
  <c r="AC918" i="1"/>
  <c r="N896" i="12" s="1"/>
  <c r="AC919" i="1"/>
  <c r="N897" i="12" s="1"/>
  <c r="AC920" i="1"/>
  <c r="N898" i="12" s="1"/>
  <c r="AC921" i="1"/>
  <c r="N899" i="12" s="1"/>
  <c r="AC922" i="1"/>
  <c r="N900" i="12" s="1"/>
  <c r="AC923" i="1"/>
  <c r="N901" i="12" s="1"/>
  <c r="AC924" i="1"/>
  <c r="N902" i="12" s="1"/>
  <c r="AC925" i="1"/>
  <c r="N903" i="12" s="1"/>
  <c r="AC926" i="1"/>
  <c r="N904" i="12" s="1"/>
  <c r="AC927" i="1"/>
  <c r="N905" i="12" s="1"/>
  <c r="AC928" i="1"/>
  <c r="N906" i="12" s="1"/>
  <c r="AC929" i="1"/>
  <c r="N907" i="12" s="1"/>
  <c r="AC930" i="1"/>
  <c r="N908" i="12" s="1"/>
  <c r="AC931" i="1"/>
  <c r="N909" i="12" s="1"/>
  <c r="AC932" i="1"/>
  <c r="N910" i="12" s="1"/>
  <c r="AC933" i="1"/>
  <c r="N911" i="12" s="1"/>
  <c r="AC934" i="1"/>
  <c r="N912" i="12" s="1"/>
  <c r="AC935" i="1"/>
  <c r="N913" i="12" s="1"/>
  <c r="AC936" i="1"/>
  <c r="N914" i="12" s="1"/>
  <c r="AC937" i="1"/>
  <c r="N915" i="12" s="1"/>
  <c r="AC938" i="1"/>
  <c r="N916" i="12" s="1"/>
  <c r="AC939" i="1"/>
  <c r="N917" i="12" s="1"/>
  <c r="AC940" i="1"/>
  <c r="N918" i="12" s="1"/>
  <c r="AC941" i="1"/>
  <c r="N919" i="12" s="1"/>
  <c r="AC942" i="1"/>
  <c r="N920" i="12" s="1"/>
  <c r="AC943" i="1"/>
  <c r="N921" i="12" s="1"/>
  <c r="AC944" i="1"/>
  <c r="N922" i="12" s="1"/>
  <c r="AC945" i="1"/>
  <c r="N923" i="12" s="1"/>
  <c r="AC946" i="1"/>
  <c r="N924" i="12" s="1"/>
  <c r="AC947" i="1"/>
  <c r="N925" i="12" s="1"/>
  <c r="AC948" i="1"/>
  <c r="N926" i="12" s="1"/>
  <c r="AC949" i="1"/>
  <c r="N927" i="12" s="1"/>
  <c r="AC950" i="1"/>
  <c r="N928" i="12" s="1"/>
  <c r="AC951" i="1"/>
  <c r="N929" i="12" s="1"/>
  <c r="AC952" i="1"/>
  <c r="N930" i="12" s="1"/>
  <c r="AC953" i="1"/>
  <c r="N931" i="12" s="1"/>
  <c r="AC954" i="1"/>
  <c r="N932" i="12" s="1"/>
  <c r="AC955" i="1"/>
  <c r="N933" i="12" s="1"/>
  <c r="AC956" i="1"/>
  <c r="N934" i="12" s="1"/>
  <c r="AC957" i="1"/>
  <c r="N935" i="12" s="1"/>
  <c r="AC958" i="1"/>
  <c r="N936" i="12" s="1"/>
  <c r="AC959" i="1"/>
  <c r="N937" i="12" s="1"/>
  <c r="AC960" i="1"/>
  <c r="N938" i="12" s="1"/>
  <c r="AC961" i="1"/>
  <c r="N939" i="12" s="1"/>
  <c r="AC962" i="1"/>
  <c r="N940" i="12" s="1"/>
  <c r="AC963" i="1"/>
  <c r="N941" i="12" s="1"/>
  <c r="AC964" i="1"/>
  <c r="N942" i="12" s="1"/>
  <c r="AC965" i="1"/>
  <c r="N943" i="12" s="1"/>
  <c r="AC966" i="1"/>
  <c r="N944" i="12" s="1"/>
  <c r="AC967" i="1"/>
  <c r="N945" i="12" s="1"/>
  <c r="AC968" i="1"/>
  <c r="N946" i="12" s="1"/>
  <c r="AC969" i="1"/>
  <c r="N947" i="12" s="1"/>
  <c r="AC970" i="1"/>
  <c r="N948" i="12" s="1"/>
  <c r="AC971" i="1"/>
  <c r="N949" i="12" s="1"/>
  <c r="AC972" i="1"/>
  <c r="N950" i="12" s="1"/>
  <c r="AC973" i="1"/>
  <c r="N951" i="12" s="1"/>
  <c r="AC974" i="1"/>
  <c r="N952" i="12" s="1"/>
  <c r="AC975" i="1"/>
  <c r="N953" i="12" s="1"/>
  <c r="AC976" i="1"/>
  <c r="N954" i="12" s="1"/>
  <c r="AC977" i="1"/>
  <c r="N955" i="12" s="1"/>
  <c r="AC978" i="1"/>
  <c r="N956" i="12" s="1"/>
  <c r="AC979" i="1"/>
  <c r="N957" i="12" s="1"/>
  <c r="AC980" i="1"/>
  <c r="N958" i="12" s="1"/>
  <c r="AC981" i="1"/>
  <c r="N959" i="12" s="1"/>
  <c r="AC982" i="1"/>
  <c r="N960" i="12" s="1"/>
  <c r="AC983" i="1"/>
  <c r="N961" i="12" s="1"/>
  <c r="AC984" i="1"/>
  <c r="N962" i="12" s="1"/>
  <c r="AC985" i="1"/>
  <c r="N963" i="12" s="1"/>
  <c r="AC986" i="1"/>
  <c r="N964" i="12" s="1"/>
  <c r="AC987" i="1"/>
  <c r="N965" i="12" s="1"/>
  <c r="AC988" i="1"/>
  <c r="N966" i="12" s="1"/>
  <c r="AC989" i="1"/>
  <c r="N967" i="12" s="1"/>
  <c r="AC990" i="1"/>
  <c r="N968" i="12" s="1"/>
  <c r="AC991" i="1"/>
  <c r="N969" i="12" s="1"/>
  <c r="AC992" i="1"/>
  <c r="N970" i="12" s="1"/>
  <c r="AC993" i="1"/>
  <c r="N971" i="12" s="1"/>
  <c r="AC994" i="1"/>
  <c r="N972" i="12" s="1"/>
  <c r="AC995" i="1"/>
  <c r="N973" i="12" s="1"/>
  <c r="AC996" i="1"/>
  <c r="N974" i="12" s="1"/>
  <c r="AC997" i="1"/>
  <c r="N975" i="12" s="1"/>
  <c r="AC998" i="1"/>
  <c r="N976" i="12" s="1"/>
  <c r="AC999" i="1"/>
  <c r="N977" i="12" s="1"/>
  <c r="AC1000" i="1"/>
  <c r="N978" i="12" s="1"/>
  <c r="AC1001" i="1"/>
  <c r="N979" i="12" s="1"/>
  <c r="AC1002" i="1"/>
  <c r="N980" i="12" s="1"/>
  <c r="AC1003" i="1"/>
  <c r="N981" i="12" s="1"/>
  <c r="AC1004" i="1"/>
  <c r="N982" i="12" s="1"/>
  <c r="AC1005" i="1"/>
  <c r="N983" i="12" s="1"/>
  <c r="AC1006" i="1"/>
  <c r="N984" i="12" s="1"/>
  <c r="AC1007" i="1"/>
  <c r="N985" i="12" s="1"/>
  <c r="AC1008" i="1"/>
  <c r="N986" i="12" s="1"/>
  <c r="AC1009" i="1"/>
  <c r="N987" i="12" s="1"/>
  <c r="AC1010" i="1"/>
  <c r="N988" i="12" s="1"/>
  <c r="AC1011" i="1"/>
  <c r="N989" i="12" s="1"/>
  <c r="AC1012" i="1"/>
  <c r="N990" i="12" s="1"/>
  <c r="AC1013" i="1"/>
  <c r="N991" i="12" s="1"/>
  <c r="AC1014" i="1"/>
  <c r="N992" i="12" s="1"/>
  <c r="AC1015" i="1"/>
  <c r="N993" i="12" s="1"/>
  <c r="AC1016" i="1"/>
  <c r="N994" i="12" s="1"/>
  <c r="AC1017" i="1"/>
  <c r="N995" i="12" s="1"/>
  <c r="AC1018" i="1"/>
  <c r="N996" i="12" s="1"/>
  <c r="AC1019" i="1"/>
  <c r="N997" i="12" s="1"/>
  <c r="AC1020" i="1"/>
  <c r="N998" i="12" s="1"/>
  <c r="AC1021" i="1"/>
  <c r="N999" i="12" s="1"/>
  <c r="AC1022" i="1"/>
  <c r="N1000" i="12" s="1"/>
  <c r="AC1023" i="1"/>
  <c r="N1001" i="12" s="1"/>
  <c r="AC1024" i="1"/>
  <c r="N1002" i="12" s="1"/>
  <c r="AC1025" i="1"/>
  <c r="N1003" i="12" s="1"/>
  <c r="AC1026" i="1"/>
  <c r="N1004" i="12" s="1"/>
  <c r="AC1027" i="1"/>
  <c r="N1005" i="12" s="1"/>
  <c r="AC1028" i="1"/>
  <c r="N1006" i="12" s="1"/>
  <c r="AC1029" i="1"/>
  <c r="N1007" i="12" s="1"/>
  <c r="AC1030" i="1"/>
  <c r="N1008" i="12" s="1"/>
  <c r="AC1031" i="1"/>
  <c r="N1009" i="12" s="1"/>
  <c r="AC1032" i="1"/>
  <c r="N1010" i="12" s="1"/>
  <c r="AC1033" i="1"/>
  <c r="N1011" i="12" s="1"/>
  <c r="AC1034" i="1"/>
  <c r="N1012" i="12" s="1"/>
  <c r="AC1035" i="1"/>
  <c r="N1013" i="12" s="1"/>
  <c r="AC1036" i="1"/>
  <c r="N1014" i="12" s="1"/>
  <c r="AC1037" i="1"/>
  <c r="N1015" i="12" s="1"/>
  <c r="AC1038" i="1"/>
  <c r="N1016" i="12" s="1"/>
  <c r="AC1039" i="1"/>
  <c r="N1017" i="12" s="1"/>
  <c r="AC1040" i="1"/>
  <c r="N1018" i="12" s="1"/>
  <c r="AC1041" i="1"/>
  <c r="N1019" i="12" s="1"/>
  <c r="AC1042" i="1"/>
  <c r="N1020" i="12" s="1"/>
  <c r="AC1043" i="1"/>
  <c r="N1021" i="12" s="1"/>
  <c r="AC1044" i="1"/>
  <c r="N1022" i="12" s="1"/>
  <c r="AC1045" i="1"/>
  <c r="N1023" i="12" s="1"/>
  <c r="AC1046" i="1"/>
  <c r="N1024" i="12" s="1"/>
  <c r="AC1047" i="1"/>
  <c r="N1025" i="12" s="1"/>
  <c r="AC1048" i="1"/>
  <c r="N1026" i="12" s="1"/>
  <c r="AC1049" i="1"/>
  <c r="N1027" i="12" s="1"/>
  <c r="AC1050" i="1"/>
  <c r="N1028" i="12" s="1"/>
  <c r="AC1051" i="1"/>
  <c r="N1029" i="12" s="1"/>
  <c r="AC1052" i="1"/>
  <c r="N1030" i="12" s="1"/>
  <c r="AC1053" i="1"/>
  <c r="N1031" i="12" s="1"/>
  <c r="AC1054" i="1"/>
  <c r="N1032" i="12" s="1"/>
  <c r="AC1055" i="1"/>
  <c r="N1033" i="12" s="1"/>
  <c r="AC1056" i="1"/>
  <c r="N1034" i="12" s="1"/>
  <c r="AC1057" i="1"/>
  <c r="N1035" i="12" s="1"/>
  <c r="AC1058" i="1"/>
  <c r="N1036" i="12" s="1"/>
  <c r="AC1059" i="1"/>
  <c r="N1037" i="12" s="1"/>
  <c r="AC1060" i="1"/>
  <c r="N1038" i="12" s="1"/>
  <c r="AC1061" i="1"/>
  <c r="N1039" i="12" s="1"/>
  <c r="AC1062" i="1"/>
  <c r="N1040" i="12" s="1"/>
  <c r="AC1063" i="1"/>
  <c r="N1041" i="12" s="1"/>
  <c r="AC1064" i="1"/>
  <c r="N1042" i="12" s="1"/>
  <c r="AC1065" i="1"/>
  <c r="N1043" i="12" s="1"/>
  <c r="AC1066" i="1"/>
  <c r="N1044" i="12" s="1"/>
  <c r="AC1067" i="1"/>
  <c r="N1045" i="12" s="1"/>
  <c r="AC1068" i="1"/>
  <c r="N1046" i="12" s="1"/>
  <c r="AC1069" i="1"/>
  <c r="N1047" i="12" s="1"/>
  <c r="AC1070" i="1"/>
  <c r="N1048" i="12" s="1"/>
  <c r="AC1071" i="1"/>
  <c r="N1049" i="12" s="1"/>
  <c r="AC1072" i="1"/>
  <c r="N1050" i="12" s="1"/>
  <c r="AC1073" i="1"/>
  <c r="N1051" i="12" s="1"/>
  <c r="AC1074" i="1"/>
  <c r="N1052" i="12" s="1"/>
  <c r="AC1075" i="1"/>
  <c r="N1053" i="12" s="1"/>
  <c r="AC1076" i="1"/>
  <c r="N1054" i="12" s="1"/>
  <c r="AC1077" i="1"/>
  <c r="N1055" i="12" s="1"/>
  <c r="AC1078" i="1"/>
  <c r="N1056" i="12" s="1"/>
  <c r="AC1079" i="1"/>
  <c r="N1057" i="12" s="1"/>
  <c r="AC1080" i="1"/>
  <c r="N1058" i="12" s="1"/>
  <c r="AC1081" i="1"/>
  <c r="N1059" i="12" s="1"/>
  <c r="AC1082" i="1"/>
  <c r="N1060" i="12" s="1"/>
  <c r="AC1083" i="1"/>
  <c r="N1061" i="12" s="1"/>
  <c r="AC1084" i="1"/>
  <c r="N1062" i="12" s="1"/>
  <c r="AC1085" i="1"/>
  <c r="N1063" i="12" s="1"/>
  <c r="AC1086" i="1"/>
  <c r="N1064" i="12" s="1"/>
  <c r="AC1087" i="1"/>
  <c r="N1065" i="12" s="1"/>
  <c r="AC1088" i="1"/>
  <c r="N1066" i="12" s="1"/>
  <c r="AC1089" i="1"/>
  <c r="N1067" i="12" s="1"/>
  <c r="AC1090" i="1"/>
  <c r="N1068" i="12" s="1"/>
  <c r="AC1091" i="1"/>
  <c r="N1069" i="12" s="1"/>
  <c r="AC1092" i="1"/>
  <c r="N1070" i="12" s="1"/>
  <c r="AC1093" i="1"/>
  <c r="N1071" i="12" s="1"/>
  <c r="AC1094" i="1"/>
  <c r="N1072" i="12" s="1"/>
  <c r="AC1095" i="1"/>
  <c r="N1073" i="12" s="1"/>
  <c r="AC1096" i="1"/>
  <c r="N1074" i="12" s="1"/>
  <c r="AC1097" i="1"/>
  <c r="N1075" i="12" s="1"/>
  <c r="AC1098" i="1"/>
  <c r="N1076" i="12" s="1"/>
  <c r="AC1099" i="1"/>
  <c r="N1077" i="12" s="1"/>
  <c r="AC1100" i="1"/>
  <c r="N1078" i="12" s="1"/>
  <c r="AC1101" i="1"/>
  <c r="N1079" i="12" s="1"/>
  <c r="AC1102" i="1"/>
  <c r="N1080" i="12" s="1"/>
  <c r="AC1103" i="1"/>
  <c r="N1081" i="12" s="1"/>
  <c r="AC1104" i="1"/>
  <c r="N1082" i="12" s="1"/>
  <c r="AC1105" i="1"/>
  <c r="N1083" i="12" s="1"/>
  <c r="AC1106" i="1"/>
  <c r="N1084" i="12" s="1"/>
  <c r="AC1107" i="1"/>
  <c r="N1085" i="12" s="1"/>
  <c r="AC1108" i="1"/>
  <c r="N1086" i="12" s="1"/>
  <c r="AC1109" i="1"/>
  <c r="N1087" i="12" s="1"/>
  <c r="AC1110" i="1"/>
  <c r="N1088" i="12" s="1"/>
  <c r="AC1111" i="1"/>
  <c r="N1089" i="12" s="1"/>
  <c r="AC1112" i="1"/>
  <c r="N1090" i="12" s="1"/>
  <c r="AC1113" i="1"/>
  <c r="N1091" i="12" s="1"/>
  <c r="AC1114" i="1"/>
  <c r="N1092" i="12" s="1"/>
  <c r="AC1115" i="1"/>
  <c r="N1093" i="12" s="1"/>
  <c r="AC1116" i="1"/>
  <c r="N1094" i="12" s="1"/>
  <c r="AC1117" i="1"/>
  <c r="N1095" i="12" s="1"/>
  <c r="AC1118" i="1"/>
  <c r="N1096" i="12" s="1"/>
  <c r="AC1119" i="1"/>
  <c r="N1097" i="12" s="1"/>
  <c r="AC1120" i="1"/>
  <c r="N1098" i="12" s="1"/>
  <c r="AC1121" i="1"/>
  <c r="N1099" i="12" s="1"/>
  <c r="AC1122" i="1"/>
  <c r="N1100" i="12" s="1"/>
  <c r="AC1123" i="1"/>
  <c r="N1101" i="12" s="1"/>
  <c r="AC1124" i="1"/>
  <c r="N1102" i="12" s="1"/>
  <c r="AC1125" i="1"/>
  <c r="N1103" i="12" s="1"/>
  <c r="AC1126" i="1"/>
  <c r="N1104" i="12" s="1"/>
  <c r="AC1127" i="1"/>
  <c r="N1105" i="12" s="1"/>
  <c r="AC1128" i="1"/>
  <c r="N1106" i="12" s="1"/>
  <c r="AC1129" i="1"/>
  <c r="N1107" i="12" s="1"/>
  <c r="AC1130" i="1"/>
  <c r="N1108" i="12" s="1"/>
  <c r="AC1131" i="1"/>
  <c r="N1109" i="12" s="1"/>
  <c r="AC1132" i="1"/>
  <c r="N1110" i="12" s="1"/>
  <c r="AC1133" i="1"/>
  <c r="N1111" i="12" s="1"/>
  <c r="AC1134" i="1"/>
  <c r="N1112" i="12" s="1"/>
  <c r="AC1135" i="1"/>
  <c r="N1113" i="12" s="1"/>
  <c r="AC1136" i="1"/>
  <c r="N1114" i="12" s="1"/>
  <c r="AC1137" i="1"/>
  <c r="N1115" i="12" s="1"/>
  <c r="AC1138" i="1"/>
  <c r="N1116" i="12" s="1"/>
  <c r="AC1139" i="1"/>
  <c r="N1117" i="12" s="1"/>
  <c r="AC1140" i="1"/>
  <c r="N1118" i="12" s="1"/>
  <c r="AC1141" i="1"/>
  <c r="N1119" i="12" s="1"/>
  <c r="AA340" i="1"/>
  <c r="AB340" i="1"/>
  <c r="AA341" i="1"/>
  <c r="AB341" i="1"/>
  <c r="AA342" i="1"/>
  <c r="AB342" i="1"/>
  <c r="AA343" i="1"/>
  <c r="AB343" i="1"/>
  <c r="AA344" i="1"/>
  <c r="AB344" i="1"/>
  <c r="AA345" i="1"/>
  <c r="AB345" i="1"/>
  <c r="AA346" i="1"/>
  <c r="AB346" i="1"/>
  <c r="AA347" i="1"/>
  <c r="AB347" i="1"/>
  <c r="AA348" i="1"/>
  <c r="AB348" i="1"/>
  <c r="AA349" i="1"/>
  <c r="AB349" i="1"/>
  <c r="AA350" i="1"/>
  <c r="AB350" i="1"/>
  <c r="AA351" i="1"/>
  <c r="AB351" i="1"/>
  <c r="AA352" i="1"/>
  <c r="AB352" i="1"/>
  <c r="AA353" i="1"/>
  <c r="AB353" i="1"/>
  <c r="AA354" i="1"/>
  <c r="AB354" i="1"/>
  <c r="AA355" i="1"/>
  <c r="AB355" i="1"/>
  <c r="AA356" i="1"/>
  <c r="AB356" i="1"/>
  <c r="AA357" i="1"/>
  <c r="AB357" i="1"/>
  <c r="AA358" i="1"/>
  <c r="AB358" i="1"/>
  <c r="AA359" i="1"/>
  <c r="AB359" i="1"/>
  <c r="AA360" i="1"/>
  <c r="AB360" i="1"/>
  <c r="AA361" i="1"/>
  <c r="AB361" i="1"/>
  <c r="AA362" i="1"/>
  <c r="AB362" i="1"/>
  <c r="AA363" i="1"/>
  <c r="AB363" i="1"/>
  <c r="AA364" i="1"/>
  <c r="AB364" i="1"/>
  <c r="AA365" i="1"/>
  <c r="AB365" i="1"/>
  <c r="AA366" i="1"/>
  <c r="AB366" i="1"/>
  <c r="AA367" i="1"/>
  <c r="AB367" i="1"/>
  <c r="AA368" i="1"/>
  <c r="AB368" i="1"/>
  <c r="AA369" i="1"/>
  <c r="AB369" i="1"/>
  <c r="AA370" i="1"/>
  <c r="AB370" i="1"/>
  <c r="AA371" i="1"/>
  <c r="AB371" i="1"/>
  <c r="AA372" i="1"/>
  <c r="AB372" i="1"/>
  <c r="AA373" i="1"/>
  <c r="AB373" i="1"/>
  <c r="AA374" i="1"/>
  <c r="AB374" i="1"/>
  <c r="AA375" i="1"/>
  <c r="AB375" i="1"/>
  <c r="AA376" i="1"/>
  <c r="AB376" i="1"/>
  <c r="AA377" i="1"/>
  <c r="AB377" i="1"/>
  <c r="AA378" i="1"/>
  <c r="AB378" i="1"/>
  <c r="AA379" i="1"/>
  <c r="AB379" i="1"/>
  <c r="AA380" i="1"/>
  <c r="AB380" i="1"/>
  <c r="AA381" i="1"/>
  <c r="AB381" i="1"/>
  <c r="AA382" i="1"/>
  <c r="AB382" i="1"/>
  <c r="AA383" i="1"/>
  <c r="AB383" i="1"/>
  <c r="AA384" i="1"/>
  <c r="AB384" i="1"/>
  <c r="AA385" i="1"/>
  <c r="AB385" i="1"/>
  <c r="AA386" i="1"/>
  <c r="AB386" i="1"/>
  <c r="AA387" i="1"/>
  <c r="AB387" i="1"/>
  <c r="AA388" i="1"/>
  <c r="AB388" i="1"/>
  <c r="AA389" i="1"/>
  <c r="AB389" i="1"/>
  <c r="AA390" i="1"/>
  <c r="AB390" i="1"/>
  <c r="AA391" i="1"/>
  <c r="AB391" i="1"/>
  <c r="AA392" i="1"/>
  <c r="AB392" i="1"/>
  <c r="AA393" i="1"/>
  <c r="AB393" i="1"/>
  <c r="AA394" i="1"/>
  <c r="AB394" i="1"/>
  <c r="AA395" i="1"/>
  <c r="AB395" i="1"/>
  <c r="AA396" i="1"/>
  <c r="AB396" i="1"/>
  <c r="AA397" i="1"/>
  <c r="AB397" i="1"/>
  <c r="AA398" i="1"/>
  <c r="AB398" i="1"/>
  <c r="AA399" i="1"/>
  <c r="AB399" i="1"/>
  <c r="AA400" i="1"/>
  <c r="AB400" i="1"/>
  <c r="AA401" i="1"/>
  <c r="AB401" i="1"/>
  <c r="AA402" i="1"/>
  <c r="AB402" i="1"/>
  <c r="AA403" i="1"/>
  <c r="AB403" i="1"/>
  <c r="AA404" i="1"/>
  <c r="AB404" i="1"/>
  <c r="AA405" i="1"/>
  <c r="AB405" i="1"/>
  <c r="AA406" i="1"/>
  <c r="AB406" i="1"/>
  <c r="AA407" i="1"/>
  <c r="AB407" i="1"/>
  <c r="AA408" i="1"/>
  <c r="AB408" i="1"/>
  <c r="AA409" i="1"/>
  <c r="AB409" i="1"/>
  <c r="AA410" i="1"/>
  <c r="AB410" i="1"/>
  <c r="AA411" i="1"/>
  <c r="AB411" i="1"/>
  <c r="AA412" i="1"/>
  <c r="AB412" i="1"/>
  <c r="AA413" i="1"/>
  <c r="AB413" i="1"/>
  <c r="AA414" i="1"/>
  <c r="AB414" i="1"/>
  <c r="AA415" i="1"/>
  <c r="AB415" i="1"/>
  <c r="AA416" i="1"/>
  <c r="AB416" i="1"/>
  <c r="AA417" i="1"/>
  <c r="AB417" i="1"/>
  <c r="AA418" i="1"/>
  <c r="AB418" i="1"/>
  <c r="AA419" i="1"/>
  <c r="AB419" i="1"/>
  <c r="AA420" i="1"/>
  <c r="AB420" i="1"/>
  <c r="AA421" i="1"/>
  <c r="AB421" i="1"/>
  <c r="AA422" i="1"/>
  <c r="AB422" i="1"/>
  <c r="AA423" i="1"/>
  <c r="AB423" i="1"/>
  <c r="AA424" i="1"/>
  <c r="AB424" i="1"/>
  <c r="AA425" i="1"/>
  <c r="AB425" i="1"/>
  <c r="AA426" i="1"/>
  <c r="AB426" i="1"/>
  <c r="AA427" i="1"/>
  <c r="AB427" i="1"/>
  <c r="AA428" i="1"/>
  <c r="AB428" i="1"/>
  <c r="AA429" i="1"/>
  <c r="AB429" i="1"/>
  <c r="AA430" i="1"/>
  <c r="AB430" i="1"/>
  <c r="AA431" i="1"/>
  <c r="AB431" i="1"/>
  <c r="AA432" i="1"/>
  <c r="AB432" i="1"/>
  <c r="AA433" i="1"/>
  <c r="AB433" i="1"/>
  <c r="AA434" i="1"/>
  <c r="AB434" i="1"/>
  <c r="AA435" i="1"/>
  <c r="AB435" i="1"/>
  <c r="AA436" i="1"/>
  <c r="AB436" i="1"/>
  <c r="AA437" i="1"/>
  <c r="AB437" i="1"/>
  <c r="AA438" i="1"/>
  <c r="AB438" i="1"/>
  <c r="AA439" i="1"/>
  <c r="AB439" i="1"/>
  <c r="AA440" i="1"/>
  <c r="AB440" i="1"/>
  <c r="AA441" i="1"/>
  <c r="AB441" i="1"/>
  <c r="AA442" i="1"/>
  <c r="AB442" i="1"/>
  <c r="AA443" i="1"/>
  <c r="AB443" i="1"/>
  <c r="AA444" i="1"/>
  <c r="AB444" i="1"/>
  <c r="AA445" i="1"/>
  <c r="AB445" i="1"/>
  <c r="AA446" i="1"/>
  <c r="AB446" i="1"/>
  <c r="AA447" i="1"/>
  <c r="AB447" i="1"/>
  <c r="AA448" i="1"/>
  <c r="AB448" i="1"/>
  <c r="AA449" i="1"/>
  <c r="AB449" i="1"/>
  <c r="AA450" i="1"/>
  <c r="AB450" i="1"/>
  <c r="AA451" i="1"/>
  <c r="AB451" i="1"/>
  <c r="AA452" i="1"/>
  <c r="AB452" i="1"/>
  <c r="AA453" i="1"/>
  <c r="AB453" i="1"/>
  <c r="AA454" i="1"/>
  <c r="AB454" i="1"/>
  <c r="AA455" i="1"/>
  <c r="AB455" i="1"/>
  <c r="AA456" i="1"/>
  <c r="AB456" i="1"/>
  <c r="AA457" i="1"/>
  <c r="AB457" i="1"/>
  <c r="AA458" i="1"/>
  <c r="AB458" i="1"/>
  <c r="AA459" i="1"/>
  <c r="AB459" i="1"/>
  <c r="AA460" i="1"/>
  <c r="AB460" i="1"/>
  <c r="AA461" i="1"/>
  <c r="AB461" i="1"/>
  <c r="AA462" i="1"/>
  <c r="AB462" i="1"/>
  <c r="AA463" i="1"/>
  <c r="AB463" i="1"/>
  <c r="AA464" i="1"/>
  <c r="AB464" i="1"/>
  <c r="AA465" i="1"/>
  <c r="AB465" i="1"/>
  <c r="AA466" i="1"/>
  <c r="AB466" i="1"/>
  <c r="AA467" i="1"/>
  <c r="AB467" i="1"/>
  <c r="AA468" i="1"/>
  <c r="AB468" i="1"/>
  <c r="AA469" i="1"/>
  <c r="AB469" i="1"/>
  <c r="AA470" i="1"/>
  <c r="AB470" i="1"/>
  <c r="AA471" i="1"/>
  <c r="AB471" i="1"/>
  <c r="AA472" i="1"/>
  <c r="AB472" i="1"/>
  <c r="AA473" i="1"/>
  <c r="AB473" i="1"/>
  <c r="AA474" i="1"/>
  <c r="AB474" i="1"/>
  <c r="AA475" i="1"/>
  <c r="AB475" i="1"/>
  <c r="AA476" i="1"/>
  <c r="AB476" i="1"/>
  <c r="AA477" i="1"/>
  <c r="AB477" i="1"/>
  <c r="AA478" i="1"/>
  <c r="AB478" i="1"/>
  <c r="AA479" i="1"/>
  <c r="AB479" i="1"/>
  <c r="AA480" i="1"/>
  <c r="AB480" i="1"/>
  <c r="AA481" i="1"/>
  <c r="AB481" i="1"/>
  <c r="AA482" i="1"/>
  <c r="AB482" i="1"/>
  <c r="AA483" i="1"/>
  <c r="AB483" i="1"/>
  <c r="AA484" i="1"/>
  <c r="AB484" i="1"/>
  <c r="AA485" i="1"/>
  <c r="AB485" i="1"/>
  <c r="AA486" i="1"/>
  <c r="AB486" i="1"/>
  <c r="AA487" i="1"/>
  <c r="AB487" i="1"/>
  <c r="AA488" i="1"/>
  <c r="AB488" i="1"/>
  <c r="AA489" i="1"/>
  <c r="AB489" i="1"/>
  <c r="AA490" i="1"/>
  <c r="AB490" i="1"/>
  <c r="AA491" i="1"/>
  <c r="AB491" i="1"/>
  <c r="AA492" i="1"/>
  <c r="AB492" i="1"/>
  <c r="AA493" i="1"/>
  <c r="AB493" i="1"/>
  <c r="AA494" i="1"/>
  <c r="AB494" i="1"/>
  <c r="AA495" i="1"/>
  <c r="AB495" i="1"/>
  <c r="AA496" i="1"/>
  <c r="AB496" i="1"/>
  <c r="AA497" i="1"/>
  <c r="AB497" i="1"/>
  <c r="AA498" i="1"/>
  <c r="AB498" i="1"/>
  <c r="AA499" i="1"/>
  <c r="AB499" i="1"/>
  <c r="AA500" i="1"/>
  <c r="AB500" i="1"/>
  <c r="AA501" i="1"/>
  <c r="AB501" i="1"/>
  <c r="AA502" i="1"/>
  <c r="AB502" i="1"/>
  <c r="AA503" i="1"/>
  <c r="AB503" i="1"/>
  <c r="AA504" i="1"/>
  <c r="AB504" i="1"/>
  <c r="AA505" i="1"/>
  <c r="AB505" i="1"/>
  <c r="AA506" i="1"/>
  <c r="AB506" i="1"/>
  <c r="AA507" i="1"/>
  <c r="AB507" i="1"/>
  <c r="AA508" i="1"/>
  <c r="AB508" i="1"/>
  <c r="AA509" i="1"/>
  <c r="AB509" i="1"/>
  <c r="AA510" i="1"/>
  <c r="AB510" i="1"/>
  <c r="AA511" i="1"/>
  <c r="AB511" i="1"/>
  <c r="AA512" i="1"/>
  <c r="AB512" i="1"/>
  <c r="AA513" i="1"/>
  <c r="AB513" i="1"/>
  <c r="AA514" i="1"/>
  <c r="AB514" i="1"/>
  <c r="AA515" i="1"/>
  <c r="AB515" i="1"/>
  <c r="AA516" i="1"/>
  <c r="AB516" i="1"/>
  <c r="AA517" i="1"/>
  <c r="AB517" i="1"/>
  <c r="AA518" i="1"/>
  <c r="AB518" i="1"/>
  <c r="AA519" i="1"/>
  <c r="AB519" i="1"/>
  <c r="AA520" i="1"/>
  <c r="AB520" i="1"/>
  <c r="AA521" i="1"/>
  <c r="AB521" i="1"/>
  <c r="AA522" i="1"/>
  <c r="AB522" i="1"/>
  <c r="AA523" i="1"/>
  <c r="AB523" i="1"/>
  <c r="AA524" i="1"/>
  <c r="AB524" i="1"/>
  <c r="AA525" i="1"/>
  <c r="AB525" i="1"/>
  <c r="AA526" i="1"/>
  <c r="AB526" i="1"/>
  <c r="AA527" i="1"/>
  <c r="AB527" i="1"/>
  <c r="AA528" i="1"/>
  <c r="AB528" i="1"/>
  <c r="AA529" i="1"/>
  <c r="AB529" i="1"/>
  <c r="AA530" i="1"/>
  <c r="AB530" i="1"/>
  <c r="AA531" i="1"/>
  <c r="AB531" i="1"/>
  <c r="AA532" i="1"/>
  <c r="AB532" i="1"/>
  <c r="AA533" i="1"/>
  <c r="AB533" i="1"/>
  <c r="AA534" i="1"/>
  <c r="AB534" i="1"/>
  <c r="AA535" i="1"/>
  <c r="AB535" i="1"/>
  <c r="AA536" i="1"/>
  <c r="AB536" i="1"/>
  <c r="AA537" i="1"/>
  <c r="AB537" i="1"/>
  <c r="AA538" i="1"/>
  <c r="AB538" i="1"/>
  <c r="AA539" i="1"/>
  <c r="AB539" i="1"/>
  <c r="AA540" i="1"/>
  <c r="AB540" i="1"/>
  <c r="AA541" i="1"/>
  <c r="AB541" i="1"/>
  <c r="AA542" i="1"/>
  <c r="AB542" i="1"/>
  <c r="AA543" i="1"/>
  <c r="AB543" i="1"/>
  <c r="AA544" i="1"/>
  <c r="AB544" i="1"/>
  <c r="AA545" i="1"/>
  <c r="AB545" i="1"/>
  <c r="AA546" i="1"/>
  <c r="AB546" i="1"/>
  <c r="AA547" i="1"/>
  <c r="AB547" i="1"/>
  <c r="AA548" i="1"/>
  <c r="AB548" i="1"/>
  <c r="AA549" i="1"/>
  <c r="AB549" i="1"/>
  <c r="AA550" i="1"/>
  <c r="AB550" i="1"/>
  <c r="AA551" i="1"/>
  <c r="AB551" i="1"/>
  <c r="AA552" i="1"/>
  <c r="AB552" i="1"/>
  <c r="AA553" i="1"/>
  <c r="AB553" i="1"/>
  <c r="AA554" i="1"/>
  <c r="AB554" i="1"/>
  <c r="AA555" i="1"/>
  <c r="AB555" i="1"/>
  <c r="AA556" i="1"/>
  <c r="AB556" i="1"/>
  <c r="AA557" i="1"/>
  <c r="AB557" i="1"/>
  <c r="AA558" i="1"/>
  <c r="AB558" i="1"/>
  <c r="AA559" i="1"/>
  <c r="AB559" i="1"/>
  <c r="AA560" i="1"/>
  <c r="AB560" i="1"/>
  <c r="AA561" i="1"/>
  <c r="AB561" i="1"/>
  <c r="AA562" i="1"/>
  <c r="AB562" i="1"/>
  <c r="AA563" i="1"/>
  <c r="AB563" i="1"/>
  <c r="AA564" i="1"/>
  <c r="AB564" i="1"/>
  <c r="AA565" i="1"/>
  <c r="AB565" i="1"/>
  <c r="AA566" i="1"/>
  <c r="AB566" i="1"/>
  <c r="AA567" i="1"/>
  <c r="AB567" i="1"/>
  <c r="AA568" i="1"/>
  <c r="AB568" i="1"/>
  <c r="AA569" i="1"/>
  <c r="AB569" i="1"/>
  <c r="AA570" i="1"/>
  <c r="AB570" i="1"/>
  <c r="AA571" i="1"/>
  <c r="AB571" i="1"/>
  <c r="AA572" i="1"/>
  <c r="AB572" i="1"/>
  <c r="AA573" i="1"/>
  <c r="AB573" i="1"/>
  <c r="AA574" i="1"/>
  <c r="AB574" i="1"/>
  <c r="AA575" i="1"/>
  <c r="AB575" i="1"/>
  <c r="AA576" i="1"/>
  <c r="AB576" i="1"/>
  <c r="AA577" i="1"/>
  <c r="AB577" i="1"/>
  <c r="AA578" i="1"/>
  <c r="AB578" i="1"/>
  <c r="AA579" i="1"/>
  <c r="AB579" i="1"/>
  <c r="AA580" i="1"/>
  <c r="AB580" i="1"/>
  <c r="AA581" i="1"/>
  <c r="AB581" i="1"/>
  <c r="AA582" i="1"/>
  <c r="AB582" i="1"/>
  <c r="AA583" i="1"/>
  <c r="AB583" i="1"/>
  <c r="AA584" i="1"/>
  <c r="AB584" i="1"/>
  <c r="AA585" i="1"/>
  <c r="AB585" i="1"/>
  <c r="AA586" i="1"/>
  <c r="AB586" i="1"/>
  <c r="AA587" i="1"/>
  <c r="AB587" i="1"/>
  <c r="AA588" i="1"/>
  <c r="AB588" i="1"/>
  <c r="AA589" i="1"/>
  <c r="AB589" i="1"/>
  <c r="AA590" i="1"/>
  <c r="AB590" i="1"/>
  <c r="AA591" i="1"/>
  <c r="AB591" i="1"/>
  <c r="AA592" i="1"/>
  <c r="AB592" i="1"/>
  <c r="AA593" i="1"/>
  <c r="AB593" i="1"/>
  <c r="AA594" i="1"/>
  <c r="AB594" i="1"/>
  <c r="AA595" i="1"/>
  <c r="AB595" i="1"/>
  <c r="AA596" i="1"/>
  <c r="AB596" i="1"/>
  <c r="AA597" i="1"/>
  <c r="AB597" i="1"/>
  <c r="AA598" i="1"/>
  <c r="AB598" i="1"/>
  <c r="AA599" i="1"/>
  <c r="AB599" i="1"/>
  <c r="AA600" i="1"/>
  <c r="AB600" i="1"/>
  <c r="AA601" i="1"/>
  <c r="AB601" i="1"/>
  <c r="AA602" i="1"/>
  <c r="AB602" i="1"/>
  <c r="AA603" i="1"/>
  <c r="AB603" i="1"/>
  <c r="AA604" i="1"/>
  <c r="AB604" i="1"/>
  <c r="AA605" i="1"/>
  <c r="AB605" i="1"/>
  <c r="AA606" i="1"/>
  <c r="AB606" i="1"/>
  <c r="AA607" i="1"/>
  <c r="AB607" i="1"/>
  <c r="AA608" i="1"/>
  <c r="AB608" i="1"/>
  <c r="AA609" i="1"/>
  <c r="AB609" i="1"/>
  <c r="AA610" i="1"/>
  <c r="AB610" i="1"/>
  <c r="AA611" i="1"/>
  <c r="AB611" i="1"/>
  <c r="AA612" i="1"/>
  <c r="AB612" i="1"/>
  <c r="AA613" i="1"/>
  <c r="AB613" i="1"/>
  <c r="AA614" i="1"/>
  <c r="AB614" i="1"/>
  <c r="AA615" i="1"/>
  <c r="AB615" i="1"/>
  <c r="AA616" i="1"/>
  <c r="AB616" i="1"/>
  <c r="AA617" i="1"/>
  <c r="AB617" i="1"/>
  <c r="AA618" i="1"/>
  <c r="AB618" i="1"/>
  <c r="AA619" i="1"/>
  <c r="AB619" i="1"/>
  <c r="AA620" i="1"/>
  <c r="AB620" i="1"/>
  <c r="AA621" i="1"/>
  <c r="AB621" i="1"/>
  <c r="AA622" i="1"/>
  <c r="AB622" i="1"/>
  <c r="AA623" i="1"/>
  <c r="AB623" i="1"/>
  <c r="AA624" i="1"/>
  <c r="AB624" i="1"/>
  <c r="AA625" i="1"/>
  <c r="AB625" i="1"/>
  <c r="AA626" i="1"/>
  <c r="AB626" i="1"/>
  <c r="AA627" i="1"/>
  <c r="AB627" i="1"/>
  <c r="AA628" i="1"/>
  <c r="AB628" i="1"/>
  <c r="AA629" i="1"/>
  <c r="AB629" i="1"/>
  <c r="AA630" i="1"/>
  <c r="AB630" i="1"/>
  <c r="AA631" i="1"/>
  <c r="AB631" i="1"/>
  <c r="AA632" i="1"/>
  <c r="AB632" i="1"/>
  <c r="AA633" i="1"/>
  <c r="AB633" i="1"/>
  <c r="AA634" i="1"/>
  <c r="AB634" i="1"/>
  <c r="AA635" i="1"/>
  <c r="AB635" i="1"/>
  <c r="AA636" i="1"/>
  <c r="AB636" i="1"/>
  <c r="AA637" i="1"/>
  <c r="AB637" i="1"/>
  <c r="AA638" i="1"/>
  <c r="AB638" i="1"/>
  <c r="AA639" i="1"/>
  <c r="AB639" i="1"/>
  <c r="AA640" i="1"/>
  <c r="AB640" i="1"/>
  <c r="AA641" i="1"/>
  <c r="AB641" i="1"/>
  <c r="AA642" i="1"/>
  <c r="AB642" i="1"/>
  <c r="AA643" i="1"/>
  <c r="AB643" i="1"/>
  <c r="AA644" i="1"/>
  <c r="AB644" i="1"/>
  <c r="AA645" i="1"/>
  <c r="AB645" i="1"/>
  <c r="AA646" i="1"/>
  <c r="AB646" i="1"/>
  <c r="AA647" i="1"/>
  <c r="AB647" i="1"/>
  <c r="AA648" i="1"/>
  <c r="AB648" i="1"/>
  <c r="AA649" i="1"/>
  <c r="AB649" i="1"/>
  <c r="AA650" i="1"/>
  <c r="AB650" i="1"/>
  <c r="AA651" i="1"/>
  <c r="AB651" i="1"/>
  <c r="AA652" i="1"/>
  <c r="AB652" i="1"/>
  <c r="AA653" i="1"/>
  <c r="AB653" i="1"/>
  <c r="AA654" i="1"/>
  <c r="AB654" i="1"/>
  <c r="AA655" i="1"/>
  <c r="AB655" i="1"/>
  <c r="AA656" i="1"/>
  <c r="AB656" i="1"/>
  <c r="AA657" i="1"/>
  <c r="AB657" i="1"/>
  <c r="AA658" i="1"/>
  <c r="AB658" i="1"/>
  <c r="AA659" i="1"/>
  <c r="AB659" i="1"/>
  <c r="AA660" i="1"/>
  <c r="AB660" i="1"/>
  <c r="AA661" i="1"/>
  <c r="AB661" i="1"/>
  <c r="AA662" i="1"/>
  <c r="AB662" i="1"/>
  <c r="AA663" i="1"/>
  <c r="AB663" i="1"/>
  <c r="AA664" i="1"/>
  <c r="AB664" i="1"/>
  <c r="AA665" i="1"/>
  <c r="AB665" i="1"/>
  <c r="AA666" i="1"/>
  <c r="AB666" i="1"/>
  <c r="AA667" i="1"/>
  <c r="AB667" i="1"/>
  <c r="AA668" i="1"/>
  <c r="AB668" i="1"/>
  <c r="AA669" i="1"/>
  <c r="AB669" i="1"/>
  <c r="AA670" i="1"/>
  <c r="AB670" i="1"/>
  <c r="AA671" i="1"/>
  <c r="AB671" i="1"/>
  <c r="AA672" i="1"/>
  <c r="AB672" i="1"/>
  <c r="AA673" i="1"/>
  <c r="AB673" i="1"/>
  <c r="AA674" i="1"/>
  <c r="AB674" i="1"/>
  <c r="AA675" i="1"/>
  <c r="AB675" i="1"/>
  <c r="AA676" i="1"/>
  <c r="AB676" i="1"/>
  <c r="AA677" i="1"/>
  <c r="AB677" i="1"/>
  <c r="AA678" i="1"/>
  <c r="AB678" i="1"/>
  <c r="AA679" i="1"/>
  <c r="AB679" i="1"/>
  <c r="AA680" i="1"/>
  <c r="AB680" i="1"/>
  <c r="AA681" i="1"/>
  <c r="AB681" i="1"/>
  <c r="AA682" i="1"/>
  <c r="AB682" i="1"/>
  <c r="AA683" i="1"/>
  <c r="AB683" i="1"/>
  <c r="AA684" i="1"/>
  <c r="AB684" i="1"/>
  <c r="AA685" i="1"/>
  <c r="AB685" i="1"/>
  <c r="AA686" i="1"/>
  <c r="AB686" i="1"/>
  <c r="AA687" i="1"/>
  <c r="AB687" i="1"/>
  <c r="AA688" i="1"/>
  <c r="AB688" i="1"/>
  <c r="AA689" i="1"/>
  <c r="AB689" i="1"/>
  <c r="AA690" i="1"/>
  <c r="AB690" i="1"/>
  <c r="AA691" i="1"/>
  <c r="AB691" i="1"/>
  <c r="AA692" i="1"/>
  <c r="AB692" i="1"/>
  <c r="AA693" i="1"/>
  <c r="AB693" i="1"/>
  <c r="AA694" i="1"/>
  <c r="AB694" i="1"/>
  <c r="AA695" i="1"/>
  <c r="AB695" i="1"/>
  <c r="AA696" i="1"/>
  <c r="AB696" i="1"/>
  <c r="AA697" i="1"/>
  <c r="AB697" i="1"/>
  <c r="AA698" i="1"/>
  <c r="AB698" i="1"/>
  <c r="AA699" i="1"/>
  <c r="AB699" i="1"/>
  <c r="AA700" i="1"/>
  <c r="AB700" i="1"/>
  <c r="AA701" i="1"/>
  <c r="AB701" i="1"/>
  <c r="AA702" i="1"/>
  <c r="AB702" i="1"/>
  <c r="AA703" i="1"/>
  <c r="AB703" i="1"/>
  <c r="AA704" i="1"/>
  <c r="AB704" i="1"/>
  <c r="AA705" i="1"/>
  <c r="AB705" i="1"/>
  <c r="AA706" i="1"/>
  <c r="AB706" i="1"/>
  <c r="AA707" i="1"/>
  <c r="AB707" i="1"/>
  <c r="AA708" i="1"/>
  <c r="AB708" i="1"/>
  <c r="AA709" i="1"/>
  <c r="AB709" i="1"/>
  <c r="AA710" i="1"/>
  <c r="AB710" i="1"/>
  <c r="AA711" i="1"/>
  <c r="AB711" i="1"/>
  <c r="AA712" i="1"/>
  <c r="AB712" i="1"/>
  <c r="AA713" i="1"/>
  <c r="AB713" i="1"/>
  <c r="AA714" i="1"/>
  <c r="AB714" i="1"/>
  <c r="AA715" i="1"/>
  <c r="AB715" i="1"/>
  <c r="AA716" i="1"/>
  <c r="AB716" i="1"/>
  <c r="AA717" i="1"/>
  <c r="AB717" i="1"/>
  <c r="AA718" i="1"/>
  <c r="AB718" i="1"/>
  <c r="AA719" i="1"/>
  <c r="AB719" i="1"/>
  <c r="AA720" i="1"/>
  <c r="AB720" i="1"/>
  <c r="AA721" i="1"/>
  <c r="AB721" i="1"/>
  <c r="AA722" i="1"/>
  <c r="AB722" i="1"/>
  <c r="AA723" i="1"/>
  <c r="AB723" i="1"/>
  <c r="AA724" i="1"/>
  <c r="AB724" i="1"/>
  <c r="AA725" i="1"/>
  <c r="AB725" i="1"/>
  <c r="AA726" i="1"/>
  <c r="AB726" i="1"/>
  <c r="AA727" i="1"/>
  <c r="AB727" i="1"/>
  <c r="AA728" i="1"/>
  <c r="AB728" i="1"/>
  <c r="AA729" i="1"/>
  <c r="AB729" i="1"/>
  <c r="AA730" i="1"/>
  <c r="AB730" i="1"/>
  <c r="AA731" i="1"/>
  <c r="AB731" i="1"/>
  <c r="AA732" i="1"/>
  <c r="AB732" i="1"/>
  <c r="AA733" i="1"/>
  <c r="AB733" i="1"/>
  <c r="AA734" i="1"/>
  <c r="AB734" i="1"/>
  <c r="AA735" i="1"/>
  <c r="AB735" i="1"/>
  <c r="AA736" i="1"/>
  <c r="AB736" i="1"/>
  <c r="AA737" i="1"/>
  <c r="AB737" i="1"/>
  <c r="AA738" i="1"/>
  <c r="AB738" i="1"/>
  <c r="AA739" i="1"/>
  <c r="AB739" i="1"/>
  <c r="AA740" i="1"/>
  <c r="AB740" i="1"/>
  <c r="AA741" i="1"/>
  <c r="AB741" i="1"/>
  <c r="AA742" i="1"/>
  <c r="AB742" i="1"/>
  <c r="AA743" i="1"/>
  <c r="AB743" i="1"/>
  <c r="AA744" i="1"/>
  <c r="AB744" i="1"/>
  <c r="AA745" i="1"/>
  <c r="AB745" i="1"/>
  <c r="AA746" i="1"/>
  <c r="AB746" i="1"/>
  <c r="AA747" i="1"/>
  <c r="AB747" i="1"/>
  <c r="AA748" i="1"/>
  <c r="AB748" i="1"/>
  <c r="AA749" i="1"/>
  <c r="AB749" i="1"/>
  <c r="AA750" i="1"/>
  <c r="AB750" i="1"/>
  <c r="AA751" i="1"/>
  <c r="AB751" i="1"/>
  <c r="AA752" i="1"/>
  <c r="AB752" i="1"/>
  <c r="AA753" i="1"/>
  <c r="AB753" i="1"/>
  <c r="AA754" i="1"/>
  <c r="AB754" i="1"/>
  <c r="AA755" i="1"/>
  <c r="AB755" i="1"/>
  <c r="AA756" i="1"/>
  <c r="AB756" i="1"/>
  <c r="AA757" i="1"/>
  <c r="AB757" i="1"/>
  <c r="AA758" i="1"/>
  <c r="AB758" i="1"/>
  <c r="AA759" i="1"/>
  <c r="AB759" i="1"/>
  <c r="AA760" i="1"/>
  <c r="AB760" i="1"/>
  <c r="AA761" i="1"/>
  <c r="AB761" i="1"/>
  <c r="AA762" i="1"/>
  <c r="AB762" i="1"/>
  <c r="AA763" i="1"/>
  <c r="AB763" i="1"/>
  <c r="AA764" i="1"/>
  <c r="AB764" i="1"/>
  <c r="AA765" i="1"/>
  <c r="AB765" i="1"/>
  <c r="AA766" i="1"/>
  <c r="AB766" i="1"/>
  <c r="AA767" i="1"/>
  <c r="AB767" i="1"/>
  <c r="AA768" i="1"/>
  <c r="AB768" i="1"/>
  <c r="AA769" i="1"/>
  <c r="AB769" i="1"/>
  <c r="AA770" i="1"/>
  <c r="AB770" i="1"/>
  <c r="AA771" i="1"/>
  <c r="AB771" i="1"/>
  <c r="AA772" i="1"/>
  <c r="AB772" i="1"/>
  <c r="AA773" i="1"/>
  <c r="AB773" i="1"/>
  <c r="AA774" i="1"/>
  <c r="AB774" i="1"/>
  <c r="AA775" i="1"/>
  <c r="AB775" i="1"/>
  <c r="AA776" i="1"/>
  <c r="AB776" i="1"/>
  <c r="AA777" i="1"/>
  <c r="AB777" i="1"/>
  <c r="AA778" i="1"/>
  <c r="AB778" i="1"/>
  <c r="AA779" i="1"/>
  <c r="AB779" i="1"/>
  <c r="AA780" i="1"/>
  <c r="AB780" i="1"/>
  <c r="AA781" i="1"/>
  <c r="AB781" i="1"/>
  <c r="AA782" i="1"/>
  <c r="AB782" i="1"/>
  <c r="AA783" i="1"/>
  <c r="AB783" i="1"/>
  <c r="AA784" i="1"/>
  <c r="AB784" i="1"/>
  <c r="AA785" i="1"/>
  <c r="AB785" i="1"/>
  <c r="AA786" i="1"/>
  <c r="AB786" i="1"/>
  <c r="AA787" i="1"/>
  <c r="AB787" i="1"/>
  <c r="AA788" i="1"/>
  <c r="AB788" i="1"/>
  <c r="AA789" i="1"/>
  <c r="AB789" i="1"/>
  <c r="AA790" i="1"/>
  <c r="AB790" i="1"/>
  <c r="AA791" i="1"/>
  <c r="AB791" i="1"/>
  <c r="AA792" i="1"/>
  <c r="AB792" i="1"/>
  <c r="AA793" i="1"/>
  <c r="AB793" i="1"/>
  <c r="AA794" i="1"/>
  <c r="AB794" i="1"/>
  <c r="AA795" i="1"/>
  <c r="AB795" i="1"/>
  <c r="AA796" i="1"/>
  <c r="AB796" i="1"/>
  <c r="AA797" i="1"/>
  <c r="AB797" i="1"/>
  <c r="AA798" i="1"/>
  <c r="AB798" i="1"/>
  <c r="AA799" i="1"/>
  <c r="AB799" i="1"/>
  <c r="AA800" i="1"/>
  <c r="AB800" i="1"/>
  <c r="AA801" i="1"/>
  <c r="AB801" i="1"/>
  <c r="AA802" i="1"/>
  <c r="AB802" i="1"/>
  <c r="AA803" i="1"/>
  <c r="AB803" i="1"/>
  <c r="AA804" i="1"/>
  <c r="AB804" i="1"/>
  <c r="AA805" i="1"/>
  <c r="AB805" i="1"/>
  <c r="AA806" i="1"/>
  <c r="AB806" i="1"/>
  <c r="AA807" i="1"/>
  <c r="AB807" i="1"/>
  <c r="AA808" i="1"/>
  <c r="AB808" i="1"/>
  <c r="AA809" i="1"/>
  <c r="AB809" i="1"/>
  <c r="AA810" i="1"/>
  <c r="AB810" i="1"/>
  <c r="AA811" i="1"/>
  <c r="AB811" i="1"/>
  <c r="AA812" i="1"/>
  <c r="AB812" i="1"/>
  <c r="AA813" i="1"/>
  <c r="AB813" i="1"/>
  <c r="AA814" i="1"/>
  <c r="AB814" i="1"/>
  <c r="AA815" i="1"/>
  <c r="AB815" i="1"/>
  <c r="AA816" i="1"/>
  <c r="AB816" i="1"/>
  <c r="AA817" i="1"/>
  <c r="AB817" i="1"/>
  <c r="AA818" i="1"/>
  <c r="AB818" i="1"/>
  <c r="AA819" i="1"/>
  <c r="AB819" i="1"/>
  <c r="AA820" i="1"/>
  <c r="AB820" i="1"/>
  <c r="AA821" i="1"/>
  <c r="AB821" i="1"/>
  <c r="AA822" i="1"/>
  <c r="AB822" i="1"/>
  <c r="AA823" i="1"/>
  <c r="AB823" i="1"/>
  <c r="AA824" i="1"/>
  <c r="AB824" i="1"/>
  <c r="AA825" i="1"/>
  <c r="AB825" i="1"/>
  <c r="AA826" i="1"/>
  <c r="AB826" i="1"/>
  <c r="AA827" i="1"/>
  <c r="AB827" i="1"/>
  <c r="AA828" i="1"/>
  <c r="AB828" i="1"/>
  <c r="AA829" i="1"/>
  <c r="AB829" i="1"/>
  <c r="AA830" i="1"/>
  <c r="AB830" i="1"/>
  <c r="AA831" i="1"/>
  <c r="AB831" i="1"/>
  <c r="AA832" i="1"/>
  <c r="AB832" i="1"/>
  <c r="AA833" i="1"/>
  <c r="AB833" i="1"/>
  <c r="AA834" i="1"/>
  <c r="AB834" i="1"/>
  <c r="AA835" i="1"/>
  <c r="AB835" i="1"/>
  <c r="AA836" i="1"/>
  <c r="AB836" i="1"/>
  <c r="AA837" i="1"/>
  <c r="AB837" i="1"/>
  <c r="AA838" i="1"/>
  <c r="AB838" i="1"/>
  <c r="AA839" i="1"/>
  <c r="AB839" i="1"/>
  <c r="AA840" i="1"/>
  <c r="AB840" i="1"/>
  <c r="AA841" i="1"/>
  <c r="AB841" i="1"/>
  <c r="AA842" i="1"/>
  <c r="AB842" i="1"/>
  <c r="AA843" i="1"/>
  <c r="AB843" i="1"/>
  <c r="AA844" i="1"/>
  <c r="AB844" i="1"/>
  <c r="AA845" i="1"/>
  <c r="AB845" i="1"/>
  <c r="AA846" i="1"/>
  <c r="AB846" i="1"/>
  <c r="AA847" i="1"/>
  <c r="AB847" i="1"/>
  <c r="AA848" i="1"/>
  <c r="AB848" i="1"/>
  <c r="AA849" i="1"/>
  <c r="AB849" i="1"/>
  <c r="AA850" i="1"/>
  <c r="AB850" i="1"/>
  <c r="AA851" i="1"/>
  <c r="AB851" i="1"/>
  <c r="AA852" i="1"/>
  <c r="AB852" i="1"/>
  <c r="AA853" i="1"/>
  <c r="AB853" i="1"/>
  <c r="AA854" i="1"/>
  <c r="AB854" i="1"/>
  <c r="AA855" i="1"/>
  <c r="AB855" i="1"/>
  <c r="AA856" i="1"/>
  <c r="AB856" i="1"/>
  <c r="AA857" i="1"/>
  <c r="AB857" i="1"/>
  <c r="AA858" i="1"/>
  <c r="AB858" i="1"/>
  <c r="AA859" i="1"/>
  <c r="AB859" i="1"/>
  <c r="AA860" i="1"/>
  <c r="AB860" i="1"/>
  <c r="AA861" i="1"/>
  <c r="AB861" i="1"/>
  <c r="AA862" i="1"/>
  <c r="AB862" i="1"/>
  <c r="AA863" i="1"/>
  <c r="AB863" i="1"/>
  <c r="AA864" i="1"/>
  <c r="AB864" i="1"/>
  <c r="AA865" i="1"/>
  <c r="AB865" i="1"/>
  <c r="AA866" i="1"/>
  <c r="AB866" i="1"/>
  <c r="AA867" i="1"/>
  <c r="AB867" i="1"/>
  <c r="AA868" i="1"/>
  <c r="AB868" i="1"/>
  <c r="AA869" i="1"/>
  <c r="AB869" i="1"/>
  <c r="AA870" i="1"/>
  <c r="AB870" i="1"/>
  <c r="AA871" i="1"/>
  <c r="AB871" i="1"/>
  <c r="AA872" i="1"/>
  <c r="AB872" i="1"/>
  <c r="AA873" i="1"/>
  <c r="AB873" i="1"/>
  <c r="AA874" i="1"/>
  <c r="AB874" i="1"/>
  <c r="AA875" i="1"/>
  <c r="AB875" i="1"/>
  <c r="AA876" i="1"/>
  <c r="AB876" i="1"/>
  <c r="AA877" i="1"/>
  <c r="AB877" i="1"/>
  <c r="AA878" i="1"/>
  <c r="AB878" i="1"/>
  <c r="AA879" i="1"/>
  <c r="AB879" i="1"/>
  <c r="AA880" i="1"/>
  <c r="AB880" i="1"/>
  <c r="AA881" i="1"/>
  <c r="AB881" i="1"/>
  <c r="AA882" i="1"/>
  <c r="AB882" i="1"/>
  <c r="AA883" i="1"/>
  <c r="AB883" i="1"/>
  <c r="AA884" i="1"/>
  <c r="AB884" i="1"/>
  <c r="AA885" i="1"/>
  <c r="AB885" i="1"/>
  <c r="AA886" i="1"/>
  <c r="AB886" i="1"/>
  <c r="AA887" i="1"/>
  <c r="AB887" i="1"/>
  <c r="AA888" i="1"/>
  <c r="AB888" i="1"/>
  <c r="AA889" i="1"/>
  <c r="AB889" i="1"/>
  <c r="AA890" i="1"/>
  <c r="AB890" i="1"/>
  <c r="AA891" i="1"/>
  <c r="AB891" i="1"/>
  <c r="AA892" i="1"/>
  <c r="AB892" i="1"/>
  <c r="AA893" i="1"/>
  <c r="AB893" i="1"/>
  <c r="AA894" i="1"/>
  <c r="AB894" i="1"/>
  <c r="AA895" i="1"/>
  <c r="AB895" i="1"/>
  <c r="AA896" i="1"/>
  <c r="AB896" i="1"/>
  <c r="AA897" i="1"/>
  <c r="AB897" i="1"/>
  <c r="AA898" i="1"/>
  <c r="AB898" i="1"/>
  <c r="AA899" i="1"/>
  <c r="AB899" i="1"/>
  <c r="AA900" i="1"/>
  <c r="AB900" i="1"/>
  <c r="AA901" i="1"/>
  <c r="AB901" i="1"/>
  <c r="AA902" i="1"/>
  <c r="AB902" i="1"/>
  <c r="AA903" i="1"/>
  <c r="AB903" i="1"/>
  <c r="AA904" i="1"/>
  <c r="AB904" i="1"/>
  <c r="AA905" i="1"/>
  <c r="AB905" i="1"/>
  <c r="AA906" i="1"/>
  <c r="AB906" i="1"/>
  <c r="AA907" i="1"/>
  <c r="AB907" i="1"/>
  <c r="AA908" i="1"/>
  <c r="AB908" i="1"/>
  <c r="AA909" i="1"/>
  <c r="AB909" i="1"/>
  <c r="AA910" i="1"/>
  <c r="AB910" i="1"/>
  <c r="AA911" i="1"/>
  <c r="AB911" i="1"/>
  <c r="AA912" i="1"/>
  <c r="AB912" i="1"/>
  <c r="AA913" i="1"/>
  <c r="AB913" i="1"/>
  <c r="AA914" i="1"/>
  <c r="AB914" i="1"/>
  <c r="AA915" i="1"/>
  <c r="AB915" i="1"/>
  <c r="AA916" i="1"/>
  <c r="AB916" i="1"/>
  <c r="AA917" i="1"/>
  <c r="AB917" i="1"/>
  <c r="AA918" i="1"/>
  <c r="AB918" i="1"/>
  <c r="AA919" i="1"/>
  <c r="AB919" i="1"/>
  <c r="AA920" i="1"/>
  <c r="AB920" i="1"/>
  <c r="AA921" i="1"/>
  <c r="AB921" i="1"/>
  <c r="AA922" i="1"/>
  <c r="AB922" i="1"/>
  <c r="AA923" i="1"/>
  <c r="AB923" i="1"/>
  <c r="AA924" i="1"/>
  <c r="AB924" i="1"/>
  <c r="AA925" i="1"/>
  <c r="AB925" i="1"/>
  <c r="AA926" i="1"/>
  <c r="AB926" i="1"/>
  <c r="AA927" i="1"/>
  <c r="AB927" i="1"/>
  <c r="AA928" i="1"/>
  <c r="AB928" i="1"/>
  <c r="AA929" i="1"/>
  <c r="AB929" i="1"/>
  <c r="AA930" i="1"/>
  <c r="AB930" i="1"/>
  <c r="AA931" i="1"/>
  <c r="AB931" i="1"/>
  <c r="AA932" i="1"/>
  <c r="AB932" i="1"/>
  <c r="AA933" i="1"/>
  <c r="AB933" i="1"/>
  <c r="AA934" i="1"/>
  <c r="AB934" i="1"/>
  <c r="AA935" i="1"/>
  <c r="AB935" i="1"/>
  <c r="AA936" i="1"/>
  <c r="AB936" i="1"/>
  <c r="AA937" i="1"/>
  <c r="AB937" i="1"/>
  <c r="AA938" i="1"/>
  <c r="AB938" i="1"/>
  <c r="AA939" i="1"/>
  <c r="AB939" i="1"/>
  <c r="AA940" i="1"/>
  <c r="AB940" i="1"/>
  <c r="AA941" i="1"/>
  <c r="AB941" i="1"/>
  <c r="AA942" i="1"/>
  <c r="AB942" i="1"/>
  <c r="AA943" i="1"/>
  <c r="AB943" i="1"/>
  <c r="AA944" i="1"/>
  <c r="AB944" i="1"/>
  <c r="AA945" i="1"/>
  <c r="AB945" i="1"/>
  <c r="AA946" i="1"/>
  <c r="AB946" i="1"/>
  <c r="AA947" i="1"/>
  <c r="AB947" i="1"/>
  <c r="AA948" i="1"/>
  <c r="AB948" i="1"/>
  <c r="AA949" i="1"/>
  <c r="AB949" i="1"/>
  <c r="AA950" i="1"/>
  <c r="AB950" i="1"/>
  <c r="AA951" i="1"/>
  <c r="AB951" i="1"/>
  <c r="AA952" i="1"/>
  <c r="AB952" i="1"/>
  <c r="AA953" i="1"/>
  <c r="AB953" i="1"/>
  <c r="AA954" i="1"/>
  <c r="AB954" i="1"/>
  <c r="AA955" i="1"/>
  <c r="AB955" i="1"/>
  <c r="AA956" i="1"/>
  <c r="AB956" i="1"/>
  <c r="AA957" i="1"/>
  <c r="AB957" i="1"/>
  <c r="AA958" i="1"/>
  <c r="AB958" i="1"/>
  <c r="AA959" i="1"/>
  <c r="AB959" i="1"/>
  <c r="AA960" i="1"/>
  <c r="AB960" i="1"/>
  <c r="AA961" i="1"/>
  <c r="AB961" i="1"/>
  <c r="AA962" i="1"/>
  <c r="AB962" i="1"/>
  <c r="AA963" i="1"/>
  <c r="AB963" i="1"/>
  <c r="AA964" i="1"/>
  <c r="AB964" i="1"/>
  <c r="AA965" i="1"/>
  <c r="AB965" i="1"/>
  <c r="AA966" i="1"/>
  <c r="AB966" i="1"/>
  <c r="AA967" i="1"/>
  <c r="AB967" i="1"/>
  <c r="AA968" i="1"/>
  <c r="AB968" i="1"/>
  <c r="AA969" i="1"/>
  <c r="AB969" i="1"/>
  <c r="AA970" i="1"/>
  <c r="AB970" i="1"/>
  <c r="AA971" i="1"/>
  <c r="AB971" i="1"/>
  <c r="AA972" i="1"/>
  <c r="AB972" i="1"/>
  <c r="AA973" i="1"/>
  <c r="AB973" i="1"/>
  <c r="AA974" i="1"/>
  <c r="AB974" i="1"/>
  <c r="AA975" i="1"/>
  <c r="AB975" i="1"/>
  <c r="AA976" i="1"/>
  <c r="AB976" i="1"/>
  <c r="AA977" i="1"/>
  <c r="AB977" i="1"/>
  <c r="AA978" i="1"/>
  <c r="AB978" i="1"/>
  <c r="AA979" i="1"/>
  <c r="AB979" i="1"/>
  <c r="AA980" i="1"/>
  <c r="AB980" i="1"/>
  <c r="AA981" i="1"/>
  <c r="AB981" i="1"/>
  <c r="AA982" i="1"/>
  <c r="AB982" i="1"/>
  <c r="AA983" i="1"/>
  <c r="AB983" i="1"/>
  <c r="AA984" i="1"/>
  <c r="AB984" i="1"/>
  <c r="AA985" i="1"/>
  <c r="AB985" i="1"/>
  <c r="AA986" i="1"/>
  <c r="AB986" i="1"/>
  <c r="AA987" i="1"/>
  <c r="AB987" i="1"/>
  <c r="AA988" i="1"/>
  <c r="AB988" i="1"/>
  <c r="AA989" i="1"/>
  <c r="AB989" i="1"/>
  <c r="AA990" i="1"/>
  <c r="AB990" i="1"/>
  <c r="AA991" i="1"/>
  <c r="AB991" i="1"/>
  <c r="AA992" i="1"/>
  <c r="AB992" i="1"/>
  <c r="AA993" i="1"/>
  <c r="AB993" i="1"/>
  <c r="AA994" i="1"/>
  <c r="AB994" i="1"/>
  <c r="AA995" i="1"/>
  <c r="AB995" i="1"/>
  <c r="AA996" i="1"/>
  <c r="AB996" i="1"/>
  <c r="AA997" i="1"/>
  <c r="AB997" i="1"/>
  <c r="AA998" i="1"/>
  <c r="AB998" i="1"/>
  <c r="AA999" i="1"/>
  <c r="AB999" i="1"/>
  <c r="AA1000" i="1"/>
  <c r="AB1000" i="1"/>
  <c r="AA1001" i="1"/>
  <c r="AB1001" i="1"/>
  <c r="AA1002" i="1"/>
  <c r="AB1002" i="1"/>
  <c r="AA1003" i="1"/>
  <c r="AB1003" i="1"/>
  <c r="AA1004" i="1"/>
  <c r="AB1004" i="1"/>
  <c r="AA1005" i="1"/>
  <c r="AB1005" i="1"/>
  <c r="AA1006" i="1"/>
  <c r="AB1006" i="1"/>
  <c r="AA1007" i="1"/>
  <c r="AB1007" i="1"/>
  <c r="AA1008" i="1"/>
  <c r="AB1008" i="1"/>
  <c r="AA1009" i="1"/>
  <c r="AB1009" i="1"/>
  <c r="AA1010" i="1"/>
  <c r="AB1010" i="1"/>
  <c r="AA1011" i="1"/>
  <c r="AB1011" i="1"/>
  <c r="AA1012" i="1"/>
  <c r="AB1012" i="1"/>
  <c r="AA1013" i="1"/>
  <c r="AB1013" i="1"/>
  <c r="AA1014" i="1"/>
  <c r="AB1014" i="1"/>
  <c r="AA1015" i="1"/>
  <c r="AB1015" i="1"/>
  <c r="AA1016" i="1"/>
  <c r="AB1016" i="1"/>
  <c r="AA1017" i="1"/>
  <c r="AB1017" i="1"/>
  <c r="AA1018" i="1"/>
  <c r="AB1018" i="1"/>
  <c r="AA1019" i="1"/>
  <c r="AB1019" i="1"/>
  <c r="AA1020" i="1"/>
  <c r="AB1020" i="1"/>
  <c r="AA1021" i="1"/>
  <c r="AB1021" i="1"/>
  <c r="AA1022" i="1"/>
  <c r="AB1022" i="1"/>
  <c r="AA1023" i="1"/>
  <c r="AB1023" i="1"/>
  <c r="AA1024" i="1"/>
  <c r="AB1024" i="1"/>
  <c r="AA1025" i="1"/>
  <c r="AB1025" i="1"/>
  <c r="AA1026" i="1"/>
  <c r="AB1026" i="1"/>
  <c r="AA1027" i="1"/>
  <c r="AB1027" i="1"/>
  <c r="AA1028" i="1"/>
  <c r="AB1028" i="1"/>
  <c r="AA1029" i="1"/>
  <c r="AB1029" i="1"/>
  <c r="AA1030" i="1"/>
  <c r="AB1030" i="1"/>
  <c r="AA1031" i="1"/>
  <c r="AB1031" i="1"/>
  <c r="AA1032" i="1"/>
  <c r="AB1032" i="1"/>
  <c r="AA1033" i="1"/>
  <c r="AB1033" i="1"/>
  <c r="AA1034" i="1"/>
  <c r="AB1034" i="1"/>
  <c r="AA1035" i="1"/>
  <c r="AB1035" i="1"/>
  <c r="AA1036" i="1"/>
  <c r="AB1036" i="1"/>
  <c r="AA1037" i="1"/>
  <c r="AB1037" i="1"/>
  <c r="AA1038" i="1"/>
  <c r="AB1038" i="1"/>
  <c r="AA1039" i="1"/>
  <c r="AB1039" i="1"/>
  <c r="AA1040" i="1"/>
  <c r="AB1040" i="1"/>
  <c r="AA1041" i="1"/>
  <c r="AB1041" i="1"/>
  <c r="AA1042" i="1"/>
  <c r="AB1042" i="1"/>
  <c r="AA1043" i="1"/>
  <c r="AB1043" i="1"/>
  <c r="AA1044" i="1"/>
  <c r="AB1044" i="1"/>
  <c r="AA1045" i="1"/>
  <c r="AB1045" i="1"/>
  <c r="AA1046" i="1"/>
  <c r="AB1046" i="1"/>
  <c r="AA1047" i="1"/>
  <c r="AB1047" i="1"/>
  <c r="AA1048" i="1"/>
  <c r="AB1048" i="1"/>
  <c r="AA1049" i="1"/>
  <c r="AB1049" i="1"/>
  <c r="AA1050" i="1"/>
  <c r="AB1050" i="1"/>
  <c r="AA1051" i="1"/>
  <c r="AB1051" i="1"/>
  <c r="AA1052" i="1"/>
  <c r="AB1052" i="1"/>
  <c r="AA1053" i="1"/>
  <c r="AB1053" i="1"/>
  <c r="AA1054" i="1"/>
  <c r="AB1054" i="1"/>
  <c r="AA1055" i="1"/>
  <c r="AB1055" i="1"/>
  <c r="AA1056" i="1"/>
  <c r="AB1056" i="1"/>
  <c r="AA1057" i="1"/>
  <c r="AB1057" i="1"/>
  <c r="AA1058" i="1"/>
  <c r="AB1058" i="1"/>
  <c r="AA1059" i="1"/>
  <c r="AB1059" i="1"/>
  <c r="AA1060" i="1"/>
  <c r="AB1060" i="1"/>
  <c r="AA1061" i="1"/>
  <c r="AB1061" i="1"/>
  <c r="AA1062" i="1"/>
  <c r="AB1062" i="1"/>
  <c r="AA1063" i="1"/>
  <c r="AB1063" i="1"/>
  <c r="AA1064" i="1"/>
  <c r="AB1064" i="1"/>
  <c r="AA1065" i="1"/>
  <c r="AB1065" i="1"/>
  <c r="AA1066" i="1"/>
  <c r="AB1066" i="1"/>
  <c r="AA1067" i="1"/>
  <c r="AB1067" i="1"/>
  <c r="AA1068" i="1"/>
  <c r="AB1068" i="1"/>
  <c r="AA1069" i="1"/>
  <c r="AB1069" i="1"/>
  <c r="AA1070" i="1"/>
  <c r="AB1070" i="1"/>
  <c r="AA1071" i="1"/>
  <c r="AB1071" i="1"/>
  <c r="AA1072" i="1"/>
  <c r="AB1072" i="1"/>
  <c r="AA1073" i="1"/>
  <c r="AB1073" i="1"/>
  <c r="AA1074" i="1"/>
  <c r="AB1074" i="1"/>
  <c r="AA1075" i="1"/>
  <c r="AB1075" i="1"/>
  <c r="AA1076" i="1"/>
  <c r="AB1076" i="1"/>
  <c r="AA1077" i="1"/>
  <c r="AB1077" i="1"/>
  <c r="AA1078" i="1"/>
  <c r="AB1078" i="1"/>
  <c r="AA1079" i="1"/>
  <c r="AB1079" i="1"/>
  <c r="AA1080" i="1"/>
  <c r="AB1080" i="1"/>
  <c r="AA1081" i="1"/>
  <c r="AB1081" i="1"/>
  <c r="AA1082" i="1"/>
  <c r="AB1082" i="1"/>
  <c r="AA1083" i="1"/>
  <c r="AB1083" i="1"/>
  <c r="AA1084" i="1"/>
  <c r="AB1084" i="1"/>
  <c r="AA1085" i="1"/>
  <c r="AB1085" i="1"/>
  <c r="AA1086" i="1"/>
  <c r="AB1086" i="1"/>
  <c r="AA1087" i="1"/>
  <c r="AB1087" i="1"/>
  <c r="AA1088" i="1"/>
  <c r="AB1088" i="1"/>
  <c r="AA1089" i="1"/>
  <c r="AB1089" i="1"/>
  <c r="AA1090" i="1"/>
  <c r="AB1090" i="1"/>
  <c r="AA1091" i="1"/>
  <c r="AB1091" i="1"/>
  <c r="AA1092" i="1"/>
  <c r="AB1092" i="1"/>
  <c r="AA1093" i="1"/>
  <c r="AB1093" i="1"/>
  <c r="AA1094" i="1"/>
  <c r="AB1094" i="1"/>
  <c r="AA1095" i="1"/>
  <c r="AB1095" i="1"/>
  <c r="AA1096" i="1"/>
  <c r="AB1096" i="1"/>
  <c r="AA1097" i="1"/>
  <c r="AB1097" i="1"/>
  <c r="AA1098" i="1"/>
  <c r="AB1098" i="1"/>
  <c r="AA1099" i="1"/>
  <c r="AB1099" i="1"/>
  <c r="AA1100" i="1"/>
  <c r="AB1100" i="1"/>
  <c r="AA1101" i="1"/>
  <c r="AB1101" i="1"/>
  <c r="AA1102" i="1"/>
  <c r="AB1102" i="1"/>
  <c r="AA1103" i="1"/>
  <c r="AB1103" i="1"/>
  <c r="AA1104" i="1"/>
  <c r="AB1104" i="1"/>
  <c r="AA1105" i="1"/>
  <c r="AB1105" i="1"/>
  <c r="AA1106" i="1"/>
  <c r="AB1106" i="1"/>
  <c r="AA1107" i="1"/>
  <c r="AB1107" i="1"/>
  <c r="AA1108" i="1"/>
  <c r="AB1108" i="1"/>
  <c r="AA1109" i="1"/>
  <c r="AB1109" i="1"/>
  <c r="AA1110" i="1"/>
  <c r="AB1110" i="1"/>
  <c r="AA1111" i="1"/>
  <c r="AB1111" i="1"/>
  <c r="AA1112" i="1"/>
  <c r="AB1112" i="1"/>
  <c r="AA1113" i="1"/>
  <c r="AB1113" i="1"/>
  <c r="AA1114" i="1"/>
  <c r="AB1114" i="1"/>
  <c r="AA1115" i="1"/>
  <c r="AB1115" i="1"/>
  <c r="AA1116" i="1"/>
  <c r="AB1116" i="1"/>
  <c r="AA1117" i="1"/>
  <c r="AB1117" i="1"/>
  <c r="AA1118" i="1"/>
  <c r="AB1118" i="1"/>
  <c r="AA1119" i="1"/>
  <c r="AB1119" i="1"/>
  <c r="AA1120" i="1"/>
  <c r="AB1120" i="1"/>
  <c r="AA1121" i="1"/>
  <c r="AB1121" i="1"/>
  <c r="AA1122" i="1"/>
  <c r="AB1122" i="1"/>
  <c r="AA1123" i="1"/>
  <c r="AB1123" i="1"/>
  <c r="AA1124" i="1"/>
  <c r="AB1124" i="1"/>
  <c r="AA1125" i="1"/>
  <c r="AB1125" i="1"/>
  <c r="AA1126" i="1"/>
  <c r="AB1126" i="1"/>
  <c r="AA1127" i="1"/>
  <c r="AB1127" i="1"/>
  <c r="AA1128" i="1"/>
  <c r="AB1128" i="1"/>
  <c r="AA1129" i="1"/>
  <c r="AB1129" i="1"/>
  <c r="AA1130" i="1"/>
  <c r="AB1130" i="1"/>
  <c r="AA1131" i="1"/>
  <c r="AB1131" i="1"/>
  <c r="AA1132" i="1"/>
  <c r="AB1132" i="1"/>
  <c r="AA1133" i="1"/>
  <c r="AB1133" i="1"/>
  <c r="AA1134" i="1"/>
  <c r="AB1134" i="1"/>
  <c r="AA1135" i="1"/>
  <c r="AB1135" i="1"/>
  <c r="AA1136" i="1"/>
  <c r="AB1136" i="1"/>
  <c r="AA1137" i="1"/>
  <c r="AB1137" i="1"/>
  <c r="AA1138" i="1"/>
  <c r="AB1138" i="1"/>
  <c r="AA1139" i="1"/>
  <c r="AB1139" i="1"/>
  <c r="AA1140" i="1"/>
  <c r="AB1140" i="1"/>
  <c r="AA1141" i="1"/>
  <c r="AB1141"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3" i="1"/>
  <c r="Y484" i="1"/>
  <c r="Y485" i="1"/>
  <c r="Y486" i="1"/>
  <c r="Y487" i="1"/>
  <c r="Y488" i="1"/>
  <c r="Y489" i="1"/>
  <c r="Y490" i="1"/>
  <c r="Y491" i="1"/>
  <c r="Y492" i="1"/>
  <c r="Y493" i="1"/>
  <c r="Y494" i="1"/>
  <c r="Y495" i="1"/>
  <c r="Y496" i="1"/>
  <c r="Y497" i="1"/>
  <c r="Y498" i="1"/>
  <c r="Y499" i="1"/>
  <c r="Y500" i="1"/>
  <c r="Y501" i="1"/>
  <c r="Y502" i="1"/>
  <c r="Y503" i="1"/>
  <c r="Y504" i="1"/>
  <c r="Y505" i="1"/>
  <c r="Y506" i="1"/>
  <c r="Y507" i="1"/>
  <c r="Y508" i="1"/>
  <c r="Y509" i="1"/>
  <c r="Y510" i="1"/>
  <c r="Y511" i="1"/>
  <c r="Y512" i="1"/>
  <c r="Y513" i="1"/>
  <c r="Y514" i="1"/>
  <c r="Y515" i="1"/>
  <c r="Y516" i="1"/>
  <c r="Y517" i="1"/>
  <c r="Y518" i="1"/>
  <c r="Y519" i="1"/>
  <c r="Y520" i="1"/>
  <c r="Y521" i="1"/>
  <c r="Y522" i="1"/>
  <c r="Y523" i="1"/>
  <c r="Y524" i="1"/>
  <c r="Y525" i="1"/>
  <c r="Y526" i="1"/>
  <c r="Y527" i="1"/>
  <c r="Y528" i="1"/>
  <c r="Y529" i="1"/>
  <c r="Y530" i="1"/>
  <c r="Y531" i="1"/>
  <c r="Y532" i="1"/>
  <c r="Y533" i="1"/>
  <c r="Y534" i="1"/>
  <c r="Y535" i="1"/>
  <c r="Y536" i="1"/>
  <c r="Y537" i="1"/>
  <c r="Y538" i="1"/>
  <c r="Y539" i="1"/>
  <c r="Y540" i="1"/>
  <c r="Y541" i="1"/>
  <c r="Y542" i="1"/>
  <c r="Y543" i="1"/>
  <c r="Y544" i="1"/>
  <c r="Y545" i="1"/>
  <c r="Y546" i="1"/>
  <c r="Y547" i="1"/>
  <c r="Y548" i="1"/>
  <c r="Y549" i="1"/>
  <c r="Y550" i="1"/>
  <c r="Y551" i="1"/>
  <c r="Y552" i="1"/>
  <c r="Y553" i="1"/>
  <c r="Y554" i="1"/>
  <c r="Y555" i="1"/>
  <c r="Y556" i="1"/>
  <c r="Y557" i="1"/>
  <c r="Y558" i="1"/>
  <c r="Y559" i="1"/>
  <c r="Y560" i="1"/>
  <c r="Y561" i="1"/>
  <c r="Y562" i="1"/>
  <c r="Y563" i="1"/>
  <c r="Y564" i="1"/>
  <c r="Y565" i="1"/>
  <c r="Y566" i="1"/>
  <c r="Y567" i="1"/>
  <c r="Y568" i="1"/>
  <c r="Y569" i="1"/>
  <c r="Y570" i="1"/>
  <c r="Y571" i="1"/>
  <c r="Y572" i="1"/>
  <c r="Y573" i="1"/>
  <c r="Y574" i="1"/>
  <c r="Y575" i="1"/>
  <c r="Y576" i="1"/>
  <c r="Y577" i="1"/>
  <c r="Y578" i="1"/>
  <c r="Y579" i="1"/>
  <c r="Y580" i="1"/>
  <c r="Y581" i="1"/>
  <c r="Y582" i="1"/>
  <c r="Y583" i="1"/>
  <c r="Y584" i="1"/>
  <c r="Y585" i="1"/>
  <c r="Y586" i="1"/>
  <c r="Y587" i="1"/>
  <c r="Y588" i="1"/>
  <c r="Y589" i="1"/>
  <c r="Y590" i="1"/>
  <c r="Y591" i="1"/>
  <c r="Y592" i="1"/>
  <c r="Y593" i="1"/>
  <c r="Y594" i="1"/>
  <c r="Y595" i="1"/>
  <c r="Y596" i="1"/>
  <c r="Y597" i="1"/>
  <c r="Y598" i="1"/>
  <c r="Y599" i="1"/>
  <c r="Y600" i="1"/>
  <c r="Y601" i="1"/>
  <c r="Y602" i="1"/>
  <c r="Y603" i="1"/>
  <c r="Y604" i="1"/>
  <c r="Y605" i="1"/>
  <c r="Y606" i="1"/>
  <c r="Y607" i="1"/>
  <c r="Y608" i="1"/>
  <c r="Y609" i="1"/>
  <c r="Y610" i="1"/>
  <c r="Y611" i="1"/>
  <c r="Y612" i="1"/>
  <c r="Y613" i="1"/>
  <c r="Y614" i="1"/>
  <c r="Y615" i="1"/>
  <c r="Y616" i="1"/>
  <c r="Y617" i="1"/>
  <c r="Y618" i="1"/>
  <c r="Y619" i="1"/>
  <c r="Y620" i="1"/>
  <c r="Y621" i="1"/>
  <c r="Y622" i="1"/>
  <c r="Y623" i="1"/>
  <c r="Y624" i="1"/>
  <c r="Y625" i="1"/>
  <c r="Y626" i="1"/>
  <c r="Y627" i="1"/>
  <c r="Y628" i="1"/>
  <c r="Y629" i="1"/>
  <c r="Y630" i="1"/>
  <c r="Y631" i="1"/>
  <c r="Y632" i="1"/>
  <c r="Y633" i="1"/>
  <c r="Y634" i="1"/>
  <c r="Y635" i="1"/>
  <c r="Y636" i="1"/>
  <c r="Y637" i="1"/>
  <c r="Y638" i="1"/>
  <c r="Y639" i="1"/>
  <c r="Y640" i="1"/>
  <c r="Y641" i="1"/>
  <c r="Y642" i="1"/>
  <c r="Y643" i="1"/>
  <c r="Y644" i="1"/>
  <c r="Y645" i="1"/>
  <c r="Y646" i="1"/>
  <c r="Y647" i="1"/>
  <c r="Y648" i="1"/>
  <c r="Y649" i="1"/>
  <c r="Y650" i="1"/>
  <c r="Y651" i="1"/>
  <c r="Y652" i="1"/>
  <c r="Y653" i="1"/>
  <c r="Y654" i="1"/>
  <c r="Y655" i="1"/>
  <c r="Y656" i="1"/>
  <c r="Y657" i="1"/>
  <c r="Y658" i="1"/>
  <c r="Y659" i="1"/>
  <c r="Y660" i="1"/>
  <c r="Y661" i="1"/>
  <c r="Y662" i="1"/>
  <c r="Y663" i="1"/>
  <c r="Y664" i="1"/>
  <c r="Y665" i="1"/>
  <c r="Y666" i="1"/>
  <c r="Y667" i="1"/>
  <c r="Y668" i="1"/>
  <c r="Y669" i="1"/>
  <c r="Y670" i="1"/>
  <c r="Y671" i="1"/>
  <c r="Y672" i="1"/>
  <c r="Y673" i="1"/>
  <c r="Y674" i="1"/>
  <c r="Y675" i="1"/>
  <c r="Y676" i="1"/>
  <c r="Y677" i="1"/>
  <c r="Y678" i="1"/>
  <c r="Y679" i="1"/>
  <c r="Y680" i="1"/>
  <c r="Y681" i="1"/>
  <c r="Y682" i="1"/>
  <c r="Y683" i="1"/>
  <c r="Y684" i="1"/>
  <c r="Y685" i="1"/>
  <c r="Y686" i="1"/>
  <c r="Y687" i="1"/>
  <c r="Y688" i="1"/>
  <c r="Y689" i="1"/>
  <c r="Y690" i="1"/>
  <c r="Y691" i="1"/>
  <c r="Y692" i="1"/>
  <c r="Y693" i="1"/>
  <c r="Y694" i="1"/>
  <c r="Y695" i="1"/>
  <c r="Y696" i="1"/>
  <c r="Y697" i="1"/>
  <c r="Y698" i="1"/>
  <c r="Y699" i="1"/>
  <c r="Y700" i="1"/>
  <c r="Y701" i="1"/>
  <c r="Y702" i="1"/>
  <c r="Y703" i="1"/>
  <c r="Y704" i="1"/>
  <c r="Y705" i="1"/>
  <c r="Y706" i="1"/>
  <c r="Y707" i="1"/>
  <c r="Y708" i="1"/>
  <c r="Y709" i="1"/>
  <c r="Y710" i="1"/>
  <c r="Y711" i="1"/>
  <c r="Y712" i="1"/>
  <c r="Y713" i="1"/>
  <c r="Y714" i="1"/>
  <c r="Y715" i="1"/>
  <c r="Y716" i="1"/>
  <c r="Y717" i="1"/>
  <c r="Y718" i="1"/>
  <c r="Y719" i="1"/>
  <c r="Y720" i="1"/>
  <c r="Y721" i="1"/>
  <c r="Y722" i="1"/>
  <c r="Y723" i="1"/>
  <c r="Y724" i="1"/>
  <c r="Y725" i="1"/>
  <c r="Y726" i="1"/>
  <c r="Y727" i="1"/>
  <c r="Y728" i="1"/>
  <c r="Y729" i="1"/>
  <c r="Y730" i="1"/>
  <c r="Y731" i="1"/>
  <c r="Y732" i="1"/>
  <c r="Y733" i="1"/>
  <c r="Y734" i="1"/>
  <c r="Y735" i="1"/>
  <c r="Y736" i="1"/>
  <c r="Y737" i="1"/>
  <c r="Y738" i="1"/>
  <c r="Y739" i="1"/>
  <c r="Y740" i="1"/>
  <c r="Y741" i="1"/>
  <c r="Y742" i="1"/>
  <c r="Y743" i="1"/>
  <c r="Y744" i="1"/>
  <c r="Y745" i="1"/>
  <c r="Y746" i="1"/>
  <c r="Y747" i="1"/>
  <c r="Y748" i="1"/>
  <c r="Y749" i="1"/>
  <c r="Y750" i="1"/>
  <c r="Y751" i="1"/>
  <c r="Y752" i="1"/>
  <c r="Y753" i="1"/>
  <c r="Y754" i="1"/>
  <c r="Y755" i="1"/>
  <c r="Y756" i="1"/>
  <c r="Y757" i="1"/>
  <c r="Y758" i="1"/>
  <c r="Y759" i="1"/>
  <c r="Y760" i="1"/>
  <c r="Y761" i="1"/>
  <c r="Y762" i="1"/>
  <c r="Y763" i="1"/>
  <c r="Y764" i="1"/>
  <c r="Y765" i="1"/>
  <c r="Y766" i="1"/>
  <c r="Y767" i="1"/>
  <c r="Y768" i="1"/>
  <c r="Y769" i="1"/>
  <c r="Y770" i="1"/>
  <c r="Y771" i="1"/>
  <c r="Y772" i="1"/>
  <c r="Y773" i="1"/>
  <c r="Y774" i="1"/>
  <c r="Y775" i="1"/>
  <c r="Y776" i="1"/>
  <c r="Y777" i="1"/>
  <c r="Y778" i="1"/>
  <c r="Y779" i="1"/>
  <c r="Y780" i="1"/>
  <c r="Y781" i="1"/>
  <c r="Y782" i="1"/>
  <c r="Y783" i="1"/>
  <c r="Y784" i="1"/>
  <c r="Y785" i="1"/>
  <c r="Y786" i="1"/>
  <c r="Y787" i="1"/>
  <c r="Y788" i="1"/>
  <c r="Y789" i="1"/>
  <c r="Y790" i="1"/>
  <c r="Y791" i="1"/>
  <c r="Y792" i="1"/>
  <c r="Y793" i="1"/>
  <c r="Y794" i="1"/>
  <c r="Y795" i="1"/>
  <c r="Y796" i="1"/>
  <c r="Y797" i="1"/>
  <c r="Y798" i="1"/>
  <c r="Y799" i="1"/>
  <c r="Y800" i="1"/>
  <c r="Y801" i="1"/>
  <c r="Y802" i="1"/>
  <c r="Y803" i="1"/>
  <c r="Y804" i="1"/>
  <c r="Y805" i="1"/>
  <c r="Y806" i="1"/>
  <c r="Y807" i="1"/>
  <c r="Y808" i="1"/>
  <c r="Y809" i="1"/>
  <c r="Y810" i="1"/>
  <c r="Y811" i="1"/>
  <c r="Y812" i="1"/>
  <c r="Y813" i="1"/>
  <c r="Y814" i="1"/>
  <c r="Y815" i="1"/>
  <c r="Y816" i="1"/>
  <c r="Y817" i="1"/>
  <c r="Y818" i="1"/>
  <c r="Y819" i="1"/>
  <c r="Y820" i="1"/>
  <c r="Y821" i="1"/>
  <c r="Y822" i="1"/>
  <c r="Y823" i="1"/>
  <c r="Y824" i="1"/>
  <c r="Y825" i="1"/>
  <c r="Y826" i="1"/>
  <c r="Y827" i="1"/>
  <c r="Y828" i="1"/>
  <c r="Y829" i="1"/>
  <c r="Y830" i="1"/>
  <c r="Y831" i="1"/>
  <c r="Y832" i="1"/>
  <c r="Y833" i="1"/>
  <c r="Y834" i="1"/>
  <c r="Y835" i="1"/>
  <c r="Y836" i="1"/>
  <c r="Y837" i="1"/>
  <c r="Y838" i="1"/>
  <c r="Y839" i="1"/>
  <c r="Y840" i="1"/>
  <c r="Y841" i="1"/>
  <c r="Y842" i="1"/>
  <c r="Y843" i="1"/>
  <c r="Y844" i="1"/>
  <c r="Y845" i="1"/>
  <c r="Y846" i="1"/>
  <c r="Y847" i="1"/>
  <c r="Y848" i="1"/>
  <c r="Y849" i="1"/>
  <c r="Y850" i="1"/>
  <c r="Y851" i="1"/>
  <c r="Y852" i="1"/>
  <c r="Y853" i="1"/>
  <c r="Y854" i="1"/>
  <c r="Y855" i="1"/>
  <c r="Y856" i="1"/>
  <c r="Y857" i="1"/>
  <c r="Y858" i="1"/>
  <c r="Y859" i="1"/>
  <c r="Y860" i="1"/>
  <c r="Y861" i="1"/>
  <c r="Y862" i="1"/>
  <c r="Y863" i="1"/>
  <c r="Y864" i="1"/>
  <c r="Y865" i="1"/>
  <c r="Y866" i="1"/>
  <c r="Y867" i="1"/>
  <c r="Y868" i="1"/>
  <c r="Y869" i="1"/>
  <c r="Y870" i="1"/>
  <c r="Y871" i="1"/>
  <c r="Y872" i="1"/>
  <c r="Y873" i="1"/>
  <c r="Y874" i="1"/>
  <c r="Y875" i="1"/>
  <c r="Y876" i="1"/>
  <c r="Y877" i="1"/>
  <c r="Y878" i="1"/>
  <c r="Y879" i="1"/>
  <c r="Y880" i="1"/>
  <c r="Y881" i="1"/>
  <c r="Y882" i="1"/>
  <c r="Y883" i="1"/>
  <c r="Y884" i="1"/>
  <c r="Y885" i="1"/>
  <c r="Y886" i="1"/>
  <c r="Y887" i="1"/>
  <c r="Y888" i="1"/>
  <c r="Y889" i="1"/>
  <c r="Y890" i="1"/>
  <c r="Y891" i="1"/>
  <c r="Y892" i="1"/>
  <c r="Y893" i="1"/>
  <c r="Y894" i="1"/>
  <c r="Y895" i="1"/>
  <c r="Y896" i="1"/>
  <c r="Y897" i="1"/>
  <c r="Y898" i="1"/>
  <c r="Y899" i="1"/>
  <c r="Y900" i="1"/>
  <c r="Y901" i="1"/>
  <c r="Y902" i="1"/>
  <c r="Y903" i="1"/>
  <c r="Y904" i="1"/>
  <c r="Y905" i="1"/>
  <c r="Y906" i="1"/>
  <c r="Y907" i="1"/>
  <c r="Y908" i="1"/>
  <c r="Y909" i="1"/>
  <c r="Y910" i="1"/>
  <c r="Y911" i="1"/>
  <c r="Y912" i="1"/>
  <c r="Y913" i="1"/>
  <c r="Y914" i="1"/>
  <c r="Y915" i="1"/>
  <c r="Y916" i="1"/>
  <c r="Y917" i="1"/>
  <c r="Y918" i="1"/>
  <c r="Y919" i="1"/>
  <c r="Y920" i="1"/>
  <c r="Y921" i="1"/>
  <c r="Y922" i="1"/>
  <c r="Y923" i="1"/>
  <c r="Y924" i="1"/>
  <c r="Y925" i="1"/>
  <c r="Y926" i="1"/>
  <c r="Y927" i="1"/>
  <c r="Y928" i="1"/>
  <c r="Y929" i="1"/>
  <c r="Y930" i="1"/>
  <c r="Y931" i="1"/>
  <c r="Y932" i="1"/>
  <c r="Y933" i="1"/>
  <c r="Y934" i="1"/>
  <c r="Y935" i="1"/>
  <c r="Y936" i="1"/>
  <c r="Y937" i="1"/>
  <c r="Y938" i="1"/>
  <c r="Y939" i="1"/>
  <c r="Y940" i="1"/>
  <c r="Y941" i="1"/>
  <c r="Y942" i="1"/>
  <c r="Y943" i="1"/>
  <c r="Y944" i="1"/>
  <c r="Y945" i="1"/>
  <c r="Y946" i="1"/>
  <c r="Y947" i="1"/>
  <c r="Y948" i="1"/>
  <c r="Y949" i="1"/>
  <c r="Y950" i="1"/>
  <c r="Y951" i="1"/>
  <c r="Y952" i="1"/>
  <c r="Y953" i="1"/>
  <c r="Y954" i="1"/>
  <c r="Y955" i="1"/>
  <c r="Y956" i="1"/>
  <c r="Y957" i="1"/>
  <c r="Y958" i="1"/>
  <c r="Y959" i="1"/>
  <c r="Y960" i="1"/>
  <c r="Y961" i="1"/>
  <c r="Y962" i="1"/>
  <c r="Y963" i="1"/>
  <c r="Y964" i="1"/>
  <c r="Y965" i="1"/>
  <c r="Y966" i="1"/>
  <c r="Y967" i="1"/>
  <c r="Y968" i="1"/>
  <c r="Y969" i="1"/>
  <c r="Y970" i="1"/>
  <c r="Y971" i="1"/>
  <c r="Y972" i="1"/>
  <c r="Y973" i="1"/>
  <c r="Y974" i="1"/>
  <c r="Y975" i="1"/>
  <c r="Y976" i="1"/>
  <c r="Y977" i="1"/>
  <c r="Y978" i="1"/>
  <c r="Y979" i="1"/>
  <c r="Y980" i="1"/>
  <c r="Y981" i="1"/>
  <c r="Y982" i="1"/>
  <c r="Y983" i="1"/>
  <c r="Y984" i="1"/>
  <c r="Y985" i="1"/>
  <c r="Y986" i="1"/>
  <c r="Y987" i="1"/>
  <c r="Y988" i="1"/>
  <c r="Y989" i="1"/>
  <c r="Y990" i="1"/>
  <c r="Y991" i="1"/>
  <c r="Y992" i="1"/>
  <c r="Y993" i="1"/>
  <c r="Y994" i="1"/>
  <c r="Y995" i="1"/>
  <c r="Y996" i="1"/>
  <c r="Y997" i="1"/>
  <c r="Y998" i="1"/>
  <c r="Y999" i="1"/>
  <c r="Y1000" i="1"/>
  <c r="Y1001" i="1"/>
  <c r="Y1002" i="1"/>
  <c r="Y1003" i="1"/>
  <c r="Y1004" i="1"/>
  <c r="Y1005" i="1"/>
  <c r="Y1006" i="1"/>
  <c r="Y1007" i="1"/>
  <c r="Y1008" i="1"/>
  <c r="Y1009" i="1"/>
  <c r="Y1010" i="1"/>
  <c r="Y1011" i="1"/>
  <c r="Y1012" i="1"/>
  <c r="Y1013" i="1"/>
  <c r="Y1014" i="1"/>
  <c r="Y1015" i="1"/>
  <c r="Y1016" i="1"/>
  <c r="Y1017" i="1"/>
  <c r="Y1018" i="1"/>
  <c r="Y1019" i="1"/>
  <c r="Y1020" i="1"/>
  <c r="Y1021" i="1"/>
  <c r="Y1022" i="1"/>
  <c r="Y1023" i="1"/>
  <c r="Y1024" i="1"/>
  <c r="Y1025" i="1"/>
  <c r="Y1026" i="1"/>
  <c r="Y1027" i="1"/>
  <c r="Y1028" i="1"/>
  <c r="Y1029" i="1"/>
  <c r="Y1030" i="1"/>
  <c r="Y1031" i="1"/>
  <c r="Y1032" i="1"/>
  <c r="Y1033" i="1"/>
  <c r="Y1034" i="1"/>
  <c r="Y1035" i="1"/>
  <c r="Y1036" i="1"/>
  <c r="Y1037" i="1"/>
  <c r="Y1038" i="1"/>
  <c r="Y1039" i="1"/>
  <c r="Y1040" i="1"/>
  <c r="Y1041" i="1"/>
  <c r="Y1042" i="1"/>
  <c r="Y1043" i="1"/>
  <c r="Y1044" i="1"/>
  <c r="Y1045" i="1"/>
  <c r="Y1046" i="1"/>
  <c r="Y1047" i="1"/>
  <c r="Y1048" i="1"/>
  <c r="Y1049" i="1"/>
  <c r="Y1050" i="1"/>
  <c r="Y1051" i="1"/>
  <c r="Y1052" i="1"/>
  <c r="Y1053" i="1"/>
  <c r="Y1054" i="1"/>
  <c r="Y1055" i="1"/>
  <c r="Y1056" i="1"/>
  <c r="Y1057" i="1"/>
  <c r="Y1058" i="1"/>
  <c r="Y1059" i="1"/>
  <c r="Y1060" i="1"/>
  <c r="Y1061" i="1"/>
  <c r="Y1062" i="1"/>
  <c r="Y1063" i="1"/>
  <c r="Y1064" i="1"/>
  <c r="Y1065" i="1"/>
  <c r="Y1066" i="1"/>
  <c r="Y1067" i="1"/>
  <c r="Y1068" i="1"/>
  <c r="Y1069" i="1"/>
  <c r="Y1070" i="1"/>
  <c r="Y1071" i="1"/>
  <c r="Y1072" i="1"/>
  <c r="Y1073" i="1"/>
  <c r="Y1074" i="1"/>
  <c r="Y1075" i="1"/>
  <c r="Y1076" i="1"/>
  <c r="Y1077" i="1"/>
  <c r="Y1078" i="1"/>
  <c r="Y1079" i="1"/>
  <c r="Y1080" i="1"/>
  <c r="Y1081" i="1"/>
  <c r="Y1082" i="1"/>
  <c r="Y1083" i="1"/>
  <c r="Y1084" i="1"/>
  <c r="Y1085" i="1"/>
  <c r="Y1086" i="1"/>
  <c r="Y1087" i="1"/>
  <c r="Y1088" i="1"/>
  <c r="Y1089" i="1"/>
  <c r="Y1090" i="1"/>
  <c r="Y1091" i="1"/>
  <c r="Y1092" i="1"/>
  <c r="Y1093" i="1"/>
  <c r="Y1094" i="1"/>
  <c r="Y1095" i="1"/>
  <c r="Y1096" i="1"/>
  <c r="Y1097" i="1"/>
  <c r="Y1098" i="1"/>
  <c r="Y1099" i="1"/>
  <c r="Y1100" i="1"/>
  <c r="Y1101" i="1"/>
  <c r="Y1102" i="1"/>
  <c r="Y1103" i="1"/>
  <c r="Y1104" i="1"/>
  <c r="Y1105" i="1"/>
  <c r="Y1106" i="1"/>
  <c r="Y1107" i="1"/>
  <c r="Y1108" i="1"/>
  <c r="Y1109" i="1"/>
  <c r="Y1110" i="1"/>
  <c r="Y1111" i="1"/>
  <c r="Y1112" i="1"/>
  <c r="Y1113" i="1"/>
  <c r="Y1114" i="1"/>
  <c r="Y1115" i="1"/>
  <c r="Y1116" i="1"/>
  <c r="Y1117" i="1"/>
  <c r="Y1118" i="1"/>
  <c r="Y1119" i="1"/>
  <c r="Y1120" i="1"/>
  <c r="Y1121" i="1"/>
  <c r="Y1122" i="1"/>
  <c r="Y1123" i="1"/>
  <c r="Y1124" i="1"/>
  <c r="Y1125" i="1"/>
  <c r="Y1126" i="1"/>
  <c r="Y1127" i="1"/>
  <c r="Y1128" i="1"/>
  <c r="Y1129" i="1"/>
  <c r="Y1130" i="1"/>
  <c r="Y1131" i="1"/>
  <c r="Y1132" i="1"/>
  <c r="Y1133" i="1"/>
  <c r="Y1134" i="1"/>
  <c r="Y1135" i="1"/>
  <c r="Y1136" i="1"/>
  <c r="Y1137" i="1"/>
  <c r="Y1138" i="1"/>
  <c r="Y1139" i="1"/>
  <c r="Y1140" i="1"/>
  <c r="Y1141"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37" i="1"/>
  <c r="X838" i="1"/>
  <c r="X839" i="1"/>
  <c r="X840" i="1"/>
  <c r="X841" i="1"/>
  <c r="X842" i="1"/>
  <c r="X843" i="1"/>
  <c r="X844" i="1"/>
  <c r="X845" i="1"/>
  <c r="X846" i="1"/>
  <c r="X847" i="1"/>
  <c r="X848" i="1"/>
  <c r="X849" i="1"/>
  <c r="X850" i="1"/>
  <c r="X851" i="1"/>
  <c r="X852" i="1"/>
  <c r="X853" i="1"/>
  <c r="X854" i="1"/>
  <c r="X855" i="1"/>
  <c r="X856" i="1"/>
  <c r="X857" i="1"/>
  <c r="X858" i="1"/>
  <c r="X859" i="1"/>
  <c r="X860" i="1"/>
  <c r="X861" i="1"/>
  <c r="X862" i="1"/>
  <c r="X863" i="1"/>
  <c r="X864" i="1"/>
  <c r="X865" i="1"/>
  <c r="X866" i="1"/>
  <c r="X867" i="1"/>
  <c r="X868" i="1"/>
  <c r="X869" i="1"/>
  <c r="X870" i="1"/>
  <c r="X871" i="1"/>
  <c r="X872" i="1"/>
  <c r="X873" i="1"/>
  <c r="X874" i="1"/>
  <c r="X875" i="1"/>
  <c r="X876" i="1"/>
  <c r="X877" i="1"/>
  <c r="X878" i="1"/>
  <c r="X879" i="1"/>
  <c r="X880" i="1"/>
  <c r="X881" i="1"/>
  <c r="X882" i="1"/>
  <c r="X883" i="1"/>
  <c r="X884" i="1"/>
  <c r="X885" i="1"/>
  <c r="X886" i="1"/>
  <c r="X887" i="1"/>
  <c r="X888" i="1"/>
  <c r="X889" i="1"/>
  <c r="X890" i="1"/>
  <c r="X891" i="1"/>
  <c r="X892" i="1"/>
  <c r="X893" i="1"/>
  <c r="X894" i="1"/>
  <c r="X895" i="1"/>
  <c r="X896" i="1"/>
  <c r="X897" i="1"/>
  <c r="X898" i="1"/>
  <c r="X899" i="1"/>
  <c r="X900" i="1"/>
  <c r="X901" i="1"/>
  <c r="X902" i="1"/>
  <c r="X903" i="1"/>
  <c r="X904" i="1"/>
  <c r="X905" i="1"/>
  <c r="X906" i="1"/>
  <c r="X907" i="1"/>
  <c r="X908" i="1"/>
  <c r="X909" i="1"/>
  <c r="X910" i="1"/>
  <c r="X911" i="1"/>
  <c r="X912" i="1"/>
  <c r="X913" i="1"/>
  <c r="X914" i="1"/>
  <c r="X915" i="1"/>
  <c r="X916" i="1"/>
  <c r="X917" i="1"/>
  <c r="X918" i="1"/>
  <c r="X919" i="1"/>
  <c r="X920" i="1"/>
  <c r="X921" i="1"/>
  <c r="X922" i="1"/>
  <c r="X923" i="1"/>
  <c r="X924" i="1"/>
  <c r="X925" i="1"/>
  <c r="X926" i="1"/>
  <c r="X927" i="1"/>
  <c r="X928" i="1"/>
  <c r="X929" i="1"/>
  <c r="X930" i="1"/>
  <c r="X931" i="1"/>
  <c r="X932" i="1"/>
  <c r="X933" i="1"/>
  <c r="X934" i="1"/>
  <c r="X935" i="1"/>
  <c r="X936" i="1"/>
  <c r="X937" i="1"/>
  <c r="X938" i="1"/>
  <c r="X939" i="1"/>
  <c r="X940" i="1"/>
  <c r="X941" i="1"/>
  <c r="X942" i="1"/>
  <c r="X943" i="1"/>
  <c r="X944" i="1"/>
  <c r="X945" i="1"/>
  <c r="X946" i="1"/>
  <c r="X947" i="1"/>
  <c r="X948" i="1"/>
  <c r="X949" i="1"/>
  <c r="X950" i="1"/>
  <c r="X951" i="1"/>
  <c r="X952" i="1"/>
  <c r="X953" i="1"/>
  <c r="X954" i="1"/>
  <c r="X955" i="1"/>
  <c r="X956" i="1"/>
  <c r="X957" i="1"/>
  <c r="X958" i="1"/>
  <c r="X959" i="1"/>
  <c r="X960" i="1"/>
  <c r="X961" i="1"/>
  <c r="X962" i="1"/>
  <c r="X963" i="1"/>
  <c r="X964" i="1"/>
  <c r="X965" i="1"/>
  <c r="X966" i="1"/>
  <c r="X967" i="1"/>
  <c r="X968" i="1"/>
  <c r="X969" i="1"/>
  <c r="X970" i="1"/>
  <c r="X971" i="1"/>
  <c r="X972" i="1"/>
  <c r="X973" i="1"/>
  <c r="X974" i="1"/>
  <c r="X975" i="1"/>
  <c r="X976" i="1"/>
  <c r="X977" i="1"/>
  <c r="X978" i="1"/>
  <c r="X979" i="1"/>
  <c r="X980" i="1"/>
  <c r="X981" i="1"/>
  <c r="X982" i="1"/>
  <c r="X983" i="1"/>
  <c r="X984" i="1"/>
  <c r="X985" i="1"/>
  <c r="X986" i="1"/>
  <c r="X987" i="1"/>
  <c r="X988" i="1"/>
  <c r="X989" i="1"/>
  <c r="X990" i="1"/>
  <c r="X991" i="1"/>
  <c r="X992" i="1"/>
  <c r="X993" i="1"/>
  <c r="X994" i="1"/>
  <c r="X995" i="1"/>
  <c r="X996" i="1"/>
  <c r="X997" i="1"/>
  <c r="X998" i="1"/>
  <c r="X999" i="1"/>
  <c r="X1000" i="1"/>
  <c r="X1001" i="1"/>
  <c r="X1002" i="1"/>
  <c r="X1003" i="1"/>
  <c r="X1004" i="1"/>
  <c r="X1005" i="1"/>
  <c r="X1006" i="1"/>
  <c r="X1007" i="1"/>
  <c r="X1008" i="1"/>
  <c r="X1009" i="1"/>
  <c r="X1010" i="1"/>
  <c r="X1011" i="1"/>
  <c r="X1012" i="1"/>
  <c r="X1013" i="1"/>
  <c r="X1014" i="1"/>
  <c r="X1015" i="1"/>
  <c r="X1016" i="1"/>
  <c r="X1017" i="1"/>
  <c r="X1018" i="1"/>
  <c r="X1019" i="1"/>
  <c r="X1020" i="1"/>
  <c r="X1021" i="1"/>
  <c r="X1022" i="1"/>
  <c r="X1023" i="1"/>
  <c r="X1024" i="1"/>
  <c r="X1025" i="1"/>
  <c r="X1026" i="1"/>
  <c r="X1027" i="1"/>
  <c r="X1028" i="1"/>
  <c r="X1029" i="1"/>
  <c r="X1030" i="1"/>
  <c r="X1031" i="1"/>
  <c r="X1032" i="1"/>
  <c r="X1033" i="1"/>
  <c r="X1034" i="1"/>
  <c r="X1035" i="1"/>
  <c r="X1036" i="1"/>
  <c r="X1037" i="1"/>
  <c r="X1038" i="1"/>
  <c r="X1039" i="1"/>
  <c r="X1040" i="1"/>
  <c r="X1041" i="1"/>
  <c r="X1042" i="1"/>
  <c r="X1043" i="1"/>
  <c r="X1044" i="1"/>
  <c r="X1045" i="1"/>
  <c r="X1046" i="1"/>
  <c r="X1047" i="1"/>
  <c r="X1048" i="1"/>
  <c r="X1049" i="1"/>
  <c r="X1050" i="1"/>
  <c r="X1051" i="1"/>
  <c r="X1052" i="1"/>
  <c r="X1053" i="1"/>
  <c r="X1054" i="1"/>
  <c r="X1055" i="1"/>
  <c r="X1056" i="1"/>
  <c r="X1057" i="1"/>
  <c r="X1058" i="1"/>
  <c r="X1059" i="1"/>
  <c r="X1060" i="1"/>
  <c r="X1061" i="1"/>
  <c r="X1062" i="1"/>
  <c r="X1063" i="1"/>
  <c r="X1064" i="1"/>
  <c r="X1065" i="1"/>
  <c r="X1066" i="1"/>
  <c r="X1067" i="1"/>
  <c r="X1068" i="1"/>
  <c r="X1069" i="1"/>
  <c r="X1070" i="1"/>
  <c r="X1071" i="1"/>
  <c r="X1072" i="1"/>
  <c r="X1073" i="1"/>
  <c r="X1074" i="1"/>
  <c r="X1075" i="1"/>
  <c r="X1076" i="1"/>
  <c r="X1077" i="1"/>
  <c r="X1078" i="1"/>
  <c r="X1079" i="1"/>
  <c r="X1080" i="1"/>
  <c r="X1081" i="1"/>
  <c r="X1082" i="1"/>
  <c r="X1083" i="1"/>
  <c r="X1084" i="1"/>
  <c r="X1085" i="1"/>
  <c r="X1086" i="1"/>
  <c r="X1087" i="1"/>
  <c r="X1088" i="1"/>
  <c r="X1089" i="1"/>
  <c r="X1090" i="1"/>
  <c r="X1091" i="1"/>
  <c r="X1092" i="1"/>
  <c r="X1093" i="1"/>
  <c r="X1094" i="1"/>
  <c r="X1095" i="1"/>
  <c r="X1096" i="1"/>
  <c r="X1097" i="1"/>
  <c r="X1098" i="1"/>
  <c r="X1099" i="1"/>
  <c r="X1100" i="1"/>
  <c r="X1101" i="1"/>
  <c r="X1102" i="1"/>
  <c r="X1103" i="1"/>
  <c r="X1104" i="1"/>
  <c r="X1105" i="1"/>
  <c r="X1106" i="1"/>
  <c r="X1107" i="1"/>
  <c r="X1108" i="1"/>
  <c r="X1109" i="1"/>
  <c r="X1110" i="1"/>
  <c r="X1111" i="1"/>
  <c r="X1112" i="1"/>
  <c r="X1113" i="1"/>
  <c r="X1114" i="1"/>
  <c r="X1115" i="1"/>
  <c r="X1116" i="1"/>
  <c r="X1117" i="1"/>
  <c r="X1118" i="1"/>
  <c r="X1119" i="1"/>
  <c r="X1120" i="1"/>
  <c r="X1121" i="1"/>
  <c r="X1122" i="1"/>
  <c r="X1123" i="1"/>
  <c r="X1124" i="1"/>
  <c r="X1125" i="1"/>
  <c r="X1126" i="1"/>
  <c r="X1127" i="1"/>
  <c r="X1128" i="1"/>
  <c r="X1129" i="1"/>
  <c r="X1130" i="1"/>
  <c r="X1131" i="1"/>
  <c r="X1132" i="1"/>
  <c r="X1133" i="1"/>
  <c r="X1134" i="1"/>
  <c r="X1135" i="1"/>
  <c r="X1136" i="1"/>
  <c r="X1137" i="1"/>
  <c r="X1138" i="1"/>
  <c r="X1139" i="1"/>
  <c r="X1140" i="1"/>
  <c r="X1141" i="1"/>
  <c r="R9" i="12"/>
  <c r="Q9" i="12"/>
  <c r="O9" i="12"/>
  <c r="M9" i="12"/>
  <c r="L9" i="12"/>
  <c r="K9" i="12"/>
  <c r="J9" i="12"/>
  <c r="I9" i="12"/>
  <c r="H9" i="12"/>
  <c r="G9" i="12"/>
  <c r="F9" i="12"/>
  <c r="E9" i="12"/>
  <c r="D9" i="12"/>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D996" i="1"/>
  <c r="D997" i="1"/>
  <c r="D998" i="1"/>
  <c r="D999" i="1"/>
  <c r="D1000" i="1"/>
  <c r="D1001" i="1"/>
  <c r="D1002" i="1"/>
  <c r="D1003" i="1"/>
  <c r="D1004" i="1"/>
  <c r="D1005" i="1"/>
  <c r="D1006" i="1"/>
  <c r="D1007" i="1"/>
  <c r="D1008" i="1"/>
  <c r="D1009" i="1"/>
  <c r="D1010" i="1"/>
  <c r="D1011" i="1"/>
  <c r="D1012" i="1"/>
  <c r="D1013" i="1"/>
  <c r="D1014" i="1"/>
  <c r="D1015" i="1"/>
  <c r="D1016" i="1"/>
  <c r="D1017" i="1"/>
  <c r="D1018" i="1"/>
  <c r="D1019" i="1"/>
  <c r="D1020" i="1"/>
  <c r="D1021" i="1"/>
  <c r="D1022" i="1"/>
  <c r="D1023" i="1"/>
  <c r="D1024" i="1"/>
  <c r="D1025" i="1"/>
  <c r="D1026" i="1"/>
  <c r="D1027" i="1"/>
  <c r="D1028" i="1"/>
  <c r="D1029" i="1"/>
  <c r="D1030" i="1"/>
  <c r="D1031" i="1"/>
  <c r="D1032" i="1"/>
  <c r="D1033" i="1"/>
  <c r="D1034" i="1"/>
  <c r="D1035" i="1"/>
  <c r="D1036" i="1"/>
  <c r="D1037" i="1"/>
  <c r="D1038" i="1"/>
  <c r="D1039" i="1"/>
  <c r="D1040" i="1"/>
  <c r="D1041" i="1"/>
  <c r="D1042" i="1"/>
  <c r="D1043" i="1"/>
  <c r="D1044" i="1"/>
  <c r="D1045" i="1"/>
  <c r="D1046" i="1"/>
  <c r="D1047" i="1"/>
  <c r="D1048" i="1"/>
  <c r="D1049" i="1"/>
  <c r="D1050" i="1"/>
  <c r="D1051" i="1"/>
  <c r="D1052" i="1"/>
  <c r="D1053" i="1"/>
  <c r="D1054" i="1"/>
  <c r="D1055" i="1"/>
  <c r="D1056" i="1"/>
  <c r="D1057" i="1"/>
  <c r="D1058" i="1"/>
  <c r="D1059" i="1"/>
  <c r="D1060" i="1"/>
  <c r="D1061" i="1"/>
  <c r="D1062" i="1"/>
  <c r="D1063" i="1"/>
  <c r="D1064" i="1"/>
  <c r="D1065" i="1"/>
  <c r="D1066" i="1"/>
  <c r="D1067" i="1"/>
  <c r="D1068" i="1"/>
  <c r="D1069" i="1"/>
  <c r="D1070" i="1"/>
  <c r="D1071" i="1"/>
  <c r="D1072" i="1"/>
  <c r="D1073" i="1"/>
  <c r="D1074" i="1"/>
  <c r="D1075" i="1"/>
  <c r="D1076" i="1"/>
  <c r="D1077" i="1"/>
  <c r="D1078" i="1"/>
  <c r="D1079" i="1"/>
  <c r="D1080" i="1"/>
  <c r="D1081" i="1"/>
  <c r="D1082" i="1"/>
  <c r="D1083" i="1"/>
  <c r="D1084" i="1"/>
  <c r="D1085" i="1"/>
  <c r="D1086" i="1"/>
  <c r="D1087" i="1"/>
  <c r="D1088" i="1"/>
  <c r="D1089" i="1"/>
  <c r="D1090" i="1"/>
  <c r="D1091" i="1"/>
  <c r="D1092" i="1"/>
  <c r="D1093" i="1"/>
  <c r="D1094" i="1"/>
  <c r="D1095" i="1"/>
  <c r="D1096" i="1"/>
  <c r="D1097" i="1"/>
  <c r="D1098" i="1"/>
  <c r="D1099" i="1"/>
  <c r="D1100" i="1"/>
  <c r="D1101" i="1"/>
  <c r="D1102" i="1"/>
  <c r="D1103" i="1"/>
  <c r="D1104" i="1"/>
  <c r="D1105" i="1"/>
  <c r="D1106" i="1"/>
  <c r="D1107" i="1"/>
  <c r="D1108" i="1"/>
  <c r="D1109" i="1"/>
  <c r="D1110" i="1"/>
  <c r="D1111" i="1"/>
  <c r="D1112" i="1"/>
  <c r="D1113" i="1"/>
  <c r="D1114" i="1"/>
  <c r="D1115" i="1"/>
  <c r="D1116" i="1"/>
  <c r="D1117" i="1"/>
  <c r="D1118" i="1"/>
  <c r="D1119" i="1"/>
  <c r="D1120" i="1"/>
  <c r="D1121" i="1"/>
  <c r="D1122" i="1"/>
  <c r="D1123" i="1"/>
  <c r="D1124" i="1"/>
  <c r="D1125" i="1"/>
  <c r="D1126" i="1"/>
  <c r="D1127" i="1"/>
  <c r="D1128" i="1"/>
  <c r="D1129" i="1"/>
  <c r="D1130" i="1"/>
  <c r="D1131" i="1"/>
  <c r="D1132" i="1"/>
  <c r="D1133" i="1"/>
  <c r="D1134" i="1"/>
  <c r="D1135" i="1"/>
  <c r="D1136" i="1"/>
  <c r="D1137" i="1"/>
  <c r="D1138" i="1"/>
  <c r="D1139" i="1"/>
  <c r="D1140" i="1"/>
  <c r="D1141"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P175" i="12"/>
  <c r="P176" i="12"/>
  <c r="P177" i="12"/>
  <c r="P178" i="12"/>
  <c r="P179" i="12"/>
  <c r="P180" i="12"/>
  <c r="P181" i="12"/>
  <c r="P182" i="12"/>
  <c r="P183" i="12"/>
  <c r="P184" i="12"/>
  <c r="P185" i="12"/>
  <c r="P186" i="12"/>
  <c r="P187" i="12"/>
  <c r="P188" i="12"/>
  <c r="P189" i="12"/>
  <c r="P126" i="12"/>
  <c r="P191" i="12"/>
  <c r="P192" i="12"/>
  <c r="P193" i="12"/>
  <c r="P194" i="12"/>
  <c r="P195" i="12"/>
  <c r="P196" i="12"/>
  <c r="P197" i="12"/>
  <c r="P198" i="12"/>
  <c r="P199" i="12"/>
  <c r="P200" i="12"/>
  <c r="P201" i="12"/>
  <c r="P134" i="12"/>
  <c r="P135" i="12"/>
  <c r="P136" i="12"/>
  <c r="P137" i="12"/>
  <c r="P138" i="12"/>
  <c r="P139" i="12"/>
  <c r="P140" i="12"/>
  <c r="P141" i="12"/>
  <c r="P142" i="12"/>
  <c r="P143" i="12"/>
  <c r="P144" i="12"/>
  <c r="P145" i="12"/>
  <c r="P206" i="12"/>
  <c r="P147" i="12"/>
  <c r="P148" i="12"/>
  <c r="P149" i="12"/>
  <c r="P150" i="12"/>
  <c r="P153" i="12"/>
  <c r="P154" i="12"/>
  <c r="P155" i="12"/>
  <c r="P156" i="12"/>
  <c r="P158" i="12"/>
  <c r="P159" i="12"/>
  <c r="P160" i="12"/>
  <c r="P161" i="12"/>
  <c r="P162" i="12"/>
  <c r="P163" i="12"/>
  <c r="P165" i="12"/>
  <c r="P166" i="12"/>
  <c r="P167" i="12"/>
  <c r="P168" i="12"/>
  <c r="P59" i="12"/>
  <c r="P60" i="12"/>
  <c r="P61" i="12"/>
  <c r="P62" i="12"/>
  <c r="P63" i="12"/>
  <c r="P64" i="12"/>
  <c r="P65" i="12"/>
  <c r="P66" i="12"/>
  <c r="P67" i="12"/>
  <c r="P68" i="12"/>
  <c r="P69" i="12"/>
  <c r="P70" i="12"/>
  <c r="P71" i="12"/>
  <c r="P72" i="12"/>
  <c r="P73" i="12"/>
  <c r="P74" i="12"/>
  <c r="P75" i="12"/>
  <c r="P76" i="12"/>
  <c r="P77" i="12"/>
  <c r="P78" i="12"/>
  <c r="P79" i="12"/>
  <c r="P80" i="12"/>
  <c r="P81" i="12"/>
  <c r="P82" i="12"/>
  <c r="P84" i="12"/>
  <c r="P85" i="12"/>
  <c r="P86" i="12"/>
  <c r="P87" i="12"/>
  <c r="P88" i="12"/>
  <c r="P89" i="12"/>
  <c r="P90" i="12"/>
  <c r="P91" i="12"/>
  <c r="P92" i="12"/>
  <c r="P93" i="12"/>
  <c r="P94" i="12"/>
  <c r="P95" i="12"/>
  <c r="P96" i="12"/>
  <c r="P97" i="12"/>
  <c r="P99" i="12"/>
  <c r="P100" i="12"/>
  <c r="P101" i="12"/>
  <c r="P102" i="12"/>
  <c r="P103" i="12"/>
  <c r="P104" i="12"/>
  <c r="P105" i="12"/>
  <c r="P106" i="12"/>
  <c r="P107" i="12"/>
  <c r="P108" i="12"/>
  <c r="P109" i="12"/>
  <c r="P14" i="12"/>
  <c r="P15" i="12"/>
  <c r="P16" i="12"/>
  <c r="P17" i="12"/>
  <c r="P18" i="12"/>
  <c r="P19" i="12"/>
  <c r="P20" i="12"/>
  <c r="P21" i="12"/>
  <c r="P22" i="12"/>
  <c r="P23" i="12"/>
  <c r="P24" i="12"/>
  <c r="P25" i="12"/>
  <c r="P26" i="12"/>
  <c r="P27" i="12"/>
  <c r="P28" i="12"/>
  <c r="P29" i="12"/>
  <c r="P36" i="12"/>
  <c r="P169" i="12"/>
  <c r="P42" i="12"/>
  <c r="P46" i="12"/>
  <c r="P50" i="12"/>
  <c r="P112" i="12"/>
  <c r="P119" i="12"/>
  <c r="P120" i="12"/>
  <c r="P123" i="12"/>
  <c r="P124" i="12"/>
  <c r="P57" i="12"/>
  <c r="P208" i="12"/>
  <c r="P209" i="12"/>
  <c r="P210" i="12"/>
  <c r="P211" i="12"/>
  <c r="P212" i="12"/>
  <c r="P213" i="12"/>
  <c r="P214" i="12"/>
  <c r="P215" i="12"/>
  <c r="P216" i="12"/>
  <c r="P217" i="12"/>
  <c r="P218" i="12"/>
  <c r="P219" i="12"/>
  <c r="P220" i="12"/>
  <c r="P221" i="12"/>
  <c r="P222" i="12"/>
  <c r="P223" i="12"/>
  <c r="P224" i="12"/>
  <c r="P225" i="12"/>
  <c r="P226" i="12"/>
  <c r="P227" i="12"/>
  <c r="P228" i="12"/>
  <c r="P229" i="12"/>
  <c r="P230" i="12"/>
  <c r="P231" i="12"/>
  <c r="P232" i="12"/>
  <c r="P233" i="12"/>
  <c r="P234" i="12"/>
  <c r="P235" i="12"/>
  <c r="P236" i="12"/>
  <c r="P237" i="12"/>
  <c r="P238" i="12"/>
  <c r="P239" i="12"/>
  <c r="P240" i="12"/>
  <c r="P241" i="12"/>
  <c r="P242" i="12"/>
  <c r="P243" i="12"/>
  <c r="P244" i="12"/>
  <c r="P245" i="12"/>
  <c r="P246" i="12"/>
  <c r="P247" i="12"/>
  <c r="P248" i="12"/>
  <c r="P249" i="12"/>
  <c r="P250" i="12"/>
  <c r="P251" i="12"/>
  <c r="P252" i="12"/>
  <c r="P253" i="12"/>
  <c r="P254" i="12"/>
  <c r="P255" i="12"/>
  <c r="P256" i="12"/>
  <c r="P257" i="12"/>
  <c r="P258" i="12"/>
  <c r="P259" i="12"/>
  <c r="P260" i="12"/>
  <c r="P261" i="12"/>
  <c r="P262" i="12"/>
  <c r="P263" i="12"/>
  <c r="P264" i="12"/>
  <c r="P265" i="12"/>
  <c r="P266" i="12"/>
  <c r="P267" i="12"/>
  <c r="P268" i="12"/>
  <c r="P269" i="12"/>
  <c r="P270" i="12"/>
  <c r="P271" i="12"/>
  <c r="P272" i="12"/>
  <c r="P273" i="12"/>
  <c r="P274" i="12"/>
  <c r="P275" i="12"/>
  <c r="P276" i="12"/>
  <c r="P277" i="12"/>
  <c r="P278" i="12"/>
  <c r="P279" i="12"/>
  <c r="P280" i="12"/>
  <c r="P281" i="12"/>
  <c r="P282" i="12"/>
  <c r="P283" i="12"/>
  <c r="P284" i="12"/>
  <c r="P285" i="12"/>
  <c r="P286" i="12"/>
  <c r="P287" i="12"/>
  <c r="P288" i="12"/>
  <c r="P289" i="12"/>
  <c r="P290" i="12"/>
  <c r="P291" i="12"/>
  <c r="P292" i="12"/>
  <c r="P293" i="12"/>
  <c r="P294" i="12"/>
  <c r="P295" i="12"/>
  <c r="P296" i="12"/>
  <c r="P297" i="12"/>
  <c r="P298" i="12"/>
  <c r="P299" i="12"/>
  <c r="P300" i="12"/>
  <c r="P301" i="12"/>
  <c r="P302" i="12"/>
  <c r="P303" i="12"/>
  <c r="P304" i="12"/>
  <c r="P305" i="12"/>
  <c r="P306" i="12"/>
  <c r="P307" i="12"/>
  <c r="P308" i="12"/>
  <c r="P309" i="12"/>
  <c r="P310" i="12"/>
  <c r="P311" i="12"/>
  <c r="P312" i="12"/>
  <c r="P313" i="12"/>
  <c r="P314" i="12"/>
  <c r="P315" i="12"/>
  <c r="P316" i="12"/>
  <c r="P317" i="12"/>
  <c r="AK340" i="1"/>
  <c r="P318" i="12" s="1"/>
  <c r="AK341" i="1"/>
  <c r="P319" i="12" s="1"/>
  <c r="AK342" i="1"/>
  <c r="P320" i="12" s="1"/>
  <c r="AK343" i="1"/>
  <c r="P321" i="12" s="1"/>
  <c r="AK344" i="1"/>
  <c r="P322" i="12" s="1"/>
  <c r="AK345" i="1"/>
  <c r="P323" i="12" s="1"/>
  <c r="AK346" i="1"/>
  <c r="P324" i="12" s="1"/>
  <c r="AK347" i="1"/>
  <c r="P325" i="12" s="1"/>
  <c r="AK348" i="1"/>
  <c r="P326" i="12" s="1"/>
  <c r="AK349" i="1"/>
  <c r="P327" i="12" s="1"/>
  <c r="AK350" i="1"/>
  <c r="P328" i="12" s="1"/>
  <c r="AK351" i="1"/>
  <c r="P329" i="12" s="1"/>
  <c r="AK352" i="1"/>
  <c r="P330" i="12" s="1"/>
  <c r="AK353" i="1"/>
  <c r="P331" i="12" s="1"/>
  <c r="AK354" i="1"/>
  <c r="P332" i="12" s="1"/>
  <c r="AK355" i="1"/>
  <c r="P333" i="12" s="1"/>
  <c r="AK356" i="1"/>
  <c r="P334" i="12" s="1"/>
  <c r="AK357" i="1"/>
  <c r="P335" i="12" s="1"/>
  <c r="AK358" i="1"/>
  <c r="P336" i="12" s="1"/>
  <c r="AK359" i="1"/>
  <c r="P337" i="12" s="1"/>
  <c r="AK360" i="1"/>
  <c r="P338" i="12" s="1"/>
  <c r="AK361" i="1"/>
  <c r="P339" i="12" s="1"/>
  <c r="AK362" i="1"/>
  <c r="P340" i="12" s="1"/>
  <c r="AK363" i="1"/>
  <c r="P341" i="12" s="1"/>
  <c r="AK364" i="1"/>
  <c r="P342" i="12" s="1"/>
  <c r="AK365" i="1"/>
  <c r="P343" i="12" s="1"/>
  <c r="AK366" i="1"/>
  <c r="P344" i="12" s="1"/>
  <c r="AK367" i="1"/>
  <c r="P345" i="12" s="1"/>
  <c r="AK368" i="1"/>
  <c r="P346" i="12" s="1"/>
  <c r="AK369" i="1"/>
  <c r="P347" i="12" s="1"/>
  <c r="AK370" i="1"/>
  <c r="P348" i="12" s="1"/>
  <c r="AK371" i="1"/>
  <c r="P349" i="12" s="1"/>
  <c r="AK372" i="1"/>
  <c r="P350" i="12" s="1"/>
  <c r="AK373" i="1"/>
  <c r="P351" i="12" s="1"/>
  <c r="AK374" i="1"/>
  <c r="P352" i="12" s="1"/>
  <c r="AK375" i="1"/>
  <c r="P353" i="12" s="1"/>
  <c r="AK376" i="1"/>
  <c r="P354" i="12" s="1"/>
  <c r="AK377" i="1"/>
  <c r="P355" i="12" s="1"/>
  <c r="AK378" i="1"/>
  <c r="P356" i="12" s="1"/>
  <c r="AK379" i="1"/>
  <c r="P357" i="12" s="1"/>
  <c r="AK380" i="1"/>
  <c r="P358" i="12" s="1"/>
  <c r="AK381" i="1"/>
  <c r="P359" i="12" s="1"/>
  <c r="AK382" i="1"/>
  <c r="P360" i="12" s="1"/>
  <c r="AK383" i="1"/>
  <c r="P361" i="12" s="1"/>
  <c r="AK384" i="1"/>
  <c r="P362" i="12" s="1"/>
  <c r="AK385" i="1"/>
  <c r="P363" i="12" s="1"/>
  <c r="AK386" i="1"/>
  <c r="P364" i="12" s="1"/>
  <c r="AK387" i="1"/>
  <c r="P365" i="12" s="1"/>
  <c r="AK388" i="1"/>
  <c r="P366" i="12" s="1"/>
  <c r="AK389" i="1"/>
  <c r="P367" i="12" s="1"/>
  <c r="AK390" i="1"/>
  <c r="P368" i="12" s="1"/>
  <c r="AK391" i="1"/>
  <c r="P369" i="12" s="1"/>
  <c r="AK392" i="1"/>
  <c r="P370" i="12" s="1"/>
  <c r="AK393" i="1"/>
  <c r="P371" i="12" s="1"/>
  <c r="AK394" i="1"/>
  <c r="P372" i="12" s="1"/>
  <c r="AK395" i="1"/>
  <c r="P373" i="12" s="1"/>
  <c r="AK396" i="1"/>
  <c r="P374" i="12" s="1"/>
  <c r="AK397" i="1"/>
  <c r="P375" i="12" s="1"/>
  <c r="AK398" i="1"/>
  <c r="P376" i="12" s="1"/>
  <c r="AK399" i="1"/>
  <c r="P377" i="12" s="1"/>
  <c r="AK400" i="1"/>
  <c r="P378" i="12" s="1"/>
  <c r="AK401" i="1"/>
  <c r="P379" i="12" s="1"/>
  <c r="AK402" i="1"/>
  <c r="P380" i="12" s="1"/>
  <c r="AK403" i="1"/>
  <c r="P381" i="12" s="1"/>
  <c r="AK404" i="1"/>
  <c r="P382" i="12" s="1"/>
  <c r="AK405" i="1"/>
  <c r="P383" i="12" s="1"/>
  <c r="AK406" i="1"/>
  <c r="P384" i="12" s="1"/>
  <c r="AK407" i="1"/>
  <c r="P385" i="12" s="1"/>
  <c r="AK408" i="1"/>
  <c r="P386" i="12" s="1"/>
  <c r="AK409" i="1"/>
  <c r="P387" i="12" s="1"/>
  <c r="AK410" i="1"/>
  <c r="P388" i="12" s="1"/>
  <c r="AK411" i="1"/>
  <c r="P389" i="12" s="1"/>
  <c r="AK412" i="1"/>
  <c r="P390" i="12" s="1"/>
  <c r="AK413" i="1"/>
  <c r="P391" i="12" s="1"/>
  <c r="AK414" i="1"/>
  <c r="P392" i="12" s="1"/>
  <c r="AK415" i="1"/>
  <c r="P393" i="12" s="1"/>
  <c r="AK416" i="1"/>
  <c r="P394" i="12" s="1"/>
  <c r="AK417" i="1"/>
  <c r="P395" i="12" s="1"/>
  <c r="AK418" i="1"/>
  <c r="P396" i="12" s="1"/>
  <c r="AK419" i="1"/>
  <c r="P397" i="12" s="1"/>
  <c r="AK420" i="1"/>
  <c r="P398" i="12" s="1"/>
  <c r="AK421" i="1"/>
  <c r="P399" i="12" s="1"/>
  <c r="AK422" i="1"/>
  <c r="P400" i="12" s="1"/>
  <c r="AK423" i="1"/>
  <c r="P401" i="12" s="1"/>
  <c r="AK424" i="1"/>
  <c r="P402" i="12" s="1"/>
  <c r="AK425" i="1"/>
  <c r="P403" i="12" s="1"/>
  <c r="AK426" i="1"/>
  <c r="P404" i="12" s="1"/>
  <c r="AK427" i="1"/>
  <c r="P405" i="12" s="1"/>
  <c r="AK428" i="1"/>
  <c r="P406" i="12" s="1"/>
  <c r="AK429" i="1"/>
  <c r="P407" i="12" s="1"/>
  <c r="AK430" i="1"/>
  <c r="P408" i="12" s="1"/>
  <c r="AK431" i="1"/>
  <c r="P409" i="12" s="1"/>
  <c r="AK432" i="1"/>
  <c r="P410" i="12" s="1"/>
  <c r="AK433" i="1"/>
  <c r="P411" i="12" s="1"/>
  <c r="AK434" i="1"/>
  <c r="P412" i="12" s="1"/>
  <c r="AK435" i="1"/>
  <c r="P413" i="12" s="1"/>
  <c r="AK436" i="1"/>
  <c r="P414" i="12" s="1"/>
  <c r="AK437" i="1"/>
  <c r="P415" i="12" s="1"/>
  <c r="AK438" i="1"/>
  <c r="P416" i="12" s="1"/>
  <c r="AK439" i="1"/>
  <c r="P417" i="12" s="1"/>
  <c r="AK440" i="1"/>
  <c r="P418" i="12" s="1"/>
  <c r="AK441" i="1"/>
  <c r="P419" i="12" s="1"/>
  <c r="AK442" i="1"/>
  <c r="P420" i="12" s="1"/>
  <c r="AK443" i="1"/>
  <c r="P421" i="12" s="1"/>
  <c r="AK444" i="1"/>
  <c r="P422" i="12" s="1"/>
  <c r="AK445" i="1"/>
  <c r="P423" i="12" s="1"/>
  <c r="AK446" i="1"/>
  <c r="P424" i="12" s="1"/>
  <c r="AK447" i="1"/>
  <c r="P425" i="12" s="1"/>
  <c r="AK448" i="1"/>
  <c r="P426" i="12" s="1"/>
  <c r="AK449" i="1"/>
  <c r="P427" i="12" s="1"/>
  <c r="AK450" i="1"/>
  <c r="P428" i="12" s="1"/>
  <c r="AK451" i="1"/>
  <c r="P429" i="12" s="1"/>
  <c r="AK452" i="1"/>
  <c r="P430" i="12" s="1"/>
  <c r="AK453" i="1"/>
  <c r="P431" i="12" s="1"/>
  <c r="AK454" i="1"/>
  <c r="P432" i="12" s="1"/>
  <c r="AK455" i="1"/>
  <c r="P433" i="12" s="1"/>
  <c r="AK456" i="1"/>
  <c r="P434" i="12" s="1"/>
  <c r="AK457" i="1"/>
  <c r="P435" i="12" s="1"/>
  <c r="AK458" i="1"/>
  <c r="P436" i="12" s="1"/>
  <c r="AK459" i="1"/>
  <c r="P437" i="12" s="1"/>
  <c r="AK460" i="1"/>
  <c r="P438" i="12" s="1"/>
  <c r="AK461" i="1"/>
  <c r="P439" i="12" s="1"/>
  <c r="AK462" i="1"/>
  <c r="P440" i="12" s="1"/>
  <c r="AK463" i="1"/>
  <c r="P441" i="12" s="1"/>
  <c r="AK464" i="1"/>
  <c r="P442" i="12" s="1"/>
  <c r="AK465" i="1"/>
  <c r="P443" i="12" s="1"/>
  <c r="AK466" i="1"/>
  <c r="P444" i="12" s="1"/>
  <c r="AK467" i="1"/>
  <c r="P445" i="12" s="1"/>
  <c r="AK468" i="1"/>
  <c r="P446" i="12" s="1"/>
  <c r="AK469" i="1"/>
  <c r="P447" i="12" s="1"/>
  <c r="AK470" i="1"/>
  <c r="P448" i="12" s="1"/>
  <c r="AK471" i="1"/>
  <c r="P449" i="12" s="1"/>
  <c r="AK472" i="1"/>
  <c r="P450" i="12" s="1"/>
  <c r="AK473" i="1"/>
  <c r="P451" i="12" s="1"/>
  <c r="AK474" i="1"/>
  <c r="P452" i="12" s="1"/>
  <c r="AK475" i="1"/>
  <c r="P453" i="12" s="1"/>
  <c r="AK476" i="1"/>
  <c r="P454" i="12" s="1"/>
  <c r="AK477" i="1"/>
  <c r="P455" i="12" s="1"/>
  <c r="AK478" i="1"/>
  <c r="P456" i="12" s="1"/>
  <c r="AK479" i="1"/>
  <c r="P457" i="12" s="1"/>
  <c r="AK480" i="1"/>
  <c r="P458" i="12" s="1"/>
  <c r="AK481" i="1"/>
  <c r="P459" i="12" s="1"/>
  <c r="AK482" i="1"/>
  <c r="P460" i="12" s="1"/>
  <c r="AK483" i="1"/>
  <c r="P461" i="12" s="1"/>
  <c r="AK484" i="1"/>
  <c r="P462" i="12" s="1"/>
  <c r="AK485" i="1"/>
  <c r="P463" i="12" s="1"/>
  <c r="AK486" i="1"/>
  <c r="P464" i="12" s="1"/>
  <c r="AK487" i="1"/>
  <c r="P465" i="12" s="1"/>
  <c r="AK488" i="1"/>
  <c r="P466" i="12" s="1"/>
  <c r="AK489" i="1"/>
  <c r="P467" i="12" s="1"/>
  <c r="AK490" i="1"/>
  <c r="P468" i="12" s="1"/>
  <c r="AK491" i="1"/>
  <c r="P469" i="12" s="1"/>
  <c r="AK492" i="1"/>
  <c r="P470" i="12" s="1"/>
  <c r="AK493" i="1"/>
  <c r="P471" i="12" s="1"/>
  <c r="AK494" i="1"/>
  <c r="P472" i="12" s="1"/>
  <c r="AK495" i="1"/>
  <c r="P473" i="12" s="1"/>
  <c r="AK496" i="1"/>
  <c r="P474" i="12" s="1"/>
  <c r="AK497" i="1"/>
  <c r="P475" i="12" s="1"/>
  <c r="AK498" i="1"/>
  <c r="P476" i="12" s="1"/>
  <c r="AK499" i="1"/>
  <c r="P477" i="12" s="1"/>
  <c r="AK500" i="1"/>
  <c r="P478" i="12" s="1"/>
  <c r="AK501" i="1"/>
  <c r="P479" i="12" s="1"/>
  <c r="AK502" i="1"/>
  <c r="P480" i="12" s="1"/>
  <c r="AK503" i="1"/>
  <c r="P481" i="12" s="1"/>
  <c r="AK504" i="1"/>
  <c r="P482" i="12" s="1"/>
  <c r="AK505" i="1"/>
  <c r="P483" i="12" s="1"/>
  <c r="AK506" i="1"/>
  <c r="P484" i="12" s="1"/>
  <c r="AK507" i="1"/>
  <c r="P485" i="12" s="1"/>
  <c r="AK508" i="1"/>
  <c r="P486" i="12" s="1"/>
  <c r="AK509" i="1"/>
  <c r="P487" i="12" s="1"/>
  <c r="AK510" i="1"/>
  <c r="P488" i="12" s="1"/>
  <c r="AK511" i="1"/>
  <c r="P489" i="12" s="1"/>
  <c r="AK512" i="1"/>
  <c r="P490" i="12" s="1"/>
  <c r="AK513" i="1"/>
  <c r="P491" i="12" s="1"/>
  <c r="AK514" i="1"/>
  <c r="P492" i="12" s="1"/>
  <c r="AK515" i="1"/>
  <c r="P493" i="12" s="1"/>
  <c r="AK516" i="1"/>
  <c r="P494" i="12" s="1"/>
  <c r="AK517" i="1"/>
  <c r="P495" i="12" s="1"/>
  <c r="AK518" i="1"/>
  <c r="P496" i="12" s="1"/>
  <c r="AK519" i="1"/>
  <c r="P497" i="12" s="1"/>
  <c r="AK520" i="1"/>
  <c r="P498" i="12" s="1"/>
  <c r="AK521" i="1"/>
  <c r="P499" i="12" s="1"/>
  <c r="AK522" i="1"/>
  <c r="P500" i="12" s="1"/>
  <c r="AK523" i="1"/>
  <c r="P501" i="12" s="1"/>
  <c r="AK524" i="1"/>
  <c r="P502" i="12" s="1"/>
  <c r="AK525" i="1"/>
  <c r="P503" i="12" s="1"/>
  <c r="AK526" i="1"/>
  <c r="P504" i="12" s="1"/>
  <c r="AK527" i="1"/>
  <c r="P505" i="12" s="1"/>
  <c r="AK528" i="1"/>
  <c r="P506" i="12" s="1"/>
  <c r="AK529" i="1"/>
  <c r="P507" i="12" s="1"/>
  <c r="AK530" i="1"/>
  <c r="P508" i="12" s="1"/>
  <c r="AK531" i="1"/>
  <c r="P509" i="12" s="1"/>
  <c r="AK532" i="1"/>
  <c r="P510" i="12" s="1"/>
  <c r="AK533" i="1"/>
  <c r="P511" i="12" s="1"/>
  <c r="AK534" i="1"/>
  <c r="P512" i="12" s="1"/>
  <c r="AK535" i="1"/>
  <c r="P513" i="12" s="1"/>
  <c r="AK536" i="1"/>
  <c r="P514" i="12" s="1"/>
  <c r="AK537" i="1"/>
  <c r="P515" i="12" s="1"/>
  <c r="AK538" i="1"/>
  <c r="P516" i="12" s="1"/>
  <c r="AK539" i="1"/>
  <c r="P517" i="12" s="1"/>
  <c r="AK540" i="1"/>
  <c r="P518" i="12" s="1"/>
  <c r="AK541" i="1"/>
  <c r="P519" i="12" s="1"/>
  <c r="AK542" i="1"/>
  <c r="P520" i="12" s="1"/>
  <c r="AK543" i="1"/>
  <c r="P521" i="12" s="1"/>
  <c r="AK544" i="1"/>
  <c r="P522" i="12" s="1"/>
  <c r="AK545" i="1"/>
  <c r="P523" i="12" s="1"/>
  <c r="AK546" i="1"/>
  <c r="P524" i="12" s="1"/>
  <c r="AK547" i="1"/>
  <c r="P525" i="12" s="1"/>
  <c r="AK548" i="1"/>
  <c r="P526" i="12" s="1"/>
  <c r="AK549" i="1"/>
  <c r="P527" i="12" s="1"/>
  <c r="AK550" i="1"/>
  <c r="P528" i="12" s="1"/>
  <c r="AK551" i="1"/>
  <c r="P529" i="12" s="1"/>
  <c r="AK552" i="1"/>
  <c r="P530" i="12" s="1"/>
  <c r="AK553" i="1"/>
  <c r="P531" i="12" s="1"/>
  <c r="AK554" i="1"/>
  <c r="P532" i="12" s="1"/>
  <c r="AK555" i="1"/>
  <c r="P533" i="12" s="1"/>
  <c r="AK556" i="1"/>
  <c r="P534" i="12" s="1"/>
  <c r="AK557" i="1"/>
  <c r="P535" i="12" s="1"/>
  <c r="AK558" i="1"/>
  <c r="P536" i="12" s="1"/>
  <c r="AK559" i="1"/>
  <c r="P537" i="12" s="1"/>
  <c r="AK560" i="1"/>
  <c r="P538" i="12" s="1"/>
  <c r="AK561" i="1"/>
  <c r="P539" i="12" s="1"/>
  <c r="AK562" i="1"/>
  <c r="P540" i="12" s="1"/>
  <c r="AK563" i="1"/>
  <c r="P541" i="12" s="1"/>
  <c r="AK564" i="1"/>
  <c r="P542" i="12" s="1"/>
  <c r="AK565" i="1"/>
  <c r="P543" i="12" s="1"/>
  <c r="AK566" i="1"/>
  <c r="P544" i="12" s="1"/>
  <c r="AK567" i="1"/>
  <c r="P545" i="12" s="1"/>
  <c r="AK568" i="1"/>
  <c r="P546" i="12" s="1"/>
  <c r="AK569" i="1"/>
  <c r="P547" i="12" s="1"/>
  <c r="AK570" i="1"/>
  <c r="P548" i="12" s="1"/>
  <c r="AK571" i="1"/>
  <c r="P549" i="12" s="1"/>
  <c r="AK572" i="1"/>
  <c r="P550" i="12" s="1"/>
  <c r="AK573" i="1"/>
  <c r="P551" i="12" s="1"/>
  <c r="AK574" i="1"/>
  <c r="P552" i="12" s="1"/>
  <c r="AK575" i="1"/>
  <c r="P553" i="12" s="1"/>
  <c r="AK576" i="1"/>
  <c r="P554" i="12" s="1"/>
  <c r="AK577" i="1"/>
  <c r="P555" i="12" s="1"/>
  <c r="AK578" i="1"/>
  <c r="P556" i="12" s="1"/>
  <c r="AK579" i="1"/>
  <c r="P557" i="12" s="1"/>
  <c r="AK580" i="1"/>
  <c r="P558" i="12" s="1"/>
  <c r="AK581" i="1"/>
  <c r="P559" i="12" s="1"/>
  <c r="AK582" i="1"/>
  <c r="P560" i="12" s="1"/>
  <c r="AK583" i="1"/>
  <c r="P561" i="12" s="1"/>
  <c r="AK584" i="1"/>
  <c r="P562" i="12" s="1"/>
  <c r="AK585" i="1"/>
  <c r="P563" i="12" s="1"/>
  <c r="AK586" i="1"/>
  <c r="P564" i="12" s="1"/>
  <c r="AK587" i="1"/>
  <c r="P565" i="12" s="1"/>
  <c r="AK588" i="1"/>
  <c r="P566" i="12" s="1"/>
  <c r="AK589" i="1"/>
  <c r="P567" i="12" s="1"/>
  <c r="AK590" i="1"/>
  <c r="P568" i="12" s="1"/>
  <c r="AK591" i="1"/>
  <c r="P569" i="12" s="1"/>
  <c r="AK592" i="1"/>
  <c r="P570" i="12" s="1"/>
  <c r="AK593" i="1"/>
  <c r="P571" i="12" s="1"/>
  <c r="AK594" i="1"/>
  <c r="P572" i="12" s="1"/>
  <c r="AK595" i="1"/>
  <c r="P573" i="12" s="1"/>
  <c r="AK596" i="1"/>
  <c r="P574" i="12" s="1"/>
  <c r="AK597" i="1"/>
  <c r="P575" i="12" s="1"/>
  <c r="AK598" i="1"/>
  <c r="P576" i="12" s="1"/>
  <c r="AK599" i="1"/>
  <c r="P577" i="12" s="1"/>
  <c r="AK600" i="1"/>
  <c r="P578" i="12" s="1"/>
  <c r="AK601" i="1"/>
  <c r="P579" i="12" s="1"/>
  <c r="AK602" i="1"/>
  <c r="P580" i="12" s="1"/>
  <c r="AK603" i="1"/>
  <c r="P581" i="12" s="1"/>
  <c r="AK604" i="1"/>
  <c r="P582" i="12" s="1"/>
  <c r="AK605" i="1"/>
  <c r="P583" i="12" s="1"/>
  <c r="AK606" i="1"/>
  <c r="P584" i="12" s="1"/>
  <c r="AK607" i="1"/>
  <c r="P585" i="12" s="1"/>
  <c r="AK608" i="1"/>
  <c r="P586" i="12" s="1"/>
  <c r="AK609" i="1"/>
  <c r="P587" i="12" s="1"/>
  <c r="AK610" i="1"/>
  <c r="P588" i="12" s="1"/>
  <c r="AK611" i="1"/>
  <c r="P589" i="12" s="1"/>
  <c r="AK612" i="1"/>
  <c r="P590" i="12" s="1"/>
  <c r="AK613" i="1"/>
  <c r="P591" i="12" s="1"/>
  <c r="AK614" i="1"/>
  <c r="P592" i="12" s="1"/>
  <c r="AK615" i="1"/>
  <c r="P593" i="12" s="1"/>
  <c r="AK616" i="1"/>
  <c r="P594" i="12" s="1"/>
  <c r="AK617" i="1"/>
  <c r="P595" i="12" s="1"/>
  <c r="AK618" i="1"/>
  <c r="P596" i="12" s="1"/>
  <c r="AK619" i="1"/>
  <c r="P597" i="12" s="1"/>
  <c r="AK620" i="1"/>
  <c r="P598" i="12" s="1"/>
  <c r="AK621" i="1"/>
  <c r="P599" i="12" s="1"/>
  <c r="AK622" i="1"/>
  <c r="P600" i="12" s="1"/>
  <c r="AK623" i="1"/>
  <c r="P601" i="12" s="1"/>
  <c r="AK624" i="1"/>
  <c r="P602" i="12" s="1"/>
  <c r="AK625" i="1"/>
  <c r="P603" i="12" s="1"/>
  <c r="AK626" i="1"/>
  <c r="P604" i="12" s="1"/>
  <c r="AK627" i="1"/>
  <c r="P605" i="12" s="1"/>
  <c r="AK628" i="1"/>
  <c r="P606" i="12" s="1"/>
  <c r="AK629" i="1"/>
  <c r="P607" i="12" s="1"/>
  <c r="AK630" i="1"/>
  <c r="P608" i="12" s="1"/>
  <c r="AK631" i="1"/>
  <c r="P609" i="12" s="1"/>
  <c r="AK632" i="1"/>
  <c r="P610" i="12" s="1"/>
  <c r="AK633" i="1"/>
  <c r="P611" i="12" s="1"/>
  <c r="AK634" i="1"/>
  <c r="P612" i="12" s="1"/>
  <c r="AK635" i="1"/>
  <c r="P613" i="12" s="1"/>
  <c r="AK636" i="1"/>
  <c r="P614" i="12" s="1"/>
  <c r="AK637" i="1"/>
  <c r="P615" i="12" s="1"/>
  <c r="AK638" i="1"/>
  <c r="P616" i="12" s="1"/>
  <c r="AK639" i="1"/>
  <c r="P617" i="12" s="1"/>
  <c r="AK640" i="1"/>
  <c r="P618" i="12" s="1"/>
  <c r="AK641" i="1"/>
  <c r="P619" i="12" s="1"/>
  <c r="AK642" i="1"/>
  <c r="P620" i="12" s="1"/>
  <c r="AK643" i="1"/>
  <c r="P621" i="12" s="1"/>
  <c r="AK644" i="1"/>
  <c r="P622" i="12" s="1"/>
  <c r="AK645" i="1"/>
  <c r="P623" i="12" s="1"/>
  <c r="AK646" i="1"/>
  <c r="P624" i="12" s="1"/>
  <c r="AK647" i="1"/>
  <c r="P625" i="12" s="1"/>
  <c r="AK648" i="1"/>
  <c r="P626" i="12" s="1"/>
  <c r="AK649" i="1"/>
  <c r="P627" i="12" s="1"/>
  <c r="AK650" i="1"/>
  <c r="P628" i="12" s="1"/>
  <c r="AK651" i="1"/>
  <c r="P629" i="12" s="1"/>
  <c r="AK652" i="1"/>
  <c r="P630" i="12" s="1"/>
  <c r="AK653" i="1"/>
  <c r="P631" i="12" s="1"/>
  <c r="AK654" i="1"/>
  <c r="P632" i="12" s="1"/>
  <c r="AK655" i="1"/>
  <c r="P633" i="12" s="1"/>
  <c r="AK656" i="1"/>
  <c r="P634" i="12" s="1"/>
  <c r="AK657" i="1"/>
  <c r="P635" i="12" s="1"/>
  <c r="AK658" i="1"/>
  <c r="P636" i="12" s="1"/>
  <c r="AK659" i="1"/>
  <c r="P637" i="12" s="1"/>
  <c r="AK660" i="1"/>
  <c r="P638" i="12" s="1"/>
  <c r="AK661" i="1"/>
  <c r="P639" i="12" s="1"/>
  <c r="AK662" i="1"/>
  <c r="P640" i="12" s="1"/>
  <c r="AK663" i="1"/>
  <c r="P641" i="12" s="1"/>
  <c r="AK664" i="1"/>
  <c r="P642" i="12" s="1"/>
  <c r="AK665" i="1"/>
  <c r="P643" i="12" s="1"/>
  <c r="AK666" i="1"/>
  <c r="P644" i="12" s="1"/>
  <c r="AK667" i="1"/>
  <c r="P645" i="12" s="1"/>
  <c r="AK668" i="1"/>
  <c r="P646" i="12" s="1"/>
  <c r="AK669" i="1"/>
  <c r="P647" i="12" s="1"/>
  <c r="AK670" i="1"/>
  <c r="P648" i="12" s="1"/>
  <c r="AK671" i="1"/>
  <c r="P649" i="12" s="1"/>
  <c r="AK672" i="1"/>
  <c r="P650" i="12" s="1"/>
  <c r="AK673" i="1"/>
  <c r="P651" i="12" s="1"/>
  <c r="AK674" i="1"/>
  <c r="P652" i="12" s="1"/>
  <c r="AK675" i="1"/>
  <c r="P653" i="12" s="1"/>
  <c r="AK676" i="1"/>
  <c r="P654" i="12" s="1"/>
  <c r="AK677" i="1"/>
  <c r="P655" i="12" s="1"/>
  <c r="AK678" i="1"/>
  <c r="P656" i="12" s="1"/>
  <c r="AK679" i="1"/>
  <c r="P657" i="12" s="1"/>
  <c r="AK680" i="1"/>
  <c r="P658" i="12" s="1"/>
  <c r="AK681" i="1"/>
  <c r="P659" i="12" s="1"/>
  <c r="AK682" i="1"/>
  <c r="P660" i="12" s="1"/>
  <c r="AK683" i="1"/>
  <c r="P661" i="12" s="1"/>
  <c r="AK684" i="1"/>
  <c r="P662" i="12" s="1"/>
  <c r="AK685" i="1"/>
  <c r="P663" i="12" s="1"/>
  <c r="AK686" i="1"/>
  <c r="P664" i="12" s="1"/>
  <c r="AK687" i="1"/>
  <c r="P665" i="12" s="1"/>
  <c r="AK688" i="1"/>
  <c r="P666" i="12" s="1"/>
  <c r="AK689" i="1"/>
  <c r="P667" i="12" s="1"/>
  <c r="AK690" i="1"/>
  <c r="P668" i="12" s="1"/>
  <c r="AK691" i="1"/>
  <c r="P669" i="12" s="1"/>
  <c r="AK692" i="1"/>
  <c r="P670" i="12" s="1"/>
  <c r="AK693" i="1"/>
  <c r="P671" i="12" s="1"/>
  <c r="AK694" i="1"/>
  <c r="P672" i="12" s="1"/>
  <c r="AK695" i="1"/>
  <c r="P673" i="12" s="1"/>
  <c r="AK696" i="1"/>
  <c r="P674" i="12" s="1"/>
  <c r="AK697" i="1"/>
  <c r="P675" i="12" s="1"/>
  <c r="AK698" i="1"/>
  <c r="P676" i="12" s="1"/>
  <c r="AK699" i="1"/>
  <c r="P677" i="12" s="1"/>
  <c r="AK700" i="1"/>
  <c r="P678" i="12" s="1"/>
  <c r="AK701" i="1"/>
  <c r="P679" i="12" s="1"/>
  <c r="AK702" i="1"/>
  <c r="P680" i="12" s="1"/>
  <c r="AK703" i="1"/>
  <c r="P681" i="12" s="1"/>
  <c r="AK704" i="1"/>
  <c r="P682" i="12" s="1"/>
  <c r="AK705" i="1"/>
  <c r="P683" i="12" s="1"/>
  <c r="AK706" i="1"/>
  <c r="P684" i="12" s="1"/>
  <c r="AK707" i="1"/>
  <c r="P685" i="12" s="1"/>
  <c r="AK708" i="1"/>
  <c r="P686" i="12" s="1"/>
  <c r="AK709" i="1"/>
  <c r="P687" i="12" s="1"/>
  <c r="AK710" i="1"/>
  <c r="P688" i="12" s="1"/>
  <c r="AK711" i="1"/>
  <c r="P689" i="12" s="1"/>
  <c r="AK712" i="1"/>
  <c r="P690" i="12" s="1"/>
  <c r="AK713" i="1"/>
  <c r="P691" i="12" s="1"/>
  <c r="AK714" i="1"/>
  <c r="P692" i="12" s="1"/>
  <c r="AK715" i="1"/>
  <c r="P693" i="12" s="1"/>
  <c r="AK716" i="1"/>
  <c r="P694" i="12" s="1"/>
  <c r="AK717" i="1"/>
  <c r="P695" i="12" s="1"/>
  <c r="AK718" i="1"/>
  <c r="P696" i="12" s="1"/>
  <c r="AK719" i="1"/>
  <c r="P697" i="12" s="1"/>
  <c r="AK720" i="1"/>
  <c r="P698" i="12" s="1"/>
  <c r="AK721" i="1"/>
  <c r="P699" i="12" s="1"/>
  <c r="AK722" i="1"/>
  <c r="P700" i="12" s="1"/>
  <c r="AK723" i="1"/>
  <c r="P701" i="12" s="1"/>
  <c r="AK724" i="1"/>
  <c r="P702" i="12" s="1"/>
  <c r="AK725" i="1"/>
  <c r="P703" i="12" s="1"/>
  <c r="AK726" i="1"/>
  <c r="P704" i="12" s="1"/>
  <c r="AK727" i="1"/>
  <c r="P705" i="12" s="1"/>
  <c r="AK728" i="1"/>
  <c r="P706" i="12" s="1"/>
  <c r="AK729" i="1"/>
  <c r="P707" i="12" s="1"/>
  <c r="AK730" i="1"/>
  <c r="P708" i="12" s="1"/>
  <c r="AK731" i="1"/>
  <c r="P709" i="12" s="1"/>
  <c r="AK732" i="1"/>
  <c r="P710" i="12" s="1"/>
  <c r="AK733" i="1"/>
  <c r="P711" i="12" s="1"/>
  <c r="AK734" i="1"/>
  <c r="P712" i="12" s="1"/>
  <c r="AK735" i="1"/>
  <c r="P713" i="12" s="1"/>
  <c r="AK736" i="1"/>
  <c r="P714" i="12" s="1"/>
  <c r="AK737" i="1"/>
  <c r="P715" i="12" s="1"/>
  <c r="AK738" i="1"/>
  <c r="P716" i="12" s="1"/>
  <c r="AK739" i="1"/>
  <c r="P717" i="12" s="1"/>
  <c r="AK740" i="1"/>
  <c r="P718" i="12" s="1"/>
  <c r="AK741" i="1"/>
  <c r="P719" i="12" s="1"/>
  <c r="AK742" i="1"/>
  <c r="P720" i="12" s="1"/>
  <c r="AK743" i="1"/>
  <c r="P721" i="12" s="1"/>
  <c r="AK744" i="1"/>
  <c r="P722" i="12" s="1"/>
  <c r="AK745" i="1"/>
  <c r="P723" i="12" s="1"/>
  <c r="AK746" i="1"/>
  <c r="P724" i="12" s="1"/>
  <c r="AK747" i="1"/>
  <c r="P725" i="12" s="1"/>
  <c r="AK748" i="1"/>
  <c r="P726" i="12" s="1"/>
  <c r="AK749" i="1"/>
  <c r="P727" i="12" s="1"/>
  <c r="AK750" i="1"/>
  <c r="P728" i="12" s="1"/>
  <c r="AK751" i="1"/>
  <c r="P729" i="12" s="1"/>
  <c r="AK752" i="1"/>
  <c r="P730" i="12" s="1"/>
  <c r="AK753" i="1"/>
  <c r="P731" i="12" s="1"/>
  <c r="AK754" i="1"/>
  <c r="P732" i="12" s="1"/>
  <c r="AK755" i="1"/>
  <c r="P733" i="12" s="1"/>
  <c r="AK756" i="1"/>
  <c r="P734" i="12" s="1"/>
  <c r="AK757" i="1"/>
  <c r="P735" i="12" s="1"/>
  <c r="AK758" i="1"/>
  <c r="P736" i="12" s="1"/>
  <c r="AK759" i="1"/>
  <c r="P737" i="12" s="1"/>
  <c r="AK760" i="1"/>
  <c r="P738" i="12" s="1"/>
  <c r="AK761" i="1"/>
  <c r="P739" i="12" s="1"/>
  <c r="AK762" i="1"/>
  <c r="P740" i="12" s="1"/>
  <c r="AK763" i="1"/>
  <c r="P741" i="12" s="1"/>
  <c r="AK764" i="1"/>
  <c r="P742" i="12" s="1"/>
  <c r="AK765" i="1"/>
  <c r="P743" i="12" s="1"/>
  <c r="AK766" i="1"/>
  <c r="P744" i="12" s="1"/>
  <c r="AK767" i="1"/>
  <c r="P745" i="12" s="1"/>
  <c r="AK768" i="1"/>
  <c r="P746" i="12" s="1"/>
  <c r="AK769" i="1"/>
  <c r="P747" i="12" s="1"/>
  <c r="AK770" i="1"/>
  <c r="P748" i="12" s="1"/>
  <c r="AK771" i="1"/>
  <c r="P749" i="12" s="1"/>
  <c r="AK772" i="1"/>
  <c r="P750" i="12" s="1"/>
  <c r="AK773" i="1"/>
  <c r="P751" i="12" s="1"/>
  <c r="AK774" i="1"/>
  <c r="P752" i="12" s="1"/>
  <c r="AK775" i="1"/>
  <c r="P753" i="12" s="1"/>
  <c r="AK776" i="1"/>
  <c r="P754" i="12" s="1"/>
  <c r="AK777" i="1"/>
  <c r="P755" i="12" s="1"/>
  <c r="AK778" i="1"/>
  <c r="P756" i="12" s="1"/>
  <c r="AK779" i="1"/>
  <c r="P757" i="12" s="1"/>
  <c r="AK780" i="1"/>
  <c r="P758" i="12" s="1"/>
  <c r="AK781" i="1"/>
  <c r="P759" i="12" s="1"/>
  <c r="AK782" i="1"/>
  <c r="P760" i="12" s="1"/>
  <c r="AK783" i="1"/>
  <c r="P761" i="12" s="1"/>
  <c r="AK784" i="1"/>
  <c r="P762" i="12" s="1"/>
  <c r="AK785" i="1"/>
  <c r="P763" i="12" s="1"/>
  <c r="AK786" i="1"/>
  <c r="P764" i="12" s="1"/>
  <c r="AK787" i="1"/>
  <c r="P765" i="12" s="1"/>
  <c r="AK788" i="1"/>
  <c r="P766" i="12" s="1"/>
  <c r="AK789" i="1"/>
  <c r="P767" i="12" s="1"/>
  <c r="AK790" i="1"/>
  <c r="P768" i="12" s="1"/>
  <c r="AK791" i="1"/>
  <c r="P769" i="12" s="1"/>
  <c r="AK792" i="1"/>
  <c r="P770" i="12" s="1"/>
  <c r="AK793" i="1"/>
  <c r="P771" i="12" s="1"/>
  <c r="AK794" i="1"/>
  <c r="P772" i="12" s="1"/>
  <c r="AK795" i="1"/>
  <c r="P773" i="12" s="1"/>
  <c r="AK796" i="1"/>
  <c r="P774" i="12" s="1"/>
  <c r="AK797" i="1"/>
  <c r="P775" i="12" s="1"/>
  <c r="AK798" i="1"/>
  <c r="P776" i="12" s="1"/>
  <c r="AK799" i="1"/>
  <c r="P777" i="12" s="1"/>
  <c r="AK800" i="1"/>
  <c r="P778" i="12" s="1"/>
  <c r="AK801" i="1"/>
  <c r="P779" i="12" s="1"/>
  <c r="AK802" i="1"/>
  <c r="P780" i="12" s="1"/>
  <c r="AK803" i="1"/>
  <c r="P781" i="12" s="1"/>
  <c r="AK804" i="1"/>
  <c r="P782" i="12" s="1"/>
  <c r="AK805" i="1"/>
  <c r="P783" i="12" s="1"/>
  <c r="AK806" i="1"/>
  <c r="P784" i="12" s="1"/>
  <c r="AK807" i="1"/>
  <c r="P785" i="12" s="1"/>
  <c r="AK808" i="1"/>
  <c r="P786" i="12" s="1"/>
  <c r="AK809" i="1"/>
  <c r="P787" i="12" s="1"/>
  <c r="AK810" i="1"/>
  <c r="P788" i="12" s="1"/>
  <c r="AK811" i="1"/>
  <c r="P789" i="12" s="1"/>
  <c r="AK812" i="1"/>
  <c r="P790" i="12" s="1"/>
  <c r="AK813" i="1"/>
  <c r="P791" i="12" s="1"/>
  <c r="AK814" i="1"/>
  <c r="P792" i="12" s="1"/>
  <c r="AK815" i="1"/>
  <c r="P793" i="12" s="1"/>
  <c r="AK816" i="1"/>
  <c r="P794" i="12" s="1"/>
  <c r="AK817" i="1"/>
  <c r="P795" i="12" s="1"/>
  <c r="AK818" i="1"/>
  <c r="P796" i="12" s="1"/>
  <c r="AK819" i="1"/>
  <c r="P797" i="12" s="1"/>
  <c r="AK820" i="1"/>
  <c r="P798" i="12" s="1"/>
  <c r="AK821" i="1"/>
  <c r="P799" i="12" s="1"/>
  <c r="AK822" i="1"/>
  <c r="P800" i="12" s="1"/>
  <c r="AK823" i="1"/>
  <c r="P801" i="12" s="1"/>
  <c r="AK824" i="1"/>
  <c r="P802" i="12" s="1"/>
  <c r="AK825" i="1"/>
  <c r="P803" i="12" s="1"/>
  <c r="AK826" i="1"/>
  <c r="P804" i="12" s="1"/>
  <c r="AK827" i="1"/>
  <c r="P805" i="12" s="1"/>
  <c r="AK828" i="1"/>
  <c r="P806" i="12" s="1"/>
  <c r="AK829" i="1"/>
  <c r="P807" i="12" s="1"/>
  <c r="AK830" i="1"/>
  <c r="P808" i="12" s="1"/>
  <c r="AK831" i="1"/>
  <c r="P809" i="12" s="1"/>
  <c r="AK832" i="1"/>
  <c r="P810" i="12" s="1"/>
  <c r="AK833" i="1"/>
  <c r="P811" i="12" s="1"/>
  <c r="AK834" i="1"/>
  <c r="P812" i="12" s="1"/>
  <c r="AK835" i="1"/>
  <c r="P813" i="12" s="1"/>
  <c r="AK836" i="1"/>
  <c r="P814" i="12" s="1"/>
  <c r="AK837" i="1"/>
  <c r="P815" i="12" s="1"/>
  <c r="AK838" i="1"/>
  <c r="P816" i="12" s="1"/>
  <c r="AK839" i="1"/>
  <c r="P817" i="12" s="1"/>
  <c r="AK840" i="1"/>
  <c r="P818" i="12" s="1"/>
  <c r="AK841" i="1"/>
  <c r="P819" i="12" s="1"/>
  <c r="AK842" i="1"/>
  <c r="P820" i="12" s="1"/>
  <c r="AK843" i="1"/>
  <c r="P821" i="12" s="1"/>
  <c r="AK844" i="1"/>
  <c r="P822" i="12" s="1"/>
  <c r="AK845" i="1"/>
  <c r="P823" i="12" s="1"/>
  <c r="AK846" i="1"/>
  <c r="P824" i="12" s="1"/>
  <c r="AK847" i="1"/>
  <c r="P825" i="12" s="1"/>
  <c r="AK848" i="1"/>
  <c r="P826" i="12" s="1"/>
  <c r="AK849" i="1"/>
  <c r="P827" i="12" s="1"/>
  <c r="AK850" i="1"/>
  <c r="P828" i="12" s="1"/>
  <c r="AK851" i="1"/>
  <c r="P829" i="12" s="1"/>
  <c r="AK852" i="1"/>
  <c r="P830" i="12" s="1"/>
  <c r="AK853" i="1"/>
  <c r="P831" i="12" s="1"/>
  <c r="AK854" i="1"/>
  <c r="P832" i="12" s="1"/>
  <c r="AK855" i="1"/>
  <c r="P833" i="12" s="1"/>
  <c r="AK856" i="1"/>
  <c r="P834" i="12" s="1"/>
  <c r="AK857" i="1"/>
  <c r="P835" i="12" s="1"/>
  <c r="AK858" i="1"/>
  <c r="P836" i="12" s="1"/>
  <c r="AK859" i="1"/>
  <c r="P837" i="12" s="1"/>
  <c r="AK860" i="1"/>
  <c r="P838" i="12" s="1"/>
  <c r="AK861" i="1"/>
  <c r="P839" i="12" s="1"/>
  <c r="AK862" i="1"/>
  <c r="P840" i="12" s="1"/>
  <c r="AK863" i="1"/>
  <c r="P841" i="12" s="1"/>
  <c r="AK864" i="1"/>
  <c r="P842" i="12" s="1"/>
  <c r="AK865" i="1"/>
  <c r="P843" i="12" s="1"/>
  <c r="AK866" i="1"/>
  <c r="P844" i="12" s="1"/>
  <c r="AK867" i="1"/>
  <c r="P845" i="12" s="1"/>
  <c r="AK868" i="1"/>
  <c r="P846" i="12" s="1"/>
  <c r="AK869" i="1"/>
  <c r="P847" i="12" s="1"/>
  <c r="AK870" i="1"/>
  <c r="P848" i="12" s="1"/>
  <c r="AK871" i="1"/>
  <c r="P849" i="12" s="1"/>
  <c r="AK872" i="1"/>
  <c r="P850" i="12" s="1"/>
  <c r="AK873" i="1"/>
  <c r="P851" i="12" s="1"/>
  <c r="AK874" i="1"/>
  <c r="P852" i="12" s="1"/>
  <c r="AK875" i="1"/>
  <c r="P853" i="12" s="1"/>
  <c r="AK876" i="1"/>
  <c r="P854" i="12" s="1"/>
  <c r="AK877" i="1"/>
  <c r="P855" i="12" s="1"/>
  <c r="AK878" i="1"/>
  <c r="P856" i="12" s="1"/>
  <c r="AK879" i="1"/>
  <c r="P857" i="12" s="1"/>
  <c r="AK880" i="1"/>
  <c r="P858" i="12" s="1"/>
  <c r="AK881" i="1"/>
  <c r="P859" i="12" s="1"/>
  <c r="AK882" i="1"/>
  <c r="P860" i="12" s="1"/>
  <c r="AK883" i="1"/>
  <c r="P861" i="12" s="1"/>
  <c r="AK884" i="1"/>
  <c r="P862" i="12" s="1"/>
  <c r="AK885" i="1"/>
  <c r="P863" i="12" s="1"/>
  <c r="AK886" i="1"/>
  <c r="P864" i="12" s="1"/>
  <c r="AK887" i="1"/>
  <c r="P865" i="12" s="1"/>
  <c r="AK888" i="1"/>
  <c r="P866" i="12" s="1"/>
  <c r="AK889" i="1"/>
  <c r="P867" i="12" s="1"/>
  <c r="AK890" i="1"/>
  <c r="P868" i="12" s="1"/>
  <c r="AK891" i="1"/>
  <c r="P869" i="12" s="1"/>
  <c r="AK892" i="1"/>
  <c r="P870" i="12" s="1"/>
  <c r="AK893" i="1"/>
  <c r="P871" i="12" s="1"/>
  <c r="AK894" i="1"/>
  <c r="P872" i="12" s="1"/>
  <c r="AK895" i="1"/>
  <c r="P873" i="12" s="1"/>
  <c r="AK896" i="1"/>
  <c r="P874" i="12" s="1"/>
  <c r="AK897" i="1"/>
  <c r="P875" i="12" s="1"/>
  <c r="AK898" i="1"/>
  <c r="P876" i="12" s="1"/>
  <c r="AK899" i="1"/>
  <c r="P877" i="12" s="1"/>
  <c r="AK900" i="1"/>
  <c r="P878" i="12" s="1"/>
  <c r="AK901" i="1"/>
  <c r="P879" i="12" s="1"/>
  <c r="AK902" i="1"/>
  <c r="P880" i="12" s="1"/>
  <c r="AK903" i="1"/>
  <c r="P881" i="12" s="1"/>
  <c r="AK904" i="1"/>
  <c r="P882" i="12" s="1"/>
  <c r="AK905" i="1"/>
  <c r="P883" i="12" s="1"/>
  <c r="AK906" i="1"/>
  <c r="P884" i="12" s="1"/>
  <c r="AK907" i="1"/>
  <c r="P885" i="12" s="1"/>
  <c r="AK908" i="1"/>
  <c r="P886" i="12" s="1"/>
  <c r="AK909" i="1"/>
  <c r="P887" i="12" s="1"/>
  <c r="AK910" i="1"/>
  <c r="P888" i="12" s="1"/>
  <c r="AK911" i="1"/>
  <c r="P889" i="12" s="1"/>
  <c r="AK912" i="1"/>
  <c r="P890" i="12" s="1"/>
  <c r="AK913" i="1"/>
  <c r="P891" i="12" s="1"/>
  <c r="AK914" i="1"/>
  <c r="P892" i="12" s="1"/>
  <c r="AK915" i="1"/>
  <c r="P893" i="12" s="1"/>
  <c r="AK916" i="1"/>
  <c r="P894" i="12" s="1"/>
  <c r="AK917" i="1"/>
  <c r="P895" i="12" s="1"/>
  <c r="AK918" i="1"/>
  <c r="P896" i="12" s="1"/>
  <c r="AK919" i="1"/>
  <c r="P897" i="12" s="1"/>
  <c r="AK920" i="1"/>
  <c r="P898" i="12" s="1"/>
  <c r="AK921" i="1"/>
  <c r="P899" i="12" s="1"/>
  <c r="AK922" i="1"/>
  <c r="P900" i="12" s="1"/>
  <c r="AK923" i="1"/>
  <c r="P901" i="12" s="1"/>
  <c r="AK924" i="1"/>
  <c r="P902" i="12" s="1"/>
  <c r="AK925" i="1"/>
  <c r="P903" i="12" s="1"/>
  <c r="AK926" i="1"/>
  <c r="P904" i="12" s="1"/>
  <c r="AK927" i="1"/>
  <c r="P905" i="12" s="1"/>
  <c r="AK928" i="1"/>
  <c r="P906" i="12" s="1"/>
  <c r="AK929" i="1"/>
  <c r="P907" i="12" s="1"/>
  <c r="AK930" i="1"/>
  <c r="P908" i="12" s="1"/>
  <c r="AK931" i="1"/>
  <c r="P909" i="12" s="1"/>
  <c r="AK932" i="1"/>
  <c r="P910" i="12" s="1"/>
  <c r="AK933" i="1"/>
  <c r="P911" i="12" s="1"/>
  <c r="AK934" i="1"/>
  <c r="P912" i="12" s="1"/>
  <c r="AK935" i="1"/>
  <c r="P913" i="12" s="1"/>
  <c r="AK936" i="1"/>
  <c r="P914" i="12" s="1"/>
  <c r="AK937" i="1"/>
  <c r="P915" i="12" s="1"/>
  <c r="AK938" i="1"/>
  <c r="P916" i="12" s="1"/>
  <c r="AK939" i="1"/>
  <c r="P917" i="12" s="1"/>
  <c r="AK940" i="1"/>
  <c r="P918" i="12" s="1"/>
  <c r="AK941" i="1"/>
  <c r="P919" i="12" s="1"/>
  <c r="AK942" i="1"/>
  <c r="P920" i="12" s="1"/>
  <c r="AK943" i="1"/>
  <c r="P921" i="12" s="1"/>
  <c r="AK944" i="1"/>
  <c r="P922" i="12" s="1"/>
  <c r="AK945" i="1"/>
  <c r="P923" i="12" s="1"/>
  <c r="AK946" i="1"/>
  <c r="P924" i="12" s="1"/>
  <c r="AK947" i="1"/>
  <c r="P925" i="12" s="1"/>
  <c r="AK948" i="1"/>
  <c r="P926" i="12" s="1"/>
  <c r="AK949" i="1"/>
  <c r="P927" i="12" s="1"/>
  <c r="AK950" i="1"/>
  <c r="P928" i="12" s="1"/>
  <c r="AK951" i="1"/>
  <c r="P929" i="12" s="1"/>
  <c r="AK952" i="1"/>
  <c r="P930" i="12" s="1"/>
  <c r="AK953" i="1"/>
  <c r="P931" i="12" s="1"/>
  <c r="AK954" i="1"/>
  <c r="P932" i="12" s="1"/>
  <c r="AK955" i="1"/>
  <c r="P933" i="12" s="1"/>
  <c r="AK956" i="1"/>
  <c r="P934" i="12" s="1"/>
  <c r="AK957" i="1"/>
  <c r="P935" i="12" s="1"/>
  <c r="AK958" i="1"/>
  <c r="P936" i="12" s="1"/>
  <c r="AK959" i="1"/>
  <c r="P937" i="12" s="1"/>
  <c r="AK960" i="1"/>
  <c r="P938" i="12" s="1"/>
  <c r="AK961" i="1"/>
  <c r="P939" i="12" s="1"/>
  <c r="AK962" i="1"/>
  <c r="P940" i="12" s="1"/>
  <c r="AK963" i="1"/>
  <c r="P941" i="12" s="1"/>
  <c r="AK964" i="1"/>
  <c r="P942" i="12" s="1"/>
  <c r="AK965" i="1"/>
  <c r="P943" i="12" s="1"/>
  <c r="AK966" i="1"/>
  <c r="P944" i="12" s="1"/>
  <c r="AK967" i="1"/>
  <c r="P945" i="12" s="1"/>
  <c r="AK968" i="1"/>
  <c r="P946" i="12" s="1"/>
  <c r="AK969" i="1"/>
  <c r="P947" i="12" s="1"/>
  <c r="AK970" i="1"/>
  <c r="P948" i="12" s="1"/>
  <c r="AK971" i="1"/>
  <c r="P949" i="12" s="1"/>
  <c r="AK972" i="1"/>
  <c r="P950" i="12" s="1"/>
  <c r="AK973" i="1"/>
  <c r="P951" i="12" s="1"/>
  <c r="AK974" i="1"/>
  <c r="P952" i="12" s="1"/>
  <c r="AK975" i="1"/>
  <c r="P953" i="12" s="1"/>
  <c r="AK976" i="1"/>
  <c r="P954" i="12" s="1"/>
  <c r="AK977" i="1"/>
  <c r="P955" i="12" s="1"/>
  <c r="AK978" i="1"/>
  <c r="P956" i="12" s="1"/>
  <c r="AK979" i="1"/>
  <c r="P957" i="12" s="1"/>
  <c r="AK980" i="1"/>
  <c r="P958" i="12" s="1"/>
  <c r="AK981" i="1"/>
  <c r="P959" i="12" s="1"/>
  <c r="AK982" i="1"/>
  <c r="P960" i="12" s="1"/>
  <c r="AK983" i="1"/>
  <c r="P961" i="12" s="1"/>
  <c r="AK984" i="1"/>
  <c r="P962" i="12" s="1"/>
  <c r="AK985" i="1"/>
  <c r="P963" i="12" s="1"/>
  <c r="AK986" i="1"/>
  <c r="P964" i="12" s="1"/>
  <c r="AK987" i="1"/>
  <c r="P965" i="12" s="1"/>
  <c r="AK988" i="1"/>
  <c r="P966" i="12" s="1"/>
  <c r="AK989" i="1"/>
  <c r="P967" i="12" s="1"/>
  <c r="AK990" i="1"/>
  <c r="P968" i="12" s="1"/>
  <c r="AK991" i="1"/>
  <c r="P969" i="12" s="1"/>
  <c r="AK992" i="1"/>
  <c r="P970" i="12" s="1"/>
  <c r="AK993" i="1"/>
  <c r="P971" i="12" s="1"/>
  <c r="AK994" i="1"/>
  <c r="P972" i="12" s="1"/>
  <c r="AK995" i="1"/>
  <c r="P973" i="12" s="1"/>
  <c r="AK996" i="1"/>
  <c r="P974" i="12" s="1"/>
  <c r="AK997" i="1"/>
  <c r="P975" i="12" s="1"/>
  <c r="AK998" i="1"/>
  <c r="P976" i="12" s="1"/>
  <c r="AK999" i="1"/>
  <c r="P977" i="12" s="1"/>
  <c r="AK1000" i="1"/>
  <c r="P978" i="12" s="1"/>
  <c r="AK1001" i="1"/>
  <c r="P979" i="12" s="1"/>
  <c r="AK1002" i="1"/>
  <c r="P980" i="12" s="1"/>
  <c r="AK1003" i="1"/>
  <c r="P981" i="12" s="1"/>
  <c r="AK1004" i="1"/>
  <c r="P982" i="12" s="1"/>
  <c r="AK1005" i="1"/>
  <c r="P983" i="12" s="1"/>
  <c r="AK1006" i="1"/>
  <c r="P984" i="12" s="1"/>
  <c r="AK1007" i="1"/>
  <c r="P985" i="12" s="1"/>
  <c r="AK1008" i="1"/>
  <c r="P986" i="12" s="1"/>
  <c r="AK1009" i="1"/>
  <c r="P987" i="12" s="1"/>
  <c r="AK1010" i="1"/>
  <c r="P988" i="12" s="1"/>
  <c r="AK1011" i="1"/>
  <c r="P989" i="12" s="1"/>
  <c r="AK1012" i="1"/>
  <c r="P990" i="12" s="1"/>
  <c r="AK1013" i="1"/>
  <c r="P991" i="12" s="1"/>
  <c r="AK1014" i="1"/>
  <c r="P992" i="12" s="1"/>
  <c r="AK1015" i="1"/>
  <c r="P993" i="12" s="1"/>
  <c r="AK1016" i="1"/>
  <c r="P994" i="12" s="1"/>
  <c r="AK1017" i="1"/>
  <c r="P995" i="12" s="1"/>
  <c r="AK1018" i="1"/>
  <c r="P996" i="12" s="1"/>
  <c r="AK1019" i="1"/>
  <c r="P997" i="12" s="1"/>
  <c r="AK1020" i="1"/>
  <c r="P998" i="12" s="1"/>
  <c r="AK1021" i="1"/>
  <c r="P999" i="12" s="1"/>
  <c r="AK1022" i="1"/>
  <c r="P1000" i="12" s="1"/>
  <c r="AK1023" i="1"/>
  <c r="P1001" i="12" s="1"/>
  <c r="AK1024" i="1"/>
  <c r="P1002" i="12" s="1"/>
  <c r="AK1025" i="1"/>
  <c r="P1003" i="12" s="1"/>
  <c r="AK1026" i="1"/>
  <c r="P1004" i="12" s="1"/>
  <c r="AK1027" i="1"/>
  <c r="P1005" i="12" s="1"/>
  <c r="AK1028" i="1"/>
  <c r="P1006" i="12" s="1"/>
  <c r="AK1029" i="1"/>
  <c r="P1007" i="12" s="1"/>
  <c r="AK1030" i="1"/>
  <c r="P1008" i="12" s="1"/>
  <c r="AK1031" i="1"/>
  <c r="P1009" i="12" s="1"/>
  <c r="AK1032" i="1"/>
  <c r="P1010" i="12" s="1"/>
  <c r="AK1033" i="1"/>
  <c r="P1011" i="12" s="1"/>
  <c r="AK1034" i="1"/>
  <c r="P1012" i="12" s="1"/>
  <c r="AK1035" i="1"/>
  <c r="P1013" i="12" s="1"/>
  <c r="AK1036" i="1"/>
  <c r="P1014" i="12" s="1"/>
  <c r="AK1037" i="1"/>
  <c r="P1015" i="12" s="1"/>
  <c r="AK1038" i="1"/>
  <c r="P1016" i="12" s="1"/>
  <c r="AK1039" i="1"/>
  <c r="P1017" i="12" s="1"/>
  <c r="AK1040" i="1"/>
  <c r="P1018" i="12" s="1"/>
  <c r="AK1041" i="1"/>
  <c r="P1019" i="12" s="1"/>
  <c r="AK1042" i="1"/>
  <c r="P1020" i="12" s="1"/>
  <c r="AK1043" i="1"/>
  <c r="P1021" i="12" s="1"/>
  <c r="AK1044" i="1"/>
  <c r="P1022" i="12" s="1"/>
  <c r="AK1045" i="1"/>
  <c r="P1023" i="12" s="1"/>
  <c r="AK1046" i="1"/>
  <c r="P1024" i="12" s="1"/>
  <c r="AK1047" i="1"/>
  <c r="P1025" i="12" s="1"/>
  <c r="AK1048" i="1"/>
  <c r="P1026" i="12" s="1"/>
  <c r="AK1049" i="1"/>
  <c r="P1027" i="12" s="1"/>
  <c r="AK1050" i="1"/>
  <c r="P1028" i="12" s="1"/>
  <c r="AK1051" i="1"/>
  <c r="P1029" i="12" s="1"/>
  <c r="AK1052" i="1"/>
  <c r="P1030" i="12" s="1"/>
  <c r="AK1053" i="1"/>
  <c r="P1031" i="12" s="1"/>
  <c r="AK1054" i="1"/>
  <c r="P1032" i="12" s="1"/>
  <c r="AK1055" i="1"/>
  <c r="P1033" i="12" s="1"/>
  <c r="AK1056" i="1"/>
  <c r="P1034" i="12" s="1"/>
  <c r="AK1057" i="1"/>
  <c r="P1035" i="12" s="1"/>
  <c r="AK1058" i="1"/>
  <c r="P1036" i="12" s="1"/>
  <c r="AK1059" i="1"/>
  <c r="P1037" i="12" s="1"/>
  <c r="AK1060" i="1"/>
  <c r="P1038" i="12" s="1"/>
  <c r="AK1061" i="1"/>
  <c r="P1039" i="12" s="1"/>
  <c r="AK1062" i="1"/>
  <c r="P1040" i="12" s="1"/>
  <c r="AK1063" i="1"/>
  <c r="P1041" i="12" s="1"/>
  <c r="AK1064" i="1"/>
  <c r="P1042" i="12" s="1"/>
  <c r="AK1065" i="1"/>
  <c r="P1043" i="12" s="1"/>
  <c r="AK1066" i="1"/>
  <c r="P1044" i="12" s="1"/>
  <c r="AK1067" i="1"/>
  <c r="P1045" i="12" s="1"/>
  <c r="AK1068" i="1"/>
  <c r="P1046" i="12" s="1"/>
  <c r="AK1069" i="1"/>
  <c r="P1047" i="12" s="1"/>
  <c r="AK1070" i="1"/>
  <c r="P1048" i="12" s="1"/>
  <c r="AK1071" i="1"/>
  <c r="P1049" i="12" s="1"/>
  <c r="AK1072" i="1"/>
  <c r="P1050" i="12" s="1"/>
  <c r="AK1073" i="1"/>
  <c r="P1051" i="12" s="1"/>
  <c r="AK1074" i="1"/>
  <c r="P1052" i="12" s="1"/>
  <c r="AK1075" i="1"/>
  <c r="P1053" i="12" s="1"/>
  <c r="AK1076" i="1"/>
  <c r="P1054" i="12" s="1"/>
  <c r="AK1077" i="1"/>
  <c r="P1055" i="12" s="1"/>
  <c r="AK1078" i="1"/>
  <c r="P1056" i="12" s="1"/>
  <c r="AK1079" i="1"/>
  <c r="P1057" i="12" s="1"/>
  <c r="AK1080" i="1"/>
  <c r="P1058" i="12" s="1"/>
  <c r="AK1081" i="1"/>
  <c r="P1059" i="12" s="1"/>
  <c r="AK1082" i="1"/>
  <c r="P1060" i="12" s="1"/>
  <c r="AK1083" i="1"/>
  <c r="P1061" i="12" s="1"/>
  <c r="AK1084" i="1"/>
  <c r="P1062" i="12" s="1"/>
  <c r="AK1085" i="1"/>
  <c r="P1063" i="12" s="1"/>
  <c r="AK1086" i="1"/>
  <c r="P1064" i="12" s="1"/>
  <c r="AK1087" i="1"/>
  <c r="P1065" i="12" s="1"/>
  <c r="AK1088" i="1"/>
  <c r="P1066" i="12" s="1"/>
  <c r="AK1089" i="1"/>
  <c r="P1067" i="12" s="1"/>
  <c r="AK1090" i="1"/>
  <c r="P1068" i="12" s="1"/>
  <c r="AK1091" i="1"/>
  <c r="P1069" i="12" s="1"/>
  <c r="AK1092" i="1"/>
  <c r="P1070" i="12" s="1"/>
  <c r="AK1093" i="1"/>
  <c r="P1071" i="12" s="1"/>
  <c r="AK1094" i="1"/>
  <c r="P1072" i="12" s="1"/>
  <c r="AK1095" i="1"/>
  <c r="P1073" i="12" s="1"/>
  <c r="AK1096" i="1"/>
  <c r="P1074" i="12" s="1"/>
  <c r="AK1097" i="1"/>
  <c r="P1075" i="12" s="1"/>
  <c r="AK1098" i="1"/>
  <c r="P1076" i="12" s="1"/>
  <c r="AK1099" i="1"/>
  <c r="P1077" i="12" s="1"/>
  <c r="AK1100" i="1"/>
  <c r="P1078" i="12" s="1"/>
  <c r="AK1101" i="1"/>
  <c r="P1079" i="12" s="1"/>
  <c r="AK1102" i="1"/>
  <c r="P1080" i="12" s="1"/>
  <c r="AK1103" i="1"/>
  <c r="P1081" i="12" s="1"/>
  <c r="AK1104" i="1"/>
  <c r="P1082" i="12" s="1"/>
  <c r="AK1105" i="1"/>
  <c r="P1083" i="12" s="1"/>
  <c r="AK1106" i="1"/>
  <c r="P1084" i="12" s="1"/>
  <c r="AK1107" i="1"/>
  <c r="P1085" i="12" s="1"/>
  <c r="AK1108" i="1"/>
  <c r="P1086" i="12" s="1"/>
  <c r="AK1109" i="1"/>
  <c r="P1087" i="12" s="1"/>
  <c r="AK1110" i="1"/>
  <c r="P1088" i="12" s="1"/>
  <c r="AK1111" i="1"/>
  <c r="P1089" i="12" s="1"/>
  <c r="AK1112" i="1"/>
  <c r="P1090" i="12" s="1"/>
  <c r="AK1113" i="1"/>
  <c r="P1091" i="12" s="1"/>
  <c r="AK1114" i="1"/>
  <c r="P1092" i="12" s="1"/>
  <c r="AK1115" i="1"/>
  <c r="P1093" i="12" s="1"/>
  <c r="AK1116" i="1"/>
  <c r="P1094" i="12" s="1"/>
  <c r="AK1117" i="1"/>
  <c r="P1095" i="12" s="1"/>
  <c r="AK1118" i="1"/>
  <c r="P1096" i="12" s="1"/>
  <c r="AK1119" i="1"/>
  <c r="P1097" i="12" s="1"/>
  <c r="AK1120" i="1"/>
  <c r="P1098" i="12" s="1"/>
  <c r="AK1121" i="1"/>
  <c r="P1099" i="12" s="1"/>
  <c r="AK1122" i="1"/>
  <c r="P1100" i="12" s="1"/>
  <c r="AK1123" i="1"/>
  <c r="P1101" i="12" s="1"/>
  <c r="AK1124" i="1"/>
  <c r="P1102" i="12" s="1"/>
  <c r="AK1125" i="1"/>
  <c r="P1103" i="12" s="1"/>
  <c r="AK1126" i="1"/>
  <c r="P1104" i="12" s="1"/>
  <c r="AK1127" i="1"/>
  <c r="P1105" i="12" s="1"/>
  <c r="AK1128" i="1"/>
  <c r="P1106" i="12" s="1"/>
  <c r="AK1129" i="1"/>
  <c r="P1107" i="12" s="1"/>
  <c r="AK1130" i="1"/>
  <c r="P1108" i="12" s="1"/>
  <c r="AK1131" i="1"/>
  <c r="P1109" i="12" s="1"/>
  <c r="AK1132" i="1"/>
  <c r="P1110" i="12" s="1"/>
  <c r="AK1133" i="1"/>
  <c r="P1111" i="12" s="1"/>
  <c r="AK1134" i="1"/>
  <c r="P1112" i="12" s="1"/>
  <c r="AK1135" i="1"/>
  <c r="P1113" i="12" s="1"/>
  <c r="AK1136" i="1"/>
  <c r="P1114" i="12" s="1"/>
  <c r="AK1137" i="1"/>
  <c r="P1115" i="12" s="1"/>
  <c r="AK1138" i="1"/>
  <c r="P1116" i="12" s="1"/>
  <c r="AK1139" i="1"/>
  <c r="P1117" i="12" s="1"/>
  <c r="AK1140" i="1"/>
  <c r="P1118" i="12" s="1"/>
  <c r="AK1141" i="1"/>
  <c r="P1119" i="12" s="1"/>
  <c r="AL2" i="1"/>
  <c r="N10" i="12" l="1"/>
  <c r="P10" i="12"/>
  <c r="N38" i="12"/>
  <c r="P58" i="12"/>
  <c r="N173" i="12"/>
  <c r="N207" i="12"/>
  <c r="P172" i="12"/>
  <c r="P170" i="12"/>
  <c r="N205" i="12"/>
  <c r="P113" i="12"/>
  <c r="P111" i="12"/>
  <c r="P55" i="12"/>
  <c r="N113" i="12"/>
  <c r="N37" i="12"/>
  <c r="P53" i="12"/>
  <c r="P117" i="12"/>
  <c r="P110" i="12"/>
  <c r="N53" i="12"/>
  <c r="N117" i="12"/>
  <c r="N146" i="12"/>
  <c r="P205" i="12"/>
  <c r="N111" i="12"/>
  <c r="N110" i="12"/>
  <c r="N118" i="12"/>
  <c r="N39" i="12"/>
  <c r="N202" i="12"/>
  <c r="N122" i="12"/>
  <c r="N49" i="12"/>
  <c r="P122" i="12"/>
  <c r="P39" i="12"/>
  <c r="P146" i="12"/>
  <c r="P202" i="12"/>
  <c r="P38" i="12"/>
  <c r="P37" i="12"/>
  <c r="P13" i="12"/>
  <c r="N43" i="12"/>
  <c r="N204" i="12"/>
  <c r="P152" i="12"/>
  <c r="P54" i="12"/>
  <c r="P164" i="12"/>
  <c r="N58" i="12"/>
  <c r="N170" i="12"/>
  <c r="N34" i="12"/>
  <c r="P151" i="12"/>
  <c r="P118" i="12"/>
  <c r="P45" i="12"/>
  <c r="P157" i="12"/>
  <c r="N83" i="12"/>
  <c r="N47" i="12"/>
  <c r="P207" i="12"/>
  <c r="P47" i="12"/>
  <c r="N52" i="12"/>
  <c r="N44" i="12"/>
  <c r="N33" i="12"/>
  <c r="P56" i="12"/>
  <c r="N51" i="12"/>
  <c r="N116" i="12"/>
  <c r="N31" i="12"/>
  <c r="N203" i="12"/>
  <c r="P125" i="12"/>
  <c r="N130" i="12"/>
  <c r="N164" i="12"/>
  <c r="P12" i="12"/>
  <c r="P131" i="12"/>
  <c r="N125" i="12"/>
  <c r="P171" i="12"/>
  <c r="P35" i="12"/>
  <c r="P130" i="12"/>
  <c r="N32" i="12"/>
  <c r="P33" i="12"/>
  <c r="P174" i="12"/>
  <c r="P115" i="12"/>
  <c r="P31" i="12"/>
  <c r="P83" i="12"/>
  <c r="P203" i="12"/>
  <c r="N172" i="12"/>
  <c r="N12" i="12"/>
  <c r="N151" i="12"/>
  <c r="N131" i="12"/>
  <c r="P129" i="12"/>
  <c r="P44" i="12"/>
  <c r="P121" i="12"/>
  <c r="P114" i="12"/>
  <c r="P49" i="12"/>
  <c r="P41" i="12"/>
  <c r="P30" i="12"/>
  <c r="P98" i="12"/>
  <c r="P133" i="12"/>
  <c r="N171" i="12"/>
  <c r="N35" i="12"/>
  <c r="N190" i="12"/>
  <c r="P48" i="12"/>
  <c r="P173" i="12"/>
  <c r="P132" i="12"/>
  <c r="N45" i="12"/>
  <c r="N11" i="12"/>
  <c r="N157" i="12"/>
  <c r="N129" i="12"/>
  <c r="N56" i="12"/>
  <c r="N128" i="12"/>
  <c r="N174" i="12"/>
  <c r="N40" i="12"/>
  <c r="N127" i="12"/>
  <c r="N115" i="12"/>
  <c r="P34" i="12"/>
  <c r="P190" i="12"/>
  <c r="P11" i="12"/>
  <c r="P52" i="12"/>
  <c r="P128" i="12"/>
  <c r="N114" i="12"/>
  <c r="N41" i="12"/>
  <c r="N30" i="12"/>
  <c r="N98" i="12"/>
  <c r="N133" i="12"/>
  <c r="N54" i="12"/>
  <c r="P116" i="12"/>
  <c r="P51" i="12"/>
  <c r="P43" i="12"/>
  <c r="P40" i="12"/>
  <c r="P32" i="12"/>
  <c r="P204" i="12"/>
  <c r="P127" i="12"/>
  <c r="N121" i="12"/>
  <c r="N48" i="12"/>
  <c r="N13" i="12"/>
  <c r="N152" i="12"/>
  <c r="N132" i="12"/>
  <c r="N55" i="12"/>
  <c r="P9" i="12"/>
  <c r="AK4" i="1"/>
  <c r="F15" i="7"/>
  <c r="F7" i="7"/>
  <c r="F12" i="7"/>
  <c r="G9" i="7"/>
  <c r="H14" i="7"/>
  <c r="F11" i="7"/>
  <c r="D6" i="7"/>
  <c r="G13" i="7"/>
  <c r="H7" i="7"/>
  <c r="H15" i="7"/>
  <c r="G6" i="7"/>
  <c r="G14" i="7"/>
  <c r="H8" i="7"/>
  <c r="H16" i="7"/>
  <c r="C6" i="7"/>
  <c r="F13" i="7"/>
  <c r="G7" i="7"/>
  <c r="G15" i="7"/>
  <c r="H9" i="7"/>
  <c r="H17" i="7"/>
  <c r="F6" i="7"/>
  <c r="F14" i="7"/>
  <c r="G8" i="7"/>
  <c r="G16" i="7"/>
  <c r="H10" i="7"/>
  <c r="H18" i="7"/>
  <c r="G17" i="7"/>
  <c r="H11" i="7"/>
  <c r="F8" i="7"/>
  <c r="F16" i="7"/>
  <c r="G10" i="7"/>
  <c r="G18" i="7"/>
  <c r="H12" i="7"/>
  <c r="F9" i="7"/>
  <c r="F17" i="7"/>
  <c r="G11" i="7"/>
  <c r="E6" i="7"/>
  <c r="H13" i="7"/>
  <c r="F10" i="7"/>
  <c r="F18" i="7"/>
  <c r="G12" i="7"/>
  <c r="H6" i="7"/>
  <c r="M17" i="7"/>
  <c r="I12" i="7"/>
  <c r="I13" i="7"/>
  <c r="C12" i="7"/>
  <c r="J13" i="7"/>
  <c r="C13" i="7"/>
  <c r="J6" i="7"/>
  <c r="C15" i="7"/>
  <c r="E14" i="7"/>
  <c r="D7" i="7"/>
  <c r="K6" i="7"/>
  <c r="D13" i="7"/>
  <c r="M6" i="7"/>
  <c r="I6" i="7"/>
  <c r="N13" i="7"/>
  <c r="C11" i="7"/>
  <c r="C14" i="7"/>
  <c r="I7" i="7"/>
  <c r="J14" i="7"/>
  <c r="E15" i="7"/>
  <c r="N6" i="7"/>
  <c r="C16" i="7"/>
  <c r="J15" i="7"/>
  <c r="L13" i="7"/>
  <c r="C18" i="7"/>
  <c r="L14" i="7"/>
  <c r="D16" i="7"/>
  <c r="D12" i="7"/>
  <c r="I14" i="7"/>
  <c r="K7" i="7"/>
  <c r="M7" i="7"/>
  <c r="J16" i="7"/>
  <c r="K9" i="7"/>
  <c r="I15" i="7"/>
  <c r="E7" i="7"/>
  <c r="K12" i="7"/>
  <c r="M13" i="7"/>
  <c r="I16" i="7"/>
  <c r="C7" i="7"/>
  <c r="D14" i="7"/>
  <c r="J7" i="7"/>
  <c r="E12" i="7"/>
  <c r="K13" i="7"/>
  <c r="M14" i="7"/>
  <c r="N16" i="7"/>
  <c r="D10" i="7"/>
  <c r="D15" i="7"/>
  <c r="J12" i="7"/>
  <c r="E13" i="7"/>
  <c r="K14" i="7"/>
  <c r="N7" i="7"/>
  <c r="M16" i="7"/>
  <c r="D11" i="7"/>
  <c r="I9" i="7"/>
  <c r="J8" i="7"/>
  <c r="K10" i="7"/>
  <c r="L7" i="7"/>
  <c r="L15" i="7"/>
  <c r="M15" i="7"/>
  <c r="N15" i="7"/>
  <c r="E17" i="7"/>
  <c r="K18" i="7"/>
  <c r="L17" i="7"/>
  <c r="I10" i="7"/>
  <c r="J9" i="7"/>
  <c r="K11" i="7"/>
  <c r="L8" i="7"/>
  <c r="E18" i="7"/>
  <c r="J18" i="7"/>
  <c r="N18" i="7"/>
  <c r="I11" i="7"/>
  <c r="J10" i="7"/>
  <c r="L9" i="7"/>
  <c r="M8" i="7"/>
  <c r="N8" i="7"/>
  <c r="C17" i="7"/>
  <c r="K16" i="7"/>
  <c r="I18" i="7"/>
  <c r="M18" i="7"/>
  <c r="C8" i="7"/>
  <c r="J11" i="7"/>
  <c r="E8" i="7"/>
  <c r="L10" i="7"/>
  <c r="M10" i="7"/>
  <c r="N9" i="7"/>
  <c r="L18" i="7"/>
  <c r="E9" i="7"/>
  <c r="L11" i="7"/>
  <c r="M11" i="7"/>
  <c r="N11" i="7"/>
  <c r="L6" i="7"/>
  <c r="C9" i="7"/>
  <c r="D8" i="7"/>
  <c r="E10" i="7"/>
  <c r="K15" i="7"/>
  <c r="L12" i="7"/>
  <c r="M12" i="7"/>
  <c r="N12" i="7"/>
  <c r="D17" i="7"/>
  <c r="K17" i="7"/>
  <c r="L16" i="7"/>
  <c r="M9" i="7"/>
  <c r="C10" i="7"/>
  <c r="D9" i="7"/>
  <c r="E11" i="7"/>
  <c r="K8" i="7"/>
  <c r="D18" i="7"/>
  <c r="J17" i="7"/>
  <c r="N17" i="7"/>
  <c r="N10" i="7"/>
  <c r="I8" i="7"/>
  <c r="N14" i="7"/>
  <c r="E16" i="7"/>
  <c r="I17" i="7"/>
  <c r="O5" i="12"/>
  <c r="P5" i="12" l="1"/>
  <c r="L21" i="7"/>
  <c r="F21" i="7"/>
  <c r="E21" i="7"/>
  <c r="G21" i="7"/>
  <c r="K21" i="7"/>
  <c r="H21" i="7"/>
  <c r="J21" i="7"/>
  <c r="I21" i="7"/>
  <c r="N21" i="7"/>
  <c r="M21" i="7"/>
  <c r="C21" i="7"/>
  <c r="D21" i="7"/>
  <c r="O10" i="7"/>
  <c r="Q13" i="7"/>
  <c r="P6" i="7"/>
  <c r="P15" i="7"/>
  <c r="O16" i="7"/>
  <c r="O6" i="7"/>
  <c r="P10" i="7"/>
  <c r="O11" i="7"/>
  <c r="O15" i="7"/>
  <c r="P9" i="7"/>
  <c r="P8" i="7"/>
  <c r="P11" i="7"/>
  <c r="O13" i="7"/>
  <c r="O17" i="7"/>
  <c r="P18" i="7"/>
  <c r="P17" i="7"/>
  <c r="P12" i="7"/>
  <c r="O9" i="7"/>
  <c r="P16" i="7"/>
  <c r="P13" i="7"/>
  <c r="O12" i="7"/>
  <c r="O8" i="7"/>
  <c r="P14" i="7"/>
  <c r="O18" i="7"/>
  <c r="P7" i="7"/>
  <c r="O7" i="7"/>
  <c r="O14" i="7"/>
  <c r="Q14" i="7"/>
  <c r="Q8" i="7"/>
  <c r="Q16" i="7"/>
  <c r="Q9" i="7"/>
  <c r="Q10" i="7"/>
  <c r="Q12" i="7"/>
  <c r="Q7" i="7"/>
  <c r="Q6" i="7"/>
  <c r="Q18" i="7"/>
  <c r="Q15" i="7"/>
  <c r="Q17" i="7"/>
  <c r="Q11" i="7"/>
  <c r="O21" i="7" l="1"/>
  <c r="Q21" i="7"/>
  <c r="P21" i="7"/>
  <c r="C157" i="12"/>
  <c r="C158" i="12"/>
  <c r="C159" i="12"/>
  <c r="C160" i="12"/>
  <c r="C161" i="12"/>
  <c r="C162" i="12"/>
  <c r="C163" i="12"/>
  <c r="B164" i="12"/>
  <c r="C165" i="12"/>
  <c r="C166" i="12"/>
  <c r="C167" i="12"/>
  <c r="C169" i="12"/>
  <c r="C168" i="12"/>
  <c r="C170" i="12"/>
  <c r="C171" i="12"/>
  <c r="B1109" i="12"/>
  <c r="C1110" i="12"/>
  <c r="C1096" i="12"/>
  <c r="C1097" i="12"/>
  <c r="C1111" i="12"/>
  <c r="C1112" i="12"/>
  <c r="C1113" i="12"/>
  <c r="C1104" i="12"/>
  <c r="B1114" i="12"/>
  <c r="C1098" i="12"/>
  <c r="C1115" i="12"/>
  <c r="C1116" i="12"/>
  <c r="C1117" i="12"/>
  <c r="C1094" i="12"/>
  <c r="C1118" i="12"/>
  <c r="C1119" i="12"/>
  <c r="B1120" i="12"/>
  <c r="C1102" i="12"/>
  <c r="C1095" i="12"/>
  <c r="C1100" i="12"/>
  <c r="C1101" i="12"/>
  <c r="C1103" i="12"/>
  <c r="C1099" i="12"/>
  <c r="C1105" i="12"/>
  <c r="B78" i="12"/>
  <c r="B193" i="12"/>
  <c r="B225" i="12"/>
  <c r="B243" i="12"/>
  <c r="B259" i="12"/>
  <c r="B263" i="12"/>
  <c r="B271" i="12"/>
  <c r="B275" i="12"/>
  <c r="B279" i="12"/>
  <c r="B287" i="12"/>
  <c r="B291" i="12"/>
  <c r="B303" i="12"/>
  <c r="B307" i="12"/>
  <c r="B311" i="12"/>
  <c r="B319" i="12"/>
  <c r="B323" i="12"/>
  <c r="B327" i="12"/>
  <c r="B335" i="12"/>
  <c r="B343" i="12"/>
  <c r="B351" i="12"/>
  <c r="B355" i="12"/>
  <c r="B367" i="12"/>
  <c r="B371" i="12"/>
  <c r="B383" i="12"/>
  <c r="B387" i="12"/>
  <c r="B391" i="12"/>
  <c r="B399" i="12"/>
  <c r="B403" i="12"/>
  <c r="B407" i="12"/>
  <c r="B413" i="12"/>
  <c r="B417" i="12"/>
  <c r="B419" i="12"/>
  <c r="B426" i="12"/>
  <c r="B429" i="12"/>
  <c r="B433" i="12"/>
  <c r="B439" i="12"/>
  <c r="B442" i="12"/>
  <c r="B445" i="12"/>
  <c r="B458" i="12"/>
  <c r="B465" i="12"/>
  <c r="B467" i="12"/>
  <c r="B470" i="12"/>
  <c r="B475" i="12"/>
  <c r="B478" i="12"/>
  <c r="B486" i="12"/>
  <c r="B488" i="12"/>
  <c r="B490" i="12"/>
  <c r="B497" i="12"/>
  <c r="B499" i="12"/>
  <c r="B504" i="12"/>
  <c r="B513" i="12"/>
  <c r="B515" i="12"/>
  <c r="B518" i="12"/>
  <c r="B530" i="12"/>
  <c r="C142" i="12"/>
  <c r="C136" i="12"/>
  <c r="C143" i="12"/>
  <c r="C144" i="12"/>
  <c r="C145" i="12"/>
  <c r="C146" i="12"/>
  <c r="C147" i="12"/>
  <c r="B148" i="12"/>
  <c r="C149" i="12"/>
  <c r="C150" i="12"/>
  <c r="C151" i="12"/>
  <c r="C152" i="12"/>
  <c r="C153" i="12"/>
  <c r="C154" i="12"/>
  <c r="C155" i="12"/>
  <c r="B156" i="12"/>
  <c r="C116" i="12"/>
  <c r="C117" i="12"/>
  <c r="C127" i="12"/>
  <c r="C128" i="12"/>
  <c r="B141" i="12"/>
  <c r="C115" i="12"/>
  <c r="B339" i="12"/>
  <c r="C139" i="12"/>
  <c r="B135" i="12"/>
  <c r="B105" i="12"/>
  <c r="B121" i="12"/>
  <c r="B122" i="12"/>
  <c r="C123" i="12"/>
  <c r="C106" i="12"/>
  <c r="C107" i="12"/>
  <c r="B108" i="12"/>
  <c r="B110" i="12"/>
  <c r="C111" i="12"/>
  <c r="B112" i="12"/>
  <c r="B113" i="12"/>
  <c r="C124" i="12"/>
  <c r="C114" i="12"/>
  <c r="B126" i="12"/>
  <c r="B125" i="12"/>
  <c r="B132" i="12"/>
  <c r="C119" i="12"/>
  <c r="C133" i="12"/>
  <c r="N9" i="12"/>
  <c r="C122" i="12" l="1"/>
  <c r="C105" i="12"/>
  <c r="C225" i="12"/>
  <c r="C335" i="12"/>
  <c r="C291" i="12"/>
  <c r="C1120" i="12"/>
  <c r="C1114" i="12"/>
  <c r="C1109" i="12"/>
  <c r="C164" i="12"/>
  <c r="C156" i="12"/>
  <c r="C148" i="12"/>
  <c r="C141" i="12"/>
  <c r="C125" i="12"/>
  <c r="B1105" i="12"/>
  <c r="B1119" i="12"/>
  <c r="B1104" i="12"/>
  <c r="B171" i="12"/>
  <c r="B163" i="12"/>
  <c r="B155" i="12"/>
  <c r="B147" i="12"/>
  <c r="B128" i="12"/>
  <c r="B139" i="12"/>
  <c r="B1090" i="12"/>
  <c r="C1090" i="12"/>
  <c r="B1086" i="12"/>
  <c r="C1086" i="12"/>
  <c r="B1066" i="12"/>
  <c r="C1066" i="12"/>
  <c r="B1050" i="12"/>
  <c r="C1050" i="12"/>
  <c r="B1034" i="12"/>
  <c r="C1034" i="12"/>
  <c r="B1031" i="12"/>
  <c r="C1031" i="12"/>
  <c r="B1024" i="12"/>
  <c r="C1024" i="12"/>
  <c r="B1013" i="12"/>
  <c r="C1013" i="12"/>
  <c r="B1006" i="12"/>
  <c r="C1006" i="12"/>
  <c r="C1003" i="12"/>
  <c r="B1003" i="12"/>
  <c r="B996" i="12"/>
  <c r="C996" i="12"/>
  <c r="B993" i="12"/>
  <c r="C993" i="12"/>
  <c r="B973" i="12"/>
  <c r="C973" i="12"/>
  <c r="B970" i="12"/>
  <c r="C970" i="12"/>
  <c r="B966" i="12"/>
  <c r="C966" i="12"/>
  <c r="C947" i="12"/>
  <c r="B947" i="12"/>
  <c r="B937" i="12"/>
  <c r="C937" i="12"/>
  <c r="C927" i="12"/>
  <c r="B927" i="12"/>
  <c r="B924" i="12"/>
  <c r="C924" i="12"/>
  <c r="B921" i="12"/>
  <c r="C921" i="12"/>
  <c r="B911" i="12"/>
  <c r="C911" i="12"/>
  <c r="B905" i="12"/>
  <c r="C905" i="12"/>
  <c r="C895" i="12"/>
  <c r="B895" i="12"/>
  <c r="B889" i="12"/>
  <c r="C889" i="12"/>
  <c r="B879" i="12"/>
  <c r="C879" i="12"/>
  <c r="B873" i="12"/>
  <c r="C873" i="12"/>
  <c r="C863" i="12"/>
  <c r="B863" i="12"/>
  <c r="B860" i="12"/>
  <c r="C860" i="12"/>
  <c r="B857" i="12"/>
  <c r="C857" i="12"/>
  <c r="B846" i="12"/>
  <c r="C846" i="12"/>
  <c r="C843" i="12"/>
  <c r="B843" i="12"/>
  <c r="B836" i="12"/>
  <c r="C836" i="12"/>
  <c r="B830" i="12"/>
  <c r="C830" i="12"/>
  <c r="B814" i="12"/>
  <c r="C814" i="12"/>
  <c r="B807" i="12"/>
  <c r="C807" i="12"/>
  <c r="B803" i="12"/>
  <c r="C803" i="12"/>
  <c r="B800" i="12"/>
  <c r="C800" i="12"/>
  <c r="B773" i="12"/>
  <c r="C773" i="12"/>
  <c r="B766" i="12"/>
  <c r="C766" i="12"/>
  <c r="B760" i="12"/>
  <c r="C760" i="12"/>
  <c r="B757" i="12"/>
  <c r="C757" i="12"/>
  <c r="B751" i="12"/>
  <c r="C751" i="12"/>
  <c r="B741" i="12"/>
  <c r="C741" i="12"/>
  <c r="B728" i="12"/>
  <c r="C728" i="12"/>
  <c r="B718" i="12"/>
  <c r="C718" i="12"/>
  <c r="B701" i="12"/>
  <c r="C701" i="12"/>
  <c r="B695" i="12"/>
  <c r="C695" i="12"/>
  <c r="B691" i="12"/>
  <c r="C691" i="12"/>
  <c r="B682" i="12"/>
  <c r="C682" i="12"/>
  <c r="B679" i="12"/>
  <c r="C679" i="12"/>
  <c r="B675" i="12"/>
  <c r="C675" i="12"/>
  <c r="B656" i="12"/>
  <c r="C656" i="12"/>
  <c r="B640" i="12"/>
  <c r="C640" i="12"/>
  <c r="B627" i="12"/>
  <c r="C627" i="12"/>
  <c r="B621" i="12"/>
  <c r="C621" i="12"/>
  <c r="B615" i="12"/>
  <c r="C615" i="12"/>
  <c r="B611" i="12"/>
  <c r="C611" i="12"/>
  <c r="B592" i="12"/>
  <c r="C592" i="12"/>
  <c r="B588" i="12"/>
  <c r="C588" i="12"/>
  <c r="B585" i="12"/>
  <c r="C585" i="12"/>
  <c r="B582" i="12"/>
  <c r="C582" i="12"/>
  <c r="B572" i="12"/>
  <c r="C572" i="12"/>
  <c r="B569" i="12"/>
  <c r="C569" i="12"/>
  <c r="B562" i="12"/>
  <c r="C562" i="12"/>
  <c r="B559" i="12"/>
  <c r="C559" i="12"/>
  <c r="B555" i="12"/>
  <c r="C555" i="12"/>
  <c r="B542" i="12"/>
  <c r="C542" i="12"/>
  <c r="B525" i="12"/>
  <c r="C525" i="12"/>
  <c r="B512" i="12"/>
  <c r="C512" i="12"/>
  <c r="C113" i="12"/>
  <c r="B1099" i="12"/>
  <c r="B1118" i="12"/>
  <c r="B1113" i="12"/>
  <c r="B170" i="12"/>
  <c r="B162" i="12"/>
  <c r="B154" i="12"/>
  <c r="B146" i="12"/>
  <c r="B127" i="12"/>
  <c r="B1083" i="12"/>
  <c r="C1083" i="12"/>
  <c r="B1079" i="12"/>
  <c r="C1079" i="12"/>
  <c r="B1076" i="12"/>
  <c r="C1076" i="12"/>
  <c r="B1072" i="12"/>
  <c r="C1072" i="12"/>
  <c r="B1069" i="12"/>
  <c r="C1069" i="12"/>
  <c r="B1056" i="12"/>
  <c r="C1056" i="12"/>
  <c r="B1053" i="12"/>
  <c r="C1053" i="12"/>
  <c r="B1040" i="12"/>
  <c r="C1040" i="12"/>
  <c r="B1037" i="12"/>
  <c r="C1037" i="12"/>
  <c r="B1027" i="12"/>
  <c r="C1027" i="12"/>
  <c r="B1020" i="12"/>
  <c r="C1020" i="12"/>
  <c r="B1016" i="12"/>
  <c r="C1016" i="12"/>
  <c r="B999" i="12"/>
  <c r="C999" i="12"/>
  <c r="B989" i="12"/>
  <c r="C989" i="12"/>
  <c r="B986" i="12"/>
  <c r="C986" i="12"/>
  <c r="B982" i="12"/>
  <c r="C982" i="12"/>
  <c r="B976" i="12"/>
  <c r="C976" i="12"/>
  <c r="B963" i="12"/>
  <c r="C963" i="12"/>
  <c r="B953" i="12"/>
  <c r="C953" i="12"/>
  <c r="B950" i="12"/>
  <c r="C950" i="12"/>
  <c r="B943" i="12"/>
  <c r="C943" i="12"/>
  <c r="B940" i="12"/>
  <c r="C940" i="12"/>
  <c r="B930" i="12"/>
  <c r="C930" i="12"/>
  <c r="B917" i="12"/>
  <c r="C917" i="12"/>
  <c r="B901" i="12"/>
  <c r="C901" i="12"/>
  <c r="B898" i="12"/>
  <c r="C898" i="12"/>
  <c r="B885" i="12"/>
  <c r="C885" i="12"/>
  <c r="B882" i="12"/>
  <c r="C882" i="12"/>
  <c r="B869" i="12"/>
  <c r="C869" i="12"/>
  <c r="B866" i="12"/>
  <c r="C866" i="12"/>
  <c r="B853" i="12"/>
  <c r="C853" i="12"/>
  <c r="B839" i="12"/>
  <c r="C839" i="12"/>
  <c r="B833" i="12"/>
  <c r="C833" i="12"/>
  <c r="B826" i="12"/>
  <c r="C826" i="12"/>
  <c r="B820" i="12"/>
  <c r="C820" i="12"/>
  <c r="B817" i="12"/>
  <c r="C817" i="12"/>
  <c r="B810" i="12"/>
  <c r="C810" i="12"/>
  <c r="B796" i="12"/>
  <c r="C796" i="12"/>
  <c r="B793" i="12"/>
  <c r="C793" i="12"/>
  <c r="C786" i="12"/>
  <c r="B786" i="12"/>
  <c r="B783" i="12"/>
  <c r="C783" i="12"/>
  <c r="B779" i="12"/>
  <c r="C779" i="12"/>
  <c r="B776" i="12"/>
  <c r="C776" i="12"/>
  <c r="B747" i="12"/>
  <c r="C747" i="12"/>
  <c r="B744" i="12"/>
  <c r="C744" i="12"/>
  <c r="B734" i="12"/>
  <c r="C734" i="12"/>
  <c r="B724" i="12"/>
  <c r="C724" i="12"/>
  <c r="B721" i="12"/>
  <c r="C721" i="12"/>
  <c r="B714" i="12"/>
  <c r="C714" i="12"/>
  <c r="B711" i="12"/>
  <c r="C711" i="12"/>
  <c r="B707" i="12"/>
  <c r="C707" i="12"/>
  <c r="B688" i="12"/>
  <c r="C688" i="12"/>
  <c r="B685" i="12"/>
  <c r="C685" i="12"/>
  <c r="B672" i="12"/>
  <c r="C672" i="12"/>
  <c r="B668" i="12"/>
  <c r="C668" i="12"/>
  <c r="B665" i="12"/>
  <c r="C665" i="12"/>
  <c r="B662" i="12"/>
  <c r="C662" i="12"/>
  <c r="B652" i="12"/>
  <c r="C652" i="12"/>
  <c r="B649" i="12"/>
  <c r="C649" i="12"/>
  <c r="B646" i="12"/>
  <c r="C646" i="12"/>
  <c r="B636" i="12"/>
  <c r="C636" i="12"/>
  <c r="B633" i="12"/>
  <c r="C633" i="12"/>
  <c r="B624" i="12"/>
  <c r="C624" i="12"/>
  <c r="B608" i="12"/>
  <c r="C608" i="12"/>
  <c r="B604" i="12"/>
  <c r="C604" i="12"/>
  <c r="B601" i="12"/>
  <c r="C601" i="12"/>
  <c r="B598" i="12"/>
  <c r="C598" i="12"/>
  <c r="B578" i="12"/>
  <c r="C578" i="12"/>
  <c r="B565" i="12"/>
  <c r="C565" i="12"/>
  <c r="B552" i="12"/>
  <c r="C552" i="12"/>
  <c r="B548" i="12"/>
  <c r="C548" i="12"/>
  <c r="B545" i="12"/>
  <c r="C545" i="12"/>
  <c r="B538" i="12"/>
  <c r="C538" i="12"/>
  <c r="B535" i="12"/>
  <c r="C535" i="12"/>
  <c r="B372" i="12"/>
  <c r="C372" i="12"/>
  <c r="B332" i="12"/>
  <c r="C332" i="12"/>
  <c r="B325" i="12"/>
  <c r="C325" i="12"/>
  <c r="B285" i="12"/>
  <c r="C285" i="12"/>
  <c r="C112" i="12"/>
  <c r="B1103" i="12"/>
  <c r="B1094" i="12"/>
  <c r="B1112" i="12"/>
  <c r="B168" i="12"/>
  <c r="B161" i="12"/>
  <c r="B153" i="12"/>
  <c r="B145" i="12"/>
  <c r="B117" i="12"/>
  <c r="B1089" i="12"/>
  <c r="C1089" i="12"/>
  <c r="B1062" i="12"/>
  <c r="C1062" i="12"/>
  <c r="B1059" i="12"/>
  <c r="C1059" i="12"/>
  <c r="B1049" i="12"/>
  <c r="C1049" i="12"/>
  <c r="B1046" i="12"/>
  <c r="C1046" i="12"/>
  <c r="B1043" i="12"/>
  <c r="C1043" i="12"/>
  <c r="B1030" i="12"/>
  <c r="C1030" i="12"/>
  <c r="B1023" i="12"/>
  <c r="C1023" i="12"/>
  <c r="B1012" i="12"/>
  <c r="C1012" i="12"/>
  <c r="B1009" i="12"/>
  <c r="C1009" i="12"/>
  <c r="B1002" i="12"/>
  <c r="C1002" i="12"/>
  <c r="B995" i="12"/>
  <c r="C995" i="12"/>
  <c r="B992" i="12"/>
  <c r="C992" i="12"/>
  <c r="C979" i="12"/>
  <c r="B979" i="12"/>
  <c r="B969" i="12"/>
  <c r="C969" i="12"/>
  <c r="C959" i="12"/>
  <c r="B959" i="12"/>
  <c r="B956" i="12"/>
  <c r="C956" i="12"/>
  <c r="B946" i="12"/>
  <c r="C946" i="12"/>
  <c r="B936" i="12"/>
  <c r="C936" i="12"/>
  <c r="B933" i="12"/>
  <c r="C933" i="12"/>
  <c r="B926" i="12"/>
  <c r="C926" i="12"/>
  <c r="C923" i="12"/>
  <c r="B923" i="12"/>
  <c r="B920" i="12"/>
  <c r="C920" i="12"/>
  <c r="B914" i="12"/>
  <c r="C914" i="12"/>
  <c r="B910" i="12"/>
  <c r="C910" i="12"/>
  <c r="C907" i="12"/>
  <c r="B907" i="12"/>
  <c r="B904" i="12"/>
  <c r="C904" i="12"/>
  <c r="B894" i="12"/>
  <c r="C894" i="12"/>
  <c r="C891" i="12"/>
  <c r="B891" i="12"/>
  <c r="B888" i="12"/>
  <c r="C888" i="12"/>
  <c r="B878" i="12"/>
  <c r="C878" i="12"/>
  <c r="C875" i="12"/>
  <c r="B875" i="12"/>
  <c r="B872" i="12"/>
  <c r="C872" i="12"/>
  <c r="B862" i="12"/>
  <c r="C862" i="12"/>
  <c r="B856" i="12"/>
  <c r="C856" i="12"/>
  <c r="B849" i="12"/>
  <c r="C849" i="12"/>
  <c r="B829" i="12"/>
  <c r="C829" i="12"/>
  <c r="B823" i="12"/>
  <c r="C823" i="12"/>
  <c r="B813" i="12"/>
  <c r="C813" i="12"/>
  <c r="B806" i="12"/>
  <c r="C806" i="12"/>
  <c r="B799" i="12"/>
  <c r="C799" i="12"/>
  <c r="B789" i="12"/>
  <c r="C789" i="12"/>
  <c r="B772" i="12"/>
  <c r="C772" i="12"/>
  <c r="B769" i="12"/>
  <c r="C769" i="12"/>
  <c r="B762" i="12"/>
  <c r="C762" i="12"/>
  <c r="B759" i="12"/>
  <c r="C759" i="12"/>
  <c r="B756" i="12"/>
  <c r="C756" i="12"/>
  <c r="B753" i="12"/>
  <c r="C753" i="12"/>
  <c r="B740" i="12"/>
  <c r="C740" i="12"/>
  <c r="B737" i="12"/>
  <c r="C737" i="12"/>
  <c r="B730" i="12"/>
  <c r="C730" i="12"/>
  <c r="B727" i="12"/>
  <c r="C727" i="12"/>
  <c r="B717" i="12"/>
  <c r="C717" i="12"/>
  <c r="B704" i="12"/>
  <c r="C704" i="12"/>
  <c r="B700" i="12"/>
  <c r="C700" i="12"/>
  <c r="B697" i="12"/>
  <c r="C697" i="12"/>
  <c r="B694" i="12"/>
  <c r="C694" i="12"/>
  <c r="B678" i="12"/>
  <c r="C678" i="12"/>
  <c r="B658" i="12"/>
  <c r="C658" i="12"/>
  <c r="B655" i="12"/>
  <c r="C655" i="12"/>
  <c r="B642" i="12"/>
  <c r="C642" i="12"/>
  <c r="B639" i="12"/>
  <c r="C639" i="12"/>
  <c r="B630" i="12"/>
  <c r="C630" i="12"/>
  <c r="B620" i="12"/>
  <c r="C620" i="12"/>
  <c r="B617" i="12"/>
  <c r="C617" i="12"/>
  <c r="B614" i="12"/>
  <c r="C614" i="12"/>
  <c r="B594" i="12"/>
  <c r="C594" i="12"/>
  <c r="B591" i="12"/>
  <c r="C591" i="12"/>
  <c r="B587" i="12"/>
  <c r="C587" i="12"/>
  <c r="B581" i="12"/>
  <c r="C581" i="12"/>
  <c r="B575" i="12"/>
  <c r="C575" i="12"/>
  <c r="B571" i="12"/>
  <c r="C571" i="12"/>
  <c r="B558" i="12"/>
  <c r="C558" i="12"/>
  <c r="B541" i="12"/>
  <c r="C541" i="12"/>
  <c r="B528" i="12"/>
  <c r="C528" i="12"/>
  <c r="B524" i="12"/>
  <c r="C524" i="12"/>
  <c r="B521" i="12"/>
  <c r="C521" i="12"/>
  <c r="B514" i="12"/>
  <c r="C514" i="12"/>
  <c r="B511" i="12"/>
  <c r="C511" i="12"/>
  <c r="B431" i="12"/>
  <c r="C431" i="12"/>
  <c r="C110" i="12"/>
  <c r="B1101" i="12"/>
  <c r="B1117" i="12"/>
  <c r="B1111" i="12"/>
  <c r="B169" i="12"/>
  <c r="B160" i="12"/>
  <c r="B152" i="12"/>
  <c r="B144" i="12"/>
  <c r="B116" i="12"/>
  <c r="B1092" i="12"/>
  <c r="C1092" i="12"/>
  <c r="B1085" i="12"/>
  <c r="C1085" i="12"/>
  <c r="B1082" i="12"/>
  <c r="C1082" i="12"/>
  <c r="B1078" i="12"/>
  <c r="C1078" i="12"/>
  <c r="B1075" i="12"/>
  <c r="C1075" i="12"/>
  <c r="B1071" i="12"/>
  <c r="C1071" i="12"/>
  <c r="B1068" i="12"/>
  <c r="C1068" i="12"/>
  <c r="B1065" i="12"/>
  <c r="C1065" i="12"/>
  <c r="B1052" i="12"/>
  <c r="C1052" i="12"/>
  <c r="B1036" i="12"/>
  <c r="C1036" i="12"/>
  <c r="B1033" i="12"/>
  <c r="C1033" i="12"/>
  <c r="B1026" i="12"/>
  <c r="C1026" i="12"/>
  <c r="B1019" i="12"/>
  <c r="C1019" i="12"/>
  <c r="B1015" i="12"/>
  <c r="C1015" i="12"/>
  <c r="B1005" i="12"/>
  <c r="C1005" i="12"/>
  <c r="B998" i="12"/>
  <c r="C998" i="12"/>
  <c r="B985" i="12"/>
  <c r="C985" i="12"/>
  <c r="B975" i="12"/>
  <c r="C975" i="12"/>
  <c r="B972" i="12"/>
  <c r="C972" i="12"/>
  <c r="B965" i="12"/>
  <c r="C965" i="12"/>
  <c r="B962" i="12"/>
  <c r="C962" i="12"/>
  <c r="B952" i="12"/>
  <c r="C952" i="12"/>
  <c r="C939" i="12"/>
  <c r="B939" i="12"/>
  <c r="B900" i="12"/>
  <c r="C900" i="12"/>
  <c r="B884" i="12"/>
  <c r="C884" i="12"/>
  <c r="B868" i="12"/>
  <c r="C868" i="12"/>
  <c r="C859" i="12"/>
  <c r="B859" i="12"/>
  <c r="B852" i="12"/>
  <c r="C852" i="12"/>
  <c r="B845" i="12"/>
  <c r="C845" i="12"/>
  <c r="B842" i="12"/>
  <c r="C842" i="12"/>
  <c r="B838" i="12"/>
  <c r="C838" i="12"/>
  <c r="B835" i="12"/>
  <c r="C835" i="12"/>
  <c r="B832" i="12"/>
  <c r="C832" i="12"/>
  <c r="B819" i="12"/>
  <c r="C819" i="12"/>
  <c r="B816" i="12"/>
  <c r="C816" i="12"/>
  <c r="B802" i="12"/>
  <c r="C802" i="12"/>
  <c r="B795" i="12"/>
  <c r="C795" i="12"/>
  <c r="B792" i="12"/>
  <c r="C792" i="12"/>
  <c r="B782" i="12"/>
  <c r="C782" i="12"/>
  <c r="B765" i="12"/>
  <c r="C765" i="12"/>
  <c r="B750" i="12"/>
  <c r="C750" i="12"/>
  <c r="B743" i="12"/>
  <c r="C743" i="12"/>
  <c r="B733" i="12"/>
  <c r="C733" i="12"/>
  <c r="B723" i="12"/>
  <c r="C723" i="12"/>
  <c r="B710" i="12"/>
  <c r="C710" i="12"/>
  <c r="B690" i="12"/>
  <c r="C690" i="12"/>
  <c r="B684" i="12"/>
  <c r="C684" i="12"/>
  <c r="B681" i="12"/>
  <c r="C681" i="12"/>
  <c r="B674" i="12"/>
  <c r="C674" i="12"/>
  <c r="B671" i="12"/>
  <c r="C671" i="12"/>
  <c r="B667" i="12"/>
  <c r="C667" i="12"/>
  <c r="B661" i="12"/>
  <c r="C661" i="12"/>
  <c r="B651" i="12"/>
  <c r="C651" i="12"/>
  <c r="B645" i="12"/>
  <c r="C645" i="12"/>
  <c r="B635" i="12"/>
  <c r="C635" i="12"/>
  <c r="B626" i="12"/>
  <c r="C626" i="12"/>
  <c r="B610" i="12"/>
  <c r="C610" i="12"/>
  <c r="B607" i="12"/>
  <c r="C607" i="12"/>
  <c r="B603" i="12"/>
  <c r="C603" i="12"/>
  <c r="B597" i="12"/>
  <c r="C597" i="12"/>
  <c r="B584" i="12"/>
  <c r="C584" i="12"/>
  <c r="B568" i="12"/>
  <c r="C568" i="12"/>
  <c r="B564" i="12"/>
  <c r="C564" i="12"/>
  <c r="B561" i="12"/>
  <c r="C561" i="12"/>
  <c r="B554" i="12"/>
  <c r="C554" i="12"/>
  <c r="B551" i="12"/>
  <c r="C551" i="12"/>
  <c r="B547" i="12"/>
  <c r="C547" i="12"/>
  <c r="B534" i="12"/>
  <c r="C534" i="12"/>
  <c r="B517" i="12"/>
  <c r="C517" i="12"/>
  <c r="B481" i="12"/>
  <c r="C481" i="12"/>
  <c r="B375" i="12"/>
  <c r="C375" i="12"/>
  <c r="C108" i="12"/>
  <c r="B1100" i="12"/>
  <c r="B1116" i="12"/>
  <c r="B1097" i="12"/>
  <c r="B167" i="12"/>
  <c r="B159" i="12"/>
  <c r="B151" i="12"/>
  <c r="B143" i="12"/>
  <c r="B115" i="12"/>
  <c r="B1088" i="12"/>
  <c r="C1088" i="12"/>
  <c r="B1058" i="12"/>
  <c r="C1058" i="12"/>
  <c r="B1055" i="12"/>
  <c r="C1055" i="12"/>
  <c r="B1048" i="12"/>
  <c r="C1048" i="12"/>
  <c r="B1042" i="12"/>
  <c r="C1042" i="12"/>
  <c r="B1039" i="12"/>
  <c r="C1039" i="12"/>
  <c r="B1022" i="12"/>
  <c r="C1022" i="12"/>
  <c r="B1008" i="12"/>
  <c r="C1008" i="12"/>
  <c r="C991" i="12"/>
  <c r="B991" i="12"/>
  <c r="B988" i="12"/>
  <c r="C988" i="12"/>
  <c r="B981" i="12"/>
  <c r="C981" i="12"/>
  <c r="B968" i="12"/>
  <c r="C968" i="12"/>
  <c r="B958" i="12"/>
  <c r="C958" i="12"/>
  <c r="B949" i="12"/>
  <c r="C949" i="12"/>
  <c r="B945" i="12"/>
  <c r="C945" i="12"/>
  <c r="B942" i="12"/>
  <c r="C942" i="12"/>
  <c r="B935" i="12"/>
  <c r="C935" i="12"/>
  <c r="B932" i="12"/>
  <c r="C932" i="12"/>
  <c r="B929" i="12"/>
  <c r="C929" i="12"/>
  <c r="B919" i="12"/>
  <c r="C919" i="12"/>
  <c r="B916" i="12"/>
  <c r="C916" i="12"/>
  <c r="B913" i="12"/>
  <c r="C913" i="12"/>
  <c r="B903" i="12"/>
  <c r="C903" i="12"/>
  <c r="B897" i="12"/>
  <c r="C897" i="12"/>
  <c r="B887" i="12"/>
  <c r="C887" i="12"/>
  <c r="B881" i="12"/>
  <c r="C881" i="12"/>
  <c r="B871" i="12"/>
  <c r="C871" i="12"/>
  <c r="B865" i="12"/>
  <c r="C865" i="12"/>
  <c r="B855" i="12"/>
  <c r="C855" i="12"/>
  <c r="B848" i="12"/>
  <c r="C848" i="12"/>
  <c r="B828" i="12"/>
  <c r="C828" i="12"/>
  <c r="B825" i="12"/>
  <c r="C825" i="12"/>
  <c r="B822" i="12"/>
  <c r="C822" i="12"/>
  <c r="B812" i="12"/>
  <c r="C812" i="12"/>
  <c r="B809" i="12"/>
  <c r="C809" i="12"/>
  <c r="B805" i="12"/>
  <c r="C805" i="12"/>
  <c r="B798" i="12"/>
  <c r="C798" i="12"/>
  <c r="B788" i="12"/>
  <c r="C788" i="12"/>
  <c r="B785" i="12"/>
  <c r="C785" i="12"/>
  <c r="B778" i="12"/>
  <c r="C778" i="12"/>
  <c r="B775" i="12"/>
  <c r="C775" i="12"/>
  <c r="B771" i="12"/>
  <c r="C771" i="12"/>
  <c r="B768" i="12"/>
  <c r="C768" i="12"/>
  <c r="B755" i="12"/>
  <c r="C755" i="12"/>
  <c r="B746" i="12"/>
  <c r="C746" i="12"/>
  <c r="B739" i="12"/>
  <c r="C739" i="12"/>
  <c r="B720" i="12"/>
  <c r="C720" i="12"/>
  <c r="B716" i="12"/>
  <c r="C716" i="12"/>
  <c r="B713" i="12"/>
  <c r="C713" i="12"/>
  <c r="B706" i="12"/>
  <c r="C706" i="12"/>
  <c r="B703" i="12"/>
  <c r="C703" i="12"/>
  <c r="B699" i="12"/>
  <c r="C699" i="12"/>
  <c r="B693" i="12"/>
  <c r="C693" i="12"/>
  <c r="B687" i="12"/>
  <c r="C687" i="12"/>
  <c r="B677" i="12"/>
  <c r="C677" i="12"/>
  <c r="B664" i="12"/>
  <c r="C664" i="12"/>
  <c r="B648" i="12"/>
  <c r="C648" i="12"/>
  <c r="B632" i="12"/>
  <c r="C632" i="12"/>
  <c r="B629" i="12"/>
  <c r="C629" i="12"/>
  <c r="B623" i="12"/>
  <c r="C623" i="12"/>
  <c r="B619" i="12"/>
  <c r="C619" i="12"/>
  <c r="B613" i="12"/>
  <c r="C613" i="12"/>
  <c r="B600" i="12"/>
  <c r="C600" i="12"/>
  <c r="B590" i="12"/>
  <c r="C590" i="12"/>
  <c r="B580" i="12"/>
  <c r="C580" i="12"/>
  <c r="B577" i="12"/>
  <c r="C577" i="12"/>
  <c r="B574" i="12"/>
  <c r="C574" i="12"/>
  <c r="B557" i="12"/>
  <c r="C557" i="12"/>
  <c r="B544" i="12"/>
  <c r="C544" i="12"/>
  <c r="B540" i="12"/>
  <c r="C540" i="12"/>
  <c r="B537" i="12"/>
  <c r="C537" i="12"/>
  <c r="B441" i="12"/>
  <c r="C441" i="12"/>
  <c r="B401" i="12"/>
  <c r="C401" i="12"/>
  <c r="B382" i="12"/>
  <c r="C382" i="12"/>
  <c r="B1095" i="12"/>
  <c r="B1115" i="12"/>
  <c r="B1096" i="12"/>
  <c r="B166" i="12"/>
  <c r="B158" i="12"/>
  <c r="B150" i="12"/>
  <c r="B136" i="12"/>
  <c r="B133" i="12"/>
  <c r="B1081" i="12"/>
  <c r="C1081" i="12"/>
  <c r="B1074" i="12"/>
  <c r="C1074" i="12"/>
  <c r="B1064" i="12"/>
  <c r="C1064" i="12"/>
  <c r="B1061" i="12"/>
  <c r="C1061" i="12"/>
  <c r="B1045" i="12"/>
  <c r="C1045" i="12"/>
  <c r="B1032" i="12"/>
  <c r="C1032" i="12"/>
  <c r="B1029" i="12"/>
  <c r="C1029" i="12"/>
  <c r="B1018" i="12"/>
  <c r="C1018" i="12"/>
  <c r="B1014" i="12"/>
  <c r="C1014" i="12"/>
  <c r="B1011" i="12"/>
  <c r="C1011" i="12"/>
  <c r="B1004" i="12"/>
  <c r="C1004" i="12"/>
  <c r="B1001" i="12"/>
  <c r="C1001" i="12"/>
  <c r="B994" i="12"/>
  <c r="C994" i="12"/>
  <c r="B984" i="12"/>
  <c r="C984" i="12"/>
  <c r="B978" i="12"/>
  <c r="C978" i="12"/>
  <c r="B974" i="12"/>
  <c r="C974" i="12"/>
  <c r="B961" i="12"/>
  <c r="C961" i="12"/>
  <c r="C955" i="12"/>
  <c r="B955" i="12"/>
  <c r="B925" i="12"/>
  <c r="C925" i="12"/>
  <c r="B922" i="12"/>
  <c r="C922" i="12"/>
  <c r="B909" i="12"/>
  <c r="C909" i="12"/>
  <c r="B906" i="12"/>
  <c r="C906" i="12"/>
  <c r="B893" i="12"/>
  <c r="C893" i="12"/>
  <c r="B890" i="12"/>
  <c r="C890" i="12"/>
  <c r="B877" i="12"/>
  <c r="C877" i="12"/>
  <c r="B874" i="12"/>
  <c r="C874" i="12"/>
  <c r="B861" i="12"/>
  <c r="C861" i="12"/>
  <c r="B858" i="12"/>
  <c r="C858" i="12"/>
  <c r="C851" i="12"/>
  <c r="B851" i="12"/>
  <c r="B841" i="12"/>
  <c r="C841" i="12"/>
  <c r="B791" i="12"/>
  <c r="C791" i="12"/>
  <c r="B781" i="12"/>
  <c r="C781" i="12"/>
  <c r="B764" i="12"/>
  <c r="C764" i="12"/>
  <c r="B761" i="12"/>
  <c r="C761" i="12"/>
  <c r="B758" i="12"/>
  <c r="C758" i="12"/>
  <c r="B752" i="12"/>
  <c r="C752" i="12"/>
  <c r="B749" i="12"/>
  <c r="C749" i="12"/>
  <c r="B742" i="12"/>
  <c r="C742" i="12"/>
  <c r="B736" i="12"/>
  <c r="C736" i="12"/>
  <c r="B732" i="12"/>
  <c r="C732" i="12"/>
  <c r="B729" i="12"/>
  <c r="C729" i="12"/>
  <c r="B726" i="12"/>
  <c r="C726" i="12"/>
  <c r="B709" i="12"/>
  <c r="C709" i="12"/>
  <c r="B696" i="12"/>
  <c r="C696" i="12"/>
  <c r="B683" i="12"/>
  <c r="C683" i="12"/>
  <c r="B670" i="12"/>
  <c r="C670" i="12"/>
  <c r="B660" i="12"/>
  <c r="C660" i="12"/>
  <c r="B657" i="12"/>
  <c r="C657" i="12"/>
  <c r="B654" i="12"/>
  <c r="C654" i="12"/>
  <c r="B644" i="12"/>
  <c r="C644" i="12"/>
  <c r="B641" i="12"/>
  <c r="C641" i="12"/>
  <c r="B638" i="12"/>
  <c r="C638" i="12"/>
  <c r="B616" i="12"/>
  <c r="C616" i="12"/>
  <c r="B606" i="12"/>
  <c r="C606" i="12"/>
  <c r="B596" i="12"/>
  <c r="C596" i="12"/>
  <c r="B593" i="12"/>
  <c r="C593" i="12"/>
  <c r="B586" i="12"/>
  <c r="C586" i="12"/>
  <c r="B570" i="12"/>
  <c r="C570" i="12"/>
  <c r="B567" i="12"/>
  <c r="C567" i="12"/>
  <c r="B563" i="12"/>
  <c r="C563" i="12"/>
  <c r="B550" i="12"/>
  <c r="C550" i="12"/>
  <c r="B533" i="12"/>
  <c r="C533" i="12"/>
  <c r="B506" i="12"/>
  <c r="C506" i="12"/>
  <c r="B495" i="12"/>
  <c r="C495" i="12"/>
  <c r="B448" i="12"/>
  <c r="C448" i="12"/>
  <c r="B408" i="12"/>
  <c r="C408" i="12"/>
  <c r="B295" i="12"/>
  <c r="C295" i="12"/>
  <c r="B1102" i="12"/>
  <c r="B1098" i="12"/>
  <c r="B1110" i="12"/>
  <c r="B165" i="12"/>
  <c r="B157" i="12"/>
  <c r="B149" i="12"/>
  <c r="B142" i="12"/>
  <c r="B119" i="12"/>
  <c r="B1091" i="12"/>
  <c r="C1091" i="12"/>
  <c r="B1087" i="12"/>
  <c r="C1087" i="12"/>
  <c r="B1084" i="12"/>
  <c r="C1084" i="12"/>
  <c r="B1077" i="12"/>
  <c r="C1077" i="12"/>
  <c r="B1070" i="12"/>
  <c r="C1070" i="12"/>
  <c r="C1067" i="12"/>
  <c r="B1067" i="12"/>
  <c r="B1054" i="12"/>
  <c r="C1054" i="12"/>
  <c r="B1051" i="12"/>
  <c r="C1051" i="12"/>
  <c r="B1038" i="12"/>
  <c r="C1038" i="12"/>
  <c r="C1035" i="12"/>
  <c r="B1035" i="12"/>
  <c r="B1025" i="12"/>
  <c r="C1025" i="12"/>
  <c r="B1007" i="12"/>
  <c r="C1007" i="12"/>
  <c r="B997" i="12"/>
  <c r="C997" i="12"/>
  <c r="B990" i="12"/>
  <c r="C990" i="12"/>
  <c r="C971" i="12"/>
  <c r="B971" i="12"/>
  <c r="B967" i="12"/>
  <c r="C967" i="12"/>
  <c r="B964" i="12"/>
  <c r="C964" i="12"/>
  <c r="B951" i="12"/>
  <c r="C951" i="12"/>
  <c r="B948" i="12"/>
  <c r="C948" i="12"/>
  <c r="B944" i="12"/>
  <c r="C944" i="12"/>
  <c r="B938" i="12"/>
  <c r="C938" i="12"/>
  <c r="B931" i="12"/>
  <c r="C931" i="12"/>
  <c r="B928" i="12"/>
  <c r="C928" i="12"/>
  <c r="B918" i="12"/>
  <c r="C918" i="12"/>
  <c r="B912" i="12"/>
  <c r="C912" i="12"/>
  <c r="B902" i="12"/>
  <c r="C902" i="12"/>
  <c r="B899" i="12"/>
  <c r="C899" i="12"/>
  <c r="B896" i="12"/>
  <c r="C896" i="12"/>
  <c r="B886" i="12"/>
  <c r="C886" i="12"/>
  <c r="C883" i="12"/>
  <c r="B883" i="12"/>
  <c r="B880" i="12"/>
  <c r="C880" i="12"/>
  <c r="B870" i="12"/>
  <c r="C870" i="12"/>
  <c r="B867" i="12"/>
  <c r="C867" i="12"/>
  <c r="B864" i="12"/>
  <c r="C864" i="12"/>
  <c r="B854" i="12"/>
  <c r="C854" i="12"/>
  <c r="B847" i="12"/>
  <c r="C847" i="12"/>
  <c r="B844" i="12"/>
  <c r="C844" i="12"/>
  <c r="B837" i="12"/>
  <c r="C837" i="12"/>
  <c r="B834" i="12"/>
  <c r="C834" i="12"/>
  <c r="C831" i="12"/>
  <c r="B831" i="12"/>
  <c r="B827" i="12"/>
  <c r="C827" i="12"/>
  <c r="B818" i="12"/>
  <c r="C818" i="12"/>
  <c r="B815" i="12"/>
  <c r="C815" i="12"/>
  <c r="B811" i="12"/>
  <c r="C811" i="12"/>
  <c r="B808" i="12"/>
  <c r="C808" i="12"/>
  <c r="B804" i="12"/>
  <c r="C804" i="12"/>
  <c r="B801" i="12"/>
  <c r="C801" i="12"/>
  <c r="B794" i="12"/>
  <c r="C794" i="12"/>
  <c r="B787" i="12"/>
  <c r="C787" i="12"/>
  <c r="B784" i="12"/>
  <c r="C784" i="12"/>
  <c r="B774" i="12"/>
  <c r="C774" i="12"/>
  <c r="B767" i="12"/>
  <c r="C767" i="12"/>
  <c r="B722" i="12"/>
  <c r="C722" i="12"/>
  <c r="B719" i="12"/>
  <c r="C719" i="12"/>
  <c r="B715" i="12"/>
  <c r="C715" i="12"/>
  <c r="B702" i="12"/>
  <c r="C702" i="12"/>
  <c r="B692" i="12"/>
  <c r="C692" i="12"/>
  <c r="B689" i="12"/>
  <c r="C689" i="12"/>
  <c r="B680" i="12"/>
  <c r="C680" i="12"/>
  <c r="B676" i="12"/>
  <c r="C676" i="12"/>
  <c r="B673" i="12"/>
  <c r="C673" i="12"/>
  <c r="B666" i="12"/>
  <c r="C666" i="12"/>
  <c r="B663" i="12"/>
  <c r="C663" i="12"/>
  <c r="B650" i="12"/>
  <c r="C650" i="12"/>
  <c r="B647" i="12"/>
  <c r="C647" i="12"/>
  <c r="B634" i="12"/>
  <c r="C634" i="12"/>
  <c r="B628" i="12"/>
  <c r="C628" i="12"/>
  <c r="B625" i="12"/>
  <c r="C625" i="12"/>
  <c r="B622" i="12"/>
  <c r="C622" i="12"/>
  <c r="B612" i="12"/>
  <c r="C612" i="12"/>
  <c r="B609" i="12"/>
  <c r="C609" i="12"/>
  <c r="B602" i="12"/>
  <c r="C602" i="12"/>
  <c r="B589" i="12"/>
  <c r="C589" i="12"/>
  <c r="B583" i="12"/>
  <c r="C583" i="12"/>
  <c r="B579" i="12"/>
  <c r="C579" i="12"/>
  <c r="B573" i="12"/>
  <c r="C573" i="12"/>
  <c r="B560" i="12"/>
  <c r="C560" i="12"/>
  <c r="B556" i="12"/>
  <c r="C556" i="12"/>
  <c r="B553" i="12"/>
  <c r="C553" i="12"/>
  <c r="B546" i="12"/>
  <c r="C546" i="12"/>
  <c r="B543" i="12"/>
  <c r="C543" i="12"/>
  <c r="B539" i="12"/>
  <c r="C539" i="12"/>
  <c r="B526" i="12"/>
  <c r="C526" i="12"/>
  <c r="B509" i="12"/>
  <c r="C509" i="12"/>
  <c r="B455" i="12"/>
  <c r="C455" i="12"/>
  <c r="B451" i="12"/>
  <c r="C451" i="12"/>
  <c r="B418" i="12"/>
  <c r="C418" i="12"/>
  <c r="B411" i="12"/>
  <c r="C411" i="12"/>
  <c r="B385" i="12"/>
  <c r="C385" i="12"/>
  <c r="B359" i="12"/>
  <c r="C359" i="12"/>
  <c r="B308" i="12"/>
  <c r="C308" i="12"/>
  <c r="B298" i="12"/>
  <c r="C298" i="12"/>
  <c r="B1080" i="12"/>
  <c r="C1080" i="12"/>
  <c r="B1073" i="12"/>
  <c r="C1073" i="12"/>
  <c r="B1063" i="12"/>
  <c r="C1063" i="12"/>
  <c r="B1060" i="12"/>
  <c r="C1060" i="12"/>
  <c r="B1057" i="12"/>
  <c r="C1057" i="12"/>
  <c r="B1047" i="12"/>
  <c r="C1047" i="12"/>
  <c r="B1044" i="12"/>
  <c r="C1044" i="12"/>
  <c r="B1041" i="12"/>
  <c r="C1041" i="12"/>
  <c r="B1028" i="12"/>
  <c r="C1028" i="12"/>
  <c r="B1021" i="12"/>
  <c r="C1021" i="12"/>
  <c r="B1017" i="12"/>
  <c r="C1017" i="12"/>
  <c r="B1010" i="12"/>
  <c r="C1010" i="12"/>
  <c r="B1000" i="12"/>
  <c r="C1000" i="12"/>
  <c r="C987" i="12"/>
  <c r="B987" i="12"/>
  <c r="B983" i="12"/>
  <c r="C983" i="12"/>
  <c r="B980" i="12"/>
  <c r="C980" i="12"/>
  <c r="B977" i="12"/>
  <c r="C977" i="12"/>
  <c r="B960" i="12"/>
  <c r="C960" i="12"/>
  <c r="B957" i="12"/>
  <c r="C957" i="12"/>
  <c r="B954" i="12"/>
  <c r="C954" i="12"/>
  <c r="B941" i="12"/>
  <c r="C941" i="12"/>
  <c r="B934" i="12"/>
  <c r="C934" i="12"/>
  <c r="C915" i="12"/>
  <c r="B915" i="12"/>
  <c r="B908" i="12"/>
  <c r="C908" i="12"/>
  <c r="B892" i="12"/>
  <c r="C892" i="12"/>
  <c r="B876" i="12"/>
  <c r="C876" i="12"/>
  <c r="B850" i="12"/>
  <c r="C850" i="12"/>
  <c r="B840" i="12"/>
  <c r="C840" i="12"/>
  <c r="B824" i="12"/>
  <c r="C824" i="12"/>
  <c r="B821" i="12"/>
  <c r="C821" i="12"/>
  <c r="B797" i="12"/>
  <c r="C797" i="12"/>
  <c r="B790" i="12"/>
  <c r="C790" i="12"/>
  <c r="B780" i="12"/>
  <c r="C780" i="12"/>
  <c r="B777" i="12"/>
  <c r="C777" i="12"/>
  <c r="B770" i="12"/>
  <c r="C770" i="12"/>
  <c r="B763" i="12"/>
  <c r="C763" i="12"/>
  <c r="B754" i="12"/>
  <c r="C754" i="12"/>
  <c r="B748" i="12"/>
  <c r="C748" i="12"/>
  <c r="B745" i="12"/>
  <c r="C745" i="12"/>
  <c r="B738" i="12"/>
  <c r="C738" i="12"/>
  <c r="B735" i="12"/>
  <c r="C735" i="12"/>
  <c r="B731" i="12"/>
  <c r="C731" i="12"/>
  <c r="B725" i="12"/>
  <c r="C725" i="12"/>
  <c r="B712" i="12"/>
  <c r="C712" i="12"/>
  <c r="B708" i="12"/>
  <c r="C708" i="12"/>
  <c r="B705" i="12"/>
  <c r="C705" i="12"/>
  <c r="B698" i="12"/>
  <c r="C698" i="12"/>
  <c r="B686" i="12"/>
  <c r="C686" i="12"/>
  <c r="B669" i="12"/>
  <c r="C669" i="12"/>
  <c r="B659" i="12"/>
  <c r="C659" i="12"/>
  <c r="B653" i="12"/>
  <c r="C653" i="12"/>
  <c r="B643" i="12"/>
  <c r="C643" i="12"/>
  <c r="B637" i="12"/>
  <c r="C637" i="12"/>
  <c r="B631" i="12"/>
  <c r="C631" i="12"/>
  <c r="B618" i="12"/>
  <c r="C618" i="12"/>
  <c r="B605" i="12"/>
  <c r="C605" i="12"/>
  <c r="B599" i="12"/>
  <c r="C599" i="12"/>
  <c r="B595" i="12"/>
  <c r="C595" i="12"/>
  <c r="B576" i="12"/>
  <c r="C576" i="12"/>
  <c r="B566" i="12"/>
  <c r="C566" i="12"/>
  <c r="B549" i="12"/>
  <c r="C549" i="12"/>
  <c r="B536" i="12"/>
  <c r="C536" i="12"/>
  <c r="B532" i="12"/>
  <c r="C532" i="12"/>
  <c r="B529" i="12"/>
  <c r="C529" i="12"/>
  <c r="B522" i="12"/>
  <c r="C522" i="12"/>
  <c r="B519" i="12"/>
  <c r="C519" i="12"/>
  <c r="B505" i="12"/>
  <c r="C505" i="12"/>
  <c r="B494" i="12"/>
  <c r="C494" i="12"/>
  <c r="B461" i="12"/>
  <c r="C461" i="12"/>
  <c r="B421" i="12"/>
  <c r="C421" i="12"/>
  <c r="B269" i="12"/>
  <c r="C269" i="12"/>
  <c r="B256" i="12"/>
  <c r="C256" i="12"/>
  <c r="B252" i="12"/>
  <c r="C252" i="12"/>
  <c r="B249" i="12"/>
  <c r="C249" i="12"/>
  <c r="B242" i="12"/>
  <c r="C242" i="12"/>
  <c r="B228" i="12"/>
  <c r="C228" i="12"/>
  <c r="B221" i="12"/>
  <c r="C221" i="12"/>
  <c r="B218" i="12"/>
  <c r="C218" i="12"/>
  <c r="B208" i="12"/>
  <c r="C208" i="12"/>
  <c r="B204" i="12"/>
  <c r="C204" i="12"/>
  <c r="B191" i="12"/>
  <c r="C191" i="12"/>
  <c r="B188" i="12"/>
  <c r="C188" i="12"/>
  <c r="B137" i="12"/>
  <c r="C137" i="12"/>
  <c r="B182" i="12"/>
  <c r="C182" i="12"/>
  <c r="C530" i="12"/>
  <c r="C417" i="12"/>
  <c r="B531" i="12"/>
  <c r="C531" i="12"/>
  <c r="B508" i="12"/>
  <c r="C508" i="12"/>
  <c r="B501" i="12"/>
  <c r="C501" i="12"/>
  <c r="B498" i="12"/>
  <c r="C498" i="12"/>
  <c r="B491" i="12"/>
  <c r="C491" i="12"/>
  <c r="B484" i="12"/>
  <c r="C484" i="12"/>
  <c r="B477" i="12"/>
  <c r="C477" i="12"/>
  <c r="B474" i="12"/>
  <c r="C474" i="12"/>
  <c r="B471" i="12"/>
  <c r="C471" i="12"/>
  <c r="B464" i="12"/>
  <c r="C464" i="12"/>
  <c r="B444" i="12"/>
  <c r="C444" i="12"/>
  <c r="B437" i="12"/>
  <c r="C437" i="12"/>
  <c r="B434" i="12"/>
  <c r="C434" i="12"/>
  <c r="B427" i="12"/>
  <c r="C427" i="12"/>
  <c r="B424" i="12"/>
  <c r="C424" i="12"/>
  <c r="B404" i="12"/>
  <c r="C404" i="12"/>
  <c r="B398" i="12"/>
  <c r="C398" i="12"/>
  <c r="B388" i="12"/>
  <c r="C388" i="12"/>
  <c r="B378" i="12"/>
  <c r="C378" i="12"/>
  <c r="B365" i="12"/>
  <c r="C365" i="12"/>
  <c r="B362" i="12"/>
  <c r="C362" i="12"/>
  <c r="B352" i="12"/>
  <c r="C352" i="12"/>
  <c r="B345" i="12"/>
  <c r="C345" i="12"/>
  <c r="B342" i="12"/>
  <c r="C342" i="12"/>
  <c r="B321" i="12"/>
  <c r="C321" i="12"/>
  <c r="B318" i="12"/>
  <c r="C318" i="12"/>
  <c r="B301" i="12"/>
  <c r="C301" i="12"/>
  <c r="B288" i="12"/>
  <c r="C288" i="12"/>
  <c r="B272" i="12"/>
  <c r="C272" i="12"/>
  <c r="B265" i="12"/>
  <c r="C265" i="12"/>
  <c r="B262" i="12"/>
  <c r="C262" i="12"/>
  <c r="B245" i="12"/>
  <c r="C245" i="12"/>
  <c r="B238" i="12"/>
  <c r="C238" i="12"/>
  <c r="B231" i="12"/>
  <c r="C231" i="12"/>
  <c r="B214" i="12"/>
  <c r="C214" i="12"/>
  <c r="B197" i="12"/>
  <c r="C197" i="12"/>
  <c r="B194" i="12"/>
  <c r="C194" i="12"/>
  <c r="B178" i="12"/>
  <c r="C178" i="12"/>
  <c r="B84" i="12"/>
  <c r="C84" i="12"/>
  <c r="B80" i="12"/>
  <c r="C80" i="12"/>
  <c r="B77" i="12"/>
  <c r="C77" i="12"/>
  <c r="B1107" i="12"/>
  <c r="C1107" i="12"/>
  <c r="C504" i="12"/>
  <c r="C478" i="12"/>
  <c r="C445" i="12"/>
  <c r="C413" i="12"/>
  <c r="C371" i="12"/>
  <c r="C327" i="12"/>
  <c r="C287" i="12"/>
  <c r="C193" i="12"/>
  <c r="B460" i="12"/>
  <c r="C460" i="12"/>
  <c r="B457" i="12"/>
  <c r="C457" i="12"/>
  <c r="B454" i="12"/>
  <c r="C454" i="12"/>
  <c r="B430" i="12"/>
  <c r="C430" i="12"/>
  <c r="B414" i="12"/>
  <c r="C414" i="12"/>
  <c r="B394" i="12"/>
  <c r="C394" i="12"/>
  <c r="B381" i="12"/>
  <c r="C381" i="12"/>
  <c r="B368" i="12"/>
  <c r="C368" i="12"/>
  <c r="B358" i="12"/>
  <c r="C358" i="12"/>
  <c r="B348" i="12"/>
  <c r="C348" i="12"/>
  <c r="B338" i="12"/>
  <c r="C338" i="12"/>
  <c r="B331" i="12"/>
  <c r="C331" i="12"/>
  <c r="B328" i="12"/>
  <c r="C328" i="12"/>
  <c r="B324" i="12"/>
  <c r="C324" i="12"/>
  <c r="B314" i="12"/>
  <c r="C314" i="12"/>
  <c r="B304" i="12"/>
  <c r="C304" i="12"/>
  <c r="B294" i="12"/>
  <c r="C294" i="12"/>
  <c r="B284" i="12"/>
  <c r="C284" i="12"/>
  <c r="B281" i="12"/>
  <c r="C281" i="12"/>
  <c r="B278" i="12"/>
  <c r="C278" i="12"/>
  <c r="B268" i="12"/>
  <c r="C268" i="12"/>
  <c r="B258" i="12"/>
  <c r="C258" i="12"/>
  <c r="B255" i="12"/>
  <c r="C255" i="12"/>
  <c r="B251" i="12"/>
  <c r="C251" i="12"/>
  <c r="B241" i="12"/>
  <c r="C241" i="12"/>
  <c r="B234" i="12"/>
  <c r="C234" i="12"/>
  <c r="B227" i="12"/>
  <c r="C227" i="12"/>
  <c r="B224" i="12"/>
  <c r="C224" i="12"/>
  <c r="B217" i="12"/>
  <c r="C217" i="12"/>
  <c r="B210" i="12"/>
  <c r="C210" i="12"/>
  <c r="B207" i="12"/>
  <c r="C207" i="12"/>
  <c r="B203" i="12"/>
  <c r="C203" i="12"/>
  <c r="B200" i="12"/>
  <c r="C200" i="12"/>
  <c r="B187" i="12"/>
  <c r="C187" i="12"/>
  <c r="B129" i="12"/>
  <c r="C129" i="12"/>
  <c r="B181" i="12"/>
  <c r="C181" i="12"/>
  <c r="B174" i="12"/>
  <c r="C174" i="12"/>
  <c r="C499" i="12"/>
  <c r="C475" i="12"/>
  <c r="C442" i="12"/>
  <c r="C407" i="12"/>
  <c r="C367" i="12"/>
  <c r="C323" i="12"/>
  <c r="C279" i="12"/>
  <c r="C78" i="12"/>
  <c r="B507" i="12"/>
  <c r="C507" i="12"/>
  <c r="B487" i="12"/>
  <c r="C487" i="12"/>
  <c r="B483" i="12"/>
  <c r="C483" i="12"/>
  <c r="B480" i="12"/>
  <c r="C480" i="12"/>
  <c r="B473" i="12"/>
  <c r="C473" i="12"/>
  <c r="B450" i="12"/>
  <c r="C450" i="12"/>
  <c r="B447" i="12"/>
  <c r="C447" i="12"/>
  <c r="B443" i="12"/>
  <c r="C443" i="12"/>
  <c r="B440" i="12"/>
  <c r="C440" i="12"/>
  <c r="B423" i="12"/>
  <c r="C423" i="12"/>
  <c r="B420" i="12"/>
  <c r="C420" i="12"/>
  <c r="B410" i="12"/>
  <c r="C410" i="12"/>
  <c r="B400" i="12"/>
  <c r="C400" i="12"/>
  <c r="B397" i="12"/>
  <c r="C397" i="12"/>
  <c r="B384" i="12"/>
  <c r="C384" i="12"/>
  <c r="B377" i="12"/>
  <c r="C377" i="12"/>
  <c r="B374" i="12"/>
  <c r="C374" i="12"/>
  <c r="B361" i="12"/>
  <c r="C361" i="12"/>
  <c r="B341" i="12"/>
  <c r="C341" i="12"/>
  <c r="B317" i="12"/>
  <c r="C317" i="12"/>
  <c r="B300" i="12"/>
  <c r="C300" i="12"/>
  <c r="B297" i="12"/>
  <c r="C297" i="12"/>
  <c r="B261" i="12"/>
  <c r="C261" i="12"/>
  <c r="B248" i="12"/>
  <c r="C248" i="12"/>
  <c r="B244" i="12"/>
  <c r="C244" i="12"/>
  <c r="B237" i="12"/>
  <c r="C237" i="12"/>
  <c r="B230" i="12"/>
  <c r="C230" i="12"/>
  <c r="B220" i="12"/>
  <c r="C220" i="12"/>
  <c r="B213" i="12"/>
  <c r="C213" i="12"/>
  <c r="B190" i="12"/>
  <c r="C190" i="12"/>
  <c r="B184" i="12"/>
  <c r="C184" i="12"/>
  <c r="B177" i="12"/>
  <c r="C177" i="12"/>
  <c r="B83" i="12"/>
  <c r="C83" i="12"/>
  <c r="B76" i="12"/>
  <c r="C76" i="12"/>
  <c r="B1106" i="12"/>
  <c r="C1106" i="12"/>
  <c r="C497" i="12"/>
  <c r="C470" i="12"/>
  <c r="C439" i="12"/>
  <c r="C403" i="12"/>
  <c r="C319" i="12"/>
  <c r="C275" i="12"/>
  <c r="B527" i="12"/>
  <c r="C527" i="12"/>
  <c r="B523" i="12"/>
  <c r="C523" i="12"/>
  <c r="B510" i="12"/>
  <c r="C510" i="12"/>
  <c r="B500" i="12"/>
  <c r="C500" i="12"/>
  <c r="B493" i="12"/>
  <c r="C493" i="12"/>
  <c r="B476" i="12"/>
  <c r="C476" i="12"/>
  <c r="B466" i="12"/>
  <c r="C466" i="12"/>
  <c r="B463" i="12"/>
  <c r="C463" i="12"/>
  <c r="B459" i="12"/>
  <c r="C459" i="12"/>
  <c r="B453" i="12"/>
  <c r="C453" i="12"/>
  <c r="B436" i="12"/>
  <c r="C436" i="12"/>
  <c r="B393" i="12"/>
  <c r="C393" i="12"/>
  <c r="B390" i="12"/>
  <c r="C390" i="12"/>
  <c r="B380" i="12"/>
  <c r="C380" i="12"/>
  <c r="B364" i="12"/>
  <c r="C364" i="12"/>
  <c r="B357" i="12"/>
  <c r="C357" i="12"/>
  <c r="B354" i="12"/>
  <c r="C354" i="12"/>
  <c r="B347" i="12"/>
  <c r="C347" i="12"/>
  <c r="B344" i="12"/>
  <c r="C344" i="12"/>
  <c r="B337" i="12"/>
  <c r="C337" i="12"/>
  <c r="B334" i="12"/>
  <c r="C334" i="12"/>
  <c r="B320" i="12"/>
  <c r="C320" i="12"/>
  <c r="B313" i="12"/>
  <c r="C313" i="12"/>
  <c r="B310" i="12"/>
  <c r="C310" i="12"/>
  <c r="B293" i="12"/>
  <c r="C293" i="12"/>
  <c r="B290" i="12"/>
  <c r="C290" i="12"/>
  <c r="B283" i="12"/>
  <c r="C283" i="12"/>
  <c r="B277" i="12"/>
  <c r="C277" i="12"/>
  <c r="B274" i="12"/>
  <c r="C274" i="12"/>
  <c r="B267" i="12"/>
  <c r="C267" i="12"/>
  <c r="B264" i="12"/>
  <c r="C264" i="12"/>
  <c r="B254" i="12"/>
  <c r="C254" i="12"/>
  <c r="B233" i="12"/>
  <c r="C233" i="12"/>
  <c r="B223" i="12"/>
  <c r="C223" i="12"/>
  <c r="B206" i="12"/>
  <c r="C206" i="12"/>
  <c r="B199" i="12"/>
  <c r="C199" i="12"/>
  <c r="B196" i="12"/>
  <c r="C196" i="12"/>
  <c r="B173" i="12"/>
  <c r="C173" i="12"/>
  <c r="B79" i="12"/>
  <c r="C79" i="12"/>
  <c r="C518" i="12"/>
  <c r="C467" i="12"/>
  <c r="C433" i="12"/>
  <c r="C399" i="12"/>
  <c r="C355" i="12"/>
  <c r="C311" i="12"/>
  <c r="C271" i="12"/>
  <c r="B520" i="12"/>
  <c r="C520" i="12"/>
  <c r="B516" i="12"/>
  <c r="C516" i="12"/>
  <c r="B503" i="12"/>
  <c r="C503" i="12"/>
  <c r="B479" i="12"/>
  <c r="C479" i="12"/>
  <c r="B469" i="12"/>
  <c r="C469" i="12"/>
  <c r="B456" i="12"/>
  <c r="C456" i="12"/>
  <c r="B449" i="12"/>
  <c r="C449" i="12"/>
  <c r="B446" i="12"/>
  <c r="C446" i="12"/>
  <c r="B416" i="12"/>
  <c r="C416" i="12"/>
  <c r="B409" i="12"/>
  <c r="C409" i="12"/>
  <c r="B406" i="12"/>
  <c r="C406" i="12"/>
  <c r="B396" i="12"/>
  <c r="C396" i="12"/>
  <c r="B373" i="12"/>
  <c r="C373" i="12"/>
  <c r="B370" i="12"/>
  <c r="C370" i="12"/>
  <c r="B350" i="12"/>
  <c r="C350" i="12"/>
  <c r="B340" i="12"/>
  <c r="C340" i="12"/>
  <c r="B330" i="12"/>
  <c r="C330" i="12"/>
  <c r="B316" i="12"/>
  <c r="C316" i="12"/>
  <c r="B306" i="12"/>
  <c r="C306" i="12"/>
  <c r="B299" i="12"/>
  <c r="C299" i="12"/>
  <c r="B280" i="12"/>
  <c r="C280" i="12"/>
  <c r="B260" i="12"/>
  <c r="C260" i="12"/>
  <c r="B257" i="12"/>
  <c r="C257" i="12"/>
  <c r="B250" i="12"/>
  <c r="C250" i="12"/>
  <c r="B247" i="12"/>
  <c r="C247" i="12"/>
  <c r="B240" i="12"/>
  <c r="C240" i="12"/>
  <c r="B236" i="12"/>
  <c r="C236" i="12"/>
  <c r="B229" i="12"/>
  <c r="C229" i="12"/>
  <c r="B226" i="12"/>
  <c r="C226" i="12"/>
  <c r="B219" i="12"/>
  <c r="C219" i="12"/>
  <c r="B216" i="12"/>
  <c r="C216" i="12"/>
  <c r="B212" i="12"/>
  <c r="C212" i="12"/>
  <c r="B209" i="12"/>
  <c r="C209" i="12"/>
  <c r="B202" i="12"/>
  <c r="C202" i="12"/>
  <c r="B189" i="12"/>
  <c r="C189" i="12"/>
  <c r="B186" i="12"/>
  <c r="C186" i="12"/>
  <c r="B183" i="12"/>
  <c r="C183" i="12"/>
  <c r="B180" i="12"/>
  <c r="C180" i="12"/>
  <c r="B176" i="12"/>
  <c r="C176" i="12"/>
  <c r="B82" i="12"/>
  <c r="C82" i="12"/>
  <c r="B75" i="12"/>
  <c r="C75" i="12"/>
  <c r="C515" i="12"/>
  <c r="C490" i="12"/>
  <c r="C465" i="12"/>
  <c r="C429" i="12"/>
  <c r="C391" i="12"/>
  <c r="C351" i="12"/>
  <c r="C307" i="12"/>
  <c r="C263" i="12"/>
  <c r="B496" i="12"/>
  <c r="C496" i="12"/>
  <c r="B489" i="12"/>
  <c r="C489" i="12"/>
  <c r="B482" i="12"/>
  <c r="C482" i="12"/>
  <c r="B472" i="12"/>
  <c r="C472" i="12"/>
  <c r="B462" i="12"/>
  <c r="C462" i="12"/>
  <c r="B452" i="12"/>
  <c r="C452" i="12"/>
  <c r="B435" i="12"/>
  <c r="C435" i="12"/>
  <c r="B432" i="12"/>
  <c r="C432" i="12"/>
  <c r="B425" i="12"/>
  <c r="C425" i="12"/>
  <c r="B422" i="12"/>
  <c r="C422" i="12"/>
  <c r="B412" i="12"/>
  <c r="C412" i="12"/>
  <c r="B402" i="12"/>
  <c r="C402" i="12"/>
  <c r="B389" i="12"/>
  <c r="C389" i="12"/>
  <c r="B386" i="12"/>
  <c r="C386" i="12"/>
  <c r="B379" i="12"/>
  <c r="C379" i="12"/>
  <c r="B376" i="12"/>
  <c r="C376" i="12"/>
  <c r="B363" i="12"/>
  <c r="C363" i="12"/>
  <c r="B360" i="12"/>
  <c r="C360" i="12"/>
  <c r="B353" i="12"/>
  <c r="C353" i="12"/>
  <c r="B333" i="12"/>
  <c r="C333" i="12"/>
  <c r="B326" i="12"/>
  <c r="C326" i="12"/>
  <c r="B309" i="12"/>
  <c r="C309" i="12"/>
  <c r="B296" i="12"/>
  <c r="C296" i="12"/>
  <c r="B289" i="12"/>
  <c r="C289" i="12"/>
  <c r="B286" i="12"/>
  <c r="C286" i="12"/>
  <c r="B273" i="12"/>
  <c r="C273" i="12"/>
  <c r="B270" i="12"/>
  <c r="C270" i="12"/>
  <c r="B253" i="12"/>
  <c r="C253" i="12"/>
  <c r="B222" i="12"/>
  <c r="C222" i="12"/>
  <c r="B205" i="12"/>
  <c r="C205" i="12"/>
  <c r="B195" i="12"/>
  <c r="C195" i="12"/>
  <c r="B192" i="12"/>
  <c r="C192" i="12"/>
  <c r="B138" i="12"/>
  <c r="C138" i="12"/>
  <c r="C513" i="12"/>
  <c r="C488" i="12"/>
  <c r="C458" i="12"/>
  <c r="C426" i="12"/>
  <c r="C387" i="12"/>
  <c r="C343" i="12"/>
  <c r="C303" i="12"/>
  <c r="C259" i="12"/>
  <c r="B502" i="12"/>
  <c r="C502" i="12"/>
  <c r="B492" i="12"/>
  <c r="C492" i="12"/>
  <c r="B485" i="12"/>
  <c r="C485" i="12"/>
  <c r="B468" i="12"/>
  <c r="C468" i="12"/>
  <c r="B438" i="12"/>
  <c r="C438" i="12"/>
  <c r="B428" i="12"/>
  <c r="C428" i="12"/>
  <c r="B415" i="12"/>
  <c r="C415" i="12"/>
  <c r="B405" i="12"/>
  <c r="C405" i="12"/>
  <c r="B395" i="12"/>
  <c r="C395" i="12"/>
  <c r="B392" i="12"/>
  <c r="C392" i="12"/>
  <c r="B369" i="12"/>
  <c r="C369" i="12"/>
  <c r="B366" i="12"/>
  <c r="C366" i="12"/>
  <c r="B356" i="12"/>
  <c r="C356" i="12"/>
  <c r="B349" i="12"/>
  <c r="C349" i="12"/>
  <c r="B346" i="12"/>
  <c r="C346" i="12"/>
  <c r="B336" i="12"/>
  <c r="C336" i="12"/>
  <c r="B329" i="12"/>
  <c r="C329" i="12"/>
  <c r="B322" i="12"/>
  <c r="C322" i="12"/>
  <c r="B315" i="12"/>
  <c r="C315" i="12"/>
  <c r="B312" i="12"/>
  <c r="C312" i="12"/>
  <c r="B305" i="12"/>
  <c r="C305" i="12"/>
  <c r="B302" i="12"/>
  <c r="C302" i="12"/>
  <c r="B292" i="12"/>
  <c r="C292" i="12"/>
  <c r="B282" i="12"/>
  <c r="C282" i="12"/>
  <c r="B276" i="12"/>
  <c r="C276" i="12"/>
  <c r="B266" i="12"/>
  <c r="C266" i="12"/>
  <c r="B246" i="12"/>
  <c r="C246" i="12"/>
  <c r="B239" i="12"/>
  <c r="C239" i="12"/>
  <c r="B235" i="12"/>
  <c r="C235" i="12"/>
  <c r="B232" i="12"/>
  <c r="C232" i="12"/>
  <c r="B215" i="12"/>
  <c r="C215" i="12"/>
  <c r="B211" i="12"/>
  <c r="C211" i="12"/>
  <c r="B201" i="12"/>
  <c r="C201" i="12"/>
  <c r="B198" i="12"/>
  <c r="C198" i="12"/>
  <c r="B185" i="12"/>
  <c r="C185" i="12"/>
  <c r="B179" i="12"/>
  <c r="C179" i="12"/>
  <c r="B175" i="12"/>
  <c r="C175" i="12"/>
  <c r="B172" i="12"/>
  <c r="C172" i="12"/>
  <c r="B81" i="12"/>
  <c r="C81" i="12"/>
  <c r="B1108" i="12"/>
  <c r="C1108" i="12"/>
  <c r="C486" i="12"/>
  <c r="C419" i="12"/>
  <c r="C383" i="12"/>
  <c r="C339" i="12"/>
  <c r="C243" i="12"/>
  <c r="C132" i="12"/>
  <c r="C126" i="12"/>
  <c r="B114" i="12"/>
  <c r="B124" i="12"/>
  <c r="B111" i="12"/>
  <c r="B107" i="12"/>
  <c r="B106" i="12"/>
  <c r="B123" i="12"/>
  <c r="C121" i="12"/>
  <c r="C135" i="12"/>
  <c r="Q3" i="12"/>
  <c r="P7" i="5" l="1"/>
  <c r="O685" i="5"/>
  <c r="O686" i="5"/>
  <c r="O687" i="5"/>
  <c r="P688" i="5"/>
  <c r="O689" i="5"/>
  <c r="O690" i="5"/>
  <c r="O691" i="5"/>
  <c r="O692" i="5"/>
  <c r="O693" i="5"/>
  <c r="O694" i="5"/>
  <c r="P695" i="5"/>
  <c r="O696" i="5"/>
  <c r="P697" i="5"/>
  <c r="O698" i="5"/>
  <c r="P699" i="5"/>
  <c r="O700" i="5"/>
  <c r="O701" i="5"/>
  <c r="O702" i="5"/>
  <c r="P703" i="5"/>
  <c r="P704" i="5"/>
  <c r="P705" i="5"/>
  <c r="O706" i="5"/>
  <c r="O707" i="5"/>
  <c r="O708" i="5"/>
  <c r="P709" i="5"/>
  <c r="O710" i="5"/>
  <c r="P711" i="5"/>
  <c r="O712" i="5"/>
  <c r="O713" i="5"/>
  <c r="O714" i="5"/>
  <c r="O715" i="5"/>
  <c r="O716" i="5"/>
  <c r="O717" i="5"/>
  <c r="O718" i="5"/>
  <c r="P719" i="5"/>
  <c r="O720" i="5"/>
  <c r="O721" i="5"/>
  <c r="P722" i="5"/>
  <c r="O723" i="5"/>
  <c r="O724" i="5"/>
  <c r="O725" i="5"/>
  <c r="O726" i="5"/>
  <c r="P727" i="5"/>
  <c r="O728" i="5"/>
  <c r="P729" i="5"/>
  <c r="O730" i="5"/>
  <c r="O731" i="5"/>
  <c r="O732" i="5"/>
  <c r="P733" i="5"/>
  <c r="O734" i="5"/>
  <c r="O735" i="5"/>
  <c r="P736" i="5"/>
  <c r="O737" i="5"/>
  <c r="O738" i="5"/>
  <c r="O739" i="5"/>
  <c r="O740" i="5"/>
  <c r="O741" i="5"/>
  <c r="O742" i="5"/>
  <c r="P743" i="5"/>
  <c r="O744" i="5"/>
  <c r="O745" i="5"/>
  <c r="O746" i="5"/>
  <c r="O747" i="5"/>
  <c r="O748" i="5"/>
  <c r="O749" i="5"/>
  <c r="O750" i="5"/>
  <c r="O751" i="5"/>
  <c r="O752" i="5"/>
  <c r="P753" i="5"/>
  <c r="O754" i="5"/>
  <c r="O755" i="5"/>
  <c r="O756" i="5"/>
  <c r="O757" i="5"/>
  <c r="O758" i="5"/>
  <c r="P759" i="5"/>
  <c r="O760" i="5"/>
  <c r="P761" i="5"/>
  <c r="P762" i="5"/>
  <c r="O763" i="5"/>
  <c r="O764" i="5"/>
  <c r="O765" i="5"/>
  <c r="O766" i="5"/>
  <c r="P767" i="5"/>
  <c r="P768" i="5"/>
  <c r="P769" i="5"/>
  <c r="P770" i="5"/>
  <c r="O771" i="5"/>
  <c r="O772" i="5"/>
  <c r="O773" i="5"/>
  <c r="O774" i="5"/>
  <c r="P775" i="5"/>
  <c r="O776" i="5"/>
  <c r="O777" i="5"/>
  <c r="O778" i="5"/>
  <c r="O779" i="5"/>
  <c r="O780" i="5"/>
  <c r="O781" i="5"/>
  <c r="O782" i="5"/>
  <c r="P783" i="5"/>
  <c r="O784" i="5"/>
  <c r="O785" i="5"/>
  <c r="P786" i="5"/>
  <c r="O787" i="5"/>
  <c r="O788" i="5"/>
  <c r="O789" i="5"/>
  <c r="O790" i="5"/>
  <c r="P791" i="5"/>
  <c r="O792" i="5"/>
  <c r="P793" i="5"/>
  <c r="P794" i="5"/>
  <c r="O795" i="5"/>
  <c r="O796" i="5"/>
  <c r="O797" i="5"/>
  <c r="O798" i="5"/>
  <c r="O799" i="5"/>
  <c r="P800" i="5"/>
  <c r="O801" i="5"/>
  <c r="P802" i="5"/>
  <c r="O803" i="5"/>
  <c r="O804" i="5"/>
  <c r="O805" i="5"/>
  <c r="O806" i="5"/>
  <c r="P807" i="5"/>
  <c r="O808" i="5"/>
  <c r="O809" i="5"/>
  <c r="O810" i="5"/>
  <c r="O811" i="5"/>
  <c r="O812" i="5"/>
  <c r="P813" i="5"/>
  <c r="O814" i="5"/>
  <c r="O815" i="5"/>
  <c r="P816" i="5"/>
  <c r="O817" i="5"/>
  <c r="P818" i="5"/>
  <c r="P819" i="5"/>
  <c r="O820" i="5"/>
  <c r="O821" i="5"/>
  <c r="O822" i="5"/>
  <c r="O823" i="5"/>
  <c r="O824" i="5"/>
  <c r="O825" i="5"/>
  <c r="O826" i="5"/>
  <c r="O827" i="5"/>
  <c r="O828" i="5"/>
  <c r="P829" i="5"/>
  <c r="O830" i="5"/>
  <c r="O831" i="5"/>
  <c r="P832" i="5"/>
  <c r="O833" i="5"/>
  <c r="O834" i="5"/>
  <c r="P835" i="5"/>
  <c r="O836" i="5"/>
  <c r="O837" i="5"/>
  <c r="O838" i="5"/>
  <c r="P839" i="5"/>
  <c r="O840" i="5"/>
  <c r="P841" i="5"/>
  <c r="O842" i="5"/>
  <c r="O843" i="5"/>
  <c r="O844" i="5"/>
  <c r="P845" i="5"/>
  <c r="O846" i="5"/>
  <c r="O847" i="5"/>
  <c r="O848" i="5"/>
  <c r="P849" i="5"/>
  <c r="P850" i="5"/>
  <c r="P851" i="5"/>
  <c r="O852" i="5"/>
  <c r="O853" i="5"/>
  <c r="O854" i="5"/>
  <c r="O855" i="5"/>
  <c r="O856" i="5"/>
  <c r="P857" i="5"/>
  <c r="O858" i="5"/>
  <c r="O859" i="5"/>
  <c r="O860" i="5"/>
  <c r="P861" i="5"/>
  <c r="O862" i="5"/>
  <c r="P863" i="5"/>
  <c r="P864" i="5"/>
  <c r="P865" i="5"/>
  <c r="O866" i="5"/>
  <c r="P867" i="5"/>
  <c r="O868" i="5"/>
  <c r="O869" i="5"/>
  <c r="O870" i="5"/>
  <c r="O871" i="5"/>
  <c r="O872" i="5"/>
  <c r="O873" i="5"/>
  <c r="P874" i="5"/>
  <c r="O875" i="5"/>
  <c r="O876" i="5"/>
  <c r="P877" i="5"/>
  <c r="O878" i="5"/>
  <c r="O879" i="5"/>
  <c r="O880" i="5"/>
  <c r="O881" i="5"/>
  <c r="O882" i="5"/>
  <c r="P883" i="5"/>
  <c r="O884" i="5"/>
  <c r="O885" i="5"/>
  <c r="O886" i="5"/>
  <c r="O887" i="5"/>
  <c r="O888" i="5"/>
  <c r="O889" i="5"/>
  <c r="O890" i="5"/>
  <c r="O891" i="5"/>
  <c r="O892" i="5"/>
  <c r="P893" i="5"/>
  <c r="O894" i="5"/>
  <c r="O895" i="5"/>
  <c r="P896" i="5"/>
  <c r="P897" i="5"/>
  <c r="O898" i="5"/>
  <c r="P899" i="5"/>
  <c r="O900" i="5"/>
  <c r="O901" i="5"/>
  <c r="O902" i="5"/>
  <c r="O903" i="5"/>
  <c r="O904" i="5"/>
  <c r="O905" i="5"/>
  <c r="O906" i="5"/>
  <c r="O907" i="5"/>
  <c r="O908" i="5"/>
  <c r="O909" i="5"/>
  <c r="O910" i="5"/>
  <c r="O911" i="5"/>
  <c r="O912" i="5"/>
  <c r="P913" i="5"/>
  <c r="O914" i="5"/>
  <c r="P915" i="5"/>
  <c r="O916" i="5"/>
  <c r="O917" i="5"/>
  <c r="O918" i="5"/>
  <c r="O919" i="5"/>
  <c r="O920" i="5"/>
  <c r="P921" i="5"/>
  <c r="P922" i="5"/>
  <c r="O923" i="5"/>
  <c r="O924" i="5"/>
  <c r="O925" i="5"/>
  <c r="O926" i="5"/>
  <c r="P927" i="5"/>
  <c r="P928" i="5"/>
  <c r="O929" i="5"/>
  <c r="P930" i="5"/>
  <c r="P931" i="5"/>
  <c r="O932" i="5"/>
  <c r="O933" i="5"/>
  <c r="O934" i="5"/>
  <c r="O935" i="5"/>
  <c r="O936" i="5"/>
  <c r="O937" i="5"/>
  <c r="O938" i="5"/>
  <c r="O939" i="5"/>
  <c r="O940" i="5"/>
  <c r="O941" i="5"/>
  <c r="O942" i="5"/>
  <c r="O943" i="5"/>
  <c r="O944" i="5"/>
  <c r="P945" i="5"/>
  <c r="O946" i="5"/>
  <c r="P947" i="5"/>
  <c r="O948" i="5"/>
  <c r="O949" i="5"/>
  <c r="O950" i="5"/>
  <c r="O951" i="5"/>
  <c r="O952" i="5"/>
  <c r="P953" i="5"/>
  <c r="O954" i="5"/>
  <c r="O955" i="5"/>
  <c r="O956" i="5"/>
  <c r="O957" i="5"/>
  <c r="O958" i="5"/>
  <c r="O959" i="5"/>
  <c r="P960" i="5"/>
  <c r="P961" i="5"/>
  <c r="O962" i="5"/>
  <c r="P963" i="5"/>
  <c r="O964" i="5"/>
  <c r="O965" i="5"/>
  <c r="O966" i="5"/>
  <c r="O967" i="5"/>
  <c r="O968" i="5"/>
  <c r="P969" i="5"/>
  <c r="O970" i="5"/>
  <c r="O971" i="5"/>
  <c r="O972" i="5"/>
  <c r="O973" i="5"/>
  <c r="O974" i="5"/>
  <c r="O975" i="5"/>
  <c r="P976" i="5"/>
  <c r="P977" i="5"/>
  <c r="O978" i="5"/>
  <c r="P979" i="5"/>
  <c r="O980" i="5"/>
  <c r="O981" i="5"/>
  <c r="O982" i="5"/>
  <c r="O983" i="5"/>
  <c r="O984" i="5"/>
  <c r="O985" i="5"/>
  <c r="P986" i="5"/>
  <c r="O987" i="5"/>
  <c r="O988" i="5"/>
  <c r="O989" i="5"/>
  <c r="O990" i="5"/>
  <c r="P991" i="5"/>
  <c r="P992" i="5"/>
  <c r="P993" i="5"/>
  <c r="O994" i="5"/>
  <c r="P995" i="5"/>
  <c r="O996" i="5"/>
  <c r="O997" i="5"/>
  <c r="O998" i="5"/>
  <c r="O999" i="5"/>
  <c r="O1000" i="5"/>
  <c r="P1001" i="5"/>
  <c r="O1002" i="5"/>
  <c r="O1003" i="5"/>
  <c r="O1004" i="5"/>
  <c r="O1005" i="5"/>
  <c r="O1006" i="5"/>
  <c r="O1007" i="5"/>
  <c r="O1008" i="5"/>
  <c r="P1009" i="5"/>
  <c r="O1010" i="5"/>
  <c r="P1011" i="5"/>
  <c r="O1012" i="5"/>
  <c r="O1013" i="5"/>
  <c r="O1014" i="5"/>
  <c r="O1015" i="5"/>
  <c r="O1016" i="5"/>
  <c r="O1017" i="5"/>
  <c r="O1018" i="5"/>
  <c r="O1019" i="5"/>
  <c r="O1020" i="5"/>
  <c r="O1021" i="5"/>
  <c r="O1022" i="5"/>
  <c r="O1023" i="5"/>
  <c r="P1024" i="5"/>
  <c r="O1025" i="5"/>
  <c r="P1026" i="5"/>
  <c r="P1027" i="5"/>
  <c r="O1028" i="5"/>
  <c r="O1029" i="5"/>
  <c r="O1030" i="5"/>
  <c r="O1031" i="5"/>
  <c r="O1032" i="5"/>
  <c r="O1033" i="5"/>
  <c r="O1034" i="5"/>
  <c r="P1035" i="5"/>
  <c r="O1036" i="5"/>
  <c r="O1037" i="5"/>
  <c r="O1038" i="5"/>
  <c r="O1039" i="5"/>
  <c r="O1040" i="5"/>
  <c r="O1041" i="5"/>
  <c r="O1042" i="5"/>
  <c r="P1043" i="5"/>
  <c r="O1044" i="5"/>
  <c r="P1045" i="5"/>
  <c r="O1046" i="5"/>
  <c r="O1047" i="5"/>
  <c r="O1048" i="5"/>
  <c r="P1049" i="5"/>
  <c r="P1050" i="5"/>
  <c r="P1051" i="5"/>
  <c r="O1052" i="5"/>
  <c r="O1053" i="5"/>
  <c r="O1054" i="5"/>
  <c r="O1055" i="5"/>
  <c r="P1056" i="5"/>
  <c r="O1057" i="5"/>
  <c r="O1058" i="5"/>
  <c r="P1059" i="5"/>
  <c r="O1060" i="5"/>
  <c r="P1061" i="5"/>
  <c r="O1062" i="5"/>
  <c r="O1063" i="5"/>
  <c r="O1064" i="5"/>
  <c r="P1065" i="5"/>
  <c r="O1066" i="5"/>
  <c r="P1067" i="5"/>
  <c r="O1068" i="5"/>
  <c r="O1069" i="5"/>
  <c r="O1070" i="5"/>
  <c r="O1071" i="5"/>
  <c r="O1072" i="5"/>
  <c r="P1073" i="5"/>
  <c r="P1074" i="5"/>
  <c r="P1075" i="5"/>
  <c r="O1076" i="5"/>
  <c r="P1077" i="5"/>
  <c r="O1078" i="5"/>
  <c r="O1079" i="5"/>
  <c r="O1080" i="5"/>
  <c r="O1081" i="5"/>
  <c r="O1082" i="5"/>
  <c r="P1083" i="5"/>
  <c r="O1084" i="5"/>
  <c r="O1085" i="5"/>
  <c r="O1086" i="5"/>
  <c r="O1087" i="5"/>
  <c r="P1088" i="5"/>
  <c r="P1089" i="5"/>
  <c r="P1090" i="5"/>
  <c r="P1091" i="5"/>
  <c r="O1092" i="5"/>
  <c r="P1093" i="5"/>
  <c r="O1094" i="5"/>
  <c r="P1095" i="5"/>
  <c r="O1096" i="5"/>
  <c r="O1097" i="5"/>
  <c r="O1098" i="5"/>
  <c r="P1099" i="5"/>
  <c r="O1100" i="5"/>
  <c r="O1101" i="5"/>
  <c r="O1102" i="5"/>
  <c r="O1103" i="5"/>
  <c r="O1104" i="5"/>
  <c r="P1105" i="5"/>
  <c r="O1106" i="5"/>
  <c r="P1107" i="5"/>
  <c r="O1108" i="5"/>
  <c r="O1109" i="5"/>
  <c r="O1110" i="5"/>
  <c r="O1111" i="5"/>
  <c r="O1112" i="5"/>
  <c r="P1113" i="5"/>
  <c r="O1114" i="5"/>
  <c r="P1115" i="5"/>
  <c r="O1116" i="5"/>
  <c r="O1117" i="5"/>
  <c r="O1118" i="5"/>
  <c r="O1119" i="5"/>
  <c r="P1120" i="5"/>
  <c r="O1121" i="5"/>
  <c r="O1122" i="5"/>
  <c r="P1123" i="5"/>
  <c r="O1124" i="5"/>
  <c r="O1125" i="5"/>
  <c r="O1126" i="5"/>
  <c r="O1127" i="5"/>
  <c r="O1128" i="5"/>
  <c r="O1129" i="5"/>
  <c r="O1130" i="5"/>
  <c r="P1131" i="5"/>
  <c r="O1132" i="5"/>
  <c r="O1133" i="5"/>
  <c r="O1134" i="5"/>
  <c r="O1135" i="5"/>
  <c r="P1136" i="5"/>
  <c r="P1137" i="5"/>
  <c r="O1138" i="5"/>
  <c r="P1139" i="5"/>
  <c r="O1140" i="5"/>
  <c r="O1141" i="5"/>
  <c r="O1142" i="5"/>
  <c r="O1143" i="5"/>
  <c r="O1144" i="5"/>
  <c r="P1145" i="5"/>
  <c r="P1146" i="5"/>
  <c r="P1147" i="5"/>
  <c r="O1148" i="5"/>
  <c r="O1149" i="5"/>
  <c r="O1150" i="5"/>
  <c r="O1151" i="5"/>
  <c r="P1152" i="5"/>
  <c r="O1153" i="5"/>
  <c r="O1154" i="5"/>
  <c r="P1155" i="5"/>
  <c r="O1156" i="5"/>
  <c r="O1157" i="5"/>
  <c r="O1158" i="5"/>
  <c r="P1159" i="5"/>
  <c r="O1160" i="5"/>
  <c r="P1161" i="5"/>
  <c r="O1162" i="5"/>
  <c r="P1163" i="5"/>
  <c r="O1164" i="5"/>
  <c r="O1165" i="5"/>
  <c r="O1166" i="5"/>
  <c r="O1167" i="5"/>
  <c r="O1168" i="5"/>
  <c r="O1169" i="5"/>
  <c r="O1170" i="5"/>
  <c r="P1171" i="5"/>
  <c r="O1172" i="5"/>
  <c r="O1173" i="5"/>
  <c r="O1174" i="5"/>
  <c r="O1175" i="5"/>
  <c r="O1176" i="5"/>
  <c r="P1177" i="5"/>
  <c r="O1178" i="5"/>
  <c r="P1179" i="5"/>
  <c r="O1180" i="5"/>
  <c r="O1181" i="5"/>
  <c r="O1182" i="5"/>
  <c r="O1183" i="5"/>
  <c r="P1184" i="5"/>
  <c r="O1185" i="5"/>
  <c r="O1186" i="5"/>
  <c r="O1187" i="5"/>
  <c r="O1188" i="5"/>
  <c r="O1189" i="5"/>
  <c r="O1190" i="5"/>
  <c r="O1191" i="5"/>
  <c r="O1192" i="5"/>
  <c r="P1193" i="5"/>
  <c r="O1194" i="5"/>
  <c r="O1195" i="5"/>
  <c r="O1196" i="5"/>
  <c r="P1197" i="5"/>
  <c r="O1198" i="5"/>
  <c r="O1199" i="5"/>
  <c r="O1200" i="5"/>
  <c r="P1201" i="5"/>
  <c r="O1202" i="5"/>
  <c r="O1203" i="5"/>
  <c r="O1204" i="5"/>
  <c r="O1205" i="5"/>
  <c r="O1206" i="5"/>
  <c r="P1207" i="5"/>
  <c r="O1208" i="5"/>
  <c r="P1209" i="5"/>
  <c r="O1210" i="5"/>
  <c r="O802" i="5"/>
  <c r="P698" i="5"/>
  <c r="P994" i="5" l="1"/>
  <c r="P858" i="5"/>
  <c r="P1042" i="5"/>
  <c r="P898" i="5"/>
  <c r="P754" i="5"/>
  <c r="P1018" i="5"/>
  <c r="P890" i="5"/>
  <c r="P746" i="5"/>
  <c r="P1010" i="5"/>
  <c r="P882" i="5"/>
  <c r="P714" i="5"/>
  <c r="O818" i="5"/>
  <c r="P970" i="5"/>
  <c r="P690" i="5"/>
  <c r="O794" i="5"/>
  <c r="P954" i="5"/>
  <c r="O786" i="5"/>
  <c r="P1178" i="5"/>
  <c r="P914" i="5"/>
  <c r="P778" i="5"/>
  <c r="O762" i="5"/>
  <c r="P1130" i="5"/>
  <c r="P906" i="5"/>
  <c r="O1074" i="5"/>
  <c r="P978" i="5"/>
  <c r="O930" i="5"/>
  <c r="P1122" i="5"/>
  <c r="P938" i="5"/>
  <c r="P810" i="5"/>
  <c r="P1002" i="5"/>
  <c r="P1170" i="5"/>
  <c r="P1034" i="5"/>
  <c r="P946" i="5"/>
  <c r="P826" i="5"/>
  <c r="P730" i="5"/>
  <c r="P1106" i="5"/>
  <c r="P1202" i="5"/>
  <c r="P1098" i="5"/>
  <c r="P1194" i="5"/>
  <c r="P1082" i="5"/>
  <c r="P1186" i="5"/>
  <c r="P1058" i="5"/>
  <c r="O1090" i="5"/>
  <c r="O1073" i="5"/>
  <c r="P1114" i="5"/>
  <c r="O729" i="5"/>
  <c r="P1154" i="5"/>
  <c r="P809" i="5"/>
  <c r="O1209" i="5"/>
  <c r="P1169" i="5"/>
  <c r="O977" i="5"/>
  <c r="P1017" i="5"/>
  <c r="P1097" i="5"/>
  <c r="P1210" i="5"/>
  <c r="P1138" i="5"/>
  <c r="P1003" i="5"/>
  <c r="P842" i="5"/>
  <c r="O921" i="5"/>
  <c r="O770" i="5"/>
  <c r="P889" i="5"/>
  <c r="P1129" i="5"/>
  <c r="O865" i="5"/>
  <c r="P949" i="5"/>
  <c r="P717" i="5"/>
  <c r="O709" i="5"/>
  <c r="P985" i="5"/>
  <c r="O1161" i="5"/>
  <c r="O1113" i="5"/>
  <c r="P1181" i="5"/>
  <c r="P1057" i="5"/>
  <c r="P801" i="5"/>
  <c r="P721" i="5"/>
  <c r="P689" i="5"/>
  <c r="O913" i="5"/>
  <c r="P881" i="5"/>
  <c r="P833" i="5"/>
  <c r="O1145" i="5"/>
  <c r="O961" i="5"/>
  <c r="O1193" i="5"/>
  <c r="O1137" i="5"/>
  <c r="O1049" i="5"/>
  <c r="O953" i="5"/>
  <c r="O841" i="5"/>
  <c r="O761" i="5"/>
  <c r="P905" i="5"/>
  <c r="P785" i="5"/>
  <c r="P713" i="5"/>
  <c r="O897" i="5"/>
  <c r="O1201" i="5"/>
  <c r="O1065" i="5"/>
  <c r="O969" i="5"/>
  <c r="O857" i="5"/>
  <c r="O769" i="5"/>
  <c r="P1185" i="5"/>
  <c r="P1153" i="5"/>
  <c r="P1041" i="5"/>
  <c r="P937" i="5"/>
  <c r="P825" i="5"/>
  <c r="O1001" i="5"/>
  <c r="O945" i="5"/>
  <c r="O793" i="5"/>
  <c r="O753" i="5"/>
  <c r="O705" i="5"/>
  <c r="P1033" i="5"/>
  <c r="P745" i="5"/>
  <c r="O1177" i="5"/>
  <c r="O1089" i="5"/>
  <c r="O697" i="5"/>
  <c r="O1105" i="5"/>
  <c r="O1009" i="5"/>
  <c r="O849" i="5"/>
  <c r="P1081" i="5"/>
  <c r="P1025" i="5"/>
  <c r="P929" i="5"/>
  <c r="P817" i="5"/>
  <c r="P777" i="5"/>
  <c r="P737" i="5"/>
  <c r="P1121" i="5"/>
  <c r="P873" i="5"/>
  <c r="O993" i="5"/>
  <c r="P925" i="5"/>
  <c r="P837" i="5"/>
  <c r="P773" i="5"/>
  <c r="P1162" i="5"/>
  <c r="P1133" i="5"/>
  <c r="P1066" i="5"/>
  <c r="P962" i="5"/>
  <c r="P866" i="5"/>
  <c r="P834" i="5"/>
  <c r="P738" i="5"/>
  <c r="P706" i="5"/>
  <c r="O922" i="5"/>
  <c r="P1157" i="5"/>
  <c r="P885" i="5"/>
  <c r="P909" i="5"/>
  <c r="P685" i="5"/>
  <c r="O733" i="5"/>
  <c r="P853" i="5"/>
  <c r="P765" i="5"/>
  <c r="P1165" i="5"/>
  <c r="P1141" i="5"/>
  <c r="P1117" i="5"/>
  <c r="P1021" i="5"/>
  <c r="P997" i="5"/>
  <c r="O1093" i="5"/>
  <c r="P1085" i="5"/>
  <c r="P1053" i="5"/>
  <c r="P1149" i="5"/>
  <c r="P797" i="5"/>
  <c r="P869" i="5"/>
  <c r="P757" i="5"/>
  <c r="P1029" i="5"/>
  <c r="P973" i="5"/>
  <c r="P749" i="5"/>
  <c r="O986" i="5"/>
  <c r="P1203" i="5"/>
  <c r="P1037" i="5"/>
  <c r="P1013" i="5"/>
  <c r="P789" i="5"/>
  <c r="P741" i="5"/>
  <c r="O1146" i="5"/>
  <c r="O877" i="5"/>
  <c r="P981" i="5"/>
  <c r="P957" i="5"/>
  <c r="P933" i="5"/>
  <c r="P821" i="5"/>
  <c r="P725" i="5"/>
  <c r="P701" i="5"/>
  <c r="O874" i="5"/>
  <c r="O1197" i="5"/>
  <c r="O893" i="5"/>
  <c r="P1173" i="5"/>
  <c r="P1069" i="5"/>
  <c r="P805" i="5"/>
  <c r="P781" i="5"/>
  <c r="P693" i="5"/>
  <c r="O1026" i="5"/>
  <c r="O850" i="5"/>
  <c r="O722" i="5"/>
  <c r="O861" i="5"/>
  <c r="P1189" i="5"/>
  <c r="P989" i="5"/>
  <c r="P941" i="5"/>
  <c r="P917" i="5"/>
  <c r="O1077" i="5"/>
  <c r="O1050" i="5"/>
  <c r="P808" i="5"/>
  <c r="P787" i="5"/>
  <c r="P1205" i="5"/>
  <c r="P1187" i="5"/>
  <c r="P1125" i="5"/>
  <c r="P1101" i="5"/>
  <c r="P1005" i="5"/>
  <c r="P965" i="5"/>
  <c r="P901" i="5"/>
  <c r="P803" i="5"/>
  <c r="O813" i="5"/>
  <c r="P971" i="5"/>
  <c r="P751" i="5"/>
  <c r="O1139" i="5"/>
  <c r="O1045" i="5"/>
  <c r="O829" i="5"/>
  <c r="P687" i="5"/>
  <c r="O1155" i="5"/>
  <c r="O839" i="5"/>
  <c r="P1183" i="5"/>
  <c r="P987" i="5"/>
  <c r="O1171" i="5"/>
  <c r="O1107" i="5"/>
  <c r="P1119" i="5"/>
  <c r="P1019" i="5"/>
  <c r="P967" i="5"/>
  <c r="P755" i="5"/>
  <c r="O1123" i="5"/>
  <c r="O1061" i="5"/>
  <c r="O699" i="5"/>
  <c r="P903" i="5"/>
  <c r="P771" i="5"/>
  <c r="O845" i="5"/>
  <c r="P1109" i="5"/>
  <c r="P1064" i="5"/>
  <c r="P955" i="5"/>
  <c r="P939" i="5"/>
  <c r="P923" i="5"/>
  <c r="P907" i="5"/>
  <c r="P739" i="5"/>
  <c r="P723" i="5"/>
  <c r="P707" i="5"/>
  <c r="P691" i="5"/>
  <c r="O1091" i="5"/>
  <c r="O1075" i="5"/>
  <c r="O1059" i="5"/>
  <c r="O1043" i="5"/>
  <c r="O1027" i="5"/>
  <c r="O1011" i="5"/>
  <c r="O995" i="5"/>
  <c r="O979" i="5"/>
  <c r="O963" i="5"/>
  <c r="O947" i="5"/>
  <c r="O931" i="5"/>
  <c r="O915" i="5"/>
  <c r="O899" i="5"/>
  <c r="O883" i="5"/>
  <c r="O867" i="5"/>
  <c r="O851" i="5"/>
  <c r="O775" i="5"/>
  <c r="P1031" i="5"/>
  <c r="P891" i="5"/>
  <c r="P875" i="5"/>
  <c r="P859" i="5"/>
  <c r="P843" i="5"/>
  <c r="O835" i="5"/>
  <c r="O819" i="5"/>
  <c r="O711" i="5"/>
  <c r="P827" i="5"/>
  <c r="P811" i="5"/>
  <c r="P1195" i="5"/>
  <c r="P795" i="5"/>
  <c r="P779" i="5"/>
  <c r="P763" i="5"/>
  <c r="O1179" i="5"/>
  <c r="O1163" i="5"/>
  <c r="O1147" i="5"/>
  <c r="O1131" i="5"/>
  <c r="O1115" i="5"/>
  <c r="O1099" i="5"/>
  <c r="P747" i="5"/>
  <c r="P731" i="5"/>
  <c r="P715" i="5"/>
  <c r="O1083" i="5"/>
  <c r="O1067" i="5"/>
  <c r="O1051" i="5"/>
  <c r="O1035" i="5"/>
  <c r="O1095" i="5"/>
  <c r="O1159" i="5"/>
  <c r="P1143" i="5"/>
  <c r="O863" i="5"/>
  <c r="P1079" i="5"/>
  <c r="P1055" i="5"/>
  <c r="P1167" i="5"/>
  <c r="P1103" i="5"/>
  <c r="P1015" i="5"/>
  <c r="P951" i="5"/>
  <c r="P887" i="5"/>
  <c r="P823" i="5"/>
  <c r="P799" i="5"/>
  <c r="P735" i="5"/>
  <c r="O1207" i="5"/>
  <c r="O759" i="5"/>
  <c r="O695" i="5"/>
  <c r="P1191" i="5"/>
  <c r="P1127" i="5"/>
  <c r="P1039" i="5"/>
  <c r="P975" i="5"/>
  <c r="P911" i="5"/>
  <c r="P847" i="5"/>
  <c r="O783" i="5"/>
  <c r="O719" i="5"/>
  <c r="O991" i="5"/>
  <c r="O927" i="5"/>
  <c r="P1151" i="5"/>
  <c r="P1087" i="5"/>
  <c r="P1063" i="5"/>
  <c r="P999" i="5"/>
  <c r="P935" i="5"/>
  <c r="P871" i="5"/>
  <c r="O807" i="5"/>
  <c r="O743" i="5"/>
  <c r="O7" i="5"/>
  <c r="P1175" i="5"/>
  <c r="P1111" i="5"/>
  <c r="P1023" i="5"/>
  <c r="P959" i="5"/>
  <c r="P895" i="5"/>
  <c r="P831" i="5"/>
  <c r="O767" i="5"/>
  <c r="O703" i="5"/>
  <c r="P1199" i="5"/>
  <c r="P1135" i="5"/>
  <c r="P1071" i="5"/>
  <c r="P1047" i="5"/>
  <c r="P983" i="5"/>
  <c r="P919" i="5"/>
  <c r="P855" i="5"/>
  <c r="O791" i="5"/>
  <c r="O727" i="5"/>
  <c r="P1007" i="5"/>
  <c r="P943" i="5"/>
  <c r="P879" i="5"/>
  <c r="P815" i="5"/>
  <c r="P1160" i="5"/>
  <c r="P904" i="5"/>
  <c r="P1000" i="5"/>
  <c r="P744" i="5"/>
  <c r="P1096" i="5"/>
  <c r="P840" i="5"/>
  <c r="P1192" i="5"/>
  <c r="P936" i="5"/>
  <c r="P1032" i="5"/>
  <c r="P776" i="5"/>
  <c r="P1128" i="5"/>
  <c r="P872" i="5"/>
  <c r="P968" i="5"/>
  <c r="P712" i="5"/>
  <c r="O1184" i="5"/>
  <c r="O1152" i="5"/>
  <c r="O1120" i="5"/>
  <c r="O1088" i="5"/>
  <c r="O1056" i="5"/>
  <c r="O1024" i="5"/>
  <c r="O992" i="5"/>
  <c r="O960" i="5"/>
  <c r="O928" i="5"/>
  <c r="O896" i="5"/>
  <c r="O864" i="5"/>
  <c r="O832" i="5"/>
  <c r="O800" i="5"/>
  <c r="O768" i="5"/>
  <c r="O736" i="5"/>
  <c r="O704" i="5"/>
  <c r="P1200" i="5"/>
  <c r="P1104" i="5"/>
  <c r="P1008" i="5"/>
  <c r="P1168" i="5"/>
  <c r="P1072" i="5"/>
  <c r="P912" i="5"/>
  <c r="P880" i="5"/>
  <c r="P848" i="5"/>
  <c r="P1040" i="5"/>
  <c r="P784" i="5"/>
  <c r="P752" i="5"/>
  <c r="P920" i="5"/>
  <c r="P856" i="5"/>
  <c r="P824" i="5"/>
  <c r="P792" i="5"/>
  <c r="P728" i="5"/>
  <c r="P696" i="5"/>
  <c r="P944" i="5"/>
  <c r="P720" i="5"/>
  <c r="P1176" i="5"/>
  <c r="P1080" i="5"/>
  <c r="P1016" i="5"/>
  <c r="P952" i="5"/>
  <c r="O1136" i="5"/>
  <c r="O976" i="5"/>
  <c r="O816" i="5"/>
  <c r="O688" i="5"/>
  <c r="P1144" i="5"/>
  <c r="P1112" i="5"/>
  <c r="P760" i="5"/>
  <c r="P1208" i="5"/>
  <c r="P1048" i="5"/>
  <c r="P984" i="5"/>
  <c r="P888" i="5"/>
  <c r="P1190" i="5"/>
  <c r="P1142" i="5"/>
  <c r="P1118" i="5"/>
  <c r="P1078" i="5"/>
  <c r="P1046" i="5"/>
  <c r="P1014" i="5"/>
  <c r="P974" i="5"/>
  <c r="P942" i="5"/>
  <c r="P886" i="5"/>
  <c r="P830" i="5"/>
  <c r="P758" i="5"/>
  <c r="P1204" i="5"/>
  <c r="P1196" i="5"/>
  <c r="P1188" i="5"/>
  <c r="P1180" i="5"/>
  <c r="P1172" i="5"/>
  <c r="P1164" i="5"/>
  <c r="P1156" i="5"/>
  <c r="P1148" i="5"/>
  <c r="P1140" i="5"/>
  <c r="P1132" i="5"/>
  <c r="P1124" i="5"/>
  <c r="P1116" i="5"/>
  <c r="P1108" i="5"/>
  <c r="P1100" i="5"/>
  <c r="P1092" i="5"/>
  <c r="P1084" i="5"/>
  <c r="P1076" i="5"/>
  <c r="P1068" i="5"/>
  <c r="P1060" i="5"/>
  <c r="P1052" i="5"/>
  <c r="P1044" i="5"/>
  <c r="P1036" i="5"/>
  <c r="P1028" i="5"/>
  <c r="P1020" i="5"/>
  <c r="P1012" i="5"/>
  <c r="P1004" i="5"/>
  <c r="P996" i="5"/>
  <c r="P988" i="5"/>
  <c r="P980" i="5"/>
  <c r="P972" i="5"/>
  <c r="P964" i="5"/>
  <c r="P956" i="5"/>
  <c r="P948" i="5"/>
  <c r="P940" i="5"/>
  <c r="P932" i="5"/>
  <c r="P924" i="5"/>
  <c r="P916" i="5"/>
  <c r="P908" i="5"/>
  <c r="P900" i="5"/>
  <c r="P892" i="5"/>
  <c r="P884" i="5"/>
  <c r="P876" i="5"/>
  <c r="P868" i="5"/>
  <c r="P860" i="5"/>
  <c r="P852" i="5"/>
  <c r="P844" i="5"/>
  <c r="P836" i="5"/>
  <c r="P828" i="5"/>
  <c r="P820" i="5"/>
  <c r="P812" i="5"/>
  <c r="P804" i="5"/>
  <c r="P796" i="5"/>
  <c r="P788" i="5"/>
  <c r="P780" i="5"/>
  <c r="P772" i="5"/>
  <c r="P764" i="5"/>
  <c r="P756" i="5"/>
  <c r="P748" i="5"/>
  <c r="P740" i="5"/>
  <c r="P732" i="5"/>
  <c r="P724" i="5"/>
  <c r="P716" i="5"/>
  <c r="P708" i="5"/>
  <c r="P700" i="5"/>
  <c r="P692" i="5"/>
  <c r="P1182" i="5"/>
  <c r="P1150" i="5"/>
  <c r="P1102" i="5"/>
  <c r="P1062" i="5"/>
  <c r="P1030" i="5"/>
  <c r="P990" i="5"/>
  <c r="P958" i="5"/>
  <c r="P926" i="5"/>
  <c r="P894" i="5"/>
  <c r="P878" i="5"/>
  <c r="P854" i="5"/>
  <c r="P822" i="5"/>
  <c r="P806" i="5"/>
  <c r="P790" i="5"/>
  <c r="P742" i="5"/>
  <c r="P726" i="5"/>
  <c r="P702" i="5"/>
  <c r="P694" i="5"/>
  <c r="P1198" i="5"/>
  <c r="P1158" i="5"/>
  <c r="P1126" i="5"/>
  <c r="P1094" i="5"/>
  <c r="P1070" i="5"/>
  <c r="P1038" i="5"/>
  <c r="P998" i="5"/>
  <c r="P966" i="5"/>
  <c r="P934" i="5"/>
  <c r="P902" i="5"/>
  <c r="P870" i="5"/>
  <c r="P862" i="5"/>
  <c r="P838" i="5"/>
  <c r="P814" i="5"/>
  <c r="P798" i="5"/>
  <c r="P774" i="5"/>
  <c r="P766" i="5"/>
  <c r="P734" i="5"/>
  <c r="P718" i="5"/>
  <c r="P710" i="5"/>
  <c r="P686" i="5"/>
  <c r="P1174" i="5"/>
  <c r="P1134" i="5"/>
  <c r="P1086" i="5"/>
  <c r="P1054" i="5"/>
  <c r="P1006" i="5"/>
  <c r="P982" i="5"/>
  <c r="P950" i="5"/>
  <c r="P910" i="5"/>
  <c r="P846" i="5"/>
  <c r="P750" i="5"/>
  <c r="P1206" i="5"/>
  <c r="P1166" i="5"/>
  <c r="P1110" i="5"/>
  <c r="P1022" i="5"/>
  <c r="P918" i="5"/>
  <c r="P782" i="5"/>
  <c r="L7" i="5"/>
  <c r="C18" i="13"/>
  <c r="C17" i="13"/>
  <c r="C16" i="13"/>
  <c r="C15" i="13"/>
  <c r="C14" i="13"/>
  <c r="C13" i="13"/>
  <c r="C12" i="13"/>
  <c r="C11" i="13"/>
  <c r="C10" i="13"/>
  <c r="C9" i="13"/>
  <c r="C8" i="13"/>
  <c r="C7" i="13"/>
  <c r="C6" i="13"/>
  <c r="C5" i="13"/>
  <c r="B1210" i="5"/>
  <c r="B1209" i="5"/>
  <c r="B1208" i="5"/>
  <c r="B1207" i="5"/>
  <c r="B1206" i="5"/>
  <c r="B1205" i="5"/>
  <c r="B1204" i="5"/>
  <c r="B1203" i="5"/>
  <c r="B1202" i="5"/>
  <c r="B1201" i="5"/>
  <c r="B1200" i="5"/>
  <c r="B1199" i="5"/>
  <c r="B1198" i="5"/>
  <c r="B1197" i="5"/>
  <c r="B1196" i="5"/>
  <c r="B1195" i="5"/>
  <c r="B1194" i="5"/>
  <c r="B1193" i="5"/>
  <c r="B1192" i="5"/>
  <c r="B1191" i="5"/>
  <c r="B1190" i="5"/>
  <c r="B1189" i="5"/>
  <c r="B1188" i="5"/>
  <c r="B1187" i="5"/>
  <c r="B1186" i="5"/>
  <c r="B1185" i="5"/>
  <c r="B1184" i="5"/>
  <c r="B1183" i="5"/>
  <c r="B1182" i="5"/>
  <c r="B1181" i="5"/>
  <c r="B1180" i="5"/>
  <c r="B1179" i="5"/>
  <c r="B1178" i="5"/>
  <c r="B1177" i="5"/>
  <c r="B1176" i="5"/>
  <c r="B1175" i="5"/>
  <c r="B1174" i="5"/>
  <c r="B1173" i="5"/>
  <c r="B1172" i="5"/>
  <c r="B1171" i="5"/>
  <c r="B1170" i="5"/>
  <c r="B1169" i="5"/>
  <c r="B1168" i="5"/>
  <c r="B1167" i="5"/>
  <c r="B1166" i="5"/>
  <c r="B1165" i="5"/>
  <c r="B1164" i="5"/>
  <c r="B1163" i="5"/>
  <c r="B1162" i="5"/>
  <c r="B1161" i="5"/>
  <c r="B1160" i="5"/>
  <c r="B1159" i="5"/>
  <c r="B1158" i="5"/>
  <c r="B1157" i="5"/>
  <c r="B1156" i="5"/>
  <c r="B1155" i="5"/>
  <c r="B1154" i="5"/>
  <c r="B1153" i="5"/>
  <c r="B1152" i="5"/>
  <c r="B1151" i="5"/>
  <c r="B1150" i="5"/>
  <c r="B1149" i="5"/>
  <c r="B1148" i="5"/>
  <c r="B1147" i="5"/>
  <c r="B1146" i="5"/>
  <c r="B1145" i="5"/>
  <c r="B1144" i="5"/>
  <c r="B1143" i="5"/>
  <c r="B1142" i="5"/>
  <c r="B1141" i="5"/>
  <c r="B1140" i="5"/>
  <c r="B1139" i="5"/>
  <c r="B1138" i="5"/>
  <c r="B1137" i="5"/>
  <c r="B1136" i="5"/>
  <c r="B1135" i="5"/>
  <c r="B1134" i="5"/>
  <c r="B1133" i="5"/>
  <c r="B1132" i="5"/>
  <c r="B1131" i="5"/>
  <c r="B1130" i="5"/>
  <c r="B1129" i="5"/>
  <c r="B1128" i="5"/>
  <c r="B1127" i="5"/>
  <c r="B1126" i="5"/>
  <c r="B1125" i="5"/>
  <c r="B1124" i="5"/>
  <c r="B1123" i="5"/>
  <c r="B1122" i="5"/>
  <c r="B1121" i="5"/>
  <c r="B1120" i="5"/>
  <c r="B1119" i="5"/>
  <c r="B1118" i="5"/>
  <c r="B1117" i="5"/>
  <c r="B1116" i="5"/>
  <c r="B1115" i="5"/>
  <c r="B1114" i="5"/>
  <c r="B1113" i="5"/>
  <c r="B1112" i="5"/>
  <c r="B1111" i="5"/>
  <c r="B1110" i="5"/>
  <c r="B1109" i="5"/>
  <c r="B1108" i="5"/>
  <c r="B1107" i="5"/>
  <c r="B1106" i="5"/>
  <c r="B1105" i="5"/>
  <c r="B1104" i="5"/>
  <c r="B1103" i="5"/>
  <c r="B1102" i="5"/>
  <c r="B1101" i="5"/>
  <c r="B1100" i="5"/>
  <c r="B1099" i="5"/>
  <c r="B1098" i="5"/>
  <c r="B1097" i="5"/>
  <c r="B1096" i="5"/>
  <c r="B1095" i="5"/>
  <c r="B1094" i="5"/>
  <c r="B1093" i="5"/>
  <c r="B1092" i="5"/>
  <c r="B1091" i="5"/>
  <c r="B1090" i="5"/>
  <c r="B1089" i="5"/>
  <c r="B1088" i="5"/>
  <c r="B1087" i="5"/>
  <c r="B1086" i="5"/>
  <c r="B1085" i="5"/>
  <c r="B1084" i="5"/>
  <c r="B1083" i="5"/>
  <c r="B1082" i="5"/>
  <c r="B1081" i="5"/>
  <c r="B1080" i="5"/>
  <c r="B1079" i="5"/>
  <c r="B1078" i="5"/>
  <c r="B1077" i="5"/>
  <c r="B1076" i="5"/>
  <c r="B1075" i="5"/>
  <c r="B1074" i="5"/>
  <c r="B1073" i="5"/>
  <c r="B1072" i="5"/>
  <c r="B1071" i="5"/>
  <c r="B1070" i="5"/>
  <c r="B1069" i="5"/>
  <c r="B1068" i="5"/>
  <c r="B1067" i="5"/>
  <c r="B1066" i="5"/>
  <c r="B1065" i="5"/>
  <c r="B1064" i="5"/>
  <c r="B1063" i="5"/>
  <c r="B1062" i="5"/>
  <c r="B1061" i="5"/>
  <c r="B1060" i="5"/>
  <c r="B1059" i="5"/>
  <c r="B1058" i="5"/>
  <c r="B1057" i="5"/>
  <c r="B1056" i="5"/>
  <c r="B1055" i="5"/>
  <c r="B1054" i="5"/>
  <c r="B1053" i="5"/>
  <c r="B1052" i="5"/>
  <c r="B1051" i="5"/>
  <c r="B1050" i="5"/>
  <c r="B1049" i="5"/>
  <c r="B1048" i="5"/>
  <c r="B1047" i="5"/>
  <c r="B1046" i="5"/>
  <c r="B1045" i="5"/>
  <c r="B1044" i="5"/>
  <c r="B1043" i="5"/>
  <c r="B1042" i="5"/>
  <c r="B1041" i="5"/>
  <c r="B1040" i="5"/>
  <c r="B1039" i="5"/>
  <c r="B1038" i="5"/>
  <c r="B1037" i="5"/>
  <c r="B1036" i="5"/>
  <c r="B1035" i="5"/>
  <c r="B1034" i="5"/>
  <c r="B1033" i="5"/>
  <c r="B1032" i="5"/>
  <c r="B1031" i="5"/>
  <c r="B1030" i="5"/>
  <c r="B1029" i="5"/>
  <c r="B1028" i="5"/>
  <c r="B1027" i="5"/>
  <c r="B1026" i="5"/>
  <c r="B1025" i="5"/>
  <c r="B1024" i="5"/>
  <c r="B1023" i="5"/>
  <c r="B1022" i="5"/>
  <c r="B1021" i="5"/>
  <c r="B1020" i="5"/>
  <c r="B1019" i="5"/>
  <c r="B1018" i="5"/>
  <c r="B1017" i="5"/>
  <c r="B1016" i="5"/>
  <c r="B1015" i="5"/>
  <c r="B1014" i="5"/>
  <c r="B1013" i="5"/>
  <c r="B1012" i="5"/>
  <c r="B1011" i="5"/>
  <c r="B1010" i="5"/>
  <c r="B1009" i="5"/>
  <c r="B1008" i="5"/>
  <c r="B1007" i="5"/>
  <c r="B1006" i="5"/>
  <c r="B1005" i="5"/>
  <c r="B1004" i="5"/>
  <c r="B1003" i="5"/>
  <c r="B1002" i="5"/>
  <c r="B1001" i="5"/>
  <c r="B1000" i="5"/>
  <c r="B999" i="5"/>
  <c r="B998" i="5"/>
  <c r="B997" i="5"/>
  <c r="B996" i="5"/>
  <c r="B995" i="5"/>
  <c r="B994" i="5"/>
  <c r="B993" i="5"/>
  <c r="B992" i="5"/>
  <c r="B991" i="5"/>
  <c r="B990" i="5"/>
  <c r="B989" i="5"/>
  <c r="B988" i="5"/>
  <c r="B987" i="5"/>
  <c r="B986" i="5"/>
  <c r="B985" i="5"/>
  <c r="B984" i="5"/>
  <c r="B983" i="5"/>
  <c r="B982" i="5"/>
  <c r="B981" i="5"/>
  <c r="B980" i="5"/>
  <c r="B979" i="5"/>
  <c r="B978" i="5"/>
  <c r="B977" i="5"/>
  <c r="B976" i="5"/>
  <c r="B975" i="5"/>
  <c r="B974" i="5"/>
  <c r="B973" i="5"/>
  <c r="B972" i="5"/>
  <c r="B971" i="5"/>
  <c r="B970" i="5"/>
  <c r="B969" i="5"/>
  <c r="B968" i="5"/>
  <c r="B967" i="5"/>
  <c r="B966" i="5"/>
  <c r="B965" i="5"/>
  <c r="B964" i="5"/>
  <c r="B963" i="5"/>
  <c r="B962" i="5"/>
  <c r="B961" i="5"/>
  <c r="B960" i="5"/>
  <c r="B959" i="5"/>
  <c r="B958" i="5"/>
  <c r="B957" i="5"/>
  <c r="B956" i="5"/>
  <c r="B955" i="5"/>
  <c r="B954" i="5"/>
  <c r="B953" i="5"/>
  <c r="B952" i="5"/>
  <c r="B951" i="5"/>
  <c r="B950" i="5"/>
  <c r="B949" i="5"/>
  <c r="B948" i="5"/>
  <c r="B947" i="5"/>
  <c r="B946" i="5"/>
  <c r="B945" i="5"/>
  <c r="B944" i="5"/>
  <c r="B943" i="5"/>
  <c r="B942" i="5"/>
  <c r="B941" i="5"/>
  <c r="B940" i="5"/>
  <c r="B939" i="5"/>
  <c r="B938" i="5"/>
  <c r="B937" i="5"/>
  <c r="B936" i="5"/>
  <c r="B935" i="5"/>
  <c r="B934" i="5"/>
  <c r="B933" i="5"/>
  <c r="B932" i="5"/>
  <c r="B931" i="5"/>
  <c r="B930" i="5"/>
  <c r="B929" i="5"/>
  <c r="B928" i="5"/>
  <c r="B927" i="5"/>
  <c r="B926" i="5"/>
  <c r="B925" i="5"/>
  <c r="B924" i="5"/>
  <c r="B923" i="5"/>
  <c r="B922" i="5"/>
  <c r="B921" i="5"/>
  <c r="B920" i="5"/>
  <c r="B919" i="5"/>
  <c r="B918" i="5"/>
  <c r="B917" i="5"/>
  <c r="B916" i="5"/>
  <c r="B915" i="5"/>
  <c r="B914" i="5"/>
  <c r="B913" i="5"/>
  <c r="B912" i="5"/>
  <c r="B911" i="5"/>
  <c r="B910" i="5"/>
  <c r="B909" i="5"/>
  <c r="B908" i="5"/>
  <c r="B907" i="5"/>
  <c r="B906" i="5"/>
  <c r="B905" i="5"/>
  <c r="B904" i="5"/>
  <c r="B903" i="5"/>
  <c r="B902" i="5"/>
  <c r="B901" i="5"/>
  <c r="B900" i="5"/>
  <c r="B899" i="5"/>
  <c r="B898" i="5"/>
  <c r="B897" i="5"/>
  <c r="B896" i="5"/>
  <c r="B895" i="5"/>
  <c r="B894" i="5"/>
  <c r="B893" i="5"/>
  <c r="B892" i="5"/>
  <c r="B891" i="5"/>
  <c r="B890" i="5"/>
  <c r="B889" i="5"/>
  <c r="B888" i="5"/>
  <c r="B887" i="5"/>
  <c r="B886" i="5"/>
  <c r="B885" i="5"/>
  <c r="B884" i="5"/>
  <c r="B883" i="5"/>
  <c r="B882" i="5"/>
  <c r="B881" i="5"/>
  <c r="B880" i="5"/>
  <c r="B879" i="5"/>
  <c r="B878" i="5"/>
  <c r="B877" i="5"/>
  <c r="B876" i="5"/>
  <c r="B875" i="5"/>
  <c r="B874" i="5"/>
  <c r="B873" i="5"/>
  <c r="B872" i="5"/>
  <c r="B871" i="5"/>
  <c r="B870" i="5"/>
  <c r="B869" i="5"/>
  <c r="B868" i="5"/>
  <c r="B867" i="5"/>
  <c r="B866" i="5"/>
  <c r="B865" i="5"/>
  <c r="B864" i="5"/>
  <c r="B863" i="5"/>
  <c r="B862" i="5"/>
  <c r="B861" i="5"/>
  <c r="B860" i="5"/>
  <c r="B859" i="5"/>
  <c r="B858" i="5"/>
  <c r="B857" i="5"/>
  <c r="B856" i="5"/>
  <c r="B855" i="5"/>
  <c r="B854" i="5"/>
  <c r="B853" i="5"/>
  <c r="B852" i="5"/>
  <c r="B851" i="5"/>
  <c r="B850" i="5"/>
  <c r="B849" i="5"/>
  <c r="B848" i="5"/>
  <c r="B847" i="5"/>
  <c r="B846" i="5"/>
  <c r="B845" i="5"/>
  <c r="B844" i="5"/>
  <c r="B843" i="5"/>
  <c r="B842" i="5"/>
  <c r="B841" i="5"/>
  <c r="B840" i="5"/>
  <c r="B839" i="5"/>
  <c r="B838" i="5"/>
  <c r="B837" i="5"/>
  <c r="B836" i="5"/>
  <c r="B835" i="5"/>
  <c r="B834" i="5"/>
  <c r="B833" i="5"/>
  <c r="B832" i="5"/>
  <c r="B831" i="5"/>
  <c r="B830" i="5"/>
  <c r="B829" i="5"/>
  <c r="B828" i="5"/>
  <c r="B827" i="5"/>
  <c r="B826" i="5"/>
  <c r="B825" i="5"/>
  <c r="B824" i="5"/>
  <c r="B823" i="5"/>
  <c r="B822" i="5"/>
  <c r="B821" i="5"/>
  <c r="B820" i="5"/>
  <c r="B819" i="5"/>
  <c r="B818" i="5"/>
  <c r="B817" i="5"/>
  <c r="B816" i="5"/>
  <c r="B815" i="5"/>
  <c r="B814" i="5"/>
  <c r="B813" i="5"/>
  <c r="B812" i="5"/>
  <c r="B811" i="5"/>
  <c r="B810" i="5"/>
  <c r="B809" i="5"/>
  <c r="B808" i="5"/>
  <c r="B807" i="5"/>
  <c r="B806" i="5"/>
  <c r="B805" i="5"/>
  <c r="B804" i="5"/>
  <c r="B803" i="5"/>
  <c r="B802" i="5"/>
  <c r="B801" i="5"/>
  <c r="B800" i="5"/>
  <c r="B799" i="5"/>
  <c r="B798" i="5"/>
  <c r="B797" i="5"/>
  <c r="B796" i="5"/>
  <c r="B795" i="5"/>
  <c r="B794" i="5"/>
  <c r="B793" i="5"/>
  <c r="B792" i="5"/>
  <c r="B791" i="5"/>
  <c r="B790" i="5"/>
  <c r="B789" i="5"/>
  <c r="B788" i="5"/>
  <c r="B787" i="5"/>
  <c r="B786" i="5"/>
  <c r="B785" i="5"/>
  <c r="B784" i="5"/>
  <c r="B783" i="5"/>
  <c r="B782" i="5"/>
  <c r="B781" i="5"/>
  <c r="B780" i="5"/>
  <c r="B779" i="5"/>
  <c r="B778" i="5"/>
  <c r="B777" i="5"/>
  <c r="B776" i="5"/>
  <c r="B775" i="5"/>
  <c r="B774" i="5"/>
  <c r="B773" i="5"/>
  <c r="B772" i="5"/>
  <c r="B771" i="5"/>
  <c r="B770" i="5"/>
  <c r="B769" i="5"/>
  <c r="B768" i="5"/>
  <c r="B767" i="5"/>
  <c r="B766" i="5"/>
  <c r="B765" i="5"/>
  <c r="B764" i="5"/>
  <c r="B763" i="5"/>
  <c r="B762" i="5"/>
  <c r="B761" i="5"/>
  <c r="B760" i="5"/>
  <c r="B759" i="5"/>
  <c r="B758" i="5"/>
  <c r="B757" i="5"/>
  <c r="B756" i="5"/>
  <c r="B755" i="5"/>
  <c r="B754" i="5"/>
  <c r="B753" i="5"/>
  <c r="B752" i="5"/>
  <c r="B751" i="5"/>
  <c r="B750" i="5"/>
  <c r="B749" i="5"/>
  <c r="B748" i="5"/>
  <c r="B747" i="5"/>
  <c r="B746" i="5"/>
  <c r="B745" i="5"/>
  <c r="B744" i="5"/>
  <c r="B743" i="5"/>
  <c r="B742" i="5"/>
  <c r="B741" i="5"/>
  <c r="B740" i="5"/>
  <c r="B739" i="5"/>
  <c r="B738" i="5"/>
  <c r="B737" i="5"/>
  <c r="B736" i="5"/>
  <c r="B735" i="5"/>
  <c r="B734" i="5"/>
  <c r="B733" i="5"/>
  <c r="B732" i="5"/>
  <c r="B731" i="5"/>
  <c r="B730" i="5"/>
  <c r="B729" i="5"/>
  <c r="B728" i="5"/>
  <c r="B727" i="5"/>
  <c r="B726" i="5"/>
  <c r="B725" i="5"/>
  <c r="B724" i="5"/>
  <c r="B723" i="5"/>
  <c r="B722" i="5"/>
  <c r="B721" i="5"/>
  <c r="B720" i="5"/>
  <c r="B719" i="5"/>
  <c r="B718" i="5"/>
  <c r="B717" i="5"/>
  <c r="B716" i="5"/>
  <c r="B715" i="5"/>
  <c r="B714" i="5"/>
  <c r="B713" i="5"/>
  <c r="B712" i="5"/>
  <c r="B711" i="5"/>
  <c r="B710" i="5"/>
  <c r="B709" i="5"/>
  <c r="B708" i="5"/>
  <c r="B707" i="5"/>
  <c r="B706" i="5"/>
  <c r="B705" i="5"/>
  <c r="B704" i="5"/>
  <c r="B703" i="5"/>
  <c r="B702" i="5"/>
  <c r="B701" i="5"/>
  <c r="B700" i="5"/>
  <c r="B699" i="5"/>
  <c r="B698" i="5"/>
  <c r="B697" i="5"/>
  <c r="B696" i="5"/>
  <c r="B695" i="5"/>
  <c r="B694" i="5"/>
  <c r="B693" i="5"/>
  <c r="B692" i="5"/>
  <c r="B691" i="5"/>
  <c r="B690" i="5"/>
  <c r="B689" i="5"/>
  <c r="B688" i="5"/>
  <c r="B687" i="5"/>
  <c r="B686" i="5"/>
  <c r="B685" i="5"/>
  <c r="B684" i="5"/>
  <c r="B683" i="5"/>
  <c r="B682" i="5"/>
  <c r="B681" i="5"/>
  <c r="B680" i="5"/>
  <c r="B679" i="5"/>
  <c r="B678" i="5"/>
  <c r="B677" i="5"/>
  <c r="B676" i="5"/>
  <c r="B675" i="5"/>
  <c r="B674" i="5"/>
  <c r="B673" i="5"/>
  <c r="B672" i="5"/>
  <c r="B671" i="5"/>
  <c r="B670" i="5"/>
  <c r="B669" i="5"/>
  <c r="B668" i="5"/>
  <c r="B667" i="5"/>
  <c r="B666" i="5"/>
  <c r="B665" i="5"/>
  <c r="B664" i="5"/>
  <c r="B663" i="5"/>
  <c r="B662" i="5"/>
  <c r="B661" i="5"/>
  <c r="B660" i="5"/>
  <c r="B659" i="5"/>
  <c r="B658" i="5"/>
  <c r="B657" i="5"/>
  <c r="B656" i="5"/>
  <c r="B655" i="5"/>
  <c r="B654" i="5"/>
  <c r="B653" i="5"/>
  <c r="B652" i="5"/>
  <c r="B651" i="5"/>
  <c r="B650" i="5"/>
  <c r="B649" i="5"/>
  <c r="B648" i="5"/>
  <c r="B647" i="5"/>
  <c r="B646" i="5"/>
  <c r="B645" i="5"/>
  <c r="B644" i="5"/>
  <c r="B643" i="5"/>
  <c r="B642" i="5"/>
  <c r="B641" i="5"/>
  <c r="B640" i="5"/>
  <c r="B639" i="5"/>
  <c r="B638" i="5"/>
  <c r="B637" i="5"/>
  <c r="B636" i="5"/>
  <c r="B635" i="5"/>
  <c r="B634" i="5"/>
  <c r="B633" i="5"/>
  <c r="B632" i="5"/>
  <c r="B631" i="5"/>
  <c r="B630" i="5"/>
  <c r="B629" i="5"/>
  <c r="B628" i="5"/>
  <c r="B627" i="5"/>
  <c r="B626" i="5"/>
  <c r="B625" i="5"/>
  <c r="B624" i="5"/>
  <c r="B623" i="5"/>
  <c r="B622" i="5"/>
  <c r="B621" i="5"/>
  <c r="B620" i="5"/>
  <c r="B619" i="5"/>
  <c r="B618" i="5"/>
  <c r="B617" i="5"/>
  <c r="B616" i="5"/>
  <c r="B615" i="5"/>
  <c r="B614" i="5"/>
  <c r="B613" i="5"/>
  <c r="B612" i="5"/>
  <c r="B611" i="5"/>
  <c r="B610" i="5"/>
  <c r="B609" i="5"/>
  <c r="B608" i="5"/>
  <c r="B607" i="5"/>
  <c r="B606" i="5"/>
  <c r="B605" i="5"/>
  <c r="B604" i="5"/>
  <c r="B603" i="5"/>
  <c r="B602" i="5"/>
  <c r="B601" i="5"/>
  <c r="B600" i="5"/>
  <c r="B599" i="5"/>
  <c r="B598" i="5"/>
  <c r="B597" i="5"/>
  <c r="B596" i="5"/>
  <c r="B595" i="5"/>
  <c r="B594" i="5"/>
  <c r="B593" i="5"/>
  <c r="B592" i="5"/>
  <c r="B591" i="5"/>
  <c r="B590" i="5"/>
  <c r="B589" i="5"/>
  <c r="B588" i="5"/>
  <c r="B587" i="5"/>
  <c r="B586" i="5"/>
  <c r="B585" i="5"/>
  <c r="B584" i="5"/>
  <c r="B583" i="5"/>
  <c r="B582" i="5"/>
  <c r="B581" i="5"/>
  <c r="B580" i="5"/>
  <c r="B579" i="5"/>
  <c r="B578" i="5"/>
  <c r="B577" i="5"/>
  <c r="B576" i="5"/>
  <c r="B575" i="5"/>
  <c r="B574" i="5"/>
  <c r="B573" i="5"/>
  <c r="B572" i="5"/>
  <c r="B571" i="5"/>
  <c r="B570" i="5"/>
  <c r="B569" i="5"/>
  <c r="B568" i="5"/>
  <c r="B567" i="5"/>
  <c r="B566" i="5"/>
  <c r="B565" i="5"/>
  <c r="B564" i="5"/>
  <c r="B563" i="5"/>
  <c r="B562" i="5"/>
  <c r="B561" i="5"/>
  <c r="B560" i="5"/>
  <c r="B559" i="5"/>
  <c r="B558" i="5"/>
  <c r="B557" i="5"/>
  <c r="B556" i="5"/>
  <c r="B555" i="5"/>
  <c r="B554" i="5"/>
  <c r="B553" i="5"/>
  <c r="B552" i="5"/>
  <c r="B551" i="5"/>
  <c r="B550" i="5"/>
  <c r="B549" i="5"/>
  <c r="B548" i="5"/>
  <c r="B547" i="5"/>
  <c r="B546" i="5"/>
  <c r="B545" i="5"/>
  <c r="B544" i="5"/>
  <c r="B543" i="5"/>
  <c r="B542" i="5"/>
  <c r="B541" i="5"/>
  <c r="B540" i="5"/>
  <c r="B539" i="5"/>
  <c r="B538" i="5"/>
  <c r="B537" i="5"/>
  <c r="B536" i="5"/>
  <c r="B535" i="5"/>
  <c r="B534" i="5"/>
  <c r="B533" i="5"/>
  <c r="B532" i="5"/>
  <c r="B531" i="5"/>
  <c r="B530" i="5"/>
  <c r="B529" i="5"/>
  <c r="B528" i="5"/>
  <c r="B527" i="5"/>
  <c r="B526" i="5"/>
  <c r="B525" i="5"/>
  <c r="B524" i="5"/>
  <c r="B523" i="5"/>
  <c r="B522" i="5"/>
  <c r="B521" i="5"/>
  <c r="B520" i="5"/>
  <c r="B519" i="5"/>
  <c r="B518" i="5"/>
  <c r="B517" i="5"/>
  <c r="B516" i="5"/>
  <c r="B515" i="5"/>
  <c r="B514" i="5"/>
  <c r="B513" i="5"/>
  <c r="B512" i="5"/>
  <c r="B511" i="5"/>
  <c r="B510" i="5"/>
  <c r="B509" i="5"/>
  <c r="B508" i="5"/>
  <c r="B507" i="5"/>
  <c r="B506" i="5"/>
  <c r="B505" i="5"/>
  <c r="B504" i="5"/>
  <c r="B503" i="5"/>
  <c r="B502" i="5"/>
  <c r="B501" i="5"/>
  <c r="B500" i="5"/>
  <c r="B499" i="5"/>
  <c r="B498" i="5"/>
  <c r="B497" i="5"/>
  <c r="B496" i="5"/>
  <c r="B495" i="5"/>
  <c r="B494" i="5"/>
  <c r="B493" i="5"/>
  <c r="B492" i="5"/>
  <c r="B491" i="5"/>
  <c r="B490" i="5"/>
  <c r="B489" i="5"/>
  <c r="B488" i="5"/>
  <c r="B487" i="5"/>
  <c r="B486" i="5"/>
  <c r="B485" i="5"/>
  <c r="B484" i="5"/>
  <c r="B483" i="5"/>
  <c r="B482" i="5"/>
  <c r="B481" i="5"/>
  <c r="B480" i="5"/>
  <c r="B479" i="5"/>
  <c r="B478" i="5"/>
  <c r="B477" i="5"/>
  <c r="B476" i="5"/>
  <c r="B475" i="5"/>
  <c r="B474" i="5"/>
  <c r="B473" i="5"/>
  <c r="B472" i="5"/>
  <c r="B471" i="5"/>
  <c r="B470" i="5"/>
  <c r="B469" i="5"/>
  <c r="B468" i="5"/>
  <c r="B467" i="5"/>
  <c r="B466" i="5"/>
  <c r="B465" i="5"/>
  <c r="B464" i="5"/>
  <c r="B463" i="5"/>
  <c r="B462" i="5"/>
  <c r="B461" i="5"/>
  <c r="B460" i="5"/>
  <c r="B459" i="5"/>
  <c r="B458" i="5"/>
  <c r="B457" i="5"/>
  <c r="B456" i="5"/>
  <c r="B455" i="5"/>
  <c r="B454" i="5"/>
  <c r="B453" i="5"/>
  <c r="B452" i="5"/>
  <c r="B451" i="5"/>
  <c r="B450" i="5"/>
  <c r="B449" i="5"/>
  <c r="B448" i="5"/>
  <c r="B447" i="5"/>
  <c r="B446" i="5"/>
  <c r="B445" i="5"/>
  <c r="B444" i="5"/>
  <c r="B443" i="5"/>
  <c r="B442" i="5"/>
  <c r="B441" i="5"/>
  <c r="B440" i="5"/>
  <c r="B439" i="5"/>
  <c r="B438" i="5"/>
  <c r="B437" i="5"/>
  <c r="B436" i="5"/>
  <c r="B435" i="5"/>
  <c r="B434" i="5"/>
  <c r="B433" i="5"/>
  <c r="B432" i="5"/>
  <c r="B431" i="5"/>
  <c r="B430" i="5"/>
  <c r="B429" i="5"/>
  <c r="B428" i="5"/>
  <c r="B427" i="5"/>
  <c r="B426" i="5"/>
  <c r="B425" i="5"/>
  <c r="B424" i="5"/>
  <c r="B423" i="5"/>
  <c r="B422" i="5"/>
  <c r="B421" i="5"/>
  <c r="B420" i="5"/>
  <c r="B419" i="5"/>
  <c r="B418" i="5"/>
  <c r="B417" i="5"/>
  <c r="B416" i="5"/>
  <c r="B415" i="5"/>
  <c r="B414" i="5"/>
  <c r="B413" i="5"/>
  <c r="B412" i="5"/>
  <c r="B411" i="5"/>
  <c r="B410" i="5"/>
  <c r="B409" i="5"/>
  <c r="B408" i="5"/>
  <c r="B407" i="5"/>
  <c r="B406" i="5"/>
  <c r="B405" i="5"/>
  <c r="B404" i="5"/>
  <c r="B403" i="5"/>
  <c r="B402" i="5"/>
  <c r="B401" i="5"/>
  <c r="B400" i="5"/>
  <c r="B399" i="5"/>
  <c r="B398" i="5"/>
  <c r="B397" i="5"/>
  <c r="B396" i="5"/>
  <c r="B395" i="5"/>
  <c r="B394" i="5"/>
  <c r="B393" i="5"/>
  <c r="B392" i="5"/>
  <c r="B391" i="5"/>
  <c r="B390" i="5"/>
  <c r="B389" i="5"/>
  <c r="B388" i="5"/>
  <c r="B387" i="5"/>
  <c r="B386" i="5"/>
  <c r="B385" i="5"/>
  <c r="B384" i="5"/>
  <c r="B383" i="5"/>
  <c r="B382" i="5"/>
  <c r="B381" i="5"/>
  <c r="B380" i="5"/>
  <c r="B379" i="5"/>
  <c r="B378" i="5"/>
  <c r="B377" i="5"/>
  <c r="B376" i="5"/>
  <c r="B375" i="5"/>
  <c r="B374" i="5"/>
  <c r="B373" i="5"/>
  <c r="B372" i="5"/>
  <c r="B371" i="5"/>
  <c r="B370" i="5"/>
  <c r="B369" i="5"/>
  <c r="B368" i="5"/>
  <c r="B367" i="5"/>
  <c r="B366" i="5"/>
  <c r="B365" i="5"/>
  <c r="B364" i="5"/>
  <c r="B363" i="5"/>
  <c r="B362" i="5"/>
  <c r="B361" i="5"/>
  <c r="B360" i="5"/>
  <c r="B359" i="5"/>
  <c r="B358" i="5"/>
  <c r="B357" i="5"/>
  <c r="B356" i="5"/>
  <c r="B355" i="5"/>
  <c r="B354" i="5"/>
  <c r="B353" i="5"/>
  <c r="B352" i="5"/>
  <c r="B351" i="5"/>
  <c r="B350" i="5"/>
  <c r="B349" i="5"/>
  <c r="B348" i="5"/>
  <c r="B347" i="5"/>
  <c r="B346" i="5"/>
  <c r="B345" i="5"/>
  <c r="B344" i="5"/>
  <c r="B343" i="5"/>
  <c r="B342" i="5"/>
  <c r="B341" i="5"/>
  <c r="B340" i="5"/>
  <c r="B339" i="5"/>
  <c r="B338" i="5"/>
  <c r="B337" i="5"/>
  <c r="B336" i="5"/>
  <c r="B335" i="5"/>
  <c r="B334" i="5"/>
  <c r="B333" i="5"/>
  <c r="B332" i="5"/>
  <c r="B331" i="5"/>
  <c r="B330" i="5"/>
  <c r="B329" i="5"/>
  <c r="B328" i="5"/>
  <c r="B327" i="5"/>
  <c r="B326" i="5"/>
  <c r="B325" i="5"/>
  <c r="B324" i="5"/>
  <c r="B323" i="5"/>
  <c r="B322" i="5"/>
  <c r="B321" i="5"/>
  <c r="B320" i="5"/>
  <c r="B319" i="5"/>
  <c r="B318" i="5"/>
  <c r="B317" i="5"/>
  <c r="B316" i="5"/>
  <c r="B315" i="5"/>
  <c r="B314" i="5"/>
  <c r="B313" i="5"/>
  <c r="B312" i="5"/>
  <c r="B311" i="5"/>
  <c r="B310" i="5"/>
  <c r="B309" i="5"/>
  <c r="B308" i="5"/>
  <c r="B307" i="5"/>
  <c r="B306" i="5"/>
  <c r="B305" i="5"/>
  <c r="B304" i="5"/>
  <c r="B303" i="5"/>
  <c r="B302" i="5"/>
  <c r="B301" i="5"/>
  <c r="B300" i="5"/>
  <c r="B299" i="5"/>
  <c r="B298" i="5"/>
  <c r="B297" i="5"/>
  <c r="B296" i="5"/>
  <c r="B295" i="5"/>
  <c r="B294" i="5"/>
  <c r="B293" i="5"/>
  <c r="B292" i="5"/>
  <c r="B291" i="5"/>
  <c r="B290" i="5"/>
  <c r="B289" i="5"/>
  <c r="B288" i="5"/>
  <c r="B287" i="5"/>
  <c r="B286" i="5"/>
  <c r="B285" i="5"/>
  <c r="B284" i="5"/>
  <c r="B283" i="5"/>
  <c r="B282" i="5"/>
  <c r="B281" i="5"/>
  <c r="B280" i="5"/>
  <c r="B279" i="5"/>
  <c r="B278" i="5"/>
  <c r="B277" i="5"/>
  <c r="B276" i="5"/>
  <c r="B275" i="5"/>
  <c r="B274" i="5"/>
  <c r="B273" i="5"/>
  <c r="B272" i="5"/>
  <c r="B271" i="5"/>
  <c r="B270" i="5"/>
  <c r="B269" i="5"/>
  <c r="B268" i="5"/>
  <c r="B267" i="5"/>
  <c r="B266" i="5"/>
  <c r="B265" i="5"/>
  <c r="B264" i="5"/>
  <c r="B263" i="5"/>
  <c r="B262" i="5"/>
  <c r="B261" i="5"/>
  <c r="B260" i="5"/>
  <c r="B259" i="5"/>
  <c r="B258" i="5"/>
  <c r="B257" i="5"/>
  <c r="B256" i="5"/>
  <c r="B255" i="5"/>
  <c r="B254" i="5"/>
  <c r="B253" i="5"/>
  <c r="B252" i="5"/>
  <c r="B251" i="5"/>
  <c r="B250" i="5"/>
  <c r="B249" i="5"/>
  <c r="B248" i="5"/>
  <c r="B247" i="5"/>
  <c r="B246" i="5"/>
  <c r="B245" i="5"/>
  <c r="B244" i="5"/>
  <c r="B243" i="5"/>
  <c r="B242" i="5"/>
  <c r="B241" i="5"/>
  <c r="B240" i="5"/>
  <c r="B239" i="5"/>
  <c r="B238" i="5"/>
  <c r="B237" i="5"/>
  <c r="B236" i="5"/>
  <c r="B235" i="5"/>
  <c r="B234" i="5"/>
  <c r="B233" i="5"/>
  <c r="B232" i="5"/>
  <c r="B231" i="5"/>
  <c r="B230" i="5"/>
  <c r="B229" i="5"/>
  <c r="B228" i="5"/>
  <c r="B227" i="5"/>
  <c r="B226" i="5"/>
  <c r="B225" i="5"/>
  <c r="B224" i="5"/>
  <c r="B223" i="5"/>
  <c r="B222" i="5"/>
  <c r="B221" i="5"/>
  <c r="B220" i="5"/>
  <c r="B219" i="5"/>
  <c r="B218" i="5"/>
  <c r="B217" i="5"/>
  <c r="B216" i="5"/>
  <c r="B215" i="5"/>
  <c r="B214" i="5"/>
  <c r="B213" i="5"/>
  <c r="B212" i="5"/>
  <c r="B211" i="5"/>
  <c r="B210" i="5"/>
  <c r="B209" i="5"/>
  <c r="B208" i="5"/>
  <c r="B207" i="5"/>
  <c r="B206" i="5"/>
  <c r="B205" i="5"/>
  <c r="B204" i="5"/>
  <c r="B203" i="5"/>
  <c r="B202" i="5"/>
  <c r="B201" i="5"/>
  <c r="B200" i="5"/>
  <c r="B199" i="5"/>
  <c r="B198" i="5"/>
  <c r="B197" i="5"/>
  <c r="B196" i="5"/>
  <c r="B195" i="5"/>
  <c r="B194" i="5"/>
  <c r="B193" i="5"/>
  <c r="B192" i="5"/>
  <c r="B191" i="5"/>
  <c r="B190" i="5"/>
  <c r="B189" i="5"/>
  <c r="B188" i="5"/>
  <c r="B187" i="5"/>
  <c r="B186" i="5"/>
  <c r="B185" i="5"/>
  <c r="B184" i="5"/>
  <c r="B183" i="5"/>
  <c r="B182" i="5"/>
  <c r="B181" i="5"/>
  <c r="B180" i="5"/>
  <c r="B179" i="5"/>
  <c r="B178" i="5"/>
  <c r="B177" i="5"/>
  <c r="B176" i="5"/>
  <c r="B175" i="5"/>
  <c r="B174" i="5"/>
  <c r="B173" i="5"/>
  <c r="B172" i="5"/>
  <c r="B171" i="5"/>
  <c r="B170" i="5"/>
  <c r="B169" i="5"/>
  <c r="B168" i="5"/>
  <c r="B167" i="5"/>
  <c r="B166" i="5"/>
  <c r="B165" i="5"/>
  <c r="B164" i="5"/>
  <c r="B163" i="5"/>
  <c r="B162" i="5"/>
  <c r="B161" i="5"/>
  <c r="B160" i="5"/>
  <c r="B159" i="5"/>
  <c r="B158" i="5"/>
  <c r="B157" i="5"/>
  <c r="B156" i="5"/>
  <c r="B155" i="5"/>
  <c r="B154" i="5"/>
  <c r="B153" i="5"/>
  <c r="B152" i="5"/>
  <c r="B151" i="5"/>
  <c r="B150" i="5"/>
  <c r="B149" i="5"/>
  <c r="B148" i="5"/>
  <c r="B147" i="5"/>
  <c r="B146" i="5"/>
  <c r="B145" i="5"/>
  <c r="B144" i="5"/>
  <c r="B143" i="5"/>
  <c r="B142" i="5"/>
  <c r="B141" i="5"/>
  <c r="B140" i="5"/>
  <c r="B139" i="5"/>
  <c r="B138" i="5"/>
  <c r="B137" i="5"/>
  <c r="B136" i="5"/>
  <c r="B135" i="5"/>
  <c r="B134" i="5"/>
  <c r="B133" i="5"/>
  <c r="B132" i="5"/>
  <c r="B131" i="5"/>
  <c r="B130" i="5"/>
  <c r="B129" i="5"/>
  <c r="B128" i="5"/>
  <c r="B127" i="5"/>
  <c r="B126" i="5"/>
  <c r="B125" i="5"/>
  <c r="B124" i="5"/>
  <c r="B123" i="5"/>
  <c r="B122" i="5"/>
  <c r="B121" i="5"/>
  <c r="B120" i="5"/>
  <c r="B119" i="5"/>
  <c r="B118" i="5"/>
  <c r="B117" i="5"/>
  <c r="B116" i="5"/>
  <c r="B115" i="5"/>
  <c r="B114" i="5"/>
  <c r="B113" i="5"/>
  <c r="B112" i="5"/>
  <c r="B111" i="5"/>
  <c r="B110" i="5"/>
  <c r="B109" i="5"/>
  <c r="B108" i="5"/>
  <c r="B107" i="5"/>
  <c r="Q5" i="12"/>
  <c r="F3" i="1"/>
  <c r="F3" i="8"/>
  <c r="E2" i="8"/>
  <c r="C27" i="12" l="1"/>
  <c r="B27" i="12"/>
  <c r="C90" i="12"/>
  <c r="B90" i="12"/>
  <c r="C13" i="12"/>
  <c r="B13" i="12"/>
  <c r="C22" i="12"/>
  <c r="B22" i="12"/>
  <c r="B28" i="12"/>
  <c r="C28" i="12"/>
  <c r="B36" i="12"/>
  <c r="C36" i="12"/>
  <c r="B46" i="12"/>
  <c r="C46" i="12"/>
  <c r="B54" i="12"/>
  <c r="C54" i="12"/>
  <c r="C61" i="12"/>
  <c r="B61" i="12"/>
  <c r="B68" i="12"/>
  <c r="C68" i="12"/>
  <c r="C91" i="12"/>
  <c r="B91" i="12"/>
  <c r="B86" i="12"/>
  <c r="C86" i="12"/>
  <c r="B99" i="12"/>
  <c r="C99" i="12"/>
  <c r="C131" i="12"/>
  <c r="B131" i="12"/>
  <c r="C53" i="12"/>
  <c r="B53" i="12"/>
  <c r="C67" i="12"/>
  <c r="B67" i="12"/>
  <c r="C98" i="12"/>
  <c r="B98" i="12"/>
  <c r="C109" i="12"/>
  <c r="B109" i="12"/>
  <c r="C20" i="12"/>
  <c r="B20" i="12"/>
  <c r="C24" i="12"/>
  <c r="B24" i="12"/>
  <c r="C29" i="12"/>
  <c r="B29" i="12"/>
  <c r="C42" i="12"/>
  <c r="B42" i="12"/>
  <c r="C47" i="12"/>
  <c r="B47" i="12"/>
  <c r="C38" i="12"/>
  <c r="B38" i="12"/>
  <c r="C62" i="12"/>
  <c r="B62" i="12"/>
  <c r="C69" i="12"/>
  <c r="B69" i="12"/>
  <c r="C92" i="12"/>
  <c r="B92" i="12"/>
  <c r="C87" i="12"/>
  <c r="B87" i="12"/>
  <c r="C100" i="12"/>
  <c r="B100" i="12"/>
  <c r="C10" i="12"/>
  <c r="B10" i="12"/>
  <c r="C18" i="12"/>
  <c r="B18" i="12"/>
  <c r="C23" i="12"/>
  <c r="B23" i="12"/>
  <c r="C31" i="12"/>
  <c r="B31" i="12"/>
  <c r="C41" i="12"/>
  <c r="B41" i="12"/>
  <c r="C50" i="12"/>
  <c r="B50" i="12"/>
  <c r="C55" i="12"/>
  <c r="B55" i="12"/>
  <c r="B64" i="12"/>
  <c r="C64" i="12"/>
  <c r="C70" i="12"/>
  <c r="B70" i="12"/>
  <c r="C85" i="12"/>
  <c r="B85" i="12"/>
  <c r="C88" i="12"/>
  <c r="B88" i="12"/>
  <c r="C101" i="12"/>
  <c r="B101" i="12"/>
  <c r="C35" i="12"/>
  <c r="B35" i="12"/>
  <c r="C60" i="12"/>
  <c r="B60" i="12"/>
  <c r="C89" i="12"/>
  <c r="B89" i="12"/>
  <c r="B9" i="12"/>
  <c r="C9" i="12"/>
  <c r="B19" i="12"/>
  <c r="C19" i="12"/>
  <c r="B39" i="12"/>
  <c r="C39" i="12"/>
  <c r="B30" i="12"/>
  <c r="C30" i="12"/>
  <c r="B1093" i="12"/>
  <c r="C1093" i="12"/>
  <c r="B51" i="12"/>
  <c r="C51" i="12"/>
  <c r="B57" i="12"/>
  <c r="C57" i="12"/>
  <c r="B65" i="12"/>
  <c r="C65" i="12"/>
  <c r="B71" i="12"/>
  <c r="C71" i="12"/>
  <c r="B118" i="12"/>
  <c r="C118" i="12"/>
  <c r="B94" i="12"/>
  <c r="C94" i="12"/>
  <c r="B102" i="12"/>
  <c r="C102" i="12"/>
  <c r="B12" i="12"/>
  <c r="C12" i="12"/>
  <c r="B17" i="12"/>
  <c r="C17" i="12"/>
  <c r="B40" i="12"/>
  <c r="C40" i="12"/>
  <c r="C32" i="12"/>
  <c r="B32" i="12"/>
  <c r="B37" i="12"/>
  <c r="C37" i="12"/>
  <c r="B48" i="12"/>
  <c r="C48" i="12"/>
  <c r="B59" i="12"/>
  <c r="C59" i="12"/>
  <c r="B63" i="12"/>
  <c r="C63" i="12"/>
  <c r="B72" i="12"/>
  <c r="C72" i="12"/>
  <c r="B120" i="12"/>
  <c r="C120" i="12"/>
  <c r="B95" i="12"/>
  <c r="C95" i="12"/>
  <c r="B103" i="12"/>
  <c r="C103" i="12"/>
  <c r="C11" i="12"/>
  <c r="B11" i="12"/>
  <c r="C15" i="12"/>
  <c r="B15" i="12"/>
  <c r="C25" i="12"/>
  <c r="B25" i="12"/>
  <c r="C33" i="12"/>
  <c r="B33" i="12"/>
  <c r="C43" i="12"/>
  <c r="B43" i="12"/>
  <c r="C49" i="12"/>
  <c r="B49" i="12"/>
  <c r="C56" i="12"/>
  <c r="B56" i="12"/>
  <c r="C66" i="12"/>
  <c r="B66" i="12"/>
  <c r="C73" i="12"/>
  <c r="B73" i="12"/>
  <c r="C130" i="12"/>
  <c r="B130" i="12"/>
  <c r="C96" i="12"/>
  <c r="B96" i="12"/>
  <c r="C104" i="12"/>
  <c r="B104" i="12"/>
  <c r="C21" i="12"/>
  <c r="B21" i="12"/>
  <c r="C45" i="12"/>
  <c r="B45" i="12"/>
  <c r="C14" i="12"/>
  <c r="B14" i="12"/>
  <c r="C16" i="12"/>
  <c r="B16" i="12"/>
  <c r="C26" i="12"/>
  <c r="B26" i="12"/>
  <c r="C34" i="12"/>
  <c r="B34" i="12"/>
  <c r="C44" i="12"/>
  <c r="B44" i="12"/>
  <c r="C52" i="12"/>
  <c r="B52" i="12"/>
  <c r="C58" i="12"/>
  <c r="B58" i="12"/>
  <c r="C140" i="12"/>
  <c r="B140" i="12"/>
  <c r="C74" i="12"/>
  <c r="B74" i="12"/>
  <c r="C134" i="12"/>
  <c r="B134" i="12"/>
  <c r="C97" i="12"/>
  <c r="B97" i="12"/>
  <c r="C93" i="12"/>
  <c r="B93" i="12"/>
  <c r="M802" i="5"/>
  <c r="L802" i="5"/>
  <c r="M1206" i="5"/>
  <c r="L1206" i="5"/>
  <c r="M1198" i="5"/>
  <c r="L1198" i="5"/>
  <c r="M1190" i="5"/>
  <c r="L1190" i="5"/>
  <c r="M1182" i="5"/>
  <c r="L1182" i="5"/>
  <c r="M1174" i="5"/>
  <c r="L1174" i="5"/>
  <c r="M1166" i="5"/>
  <c r="L1166" i="5"/>
  <c r="M1158" i="5"/>
  <c r="L1158" i="5"/>
  <c r="M1150" i="5"/>
  <c r="L1150" i="5"/>
  <c r="M1142" i="5"/>
  <c r="L1142" i="5"/>
  <c r="M1134" i="5"/>
  <c r="L1134" i="5"/>
  <c r="M1126" i="5"/>
  <c r="L1126" i="5"/>
  <c r="M1118" i="5"/>
  <c r="L1118" i="5"/>
  <c r="M1110" i="5"/>
  <c r="L1110" i="5"/>
  <c r="M1102" i="5"/>
  <c r="L1102" i="5"/>
  <c r="M1094" i="5"/>
  <c r="L1094" i="5"/>
  <c r="M1086" i="5"/>
  <c r="L1086" i="5"/>
  <c r="M1078" i="5"/>
  <c r="L1078" i="5"/>
  <c r="M1070" i="5"/>
  <c r="L1070" i="5"/>
  <c r="M1062" i="5"/>
  <c r="L1062" i="5"/>
  <c r="M1054" i="5"/>
  <c r="L1054" i="5"/>
  <c r="M1046" i="5"/>
  <c r="L1046" i="5"/>
  <c r="M1038" i="5"/>
  <c r="L1038" i="5"/>
  <c r="M1030" i="5"/>
  <c r="L1030" i="5"/>
  <c r="M1022" i="5"/>
  <c r="L1022" i="5"/>
  <c r="M1014" i="5"/>
  <c r="L1014" i="5"/>
  <c r="M1006" i="5"/>
  <c r="L1006" i="5"/>
  <c r="M998" i="5"/>
  <c r="L998" i="5"/>
  <c r="M990" i="5"/>
  <c r="L990" i="5"/>
  <c r="M982" i="5"/>
  <c r="L982" i="5"/>
  <c r="M974" i="5"/>
  <c r="L974" i="5"/>
  <c r="M966" i="5"/>
  <c r="L966" i="5"/>
  <c r="M958" i="5"/>
  <c r="L958" i="5"/>
  <c r="M950" i="5"/>
  <c r="L950" i="5"/>
  <c r="M942" i="5"/>
  <c r="L942" i="5"/>
  <c r="L934" i="5"/>
  <c r="M934" i="5"/>
  <c r="M926" i="5"/>
  <c r="L926" i="5"/>
  <c r="M918" i="5"/>
  <c r="L918" i="5"/>
  <c r="M910" i="5"/>
  <c r="L910" i="5"/>
  <c r="M902" i="5"/>
  <c r="L902" i="5"/>
  <c r="M894" i="5"/>
  <c r="L894" i="5"/>
  <c r="M886" i="5"/>
  <c r="L886" i="5"/>
  <c r="M878" i="5"/>
  <c r="L878" i="5"/>
  <c r="M870" i="5"/>
  <c r="L870" i="5"/>
  <c r="M862" i="5"/>
  <c r="L862" i="5"/>
  <c r="M854" i="5"/>
  <c r="L854" i="5"/>
  <c r="M846" i="5"/>
  <c r="L846" i="5"/>
  <c r="M838" i="5"/>
  <c r="L838" i="5"/>
  <c r="M830" i="5"/>
  <c r="L830" i="5"/>
  <c r="M822" i="5"/>
  <c r="L822" i="5"/>
  <c r="M814" i="5"/>
  <c r="L814" i="5"/>
  <c r="M806" i="5"/>
  <c r="L806" i="5"/>
  <c r="M798" i="5"/>
  <c r="L798" i="5"/>
  <c r="M790" i="5"/>
  <c r="L790" i="5"/>
  <c r="M782" i="5"/>
  <c r="L782" i="5"/>
  <c r="M774" i="5"/>
  <c r="L774" i="5"/>
  <c r="M766" i="5"/>
  <c r="L766" i="5"/>
  <c r="M758" i="5"/>
  <c r="L758" i="5"/>
  <c r="M750" i="5"/>
  <c r="L750" i="5"/>
  <c r="M742" i="5"/>
  <c r="L742" i="5"/>
  <c r="M734" i="5"/>
  <c r="L734" i="5"/>
  <c r="M726" i="5"/>
  <c r="L726" i="5"/>
  <c r="M718" i="5"/>
  <c r="L718" i="5"/>
  <c r="M710" i="5"/>
  <c r="L710" i="5"/>
  <c r="M702" i="5"/>
  <c r="L702" i="5"/>
  <c r="M694" i="5"/>
  <c r="L694" i="5"/>
  <c r="M686" i="5"/>
  <c r="L686" i="5"/>
  <c r="M1146" i="5"/>
  <c r="L1146" i="5"/>
  <c r="M1205" i="5"/>
  <c r="L1205" i="5"/>
  <c r="M1197" i="5"/>
  <c r="L1197" i="5"/>
  <c r="M1189" i="5"/>
  <c r="L1189" i="5"/>
  <c r="M1181" i="5"/>
  <c r="L1181" i="5"/>
  <c r="M1173" i="5"/>
  <c r="L1173" i="5"/>
  <c r="M1165" i="5"/>
  <c r="L1165" i="5"/>
  <c r="M1157" i="5"/>
  <c r="L1157" i="5"/>
  <c r="M1149" i="5"/>
  <c r="L1149" i="5"/>
  <c r="M1141" i="5"/>
  <c r="L1141" i="5"/>
  <c r="M1133" i="5"/>
  <c r="L1133" i="5"/>
  <c r="L1125" i="5"/>
  <c r="M1125" i="5"/>
  <c r="M1117" i="5"/>
  <c r="L1117" i="5"/>
  <c r="M1109" i="5"/>
  <c r="L1109" i="5"/>
  <c r="M1101" i="5"/>
  <c r="L1101" i="5"/>
  <c r="M1093" i="5"/>
  <c r="L1093" i="5"/>
  <c r="M1085" i="5"/>
  <c r="L1085" i="5"/>
  <c r="M1077" i="5"/>
  <c r="L1077" i="5"/>
  <c r="M1069" i="5"/>
  <c r="L1069" i="5"/>
  <c r="M1061" i="5"/>
  <c r="L1061" i="5"/>
  <c r="M1053" i="5"/>
  <c r="L1053" i="5"/>
  <c r="M1045" i="5"/>
  <c r="L1045" i="5"/>
  <c r="M1037" i="5"/>
  <c r="L1037" i="5"/>
  <c r="M1029" i="5"/>
  <c r="L1029" i="5"/>
  <c r="L1021" i="5"/>
  <c r="M1021" i="5"/>
  <c r="M1013" i="5"/>
  <c r="L1013" i="5"/>
  <c r="M1005" i="5"/>
  <c r="L1005" i="5"/>
  <c r="M997" i="5"/>
  <c r="L997" i="5"/>
  <c r="M989" i="5"/>
  <c r="L989" i="5"/>
  <c r="M981" i="5"/>
  <c r="L981" i="5"/>
  <c r="M973" i="5"/>
  <c r="L973" i="5"/>
  <c r="M965" i="5"/>
  <c r="L965" i="5"/>
  <c r="L957" i="5"/>
  <c r="M957" i="5"/>
  <c r="M949" i="5"/>
  <c r="L949" i="5"/>
  <c r="M941" i="5"/>
  <c r="L941" i="5"/>
  <c r="M933" i="5"/>
  <c r="L933" i="5"/>
  <c r="M925" i="5"/>
  <c r="L925" i="5"/>
  <c r="M917" i="5"/>
  <c r="L917" i="5"/>
  <c r="M909" i="5"/>
  <c r="L909" i="5"/>
  <c r="M901" i="5"/>
  <c r="L901" i="5"/>
  <c r="M893" i="5"/>
  <c r="L893" i="5"/>
  <c r="M885" i="5"/>
  <c r="L885" i="5"/>
  <c r="M877" i="5"/>
  <c r="L877" i="5"/>
  <c r="L869" i="5"/>
  <c r="M869" i="5"/>
  <c r="M861" i="5"/>
  <c r="L861" i="5"/>
  <c r="M853" i="5"/>
  <c r="L853" i="5"/>
  <c r="M845" i="5"/>
  <c r="L845" i="5"/>
  <c r="M837" i="5"/>
  <c r="L837" i="5"/>
  <c r="M829" i="5"/>
  <c r="L829" i="5"/>
  <c r="M821" i="5"/>
  <c r="L821" i="5"/>
  <c r="M813" i="5"/>
  <c r="L813" i="5"/>
  <c r="M805" i="5"/>
  <c r="L805" i="5"/>
  <c r="M797" i="5"/>
  <c r="L797" i="5"/>
  <c r="M789" i="5"/>
  <c r="L789" i="5"/>
  <c r="M781" i="5"/>
  <c r="L781" i="5"/>
  <c r="M773" i="5"/>
  <c r="L773" i="5"/>
  <c r="M765" i="5"/>
  <c r="L765" i="5"/>
  <c r="M757" i="5"/>
  <c r="L757" i="5"/>
  <c r="M749" i="5"/>
  <c r="L749" i="5"/>
  <c r="M741" i="5"/>
  <c r="L741" i="5"/>
  <c r="M733" i="5"/>
  <c r="L733" i="5"/>
  <c r="M725" i="5"/>
  <c r="L725" i="5"/>
  <c r="M717" i="5"/>
  <c r="L717" i="5"/>
  <c r="M709" i="5"/>
  <c r="L709" i="5"/>
  <c r="M701" i="5"/>
  <c r="L701" i="5"/>
  <c r="M693" i="5"/>
  <c r="L693" i="5"/>
  <c r="M685" i="5"/>
  <c r="L685" i="5"/>
  <c r="M818" i="5"/>
  <c r="L818" i="5"/>
  <c r="M1204" i="5"/>
  <c r="L1204" i="5"/>
  <c r="M1196" i="5"/>
  <c r="L1196" i="5"/>
  <c r="M1188" i="5"/>
  <c r="L1188" i="5"/>
  <c r="M1180" i="5"/>
  <c r="L1180" i="5"/>
  <c r="M1172" i="5"/>
  <c r="L1172" i="5"/>
  <c r="M1164" i="5"/>
  <c r="L1164" i="5"/>
  <c r="M1156" i="5"/>
  <c r="L1156" i="5"/>
  <c r="M1148" i="5"/>
  <c r="L1148" i="5"/>
  <c r="M1140" i="5"/>
  <c r="L1140" i="5"/>
  <c r="M1132" i="5"/>
  <c r="L1132" i="5"/>
  <c r="M1124" i="5"/>
  <c r="L1124" i="5"/>
  <c r="M1116" i="5"/>
  <c r="L1116" i="5"/>
  <c r="M1108" i="5"/>
  <c r="L1108" i="5"/>
  <c r="M1100" i="5"/>
  <c r="L1100" i="5"/>
  <c r="M1092" i="5"/>
  <c r="L1092" i="5"/>
  <c r="M1084" i="5"/>
  <c r="L1084" i="5"/>
  <c r="M1076" i="5"/>
  <c r="L1076" i="5"/>
  <c r="M1068" i="5"/>
  <c r="L1068" i="5"/>
  <c r="M1060" i="5"/>
  <c r="L1060" i="5"/>
  <c r="M1052" i="5"/>
  <c r="L1052" i="5"/>
  <c r="M1044" i="5"/>
  <c r="L1044" i="5"/>
  <c r="M1036" i="5"/>
  <c r="L1036" i="5"/>
  <c r="M1028" i="5"/>
  <c r="L1028" i="5"/>
  <c r="M1020" i="5"/>
  <c r="L1020" i="5"/>
  <c r="M1012" i="5"/>
  <c r="L1012" i="5"/>
  <c r="M1004" i="5"/>
  <c r="L1004" i="5"/>
  <c r="M996" i="5"/>
  <c r="L996" i="5"/>
  <c r="M988" i="5"/>
  <c r="L988" i="5"/>
  <c r="M980" i="5"/>
  <c r="L980" i="5"/>
  <c r="M972" i="5"/>
  <c r="L972" i="5"/>
  <c r="M964" i="5"/>
  <c r="L964" i="5"/>
  <c r="M956" i="5"/>
  <c r="L956" i="5"/>
  <c r="M948" i="5"/>
  <c r="L948" i="5"/>
  <c r="M940" i="5"/>
  <c r="L940" i="5"/>
  <c r="M932" i="5"/>
  <c r="L932" i="5"/>
  <c r="M924" i="5"/>
  <c r="L924" i="5"/>
  <c r="M916" i="5"/>
  <c r="L916" i="5"/>
  <c r="M908" i="5"/>
  <c r="L908" i="5"/>
  <c r="M900" i="5"/>
  <c r="L900" i="5"/>
  <c r="M892" i="5"/>
  <c r="L892" i="5"/>
  <c r="M884" i="5"/>
  <c r="L884" i="5"/>
  <c r="M876" i="5"/>
  <c r="L876" i="5"/>
  <c r="M868" i="5"/>
  <c r="L868" i="5"/>
  <c r="M860" i="5"/>
  <c r="L860" i="5"/>
  <c r="M852" i="5"/>
  <c r="L852" i="5"/>
  <c r="M844" i="5"/>
  <c r="L844" i="5"/>
  <c r="M836" i="5"/>
  <c r="L836" i="5"/>
  <c r="M828" i="5"/>
  <c r="L828" i="5"/>
  <c r="M820" i="5"/>
  <c r="L820" i="5"/>
  <c r="M812" i="5"/>
  <c r="L812" i="5"/>
  <c r="M804" i="5"/>
  <c r="L804" i="5"/>
  <c r="M796" i="5"/>
  <c r="L796" i="5"/>
  <c r="M788" i="5"/>
  <c r="L788" i="5"/>
  <c r="M780" i="5"/>
  <c r="L780" i="5"/>
  <c r="M772" i="5"/>
  <c r="L772" i="5"/>
  <c r="M764" i="5"/>
  <c r="L764" i="5"/>
  <c r="M756" i="5"/>
  <c r="L756" i="5"/>
  <c r="M748" i="5"/>
  <c r="L748" i="5"/>
  <c r="M740" i="5"/>
  <c r="L740" i="5"/>
  <c r="M732" i="5"/>
  <c r="L732" i="5"/>
  <c r="M724" i="5"/>
  <c r="L724" i="5"/>
  <c r="M716" i="5"/>
  <c r="L716" i="5"/>
  <c r="M708" i="5"/>
  <c r="L708" i="5"/>
  <c r="M700" i="5"/>
  <c r="L700" i="5"/>
  <c r="M692" i="5"/>
  <c r="L692" i="5"/>
  <c r="M834" i="5"/>
  <c r="L834" i="5"/>
  <c r="M1203" i="5"/>
  <c r="L1203" i="5"/>
  <c r="M1195" i="5"/>
  <c r="L1195" i="5"/>
  <c r="M1187" i="5"/>
  <c r="L1187" i="5"/>
  <c r="M1179" i="5"/>
  <c r="L1179" i="5"/>
  <c r="M1171" i="5"/>
  <c r="L1171" i="5"/>
  <c r="M1163" i="5"/>
  <c r="L1163" i="5"/>
  <c r="M1155" i="5"/>
  <c r="L1155" i="5"/>
  <c r="M1147" i="5"/>
  <c r="L1147" i="5"/>
  <c r="M1139" i="5"/>
  <c r="L1139" i="5"/>
  <c r="M1131" i="5"/>
  <c r="L1131" i="5"/>
  <c r="M1123" i="5"/>
  <c r="L1123" i="5"/>
  <c r="M1115" i="5"/>
  <c r="L1115" i="5"/>
  <c r="M1107" i="5"/>
  <c r="L1107" i="5"/>
  <c r="M1099" i="5"/>
  <c r="L1099" i="5"/>
  <c r="M1091" i="5"/>
  <c r="L1091" i="5"/>
  <c r="M1083" i="5"/>
  <c r="L1083" i="5"/>
  <c r="M1075" i="5"/>
  <c r="L1075" i="5"/>
  <c r="M1067" i="5"/>
  <c r="L1067" i="5"/>
  <c r="M1059" i="5"/>
  <c r="L1059" i="5"/>
  <c r="M1051" i="5"/>
  <c r="L1051" i="5"/>
  <c r="M1043" i="5"/>
  <c r="L1043" i="5"/>
  <c r="M1035" i="5"/>
  <c r="L1035" i="5"/>
  <c r="M1027" i="5"/>
  <c r="L1027" i="5"/>
  <c r="M1019" i="5"/>
  <c r="L1019" i="5"/>
  <c r="M1011" i="5"/>
  <c r="L1011" i="5"/>
  <c r="M1003" i="5"/>
  <c r="L1003" i="5"/>
  <c r="M995" i="5"/>
  <c r="L995" i="5"/>
  <c r="M987" i="5"/>
  <c r="L987" i="5"/>
  <c r="M979" i="5"/>
  <c r="L979" i="5"/>
  <c r="M971" i="5"/>
  <c r="L971" i="5"/>
  <c r="M963" i="5"/>
  <c r="L963" i="5"/>
  <c r="M955" i="5"/>
  <c r="L955" i="5"/>
  <c r="M947" i="5"/>
  <c r="L947" i="5"/>
  <c r="M939" i="5"/>
  <c r="L939" i="5"/>
  <c r="M931" i="5"/>
  <c r="L931" i="5"/>
  <c r="M923" i="5"/>
  <c r="L923" i="5"/>
  <c r="M915" i="5"/>
  <c r="L915" i="5"/>
  <c r="M907" i="5"/>
  <c r="L907" i="5"/>
  <c r="M899" i="5"/>
  <c r="L899" i="5"/>
  <c r="M891" i="5"/>
  <c r="L891" i="5"/>
  <c r="M883" i="5"/>
  <c r="L883" i="5"/>
  <c r="M875" i="5"/>
  <c r="L875" i="5"/>
  <c r="M867" i="5"/>
  <c r="L867" i="5"/>
  <c r="M859" i="5"/>
  <c r="L859" i="5"/>
  <c r="M851" i="5"/>
  <c r="L851" i="5"/>
  <c r="M843" i="5"/>
  <c r="L843" i="5"/>
  <c r="M835" i="5"/>
  <c r="L835" i="5"/>
  <c r="M827" i="5"/>
  <c r="L827" i="5"/>
  <c r="M819" i="5"/>
  <c r="L819" i="5"/>
  <c r="M811" i="5"/>
  <c r="L811" i="5"/>
  <c r="M803" i="5"/>
  <c r="L803" i="5"/>
  <c r="M795" i="5"/>
  <c r="L795" i="5"/>
  <c r="M787" i="5"/>
  <c r="L787" i="5"/>
  <c r="M779" i="5"/>
  <c r="L779" i="5"/>
  <c r="M771" i="5"/>
  <c r="L771" i="5"/>
  <c r="M763" i="5"/>
  <c r="L763" i="5"/>
  <c r="M755" i="5"/>
  <c r="L755" i="5"/>
  <c r="M747" i="5"/>
  <c r="L747" i="5"/>
  <c r="M739" i="5"/>
  <c r="L739" i="5"/>
  <c r="M731" i="5"/>
  <c r="L731" i="5"/>
  <c r="M723" i="5"/>
  <c r="L723" i="5"/>
  <c r="M715" i="5"/>
  <c r="L715" i="5"/>
  <c r="M707" i="5"/>
  <c r="L707" i="5"/>
  <c r="M699" i="5"/>
  <c r="L699" i="5"/>
  <c r="M691" i="5"/>
  <c r="L691" i="5"/>
  <c r="M1194" i="5"/>
  <c r="L1194" i="5"/>
  <c r="M1178" i="5"/>
  <c r="L1178" i="5"/>
  <c r="M1154" i="5"/>
  <c r="L1154" i="5"/>
  <c r="M1122" i="5"/>
  <c r="L1122" i="5"/>
  <c r="M1098" i="5"/>
  <c r="L1098" i="5"/>
  <c r="M1082" i="5"/>
  <c r="L1082" i="5"/>
  <c r="M1058" i="5"/>
  <c r="L1058" i="5"/>
  <c r="M1034" i="5"/>
  <c r="L1034" i="5"/>
  <c r="M1010" i="5"/>
  <c r="L1010" i="5"/>
  <c r="M986" i="5"/>
  <c r="L986" i="5"/>
  <c r="M962" i="5"/>
  <c r="L962" i="5"/>
  <c r="M946" i="5"/>
  <c r="L946" i="5"/>
  <c r="M922" i="5"/>
  <c r="L922" i="5"/>
  <c r="M898" i="5"/>
  <c r="L898" i="5"/>
  <c r="M874" i="5"/>
  <c r="L874" i="5"/>
  <c r="M850" i="5"/>
  <c r="L850" i="5"/>
  <c r="M810" i="5"/>
  <c r="L810" i="5"/>
  <c r="M778" i="5"/>
  <c r="L778" i="5"/>
  <c r="M754" i="5"/>
  <c r="L754" i="5"/>
  <c r="M730" i="5"/>
  <c r="L730" i="5"/>
  <c r="M706" i="5"/>
  <c r="L706" i="5"/>
  <c r="M1209" i="5"/>
  <c r="L1209" i="5"/>
  <c r="M1201" i="5"/>
  <c r="L1201" i="5"/>
  <c r="M1193" i="5"/>
  <c r="L1193" i="5"/>
  <c r="M1185" i="5"/>
  <c r="L1185" i="5"/>
  <c r="M1177" i="5"/>
  <c r="L1177" i="5"/>
  <c r="M1169" i="5"/>
  <c r="L1169" i="5"/>
  <c r="M1161" i="5"/>
  <c r="L1161" i="5"/>
  <c r="M1153" i="5"/>
  <c r="L1153" i="5"/>
  <c r="M1145" i="5"/>
  <c r="L1145" i="5"/>
  <c r="M1137" i="5"/>
  <c r="L1137" i="5"/>
  <c r="M1129" i="5"/>
  <c r="L1129" i="5"/>
  <c r="M1121" i="5"/>
  <c r="L1121" i="5"/>
  <c r="M1113" i="5"/>
  <c r="L1113" i="5"/>
  <c r="M1105" i="5"/>
  <c r="L1105" i="5"/>
  <c r="M1097" i="5"/>
  <c r="L1097" i="5"/>
  <c r="M1089" i="5"/>
  <c r="L1089" i="5"/>
  <c r="M1081" i="5"/>
  <c r="L1081" i="5"/>
  <c r="M1073" i="5"/>
  <c r="L1073" i="5"/>
  <c r="M1065" i="5"/>
  <c r="L1065" i="5"/>
  <c r="M1057" i="5"/>
  <c r="L1057" i="5"/>
  <c r="M1049" i="5"/>
  <c r="L1049" i="5"/>
  <c r="M1041" i="5"/>
  <c r="L1041" i="5"/>
  <c r="M1033" i="5"/>
  <c r="L1033" i="5"/>
  <c r="M1025" i="5"/>
  <c r="L1025" i="5"/>
  <c r="M1017" i="5"/>
  <c r="L1017" i="5"/>
  <c r="M1009" i="5"/>
  <c r="L1009" i="5"/>
  <c r="M1001" i="5"/>
  <c r="L1001" i="5"/>
  <c r="M993" i="5"/>
  <c r="L993" i="5"/>
  <c r="M985" i="5"/>
  <c r="L985" i="5"/>
  <c r="M977" i="5"/>
  <c r="L977" i="5"/>
  <c r="M969" i="5"/>
  <c r="L969" i="5"/>
  <c r="M961" i="5"/>
  <c r="L961" i="5"/>
  <c r="M953" i="5"/>
  <c r="L953" i="5"/>
  <c r="M945" i="5"/>
  <c r="L945" i="5"/>
  <c r="M937" i="5"/>
  <c r="L937" i="5"/>
  <c r="M929" i="5"/>
  <c r="L929" i="5"/>
  <c r="M921" i="5"/>
  <c r="L921" i="5"/>
  <c r="M913" i="5"/>
  <c r="L913" i="5"/>
  <c r="M905" i="5"/>
  <c r="L905" i="5"/>
  <c r="M897" i="5"/>
  <c r="L897" i="5"/>
  <c r="M889" i="5"/>
  <c r="L889" i="5"/>
  <c r="M881" i="5"/>
  <c r="L881" i="5"/>
  <c r="M873" i="5"/>
  <c r="L873" i="5"/>
  <c r="M865" i="5"/>
  <c r="L865" i="5"/>
  <c r="M857" i="5"/>
  <c r="L857" i="5"/>
  <c r="M849" i="5"/>
  <c r="L849" i="5"/>
  <c r="M841" i="5"/>
  <c r="L841" i="5"/>
  <c r="M833" i="5"/>
  <c r="L833" i="5"/>
  <c r="M825" i="5"/>
  <c r="L825" i="5"/>
  <c r="M817" i="5"/>
  <c r="L817" i="5"/>
  <c r="M809" i="5"/>
  <c r="L809" i="5"/>
  <c r="M801" i="5"/>
  <c r="L801" i="5"/>
  <c r="M793" i="5"/>
  <c r="L793" i="5"/>
  <c r="M785" i="5"/>
  <c r="L785" i="5"/>
  <c r="M777" i="5"/>
  <c r="L777" i="5"/>
  <c r="M769" i="5"/>
  <c r="L769" i="5"/>
  <c r="M761" i="5"/>
  <c r="L761" i="5"/>
  <c r="M753" i="5"/>
  <c r="L753" i="5"/>
  <c r="M745" i="5"/>
  <c r="L745" i="5"/>
  <c r="M737" i="5"/>
  <c r="L737" i="5"/>
  <c r="M729" i="5"/>
  <c r="L729" i="5"/>
  <c r="M721" i="5"/>
  <c r="L721" i="5"/>
  <c r="M713" i="5"/>
  <c r="L713" i="5"/>
  <c r="M705" i="5"/>
  <c r="L705" i="5"/>
  <c r="M697" i="5"/>
  <c r="L697" i="5"/>
  <c r="M689" i="5"/>
  <c r="L689" i="5"/>
  <c r="M1202" i="5"/>
  <c r="L1202" i="5"/>
  <c r="M1170" i="5"/>
  <c r="L1170" i="5"/>
  <c r="M1138" i="5"/>
  <c r="L1138" i="5"/>
  <c r="M1114" i="5"/>
  <c r="L1114" i="5"/>
  <c r="M1090" i="5"/>
  <c r="L1090" i="5"/>
  <c r="M1066" i="5"/>
  <c r="L1066" i="5"/>
  <c r="M1042" i="5"/>
  <c r="L1042" i="5"/>
  <c r="M1018" i="5"/>
  <c r="L1018" i="5"/>
  <c r="M994" i="5"/>
  <c r="L994" i="5"/>
  <c r="M970" i="5"/>
  <c r="L970" i="5"/>
  <c r="M938" i="5"/>
  <c r="L938" i="5"/>
  <c r="M914" i="5"/>
  <c r="L914" i="5"/>
  <c r="M890" i="5"/>
  <c r="L890" i="5"/>
  <c r="M866" i="5"/>
  <c r="L866" i="5"/>
  <c r="M842" i="5"/>
  <c r="L842" i="5"/>
  <c r="M794" i="5"/>
  <c r="L794" i="5"/>
  <c r="M762" i="5"/>
  <c r="L762" i="5"/>
  <c r="M738" i="5"/>
  <c r="L738" i="5"/>
  <c r="M714" i="5"/>
  <c r="L714" i="5"/>
  <c r="M690" i="5"/>
  <c r="L690" i="5"/>
  <c r="M1208" i="5"/>
  <c r="L1208" i="5"/>
  <c r="M1200" i="5"/>
  <c r="L1200" i="5"/>
  <c r="M1192" i="5"/>
  <c r="L1192" i="5"/>
  <c r="M1184" i="5"/>
  <c r="L1184" i="5"/>
  <c r="M1176" i="5"/>
  <c r="L1176" i="5"/>
  <c r="M1168" i="5"/>
  <c r="L1168" i="5"/>
  <c r="M1160" i="5"/>
  <c r="L1160" i="5"/>
  <c r="M1152" i="5"/>
  <c r="L1152" i="5"/>
  <c r="M1144" i="5"/>
  <c r="L1144" i="5"/>
  <c r="M1136" i="5"/>
  <c r="L1136" i="5"/>
  <c r="M1128" i="5"/>
  <c r="L1128" i="5"/>
  <c r="M1120" i="5"/>
  <c r="L1120" i="5"/>
  <c r="M1112" i="5"/>
  <c r="L1112" i="5"/>
  <c r="M1104" i="5"/>
  <c r="L1104" i="5"/>
  <c r="M1096" i="5"/>
  <c r="L1096" i="5"/>
  <c r="M1088" i="5"/>
  <c r="L1088" i="5"/>
  <c r="M1080" i="5"/>
  <c r="L1080" i="5"/>
  <c r="M1072" i="5"/>
  <c r="L1072" i="5"/>
  <c r="M1064" i="5"/>
  <c r="L1064" i="5"/>
  <c r="M1056" i="5"/>
  <c r="L1056" i="5"/>
  <c r="M1048" i="5"/>
  <c r="L1048" i="5"/>
  <c r="M1040" i="5"/>
  <c r="L1040" i="5"/>
  <c r="M1032" i="5"/>
  <c r="L1032" i="5"/>
  <c r="M1024" i="5"/>
  <c r="L1024" i="5"/>
  <c r="M1016" i="5"/>
  <c r="L1016" i="5"/>
  <c r="M1008" i="5"/>
  <c r="L1008" i="5"/>
  <c r="M1000" i="5"/>
  <c r="L1000" i="5"/>
  <c r="M992" i="5"/>
  <c r="L992" i="5"/>
  <c r="M984" i="5"/>
  <c r="L984" i="5"/>
  <c r="M976" i="5"/>
  <c r="L976" i="5"/>
  <c r="M968" i="5"/>
  <c r="L968" i="5"/>
  <c r="M960" i="5"/>
  <c r="L960" i="5"/>
  <c r="M952" i="5"/>
  <c r="L952" i="5"/>
  <c r="M944" i="5"/>
  <c r="L944" i="5"/>
  <c r="M936" i="5"/>
  <c r="L936" i="5"/>
  <c r="M928" i="5"/>
  <c r="L928" i="5"/>
  <c r="M920" i="5"/>
  <c r="L920" i="5"/>
  <c r="M912" i="5"/>
  <c r="L912" i="5"/>
  <c r="M904" i="5"/>
  <c r="L904" i="5"/>
  <c r="M896" i="5"/>
  <c r="L896" i="5"/>
  <c r="M888" i="5"/>
  <c r="L888" i="5"/>
  <c r="M880" i="5"/>
  <c r="L880" i="5"/>
  <c r="M872" i="5"/>
  <c r="L872" i="5"/>
  <c r="M864" i="5"/>
  <c r="L864" i="5"/>
  <c r="M856" i="5"/>
  <c r="L856" i="5"/>
  <c r="M848" i="5"/>
  <c r="L848" i="5"/>
  <c r="M840" i="5"/>
  <c r="L840" i="5"/>
  <c r="M832" i="5"/>
  <c r="L832" i="5"/>
  <c r="M824" i="5"/>
  <c r="L824" i="5"/>
  <c r="M816" i="5"/>
  <c r="L816" i="5"/>
  <c r="M808" i="5"/>
  <c r="L808" i="5"/>
  <c r="M800" i="5"/>
  <c r="L800" i="5"/>
  <c r="M792" i="5"/>
  <c r="L792" i="5"/>
  <c r="M784" i="5"/>
  <c r="L784" i="5"/>
  <c r="M776" i="5"/>
  <c r="L776" i="5"/>
  <c r="M768" i="5"/>
  <c r="L768" i="5"/>
  <c r="M760" i="5"/>
  <c r="L760" i="5"/>
  <c r="M752" i="5"/>
  <c r="L752" i="5"/>
  <c r="M744" i="5"/>
  <c r="L744" i="5"/>
  <c r="M736" i="5"/>
  <c r="L736" i="5"/>
  <c r="M728" i="5"/>
  <c r="L728" i="5"/>
  <c r="M720" i="5"/>
  <c r="L720" i="5"/>
  <c r="M712" i="5"/>
  <c r="L712" i="5"/>
  <c r="M704" i="5"/>
  <c r="L704" i="5"/>
  <c r="M696" i="5"/>
  <c r="L696" i="5"/>
  <c r="M688" i="5"/>
  <c r="L688" i="5"/>
  <c r="M1210" i="5"/>
  <c r="L1210" i="5"/>
  <c r="M1186" i="5"/>
  <c r="L1186" i="5"/>
  <c r="M1162" i="5"/>
  <c r="L1162" i="5"/>
  <c r="M1130" i="5"/>
  <c r="L1130" i="5"/>
  <c r="M1106" i="5"/>
  <c r="L1106" i="5"/>
  <c r="M1074" i="5"/>
  <c r="L1074" i="5"/>
  <c r="M1050" i="5"/>
  <c r="L1050" i="5"/>
  <c r="M1026" i="5"/>
  <c r="L1026" i="5"/>
  <c r="M1002" i="5"/>
  <c r="L1002" i="5"/>
  <c r="M978" i="5"/>
  <c r="L978" i="5"/>
  <c r="M954" i="5"/>
  <c r="L954" i="5"/>
  <c r="M930" i="5"/>
  <c r="L930" i="5"/>
  <c r="M906" i="5"/>
  <c r="L906" i="5"/>
  <c r="M882" i="5"/>
  <c r="L882" i="5"/>
  <c r="M858" i="5"/>
  <c r="L858" i="5"/>
  <c r="M826" i="5"/>
  <c r="L826" i="5"/>
  <c r="M786" i="5"/>
  <c r="L786" i="5"/>
  <c r="M770" i="5"/>
  <c r="L770" i="5"/>
  <c r="M746" i="5"/>
  <c r="L746" i="5"/>
  <c r="M722" i="5"/>
  <c r="L722" i="5"/>
  <c r="M698" i="5"/>
  <c r="L698" i="5"/>
  <c r="L1207" i="5"/>
  <c r="M1207" i="5"/>
  <c r="M1199" i="5"/>
  <c r="L1199" i="5"/>
  <c r="M1191" i="5"/>
  <c r="L1191" i="5"/>
  <c r="M1183" i="5"/>
  <c r="L1183" i="5"/>
  <c r="M1175" i="5"/>
  <c r="L1175" i="5"/>
  <c r="M1167" i="5"/>
  <c r="L1167" i="5"/>
  <c r="M1159" i="5"/>
  <c r="L1159" i="5"/>
  <c r="M1151" i="5"/>
  <c r="L1151" i="5"/>
  <c r="M1143" i="5"/>
  <c r="L1143" i="5"/>
  <c r="M1135" i="5"/>
  <c r="L1135" i="5"/>
  <c r="M1127" i="5"/>
  <c r="L1127" i="5"/>
  <c r="M1119" i="5"/>
  <c r="L1119" i="5"/>
  <c r="M1111" i="5"/>
  <c r="L1111" i="5"/>
  <c r="L1103" i="5"/>
  <c r="M1103" i="5"/>
  <c r="M1095" i="5"/>
  <c r="L1095" i="5"/>
  <c r="M1087" i="5"/>
  <c r="L1087" i="5"/>
  <c r="M1079" i="5"/>
  <c r="L1079" i="5"/>
  <c r="M1071" i="5"/>
  <c r="L1071" i="5"/>
  <c r="M1063" i="5"/>
  <c r="L1063" i="5"/>
  <c r="M1055" i="5"/>
  <c r="L1055" i="5"/>
  <c r="M1047" i="5"/>
  <c r="L1047" i="5"/>
  <c r="L1039" i="5"/>
  <c r="M1039" i="5"/>
  <c r="M1031" i="5"/>
  <c r="L1031" i="5"/>
  <c r="M1023" i="5"/>
  <c r="L1023" i="5"/>
  <c r="M1015" i="5"/>
  <c r="L1015" i="5"/>
  <c r="M1007" i="5"/>
  <c r="L1007" i="5"/>
  <c r="M999" i="5"/>
  <c r="L999" i="5"/>
  <c r="M991" i="5"/>
  <c r="L991" i="5"/>
  <c r="M983" i="5"/>
  <c r="L983" i="5"/>
  <c r="M975" i="5"/>
  <c r="L975" i="5"/>
  <c r="M967" i="5"/>
  <c r="L967" i="5"/>
  <c r="M959" i="5"/>
  <c r="L959" i="5"/>
  <c r="M951" i="5"/>
  <c r="L951" i="5"/>
  <c r="M943" i="5"/>
  <c r="L943" i="5"/>
  <c r="M935" i="5"/>
  <c r="L935" i="5"/>
  <c r="M927" i="5"/>
  <c r="L927" i="5"/>
  <c r="M919" i="5"/>
  <c r="L919" i="5"/>
  <c r="M911" i="5"/>
  <c r="L911" i="5"/>
  <c r="M903" i="5"/>
  <c r="L903" i="5"/>
  <c r="M895" i="5"/>
  <c r="L895" i="5"/>
  <c r="M887" i="5"/>
  <c r="L887" i="5"/>
  <c r="M879" i="5"/>
  <c r="L879" i="5"/>
  <c r="M871" i="5"/>
  <c r="L871" i="5"/>
  <c r="M863" i="5"/>
  <c r="L863" i="5"/>
  <c r="M855" i="5"/>
  <c r="L855" i="5"/>
  <c r="L847" i="5"/>
  <c r="M847" i="5"/>
  <c r="M839" i="5"/>
  <c r="L839" i="5"/>
  <c r="M831" i="5"/>
  <c r="L831" i="5"/>
  <c r="M823" i="5"/>
  <c r="L823" i="5"/>
  <c r="M815" i="5"/>
  <c r="L815" i="5"/>
  <c r="M807" i="5"/>
  <c r="L807" i="5"/>
  <c r="M799" i="5"/>
  <c r="L799" i="5"/>
  <c r="M791" i="5"/>
  <c r="L791" i="5"/>
  <c r="L783" i="5"/>
  <c r="M783" i="5"/>
  <c r="M775" i="5"/>
  <c r="L775" i="5"/>
  <c r="M767" i="5"/>
  <c r="L767" i="5"/>
  <c r="M759" i="5"/>
  <c r="L759" i="5"/>
  <c r="M751" i="5"/>
  <c r="L751" i="5"/>
  <c r="M743" i="5"/>
  <c r="L743" i="5"/>
  <c r="M735" i="5"/>
  <c r="L735" i="5"/>
  <c r="M727" i="5"/>
  <c r="L727" i="5"/>
  <c r="M719" i="5"/>
  <c r="L719" i="5"/>
  <c r="M711" i="5"/>
  <c r="L711" i="5"/>
  <c r="M703" i="5"/>
  <c r="L703" i="5"/>
  <c r="M695" i="5"/>
  <c r="L695" i="5"/>
  <c r="M687" i="5"/>
  <c r="L687" i="5"/>
  <c r="M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Pauline PACTOLE</author>
  </authors>
  <commentList>
    <comment ref="B6" authorId="0" shapeId="0" xr:uid="{E3AA77FC-29DB-42F3-8053-BB90AE175A10}">
      <text>
        <r>
          <rPr>
            <b/>
            <sz val="9"/>
            <color indexed="81"/>
            <rFont val="Tahoma"/>
            <family val="2"/>
          </rPr>
          <t>Pauline PACTOLE:</t>
        </r>
        <r>
          <rPr>
            <sz val="9"/>
            <color indexed="81"/>
            <rFont val="Tahoma"/>
            <family val="2"/>
          </rPr>
          <t xml:space="preserve">
Gestionnaire de la convention/contrat</t>
        </r>
      </text>
    </comment>
    <comment ref="C6" authorId="0" shapeId="0" xr:uid="{F4614C0C-2F83-4F94-8B43-16E56AB1C284}">
      <text>
        <r>
          <rPr>
            <b/>
            <sz val="9"/>
            <color indexed="81"/>
            <rFont val="Tahoma"/>
            <family val="2"/>
          </rPr>
          <t>Pauline PACTOLE:</t>
        </r>
        <r>
          <rPr>
            <sz val="9"/>
            <color indexed="81"/>
            <rFont val="Tahoma"/>
            <family val="2"/>
          </rPr>
          <t xml:space="preserve">
Les "invités" n'ont pas accès aux feuilles "Coûts", "Dashboard" &amp; "Gestion des accès"
Les "Utilisateurs" ont accès à tout le classeur</t>
        </r>
      </text>
    </comment>
    <comment ref="C8" authorId="0" shapeId="0" xr:uid="{D9283ABF-0FE7-4C91-9EBB-57FEBB1DBD9E}">
      <text>
        <r>
          <rPr>
            <b/>
            <sz val="9"/>
            <color indexed="81"/>
            <rFont val="Tahoma"/>
            <family val="2"/>
          </rPr>
          <t>Pauline PACTOLE:</t>
        </r>
        <r>
          <rPr>
            <sz val="9"/>
            <color indexed="81"/>
            <rFont val="Tahoma"/>
            <family val="2"/>
          </rPr>
          <t xml:space="preserve">
Quelles sont les responsabilités du rôle de gestionnaire de contrat ?
</t>
        </r>
      </text>
    </comment>
    <comment ref="C10" authorId="0" shapeId="0" xr:uid="{07D3A924-7257-4ACA-A31E-783DE2301E53}">
      <text>
        <r>
          <rPr>
            <b/>
            <sz val="9"/>
            <color indexed="81"/>
            <rFont val="Tahoma"/>
            <family val="2"/>
          </rPr>
          <t>Pauline PACTOLE:</t>
        </r>
        <r>
          <rPr>
            <sz val="9"/>
            <color indexed="81"/>
            <rFont val="Tahoma"/>
            <family val="2"/>
          </rPr>
          <t xml:space="preserve">
Quelles tâches régulières ou quels délais doivent être pris en compte ?
</t>
        </r>
      </text>
    </comment>
    <comment ref="C12" authorId="0" shapeId="0" xr:uid="{7E2D384F-4832-4290-9D8C-66F6827AF66C}">
      <text>
        <r>
          <rPr>
            <b/>
            <sz val="9"/>
            <color indexed="81"/>
            <rFont val="Tahoma"/>
            <family val="2"/>
          </rPr>
          <t>Pauline PACTOLE:</t>
        </r>
        <r>
          <rPr>
            <sz val="9"/>
            <color indexed="81"/>
            <rFont val="Tahoma"/>
            <family val="2"/>
          </rPr>
          <t xml:space="preserve">
Où sont stockés les documents contractuels (physiques/électroniques) ?</t>
        </r>
      </text>
    </comment>
    <comment ref="C14" authorId="0" shapeId="0" xr:uid="{609A8426-15DA-4A05-9472-A35216D6E83E}">
      <text>
        <r>
          <rPr>
            <b/>
            <sz val="9"/>
            <color indexed="81"/>
            <rFont val="Tahoma"/>
            <family val="2"/>
          </rPr>
          <t>Pauline PACTOLE:</t>
        </r>
        <r>
          <rPr>
            <sz val="9"/>
            <color indexed="81"/>
            <rFont val="Tahoma"/>
            <family val="2"/>
          </rPr>
          <t xml:space="preserve">
Où sont stockés les documents contractuels (physiques/électroniques) ?</t>
        </r>
      </text>
    </comment>
    <comment ref="C16" authorId="0" shapeId="0" xr:uid="{F55F79FF-960E-422D-BA14-CAB9C5A2A954}">
      <text>
        <r>
          <rPr>
            <b/>
            <sz val="9"/>
            <color indexed="81"/>
            <rFont val="Tahoma"/>
            <family val="2"/>
          </rPr>
          <t>Pauline PACTOLE:</t>
        </r>
        <r>
          <rPr>
            <sz val="9"/>
            <color indexed="81"/>
            <rFont val="Tahoma"/>
            <family val="2"/>
          </rPr>
          <t xml:space="preserve">
Quels processus de gestion des contrats utilisez-vous ? Où sont-ils documentés ?</t>
        </r>
      </text>
    </comment>
    <comment ref="C18" authorId="0" shapeId="0" xr:uid="{E4981CCF-A27C-4845-B19B-18311CCF6354}">
      <text>
        <r>
          <rPr>
            <b/>
            <sz val="9"/>
            <color indexed="81"/>
            <rFont val="Tahoma"/>
            <family val="2"/>
          </rPr>
          <t>Pauline PACTOLE:</t>
        </r>
        <r>
          <rPr>
            <sz val="9"/>
            <color indexed="81"/>
            <rFont val="Tahoma"/>
            <family val="2"/>
          </rPr>
          <t xml:space="preserve">
Quelles approbations sont pertinentes pour vos contrats ?</t>
        </r>
      </text>
    </comment>
    <comment ref="C20" authorId="0" shapeId="0" xr:uid="{B8DE10AF-8E16-486F-A34A-E174BE888E11}">
      <text>
        <r>
          <rPr>
            <b/>
            <sz val="9"/>
            <color indexed="81"/>
            <rFont val="Tahoma"/>
            <family val="2"/>
          </rPr>
          <t>Pauline PACTOLE:</t>
        </r>
        <r>
          <rPr>
            <sz val="9"/>
            <color indexed="81"/>
            <rFont val="Tahoma"/>
            <family val="2"/>
          </rPr>
          <t xml:space="preserve">
Quelles dispositions légales dans le domaine de la gestion des contrats sont contraignantes pour vous ? (par exemple obligations de reporting et de contrôle, protection des données, archivage sécurisé, durées de conservation minimales et maximales, etc.)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tc={A1791AED-DCB4-4294-9DB1-498771E72D43}</author>
    <author>Pauline PACTOLE</author>
  </authors>
  <commentList>
    <comment ref="J2" authorId="0" shapeId="0" xr:uid="{A1791AED-DCB4-4294-9DB1-498771E72D43}">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@Claire GENTIL @Marianne CHOLLET @Audrey STEUNOU @Cécile PREVOST   
N'hésitez pas à compléter les contacts des asso qui vous sont attribuées, et si de nouvelles sont signée, vous pouvez les ajouter ici. (pas dans les autres onglets, car ils dépendent de celui-là.) 
S'il manque des Asso ou que j'ai fait des fautes, vous pouvez rectifier ! Je suis là pour les questions :) </t>
      </text>
    </comment>
    <comment ref="F6" authorId="1" shapeId="0" xr:uid="{0E6C2089-2FAE-476B-9FBD-650FBB8C1127}">
      <text>
        <r>
          <rPr>
            <b/>
            <sz val="9"/>
            <color indexed="81"/>
            <rFont val="Tahoma"/>
            <family val="2"/>
          </rPr>
          <t>Pauline PACTOLE:</t>
        </r>
        <r>
          <rPr>
            <sz val="9"/>
            <color indexed="81"/>
            <rFont val="Tahoma"/>
            <family val="2"/>
          </rPr>
          <t xml:space="preserve">
numéro d'identification unique interne à Audiens (Code tiers sur 
Progidoc)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Pauline PACTOLE</author>
  </authors>
  <commentList>
    <comment ref="H7" authorId="0" shapeId="0" xr:uid="{0122F14F-54AC-42E0-B108-1E40F270E780}">
      <text>
        <r>
          <rPr>
            <b/>
            <sz val="9"/>
            <color indexed="81"/>
            <rFont val="Tahoma"/>
            <family val="2"/>
          </rPr>
          <t>Pauline PACTOLE:</t>
        </r>
        <r>
          <rPr>
            <sz val="9"/>
            <color indexed="81"/>
            <rFont val="Tahoma"/>
            <family val="2"/>
          </rPr>
          <t xml:space="preserve">
N° interne service juridique</t>
        </r>
      </text>
    </comment>
    <comment ref="I7" authorId="0" shapeId="0" xr:uid="{B55AF845-0056-4D89-9DF6-953E981FE9A8}">
      <text>
        <r>
          <rPr>
            <b/>
            <sz val="9"/>
            <color indexed="81"/>
            <rFont val="Tahoma"/>
            <family val="2"/>
          </rPr>
          <t>Pauline PACTOLE:</t>
        </r>
        <r>
          <rPr>
            <sz val="9"/>
            <color indexed="81"/>
            <rFont val="Tahoma"/>
            <family val="2"/>
          </rPr>
          <t xml:space="preserve">
N° du contrat dont découle l'avenant </t>
        </r>
      </text>
    </comment>
    <comment ref="J7" authorId="0" shapeId="0" xr:uid="{1276FEB3-539A-48E0-AA07-17F823001EAA}">
      <text>
        <r>
          <rPr>
            <b/>
            <sz val="9"/>
            <color indexed="81"/>
            <rFont val="Tahoma"/>
            <family val="2"/>
          </rPr>
          <t>Pauline PACTOLE:</t>
        </r>
        <r>
          <rPr>
            <sz val="9"/>
            <color indexed="81"/>
            <rFont val="Tahoma"/>
            <family val="2"/>
          </rPr>
          <t xml:space="preserve">
remplies automatiquement en fonction des informations des feuilles de calcul « Données fournisseur » et « Données client ».</t>
        </r>
      </text>
    </comment>
    <comment ref="L7" authorId="0" shapeId="0" xr:uid="{0CCF1C97-DAF7-424A-AD00-669CADA00D16}">
      <text>
        <r>
          <rPr>
            <b/>
            <sz val="9"/>
            <color indexed="81"/>
            <rFont val="Tahoma"/>
            <family val="2"/>
          </rPr>
          <t>Pauline PACTOLE:</t>
        </r>
        <r>
          <rPr>
            <sz val="9"/>
            <color indexed="81"/>
            <rFont val="Tahoma"/>
            <family val="2"/>
          </rPr>
          <t xml:space="preserve">
numéro d'identification unique interne à Audiens (Code tiers sur 
Progidoc)
</t>
        </r>
      </text>
    </comment>
    <comment ref="V7" authorId="0" shapeId="0" xr:uid="{52AEB611-897B-4EBE-BB08-194C6882042D}">
      <text>
        <r>
          <rPr>
            <b/>
            <sz val="9"/>
            <color indexed="81"/>
            <rFont val="Tahoma"/>
            <family val="2"/>
          </rPr>
          <t>Pauline PACTOLE:</t>
        </r>
        <r>
          <rPr>
            <sz val="9"/>
            <color indexed="81"/>
            <rFont val="Tahoma"/>
            <family val="2"/>
          </rPr>
          <t xml:space="preserve">
Type et détails des actions prévues au contrat ( interventions, prestations, engagements)
</t>
        </r>
      </text>
    </comment>
    <comment ref="AC7" authorId="0" shapeId="0" xr:uid="{8F4D59B1-31CA-4A6A-B680-3CEB05E12AD8}">
      <text>
        <r>
          <rPr>
            <b/>
            <sz val="9"/>
            <color indexed="81"/>
            <rFont val="Tahoma"/>
            <family val="2"/>
          </rPr>
          <t>Pauline PACTOLE:</t>
        </r>
        <r>
          <rPr>
            <sz val="9"/>
            <color indexed="81"/>
            <rFont val="Tahoma"/>
            <family val="2"/>
          </rPr>
          <t xml:space="preserve">
En mois</t>
        </r>
      </text>
    </comment>
    <comment ref="AD7" authorId="0" shapeId="0" xr:uid="{1B295BA6-28FE-4B59-A1AE-B7B6A58D0A64}">
      <text>
        <r>
          <rPr>
            <b/>
            <sz val="9"/>
            <color indexed="81"/>
            <rFont val="Tahoma"/>
            <family val="2"/>
          </rPr>
          <t xml:space="preserve">Pauline PACTOLE:
</t>
        </r>
        <r>
          <rPr>
            <sz val="9"/>
            <color indexed="81"/>
            <rFont val="Tahoma"/>
            <family val="2"/>
          </rPr>
          <t xml:space="preserve">
La reconduction d’un acte est dite « expresse » lorsqu’elle donne lieu à un accord formalisé par écrit (contrat signé des deux parties)
A contrario, la tacite reconduction est un mécanisme juridique par lequel un contrat ou un arrêté se trouve renouvelé automatiquement à son échéance, sans avoir à solliciter un nouvel accord des parties, pendant une période donnée. </t>
        </r>
      </text>
    </comment>
    <comment ref="AF7" authorId="0" shapeId="0" xr:uid="{114FB9F7-12BC-4570-9DB6-9DD77AA42997}">
      <text>
        <r>
          <rPr>
            <b/>
            <sz val="9"/>
            <color indexed="81"/>
            <rFont val="Tahoma"/>
            <family val="2"/>
          </rPr>
          <t>Pauline PACTOLE:</t>
        </r>
        <r>
          <rPr>
            <sz val="9"/>
            <color indexed="81"/>
            <rFont val="Tahoma"/>
            <family val="2"/>
          </rPr>
          <t xml:space="preserve">
En mois</t>
        </r>
      </text>
    </comment>
    <comment ref="AK7" authorId="0" shapeId="0" xr:uid="{8036B38C-91A2-4A65-898F-7E2FCCE895CD}">
      <text>
        <r>
          <rPr>
            <b/>
            <sz val="9"/>
            <color indexed="81"/>
            <rFont val="Tahoma"/>
            <family val="2"/>
          </rPr>
          <t>Pauline PACTOLE:</t>
        </r>
        <r>
          <rPr>
            <sz val="9"/>
            <color indexed="81"/>
            <rFont val="Tahoma"/>
            <family val="2"/>
          </rPr>
          <t xml:space="preserve">
Cela vous montre comment la valeur de votre contrat (RÉELLE) est liée à votre budget prévu (TARGET).</t>
        </r>
      </text>
    </comment>
    <comment ref="AL7" authorId="0" shapeId="0" xr:uid="{11483B4A-BD18-4681-BA68-818716D18273}">
      <text>
        <r>
          <rPr>
            <b/>
            <sz val="9"/>
            <color indexed="81"/>
            <rFont val="Tahoma"/>
            <family val="2"/>
          </rPr>
          <t>Pauline PACTOLE:</t>
        </r>
        <r>
          <rPr>
            <sz val="9"/>
            <color indexed="81"/>
            <rFont val="Tahoma"/>
            <family val="2"/>
          </rPr>
          <t xml:space="preserve">
(garantis)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Pauline PACTOLE</author>
  </authors>
  <commentList>
    <comment ref="H8" authorId="0" shapeId="0" xr:uid="{C150C008-E855-44E8-9565-3DD72C437AE5}">
      <text>
        <r>
          <rPr>
            <b/>
            <sz val="9"/>
            <color indexed="81"/>
            <rFont val="Tahoma"/>
            <family val="2"/>
          </rPr>
          <t>Pauline PACTOLE:</t>
        </r>
        <r>
          <rPr>
            <sz val="9"/>
            <color indexed="81"/>
            <rFont val="Tahoma"/>
            <family val="2"/>
          </rPr>
          <t xml:space="preserve">
si il s'agit d'un avenant</t>
        </r>
      </text>
    </comment>
    <comment ref="I8" authorId="0" shapeId="0" xr:uid="{57637CB0-A4A6-45F9-8FC9-9D9AA6DB14EC}">
      <text>
        <r>
          <rPr>
            <b/>
            <sz val="9"/>
            <color indexed="81"/>
            <rFont val="Tahoma"/>
            <family val="2"/>
          </rPr>
          <t>Pauline PACTOLE:</t>
        </r>
        <r>
          <rPr>
            <sz val="9"/>
            <color indexed="81"/>
            <rFont val="Tahoma"/>
            <family val="2"/>
          </rPr>
          <t xml:space="preserve">
remplies automatiquement en fonction des informations des feuilles de calcul « Données fournisseur » et « Données client ».</t>
        </r>
      </text>
    </comment>
    <comment ref="N8" authorId="0" shapeId="0" xr:uid="{11626A59-117A-4DC8-8007-8AAA017F72F0}">
      <text>
        <r>
          <rPr>
            <b/>
            <sz val="9"/>
            <color indexed="81"/>
            <rFont val="Tahoma"/>
            <family val="2"/>
          </rPr>
          <t>Pauline PACTOLE:</t>
        </r>
        <r>
          <rPr>
            <sz val="9"/>
            <color indexed="81"/>
            <rFont val="Tahoma"/>
            <family val="2"/>
          </rPr>
          <t xml:space="preserve">
En mois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Pauline PACTOLE</author>
  </authors>
  <commentList>
    <comment ref="T6" authorId="0" shapeId="0" xr:uid="{46B05315-F2D6-4D4F-B2F4-C8AAEDD26F06}">
      <text>
        <r>
          <rPr>
            <b/>
            <sz val="9"/>
            <color indexed="81"/>
            <rFont val="Tahoma"/>
            <family val="2"/>
          </rPr>
          <t>Pauline PACTOLE:</t>
        </r>
        <r>
          <rPr>
            <sz val="9"/>
            <color indexed="81"/>
            <rFont val="Tahoma"/>
            <family val="2"/>
          </rPr>
          <t xml:space="preserve">
Saisissez les critères qui doivent être remplis selon le contrat.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<sst xmlns="http://schemas.openxmlformats.org/spreadsheetml/2006/main" count="1015" uniqueCount="325">
  <si>
    <t>Gestion &amp; Suivi de Conventions/Contrats process</t>
  </si>
  <si>
    <t>Nous sommes le :</t>
  </si>
  <si>
    <t>Gestion des conventions et archivage</t>
  </si>
  <si>
    <t>Gestionnaire &amp; utilisateurs</t>
  </si>
  <si>
    <t>Responsabilités</t>
  </si>
  <si>
    <t>Activités récurrentes</t>
  </si>
  <si>
    <t>Plateforme de stockage</t>
  </si>
  <si>
    <t>Structure d'archivage</t>
  </si>
  <si>
    <t>Processus contractuels</t>
  </si>
  <si>
    <t>Processus d'approbation</t>
  </si>
  <si>
    <t>Dispositions légales</t>
  </si>
  <si>
    <t>1. Données partenaires</t>
  </si>
  <si>
    <t>Identification</t>
  </si>
  <si>
    <t>Détails contact</t>
  </si>
  <si>
    <t>Suppléments</t>
  </si>
  <si>
    <t>Secteur</t>
  </si>
  <si>
    <t>Nom association/Sigle</t>
  </si>
  <si>
    <t>TYPE OS</t>
  </si>
  <si>
    <t>N° ID</t>
  </si>
  <si>
    <t>Contact</t>
  </si>
  <si>
    <t>Téléphone</t>
  </si>
  <si>
    <t>Email</t>
  </si>
  <si>
    <t>N°.</t>
  </si>
  <si>
    <t>Rue</t>
  </si>
  <si>
    <t>Code postal</t>
  </si>
  <si>
    <t>Ville</t>
  </si>
  <si>
    <t>N° RNA ou SIRET</t>
  </si>
  <si>
    <t>N° SIRENE</t>
  </si>
  <si>
    <t>Commentaires</t>
  </si>
  <si>
    <r>
      <rPr>
        <b/>
        <sz val="10"/>
        <rFont val="Arial"/>
        <family val="2"/>
      </rPr>
      <t>CFE CGC</t>
    </r>
    <r>
      <rPr>
        <sz val="10"/>
        <rFont val="Arial"/>
        <family val="2"/>
      </rPr>
      <t xml:space="preserve"> Fédération Culture Communication Spectacle </t>
    </r>
  </si>
  <si>
    <t>Salariales</t>
  </si>
  <si>
    <r>
      <rPr>
        <b/>
        <sz val="10"/>
        <rFont val="Arial"/>
        <family val="2"/>
      </rPr>
      <t>SNPEP-FO</t>
    </r>
    <r>
      <rPr>
        <sz val="10"/>
        <rFont val="Arial"/>
        <family val="2"/>
      </rPr>
      <t xml:space="preserve"> Syndicat National Press Edition Publicité </t>
    </r>
  </si>
  <si>
    <r>
      <rPr>
        <b/>
        <sz val="10"/>
        <rFont val="Arial"/>
        <family val="2"/>
      </rPr>
      <t>SNTPCT</t>
    </r>
    <r>
      <rPr>
        <sz val="10"/>
        <rFont val="Arial"/>
        <family val="2"/>
      </rPr>
      <t xml:space="preserve"> Syndicat National des Techniciens et travailleurs de la production Cinématographique et de télévision</t>
    </r>
  </si>
  <si>
    <t>COMEDIANCE</t>
  </si>
  <si>
    <r>
      <rPr>
        <b/>
        <sz val="10"/>
        <rFont val="Arial"/>
        <family val="2"/>
      </rPr>
      <t>FNSAC - CGT</t>
    </r>
    <r>
      <rPr>
        <sz val="10"/>
        <rFont val="Arial"/>
        <family val="2"/>
      </rPr>
      <t xml:space="preserve"> Fédération CGT du spectacle</t>
    </r>
  </si>
  <si>
    <r>
      <rPr>
        <b/>
        <sz val="10"/>
        <rFont val="Arial"/>
        <family val="2"/>
      </rPr>
      <t>SFA</t>
    </r>
    <r>
      <rPr>
        <sz val="10"/>
        <rFont val="Arial"/>
        <family val="2"/>
      </rPr>
      <t xml:space="preserve"> Syndicat Français des Artistes</t>
    </r>
  </si>
  <si>
    <r>
      <rPr>
        <b/>
        <sz val="10"/>
        <rFont val="Arial"/>
        <family val="2"/>
      </rPr>
      <t>SPIAC</t>
    </r>
    <r>
      <rPr>
        <sz val="10"/>
        <rFont val="Arial"/>
        <family val="2"/>
      </rPr>
      <t xml:space="preserve"> Syndicat Professionnel des Industries de l'Audiovisuel et du Cinéma</t>
    </r>
  </si>
  <si>
    <r>
      <rPr>
        <b/>
        <sz val="10"/>
        <rFont val="Arial"/>
        <family val="2"/>
      </rPr>
      <t>SYNPTAC</t>
    </r>
    <r>
      <rPr>
        <sz val="10"/>
        <rFont val="Arial"/>
        <family val="2"/>
      </rPr>
      <t xml:space="preserve"> Syndicat National des Professionnels du Théâtre et des activités Culturelles</t>
    </r>
  </si>
  <si>
    <r>
      <rPr>
        <b/>
        <sz val="10"/>
        <rFont val="Arial"/>
        <family val="2"/>
      </rPr>
      <t>SNAM</t>
    </r>
    <r>
      <rPr>
        <sz val="10"/>
        <rFont val="Arial"/>
        <family val="2"/>
      </rPr>
      <t xml:space="preserve"> Syndicat National des Artistes Musiciens</t>
    </r>
  </si>
  <si>
    <r>
      <rPr>
        <b/>
        <sz val="10"/>
        <rFont val="Arial"/>
        <family val="2"/>
      </rPr>
      <t>SNAP</t>
    </r>
    <r>
      <rPr>
        <sz val="10"/>
        <rFont val="Arial"/>
        <family val="2"/>
      </rPr>
      <t xml:space="preserve"> Syndicat National des Artistes Plasticiens</t>
    </r>
  </si>
  <si>
    <r>
      <rPr>
        <b/>
        <sz val="10"/>
        <rFont val="Arial"/>
        <family val="2"/>
      </rPr>
      <t xml:space="preserve">FILPAC </t>
    </r>
    <r>
      <rPr>
        <sz val="10"/>
        <rFont val="Arial"/>
        <family val="2"/>
      </rPr>
      <t>Fédération des travailleurs des industries du livre, du papier et de la communication</t>
    </r>
  </si>
  <si>
    <r>
      <rPr>
        <b/>
        <sz val="10"/>
        <rFont val="Arial"/>
        <family val="2"/>
      </rPr>
      <t>SNJ CGT</t>
    </r>
    <r>
      <rPr>
        <sz val="10"/>
        <rFont val="Arial"/>
        <family val="2"/>
      </rPr>
      <t xml:space="preserve"> Syndicat National des Journalistes</t>
    </r>
  </si>
  <si>
    <r>
      <rPr>
        <b/>
        <sz val="10"/>
        <rFont val="Arial"/>
        <family val="2"/>
      </rPr>
      <t>F-CGT</t>
    </r>
    <r>
      <rPr>
        <sz val="10"/>
        <rFont val="Arial"/>
        <family val="2"/>
      </rPr>
      <t xml:space="preserve"> Fédération CGT du Commerce</t>
    </r>
  </si>
  <si>
    <r>
      <rPr>
        <b/>
        <sz val="10"/>
        <rFont val="Arial"/>
        <family val="2"/>
      </rPr>
      <t xml:space="preserve">CGT </t>
    </r>
    <r>
      <rPr>
        <sz val="10"/>
        <rFont val="Arial"/>
        <family val="2"/>
      </rPr>
      <t>Confédération Générale du Travail</t>
    </r>
  </si>
  <si>
    <r>
      <rPr>
        <b/>
        <sz val="10"/>
        <rFont val="Arial"/>
        <family val="2"/>
      </rPr>
      <t>SNAPAC-CFDT</t>
    </r>
    <r>
      <rPr>
        <sz val="10"/>
        <rFont val="Arial"/>
        <family val="2"/>
      </rPr>
      <t xml:space="preserve"> Syndicat Nationale des Artistes et des Professions de l'Animation, du Sport, et de la Culture</t>
    </r>
  </si>
  <si>
    <r>
      <rPr>
        <b/>
        <sz val="10"/>
        <rFont val="Arial"/>
        <family val="2"/>
      </rPr>
      <t>CFDT</t>
    </r>
    <r>
      <rPr>
        <sz val="10"/>
        <rFont val="Arial"/>
        <family val="2"/>
      </rPr>
      <t xml:space="preserve"> Confédération française démocratique du travail</t>
    </r>
  </si>
  <si>
    <r>
      <rPr>
        <b/>
        <sz val="10"/>
        <rFont val="Arial"/>
        <family val="2"/>
      </rPr>
      <t>SNLA</t>
    </r>
    <r>
      <rPr>
        <sz val="10"/>
        <rFont val="Arial"/>
        <family val="2"/>
      </rPr>
      <t xml:space="preserve"> Syndicat National Libre des Artistes</t>
    </r>
  </si>
  <si>
    <r>
      <rPr>
        <b/>
        <sz val="10"/>
        <rFont val="Arial"/>
        <family val="2"/>
      </rPr>
      <t>CFTC</t>
    </r>
    <r>
      <rPr>
        <sz val="10"/>
        <rFont val="Arial"/>
        <family val="2"/>
      </rPr>
      <t xml:space="preserve"> Confédération française des travailleurs chrétiens</t>
    </r>
  </si>
  <si>
    <r>
      <rPr>
        <b/>
        <sz val="10"/>
        <rFont val="Arial"/>
        <family val="2"/>
      </rPr>
      <t>UGICT -CGT</t>
    </r>
    <r>
      <rPr>
        <sz val="10"/>
        <rFont val="Arial"/>
        <family val="2"/>
      </rPr>
      <t xml:space="preserve"> Union générale des ingénieurs, cadres et techniciens</t>
    </r>
  </si>
  <si>
    <r>
      <rPr>
        <b/>
        <sz val="10"/>
        <rFont val="Arial"/>
        <family val="2"/>
      </rPr>
      <t xml:space="preserve">CFE-CGC </t>
    </r>
    <r>
      <rPr>
        <sz val="10"/>
        <rFont val="Arial"/>
        <family val="2"/>
      </rPr>
      <t>Confédération française de l'encadrement - Confédération générale des cadres</t>
    </r>
  </si>
  <si>
    <r>
      <rPr>
        <b/>
        <sz val="10"/>
        <rFont val="Arial"/>
        <family val="2"/>
      </rPr>
      <t>FCCS CFE-CGC</t>
    </r>
    <r>
      <rPr>
        <sz val="10"/>
        <rFont val="Arial"/>
        <family val="2"/>
      </rPr>
      <t xml:space="preserve"> Fédération de la culture, de la communication et du spectacle</t>
    </r>
  </si>
  <si>
    <r>
      <rPr>
        <b/>
        <sz val="10"/>
        <rFont val="Arial"/>
        <family val="2"/>
      </rPr>
      <t>FO</t>
    </r>
    <r>
      <rPr>
        <sz val="10"/>
        <rFont val="Arial"/>
        <family val="2"/>
      </rPr>
      <t xml:space="preserve"> Confédération force ouvrière</t>
    </r>
  </si>
  <si>
    <t>CFTC Media+</t>
  </si>
  <si>
    <r>
      <rPr>
        <b/>
        <sz val="10"/>
        <rFont val="Arial"/>
        <family val="2"/>
      </rPr>
      <t>UPC</t>
    </r>
    <r>
      <rPr>
        <sz val="10"/>
        <rFont val="Arial"/>
        <family val="2"/>
      </rPr>
      <t xml:space="preserve"> Union des Producteur du Cinéma</t>
    </r>
  </si>
  <si>
    <t>Patronales</t>
  </si>
  <si>
    <r>
      <rPr>
        <b/>
        <sz val="10"/>
        <rFont val="Arial"/>
        <family val="2"/>
      </rPr>
      <t>ADRIC</t>
    </r>
    <r>
      <rPr>
        <sz val="10"/>
        <rFont val="Arial"/>
        <family val="2"/>
      </rPr>
      <t xml:space="preserve"> Coalition française pour la diversité culturelle</t>
    </r>
  </si>
  <si>
    <r>
      <rPr>
        <b/>
        <sz val="10"/>
        <rFont val="Arial"/>
        <family val="2"/>
      </rPr>
      <t>ANIM</t>
    </r>
    <r>
      <rPr>
        <sz val="10"/>
        <rFont val="Arial"/>
        <family val="2"/>
      </rPr>
      <t xml:space="preserve"> Syndicat des producteurs de films d'animation</t>
    </r>
  </si>
  <si>
    <r>
      <rPr>
        <b/>
        <sz val="10"/>
        <rFont val="Arial"/>
        <family val="2"/>
      </rPr>
      <t>SMA</t>
    </r>
    <r>
      <rPr>
        <sz val="10"/>
        <rFont val="Arial"/>
        <family val="2"/>
      </rPr>
      <t xml:space="preserve"> Syndicat des Musiques Actuelles</t>
    </r>
  </si>
  <si>
    <r>
      <rPr>
        <b/>
        <sz val="10"/>
        <rFont val="Arial"/>
        <family val="2"/>
      </rPr>
      <t>SNES</t>
    </r>
    <r>
      <rPr>
        <sz val="10"/>
        <rFont val="Arial"/>
        <family val="2"/>
      </rPr>
      <t xml:space="preserve"> LA SCENE INDEPENDANTE - 
Syndicat National des Entrepreneurs de Spectacles</t>
    </r>
  </si>
  <si>
    <r>
      <rPr>
        <b/>
        <sz val="10"/>
        <rFont val="Arial"/>
        <family val="2"/>
      </rPr>
      <t>FEDELIMA</t>
    </r>
    <r>
      <rPr>
        <sz val="10"/>
        <rFont val="Arial"/>
        <family val="2"/>
      </rPr>
      <t xml:space="preserve"> Fédération des lieux de Musiques Actuelles</t>
    </r>
  </si>
  <si>
    <r>
      <rPr>
        <b/>
        <sz val="10"/>
        <rFont val="Arial"/>
        <family val="2"/>
      </rPr>
      <t>FNCF</t>
    </r>
    <r>
      <rPr>
        <sz val="10"/>
        <rFont val="Arial"/>
        <family val="2"/>
      </rPr>
      <t xml:space="preserve"> Fédération Nationale des Cinémas Français</t>
    </r>
  </si>
  <si>
    <r>
      <rPr>
        <b/>
        <sz val="10"/>
        <rFont val="Arial"/>
        <family val="2"/>
      </rPr>
      <t xml:space="preserve">PRODISS </t>
    </r>
    <r>
      <rPr>
        <sz val="10"/>
        <rFont val="Arial"/>
        <family val="2"/>
      </rPr>
      <t>Syndicat National du Spectacle Musical et de Variété</t>
    </r>
  </si>
  <si>
    <r>
      <rPr>
        <b/>
        <sz val="10"/>
        <rFont val="Arial"/>
        <family val="2"/>
      </rPr>
      <t>SNDTP</t>
    </r>
    <r>
      <rPr>
        <sz val="10"/>
        <rFont val="Arial"/>
        <family val="2"/>
      </rPr>
      <t xml:space="preserve"> Syndicat National des Théâtres privés</t>
    </r>
  </si>
  <si>
    <t>Les Indes Radio</t>
  </si>
  <si>
    <r>
      <rPr>
        <b/>
        <sz val="10"/>
        <rFont val="Arial"/>
        <family val="2"/>
      </rPr>
      <t>SNJV</t>
    </r>
    <r>
      <rPr>
        <sz val="10"/>
        <rFont val="Arial"/>
        <family val="2"/>
      </rPr>
      <t xml:space="preserve"> Syndicat National des Jeux Vidéos</t>
    </r>
  </si>
  <si>
    <r>
      <rPr>
        <b/>
        <sz val="10"/>
        <rFont val="Arial"/>
        <family val="2"/>
      </rPr>
      <t>SPEPS</t>
    </r>
    <r>
      <rPr>
        <sz val="10"/>
        <rFont val="Arial"/>
        <family val="2"/>
      </rPr>
      <t xml:space="preserve"> Syndicat Presse et Edition des Professions de Santé</t>
    </r>
  </si>
  <si>
    <r>
      <rPr>
        <b/>
        <sz val="10"/>
        <rFont val="Arial"/>
        <family val="2"/>
      </rPr>
      <t>ACCES</t>
    </r>
    <r>
      <rPr>
        <sz val="10"/>
        <rFont val="Arial"/>
        <family val="2"/>
      </rPr>
      <t xml:space="preserve"> Association des Chaînes Conventionnées Editrices de Services</t>
    </r>
  </si>
  <si>
    <r>
      <rPr>
        <b/>
        <sz val="10"/>
        <rFont val="Arial"/>
        <family val="2"/>
      </rPr>
      <t>FICAM</t>
    </r>
    <r>
      <rPr>
        <sz val="10"/>
        <rFont val="Arial"/>
        <family val="2"/>
      </rPr>
      <t xml:space="preserve"> Fédération Industrie du Cinéma, de l'Audiovisuel et du Multimédia</t>
    </r>
  </si>
  <si>
    <r>
      <rPr>
        <b/>
        <sz val="10"/>
        <rFont val="Arial"/>
        <family val="2"/>
      </rPr>
      <t>ACP</t>
    </r>
    <r>
      <rPr>
        <sz val="10"/>
        <rFont val="Arial"/>
        <family val="2"/>
      </rPr>
      <t xml:space="preserve"> Association pour la promotion du Cinema (L'Académie des César)</t>
    </r>
  </si>
  <si>
    <r>
      <rPr>
        <b/>
        <sz val="10"/>
        <rFont val="Arial"/>
        <family val="2"/>
      </rPr>
      <t>PROFEDIM</t>
    </r>
    <r>
      <rPr>
        <sz val="10"/>
        <rFont val="Arial"/>
        <family val="2"/>
      </rPr>
      <t xml:space="preserve"> Syndicat professionnel des producteurs, festivals, ensembles, diffuseurs indépendants de musique</t>
    </r>
  </si>
  <si>
    <t>Les Forces Musicales</t>
  </si>
  <si>
    <r>
      <rPr>
        <b/>
        <sz val="10"/>
        <rFont val="Arial"/>
        <family val="2"/>
      </rPr>
      <t>SNEP</t>
    </r>
    <r>
      <rPr>
        <sz val="10"/>
        <rFont val="Arial"/>
        <family val="2"/>
      </rPr>
      <t xml:space="preserve"> Syndicat National de l'Edition Phonographique</t>
    </r>
  </si>
  <si>
    <r>
      <rPr>
        <b/>
        <sz val="10"/>
        <rFont val="Arial"/>
        <family val="2"/>
      </rPr>
      <t>SIRTI</t>
    </r>
    <r>
      <rPr>
        <sz val="10"/>
        <rFont val="Arial"/>
        <family val="2"/>
      </rPr>
      <t xml:space="preserve"> Syndicat des Radios Indépendantes</t>
    </r>
  </si>
  <si>
    <r>
      <rPr>
        <b/>
        <sz val="10"/>
        <rFont val="Arial"/>
        <family val="2"/>
      </rPr>
      <t>SPI</t>
    </r>
    <r>
      <rPr>
        <sz val="10"/>
        <rFont val="Arial"/>
        <family val="2"/>
      </rPr>
      <t xml:space="preserve"> Syndicat des Producteurs Indépendants</t>
    </r>
  </si>
  <si>
    <r>
      <rPr>
        <b/>
        <sz val="10"/>
        <rFont val="Arial"/>
        <family val="2"/>
      </rPr>
      <t>SNELAC</t>
    </r>
    <r>
      <rPr>
        <sz val="10"/>
        <rFont val="Arial"/>
        <family val="2"/>
      </rPr>
      <t xml:space="preserve"> Syndicat National des Espaces de Loisirs</t>
    </r>
  </si>
  <si>
    <r>
      <rPr>
        <b/>
        <sz val="10"/>
        <rFont val="Arial"/>
        <family val="2"/>
      </rPr>
      <t>SNJ</t>
    </r>
    <r>
      <rPr>
        <sz val="10"/>
        <rFont val="Arial"/>
        <family val="2"/>
      </rPr>
      <t xml:space="preserve"> Syndicats National des Journalistes</t>
    </r>
  </si>
  <si>
    <r>
      <rPr>
        <b/>
        <sz val="10"/>
        <rFont val="Arial"/>
        <family val="2"/>
      </rPr>
      <t>SNRL</t>
    </r>
    <r>
      <rPr>
        <sz val="10"/>
        <rFont val="Arial"/>
        <family val="2"/>
      </rPr>
      <t xml:space="preserve"> Syndicat National des Radios Libres</t>
    </r>
  </si>
  <si>
    <r>
      <rPr>
        <b/>
        <sz val="10"/>
        <rFont val="Arial"/>
        <family val="2"/>
      </rPr>
      <t>SYNPASE</t>
    </r>
    <r>
      <rPr>
        <sz val="10"/>
        <rFont val="Arial"/>
        <family val="2"/>
      </rPr>
      <t xml:space="preserve"> Syndicat National des Prestataires de l'Audiovisuel Scénique et Evénement</t>
    </r>
  </si>
  <si>
    <r>
      <rPr>
        <b/>
        <sz val="10"/>
        <rFont val="Arial"/>
        <family val="2"/>
      </rPr>
      <t>USPA</t>
    </r>
    <r>
      <rPr>
        <sz val="10"/>
        <rFont val="Arial"/>
        <family val="2"/>
      </rPr>
      <t xml:space="preserve"> Union syndicale de la production audiovisuelle</t>
    </r>
  </si>
  <si>
    <r>
      <rPr>
        <b/>
        <sz val="10"/>
        <rFont val="Arial"/>
        <family val="2"/>
      </rPr>
      <t xml:space="preserve">SCARE </t>
    </r>
    <r>
      <rPr>
        <sz val="10"/>
        <rFont val="Arial"/>
        <family val="2"/>
      </rPr>
      <t>Syndicat des Cinémas d'art de répertoire et d'essai</t>
    </r>
  </si>
  <si>
    <r>
      <rPr>
        <b/>
        <sz val="10"/>
        <rFont val="Arial"/>
        <family val="2"/>
      </rPr>
      <t xml:space="preserve">CNRA </t>
    </r>
    <r>
      <rPr>
        <sz val="10"/>
        <rFont val="Arial"/>
        <family val="2"/>
      </rPr>
      <t>Confédération Nationale des Radios Associatives</t>
    </r>
  </si>
  <si>
    <r>
      <rPr>
        <b/>
        <sz val="10"/>
        <rFont val="Arial"/>
        <family val="2"/>
      </rPr>
      <t>SPIIL</t>
    </r>
    <r>
      <rPr>
        <sz val="10"/>
        <rFont val="Arial"/>
        <family val="2"/>
      </rPr>
      <t xml:space="preserve"> Syndicat de la presse indépendante d’information en ligne</t>
    </r>
  </si>
  <si>
    <r>
      <rPr>
        <b/>
        <sz val="10"/>
        <rFont val="Arial"/>
        <family val="2"/>
      </rPr>
      <t>FNEF</t>
    </r>
    <r>
      <rPr>
        <sz val="10"/>
        <rFont val="Arial"/>
        <family val="2"/>
      </rPr>
      <t xml:space="preserve"> Fédération Nationale des Editeurs de Films</t>
    </r>
  </si>
  <si>
    <r>
      <rPr>
        <b/>
        <sz val="10"/>
        <rFont val="Arial"/>
        <family val="2"/>
      </rPr>
      <t xml:space="preserve">SPECT </t>
    </r>
    <r>
      <rPr>
        <sz val="10"/>
        <rFont val="Arial"/>
        <family val="2"/>
      </rPr>
      <t>Syndicat des Producteurs Créateurs de Programmes Audiovisuels</t>
    </r>
  </si>
  <si>
    <r>
      <rPr>
        <b/>
        <sz val="10"/>
        <rFont val="Arial"/>
        <family val="2"/>
      </rPr>
      <t>SPHR</t>
    </r>
    <r>
      <rPr>
        <sz val="10"/>
        <rFont val="Arial"/>
        <family val="2"/>
      </rPr>
      <t xml:space="preserve"> Syndicat de la Presse Hebdomadaire Régionale</t>
    </r>
  </si>
  <si>
    <r>
      <rPr>
        <b/>
        <sz val="10"/>
        <rFont val="Arial"/>
        <family val="2"/>
      </rPr>
      <t>AJIS</t>
    </r>
    <r>
      <rPr>
        <sz val="10"/>
        <rFont val="Arial"/>
        <family val="2"/>
      </rPr>
      <t xml:space="preserve"> Association des journalistes de l'information sociale</t>
    </r>
  </si>
  <si>
    <t>AOPS</t>
  </si>
  <si>
    <t>Autres</t>
  </si>
  <si>
    <t>ARGUENDO</t>
  </si>
  <si>
    <t>CLUB DE LA PRESSE</t>
  </si>
  <si>
    <t>DOTEVENTS</t>
  </si>
  <si>
    <t>EDITIONS HF</t>
  </si>
  <si>
    <t xml:space="preserve">FESTIVAL AIX EN PROVENCE </t>
  </si>
  <si>
    <t>GAME ONLY</t>
  </si>
  <si>
    <t>GIP CAFE CULTURES</t>
  </si>
  <si>
    <t>LA COMPAGNIE DES REALS</t>
  </si>
  <si>
    <t>L'ARP</t>
  </si>
  <si>
    <t>MAGELIS</t>
  </si>
  <si>
    <t>MUSIC TECH France</t>
  </si>
  <si>
    <t>SN</t>
  </si>
  <si>
    <t>STUDIO CHABRIERS</t>
  </si>
  <si>
    <t>UBIQUS</t>
  </si>
  <si>
    <t>UN ARTISTE A L'ECOLE</t>
  </si>
  <si>
    <r>
      <rPr>
        <b/>
        <sz val="10"/>
        <rFont val="Arial"/>
        <family val="2"/>
      </rPr>
      <t>FCF-FRANCE</t>
    </r>
    <r>
      <rPr>
        <sz val="10"/>
        <rFont val="Arial"/>
        <family val="2"/>
      </rPr>
      <t xml:space="preserve"> Fédération des festival, carnavals et fêtes de France</t>
    </r>
  </si>
  <si>
    <t>MEDIAPRO</t>
  </si>
  <si>
    <t>2.Termes &amp; Conditions</t>
  </si>
  <si>
    <t>En date du :</t>
  </si>
  <si>
    <t>Date du jour  :</t>
  </si>
  <si>
    <t xml:space="preserve">Sommes Totales </t>
  </si>
  <si>
    <t>Contrat</t>
  </si>
  <si>
    <t>Type de contrat</t>
  </si>
  <si>
    <t>Durée de contrat</t>
  </si>
  <si>
    <t>Mode et délais de paiement des factures</t>
  </si>
  <si>
    <t>Coût</t>
  </si>
  <si>
    <t>Date de signature</t>
  </si>
  <si>
    <t>Mois</t>
  </si>
  <si>
    <t>Année</t>
  </si>
  <si>
    <t>Année d'application</t>
  </si>
  <si>
    <t>Type</t>
  </si>
  <si>
    <t>N° contrat</t>
  </si>
  <si>
    <t xml:space="preserve">N° contrat lié            </t>
  </si>
  <si>
    <t>Type Orga</t>
  </si>
  <si>
    <t>Signataire association</t>
  </si>
  <si>
    <t>Référent partenariat</t>
  </si>
  <si>
    <t xml:space="preserve">Mise à disposition locaux AUDIENS </t>
  </si>
  <si>
    <t xml:space="preserve">Nom de campagne </t>
  </si>
  <si>
    <t>Type campagne (si Comédiance)</t>
  </si>
  <si>
    <t>Détails</t>
  </si>
  <si>
    <t>Date de début</t>
  </si>
  <si>
    <t>Mois2</t>
  </si>
  <si>
    <t>Année2</t>
  </si>
  <si>
    <t>Date de fin</t>
  </si>
  <si>
    <t>Mois3</t>
  </si>
  <si>
    <t>Année3</t>
  </si>
  <si>
    <t>Durée</t>
  </si>
  <si>
    <t>Type Reconduction</t>
  </si>
  <si>
    <t>Durée reconduction</t>
  </si>
  <si>
    <t>Période de préavis</t>
  </si>
  <si>
    <t>Conditions de paiement</t>
  </si>
  <si>
    <t>Type de paiement</t>
  </si>
  <si>
    <t>Budget alloué TTC</t>
  </si>
  <si>
    <t>Restant</t>
  </si>
  <si>
    <t>Exploité</t>
  </si>
  <si>
    <t>Avenant</t>
  </si>
  <si>
    <t>Non</t>
  </si>
  <si>
    <t xml:space="preserve"> Expresse</t>
  </si>
  <si>
    <t>à réception</t>
  </si>
  <si>
    <t>Convention</t>
  </si>
  <si>
    <t>SNTPCT Syndicat National des Techniciens et travailleurs de la production Cinématographique et de télévision</t>
  </si>
  <si>
    <t>Oui</t>
  </si>
  <si>
    <t/>
  </si>
  <si>
    <t xml:space="preserve">même facture pour les deux </t>
  </si>
  <si>
    <t>Prépaiement</t>
  </si>
  <si>
    <t xml:space="preserve"> Tacite</t>
  </si>
  <si>
    <t>3. Coûts</t>
  </si>
  <si>
    <t>MASQUE</t>
  </si>
  <si>
    <t>Données du contrat</t>
  </si>
  <si>
    <t>ANNEE</t>
  </si>
  <si>
    <t>MOIS</t>
  </si>
  <si>
    <t xml:space="preserve">Année d'application </t>
  </si>
  <si>
    <t>N° de contrat</t>
  </si>
  <si>
    <t>N° de contrat lié</t>
  </si>
  <si>
    <t>4. Exécution du contrat</t>
  </si>
  <si>
    <t>Evénements</t>
  </si>
  <si>
    <t>Prestation</t>
  </si>
  <si>
    <t>Goodies</t>
  </si>
  <si>
    <t>Service</t>
  </si>
  <si>
    <t>Nom d'événement</t>
  </si>
  <si>
    <t>Lieu</t>
  </si>
  <si>
    <t xml:space="preserve">Nombre de personnes </t>
  </si>
  <si>
    <t>Présence</t>
  </si>
  <si>
    <t xml:space="preserve">Date début </t>
  </si>
  <si>
    <t>MOIS2</t>
  </si>
  <si>
    <t>ANNEE2</t>
  </si>
  <si>
    <t>Dead line envoi</t>
  </si>
  <si>
    <t>Date envoi sur site</t>
  </si>
  <si>
    <t>N° suivit</t>
  </si>
  <si>
    <t>Date livraison sur site</t>
  </si>
  <si>
    <t>Stylos</t>
  </si>
  <si>
    <t>Tote bag rose</t>
  </si>
  <si>
    <t>Tote bag bleu</t>
  </si>
  <si>
    <t>Carnet rose</t>
  </si>
  <si>
    <t>Cahier rose</t>
  </si>
  <si>
    <t>Nappes blanches</t>
  </si>
  <si>
    <t>Nappes roses</t>
  </si>
  <si>
    <t>Nappes Noir</t>
  </si>
  <si>
    <t>6. Dashboard</t>
  </si>
  <si>
    <t>SALARIALES</t>
  </si>
  <si>
    <t xml:space="preserve"> Alloué Salariales</t>
  </si>
  <si>
    <t xml:space="preserve"> Exploité Salariales</t>
  </si>
  <si>
    <t>Restant Salariales</t>
  </si>
  <si>
    <t>Alloué Comédiance</t>
  </si>
  <si>
    <t>Exploité Comédiance</t>
  </si>
  <si>
    <t>Restant Comédiance</t>
  </si>
  <si>
    <t xml:space="preserve"> Alloué Patronales</t>
  </si>
  <si>
    <t xml:space="preserve"> Exploité Patronales</t>
  </si>
  <si>
    <t>Restant Patronales</t>
  </si>
  <si>
    <t xml:space="preserve"> Alloué Autres</t>
  </si>
  <si>
    <t xml:space="preserve"> Exploité Autres</t>
  </si>
  <si>
    <t>Restant Autres</t>
  </si>
  <si>
    <t>Somme Totale allouée par années</t>
  </si>
  <si>
    <t>Somme Totale exploitée par année</t>
  </si>
  <si>
    <t>Somme Totale restante par année</t>
  </si>
  <si>
    <t>Somme totale Allouée aux organismes Salariaux</t>
  </si>
  <si>
    <t>Somme totale réelle versée aux organismes Salariaux</t>
  </si>
  <si>
    <t>Somme totale non exploitée par les organismes Salariaux</t>
  </si>
  <si>
    <t>Somme totale Allouée aux organismes Comédiance</t>
  </si>
  <si>
    <t>Somme totale réelle versée aux organismes Comédiance</t>
  </si>
  <si>
    <t>Somme totale non exploitée par les organismes Comédiance</t>
  </si>
  <si>
    <t>Somme totale Allouée aux organismes Patronaux</t>
  </si>
  <si>
    <t>Somme totale réelle versée aux organismes Patronaux</t>
  </si>
  <si>
    <t>Somme totale non exploitée par les organismes Patronaux</t>
  </si>
  <si>
    <t>Somme totale Allouée aux organismes Autres</t>
  </si>
  <si>
    <t>Somme totale réelle versé aux organismes Autres</t>
  </si>
  <si>
    <t>Somme totale non exploitée par les organismes Autres</t>
  </si>
  <si>
    <t>Somme totale Allouée aux organismes par AUDIENS</t>
  </si>
  <si>
    <t>Somme totale réelle versée par AUDIENS</t>
  </si>
  <si>
    <t>Somme totale restante</t>
  </si>
  <si>
    <t xml:space="preserve">ASTUCE ET AIDE </t>
  </si>
  <si>
    <t>SOURCES</t>
  </si>
  <si>
    <t>Type Document</t>
  </si>
  <si>
    <t>Chef de projet</t>
  </si>
  <si>
    <t>Type de prestation</t>
  </si>
  <si>
    <t>Définition</t>
  </si>
  <si>
    <t>Reconduction</t>
  </si>
  <si>
    <t>Presse</t>
  </si>
  <si>
    <t>Cahier, page, page quadrichromie, livret, lettre syndicale, ect..</t>
  </si>
  <si>
    <t>Evénementiel</t>
  </si>
  <si>
    <t>Participation, congrès, séminaires, Webinaires,ect..</t>
  </si>
  <si>
    <t>Internet</t>
  </si>
  <si>
    <t>Accompagnement</t>
  </si>
  <si>
    <t>Cotisation</t>
  </si>
  <si>
    <t>Fond collectif</t>
  </si>
  <si>
    <t>Mécénat</t>
  </si>
  <si>
    <t>Partenariat</t>
  </si>
  <si>
    <t>Gestion des accès par feuille</t>
  </si>
  <si>
    <t>Utilisateur logé</t>
  </si>
  <si>
    <t>Pauline</t>
  </si>
  <si>
    <t>TABLE DES ACCES</t>
  </si>
  <si>
    <t>↓</t>
  </si>
  <si>
    <t>Invité</t>
  </si>
  <si>
    <t>Guillaume</t>
  </si>
  <si>
    <t>Iymane</t>
  </si>
  <si>
    <t>Karima</t>
  </si>
  <si>
    <t>Mot de passe</t>
  </si>
  <si>
    <t>→</t>
  </si>
  <si>
    <t>Jerry24</t>
  </si>
  <si>
    <t>Sam24</t>
  </si>
  <si>
    <t>Clover24</t>
  </si>
  <si>
    <t>Alex24</t>
  </si>
  <si>
    <t>Connexion &amp; Process</t>
  </si>
  <si>
    <t>Gestion des accès</t>
  </si>
  <si>
    <t>1. Données Partenaires</t>
  </si>
  <si>
    <t>2. Termes</t>
  </si>
  <si>
    <t>3. Montants</t>
  </si>
  <si>
    <t>4. Execution</t>
  </si>
  <si>
    <t>5. Dashboard</t>
  </si>
  <si>
    <t>Astuces et aide</t>
  </si>
  <si>
    <t>Sources</t>
  </si>
  <si>
    <t>convention</t>
  </si>
  <si>
    <t xml:space="preserve">Année : </t>
  </si>
  <si>
    <r>
      <rPr>
        <b/>
        <sz val="14"/>
        <color theme="1"/>
        <rFont val="Calibri"/>
        <family val="2"/>
        <scheme val="minor"/>
      </rPr>
      <t>Versés</t>
    </r>
    <r>
      <rPr>
        <sz val="14"/>
        <color theme="1"/>
        <rFont val="Calibri"/>
        <family val="2"/>
        <scheme val="minor"/>
      </rPr>
      <t xml:space="preserve"> aux organismes, c'est :</t>
    </r>
  </si>
  <si>
    <r>
      <t xml:space="preserve">Partenariats </t>
    </r>
    <r>
      <rPr>
        <sz val="12"/>
        <rFont val="Calibri"/>
        <family val="2"/>
        <scheme val="minor"/>
      </rPr>
      <t>dont</t>
    </r>
    <r>
      <rPr>
        <b/>
        <sz val="12"/>
        <rFont val="Calibri"/>
        <family val="2"/>
        <scheme val="minor"/>
      </rPr>
      <t xml:space="preserve"> </t>
    </r>
  </si>
  <si>
    <t xml:space="preserve">Conventions &amp; </t>
  </si>
  <si>
    <t xml:space="preserve">dont </t>
  </si>
  <si>
    <t>Avenants</t>
  </si>
  <si>
    <r>
      <t xml:space="preserve">versés aux organismes </t>
    </r>
    <r>
      <rPr>
        <b/>
        <i/>
        <sz val="9"/>
        <color theme="1"/>
        <rFont val="Calibri"/>
        <family val="2"/>
        <scheme val="minor"/>
      </rPr>
      <t>Comédiance</t>
    </r>
  </si>
  <si>
    <t xml:space="preserve">CFE CGC Fédération Culture Communication Spectacle </t>
  </si>
  <si>
    <t>PREFIX</t>
  </si>
  <si>
    <t xml:space="preserve">NOUVEAU NUMERO </t>
  </si>
  <si>
    <t>SUFFIXE</t>
  </si>
  <si>
    <t>Numéro</t>
  </si>
  <si>
    <t>Nouvelle ref</t>
  </si>
  <si>
    <t>contrat</t>
  </si>
  <si>
    <t>CONV-21-000011-A</t>
  </si>
  <si>
    <t>Hors Convention</t>
  </si>
  <si>
    <t>VOIR AVEC A SI CONVENTION SINON HC</t>
  </si>
  <si>
    <t>AVEN-24-000001-S</t>
  </si>
  <si>
    <t>CONV-22-000222-P</t>
  </si>
  <si>
    <r>
      <rPr>
        <b/>
        <sz val="10"/>
        <rFont val="Arial"/>
        <family val="2"/>
      </rPr>
      <t>SNMS</t>
    </r>
    <r>
      <rPr>
        <sz val="10"/>
        <rFont val="Arial"/>
        <family val="2"/>
      </rPr>
      <t xml:space="preserve"> Syndicat Nat des Mettreurs en Scene</t>
    </r>
  </si>
  <si>
    <t>Fin en 2024 ! À renouveller pour 2025</t>
  </si>
  <si>
    <t>voir avec anais si il y a une conv 2024 si non la faire et préparer celle de 2025</t>
  </si>
  <si>
    <t>fin en 2024 ! À renouveller pour 2025</t>
  </si>
  <si>
    <t>fin convention en 2024, à renouveler pour 2025</t>
  </si>
  <si>
    <t>fin  convention en 2024, à renouveler</t>
  </si>
  <si>
    <t>attente retour, voir suivi des signature</t>
  </si>
  <si>
    <t>voir avec anais si elle en a une pour 2024  sinon à  renouveller</t>
  </si>
  <si>
    <t xml:space="preserve">fin de la convention en 2024 à renouveller pour 2025 </t>
  </si>
  <si>
    <t>avenant à faire pour 2025 et 2026</t>
  </si>
  <si>
    <t>voir avec anais si convention 2024 faite, sinan la faire et préparer celle de 2025</t>
  </si>
  <si>
    <t>X</t>
  </si>
  <si>
    <t>Est-ce qu'on en a une pour 2024 ? (car j'ai vu passer des facture, à voir avec Anais, sinon il faut la faire et préparer celle de 2025</t>
  </si>
  <si>
    <t>est ce quon à fait la 2024 ? À voir avec anais sinon 2024 à faire et 2025 à préparer</t>
  </si>
  <si>
    <t xml:space="preserve">préparer les avenant 2024 et 2025 </t>
  </si>
  <si>
    <t xml:space="preserve">renouveler sur 2024 ? Voir avec anais sinon à faire 2024 et à preparer 2025 </t>
  </si>
  <si>
    <t xml:space="preserve">en cours pour 2024 attente retour ANIM voir tableau suivit signature
mais pas une mauvaise idée de préparer la 2025 vu le temps de reponse </t>
  </si>
  <si>
    <t>faire avenant 2024 et 2025</t>
  </si>
  <si>
    <t xml:space="preserve">pas trouvée de convention papier ni fichier, à voir avec anais </t>
  </si>
  <si>
    <t xml:space="preserve">pas troubée la conv ni fichier ni papier, voir avec anais </t>
  </si>
  <si>
    <t>avenant 2024 en cours, voir suivi signature, mais bonne idée de préparer 2025 en amont</t>
  </si>
  <si>
    <t>voir avec anais si elle à la 2024, sinon à renouveler et préparer 2025</t>
  </si>
  <si>
    <t>2024 en cours voir suivi signature mais bonne idée de prep 2025</t>
  </si>
  <si>
    <t>x</t>
  </si>
  <si>
    <t>voir avec anais si oui 2024, sinon la faire et prep 2025</t>
  </si>
  <si>
    <t xml:space="preserve">voir anais si on à l'avenant 2024, sinon le préparer et celui de 2025 aussi </t>
  </si>
  <si>
    <t>2024 ok, il faudra faire un avenant pour 2025</t>
  </si>
  <si>
    <t>voir si on à la 2024 avec anais, sinon à renouveller 2024 2025</t>
  </si>
  <si>
    <r>
      <rPr>
        <b/>
        <sz val="10"/>
        <rFont val="Arial"/>
        <family val="2"/>
      </rPr>
      <t xml:space="preserve">FNPS </t>
    </r>
    <r>
      <rPr>
        <sz val="10"/>
        <rFont val="Arial"/>
        <family val="2"/>
      </rPr>
      <t>Fédération Nationale de Presse d'information Spécialisée</t>
    </r>
  </si>
  <si>
    <t>avenat 2025 à faire</t>
  </si>
  <si>
    <t xml:space="preserve"> </t>
  </si>
  <si>
    <t>spectacle enregistré</t>
  </si>
  <si>
    <t>jean michel balladin</t>
  </si>
  <si>
    <t>pauline biasoli</t>
  </si>
  <si>
    <t>presse</t>
  </si>
  <si>
    <t>presse2023</t>
  </si>
  <si>
    <t>blablablablablablablablablabla</t>
  </si>
  <si>
    <t>2 ans</t>
  </si>
  <si>
    <t>3 mois</t>
  </si>
  <si>
    <t>blablablablablabla</t>
  </si>
  <si>
    <t>30 jours apres réception de facture</t>
  </si>
  <si>
    <t xml:space="preserve">Audrey </t>
  </si>
  <si>
    <t xml:space="preserve">Cécile </t>
  </si>
  <si>
    <t xml:space="preserve">Claire </t>
  </si>
  <si>
    <t xml:space="preserve">Marianne </t>
  </si>
  <si>
    <t xml:space="preserve">Guillaume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</si>
</sst>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dd/mm/yy;@"/>
    <numFmt numFmtId="165" formatCode="#,##0.00\ &quot;€&quot;"/>
    <numFmt numFmtId="166" formatCode="0;\-0;;@"/>
    <numFmt numFmtId="167" formatCode="0#&quot; &quot;##&quot; &quot;##&quot; &quot;##&quot; &quot;##"/>
    <numFmt numFmtId="168" formatCode="&quot;$&quot;#,##0_);[Red]\(&quot;$&quot;#,##0\)"/>
  </numFmts>
  <fonts count="93" x14ac:knownFonts="1">
    <font>
      <sz val="11"/>
      <color theme="1"/>
      <name val="Calibri"/>
      <family val="2"/>
      <scheme val="minor"/>
    </font>
    <font>
      <sz val="10"/>
      <color rgb="FF000000"/>
      <name val="Arial"/>
      <family val="2"/>
    </font>
    <font>
      <sz val="11"/>
      <color theme="1"/>
      <name val="Calibri"/>
      <family val="2"/>
      <scheme val="minor"/>
    </font>
    <font>
      <sz val="8"/>
      <name val="Calibri"/>
      <family val="2"/>
      <scheme val="minor"/>
    </font>
    <font>
      <sz val="9"/>
      <color indexed="81"/>
      <name val="Tahoma"/>
      <family val="2"/>
    </font>
    <font>
      <b/>
      <sz val="9"/>
      <color indexed="81"/>
      <name val="Tahoma"/>
      <family val="2"/>
    </font>
    <font>
      <b/>
      <sz val="20"/>
      <name val="Arial"/>
      <family val="2"/>
    </font>
    <font>
      <b/>
      <sz val="10"/>
      <name val="Arial"/>
      <family val="2"/>
    </font>
    <font>
      <b/>
      <sz val="18"/>
      <name val="Arial"/>
      <family val="2"/>
    </font>
    <font>
      <sz val="20"/>
      <name val="Arial"/>
      <family val="2"/>
    </font>
    <font>
      <b/>
      <u val="singleAccounting"/>
      <sz val="11"/>
      <name val="Arial"/>
      <family val="2"/>
    </font>
    <font>
      <sz val="11"/>
      <name val="Arial"/>
      <family val="2"/>
    </font>
    <font>
      <b/>
      <sz val="36"/>
      <name val="Arial"/>
      <family val="2"/>
    </font>
    <font>
      <b/>
      <sz val="11"/>
      <name val="Arial"/>
      <family val="2"/>
    </font>
    <font>
      <b/>
      <sz val="26"/>
      <name val="Arial"/>
      <family val="2"/>
    </font>
    <font>
      <sz val="10"/>
      <name val="Arial"/>
      <family val="2"/>
    </font>
    <font>
      <sz val="12"/>
      <name val="Arial"/>
      <family val="2"/>
    </font>
    <font>
      <b/>
      <sz val="14"/>
      <name val="Arial"/>
      <family val="2"/>
    </font>
    <font>
      <sz val="11"/>
      <name val="Calibri"/>
      <family val="2"/>
      <scheme val="minor"/>
    </font>
    <font>
      <b/>
      <sz val="14"/>
      <color rgb="FFFFFFFF"/>
      <name val="Arial"/>
      <family val="2"/>
    </font>
    <font>
      <b/>
      <sz val="10"/>
      <color rgb="FFFFFFFF"/>
      <name val="Arial"/>
      <family val="2"/>
    </font>
    <font>
      <sz val="10"/>
      <name val="Calibri"/>
      <family val="2"/>
      <scheme val="minor"/>
    </font>
    <font>
      <b/>
      <sz val="11"/>
      <name val="Calibri"/>
      <family val="2"/>
      <scheme val="minor"/>
    </font>
    <font>
      <i/>
      <sz val="11"/>
      <name val="Calibri"/>
      <family val="2"/>
      <scheme val="minor"/>
    </font>
    <font>
      <b/>
      <sz val="11"/>
      <color rgb="FFFFFFFF"/>
      <name val="Calibri"/>
      <family val="2"/>
      <scheme val="minor"/>
    </font>
    <font>
      <sz val="10"/>
      <color rgb="FFFFFFFF"/>
      <name val="Arial"/>
      <family val="2"/>
    </font>
    <font>
      <sz val="11"/>
      <color rgb="FFFFFFFF"/>
      <name val="Arial"/>
      <family val="2"/>
    </font>
    <font>
      <sz val="18"/>
      <name val="Arial"/>
      <family val="2"/>
    </font>
    <font>
      <sz val="20"/>
      <color rgb="FFFFFFFF"/>
      <name val="Arial"/>
      <family val="2"/>
    </font>
    <font>
      <sz val="9"/>
      <name val="Arial"/>
      <family val="2"/>
    </font>
    <font>
      <sz val="16"/>
      <name val="Arial"/>
      <family val="2"/>
    </font>
    <font>
      <b/>
      <sz val="11"/>
      <name val="Calibri"/>
      <family val="2"/>
    </font>
    <font>
      <b/>
      <sz val="14"/>
      <name val="Calibri"/>
      <family val="2"/>
    </font>
    <font>
      <sz val="11"/>
      <color theme="8"/>
      <name val="Calibri"/>
      <family val="2"/>
      <scheme val="minor"/>
    </font>
    <font>
      <b/>
      <sz val="14"/>
      <color theme="0"/>
      <name val="Arial"/>
      <family val="2"/>
    </font>
    <font>
      <b/>
      <sz val="12"/>
      <name val="Arial"/>
      <family val="2"/>
    </font>
    <font>
      <sz val="18"/>
      <color theme="0"/>
      <name val="Arial"/>
      <family val="2"/>
    </font>
    <font>
      <sz val="14"/>
      <color theme="0"/>
      <name val="Arial"/>
      <family val="2"/>
    </font>
    <font>
      <b/>
      <sz val="16"/>
      <name val="Arial"/>
      <family val="2"/>
    </font>
    <font>
      <b/>
      <sz val="16"/>
      <color rgb="FFFF3399"/>
      <name val="Arial"/>
      <family val="2"/>
    </font>
    <font>
      <sz val="11"/>
      <color theme="0"/>
      <name val="Arial"/>
      <family val="2"/>
    </font>
    <font>
      <sz val="11"/>
      <color theme="1"/>
      <name val="Arial"/>
      <family val="2"/>
    </font>
    <font>
      <b/>
      <sz val="10"/>
      <color theme="1"/>
      <name val="Arial"/>
      <family val="2"/>
    </font>
    <font>
      <b/>
      <sz val="11"/>
      <color theme="0"/>
      <name val="Calibri"/>
      <family val="2"/>
      <scheme val="minor"/>
    </font>
    <font>
      <b/>
      <sz val="10"/>
      <color rgb="FFFF6600"/>
      <name val="Arial"/>
      <family val="2"/>
    </font>
    <font>
      <b/>
      <u val="singleAccounting"/>
      <sz val="11"/>
      <color rgb="FFFF6600"/>
      <name val="Arial"/>
      <family val="2"/>
    </font>
    <font>
      <b/>
      <u val="singleAccounting"/>
      <sz val="11"/>
      <color rgb="FF00B050"/>
      <name val="Arial"/>
      <family val="2"/>
    </font>
    <font>
      <sz val="10"/>
      <color rgb="FF00B050"/>
      <name val="Arial"/>
      <family val="2"/>
    </font>
    <font>
      <u val="singleAccounting"/>
      <sz val="11"/>
      <name val="Arial"/>
      <family val="2"/>
    </font>
    <font>
      <sz val="16"/>
      <color rgb="FFFF3399"/>
      <name val="Arial"/>
      <family val="2"/>
    </font>
    <font>
      <u val="singleAccounting"/>
      <sz val="11"/>
      <color rgb="FF00B050"/>
      <name val="Arial"/>
      <family val="2"/>
    </font>
    <font>
      <b/>
      <sz val="10"/>
      <color theme="5" tint="-0.249977111117893"/>
      <name val="Arial"/>
      <family val="2"/>
    </font>
    <font>
      <b/>
      <sz val="20"/>
      <name val="Calibri"/>
      <family val="2"/>
      <scheme val="minor"/>
    </font>
    <font>
      <b/>
      <sz val="11"/>
      <color theme="1"/>
      <name val="Calibri"/>
      <family val="2"/>
      <scheme val="minor"/>
    </font>
    <font>
      <b/>
      <sz val="11"/>
      <color theme="0"/>
      <name val="Arial"/>
      <family val="2"/>
    </font>
    <font>
      <sz val="14"/>
      <name val="Arial"/>
      <family val="2"/>
    </font>
    <font>
      <b/>
      <sz val="26"/>
      <color theme="0"/>
      <name val="Arial"/>
      <family val="2"/>
    </font>
    <font>
      <sz val="12"/>
      <name val="Calibri"/>
      <family val="2"/>
      <scheme val="minor"/>
    </font>
    <font>
      <b/>
      <sz val="12"/>
      <name val="Calibri"/>
      <family val="2"/>
      <scheme val="minor"/>
    </font>
    <font>
      <b/>
      <sz val="11"/>
      <color rgb="FFFFFFFF"/>
      <name val="Arial"/>
      <family val="2"/>
    </font>
    <font>
      <sz val="10"/>
      <color theme="1"/>
      <name val="Arial"/>
      <family val="2"/>
    </font>
    <font>
      <b/>
      <sz val="36"/>
      <color rgb="FFFF0000"/>
      <name val="Arial"/>
      <family val="2"/>
    </font>
    <font>
      <b/>
      <sz val="11"/>
      <color rgb="FFFF0000"/>
      <name val="Arial"/>
      <family val="2"/>
    </font>
    <font>
      <i/>
      <sz val="11"/>
      <name val="Arial"/>
      <family val="2"/>
    </font>
    <font>
      <i/>
      <sz val="11"/>
      <color rgb="FFFF3399"/>
      <name val="Arial"/>
      <family val="2"/>
    </font>
    <font>
      <sz val="18"/>
      <color theme="3"/>
      <name val="Calibri Light"/>
      <family val="2"/>
      <scheme val="major"/>
    </font>
    <font>
      <b/>
      <sz val="18"/>
      <color rgb="FF227447"/>
      <name val="Calibri"/>
      <family val="2"/>
      <scheme val="minor"/>
    </font>
    <font>
      <sz val="11"/>
      <color rgb="FF227447"/>
      <name val="Calibri"/>
      <family val="2"/>
      <scheme val="minor"/>
    </font>
    <font>
      <sz val="14"/>
      <color theme="1"/>
      <name val="Calibri"/>
      <family val="2"/>
      <scheme val="minor"/>
    </font>
    <font>
      <b/>
      <sz val="11"/>
      <color rgb="FFFF3399"/>
      <name val="Calibri"/>
      <family val="2"/>
      <scheme val="minor"/>
    </font>
    <font>
      <b/>
      <sz val="10"/>
      <color theme="1"/>
      <name val="Calibri"/>
      <family val="2"/>
      <scheme val="minor"/>
    </font>
    <font>
      <sz val="10"/>
      <color theme="1"/>
      <name val="Calibri"/>
      <family val="2"/>
      <scheme val="minor"/>
    </font>
    <font>
      <b/>
      <sz val="18"/>
      <color rgb="FFFF3399"/>
      <name val="Calibri"/>
      <family val="2"/>
      <scheme val="minor"/>
    </font>
    <font>
      <b/>
      <sz val="10"/>
      <color rgb="FF227447"/>
      <name val="Calibri"/>
      <family val="2"/>
      <scheme val="minor"/>
    </font>
    <font>
      <i/>
      <sz val="10"/>
      <color theme="1"/>
      <name val="Calibri"/>
      <family val="2"/>
      <scheme val="minor"/>
    </font>
    <font>
      <i/>
      <sz val="11"/>
      <color rgb="FFFF3399"/>
      <name val="Calibri"/>
      <family val="2"/>
      <scheme val="minor"/>
    </font>
    <font>
      <i/>
      <sz val="9"/>
      <color theme="1"/>
      <name val="Calibri"/>
      <family val="2"/>
      <scheme val="minor"/>
    </font>
    <font>
      <b/>
      <i/>
      <sz val="9"/>
      <color theme="1"/>
      <name val="Calibri"/>
      <family val="2"/>
      <scheme val="minor"/>
    </font>
    <font>
      <b/>
      <i/>
      <sz val="22"/>
      <name val="Calibri"/>
      <family val="2"/>
      <scheme val="minor"/>
    </font>
    <font>
      <b/>
      <sz val="18"/>
      <color theme="8" tint="-0.249977111117893"/>
      <name val="Calibri"/>
      <family val="2"/>
      <scheme val="minor"/>
    </font>
    <font>
      <b/>
      <sz val="14"/>
      <color theme="1"/>
      <name val="Calibri"/>
      <family val="2"/>
      <scheme val="minor"/>
    </font>
    <font>
      <i/>
      <sz val="12"/>
      <color theme="1"/>
      <name val="Calibri"/>
      <family val="2"/>
      <scheme val="minor"/>
    </font>
    <font>
      <sz val="14"/>
      <color rgb="FFFF3399"/>
      <name val="Calibri"/>
      <family val="2"/>
      <scheme val="minor"/>
    </font>
    <font>
      <b/>
      <sz val="16"/>
      <color theme="0"/>
      <name val="Arial"/>
      <family val="2"/>
    </font>
    <font>
      <b/>
      <i/>
      <sz val="16"/>
      <color rgb="FFFF3399"/>
      <name val="Arial"/>
      <family val="2"/>
    </font>
    <font>
      <b/>
      <i/>
      <sz val="14"/>
      <name val="Arial"/>
      <family val="2"/>
    </font>
    <font>
      <b/>
      <sz val="28"/>
      <color theme="8" tint="-0.249977111117893"/>
      <name val="Calibri"/>
      <family val="2"/>
      <scheme val="minor"/>
    </font>
    <font>
      <sz val="11"/>
      <color theme="6" tint="0.79998168889431442"/>
      <name val="Calibri"/>
      <family val="2"/>
      <scheme val="minor"/>
    </font>
    <font>
      <b/>
      <sz val="10"/>
      <color rgb="FFFF0000"/>
      <name val="Arial"/>
      <family val="2"/>
    </font>
    <font>
      <b/>
      <sz val="10"/>
      <color theme="8" tint="-0.249977111117893"/>
      <name val="Arial"/>
      <family val="2"/>
    </font>
    <font>
      <b/>
      <sz val="10"/>
      <color theme="7" tint="-0.249977111117893"/>
      <name val="Arial"/>
      <family val="2"/>
    </font>
    <font>
      <b/>
      <sz val="10"/>
      <color theme="1" tint="4.9989318521683403E-2"/>
      <name val="Arial"/>
      <family val="2"/>
    </font>
    <font>
      <b/>
      <sz val="11"/>
      <color theme="1" tint="4.9989318521683403E-2"/>
      <name val="Arial"/>
      <family val="2"/>
    </font>
  </fonts>
  <fills count="49">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99CC"/>
        <bgColor indexed="64"/>
      </patternFill>
    </fill>
    <fill>
      <patternFill patternType="solid">
        <fgColor theme="1" tint="0.499984740745262"/>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5"/>
        <bgColor indexed="64"/>
      </patternFill>
    </fill>
    <fill>
      <patternFill patternType="solid">
        <fgColor theme="5" tint="-0.249977111117893"/>
        <bgColor indexed="64"/>
      </patternFill>
    </fill>
    <fill>
      <patternFill patternType="solid">
        <fgColor theme="7" tint="-0.749992370372631"/>
        <bgColor indexed="64"/>
      </patternFill>
    </fill>
    <fill>
      <patternFill patternType="solid">
        <fgColor theme="8" tint="-0.499984740745262"/>
        <bgColor indexed="64"/>
      </patternFill>
    </fill>
    <fill>
      <patternFill patternType="solid">
        <fgColor theme="6" tint="-0.249977111117893"/>
        <bgColor indexed="64"/>
      </patternFill>
    </fill>
    <fill>
      <patternFill patternType="solid">
        <fgColor theme="8"/>
        <bgColor indexed="64"/>
      </patternFill>
    </fill>
    <fill>
      <patternFill patternType="solid">
        <fgColor theme="9" tint="-0.249977111117893"/>
        <bgColor indexed="64"/>
      </patternFill>
    </fill>
    <fill>
      <patternFill patternType="solid">
        <fgColor rgb="FFFF0000"/>
        <bgColor indexed="64"/>
      </patternFill>
    </fill>
    <fill>
      <patternFill patternType="solid">
        <fgColor rgb="FFFF9999"/>
        <bgColor indexed="64"/>
      </patternFill>
    </fill>
    <fill>
      <patternFill patternType="solid">
        <fgColor theme="7"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2"/>
        <bgColor indexed="64"/>
      </patternFill>
    </fill>
    <fill>
      <patternFill patternType="solid">
        <fgColor rgb="FFC00000"/>
        <bgColor indexed="64"/>
      </patternFill>
    </fill>
    <fill>
      <patternFill patternType="solid">
        <fgColor rgb="FF00B0F0"/>
        <bgColor indexed="64"/>
      </patternFill>
    </fill>
    <fill>
      <patternFill patternType="solid">
        <fgColor theme="8"/>
        <bgColor theme="8"/>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7"/>
        <bgColor theme="7"/>
      </patternFill>
    </fill>
    <fill>
      <patternFill patternType="solid">
        <fgColor theme="7" tint="0.59999389629810485"/>
        <bgColor theme="7" tint="0.59999389629810485"/>
      </patternFill>
    </fill>
    <fill>
      <patternFill patternType="solid">
        <fgColor theme="7" tint="0.79998168889431442"/>
        <bgColor theme="7" tint="0.79998168889431442"/>
      </patternFill>
    </fill>
    <fill>
      <patternFill patternType="solid">
        <fgColor rgb="FFFFCCCC"/>
        <bgColor indexed="64"/>
      </patternFill>
    </fill>
    <fill>
      <patternFill patternType="solid">
        <fgColor theme="9"/>
        <bgColor theme="9"/>
      </patternFill>
    </fill>
    <fill>
      <patternFill patternType="solid">
        <fgColor theme="9" tint="0.59999389629810485"/>
        <bgColor theme="9" tint="0.59999389629810485"/>
      </patternFill>
    </fill>
    <fill>
      <patternFill patternType="solid">
        <fgColor theme="9" tint="0.79998168889431442"/>
        <bgColor theme="9" tint="0.79998168889431442"/>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bgColor indexed="64"/>
      </patternFill>
    </fill>
    <fill>
      <patternFill patternType="solid">
        <fgColor theme="7"/>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
      <patternFill patternType="solid">
        <fgColor theme="1"/>
        <bgColor indexed="64"/>
      </patternFill>
    </fill>
    <fill>
      <patternFill patternType="solid">
        <fgColor theme="4" tint="-0.249977111117893"/>
        <bgColor indexed="64"/>
      </patternFill>
    </fill>
  </fills>
  <borders count="46">
    <border>
      <left/>
      <right/>
      <top/>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ck">
        <color theme="8" tint="-0.499984740745262"/>
      </left>
      <right/>
      <top style="thick">
        <color theme="8" tint="-0.499984740745262"/>
      </top>
      <bottom/>
      <diagonal/>
    </border>
    <border>
      <left/>
      <right/>
      <top style="thick">
        <color theme="8" tint="-0.499984740745262"/>
      </top>
      <bottom/>
      <diagonal/>
    </border>
    <border>
      <left style="thick">
        <color theme="8" tint="-0.499984740745262"/>
      </left>
      <right/>
      <top/>
      <bottom/>
      <diagonal/>
    </border>
    <border>
      <left style="thick">
        <color theme="8" tint="-0.499984740745262"/>
      </left>
      <right/>
      <top/>
      <bottom style="thick">
        <color theme="8" tint="-0.499984740745262"/>
      </bottom>
      <diagonal/>
    </border>
    <border>
      <left/>
      <right/>
      <top/>
      <bottom style="thick">
        <color theme="8" tint="-0.499984740745262"/>
      </bottom>
      <diagonal/>
    </border>
    <border>
      <left/>
      <right/>
      <top style="thin">
        <color indexed="64"/>
      </top>
      <bottom style="thin">
        <color indexed="64"/>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indexed="64"/>
      </right>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theme="0" tint="-0.34998626667073579"/>
      </top>
      <bottom style="thin">
        <color theme="0" tint="-0.34998626667073579"/>
      </bottom>
      <diagonal/>
    </border>
    <border>
      <left/>
      <right/>
      <top style="thin">
        <color theme="0" tint="-0.34998626667073579"/>
      </top>
      <bottom/>
      <diagonal/>
    </border>
    <border>
      <left style="thin">
        <color indexed="64"/>
      </left>
      <right style="thin">
        <color indexed="64"/>
      </right>
      <top style="thin">
        <color indexed="64"/>
      </top>
      <bottom/>
      <diagonal/>
    </border>
  </borders>
  <cellStyleXfs count="4">
    <xf numFmtId="0" fontId="0" fillId="0" borderId="0"/>
    <xf numFmtId="0" fontId="1" fillId="0" borderId="0"/>
    <xf numFmtId="44" fontId="2" fillId="0" borderId="0" applyFont="0" applyFill="0" applyBorder="0" applyAlignment="0" applyProtection="0"/>
    <xf numFmtId="0" fontId="65" fillId="0" borderId="0" applyNumberFormat="0" applyFill="0" applyBorder="0" applyAlignment="0" applyProtection="0"/>
  </cellStyleXfs>
  <cellXfs count="453">
    <xf numFmtId="0" fontId="0" fillId="0" borderId="0" xfId="0"/>
    <xf numFmtId="0" fontId="18" fillId="0" borderId="0" xfId="0" applyFont="1" applyAlignment="1">
      <alignment horizontal="left" vertical="center" wrapText="1"/>
    </xf>
    <xf numFmtId="0" fontId="21" fillId="0" borderId="0" xfId="0" applyFont="1" applyAlignment="1">
      <alignment horizontal="center" vertical="center" wrapText="1"/>
    </xf>
    <xf numFmtId="0" fontId="22" fillId="0" borderId="0" xfId="0" applyFont="1" applyAlignment="1">
      <alignment horizontal="center" vertical="center" wrapText="1"/>
    </xf>
    <xf numFmtId="0" fontId="18" fillId="0" borderId="3" xfId="0" applyFont="1" applyBorder="1" applyAlignment="1">
      <alignment horizontal="left" vertical="center" wrapText="1"/>
    </xf>
    <xf numFmtId="0" fontId="23" fillId="0" borderId="3" xfId="0" applyFont="1" applyBorder="1" applyAlignment="1">
      <alignment horizontal="left" vertical="center" wrapText="1"/>
    </xf>
    <xf numFmtId="0" fontId="23" fillId="0" borderId="0" xfId="0" applyFont="1" applyAlignment="1">
      <alignment horizontal="left" vertical="center" wrapText="1"/>
    </xf>
    <xf numFmtId="0" fontId="22" fillId="9" borderId="3" xfId="0" applyFont="1" applyFill="1" applyBorder="1" applyAlignment="1">
      <alignment horizontal="center" vertical="center" wrapText="1"/>
    </xf>
    <xf numFmtId="0" fontId="22" fillId="10" borderId="3" xfId="0" applyFont="1" applyFill="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21" fillId="0" borderId="0" xfId="0" applyFont="1" applyAlignment="1">
      <alignment horizontal="left" vertical="center" wrapText="1"/>
    </xf>
    <xf numFmtId="0" fontId="24" fillId="11" borderId="3" xfId="0" applyFont="1" applyFill="1" applyBorder="1" applyAlignment="1">
      <alignment horizontal="center" vertical="center" wrapText="1"/>
    </xf>
    <xf numFmtId="0" fontId="15" fillId="0" borderId="0" xfId="1" applyFont="1" applyAlignment="1">
      <alignment horizontal="left" vertical="center" wrapText="1"/>
    </xf>
    <xf numFmtId="0" fontId="11" fillId="0" borderId="0" xfId="0" applyFont="1" applyAlignment="1">
      <alignment horizontal="left" vertical="center"/>
    </xf>
    <xf numFmtId="0" fontId="9" fillId="0" borderId="0" xfId="0" applyFont="1" applyAlignment="1">
      <alignment horizontal="left" vertical="center"/>
    </xf>
    <xf numFmtId="0" fontId="15" fillId="0" borderId="0" xfId="0" applyFont="1" applyAlignment="1">
      <alignment horizontal="left" vertical="center" wrapText="1"/>
    </xf>
    <xf numFmtId="0" fontId="11" fillId="0" borderId="0" xfId="0" applyFont="1" applyAlignment="1">
      <alignment horizontal="left" vertical="center" indent="1"/>
    </xf>
    <xf numFmtId="0" fontId="6" fillId="0" borderId="0" xfId="0" applyFont="1" applyAlignment="1">
      <alignment horizontal="left" vertical="center"/>
    </xf>
    <xf numFmtId="0" fontId="9" fillId="0" borderId="0" xfId="0" applyFont="1" applyAlignment="1">
      <alignment vertical="center" wrapText="1"/>
    </xf>
    <xf numFmtId="14" fontId="13" fillId="0" borderId="0" xfId="0" applyNumberFormat="1" applyFont="1" applyAlignment="1">
      <alignment vertical="center" wrapText="1"/>
    </xf>
    <xf numFmtId="0" fontId="18" fillId="0" borderId="0" xfId="0" applyFont="1" applyAlignment="1">
      <alignment horizontal="left" vertical="center"/>
    </xf>
    <xf numFmtId="0" fontId="18" fillId="0" borderId="0" xfId="0" applyFont="1" applyAlignment="1">
      <alignment horizontal="left" vertical="center" indent="1"/>
    </xf>
    <xf numFmtId="0" fontId="30" fillId="0" borderId="0" xfId="0" applyFont="1" applyAlignment="1">
      <alignment horizontal="left" vertical="center" wrapText="1"/>
    </xf>
    <xf numFmtId="0" fontId="31" fillId="2" borderId="0" xfId="0" applyFont="1" applyFill="1" applyAlignment="1">
      <alignment vertical="center"/>
    </xf>
    <xf numFmtId="0" fontId="18" fillId="2" borderId="0" xfId="0" applyFont="1" applyFill="1" applyAlignment="1">
      <alignment vertical="center"/>
    </xf>
    <xf numFmtId="0" fontId="18" fillId="2" borderId="0" xfId="0" applyFont="1" applyFill="1" applyAlignment="1">
      <alignment horizontal="center" vertical="center"/>
    </xf>
    <xf numFmtId="0" fontId="22" fillId="2" borderId="0" xfId="0" applyFont="1" applyFill="1" applyAlignment="1">
      <alignment horizontal="center" vertical="center"/>
    </xf>
    <xf numFmtId="0" fontId="18" fillId="8" borderId="3" xfId="0" applyFont="1" applyFill="1" applyBorder="1" applyAlignment="1">
      <alignment horizontal="center" vertical="center"/>
    </xf>
    <xf numFmtId="0" fontId="18" fillId="2" borderId="0" xfId="0" applyFont="1" applyFill="1" applyAlignment="1">
      <alignment horizontal="right" vertical="center"/>
    </xf>
    <xf numFmtId="0" fontId="18" fillId="7" borderId="0" xfId="0" applyFont="1" applyFill="1" applyAlignment="1">
      <alignment horizontal="center" vertical="center"/>
    </xf>
    <xf numFmtId="0" fontId="22" fillId="5" borderId="0" xfId="0" applyFont="1" applyFill="1" applyAlignment="1">
      <alignment horizontal="right" vertical="center"/>
    </xf>
    <xf numFmtId="0" fontId="18" fillId="4" borderId="0" xfId="0" applyFont="1" applyFill="1" applyAlignment="1">
      <alignment horizontal="right" vertical="center"/>
    </xf>
    <xf numFmtId="0" fontId="18" fillId="3" borderId="0" xfId="0" applyFont="1" applyFill="1" applyAlignment="1">
      <alignment horizontal="center" vertical="center"/>
    </xf>
    <xf numFmtId="0" fontId="33" fillId="14" borderId="0" xfId="0" applyFont="1" applyFill="1" applyAlignment="1">
      <alignment horizontal="right" vertical="center"/>
    </xf>
    <xf numFmtId="0" fontId="15" fillId="0" borderId="1" xfId="0" applyFont="1" applyBorder="1" applyAlignment="1">
      <alignment horizontal="left" vertical="center" wrapText="1"/>
    </xf>
    <xf numFmtId="0" fontId="15" fillId="0" borderId="1" xfId="0" applyFont="1" applyBorder="1" applyAlignment="1">
      <alignment horizontal="left" vertical="center" indent="1"/>
    </xf>
    <xf numFmtId="0" fontId="15" fillId="0" borderId="1" xfId="0" applyFont="1" applyBorder="1" applyAlignment="1">
      <alignment horizontal="left" vertical="center" wrapText="1" indent="1"/>
    </xf>
    <xf numFmtId="0" fontId="15" fillId="0" borderId="1" xfId="1" applyFont="1" applyBorder="1" applyAlignment="1">
      <alignment horizontal="left" vertical="center" wrapText="1" indent="1"/>
    </xf>
    <xf numFmtId="0" fontId="35" fillId="8" borderId="2" xfId="0" applyFont="1" applyFill="1" applyBorder="1" applyAlignment="1">
      <alignment horizontal="left" vertical="center"/>
    </xf>
    <xf numFmtId="0" fontId="35" fillId="0" borderId="0" xfId="0" applyFont="1" applyAlignment="1">
      <alignment horizontal="left" vertical="center"/>
    </xf>
    <xf numFmtId="0" fontId="22" fillId="0" borderId="0" xfId="0" applyFont="1" applyAlignment="1">
      <alignment horizontal="left" vertical="center"/>
    </xf>
    <xf numFmtId="0" fontId="7" fillId="0" borderId="0" xfId="1" applyFont="1" applyAlignment="1">
      <alignment horizontal="center" vertical="center" wrapText="1"/>
    </xf>
    <xf numFmtId="14" fontId="7" fillId="0" borderId="0" xfId="1" applyNumberFormat="1" applyFont="1" applyAlignment="1">
      <alignment horizontal="center" vertical="center" wrapText="1"/>
    </xf>
    <xf numFmtId="1" fontId="7" fillId="0" borderId="0" xfId="1" applyNumberFormat="1" applyFont="1" applyAlignment="1">
      <alignment horizontal="center" vertical="center" wrapText="1"/>
    </xf>
    <xf numFmtId="1" fontId="15" fillId="0" borderId="0" xfId="1" applyNumberFormat="1" applyFont="1" applyAlignment="1">
      <alignment horizontal="center" vertical="center" wrapText="1"/>
    </xf>
    <xf numFmtId="14" fontId="39" fillId="0" borderId="0" xfId="0" applyNumberFormat="1" applyFont="1" applyAlignment="1">
      <alignment horizontal="left" vertical="center" wrapText="1"/>
    </xf>
    <xf numFmtId="0" fontId="39" fillId="0" borderId="0" xfId="0" applyFont="1" applyAlignment="1">
      <alignment horizontal="left" vertical="center"/>
    </xf>
    <xf numFmtId="14" fontId="11" fillId="0" borderId="0" xfId="0" applyNumberFormat="1" applyFont="1" applyAlignment="1">
      <alignment horizontal="center"/>
    </xf>
    <xf numFmtId="0" fontId="11" fillId="0" borderId="0" xfId="0" applyFont="1" applyAlignment="1">
      <alignment horizontal="left"/>
    </xf>
    <xf numFmtId="0" fontId="6" fillId="0" borderId="0" xfId="0" applyFont="1" applyAlignment="1">
      <alignment horizontal="left" vertical="top"/>
    </xf>
    <xf numFmtId="0" fontId="11" fillId="0" borderId="0" xfId="0" applyFont="1" applyAlignment="1">
      <alignment horizontal="center"/>
    </xf>
    <xf numFmtId="1" fontId="11" fillId="0" borderId="0" xfId="0" applyNumberFormat="1" applyFont="1" applyAlignment="1">
      <alignment horizontal="center"/>
    </xf>
    <xf numFmtId="0" fontId="16" fillId="0" borderId="0" xfId="0" applyFont="1" applyAlignment="1">
      <alignment horizontal="center" vertical="center"/>
    </xf>
    <xf numFmtId="49" fontId="15" fillId="0" borderId="0" xfId="1" applyNumberFormat="1" applyFont="1" applyAlignment="1">
      <alignment horizontal="center" vertical="center" wrapText="1"/>
    </xf>
    <xf numFmtId="49" fontId="15" fillId="0" borderId="0" xfId="1" applyNumberFormat="1" applyFont="1" applyAlignment="1">
      <alignment horizontal="center" vertical="top" wrapText="1"/>
    </xf>
    <xf numFmtId="1" fontId="15" fillId="0" borderId="0" xfId="1" applyNumberFormat="1" applyFont="1" applyAlignment="1">
      <alignment horizontal="center" vertical="top" wrapText="1"/>
    </xf>
    <xf numFmtId="0" fontId="11" fillId="18" borderId="0" xfId="0" applyFont="1" applyFill="1" applyAlignment="1">
      <alignment horizontal="center" vertical="center"/>
    </xf>
    <xf numFmtId="0" fontId="41" fillId="18" borderId="0" xfId="0" applyFont="1" applyFill="1" applyAlignment="1">
      <alignment horizontal="center" vertical="center" wrapText="1"/>
    </xf>
    <xf numFmtId="0" fontId="26" fillId="18" borderId="0" xfId="0" applyFont="1" applyFill="1" applyAlignment="1">
      <alignment horizontal="left" vertical="center"/>
    </xf>
    <xf numFmtId="0" fontId="20" fillId="18" borderId="0" xfId="0" applyFont="1" applyFill="1" applyAlignment="1">
      <alignment horizontal="left" vertical="center"/>
    </xf>
    <xf numFmtId="0" fontId="40" fillId="18" borderId="0" xfId="0" applyFont="1" applyFill="1" applyAlignment="1">
      <alignment horizontal="center" vertical="center"/>
    </xf>
    <xf numFmtId="14" fontId="7" fillId="19" borderId="0" xfId="1" applyNumberFormat="1" applyFont="1" applyFill="1" applyAlignment="1">
      <alignment horizontal="center" vertical="center" wrapText="1"/>
    </xf>
    <xf numFmtId="0" fontId="15" fillId="19" borderId="0" xfId="1" applyFont="1" applyFill="1" applyAlignment="1">
      <alignment horizontal="left" vertical="center" wrapText="1"/>
    </xf>
    <xf numFmtId="0" fontId="29" fillId="19" borderId="0" xfId="1" applyFont="1" applyFill="1" applyAlignment="1">
      <alignment horizontal="left" vertical="center" wrapText="1"/>
    </xf>
    <xf numFmtId="1" fontId="15" fillId="19" borderId="0" xfId="1" applyNumberFormat="1" applyFont="1" applyFill="1" applyAlignment="1">
      <alignment horizontal="center" vertical="center" wrapText="1"/>
    </xf>
    <xf numFmtId="164" fontId="15" fillId="19" borderId="0" xfId="1" applyNumberFormat="1" applyFont="1" applyFill="1" applyAlignment="1">
      <alignment horizontal="center" vertical="center"/>
    </xf>
    <xf numFmtId="1" fontId="7" fillId="19" borderId="0" xfId="1" applyNumberFormat="1" applyFont="1" applyFill="1" applyAlignment="1">
      <alignment horizontal="center" vertical="center"/>
    </xf>
    <xf numFmtId="0" fontId="43" fillId="12" borderId="3" xfId="0" applyFont="1" applyFill="1" applyBorder="1" applyAlignment="1">
      <alignment horizontal="center" vertical="center" wrapText="1"/>
    </xf>
    <xf numFmtId="0" fontId="22" fillId="21" borderId="3" xfId="0" applyFont="1" applyFill="1" applyBorder="1" applyAlignment="1">
      <alignment horizontal="center" vertical="center" wrapText="1"/>
    </xf>
    <xf numFmtId="0" fontId="15" fillId="19" borderId="0" xfId="1" applyFont="1" applyFill="1" applyAlignment="1">
      <alignment horizontal="left" vertical="center" wrapText="1" shrinkToFit="1"/>
    </xf>
    <xf numFmtId="165" fontId="7" fillId="19" borderId="3" xfId="1" applyNumberFormat="1" applyFont="1" applyFill="1" applyBorder="1" applyAlignment="1">
      <alignment horizontal="center" vertical="center" wrapText="1"/>
    </xf>
    <xf numFmtId="165" fontId="44" fillId="19" borderId="3" xfId="1" applyNumberFormat="1" applyFont="1" applyFill="1" applyBorder="1" applyAlignment="1">
      <alignment horizontal="center" vertical="center" wrapText="1"/>
    </xf>
    <xf numFmtId="167" fontId="15" fillId="19" borderId="6" xfId="1" applyNumberFormat="1" applyFont="1" applyFill="1" applyBorder="1" applyAlignment="1">
      <alignment horizontal="left" vertical="center" wrapText="1"/>
    </xf>
    <xf numFmtId="0" fontId="13"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protection locked="0"/>
    </xf>
    <xf numFmtId="14" fontId="39" fillId="2" borderId="0" xfId="0" applyNumberFormat="1"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7" fillId="17" borderId="33" xfId="1" applyFont="1" applyFill="1" applyBorder="1" applyAlignment="1" applyProtection="1">
      <alignment horizontal="center" vertical="center" wrapText="1"/>
      <protection locked="0"/>
    </xf>
    <xf numFmtId="0" fontId="7" fillId="17" borderId="35" xfId="1" applyFont="1" applyFill="1" applyBorder="1" applyAlignment="1" applyProtection="1">
      <alignment horizontal="center" vertical="center" wrapText="1"/>
      <protection locked="0"/>
    </xf>
    <xf numFmtId="49" fontId="15" fillId="19" borderId="0" xfId="1" applyNumberFormat="1" applyFont="1" applyFill="1" applyAlignment="1">
      <alignment horizontal="left" vertical="center" wrapText="1"/>
    </xf>
    <xf numFmtId="165" fontId="15" fillId="19" borderId="3" xfId="1" applyNumberFormat="1" applyFont="1" applyFill="1" applyBorder="1" applyAlignment="1">
      <alignment horizontal="center" vertical="center" wrapText="1"/>
    </xf>
    <xf numFmtId="49" fontId="7" fillId="19" borderId="0" xfId="1" applyNumberFormat="1" applyFont="1" applyFill="1" applyAlignment="1">
      <alignment horizontal="center" vertical="center" wrapText="1"/>
    </xf>
    <xf numFmtId="0" fontId="7" fillId="17" borderId="34" xfId="1" applyFont="1" applyFill="1" applyBorder="1" applyAlignment="1" applyProtection="1">
      <alignment horizontal="center" vertical="center" wrapText="1"/>
      <protection locked="0"/>
    </xf>
    <xf numFmtId="0" fontId="0" fillId="18" borderId="0" xfId="0" applyFill="1"/>
    <xf numFmtId="0" fontId="0" fillId="22" borderId="0" xfId="0" applyFill="1"/>
    <xf numFmtId="0" fontId="52" fillId="0" borderId="0" xfId="0" applyFont="1" applyAlignment="1">
      <alignment horizontal="left" wrapText="1"/>
    </xf>
    <xf numFmtId="49" fontId="37" fillId="18" borderId="0" xfId="0" applyNumberFormat="1" applyFont="1" applyFill="1" applyAlignment="1">
      <alignment horizontal="center" vertical="center"/>
    </xf>
    <xf numFmtId="49" fontId="56" fillId="18" borderId="0" xfId="0" applyNumberFormat="1" applyFont="1" applyFill="1" applyAlignment="1">
      <alignment horizontal="left" vertical="center"/>
    </xf>
    <xf numFmtId="165" fontId="26" fillId="18" borderId="0" xfId="0" applyNumberFormat="1" applyFont="1" applyFill="1" applyAlignment="1">
      <alignment horizontal="right" vertical="center"/>
    </xf>
    <xf numFmtId="165" fontId="35" fillId="17" borderId="0" xfId="2" applyNumberFormat="1" applyFont="1" applyFill="1" applyBorder="1" applyAlignment="1">
      <alignment horizontal="right" vertical="center" wrapText="1"/>
    </xf>
    <xf numFmtId="165" fontId="35" fillId="34" borderId="0" xfId="2" applyNumberFormat="1" applyFont="1" applyFill="1" applyBorder="1" applyAlignment="1">
      <alignment horizontal="right" vertical="center" wrapText="1"/>
    </xf>
    <xf numFmtId="0" fontId="26" fillId="18" borderId="0" xfId="0" applyFont="1" applyFill="1" applyAlignment="1">
      <alignment horizontal="right" vertical="center"/>
    </xf>
    <xf numFmtId="165" fontId="16" fillId="17" borderId="0" xfId="2" applyNumberFormat="1" applyFont="1" applyFill="1" applyBorder="1" applyAlignment="1">
      <alignment horizontal="right" vertical="center" wrapText="1"/>
    </xf>
    <xf numFmtId="165" fontId="16" fillId="34" borderId="0" xfId="2" applyNumberFormat="1" applyFont="1" applyFill="1" applyBorder="1" applyAlignment="1">
      <alignment horizontal="right" vertical="center" wrapText="1"/>
    </xf>
    <xf numFmtId="165" fontId="16" fillId="17" borderId="0" xfId="2" applyNumberFormat="1" applyFont="1" applyFill="1" applyBorder="1" applyAlignment="1">
      <alignment horizontal="right" vertical="center"/>
    </xf>
    <xf numFmtId="165" fontId="16" fillId="34" borderId="0" xfId="2" applyNumberFormat="1" applyFont="1" applyFill="1" applyBorder="1" applyAlignment="1">
      <alignment horizontal="right" vertical="center"/>
    </xf>
    <xf numFmtId="0" fontId="34" fillId="18" borderId="0" xfId="0" applyFont="1" applyFill="1" applyAlignment="1">
      <alignment horizontal="center" vertical="center"/>
    </xf>
    <xf numFmtId="44" fontId="16" fillId="38" borderId="0" xfId="2" applyFont="1" applyFill="1" applyBorder="1" applyAlignment="1">
      <alignment horizontal="right" vertical="center" wrapText="1"/>
    </xf>
    <xf numFmtId="44" fontId="57" fillId="39" borderId="0" xfId="2" applyFont="1" applyFill="1" applyBorder="1" applyAlignment="1">
      <alignment horizontal="right" vertical="center" wrapText="1"/>
    </xf>
    <xf numFmtId="44" fontId="35" fillId="39" borderId="0" xfId="2" applyFont="1" applyFill="1" applyBorder="1" applyAlignment="1">
      <alignment horizontal="right" vertical="center" wrapText="1"/>
    </xf>
    <xf numFmtId="44" fontId="58" fillId="39" borderId="0" xfId="2" applyFont="1" applyFill="1" applyBorder="1" applyAlignment="1">
      <alignment horizontal="right" vertical="center" wrapText="1"/>
    </xf>
    <xf numFmtId="44" fontId="57" fillId="38" borderId="0" xfId="2" applyFont="1" applyFill="1" applyBorder="1" applyAlignment="1">
      <alignment horizontal="right" vertical="center" wrapText="1"/>
    </xf>
    <xf numFmtId="44" fontId="35" fillId="38" borderId="0" xfId="2" applyFont="1" applyFill="1" applyBorder="1" applyAlignment="1">
      <alignment horizontal="right" vertical="center" wrapText="1"/>
    </xf>
    <xf numFmtId="44" fontId="58" fillId="38" borderId="0" xfId="2" applyFont="1" applyFill="1" applyBorder="1" applyAlignment="1">
      <alignment horizontal="right" vertical="center" wrapText="1"/>
    </xf>
    <xf numFmtId="44" fontId="16" fillId="39" borderId="0" xfId="2" applyFont="1" applyFill="1" applyBorder="1" applyAlignment="1">
      <alignment horizontal="right" vertical="center" wrapText="1"/>
    </xf>
    <xf numFmtId="0" fontId="59" fillId="18" borderId="0" xfId="0" applyFont="1" applyFill="1" applyAlignment="1">
      <alignment horizontal="right" vertical="center"/>
    </xf>
    <xf numFmtId="0" fontId="53" fillId="18" borderId="0" xfId="0" applyFont="1" applyFill="1"/>
    <xf numFmtId="0" fontId="34" fillId="18" borderId="0" xfId="0" applyFont="1" applyFill="1" applyAlignment="1">
      <alignment vertical="center"/>
    </xf>
    <xf numFmtId="49" fontId="42" fillId="31" borderId="0" xfId="1" applyNumberFormat="1" applyFont="1" applyFill="1" applyAlignment="1">
      <alignment horizontal="center" vertical="center" wrapText="1"/>
    </xf>
    <xf numFmtId="0" fontId="42" fillId="28" borderId="0" xfId="1" applyFont="1" applyFill="1" applyAlignment="1">
      <alignment horizontal="center" vertical="center" wrapText="1"/>
    </xf>
    <xf numFmtId="165" fontId="54" fillId="26" borderId="0" xfId="0" applyNumberFormat="1" applyFont="1" applyFill="1" applyAlignment="1">
      <alignment horizontal="center" vertical="center" wrapText="1"/>
    </xf>
    <xf numFmtId="49" fontId="35" fillId="32" borderId="0" xfId="2" applyNumberFormat="1" applyFont="1" applyFill="1" applyBorder="1" applyAlignment="1">
      <alignment horizontal="center" vertical="center"/>
    </xf>
    <xf numFmtId="44" fontId="16" fillId="29" borderId="0" xfId="2" applyFont="1" applyFill="1" applyBorder="1" applyAlignment="1">
      <alignment horizontal="right" vertical="center" wrapText="1"/>
    </xf>
    <xf numFmtId="0" fontId="42" fillId="31" borderId="0" xfId="1" applyFont="1" applyFill="1" applyAlignment="1">
      <alignment horizontal="center" vertical="center" wrapText="1"/>
    </xf>
    <xf numFmtId="0" fontId="42" fillId="35" borderId="0" xfId="1" applyFont="1" applyFill="1" applyAlignment="1">
      <alignment horizontal="center" vertical="center" wrapText="1"/>
    </xf>
    <xf numFmtId="44" fontId="57" fillId="32" borderId="0" xfId="2" applyFont="1" applyFill="1" applyBorder="1" applyAlignment="1">
      <alignment horizontal="right" vertical="center" wrapText="1"/>
    </xf>
    <xf numFmtId="44" fontId="35" fillId="32" borderId="0" xfId="2" applyFont="1" applyFill="1" applyBorder="1" applyAlignment="1">
      <alignment horizontal="right" vertical="center" wrapText="1"/>
    </xf>
    <xf numFmtId="44" fontId="16" fillId="32" borderId="0" xfId="2" applyFont="1" applyFill="1" applyBorder="1" applyAlignment="1">
      <alignment horizontal="right" vertical="center" wrapText="1"/>
    </xf>
    <xf numFmtId="44" fontId="35" fillId="29" borderId="0" xfId="2" applyFont="1" applyFill="1" applyBorder="1" applyAlignment="1">
      <alignment horizontal="right" vertical="center" wrapText="1"/>
    </xf>
    <xf numFmtId="44" fontId="16" fillId="36" borderId="0" xfId="2" applyFont="1" applyFill="1" applyBorder="1" applyAlignment="1">
      <alignment horizontal="right" vertical="center" wrapText="1"/>
    </xf>
    <xf numFmtId="44" fontId="35" fillId="36" borderId="0" xfId="2" applyFont="1" applyFill="1" applyBorder="1" applyAlignment="1">
      <alignment horizontal="right" vertical="center" wrapText="1"/>
    </xf>
    <xf numFmtId="49" fontId="35" fillId="33" borderId="0" xfId="2" applyNumberFormat="1" applyFont="1" applyFill="1" applyBorder="1" applyAlignment="1">
      <alignment horizontal="center" vertical="center"/>
    </xf>
    <xf numFmtId="44" fontId="57" fillId="33" borderId="0" xfId="2" applyFont="1" applyFill="1" applyBorder="1" applyAlignment="1">
      <alignment horizontal="right" vertical="center" wrapText="1"/>
    </xf>
    <xf numFmtId="44" fontId="35" fillId="33" borderId="0" xfId="2" applyFont="1" applyFill="1" applyBorder="1" applyAlignment="1">
      <alignment horizontal="right" vertical="center" wrapText="1"/>
    </xf>
    <xf numFmtId="44" fontId="16" fillId="33" borderId="0" xfId="2" applyFont="1" applyFill="1" applyBorder="1" applyAlignment="1">
      <alignment horizontal="right" vertical="center" wrapText="1"/>
    </xf>
    <xf numFmtId="44" fontId="16" fillId="30" borderId="0" xfId="2" applyFont="1" applyFill="1" applyBorder="1" applyAlignment="1">
      <alignment horizontal="right" vertical="center" wrapText="1"/>
    </xf>
    <xf numFmtId="44" fontId="35" fillId="30" borderId="0" xfId="2" applyFont="1" applyFill="1" applyBorder="1" applyAlignment="1">
      <alignment horizontal="right" vertical="center" wrapText="1"/>
    </xf>
    <xf numFmtId="44" fontId="16" fillId="37" borderId="0" xfId="2" applyFont="1" applyFill="1" applyBorder="1" applyAlignment="1">
      <alignment horizontal="right" vertical="center" wrapText="1"/>
    </xf>
    <xf numFmtId="44" fontId="35" fillId="37" borderId="0" xfId="2" applyFont="1" applyFill="1" applyBorder="1" applyAlignment="1">
      <alignment horizontal="right" vertical="center" wrapText="1"/>
    </xf>
    <xf numFmtId="44" fontId="58" fillId="32" borderId="0" xfId="2" applyFont="1" applyFill="1" applyBorder="1" applyAlignment="1">
      <alignment horizontal="right" vertical="center" wrapText="1"/>
    </xf>
    <xf numFmtId="44" fontId="57" fillId="29" borderId="0" xfId="2" applyFont="1" applyFill="1" applyBorder="1" applyAlignment="1">
      <alignment horizontal="right" vertical="center" wrapText="1"/>
    </xf>
    <xf numFmtId="44" fontId="57" fillId="36" borderId="0" xfId="2" applyFont="1" applyFill="1" applyBorder="1" applyAlignment="1">
      <alignment horizontal="right" vertical="center" wrapText="1"/>
    </xf>
    <xf numFmtId="44" fontId="58" fillId="33" borderId="0" xfId="2" applyFont="1" applyFill="1" applyBorder="1" applyAlignment="1">
      <alignment horizontal="right" vertical="center" wrapText="1"/>
    </xf>
    <xf numFmtId="44" fontId="57" fillId="30" borderId="0" xfId="2" applyFont="1" applyFill="1" applyBorder="1" applyAlignment="1">
      <alignment horizontal="right" vertical="center" wrapText="1"/>
    </xf>
    <xf numFmtId="44" fontId="57" fillId="37" borderId="0" xfId="2" applyFont="1" applyFill="1" applyBorder="1" applyAlignment="1">
      <alignment horizontal="right" vertical="center" wrapText="1"/>
    </xf>
    <xf numFmtId="0" fontId="37" fillId="18" borderId="0" xfId="0" applyFont="1" applyFill="1" applyAlignment="1">
      <alignment vertical="center"/>
    </xf>
    <xf numFmtId="165" fontId="59" fillId="18" borderId="0" xfId="0" applyNumberFormat="1" applyFont="1" applyFill="1" applyAlignment="1">
      <alignment horizontal="right" vertical="center"/>
    </xf>
    <xf numFmtId="49" fontId="37" fillId="18" borderId="0" xfId="0" applyNumberFormat="1" applyFont="1" applyFill="1" applyAlignment="1">
      <alignment horizontal="center" vertical="center" wrapText="1"/>
    </xf>
    <xf numFmtId="0" fontId="26" fillId="18" borderId="0" xfId="0" applyFont="1" applyFill="1" applyAlignment="1">
      <alignment horizontal="center" vertical="center" wrapText="1"/>
    </xf>
    <xf numFmtId="0" fontId="42" fillId="9" borderId="0" xfId="1" applyFont="1" applyFill="1" applyAlignment="1">
      <alignment horizontal="center" vertical="center" wrapText="1"/>
    </xf>
    <xf numFmtId="0" fontId="60" fillId="9" borderId="0" xfId="1" applyFont="1" applyFill="1" applyAlignment="1">
      <alignment horizontal="center" vertical="center" wrapText="1"/>
    </xf>
    <xf numFmtId="0" fontId="54" fillId="41" borderId="0" xfId="0" applyFont="1" applyFill="1" applyAlignment="1">
      <alignment horizontal="center" vertical="center" wrapText="1"/>
    </xf>
    <xf numFmtId="0" fontId="54" fillId="9" borderId="0" xfId="0" applyFont="1" applyFill="1" applyAlignment="1">
      <alignment horizontal="center" vertical="center" wrapText="1"/>
    </xf>
    <xf numFmtId="0" fontId="54" fillId="14" borderId="0" xfId="0" applyFont="1" applyFill="1" applyAlignment="1">
      <alignment horizontal="center" vertical="center" wrapText="1"/>
    </xf>
    <xf numFmtId="0" fontId="54" fillId="40" borderId="0" xfId="0" applyFont="1" applyFill="1" applyAlignment="1">
      <alignment horizontal="center" vertical="center" wrapText="1"/>
    </xf>
    <xf numFmtId="0" fontId="54" fillId="26" borderId="0" xfId="0" applyFont="1" applyFill="1" applyAlignment="1">
      <alignment horizontal="center" vertical="center" wrapText="1"/>
    </xf>
    <xf numFmtId="49" fontId="55" fillId="18" borderId="0" xfId="0" applyNumberFormat="1" applyFont="1" applyFill="1" applyAlignment="1">
      <alignment horizontal="center" vertical="center"/>
    </xf>
    <xf numFmtId="44" fontId="11" fillId="4" borderId="0" xfId="0" applyNumberFormat="1" applyFont="1" applyFill="1" applyAlignment="1">
      <alignment horizontal="center" vertical="center"/>
    </xf>
    <xf numFmtId="44" fontId="18" fillId="42" borderId="0" xfId="0" applyNumberFormat="1" applyFont="1" applyFill="1" applyAlignment="1">
      <alignment horizontal="center" vertical="center"/>
    </xf>
    <xf numFmtId="44" fontId="22" fillId="42" borderId="0" xfId="0" applyNumberFormat="1" applyFont="1" applyFill="1" applyAlignment="1">
      <alignment horizontal="center" vertical="center"/>
    </xf>
    <xf numFmtId="165" fontId="18" fillId="34" borderId="0" xfId="0" applyNumberFormat="1" applyFont="1" applyFill="1" applyAlignment="1">
      <alignment horizontal="center" vertical="center"/>
    </xf>
    <xf numFmtId="165" fontId="22" fillId="34" borderId="0" xfId="0" applyNumberFormat="1" applyFont="1" applyFill="1" applyAlignment="1">
      <alignment horizontal="center" vertical="center"/>
    </xf>
    <xf numFmtId="44" fontId="11" fillId="39" borderId="0" xfId="0" applyNumberFormat="1" applyFont="1" applyFill="1" applyAlignment="1">
      <alignment horizontal="center" vertical="center"/>
    </xf>
    <xf numFmtId="44" fontId="13" fillId="39" borderId="0" xfId="0" applyNumberFormat="1" applyFont="1" applyFill="1" applyAlignment="1">
      <alignment horizontal="center" vertical="center"/>
    </xf>
    <xf numFmtId="44" fontId="18" fillId="39" borderId="0" xfId="0" applyNumberFormat="1" applyFont="1" applyFill="1" applyAlignment="1">
      <alignment horizontal="center" vertical="center"/>
    </xf>
    <xf numFmtId="44" fontId="18" fillId="23" borderId="0" xfId="0" applyNumberFormat="1" applyFont="1" applyFill="1" applyAlignment="1">
      <alignment horizontal="center" vertical="center"/>
    </xf>
    <xf numFmtId="44" fontId="13" fillId="23" borderId="0" xfId="0" applyNumberFormat="1" applyFont="1" applyFill="1" applyAlignment="1">
      <alignment horizontal="center" vertical="center"/>
    </xf>
    <xf numFmtId="49" fontId="15" fillId="19" borderId="3" xfId="1" applyNumberFormat="1" applyFont="1" applyFill="1" applyBorder="1" applyAlignment="1">
      <alignment horizontal="left" vertical="center" wrapText="1"/>
    </xf>
    <xf numFmtId="0" fontId="66" fillId="2" borderId="0" xfId="3" applyFont="1" applyFill="1" applyAlignment="1">
      <alignment horizontal="centerContinuous"/>
    </xf>
    <xf numFmtId="0" fontId="2" fillId="2" borderId="0" xfId="0" applyFont="1" applyFill="1"/>
    <xf numFmtId="0" fontId="67" fillId="2" borderId="0" xfId="0" applyFont="1" applyFill="1" applyAlignment="1">
      <alignment horizontal="center"/>
    </xf>
    <xf numFmtId="168" fontId="67" fillId="2" borderId="0" xfId="0" applyNumberFormat="1" applyFont="1" applyFill="1" applyAlignment="1">
      <alignment horizontal="center"/>
    </xf>
    <xf numFmtId="0" fontId="2" fillId="2" borderId="0" xfId="0" applyFont="1" applyFill="1" applyAlignment="1">
      <alignment horizontal="center"/>
    </xf>
    <xf numFmtId="0" fontId="71" fillId="2" borderId="0" xfId="0" applyFont="1" applyFill="1"/>
    <xf numFmtId="0" fontId="67" fillId="2" borderId="0" xfId="0" applyFont="1" applyFill="1" applyAlignment="1">
      <alignment horizontal="right"/>
    </xf>
    <xf numFmtId="0" fontId="2" fillId="2" borderId="0" xfId="0" applyFont="1" applyFill="1" applyAlignment="1">
      <alignment horizontal="right"/>
    </xf>
    <xf numFmtId="0" fontId="71" fillId="2" borderId="0" xfId="0" applyFont="1" applyFill="1" applyAlignment="1">
      <alignment horizontal="right" vertical="center"/>
    </xf>
    <xf numFmtId="165" fontId="75" fillId="2" borderId="0" xfId="2" applyNumberFormat="1" applyFont="1" applyFill="1" applyAlignment="1">
      <alignment horizontal="left" vertical="top"/>
    </xf>
    <xf numFmtId="0" fontId="0" fillId="2" borderId="0" xfId="0" applyFill="1"/>
    <xf numFmtId="0" fontId="2" fillId="2" borderId="0" xfId="0" applyFont="1" applyFill="1" applyAlignment="1">
      <alignment vertical="center"/>
    </xf>
    <xf numFmtId="0" fontId="66" fillId="2" borderId="0" xfId="3" applyFont="1" applyFill="1" applyAlignment="1">
      <alignment horizontal="centerContinuous" vertical="center"/>
    </xf>
    <xf numFmtId="0" fontId="73" fillId="2" borderId="0" xfId="3" applyFont="1" applyFill="1" applyAlignment="1">
      <alignment horizontal="centerContinuous"/>
    </xf>
    <xf numFmtId="44" fontId="69" fillId="2" borderId="0" xfId="0" applyNumberFormat="1" applyFont="1" applyFill="1" applyAlignment="1">
      <alignment horizontal="center" vertical="center"/>
    </xf>
    <xf numFmtId="44" fontId="53" fillId="2" borderId="0" xfId="0" applyNumberFormat="1" applyFont="1" applyFill="1" applyAlignment="1">
      <alignment horizontal="center"/>
    </xf>
    <xf numFmtId="0" fontId="69" fillId="20" borderId="4" xfId="3" applyFont="1" applyFill="1" applyBorder="1" applyAlignment="1">
      <alignment horizontal="left" vertical="center" indent="1"/>
    </xf>
    <xf numFmtId="0" fontId="70" fillId="43" borderId="5" xfId="0" applyFont="1" applyFill="1" applyBorder="1" applyAlignment="1">
      <alignment horizontal="center" vertical="center"/>
    </xf>
    <xf numFmtId="0" fontId="15" fillId="19" borderId="0" xfId="1" applyFont="1" applyFill="1" applyAlignment="1">
      <alignment horizontal="center" vertical="center" wrapText="1"/>
    </xf>
    <xf numFmtId="0" fontId="27" fillId="0" borderId="0" xfId="0" applyFont="1" applyAlignment="1" applyProtection="1">
      <alignment horizontal="center" vertical="center"/>
      <protection locked="0"/>
    </xf>
    <xf numFmtId="0" fontId="11" fillId="0" borderId="0" xfId="0" applyFont="1" applyAlignment="1" applyProtection="1">
      <alignment horizontal="left" vertical="center" wrapText="1"/>
      <protection locked="0"/>
    </xf>
    <xf numFmtId="0" fontId="11" fillId="0" borderId="0" xfId="0" applyFont="1" applyAlignment="1" applyProtection="1">
      <alignment horizontal="center" vertical="center"/>
      <protection locked="0"/>
    </xf>
    <xf numFmtId="167" fontId="11" fillId="0" borderId="0" xfId="0" applyNumberFormat="1" applyFont="1" applyAlignment="1" applyProtection="1">
      <alignment horizontal="center" vertical="center"/>
      <protection locked="0"/>
    </xf>
    <xf numFmtId="49" fontId="11" fillId="0" borderId="0" xfId="0" applyNumberFormat="1" applyFont="1" applyAlignment="1" applyProtection="1">
      <alignment horizontal="center" vertical="center"/>
      <protection locked="0"/>
    </xf>
    <xf numFmtId="0" fontId="15" fillId="0" borderId="0" xfId="1" applyFont="1" applyAlignment="1" applyProtection="1">
      <alignment horizontal="center" vertical="center" wrapText="1"/>
      <protection locked="0"/>
    </xf>
    <xf numFmtId="167" fontId="15" fillId="0" borderId="0" xfId="1" applyNumberFormat="1" applyFont="1" applyAlignment="1" applyProtection="1">
      <alignment horizontal="center" vertical="center"/>
      <protection locked="0"/>
    </xf>
    <xf numFmtId="0" fontId="18" fillId="0" borderId="0" xfId="0" applyFont="1" applyAlignment="1" applyProtection="1">
      <alignment horizontal="center" vertical="center"/>
      <protection locked="0"/>
    </xf>
    <xf numFmtId="49" fontId="15" fillId="0" borderId="0" xfId="1" applyNumberFormat="1" applyFont="1" applyAlignment="1" applyProtection="1">
      <alignment horizontal="center" vertical="center" wrapText="1"/>
      <protection locked="0"/>
    </xf>
    <xf numFmtId="0" fontId="15" fillId="0" borderId="0" xfId="1" applyFont="1" applyAlignment="1" applyProtection="1">
      <alignment horizontal="center" vertical="center"/>
      <protection locked="0"/>
    </xf>
    <xf numFmtId="0" fontId="15" fillId="0" borderId="15" xfId="1" applyFont="1" applyBorder="1" applyAlignment="1" applyProtection="1">
      <alignment horizontal="center" vertical="center" wrapText="1"/>
      <protection locked="0"/>
    </xf>
    <xf numFmtId="0" fontId="15" fillId="0" borderId="18" xfId="1" applyFont="1" applyBorder="1" applyAlignment="1" applyProtection="1">
      <alignment horizontal="center" vertical="center" wrapText="1"/>
      <protection locked="0"/>
    </xf>
    <xf numFmtId="0" fontId="27" fillId="0" borderId="0" xfId="1" applyFont="1" applyAlignment="1" applyProtection="1">
      <alignment horizontal="center" vertical="center" wrapText="1"/>
      <protection locked="0"/>
    </xf>
    <xf numFmtId="0" fontId="15" fillId="0" borderId="0" xfId="1" applyFont="1" applyAlignment="1" applyProtection="1">
      <alignment horizontal="left" vertical="center" wrapText="1"/>
      <protection locked="0"/>
    </xf>
    <xf numFmtId="0" fontId="15" fillId="0" borderId="15" xfId="1" applyFont="1" applyBorder="1" applyAlignment="1" applyProtection="1">
      <alignment horizontal="left" vertical="center" wrapText="1"/>
      <protection locked="0"/>
    </xf>
    <xf numFmtId="0" fontId="15" fillId="0" borderId="18" xfId="1" applyFont="1" applyBorder="1" applyAlignment="1" applyProtection="1">
      <alignment horizontal="left" vertical="center" wrapText="1"/>
      <protection locked="0"/>
    </xf>
    <xf numFmtId="0" fontId="15" fillId="0" borderId="0" xfId="0" applyFont="1" applyAlignment="1" applyProtection="1">
      <alignment horizontal="left" vertical="center" wrapText="1"/>
      <protection locked="0"/>
    </xf>
    <xf numFmtId="0" fontId="7" fillId="0" borderId="0" xfId="1" applyFont="1" applyAlignment="1" applyProtection="1">
      <alignment horizontal="left" vertical="center" wrapText="1"/>
      <protection locked="0"/>
    </xf>
    <xf numFmtId="0" fontId="27" fillId="2" borderId="0" xfId="1" applyFont="1" applyFill="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9" fillId="0" borderId="0" xfId="0" applyFont="1" applyAlignment="1" applyProtection="1">
      <alignment horizontal="left" vertical="center"/>
      <protection locked="0"/>
    </xf>
    <xf numFmtId="0" fontId="15" fillId="0" borderId="0" xfId="0" applyFont="1" applyAlignment="1" applyProtection="1">
      <alignment horizontal="center" vertical="center" wrapText="1"/>
      <protection locked="0"/>
    </xf>
    <xf numFmtId="0" fontId="37" fillId="0" borderId="0" xfId="0" applyFont="1" applyAlignment="1" applyProtection="1">
      <alignment horizontal="center" vertical="center"/>
      <protection locked="0"/>
    </xf>
    <xf numFmtId="0" fontId="36" fillId="0" borderId="0" xfId="1" applyFont="1" applyAlignment="1" applyProtection="1">
      <alignment horizontal="center" vertical="center" wrapText="1"/>
      <protection locked="0"/>
    </xf>
    <xf numFmtId="0" fontId="34" fillId="12" borderId="0" xfId="0" applyFont="1" applyFill="1" applyAlignment="1" applyProtection="1">
      <alignment vertical="center"/>
      <protection locked="0"/>
    </xf>
    <xf numFmtId="0" fontId="34" fillId="12" borderId="0" xfId="1" applyFont="1" applyFill="1" applyAlignment="1" applyProtection="1">
      <alignment vertical="center" wrapText="1"/>
      <protection locked="0"/>
    </xf>
    <xf numFmtId="0" fontId="7" fillId="0" borderId="0" xfId="0" applyFont="1" applyAlignment="1" applyProtection="1">
      <alignment horizontal="center" vertical="center" wrapText="1"/>
      <protection locked="0"/>
    </xf>
    <xf numFmtId="0" fontId="8" fillId="0" borderId="0" xfId="1" applyFont="1" applyAlignment="1" applyProtection="1">
      <alignment horizontal="center" vertical="center" wrapText="1"/>
      <protection locked="0"/>
    </xf>
    <xf numFmtId="0" fontId="20" fillId="0" borderId="0" xfId="1" applyFont="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167" fontId="7" fillId="0" borderId="0" xfId="1" applyNumberFormat="1" applyFont="1" applyAlignment="1" applyProtection="1">
      <alignment horizontal="center" vertical="center" wrapText="1"/>
      <protection locked="0"/>
    </xf>
    <xf numFmtId="49" fontId="7" fillId="0" borderId="0" xfId="1" applyNumberFormat="1" applyFont="1" applyAlignment="1" applyProtection="1">
      <alignment horizontal="center" vertical="center" wrapText="1"/>
      <protection locked="0"/>
    </xf>
    <xf numFmtId="0" fontId="11" fillId="2" borderId="0" xfId="0" applyFont="1" applyFill="1" applyAlignment="1" applyProtection="1">
      <alignment vertical="center" wrapText="1"/>
      <protection locked="0"/>
    </xf>
    <xf numFmtId="0" fontId="11"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49" fontId="18" fillId="0" borderId="0" xfId="0" applyNumberFormat="1" applyFont="1" applyAlignment="1" applyProtection="1">
      <alignment horizontal="center" wrapText="1"/>
      <protection locked="0"/>
    </xf>
    <xf numFmtId="0" fontId="11" fillId="0" borderId="0" xfId="0" applyFont="1" applyAlignment="1" applyProtection="1">
      <alignment vertical="center" wrapText="1"/>
      <protection locked="0"/>
    </xf>
    <xf numFmtId="167" fontId="11" fillId="0" borderId="0" xfId="0" applyNumberFormat="1" applyFont="1" applyAlignment="1" applyProtection="1">
      <alignment horizontal="left" vertical="center" wrapText="1"/>
      <protection locked="0"/>
    </xf>
    <xf numFmtId="1" fontId="11" fillId="0" borderId="0" xfId="0" applyNumberFormat="1" applyFont="1" applyAlignment="1" applyProtection="1">
      <alignment horizontal="center" vertical="center" wrapText="1"/>
      <protection locked="0"/>
    </xf>
    <xf numFmtId="2" fontId="11" fillId="0" borderId="0" xfId="0" applyNumberFormat="1" applyFont="1" applyAlignment="1" applyProtection="1">
      <alignment vertical="center" wrapText="1"/>
      <protection locked="0"/>
    </xf>
    <xf numFmtId="0" fontId="15" fillId="0" borderId="7" xfId="1" applyFont="1" applyBorder="1" applyAlignment="1" applyProtection="1">
      <alignment horizontal="center" vertical="center" wrapText="1"/>
      <protection locked="0"/>
    </xf>
    <xf numFmtId="14" fontId="15" fillId="0" borderId="7" xfId="1" applyNumberFormat="1" applyFont="1" applyBorder="1" applyAlignment="1" applyProtection="1">
      <alignment horizontal="center" vertical="center" wrapText="1"/>
      <protection locked="0"/>
    </xf>
    <xf numFmtId="14" fontId="15" fillId="0" borderId="6" xfId="1" applyNumberFormat="1" applyFont="1" applyBorder="1" applyAlignment="1" applyProtection="1">
      <alignment horizontal="center" vertical="center" wrapText="1"/>
      <protection locked="0"/>
    </xf>
    <xf numFmtId="2" fontId="15" fillId="0" borderId="7" xfId="1" applyNumberFormat="1" applyFont="1" applyBorder="1" applyAlignment="1" applyProtection="1">
      <alignment horizontal="center" vertical="center" wrapText="1"/>
      <protection locked="0"/>
    </xf>
    <xf numFmtId="0" fontId="15" fillId="0" borderId="6" xfId="1" applyFont="1" applyBorder="1" applyAlignment="1" applyProtection="1">
      <alignment horizontal="left" vertical="center" wrapText="1"/>
      <protection locked="0"/>
    </xf>
    <xf numFmtId="1" fontId="15" fillId="0" borderId="6" xfId="1" applyNumberFormat="1" applyFont="1" applyBorder="1" applyAlignment="1" applyProtection="1">
      <alignment horizontal="center" vertical="center" wrapText="1"/>
      <protection locked="0"/>
    </xf>
    <xf numFmtId="1" fontId="15" fillId="0" borderId="6" xfId="1" applyNumberFormat="1" applyFont="1" applyBorder="1" applyAlignment="1" applyProtection="1">
      <alignment horizontal="left" vertical="center" wrapText="1"/>
      <protection locked="0"/>
    </xf>
    <xf numFmtId="0" fontId="15" fillId="0" borderId="6" xfId="1" applyFont="1" applyBorder="1" applyAlignment="1" applyProtection="1">
      <alignment horizontal="center" vertical="center" wrapText="1"/>
      <protection locked="0"/>
    </xf>
    <xf numFmtId="49" fontId="15" fillId="0" borderId="21" xfId="1" applyNumberFormat="1" applyFont="1" applyBorder="1" applyAlignment="1" applyProtection="1">
      <alignment horizontal="left" vertical="center" wrapText="1"/>
      <protection locked="0"/>
    </xf>
    <xf numFmtId="49" fontId="15" fillId="0" borderId="6" xfId="1" applyNumberFormat="1" applyFont="1" applyBorder="1" applyAlignment="1" applyProtection="1">
      <alignment horizontal="left" vertical="center" wrapText="1"/>
      <protection locked="0"/>
    </xf>
    <xf numFmtId="0" fontId="11" fillId="16" borderId="0" xfId="0" applyFont="1" applyFill="1" applyAlignment="1" applyProtection="1">
      <alignment vertical="center" wrapText="1"/>
      <protection locked="0"/>
    </xf>
    <xf numFmtId="1" fontId="15" fillId="19" borderId="6" xfId="1" applyNumberFormat="1" applyFont="1" applyFill="1" applyBorder="1" applyAlignment="1" applyProtection="1">
      <alignment horizontal="center" vertical="center" wrapText="1"/>
      <protection locked="0"/>
    </xf>
    <xf numFmtId="0" fontId="11" fillId="9" borderId="0" xfId="0" applyFont="1" applyFill="1" applyAlignment="1" applyProtection="1">
      <alignment vertical="center" wrapText="1"/>
      <protection locked="0"/>
    </xf>
    <xf numFmtId="0" fontId="15" fillId="0" borderId="21" xfId="1" applyFont="1" applyBorder="1" applyAlignment="1" applyProtection="1">
      <alignment horizontal="center" vertical="center" wrapText="1"/>
      <protection locked="0"/>
    </xf>
    <xf numFmtId="0" fontId="15" fillId="0" borderId="24" xfId="1" applyFont="1" applyBorder="1" applyAlignment="1" applyProtection="1">
      <alignment horizontal="left" vertical="center" wrapText="1"/>
      <protection locked="0"/>
    </xf>
    <xf numFmtId="1" fontId="15" fillId="0" borderId="24" xfId="1" applyNumberFormat="1" applyFont="1" applyBorder="1" applyAlignment="1" applyProtection="1">
      <alignment horizontal="center" vertical="center" wrapText="1"/>
      <protection locked="0"/>
    </xf>
    <xf numFmtId="1" fontId="15" fillId="0" borderId="24" xfId="1" applyNumberFormat="1" applyFont="1" applyBorder="1" applyAlignment="1" applyProtection="1">
      <alignment horizontal="left" vertical="center" wrapText="1"/>
      <protection locked="0"/>
    </xf>
    <xf numFmtId="14" fontId="15" fillId="0" borderId="24" xfId="1" applyNumberFormat="1" applyFont="1" applyBorder="1" applyAlignment="1" applyProtection="1">
      <alignment horizontal="center" vertical="center" wrapText="1"/>
      <protection locked="0"/>
    </xf>
    <xf numFmtId="1" fontId="15" fillId="19" borderId="24" xfId="1" applyNumberFormat="1" applyFont="1" applyFill="1" applyBorder="1" applyAlignment="1" applyProtection="1">
      <alignment horizontal="center" vertical="center" wrapText="1"/>
      <protection locked="0"/>
    </xf>
    <xf numFmtId="0" fontId="15" fillId="0" borderId="24" xfId="1" applyFont="1" applyBorder="1" applyAlignment="1" applyProtection="1">
      <alignment horizontal="center" vertical="center" wrapText="1"/>
      <protection locked="0"/>
    </xf>
    <xf numFmtId="49" fontId="15" fillId="0" borderId="24" xfId="1" applyNumberFormat="1" applyFont="1" applyBorder="1" applyAlignment="1" applyProtection="1">
      <alignment horizontal="left" vertical="center" wrapText="1"/>
      <protection locked="0"/>
    </xf>
    <xf numFmtId="49" fontId="15" fillId="0" borderId="25" xfId="1" applyNumberFormat="1" applyFont="1" applyBorder="1" applyAlignment="1" applyProtection="1">
      <alignment horizontal="left" vertical="center" wrapText="1"/>
      <protection locked="0"/>
    </xf>
    <xf numFmtId="0" fontId="7" fillId="0" borderId="6" xfId="1" applyFont="1" applyBorder="1" applyAlignment="1" applyProtection="1">
      <alignment horizontal="center" vertical="center" wrapText="1"/>
      <protection locked="0"/>
    </xf>
    <xf numFmtId="14" fontId="15" fillId="0" borderId="20" xfId="1" applyNumberFormat="1" applyFont="1" applyBorder="1" applyAlignment="1" applyProtection="1">
      <alignment horizontal="center" vertical="center" wrapText="1"/>
      <protection locked="0"/>
    </xf>
    <xf numFmtId="0" fontId="15" fillId="0" borderId="20" xfId="1" applyFont="1" applyBorder="1" applyAlignment="1" applyProtection="1">
      <alignment horizontal="center" vertical="center" wrapText="1"/>
      <protection locked="0"/>
    </xf>
    <xf numFmtId="14" fontId="15" fillId="0" borderId="23" xfId="1" applyNumberFormat="1" applyFont="1" applyBorder="1" applyAlignment="1" applyProtection="1">
      <alignment horizontal="center" vertical="center" wrapText="1"/>
      <protection locked="0"/>
    </xf>
    <xf numFmtId="0" fontId="15" fillId="0" borderId="25" xfId="1" applyFont="1" applyBorder="1" applyAlignment="1" applyProtection="1">
      <alignment horizontal="center" vertical="center" wrapText="1"/>
      <protection locked="0"/>
    </xf>
    <xf numFmtId="0" fontId="7" fillId="0" borderId="24" xfId="1" applyFont="1" applyBorder="1" applyAlignment="1" applyProtection="1">
      <alignment horizontal="center" vertical="center" wrapText="1"/>
      <protection locked="0"/>
    </xf>
    <xf numFmtId="0" fontId="15" fillId="0" borderId="23" xfId="1" applyFont="1" applyBorder="1" applyAlignment="1" applyProtection="1">
      <alignment horizontal="center" vertical="center" wrapText="1"/>
      <protection locked="0"/>
    </xf>
    <xf numFmtId="0" fontId="0" fillId="0" borderId="0" xfId="0" applyProtection="1">
      <protection locked="0"/>
    </xf>
    <xf numFmtId="0" fontId="11" fillId="2" borderId="0" xfId="0" applyFont="1" applyFill="1" applyAlignment="1" applyProtection="1">
      <alignment horizontal="left" vertical="center" wrapText="1" indent="1"/>
      <protection locked="0"/>
    </xf>
    <xf numFmtId="0" fontId="11" fillId="0" borderId="0" xfId="0" applyFont="1" applyAlignment="1" applyProtection="1">
      <alignment horizontal="left" vertical="center" wrapText="1" indent="1"/>
      <protection locked="0"/>
    </xf>
    <xf numFmtId="0" fontId="11" fillId="2" borderId="0" xfId="0" applyFont="1" applyFill="1" applyAlignment="1" applyProtection="1">
      <alignment horizontal="center" vertical="center" wrapText="1"/>
      <protection locked="0"/>
    </xf>
    <xf numFmtId="0" fontId="20" fillId="0" borderId="3" xfId="1" applyFont="1" applyBorder="1" applyAlignment="1" applyProtection="1">
      <alignment horizontal="center" vertical="center" wrapText="1"/>
      <protection locked="0"/>
    </xf>
    <xf numFmtId="49" fontId="20" fillId="0" borderId="3" xfId="1" applyNumberFormat="1" applyFont="1" applyBorder="1" applyAlignment="1" applyProtection="1">
      <alignment horizontal="center" vertical="center" wrapText="1"/>
      <protection locked="0"/>
    </xf>
    <xf numFmtId="0" fontId="7" fillId="0" borderId="3" xfId="1" applyFont="1" applyBorder="1" applyAlignment="1" applyProtection="1">
      <alignment horizontal="center" vertical="center" wrapText="1"/>
      <protection locked="0"/>
    </xf>
    <xf numFmtId="1" fontId="7" fillId="0" borderId="3" xfId="1" applyNumberFormat="1" applyFont="1" applyBorder="1" applyAlignment="1" applyProtection="1">
      <alignment horizontal="center" vertical="center" wrapText="1"/>
      <protection locked="0"/>
    </xf>
    <xf numFmtId="0" fontId="7" fillId="0" borderId="4" xfId="1" applyFont="1" applyBorder="1" applyAlignment="1" applyProtection="1">
      <alignment horizontal="center" vertical="center" wrapText="1"/>
      <protection locked="0"/>
    </xf>
    <xf numFmtId="14" fontId="11" fillId="0" borderId="0" xfId="0" applyNumberFormat="1" applyFont="1" applyAlignment="1" applyProtection="1">
      <alignment horizontal="center" vertical="center"/>
      <protection locked="0"/>
    </xf>
    <xf numFmtId="0" fontId="11" fillId="0" borderId="0" xfId="0" applyFont="1" applyAlignment="1" applyProtection="1">
      <alignment vertical="center"/>
      <protection locked="0"/>
    </xf>
    <xf numFmtId="1" fontId="11" fillId="0" borderId="0" xfId="0" applyNumberFormat="1" applyFont="1" applyAlignment="1" applyProtection="1">
      <alignment horizontal="center" vertical="center"/>
      <protection locked="0"/>
    </xf>
    <xf numFmtId="0" fontId="11" fillId="2" borderId="0" xfId="0" applyFont="1" applyFill="1" applyAlignment="1" applyProtection="1">
      <alignment horizontal="left" vertical="center"/>
      <protection locked="0"/>
    </xf>
    <xf numFmtId="0" fontId="47" fillId="0" borderId="0" xfId="1" applyFont="1" applyAlignment="1" applyProtection="1">
      <alignment horizontal="center" vertical="center" wrapText="1"/>
      <protection locked="0"/>
    </xf>
    <xf numFmtId="14" fontId="6" fillId="0" borderId="0" xfId="0" applyNumberFormat="1" applyFont="1" applyAlignment="1" applyProtection="1">
      <alignment horizontal="left"/>
      <protection locked="0"/>
    </xf>
    <xf numFmtId="49" fontId="6" fillId="0" borderId="0" xfId="0" applyNumberFormat="1" applyFont="1" applyAlignment="1" applyProtection="1">
      <alignment horizontal="left" vertical="center"/>
      <protection locked="0"/>
    </xf>
    <xf numFmtId="0" fontId="11" fillId="2" borderId="0" xfId="0" applyFont="1" applyFill="1" applyAlignment="1" applyProtection="1">
      <alignment horizontal="center" vertical="center"/>
      <protection locked="0"/>
    </xf>
    <xf numFmtId="14" fontId="6" fillId="0" borderId="0" xfId="0" applyNumberFormat="1" applyFont="1" applyAlignment="1" applyProtection="1">
      <alignment horizontal="left" vertical="center"/>
      <protection locked="0"/>
    </xf>
    <xf numFmtId="14" fontId="49" fillId="2" borderId="0" xfId="0" applyNumberFormat="1" applyFont="1" applyFill="1" applyAlignment="1" applyProtection="1">
      <alignment horizontal="left" vertical="center"/>
      <protection locked="0"/>
    </xf>
    <xf numFmtId="0" fontId="30" fillId="2" borderId="0" xfId="0" applyFont="1" applyFill="1" applyAlignment="1" applyProtection="1">
      <alignment horizontal="left" vertical="center"/>
      <protection locked="0"/>
    </xf>
    <xf numFmtId="14" fontId="16" fillId="0" borderId="0" xfId="0" applyNumberFormat="1" applyFont="1" applyAlignment="1" applyProtection="1">
      <alignment horizontal="center" vertical="center"/>
      <protection locked="0"/>
    </xf>
    <xf numFmtId="49" fontId="16" fillId="0" borderId="0" xfId="0" applyNumberFormat="1" applyFont="1" applyAlignment="1" applyProtection="1">
      <alignment horizontal="center" vertical="center"/>
      <protection locked="0"/>
    </xf>
    <xf numFmtId="165" fontId="48" fillId="2" borderId="8" xfId="0" applyNumberFormat="1" applyFont="1" applyFill="1" applyBorder="1" applyAlignment="1" applyProtection="1">
      <alignment horizontal="center" vertical="center"/>
      <protection locked="0"/>
    </xf>
    <xf numFmtId="165" fontId="45" fillId="2" borderId="9" xfId="0" applyNumberFormat="1" applyFont="1" applyFill="1" applyBorder="1" applyAlignment="1" applyProtection="1">
      <alignment horizontal="center" vertical="center"/>
      <protection locked="0"/>
    </xf>
    <xf numFmtId="165" fontId="46" fillId="2" borderId="10" xfId="0" applyNumberFormat="1" applyFont="1" applyFill="1" applyBorder="1" applyAlignment="1" applyProtection="1">
      <alignment horizontal="center" vertical="center"/>
      <protection locked="0"/>
    </xf>
    <xf numFmtId="165" fontId="50" fillId="2" borderId="0" xfId="0" applyNumberFormat="1" applyFont="1" applyFill="1" applyAlignment="1" applyProtection="1">
      <alignment horizontal="left" vertical="center"/>
      <protection locked="0"/>
    </xf>
    <xf numFmtId="165" fontId="48" fillId="0" borderId="0" xfId="0" applyNumberFormat="1" applyFont="1" applyAlignment="1" applyProtection="1">
      <alignment horizontal="center" vertical="center"/>
      <protection locked="0"/>
    </xf>
    <xf numFmtId="165" fontId="10" fillId="0" borderId="0" xfId="0" applyNumberFormat="1" applyFont="1" applyAlignment="1" applyProtection="1">
      <alignment horizontal="center" vertical="center"/>
      <protection locked="0"/>
    </xf>
    <xf numFmtId="165" fontId="10" fillId="2" borderId="0" xfId="0" applyNumberFormat="1" applyFont="1" applyFill="1" applyAlignment="1" applyProtection="1">
      <alignment horizontal="center" vertical="center"/>
      <protection locked="0"/>
    </xf>
    <xf numFmtId="165" fontId="48" fillId="2" borderId="0" xfId="0" applyNumberFormat="1" applyFont="1" applyFill="1" applyAlignment="1" applyProtection="1">
      <alignment horizontal="left" vertical="center"/>
      <protection locked="0"/>
    </xf>
    <xf numFmtId="0" fontId="11" fillId="0" borderId="0" xfId="0" applyFont="1" applyAlignment="1" applyProtection="1">
      <alignment horizontal="left" vertical="center"/>
      <protection locked="0"/>
    </xf>
    <xf numFmtId="14" fontId="17" fillId="10" borderId="0" xfId="0" applyNumberFormat="1" applyFont="1" applyFill="1" applyAlignment="1" applyProtection="1">
      <alignment vertical="center"/>
      <protection locked="0"/>
    </xf>
    <xf numFmtId="49" fontId="17" fillId="10" borderId="0" xfId="0" applyNumberFormat="1" applyFont="1" applyFill="1" applyAlignment="1" applyProtection="1">
      <alignment vertical="center"/>
      <protection locked="0"/>
    </xf>
    <xf numFmtId="0" fontId="13" fillId="0" borderId="0" xfId="1" applyFont="1" applyAlignment="1" applyProtection="1">
      <alignment horizontal="center" vertical="center" wrapText="1"/>
      <protection locked="0"/>
    </xf>
    <xf numFmtId="14" fontId="7" fillId="0" borderId="0" xfId="1" applyNumberFormat="1" applyFont="1" applyAlignment="1" applyProtection="1">
      <alignment horizontal="center" vertical="center" wrapText="1"/>
      <protection locked="0"/>
    </xf>
    <xf numFmtId="1" fontId="7" fillId="0" borderId="0" xfId="1" applyNumberFormat="1" applyFont="1" applyAlignment="1" applyProtection="1">
      <alignment horizontal="center" vertical="center" wrapText="1"/>
      <protection locked="0"/>
    </xf>
    <xf numFmtId="0" fontId="15" fillId="17" borderId="3" xfId="1" applyFont="1" applyFill="1" applyBorder="1" applyAlignment="1" applyProtection="1">
      <alignment horizontal="center" vertical="center" wrapText="1"/>
      <protection locked="0"/>
    </xf>
    <xf numFmtId="0" fontId="7" fillId="17" borderId="3" xfId="1" applyFont="1" applyFill="1" applyBorder="1" applyAlignment="1" applyProtection="1">
      <alignment horizontal="center" vertical="center" wrapText="1"/>
      <protection locked="0"/>
    </xf>
    <xf numFmtId="0" fontId="15" fillId="24" borderId="3" xfId="1" applyFont="1" applyFill="1" applyBorder="1" applyAlignment="1" applyProtection="1">
      <alignment horizontal="left" vertical="center" wrapText="1"/>
      <protection locked="0"/>
    </xf>
    <xf numFmtId="0" fontId="68" fillId="2" borderId="0" xfId="0" applyFont="1" applyFill="1" applyAlignment="1">
      <alignment horizontal="left" vertical="center"/>
    </xf>
    <xf numFmtId="0" fontId="81" fillId="2" borderId="0" xfId="0" applyFont="1" applyFill="1" applyAlignment="1">
      <alignment horizontal="left"/>
    </xf>
    <xf numFmtId="0" fontId="58" fillId="2" borderId="0" xfId="0" applyFont="1" applyFill="1"/>
    <xf numFmtId="0" fontId="82" fillId="2" borderId="0" xfId="0" applyFont="1" applyFill="1" applyAlignment="1">
      <alignment horizontal="center" vertical="center"/>
    </xf>
    <xf numFmtId="0" fontId="12" fillId="2" borderId="0" xfId="0" applyFont="1" applyFill="1" applyAlignment="1" applyProtection="1">
      <alignment horizontal="left" vertical="center" wrapText="1"/>
      <protection locked="0"/>
    </xf>
    <xf numFmtId="0" fontId="18" fillId="2" borderId="0" xfId="0" applyFont="1" applyFill="1" applyAlignment="1" applyProtection="1">
      <alignment horizontal="center" vertical="center" wrapText="1"/>
      <protection locked="0"/>
    </xf>
    <xf numFmtId="0" fontId="18" fillId="2" borderId="0" xfId="0" applyFont="1" applyFill="1" applyAlignment="1" applyProtection="1">
      <alignment wrapText="1"/>
      <protection locked="0"/>
    </xf>
    <xf numFmtId="0" fontId="63" fillId="2" borderId="0" xfId="0" applyFont="1" applyFill="1" applyAlignment="1" applyProtection="1">
      <alignment horizontal="left" vertical="center"/>
      <protection locked="0"/>
    </xf>
    <xf numFmtId="14" fontId="64" fillId="2" borderId="0" xfId="0" applyNumberFormat="1" applyFont="1" applyFill="1" applyAlignment="1" applyProtection="1">
      <alignment horizontal="left" vertical="center" wrapText="1"/>
      <protection locked="0"/>
    </xf>
    <xf numFmtId="0" fontId="64" fillId="2" borderId="0" xfId="0" applyFont="1" applyFill="1" applyAlignment="1" applyProtection="1">
      <alignment vertical="center" wrapText="1"/>
      <protection locked="0"/>
    </xf>
    <xf numFmtId="0" fontId="13" fillId="2" borderId="0" xfId="0" applyFont="1" applyFill="1" applyAlignment="1" applyProtection="1">
      <alignment horizontal="center" vertical="center" wrapText="1"/>
      <protection locked="0"/>
    </xf>
    <xf numFmtId="0" fontId="9" fillId="2" borderId="0" xfId="0" applyFont="1" applyFill="1" applyAlignment="1" applyProtection="1">
      <alignment horizontal="left" vertical="center" wrapText="1"/>
      <protection locked="0"/>
    </xf>
    <xf numFmtId="0" fontId="11" fillId="2" borderId="0" xfId="0" applyFont="1" applyFill="1" applyAlignment="1" applyProtection="1">
      <alignment horizontal="left" vertical="center" wrapText="1"/>
      <protection locked="0"/>
    </xf>
    <xf numFmtId="0" fontId="15" fillId="2" borderId="0" xfId="0" applyFont="1" applyFill="1" applyAlignment="1" applyProtection="1">
      <alignment horizontal="center" vertical="center" wrapText="1"/>
      <protection locked="0"/>
    </xf>
    <xf numFmtId="0" fontId="15" fillId="2" borderId="0" xfId="0" applyFont="1" applyFill="1" applyAlignment="1" applyProtection="1">
      <alignment vertical="center" wrapText="1"/>
      <protection locked="0"/>
    </xf>
    <xf numFmtId="49" fontId="28" fillId="2" borderId="0" xfId="0" applyNumberFormat="1"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0" fillId="2" borderId="0" xfId="0" applyFill="1" applyProtection="1">
      <protection locked="0"/>
    </xf>
    <xf numFmtId="0" fontId="25" fillId="2" borderId="0" xfId="0" applyFont="1" applyFill="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26" fillId="2" borderId="0" xfId="0" applyFont="1" applyFill="1" applyAlignment="1" applyProtection="1">
      <alignment horizontal="center" vertical="center" wrapText="1"/>
      <protection locked="0"/>
    </xf>
    <xf numFmtId="49" fontId="26" fillId="2" borderId="0" xfId="0" applyNumberFormat="1" applyFont="1" applyFill="1" applyAlignment="1" applyProtection="1">
      <alignment horizontal="center" vertical="center" wrapText="1"/>
      <protection locked="0"/>
    </xf>
    <xf numFmtId="167" fontId="11" fillId="2" borderId="0" xfId="0" applyNumberFormat="1" applyFont="1" applyFill="1" applyAlignment="1" applyProtection="1">
      <alignment horizontal="left" vertical="center" wrapText="1"/>
      <protection locked="0"/>
    </xf>
    <xf numFmtId="1" fontId="11" fillId="2" borderId="0" xfId="0" applyNumberFormat="1" applyFont="1" applyFill="1" applyAlignment="1" applyProtection="1">
      <alignment horizontal="center" vertical="center" wrapText="1"/>
      <protection locked="0"/>
    </xf>
    <xf numFmtId="165" fontId="45" fillId="2" borderId="31" xfId="0" applyNumberFormat="1" applyFont="1" applyFill="1" applyBorder="1" applyAlignment="1" applyProtection="1">
      <alignment horizontal="center" vertical="center"/>
      <protection locked="0"/>
    </xf>
    <xf numFmtId="165" fontId="46" fillId="2" borderId="32" xfId="0" applyNumberFormat="1" applyFont="1" applyFill="1" applyBorder="1" applyAlignment="1" applyProtection="1">
      <alignment horizontal="center" vertical="center"/>
      <protection locked="0"/>
    </xf>
    <xf numFmtId="14" fontId="84" fillId="2" borderId="0" xfId="0" applyNumberFormat="1" applyFont="1" applyFill="1" applyAlignment="1" applyProtection="1">
      <alignment horizontal="center"/>
      <protection locked="0"/>
    </xf>
    <xf numFmtId="0" fontId="85" fillId="2" borderId="0" xfId="0" applyFont="1" applyFill="1" applyAlignment="1" applyProtection="1">
      <alignment horizontal="center"/>
      <protection locked="0"/>
    </xf>
    <xf numFmtId="0" fontId="86" fillId="22" borderId="0" xfId="0" applyFont="1" applyFill="1" applyAlignment="1">
      <alignment vertical="center"/>
    </xf>
    <xf numFmtId="0" fontId="87" fillId="3" borderId="0" xfId="0" applyFont="1" applyFill="1" applyAlignment="1">
      <alignment horizontal="center" vertical="center"/>
    </xf>
    <xf numFmtId="14" fontId="15" fillId="0" borderId="0" xfId="1" applyNumberFormat="1" applyFont="1" applyAlignment="1" applyProtection="1">
      <alignment horizontal="center" vertical="center" wrapText="1"/>
      <protection locked="0"/>
    </xf>
    <xf numFmtId="1" fontId="15" fillId="0" borderId="0" xfId="1" applyNumberFormat="1" applyFont="1" applyAlignment="1" applyProtection="1">
      <alignment horizontal="center" vertical="center" wrapText="1"/>
      <protection locked="0"/>
    </xf>
    <xf numFmtId="1" fontId="15" fillId="0" borderId="0" xfId="1" applyNumberFormat="1" applyFont="1" applyAlignment="1" applyProtection="1">
      <alignment horizontal="left" vertical="center" wrapText="1"/>
      <protection locked="0"/>
    </xf>
    <xf numFmtId="2" fontId="15" fillId="0" borderId="0" xfId="1" applyNumberFormat="1" applyFont="1" applyAlignment="1" applyProtection="1">
      <alignment horizontal="center" vertical="center" wrapText="1"/>
      <protection locked="0"/>
    </xf>
    <xf numFmtId="1" fontId="15" fillId="19" borderId="0" xfId="1" applyNumberFormat="1" applyFont="1" applyFill="1" applyAlignment="1" applyProtection="1">
      <alignment horizontal="center" vertical="center" wrapText="1"/>
      <protection locked="0"/>
    </xf>
    <xf numFmtId="49" fontId="15" fillId="0" borderId="0" xfId="1" applyNumberFormat="1" applyFont="1" applyAlignment="1" applyProtection="1">
      <alignment horizontal="left" vertical="center" wrapText="1"/>
      <protection locked="0"/>
    </xf>
    <xf numFmtId="0" fontId="0" fillId="0" borderId="0" xfId="0" applyAlignment="1">
      <alignment horizontal="center" vertical="center"/>
    </xf>
    <xf numFmtId="0" fontId="0" fillId="44" borderId="0" xfId="0" applyFill="1" applyAlignment="1">
      <alignment horizontal="center" vertical="center"/>
    </xf>
    <xf numFmtId="0" fontId="15" fillId="19" borderId="6" xfId="1" applyFont="1" applyFill="1" applyBorder="1" applyAlignment="1">
      <alignment horizontal="left" vertical="center" wrapText="1"/>
    </xf>
    <xf numFmtId="0" fontId="6" fillId="2" borderId="0" xfId="0" applyFont="1" applyFill="1" applyAlignment="1" applyProtection="1">
      <alignment horizontal="left" vertical="center" wrapText="1"/>
      <protection locked="0"/>
    </xf>
    <xf numFmtId="0" fontId="59" fillId="2" borderId="0" xfId="0" applyFont="1" applyFill="1" applyAlignment="1" applyProtection="1">
      <alignment horizontal="center" vertical="center" wrapText="1"/>
      <protection locked="0"/>
    </xf>
    <xf numFmtId="49" fontId="89" fillId="0" borderId="6" xfId="1" applyNumberFormat="1" applyFont="1" applyBorder="1" applyAlignment="1" applyProtection="1">
      <alignment horizontal="center" vertical="center" wrapText="1"/>
      <protection locked="0"/>
    </xf>
    <xf numFmtId="0" fontId="90" fillId="0" borderId="21" xfId="1" applyFont="1" applyBorder="1" applyAlignment="1" applyProtection="1">
      <alignment horizontal="center" vertical="center" wrapText="1"/>
      <protection locked="0"/>
    </xf>
    <xf numFmtId="0" fontId="6" fillId="2" borderId="0" xfId="0" applyFont="1" applyFill="1" applyAlignment="1" applyProtection="1">
      <alignment vertical="center" wrapText="1"/>
      <protection locked="0"/>
    </xf>
    <xf numFmtId="0" fontId="15" fillId="19" borderId="18" xfId="1" applyFont="1" applyFill="1" applyBorder="1" applyAlignment="1" applyProtection="1">
      <alignment horizontal="center" vertical="center" wrapText="1"/>
      <protection locked="0"/>
    </xf>
    <xf numFmtId="0" fontId="15" fillId="19" borderId="15" xfId="1" applyFont="1" applyFill="1" applyBorder="1" applyAlignment="1" applyProtection="1">
      <alignment horizontal="center" vertical="center" wrapText="1"/>
      <protection locked="0"/>
    </xf>
    <xf numFmtId="0" fontId="12" fillId="2" borderId="0" xfId="0" applyFont="1" applyFill="1" applyAlignment="1" applyProtection="1">
      <alignment vertical="center" wrapText="1"/>
      <protection locked="0"/>
    </xf>
    <xf numFmtId="0" fontId="15" fillId="0" borderId="43" xfId="1" applyFont="1" applyBorder="1" applyAlignment="1" applyProtection="1">
      <alignment horizontal="left" vertical="center" wrapText="1"/>
      <protection locked="0"/>
    </xf>
    <xf numFmtId="0" fontId="15" fillId="0" borderId="44" xfId="1" applyFont="1" applyBorder="1" applyAlignment="1" applyProtection="1">
      <alignment horizontal="left" vertical="center" wrapText="1"/>
      <protection locked="0"/>
    </xf>
    <xf numFmtId="0" fontId="7" fillId="0" borderId="45" xfId="1" applyFont="1" applyBorder="1" applyAlignment="1" applyProtection="1">
      <alignment horizontal="center" vertical="center" wrapText="1"/>
      <protection locked="0"/>
    </xf>
    <xf numFmtId="167" fontId="7" fillId="0" borderId="45" xfId="1" applyNumberFormat="1" applyFont="1" applyBorder="1" applyAlignment="1" applyProtection="1">
      <alignment horizontal="center" vertical="center" wrapText="1"/>
      <protection locked="0"/>
    </xf>
    <xf numFmtId="0" fontId="55" fillId="2" borderId="0" xfId="0" applyFont="1" applyFill="1" applyAlignment="1" applyProtection="1">
      <alignment horizontal="left" wrapText="1"/>
      <protection locked="0"/>
    </xf>
    <xf numFmtId="44" fontId="7" fillId="0" borderId="34" xfId="2" applyFont="1" applyFill="1" applyBorder="1" applyAlignment="1" applyProtection="1">
      <alignment horizontal="center" vertical="center" wrapText="1"/>
      <protection locked="0"/>
    </xf>
    <xf numFmtId="44" fontId="7" fillId="0" borderId="35" xfId="2" applyFont="1" applyFill="1" applyBorder="1" applyAlignment="1" applyProtection="1">
      <alignment horizontal="center" vertical="center" wrapText="1"/>
      <protection locked="0"/>
    </xf>
    <xf numFmtId="44" fontId="7" fillId="0" borderId="36" xfId="2" applyFont="1" applyBorder="1" applyAlignment="1" applyProtection="1">
      <alignment horizontal="center" vertical="center" wrapText="1"/>
      <protection locked="0"/>
    </xf>
    <xf numFmtId="44" fontId="51" fillId="19" borderId="3" xfId="2" applyFont="1" applyFill="1" applyBorder="1" applyAlignment="1" applyProtection="1">
      <alignment horizontal="center" vertical="center" wrapText="1"/>
      <protection locked="0"/>
    </xf>
    <xf numFmtId="44" fontId="7" fillId="0" borderId="37" xfId="2" applyFont="1" applyBorder="1" applyAlignment="1" applyProtection="1">
      <alignment horizontal="center" vertical="center" wrapText="1"/>
      <protection locked="0"/>
    </xf>
    <xf numFmtId="44" fontId="7" fillId="0" borderId="38" xfId="2" applyFont="1" applyBorder="1" applyAlignment="1" applyProtection="1">
      <alignment horizontal="center" vertical="center" wrapText="1"/>
      <protection locked="0"/>
    </xf>
    <xf numFmtId="44" fontId="51" fillId="19" borderId="39" xfId="2" applyFont="1" applyFill="1" applyBorder="1" applyAlignment="1" applyProtection="1">
      <alignment horizontal="center" vertical="center" wrapText="1"/>
      <protection locked="0"/>
    </xf>
    <xf numFmtId="44" fontId="7" fillId="0" borderId="40" xfId="2" applyFont="1" applyBorder="1" applyAlignment="1" applyProtection="1">
      <alignment horizontal="center" vertical="center" wrapText="1"/>
      <protection locked="0"/>
    </xf>
    <xf numFmtId="44" fontId="11" fillId="2" borderId="0" xfId="0" applyNumberFormat="1" applyFont="1" applyFill="1" applyAlignment="1" applyProtection="1">
      <alignment horizontal="left" vertical="center" wrapText="1"/>
      <protection locked="0"/>
    </xf>
    <xf numFmtId="44" fontId="17" fillId="2" borderId="0" xfId="0" applyNumberFormat="1" applyFont="1" applyFill="1" applyAlignment="1" applyProtection="1">
      <alignment horizontal="left" vertical="center" wrapText="1"/>
      <protection locked="0"/>
    </xf>
    <xf numFmtId="165" fontId="10" fillId="47" borderId="30" xfId="0" applyNumberFormat="1" applyFont="1" applyFill="1" applyBorder="1" applyAlignment="1" applyProtection="1">
      <alignment horizontal="center" vertical="center"/>
      <protection locked="0"/>
    </xf>
    <xf numFmtId="44" fontId="13" fillId="2" borderId="0" xfId="0" applyNumberFormat="1" applyFont="1" applyFill="1" applyAlignment="1" applyProtection="1">
      <alignment horizontal="center" vertical="center"/>
      <protection locked="0"/>
    </xf>
    <xf numFmtId="44" fontId="7" fillId="0" borderId="33" xfId="2" applyFont="1" applyFill="1" applyBorder="1" applyAlignment="1" applyProtection="1">
      <alignment horizontal="center" vertical="center" wrapText="1"/>
      <protection locked="0"/>
    </xf>
    <xf numFmtId="0" fontId="62" fillId="2" borderId="0" xfId="1" applyFont="1" applyFill="1" applyAlignment="1" applyProtection="1">
      <alignment horizontal="center" vertical="center" wrapText="1"/>
      <protection locked="0"/>
    </xf>
    <xf numFmtId="0" fontId="62" fillId="25" borderId="0" xfId="1" applyFont="1" applyFill="1" applyAlignment="1" applyProtection="1">
      <alignment horizontal="center" vertical="center" wrapText="1"/>
      <protection locked="0"/>
    </xf>
    <xf numFmtId="0" fontId="62" fillId="25" borderId="0" xfId="1" applyFont="1" applyFill="1" applyAlignment="1" applyProtection="1">
      <alignment vertical="center" wrapText="1"/>
      <protection locked="0"/>
    </xf>
    <xf numFmtId="0" fontId="20" fillId="0" borderId="5" xfId="1" applyFont="1" applyBorder="1" applyAlignment="1" applyProtection="1">
      <alignment horizontal="center" vertical="center" wrapText="1"/>
      <protection locked="0"/>
    </xf>
    <xf numFmtId="0" fontId="88" fillId="2" borderId="0" xfId="0" applyFont="1" applyFill="1" applyAlignment="1" applyProtection="1">
      <alignment vertical="center" wrapText="1"/>
      <protection locked="0"/>
    </xf>
    <xf numFmtId="0" fontId="88" fillId="2" borderId="0" xfId="1" applyFont="1" applyFill="1" applyAlignment="1" applyProtection="1">
      <alignment horizontal="left" vertical="center" wrapText="1" indent="1"/>
      <protection locked="0"/>
    </xf>
    <xf numFmtId="0" fontId="88" fillId="25" borderId="0" xfId="1" applyFont="1" applyFill="1" applyAlignment="1" applyProtection="1">
      <alignment horizontal="left" vertical="center" wrapText="1"/>
      <protection locked="0"/>
    </xf>
    <xf numFmtId="0" fontId="88" fillId="2" borderId="0" xfId="1" applyFont="1" applyFill="1" applyAlignment="1" applyProtection="1">
      <alignment horizontal="left" vertical="center" wrapText="1"/>
      <protection locked="0"/>
    </xf>
    <xf numFmtId="0" fontId="62" fillId="2" borderId="0" xfId="0" applyFont="1" applyFill="1" applyAlignment="1" applyProtection="1">
      <alignment vertical="center" wrapText="1"/>
      <protection locked="0"/>
    </xf>
    <xf numFmtId="0" fontId="62" fillId="25" borderId="0" xfId="0" applyFont="1" applyFill="1" applyAlignment="1" applyProtection="1">
      <alignment vertical="center" wrapText="1"/>
      <protection locked="0"/>
    </xf>
    <xf numFmtId="0" fontId="62" fillId="46" borderId="0" xfId="0" applyFont="1" applyFill="1" applyAlignment="1" applyProtection="1">
      <alignment vertical="center" wrapText="1"/>
      <protection locked="0"/>
    </xf>
    <xf numFmtId="0" fontId="62" fillId="9" borderId="0" xfId="0" applyFont="1" applyFill="1" applyAlignment="1" applyProtection="1">
      <alignment vertical="center" wrapText="1"/>
      <protection locked="0"/>
    </xf>
    <xf numFmtId="0" fontId="62" fillId="16" borderId="0" xfId="0" applyFont="1" applyFill="1" applyAlignment="1" applyProtection="1">
      <alignment vertical="center" wrapText="1"/>
      <protection locked="0"/>
    </xf>
    <xf numFmtId="0" fontId="62" fillId="45" borderId="0" xfId="0" applyFont="1" applyFill="1" applyAlignment="1" applyProtection="1">
      <alignment vertical="center" wrapText="1"/>
      <protection locked="0"/>
    </xf>
    <xf numFmtId="0" fontId="62" fillId="2" borderId="0" xfId="1" applyFont="1" applyFill="1" applyAlignment="1" applyProtection="1">
      <alignment vertical="center" wrapText="1"/>
      <protection locked="0"/>
    </xf>
    <xf numFmtId="0" fontId="91" fillId="2" borderId="0" xfId="1" applyFont="1" applyFill="1" applyAlignment="1" applyProtection="1">
      <alignment horizontal="left" vertical="center" wrapText="1"/>
      <protection locked="0"/>
    </xf>
    <xf numFmtId="0" fontId="92" fillId="2" borderId="0" xfId="1" applyFont="1" applyFill="1" applyAlignment="1" applyProtection="1">
      <alignment horizontal="center" vertical="center" wrapText="1"/>
      <protection locked="0"/>
    </xf>
    <xf numFmtId="166" fontId="18" fillId="19" borderId="0" xfId="1" applyNumberFormat="1" applyFont="1" applyFill="1" applyAlignment="1">
      <alignment horizontal="left" vertical="center" wrapText="1"/>
    </xf>
    <xf numFmtId="14" fontId="15" fillId="19" borderId="0" xfId="1" applyNumberFormat="1" applyFont="1" applyFill="1" applyAlignment="1">
      <alignment horizontal="center" vertical="center" wrapText="1"/>
    </xf>
    <xf numFmtId="14" fontId="15" fillId="19" borderId="0" xfId="1" applyNumberFormat="1" applyFont="1" applyFill="1" applyAlignment="1">
      <alignment horizontal="center" vertical="top" wrapText="1"/>
    </xf>
    <xf numFmtId="1" fontId="11" fillId="19" borderId="0" xfId="0" applyNumberFormat="1" applyFont="1" applyFill="1" applyAlignment="1">
      <alignment horizontal="center"/>
    </xf>
    <xf numFmtId="0" fontId="15" fillId="0" borderId="0" xfId="1" applyFont="1" applyAlignment="1">
      <alignment horizontal="left" vertical="top" wrapText="1"/>
    </xf>
    <xf numFmtId="49" fontId="15" fillId="34" borderId="0" xfId="1" applyNumberFormat="1" applyFont="1" applyFill="1" applyAlignment="1">
      <alignment horizontal="center" vertical="center" wrapText="1"/>
    </xf>
    <xf numFmtId="1" fontId="15" fillId="34" borderId="0" xfId="1" applyNumberFormat="1" applyFont="1" applyFill="1" applyAlignment="1">
      <alignment horizontal="center" vertical="center" wrapText="1"/>
    </xf>
    <xf numFmtId="49" fontId="15" fillId="34" borderId="0" xfId="1" applyNumberFormat="1" applyFont="1" applyFill="1" applyAlignment="1">
      <alignment horizontal="center" vertical="top" wrapText="1"/>
    </xf>
    <xf numFmtId="1" fontId="15" fillId="34" borderId="0" xfId="1" applyNumberFormat="1" applyFont="1" applyFill="1" applyAlignment="1">
      <alignment horizontal="center" vertical="top" wrapText="1"/>
    </xf>
    <xf numFmtId="0" fontId="11" fillId="34" borderId="0" xfId="0" applyFont="1" applyFill="1" applyAlignment="1">
      <alignment horizontal="center"/>
    </xf>
    <xf numFmtId="1" fontId="11" fillId="34" borderId="0" xfId="0" applyNumberFormat="1" applyFont="1" applyFill="1" applyAlignment="1">
      <alignment horizontal="center"/>
    </xf>
    <xf numFmtId="0" fontId="7" fillId="17" borderId="0" xfId="1" applyFont="1" applyFill="1" applyAlignment="1">
      <alignment horizontal="center" vertical="center" wrapText="1"/>
    </xf>
    <xf numFmtId="1" fontId="7" fillId="17" borderId="0" xfId="1" applyNumberFormat="1" applyFont="1" applyFill="1" applyAlignment="1">
      <alignment horizontal="center" vertical="center" wrapText="1"/>
    </xf>
    <xf numFmtId="166" fontId="0" fillId="19" borderId="0" xfId="1" applyNumberFormat="1" applyFont="1" applyFill="1" applyAlignment="1">
      <alignment horizontal="left" vertical="center" wrapText="1"/>
    </xf>
    <xf numFmtId="0" fontId="7" fillId="19" borderId="0" xfId="1" applyFont="1" applyFill="1" applyAlignment="1">
      <alignment horizontal="center" vertical="center" wrapText="1"/>
    </xf>
    <xf numFmtId="166" fontId="15" fillId="19" borderId="0" xfId="1" applyNumberFormat="1" applyFont="1" applyFill="1" applyAlignment="1">
      <alignment horizontal="left" vertical="center" wrapText="1"/>
    </xf>
    <xf numFmtId="0" fontId="14" fillId="0" borderId="0" xfId="0" applyFont="1" applyAlignment="1">
      <alignment horizontal="center" vertical="center"/>
    </xf>
    <xf numFmtId="0" fontId="88" fillId="0" borderId="0" xfId="1" applyFont="1" applyAlignment="1" applyProtection="1">
      <alignment horizontal="left" vertical="center" wrapText="1"/>
      <protection locked="0"/>
    </xf>
    <xf numFmtId="0" fontId="90" fillId="0" borderId="0" xfId="1" applyFont="1" applyAlignment="1" applyProtection="1">
      <alignment horizontal="center" vertical="center" wrapText="1"/>
      <protection locked="0"/>
    </xf>
    <xf numFmtId="0" fontId="90" fillId="0" borderId="25" xfId="1" applyFont="1" applyBorder="1" applyAlignment="1" applyProtection="1">
      <alignment horizontal="center" vertical="center" wrapText="1"/>
      <protection locked="0"/>
    </xf>
    <xf numFmtId="49" fontId="89" fillId="0" borderId="0" xfId="1" applyNumberFormat="1" applyFont="1" applyAlignment="1" applyProtection="1">
      <alignment horizontal="center" vertical="center" wrapText="1"/>
      <protection locked="0"/>
    </xf>
    <xf numFmtId="49" fontId="89" fillId="0" borderId="24" xfId="1" applyNumberFormat="1" applyFont="1" applyBorder="1" applyAlignment="1" applyProtection="1">
      <alignment horizontal="center" vertical="center" wrapText="1"/>
      <protection locked="0"/>
    </xf>
    <xf numFmtId="167" fontId="15" fillId="0" borderId="0" xfId="1" applyNumberFormat="1" applyFont="1" applyAlignment="1" applyProtection="1">
      <alignment horizontal="left" vertical="center" wrapText="1"/>
      <protection locked="0"/>
    </xf>
    <xf numFmtId="0" fontId="62" fillId="0" borderId="0" xfId="1" applyFont="1" applyAlignment="1" applyProtection="1">
      <alignment horizontal="center" vertical="center" wrapText="1"/>
      <protection locked="0"/>
    </xf>
    <xf numFmtId="0" fontId="12" fillId="0" borderId="0" xfId="0" applyFont="1" applyAlignment="1">
      <alignment horizontal="left" vertical="center"/>
    </xf>
    <xf numFmtId="0" fontId="17" fillId="0" borderId="0" xfId="0" applyFont="1" applyAlignment="1">
      <alignment horizontal="left" vertical="center"/>
    </xf>
    <xf numFmtId="0" fontId="17" fillId="0" borderId="0" xfId="1" applyFont="1" applyAlignment="1">
      <alignment horizontal="left" vertical="center" wrapText="1"/>
    </xf>
    <xf numFmtId="0" fontId="34" fillId="15" borderId="2" xfId="0" applyFont="1" applyFill="1" applyBorder="1" applyAlignment="1">
      <alignment horizontal="left" vertical="center"/>
    </xf>
    <xf numFmtId="0" fontId="34" fillId="15" borderId="1" xfId="0" applyFont="1" applyFill="1" applyBorder="1" applyAlignment="1">
      <alignment horizontal="left" vertical="center"/>
    </xf>
    <xf numFmtId="0" fontId="36" fillId="12" borderId="14" xfId="1" applyFont="1" applyFill="1" applyBorder="1" applyAlignment="1" applyProtection="1">
      <alignment horizontal="center" vertical="center" textRotation="90" wrapText="1"/>
      <protection locked="0"/>
    </xf>
    <xf numFmtId="0" fontId="36" fillId="12" borderId="16" xfId="1" applyFont="1" applyFill="1" applyBorder="1" applyAlignment="1" applyProtection="1">
      <alignment horizontal="center" vertical="center" textRotation="90" wrapText="1"/>
      <protection locked="0"/>
    </xf>
    <xf numFmtId="0" fontId="36" fillId="12" borderId="17" xfId="1" applyFont="1" applyFill="1" applyBorder="1" applyAlignment="1" applyProtection="1">
      <alignment horizontal="center" vertical="center" textRotation="90" wrapText="1"/>
      <protection locked="0"/>
    </xf>
    <xf numFmtId="0" fontId="34" fillId="12" borderId="0" xfId="0" applyFont="1" applyFill="1" applyAlignment="1" applyProtection="1">
      <alignment vertical="center"/>
      <protection locked="0"/>
    </xf>
    <xf numFmtId="0" fontId="27" fillId="2" borderId="0" xfId="1" applyFont="1" applyFill="1" applyAlignment="1" applyProtection="1">
      <alignment horizontal="center" vertical="center" wrapText="1"/>
      <protection locked="0"/>
    </xf>
    <xf numFmtId="0" fontId="88" fillId="27" borderId="0" xfId="1" applyFont="1" applyFill="1" applyAlignment="1" applyProtection="1">
      <alignment horizontal="center" vertical="center" wrapText="1"/>
      <protection locked="0"/>
    </xf>
    <xf numFmtId="0" fontId="19" fillId="26" borderId="41" xfId="1" applyFont="1" applyFill="1" applyBorder="1" applyAlignment="1" applyProtection="1">
      <alignment horizontal="left" vertical="center" wrapText="1" indent="1"/>
      <protection locked="0"/>
    </xf>
    <xf numFmtId="0" fontId="19" fillId="26" borderId="31" xfId="1" applyFont="1" applyFill="1" applyBorder="1" applyAlignment="1" applyProtection="1">
      <alignment horizontal="left" vertical="center" wrapText="1" indent="1"/>
      <protection locked="0"/>
    </xf>
    <xf numFmtId="0" fontId="19" fillId="26" borderId="42" xfId="1" applyFont="1" applyFill="1" applyBorder="1" applyAlignment="1" applyProtection="1">
      <alignment horizontal="left" vertical="center" wrapText="1" indent="1"/>
      <protection locked="0"/>
    </xf>
    <xf numFmtId="0" fontId="17" fillId="13" borderId="33" xfId="0" applyFont="1" applyFill="1" applyBorder="1" applyAlignment="1" applyProtection="1">
      <alignment horizontal="left" vertical="center" wrapText="1"/>
      <protection locked="0"/>
    </xf>
    <xf numFmtId="0" fontId="6" fillId="2" borderId="0" xfId="0" applyFont="1" applyFill="1" applyAlignment="1" applyProtection="1">
      <alignment horizontal="left" wrapText="1"/>
      <protection locked="0"/>
    </xf>
    <xf numFmtId="0" fontId="17" fillId="13" borderId="33" xfId="0" applyFont="1" applyFill="1" applyBorder="1" applyAlignment="1" applyProtection="1">
      <alignment horizontal="left" vertical="center" wrapText="1" indent="1"/>
      <protection locked="0"/>
    </xf>
    <xf numFmtId="0" fontId="17" fillId="13" borderId="30" xfId="0" applyFont="1" applyFill="1" applyBorder="1" applyAlignment="1" applyProtection="1">
      <alignment horizontal="left" vertical="center" wrapText="1" indent="1"/>
      <protection locked="0"/>
    </xf>
    <xf numFmtId="0" fontId="17" fillId="13" borderId="31" xfId="0" applyFont="1" applyFill="1" applyBorder="1" applyAlignment="1" applyProtection="1">
      <alignment horizontal="left" vertical="center" wrapText="1" indent="1"/>
      <protection locked="0"/>
    </xf>
    <xf numFmtId="0" fontId="83" fillId="26" borderId="4" xfId="0" applyFont="1" applyFill="1" applyBorder="1" applyAlignment="1" applyProtection="1">
      <alignment horizontal="left" vertical="center"/>
      <protection locked="0"/>
    </xf>
    <xf numFmtId="0" fontId="83" fillId="26" borderId="19" xfId="0" applyFont="1" applyFill="1" applyBorder="1" applyAlignment="1" applyProtection="1">
      <alignment horizontal="left" vertical="center"/>
      <protection locked="0"/>
    </xf>
    <xf numFmtId="0" fontId="83" fillId="26" borderId="5" xfId="0" applyFont="1" applyFill="1" applyBorder="1" applyAlignment="1" applyProtection="1">
      <alignment horizontal="left" vertical="center"/>
      <protection locked="0"/>
    </xf>
    <xf numFmtId="0" fontId="17" fillId="13" borderId="30" xfId="1" applyFont="1" applyFill="1" applyBorder="1" applyAlignment="1" applyProtection="1">
      <alignment horizontal="left" vertical="center" wrapText="1" indent="1"/>
      <protection locked="0"/>
    </xf>
    <xf numFmtId="0" fontId="17" fillId="13" borderId="31" xfId="1" applyFont="1" applyFill="1" applyBorder="1" applyAlignment="1" applyProtection="1">
      <alignment horizontal="left" vertical="center" wrapText="1" indent="1"/>
      <protection locked="0"/>
    </xf>
    <xf numFmtId="0" fontId="17" fillId="13" borderId="32" xfId="1" applyFont="1" applyFill="1" applyBorder="1" applyAlignment="1" applyProtection="1">
      <alignment horizontal="left" vertical="center" wrapText="1" indent="1"/>
      <protection locked="0"/>
    </xf>
    <xf numFmtId="0" fontId="17" fillId="13" borderId="30" xfId="0" applyFont="1" applyFill="1" applyBorder="1" applyAlignment="1" applyProtection="1">
      <alignment horizontal="left" vertical="center" wrapText="1"/>
      <protection locked="0"/>
    </xf>
    <xf numFmtId="0" fontId="17" fillId="13" borderId="31" xfId="0" applyFont="1" applyFill="1" applyBorder="1" applyAlignment="1" applyProtection="1">
      <alignment horizontal="left" vertical="center" wrapText="1"/>
      <protection locked="0"/>
    </xf>
    <xf numFmtId="0" fontId="17" fillId="13" borderId="32" xfId="0" applyFont="1" applyFill="1" applyBorder="1" applyAlignment="1" applyProtection="1">
      <alignment horizontal="left" vertical="center" wrapText="1"/>
      <protection locked="0"/>
    </xf>
    <xf numFmtId="0" fontId="88" fillId="2" borderId="0" xfId="1" applyFont="1" applyFill="1" applyAlignment="1" applyProtection="1">
      <alignment horizontal="center" vertical="center" wrapText="1"/>
      <protection locked="0"/>
    </xf>
    <xf numFmtId="0" fontId="38" fillId="17" borderId="11" xfId="0" applyFont="1" applyFill="1" applyBorder="1" applyAlignment="1" applyProtection="1">
      <alignment horizontal="left" vertical="center"/>
      <protection locked="0"/>
    </xf>
    <xf numFmtId="0" fontId="38" fillId="17" borderId="12" xfId="0" applyFont="1" applyFill="1" applyBorder="1" applyAlignment="1" applyProtection="1">
      <alignment horizontal="left" vertical="center"/>
      <protection locked="0"/>
    </xf>
    <xf numFmtId="0" fontId="38" fillId="17" borderId="13" xfId="0" applyFont="1" applyFill="1" applyBorder="1" applyAlignment="1" applyProtection="1">
      <alignment horizontal="left" vertical="center"/>
      <protection locked="0"/>
    </xf>
    <xf numFmtId="0" fontId="15" fillId="0" borderId="0" xfId="1" applyFont="1" applyAlignment="1" applyProtection="1">
      <alignment horizontal="center" vertical="center" wrapText="1"/>
      <protection locked="0"/>
    </xf>
    <xf numFmtId="0" fontId="19" fillId="16" borderId="26" xfId="1" applyFont="1" applyFill="1" applyBorder="1" applyAlignment="1" applyProtection="1">
      <alignment horizontal="left" vertical="center" wrapText="1"/>
      <protection locked="0"/>
    </xf>
    <xf numFmtId="0" fontId="19" fillId="16" borderId="27" xfId="1" applyFont="1" applyFill="1" applyBorder="1" applyAlignment="1" applyProtection="1">
      <alignment horizontal="left" vertical="center" wrapText="1"/>
      <protection locked="0"/>
    </xf>
    <xf numFmtId="0" fontId="19" fillId="16" borderId="28" xfId="1" applyFont="1" applyFill="1" applyBorder="1" applyAlignment="1" applyProtection="1">
      <alignment horizontal="left" vertical="center" wrapText="1"/>
      <protection locked="0"/>
    </xf>
    <xf numFmtId="0" fontId="17" fillId="48" borderId="3" xfId="0" applyFont="1" applyFill="1" applyBorder="1" applyAlignment="1">
      <alignment horizontal="center" vertical="center"/>
    </xf>
    <xf numFmtId="0" fontId="17" fillId="17" borderId="0" xfId="0" applyFont="1" applyFill="1" applyAlignment="1">
      <alignment horizontal="left" vertical="center"/>
    </xf>
    <xf numFmtId="49" fontId="34" fillId="18" borderId="0" xfId="0" applyNumberFormat="1" applyFont="1" applyFill="1" applyAlignment="1">
      <alignment horizontal="center" vertical="center"/>
    </xf>
    <xf numFmtId="0" fontId="34" fillId="18" borderId="0" xfId="0" applyFont="1" applyFill="1" applyAlignment="1">
      <alignment horizontal="center" vertical="center"/>
    </xf>
    <xf numFmtId="0" fontId="0" fillId="22" borderId="0" xfId="0" applyFill="1" applyAlignment="1">
      <alignment horizontal="center" vertical="center" wrapText="1"/>
    </xf>
    <xf numFmtId="0" fontId="32" fillId="6" borderId="0" xfId="0" applyFont="1" applyFill="1" applyAlignment="1">
      <alignment horizontal="center" vertical="center"/>
    </xf>
    <xf numFmtId="0" fontId="2" fillId="2" borderId="0" xfId="0" applyFont="1" applyFill="1" applyAlignment="1">
      <alignment horizontal="left"/>
    </xf>
    <xf numFmtId="0" fontId="74" fillId="2" borderId="0" xfId="0" applyFont="1" applyFill="1" applyAlignment="1">
      <alignment horizontal="left"/>
    </xf>
    <xf numFmtId="44" fontId="79" fillId="2" borderId="0" xfId="2" applyFont="1" applyFill="1" applyAlignment="1">
      <alignment horizontal="center" vertical="center"/>
    </xf>
    <xf numFmtId="0" fontId="74" fillId="2" borderId="0" xfId="0" applyFont="1" applyFill="1" applyAlignment="1">
      <alignment horizontal="left" vertical="center"/>
    </xf>
    <xf numFmtId="0" fontId="78" fillId="41" borderId="26" xfId="3" applyFont="1" applyFill="1" applyBorder="1" applyAlignment="1">
      <alignment horizontal="center" vertical="center"/>
    </xf>
    <xf numFmtId="0" fontId="78" fillId="41" borderId="27" xfId="3" applyFont="1" applyFill="1" applyBorder="1" applyAlignment="1">
      <alignment horizontal="center" vertical="center"/>
    </xf>
    <xf numFmtId="0" fontId="78" fillId="41" borderId="28" xfId="3" applyFont="1" applyFill="1" applyBorder="1" applyAlignment="1">
      <alignment horizontal="center" vertical="center"/>
    </xf>
    <xf numFmtId="0" fontId="78" fillId="41" borderId="29" xfId="3" applyFont="1" applyFill="1" applyBorder="1" applyAlignment="1">
      <alignment horizontal="center" vertical="center"/>
    </xf>
    <xf numFmtId="0" fontId="78" fillId="41" borderId="0" xfId="3" applyFont="1" applyFill="1" applyBorder="1" applyAlignment="1">
      <alignment horizontal="center" vertical="center"/>
    </xf>
    <xf numFmtId="0" fontId="78" fillId="41" borderId="22" xfId="3" applyFont="1" applyFill="1" applyBorder="1" applyAlignment="1">
      <alignment horizontal="center" vertical="center"/>
    </xf>
    <xf numFmtId="0" fontId="78" fillId="41" borderId="30" xfId="3" applyFont="1" applyFill="1" applyBorder="1" applyAlignment="1">
      <alignment horizontal="center" vertical="center"/>
    </xf>
    <xf numFmtId="0" fontId="78" fillId="41" borderId="31" xfId="3" applyFont="1" applyFill="1" applyBorder="1" applyAlignment="1">
      <alignment horizontal="center" vertical="center"/>
    </xf>
    <xf numFmtId="0" fontId="78" fillId="41" borderId="32" xfId="3" applyFont="1" applyFill="1" applyBorder="1" applyAlignment="1">
      <alignment horizontal="center" vertical="center"/>
    </xf>
    <xf numFmtId="165" fontId="72" fillId="2" borderId="0" xfId="2" applyNumberFormat="1" applyFont="1" applyFill="1" applyAlignment="1">
      <alignment horizontal="center" vertical="center"/>
    </xf>
    <xf numFmtId="0" fontId="76" fillId="2" borderId="0" xfId="0" applyFont="1" applyFill="1" applyAlignment="1">
      <alignment horizontal="center"/>
    </xf>
    <xf numFmtId="165" fontId="72" fillId="2" borderId="0" xfId="0" applyNumberFormat="1" applyFont="1" applyFill="1" applyAlignment="1">
      <alignment horizontal="center" vertical="center"/>
    </xf>
    <xf numFmtId="167" fontId="15" fillId="19" borderId="0" xfId="1" applyNumberFormat="1" applyFont="1" applyFill="1" applyAlignment="1">
      <alignment horizontal="left" vertical="center" wrapText="1"/>
    </xf>
    <xf numFmtId="0" fontId="90" fillId="7" borderId="0" xfId="1" applyFont="1" applyFill="1" applyAlignment="1" applyProtection="1">
      <alignment horizontal="center" vertical="center" wrapText="1"/>
      <protection locked="0"/>
    </xf>
    <xf numFmtId="0" fontId="61" fillId="2" borderId="0" xfId="0" applyFont="1" applyFill="1" applyAlignment="1" applyProtection="1">
      <alignment vertical="center" wrapText="1"/>
      <protection locked="0"/>
    </xf>
  </cellXfs>
  <cellStyles count="4">
    <cellStyle name="Monétaire" xfId="2" builtinId="4"/>
    <cellStyle name="Normal" xfId="0" builtinId="0"/>
    <cellStyle name="Normal 3" xfId="1" xr:uid="{31FA37A0-B581-44F0-A1C8-1E8C79947F0E}"/>
    <cellStyle name="Titre" xfId="3" builtinId="15"/>
  </cellStyles>
  <dxfs count="151">
    <dxf>
      <font>
        <color rgb="FF006100"/>
      </font>
      <fill>
        <patternFill>
          <bgColor rgb="FFC6EFCE"/>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0"/>
        <color auto="1"/>
        <name val="Arial"/>
        <family val="2"/>
        <scheme val="none"/>
      </font>
      <numFmt numFmtId="167" formatCode="0#&quot; &quot;##&quot; &quot;##&quot; &quot;##&quot; &quo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strike val="0"/>
        <outline val="0"/>
        <shadow val="0"/>
        <u val="none"/>
        <vertAlign val="baseline"/>
        <color auto="1"/>
      </font>
      <fill>
        <patternFill patternType="solid">
          <fgColor indexed="64"/>
          <bgColor rgb="FFFFCCCC"/>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solid">
          <fgColor indexed="64"/>
          <bgColor rgb="FFFFCCCC"/>
        </patternFill>
      </fill>
      <alignment horizontal="center" vertical="center" textRotation="0" wrapText="0" indent="0" justifyLastLine="0" shrinkToFit="0" readingOrder="0"/>
    </dxf>
    <dxf>
      <font>
        <strike val="0"/>
        <outline val="0"/>
        <shadow val="0"/>
        <u val="none"/>
        <vertAlign val="baseline"/>
        <color auto="1"/>
      </font>
      <fill>
        <patternFill patternType="solid">
          <fgColor indexed="64"/>
          <bgColor rgb="FFFFCCCC"/>
        </patternFill>
      </fill>
      <alignment horizontal="center" vertical="center" textRotation="0" wrapText="0" indent="0" justifyLastLine="0" shrinkToFit="0" readingOrder="0"/>
    </dxf>
    <dxf>
      <font>
        <strike val="0"/>
        <outline val="0"/>
        <shadow val="0"/>
        <u val="none"/>
        <vertAlign val="baseline"/>
        <color auto="1"/>
      </font>
      <fill>
        <patternFill patternType="solid">
          <fgColor indexed="64"/>
          <bgColor theme="9" tint="0.79998168889431442"/>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solid">
          <fgColor indexed="64"/>
          <bgColor theme="9" tint="0.79998168889431442"/>
        </patternFill>
      </fill>
      <alignment horizontal="center" vertical="center" textRotation="0" wrapText="0" indent="0" justifyLastLine="0" shrinkToFit="0" readingOrder="0"/>
    </dxf>
    <dxf>
      <font>
        <strike val="0"/>
        <outline val="0"/>
        <shadow val="0"/>
        <u val="none"/>
        <vertAlign val="baseline"/>
        <color auto="1"/>
      </font>
      <fill>
        <patternFill patternType="solid">
          <fgColor indexed="64"/>
          <bgColor theme="9" tint="0.79998168889431442"/>
        </patternFill>
      </fill>
      <alignment horizontal="center" vertical="center" textRotation="0" wrapText="0" indent="0" justifyLastLine="0" shrinkToFit="0" readingOrder="0"/>
    </dxf>
    <dxf>
      <font>
        <strike val="0"/>
        <outline val="0"/>
        <shadow val="0"/>
        <u val="none"/>
        <vertAlign val="baseline"/>
        <color auto="1"/>
      </font>
      <fill>
        <patternFill patternType="solid">
          <fgColor indexed="64"/>
          <bgColor theme="8" tint="0.79998168889431442"/>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8" tint="0.79998168889431442"/>
        </patternFill>
      </fill>
      <alignment horizontal="center" vertical="center" textRotation="0" wrapText="0" indent="0" justifyLastLine="0" shrinkToFit="0" readingOrder="0"/>
    </dxf>
    <dxf>
      <font>
        <strike val="0"/>
        <outline val="0"/>
        <shadow val="0"/>
        <u val="none"/>
        <vertAlign val="baseline"/>
        <color auto="1"/>
      </font>
      <fill>
        <patternFill patternType="solid">
          <fgColor indexed="64"/>
          <bgColor theme="8"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family val="2"/>
        <scheme val="none"/>
      </font>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font>
        <strike val="0"/>
        <outline val="0"/>
        <shadow val="0"/>
        <u val="none"/>
        <vertAlign val="baseline"/>
        <color auto="1"/>
      </font>
      <fill>
        <patternFill patternType="none">
          <fgColor indexed="64"/>
          <bgColor auto="1"/>
        </patternFill>
      </fill>
      <alignment horizontal="center" vertical="center" textRotation="0" wrapText="0" indent="0" justifyLastLine="0" shrinkToFit="0" readingOrder="0"/>
    </dxf>
    <dxf>
      <font>
        <b/>
        <strike val="0"/>
        <outline val="0"/>
        <shadow val="0"/>
        <u val="none"/>
        <vertAlign val="baseline"/>
        <sz val="11"/>
        <color theme="0"/>
        <name val="Arial"/>
        <family val="2"/>
        <scheme val="none"/>
      </font>
      <fill>
        <patternFill patternType="none">
          <fgColor indexed="64"/>
          <bgColor auto="1"/>
        </patternFill>
      </fill>
      <alignment horizontal="center" textRotation="0" wrapText="1" indent="0" justifyLastLine="0" shrinkToFit="0" readingOrder="0"/>
    </dxf>
    <dxf>
      <font>
        <b/>
        <i val="0"/>
        <strike val="0"/>
        <condense val="0"/>
        <extend val="0"/>
        <outline val="0"/>
        <shadow val="0"/>
        <u val="none"/>
        <vertAlign val="baseline"/>
        <sz val="12"/>
        <color auto="1"/>
        <name val="Arial"/>
        <family val="2"/>
        <scheme val="none"/>
      </font>
      <numFmt numFmtId="165" formatCode="#,##0.00\ &quot;€&quot;"/>
      <fill>
        <patternFill patternType="solid">
          <fgColor indexed="64"/>
          <bgColor rgb="FFFF9999"/>
        </patternFill>
      </fill>
      <alignment horizontal="right" vertical="center"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0\ &quot;€&quot;"/>
      <fill>
        <patternFill patternType="solid">
          <fgColor indexed="64"/>
          <bgColor rgb="FFFF9999"/>
        </patternFill>
      </fill>
      <alignment horizontal="right" vertical="center" textRotation="0" wrapText="1" indent="0" justifyLastLine="0" shrinkToFit="0" readingOrder="0"/>
    </dxf>
    <dxf>
      <font>
        <b/>
        <i val="0"/>
        <strike val="0"/>
        <condense val="0"/>
        <extend val="0"/>
        <outline val="0"/>
        <shadow val="0"/>
        <u val="none"/>
        <vertAlign val="baseline"/>
        <sz val="12"/>
        <color auto="1"/>
        <name val="Arial"/>
        <family val="2"/>
        <scheme val="none"/>
      </font>
      <numFmt numFmtId="34" formatCode="_-* #,##0.00\ &quot;€&quot;_-;\-* #,##0.00\ &quot;€&quot;_-;_-* &quot;-&quot;??\ &quot;€&quot;_-;_-@_-"/>
      <fill>
        <patternFill patternType="solid">
          <fgColor theme="9" tint="0.59999389629810485"/>
          <bgColor theme="9" tint="0.59999389629810485"/>
        </patternFill>
      </fill>
      <alignment horizontal="right" vertical="center"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4" formatCode="_-* #,##0.00\ &quot;€&quot;_-;\-* #,##0.00\ &quot;€&quot;_-;_-* &quot;-&quot;??\ &quot;€&quot;_-;_-@_-"/>
      <fill>
        <patternFill patternType="solid">
          <fgColor theme="9" tint="0.59999389629810485"/>
          <bgColor theme="9" tint="0.59999389629810485"/>
        </patternFill>
      </fill>
      <alignment horizontal="right" vertical="center" textRotation="0" wrapText="1" indent="0" justifyLastLine="0" shrinkToFit="0" readingOrder="0"/>
    </dxf>
    <dxf>
      <font>
        <b/>
        <i val="0"/>
        <strike val="0"/>
        <condense val="0"/>
        <extend val="0"/>
        <outline val="0"/>
        <shadow val="0"/>
        <u val="none"/>
        <vertAlign val="baseline"/>
        <sz val="12"/>
        <color auto="1"/>
        <name val="Arial"/>
        <family val="2"/>
        <scheme val="none"/>
      </font>
      <numFmt numFmtId="34" formatCode="_-* #,##0.00\ &quot;€&quot;_-;\-* #,##0.00\ &quot;€&quot;_-;_-* &quot;-&quot;??\ &quot;€&quot;_-;_-@_-"/>
      <fill>
        <patternFill patternType="solid">
          <fgColor theme="8" tint="0.59999389629810485"/>
          <bgColor theme="8" tint="0.59999389629810485"/>
        </patternFill>
      </fill>
      <alignment horizontal="right" vertical="center"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4" formatCode="_-* #,##0.00\ &quot;€&quot;_-;\-* #,##0.00\ &quot;€&quot;_-;_-* &quot;-&quot;??\ &quot;€&quot;_-;_-@_-"/>
      <fill>
        <patternFill patternType="solid">
          <fgColor theme="8" tint="0.59999389629810485"/>
          <bgColor theme="8" tint="0.59999389629810485"/>
        </patternFill>
      </fill>
      <alignment horizontal="right" vertical="center" textRotation="0" wrapText="1" indent="0" justifyLastLine="0" shrinkToFit="0" readingOrder="0"/>
    </dxf>
    <dxf>
      <font>
        <b val="0"/>
      </font>
    </dxf>
    <dxf>
      <font>
        <b/>
      </font>
    </dxf>
    <dxf>
      <font>
        <b val="0"/>
        <i val="0"/>
        <strike val="0"/>
        <condense val="0"/>
        <extend val="0"/>
        <outline val="0"/>
        <shadow val="0"/>
        <u val="none"/>
        <vertAlign val="baseline"/>
        <sz val="12"/>
        <color auto="1"/>
        <name val="Arial"/>
        <family val="2"/>
        <scheme val="none"/>
      </font>
      <fill>
        <patternFill patternType="solid">
          <fgColor indexed="64"/>
          <bgColor theme="5" tint="0.59999389629810485"/>
        </patternFill>
      </fill>
      <alignment horizontal="right" vertical="center"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4" formatCode="_-* #,##0.00\ &quot;€&quot;_-;\-* #,##0.00\ &quot;€&quot;_-;_-* &quot;-&quot;??\ &quot;€&quot;_-;_-@_-"/>
      <fill>
        <patternFill patternType="solid">
          <fgColor theme="7" tint="0.59999389629810485"/>
          <bgColor theme="7" tint="0.59999389629810485"/>
        </patternFill>
      </fill>
      <alignment horizontal="right" vertical="center" textRotation="0" wrapText="1" indent="0" justifyLastLine="0" shrinkToFit="0" readingOrder="0"/>
    </dxf>
    <dxf>
      <font>
        <b val="0"/>
        <i val="0"/>
        <strike val="0"/>
        <condense val="0"/>
        <extend val="0"/>
        <outline val="0"/>
        <shadow val="0"/>
        <u val="none"/>
        <vertAlign val="baseline"/>
        <sz val="12"/>
        <color auto="1"/>
        <name val="Calibri"/>
        <family val="2"/>
        <scheme val="minor"/>
      </font>
      <numFmt numFmtId="34" formatCode="_-* #,##0.00\ &quot;€&quot;_-;\-* #,##0.00\ &quot;€&quot;_-;_-* &quot;-&quot;??\ &quot;€&quot;_-;_-@_-"/>
      <fill>
        <patternFill patternType="solid">
          <fgColor theme="7" tint="0.59999389629810485"/>
          <bgColor theme="7" tint="0.59999389629810485"/>
        </patternFill>
      </fill>
      <alignment horizontal="right" vertical="center" textRotation="0" wrapText="1" indent="0" justifyLastLine="0" shrinkToFit="0" readingOrder="0"/>
    </dxf>
    <dxf>
      <font>
        <b/>
        <i val="0"/>
        <strike val="0"/>
        <condense val="0"/>
        <extend val="0"/>
        <outline val="0"/>
        <shadow val="0"/>
        <u val="none"/>
        <vertAlign val="baseline"/>
        <sz val="12"/>
        <color auto="1"/>
        <name val="Arial"/>
        <family val="2"/>
        <scheme val="none"/>
      </font>
      <numFmt numFmtId="30" formatCode="@"/>
      <fill>
        <patternFill patternType="solid">
          <fgColor theme="7" tint="0.59999389629810485"/>
          <bgColor theme="7" tint="0.59999389629810485"/>
        </patternFill>
      </fill>
      <alignment horizontal="center" vertical="center" textRotation="0" wrapText="0" indent="0" justifyLastLine="0" shrinkToFit="0" readingOrder="0"/>
    </dxf>
    <dxf>
      <font>
        <b/>
        <i val="0"/>
        <strike val="0"/>
        <condense val="0"/>
        <extend val="0"/>
        <outline val="0"/>
        <shadow val="0"/>
        <u val="none"/>
        <vertAlign val="baseline"/>
        <sz val="11"/>
        <color theme="0"/>
        <name val="Arial"/>
        <family val="2"/>
        <scheme val="none"/>
      </font>
      <numFmt numFmtId="165" formatCode="#,##0.00\ &quot;€&quot;"/>
      <fill>
        <patternFill patternType="solid">
          <fgColor indexed="64"/>
          <bgColor rgb="FFC0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 formatCode="0"/>
      <fill>
        <patternFill patternType="none">
          <fgColor indexed="64"/>
          <bgColor auto="1"/>
        </patternFill>
      </fill>
      <alignment horizontal="center"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center" vertical="top"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center" vertical="top"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 formatCode="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 formatCode="0"/>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9" formatCode="dd/mm/yyyy"/>
      <fill>
        <patternFill patternType="none">
          <fgColor indexed="64"/>
          <bgColor theme="0" tint="-0.14999847407452621"/>
        </patternFill>
      </fill>
      <alignment horizontal="center" vertical="top" textRotation="0" wrapText="1" indent="0" justifyLastLine="0" shrinkToFit="0" readingOrder="0"/>
    </dxf>
    <dxf>
      <font>
        <b val="0"/>
        <i val="0"/>
        <strike val="0"/>
        <condense val="0"/>
        <extend val="0"/>
        <outline val="0"/>
        <shadow val="0"/>
        <u val="none"/>
        <vertAlign val="baseline"/>
        <sz val="11"/>
        <color auto="1"/>
        <name val="Calibri"/>
        <family val="2"/>
        <scheme val="minor"/>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66" formatCode="0;\-0;;@"/>
      <fill>
        <patternFill patternType="none">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66" formatCode="0;\-0;;@"/>
      <fill>
        <patternFill patternType="none">
          <fgColor indexed="64"/>
          <bgColor theme="0" tint="-0.14999847407452621"/>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Arial"/>
        <family val="2"/>
        <scheme val="none"/>
      </font>
      <numFmt numFmtId="0" formatCode="General"/>
      <fill>
        <patternFill patternType="none">
          <fgColor indexed="64"/>
          <bgColor theme="0" tint="-0.14999847407452621"/>
        </patternFill>
      </fill>
      <alignment horizontal="center" vertical="center" textRotation="0" wrapText="1" indent="0" justifyLastLine="0" shrinkToFit="0" readingOrder="0"/>
    </dxf>
    <dxf>
      <font>
        <b/>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center" vertical="center" textRotation="0" wrapText="1" indent="0" justifyLastLine="0" shrinkToFit="0" readingOrder="0"/>
    </dxf>
    <dxf>
      <border outline="0">
        <left style="thin">
          <color theme="0" tint="-0.249977111117893"/>
        </left>
        <right style="thin">
          <color theme="0" tint="-0.249977111117893"/>
        </right>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none">
          <bgColor auto="1"/>
        </patternFill>
      </fill>
      <alignment horizontal="left" vertical="top" textRotation="0" wrapText="1" indent="0" justifyLastLine="0" shrinkToFit="0" readingOrder="0"/>
    </dxf>
    <dxf>
      <border>
        <bottom style="thin">
          <color auto="1"/>
        </bottom>
      </border>
    </dxf>
    <dxf>
      <font>
        <b/>
        <i val="0"/>
        <strike val="0"/>
        <condense val="0"/>
        <extend val="0"/>
        <outline val="0"/>
        <shadow val="0"/>
        <u val="none"/>
        <vertAlign val="baseline"/>
        <sz val="10"/>
        <color auto="1"/>
        <name val="Arial"/>
        <family val="2"/>
        <scheme val="none"/>
      </font>
      <fill>
        <patternFill patternType="none">
          <fgColor rgb="FF366092"/>
          <bgColor auto="1"/>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outline val="0"/>
        <shadow val="0"/>
        <vertAlign val="baseline"/>
        <color auto="1"/>
      </font>
      <numFmt numFmtId="30" formatCode="@"/>
      <fill>
        <patternFill patternType="none">
          <fgColor indexed="64"/>
          <bgColor theme="0"/>
        </patternFill>
      </fill>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numFmt numFmtId="165" formatCode="#,##0.00\ &quot;€&quot;"/>
      <fill>
        <patternFill patternType="solid">
          <fgColor indexed="64"/>
          <bgColor theme="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numFmt numFmtId="165" formatCode="#,##0.00\ &quot;€&quot;"/>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numFmt numFmtId="165" formatCode="#,##0.00\ &quot;€&quo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Arial"/>
        <family val="2"/>
        <scheme val="none"/>
      </font>
      <numFmt numFmtId="1" formatCode="0"/>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64" formatCode="dd/mm/yy;@"/>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64" formatCode="dd/mm/yy;@"/>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1" readingOrder="0"/>
    </dxf>
    <dxf>
      <font>
        <b val="0"/>
        <i val="0"/>
        <strike val="0"/>
        <condense val="0"/>
        <extend val="0"/>
        <outline val="0"/>
        <shadow val="0"/>
        <u val="none"/>
        <vertAlign val="baseline"/>
        <sz val="10"/>
        <color auto="1"/>
        <name val="Arial"/>
        <family val="2"/>
        <scheme val="none"/>
      </font>
      <numFmt numFmtId="1" formatCode="0"/>
      <fill>
        <patternFill patternType="solid">
          <fgColor indexed="64"/>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0" formatCode="@"/>
      <fill>
        <patternFill patternType="solid">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tint="-0.14999847407452621"/>
        </patternFill>
      </fill>
      <alignment horizontal="left" vertical="center" textRotation="0" wrapText="1" indent="0" justifyLastLine="0" shrinkToFit="0" readingOrder="0"/>
    </dxf>
    <dxf>
      <font>
        <b/>
        <i val="0"/>
        <strike val="0"/>
        <condense val="0"/>
        <extend val="0"/>
        <outline val="0"/>
        <shadow val="0"/>
        <u val="none"/>
        <vertAlign val="baseline"/>
        <sz val="10"/>
        <color auto="1"/>
        <name val="Arial"/>
        <family val="2"/>
        <scheme val="none"/>
      </font>
      <numFmt numFmtId="30" formatCode="@"/>
      <fill>
        <patternFill patternType="solid">
          <fgColor indexed="64"/>
          <bgColor theme="0" tint="-0.14999847407452621"/>
        </patternFill>
      </fill>
      <alignment horizontal="center" vertical="center" textRotation="0" wrapText="1" indent="0" justifyLastLine="0" shrinkToFit="0" readingOrder="0"/>
    </dxf>
    <dxf>
      <font>
        <b/>
        <i val="0"/>
        <strike val="0"/>
        <condense val="0"/>
        <extend val="0"/>
        <outline val="0"/>
        <shadow val="0"/>
        <u val="none"/>
        <vertAlign val="baseline"/>
        <sz val="10"/>
        <color auto="1"/>
        <name val="Arial"/>
        <family val="2"/>
        <scheme val="none"/>
      </font>
      <numFmt numFmtId="19" formatCode="dd/mm/yyyy"/>
      <fill>
        <patternFill patternType="solid">
          <fgColor indexed="64"/>
          <bgColor theme="0" tint="-0.14999847407452621"/>
        </patternFill>
      </fill>
      <alignment horizontal="center" vertical="center" textRotation="0" wrapText="1" indent="0" justifyLastLine="0" shrinkToFit="0" readingOrder="0"/>
    </dxf>
    <dxf>
      <font>
        <strike val="0"/>
        <outline val="0"/>
        <shadow val="0"/>
        <vertAlign val="baseline"/>
        <color auto="1"/>
      </font>
      <numFmt numFmtId="0" formatCode="General"/>
      <fill>
        <patternFill patternType="none">
          <fgColor indexed="64"/>
          <bgColor auto="1"/>
        </patternFill>
      </fill>
      <alignment vertical="center" textRotation="0" indent="0" justifyLastLine="0" readingOrder="0"/>
      <protection locked="0" hidden="0"/>
    </dxf>
    <dxf>
      <font>
        <strike val="0"/>
        <outline val="0"/>
        <shadow val="0"/>
        <vertAlign val="baseline"/>
        <color auto="1"/>
      </font>
      <numFmt numFmtId="0" formatCode="General"/>
      <fill>
        <patternFill patternType="none">
          <fgColor indexed="64"/>
          <bgColor auto="1"/>
        </patternFill>
      </fill>
      <alignment vertical="center" textRotation="0" indent="0" justifyLastLine="0" readingOrder="0"/>
      <protection locked="0" hidden="0"/>
    </dxf>
    <dxf>
      <border outline="0">
        <left style="thin">
          <color rgb="FFBFBFBF"/>
        </left>
        <bottom style="thin">
          <color rgb="FFBFBFBF"/>
        </bottom>
      </border>
    </dxf>
    <dxf>
      <font>
        <strike val="0"/>
        <outline val="0"/>
        <shadow val="0"/>
        <vertAlign val="baseline"/>
        <color auto="1"/>
      </font>
      <fill>
        <patternFill patternType="none">
          <fgColor indexed="64"/>
          <bgColor auto="1"/>
        </patternFill>
      </fill>
      <alignment vertical="center" textRotation="0" indent="0" justifyLastLine="0" readingOrder="0"/>
    </dxf>
    <dxf>
      <font>
        <strike val="0"/>
        <outline val="0"/>
        <shadow val="0"/>
        <vertAlign val="baseline"/>
        <color auto="1"/>
      </font>
      <fill>
        <patternFill patternType="none">
          <fgColor indexed="64"/>
          <bgColor auto="1"/>
        </patternFill>
      </fill>
      <alignment horizontal="center" vertical="center" textRotation="0" indent="0" justifyLastLine="0" shrinkToFit="0" readingOrder="0"/>
      <protection locked="0" hidden="0"/>
    </dxf>
    <dxf>
      <font>
        <strike val="0"/>
        <outline val="0"/>
        <shadow val="0"/>
        <u val="none"/>
        <vertAlign val="baseline"/>
        <color auto="1"/>
        <family val="2"/>
      </font>
      <fill>
        <patternFill patternType="none">
          <bgColor auto="1"/>
        </patternFill>
      </fill>
      <alignment textRotation="0" wrapText="1" indent="0" justifyLastLine="0" shrinkToFit="0" readingOrder="0"/>
      <border>
        <left style="thin">
          <color indexed="64"/>
        </left>
      </border>
      <protection locked="0" hidden="0"/>
    </dxf>
    <dxf>
      <font>
        <b/>
        <strike val="0"/>
        <outline val="0"/>
        <shadow val="0"/>
        <u val="none"/>
        <vertAlign val="baseline"/>
        <sz val="10"/>
        <color theme="5" tint="-0.249977111117893"/>
        <name val="Arial"/>
        <family val="2"/>
        <scheme val="none"/>
      </font>
      <fill>
        <patternFill patternType="none">
          <fgColor indexed="64"/>
          <bgColor theme="0" tint="-0.14999847407452621"/>
        </patternFill>
      </fill>
      <alignment textRotation="0" wrapText="1" indent="0" justifyLastLine="0" shrinkToFit="0" readingOrder="0"/>
      <border>
        <left style="thin">
          <color indexed="64"/>
        </left>
      </border>
      <protection locked="0" hidden="0"/>
    </dxf>
    <dxf>
      <font>
        <b/>
        <strike val="0"/>
        <outline val="0"/>
        <shadow val="0"/>
        <u val="none"/>
        <vertAlign val="baseline"/>
        <color auto="1"/>
        <family val="2"/>
      </font>
      <fill>
        <patternFill patternType="none">
          <fgColor indexed="64"/>
          <bgColor auto="1"/>
        </patternFill>
      </fill>
      <alignment textRotation="0" wrapText="1" indent="0" justifyLastLine="0" shrinkToFit="0" readingOrder="0"/>
      <border diagonalUp="0" diagonalDown="0">
        <left style="medium">
          <color indexed="64"/>
        </left>
        <right style="thin">
          <color indexed="64"/>
        </right>
      </border>
      <protection locked="0" hidden="0"/>
    </dxf>
    <dxf>
      <font>
        <b val="0"/>
        <i val="0"/>
        <strike val="0"/>
        <condense val="0"/>
        <extend val="0"/>
        <outline val="0"/>
        <shadow val="0"/>
        <u val="none"/>
        <vertAlign val="baseline"/>
        <sz val="10"/>
        <color auto="1"/>
        <name val="Arial"/>
        <family val="2"/>
        <scheme val="none"/>
      </font>
      <numFmt numFmtId="30" formatCode="@"/>
      <fill>
        <patternFill patternType="none">
          <bgColor auto="1"/>
        </patternFill>
      </fill>
      <alignment horizontal="left" vertical="center" textRotation="0" wrapText="1" indent="0" justifyLastLine="0" shrinkToFit="0" readingOrder="0"/>
      <border diagonalUp="0" diagonalDown="0">
        <left style="thin">
          <color theme="0" tint="-0.34998626667073579"/>
        </left>
        <right style="medium">
          <color indexed="64"/>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30" formatCode="@"/>
      <fill>
        <patternFill patternType="none">
          <bgColor auto="1"/>
        </patternFill>
      </fill>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bgColor auto="1"/>
        </patternFill>
      </fill>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 formatCode="0"/>
      <fill>
        <patternFill patternType="none">
          <fgColor indexed="64"/>
          <bgColor auto="1"/>
        </patternFill>
      </fill>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2" formatCode="0.00"/>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30" formatCode="@"/>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9" formatCode="dd/mm/yyyy"/>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9" formatCode="dd/mm/yyyy"/>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9" formatCode="dd/mm/yyyy"/>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9" formatCode="dd/mm/yyyy"/>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bgColor auto="1"/>
        </patternFill>
      </fill>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 formatCode="0"/>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0"/>
        <color auto="1"/>
        <name val="Arial"/>
        <family val="2"/>
        <scheme val="none"/>
      </font>
      <numFmt numFmtId="1" formatCode="0"/>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 formatCode="0"/>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bgColor auto="1"/>
        </patternFill>
      </fill>
      <alignment horizontal="left"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outline="0">
        <left style="thin">
          <color theme="0" tint="-0.34998626667073579"/>
        </left>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67" formatCode="0#&quot; &quot;##&quot; &quot;##&quot; &quot;##&quot; &quot;##"/>
      <fill>
        <patternFill patternType="none">
          <fgColor indexed="64"/>
          <bgColor auto="1"/>
        </patternFill>
      </fill>
      <alignment horizontal="left"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left" vertical="center" textRotation="0" wrapText="1" indent="0" justifyLastLine="0" shrinkToFit="0" readingOrder="0"/>
      <border diagonalUp="0" diagonalDown="0" outline="0">
        <left/>
        <right style="thin">
          <color theme="0" tint="-0.34998626667073579"/>
        </right>
        <top style="thin">
          <color theme="0" tint="-0.34998626667073579"/>
        </top>
        <bottom style="thin">
          <color theme="0" tint="-0.34998626667073579"/>
        </bottom>
      </border>
      <protection locked="0" hidden="0"/>
    </dxf>
    <dxf>
      <font>
        <b/>
        <i val="0"/>
        <strike val="0"/>
        <condense val="0"/>
        <extend val="0"/>
        <outline val="0"/>
        <shadow val="0"/>
        <u val="none"/>
        <vertAlign val="baseline"/>
        <sz val="10"/>
        <color theme="8" tint="-0.249977111117893"/>
        <name val="Arial"/>
        <family val="2"/>
        <scheme val="none"/>
      </font>
      <numFmt numFmtId="30" formatCode="@"/>
      <fill>
        <patternFill patternType="none">
          <bgColor auto="1"/>
        </patternFill>
      </fill>
      <alignment horizontal="center" vertical="center" textRotation="0" wrapText="1" indent="0" justifyLastLine="0" shrinkToFit="0" readingOrder="0"/>
      <border diagonalUp="0" diagonalDown="0" outline="0">
        <left/>
        <right style="thin">
          <color theme="0" tint="-0.34998626667073579"/>
        </right>
        <top style="thin">
          <color theme="0" tint="-0.34998626667073579"/>
        </top>
        <bottom style="thin">
          <color theme="0" tint="-0.34998626667073579"/>
        </bottom>
      </border>
      <protection locked="0" hidden="0"/>
    </dxf>
    <dxf>
      <font>
        <b/>
        <i val="0"/>
        <strike val="0"/>
        <condense val="0"/>
        <extend val="0"/>
        <outline val="0"/>
        <shadow val="0"/>
        <u val="none"/>
        <vertAlign val="baseline"/>
        <sz val="10"/>
        <color theme="7" tint="-0.249977111117893"/>
        <name val="Arial"/>
        <family val="2"/>
        <scheme val="none"/>
      </font>
      <numFmt numFmtId="0" formatCode="General"/>
      <fill>
        <patternFill patternType="none">
          <bgColor auto="1"/>
        </patternFill>
      </fill>
      <alignment horizontal="center" vertical="center" textRotation="0" wrapText="1" indent="0" justifyLastLine="0" shrinkToFit="0" readingOrder="0"/>
      <border diagonalUp="0" diagonalDown="0" outline="0">
        <left style="thin">
          <color theme="0" tint="-0.34998626667073579"/>
        </left>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fill>
        <patternFill patternType="none">
          <bgColor auto="1"/>
        </patternFill>
      </fill>
      <alignment horizontal="center" vertical="center" textRotation="0" wrapText="1" indent="0" justifyLastLine="0" shrinkToFit="0" readingOrder="0"/>
      <border diagonalUp="0" diagonalDown="0" outline="0">
        <left/>
        <right/>
        <top style="thin">
          <color theme="0" tint="-0.34998626667073579"/>
        </top>
        <bottom style="thin">
          <color theme="0" tint="-0.34998626667073579"/>
        </bottom>
      </border>
      <protection locked="0" hidden="0"/>
    </dxf>
    <dxf>
      <font>
        <b/>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none">
          <bgColor auto="1"/>
        </patternFill>
      </fill>
      <alignment horizontal="center"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none">
          <bgColor auto="1"/>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0" hidden="0"/>
    </dxf>
    <dxf>
      <font>
        <b val="0"/>
        <i val="0"/>
        <strike val="0"/>
        <condense val="0"/>
        <extend val="0"/>
        <outline val="0"/>
        <shadow val="0"/>
        <u val="none"/>
        <vertAlign val="baseline"/>
        <sz val="10"/>
        <color auto="1"/>
        <name val="Arial"/>
        <family val="2"/>
        <scheme val="none"/>
      </font>
      <numFmt numFmtId="19" formatCode="dd/mm/yyyy"/>
      <fill>
        <patternFill patternType="none">
          <bgColor auto="1"/>
        </patternFill>
      </fill>
      <alignment horizontal="center"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border>
      <protection locked="0" hidden="0"/>
    </dxf>
    <dxf>
      <border outline="0">
        <left style="thin">
          <color theme="0" tint="-0.249977111117893"/>
        </left>
        <bottom style="thin">
          <color theme="0" tint="-0.249977111117893"/>
        </bottom>
      </border>
    </dxf>
    <dxf>
      <font>
        <strike val="0"/>
        <outline val="0"/>
        <shadow val="0"/>
        <u val="none"/>
        <vertAlign val="baseline"/>
        <color auto="1"/>
        <family val="2"/>
      </font>
      <fill>
        <patternFill patternType="none">
          <bgColor auto="1"/>
        </patternFill>
      </fill>
      <alignment textRotation="0" wrapText="1" indent="0" justifyLastLine="0" shrinkToFit="0" readingOrder="0"/>
    </dxf>
    <dxf>
      <border>
        <bottom style="thin">
          <color indexed="64"/>
        </bottom>
      </border>
    </dxf>
    <dxf>
      <font>
        <strike val="0"/>
        <outline val="0"/>
        <shadow val="0"/>
        <u val="none"/>
        <vertAlign val="baseline"/>
        <sz val="10"/>
        <color auto="1"/>
        <name val="Arial"/>
        <family val="2"/>
        <scheme val="none"/>
      </font>
      <fill>
        <patternFill patternType="none">
          <fgColor rgb="FF366092"/>
          <bgColor auto="1"/>
        </patternFill>
      </fill>
      <alignment horizont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167" formatCode="0#&quot; &quot;##&quot; &quot;##&quot; &quot;##&quot; &quo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theme="0" tint="-0.1499984740745262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protection locked="0" hidden="0"/>
    </dxf>
    <dxf>
      <border>
        <top style="thin">
          <color theme="2" tint="-0.499984740745262"/>
        </top>
      </border>
    </dxf>
    <dxf>
      <border diagonalUp="0" diagonalDown="0">
        <left style="thin">
          <color theme="2" tint="-0.499984740745262"/>
        </left>
        <right style="thin">
          <color theme="2" tint="-0.499984740745262"/>
        </right>
        <top style="thin">
          <color theme="2" tint="-0.499984740745262"/>
        </top>
        <bottom style="thin">
          <color theme="2" tint="-0.499984740745262"/>
        </bottom>
      </border>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dxf>
    <dxf>
      <border>
        <bottom style="thin">
          <color theme="2" tint="-0.499984740745262"/>
        </bottom>
      </border>
    </dxf>
    <dxf>
      <font>
        <b/>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theme="2" tint="-0.499984740745262"/>
        </left>
        <right style="thin">
          <color theme="2" tint="-0.499984740745262"/>
        </right>
        <top/>
        <bottom/>
      </border>
      <protection locked="0" hidden="0"/>
    </dxf>
  </dxfs>
  <tableStyles count="0" defaultTableStyle="TableStyleMedium2" defaultPivotStyle="PivotStyleLight16"/>
  <colors>
    <mruColors>
      <color rgb="FFFF9999"/>
      <color rgb="FFFFCCCC"/>
      <color rgb="FFFF3399"/>
      <color rgb="FFFFFFCC"/>
      <color rgb="FFFF5050"/>
      <color rgb="FFFF6600"/>
      <color rgb="FFFFCC99"/>
      <color rgb="FFD0FFB9"/>
      <color rgb="FFFFFFFF"/>
      <color rgb="FFFFA7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microsoft.com/office/2007/relationships/slicerCache" Target="slicerCaches/slicerCache5.xml"/><Relationship Id="rId26" Type="http://schemas.openxmlformats.org/officeDocument/2006/relationships/sheetMetadata" Target="metadata.xml"/><Relationship Id="rId3" Type="http://schemas.openxmlformats.org/officeDocument/2006/relationships/worksheet" Target="worksheets/sheet3.xml"/><Relationship Id="rId21" Type="http://schemas.microsoft.com/office/2007/relationships/slicerCache" Target="slicerCaches/slicerCache8.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7/relationships/slicerCache" Target="slicerCaches/slicerCache4.xml"/><Relationship Id="rId25"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3.xml"/><Relationship Id="rId20" Type="http://schemas.microsoft.com/office/2007/relationships/slicerCache" Target="slicerCaches/slicerCache7.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32" Type="http://schemas.microsoft.com/office/2006/relationships/vbaProject" Target="vbaProject.bin"/><Relationship Id="rId5" Type="http://schemas.openxmlformats.org/officeDocument/2006/relationships/worksheet" Target="worksheets/sheet5.xml"/><Relationship Id="rId15" Type="http://schemas.microsoft.com/office/2007/relationships/slicerCache" Target="slicerCaches/slicerCache2.xml"/><Relationship Id="rId23" Type="http://schemas.openxmlformats.org/officeDocument/2006/relationships/theme" Target="theme/theme1.xml"/><Relationship Id="rId28" Type="http://schemas.openxmlformats.org/officeDocument/2006/relationships/calcChain" Target="calcChain.xml"/><Relationship Id="rId10" Type="http://schemas.openxmlformats.org/officeDocument/2006/relationships/worksheet" Target="worksheets/sheet10.xml"/><Relationship Id="rId19" Type="http://schemas.microsoft.com/office/2007/relationships/slicerCache" Target="slicerCaches/slicerCache6.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1.xml"/><Relationship Id="rId22" Type="http://schemas.microsoft.com/office/2007/relationships/slicerCache" Target="slicerCaches/slicerCache9.xml"/><Relationship Id="rId27" Type="http://schemas.microsoft.com/office/2017/10/relationships/person" Target="persons/person.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hyperlink" Target="https://groupeaudiens.sharepoint.com/:f:/r/sites/SuiviFacturationPartenariat/Documents%20partages/General/1%20-%20AUDIENS?csf=1&amp;web=1&amp;e=CQgPjY" TargetMode="External"/><Relationship Id="rId2" Type="http://schemas.microsoft.com/office/2007/relationships/hdphoto" Target="../media/hdphoto2.wdp"/><Relationship Id="rId1" Type="http://schemas.openxmlformats.org/officeDocument/2006/relationships/image" Target="../media/image4.png"/><Relationship Id="rId5" Type="http://schemas.openxmlformats.org/officeDocument/2006/relationships/image" Target="../media/image6.png"/><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microsoft.com/office/2007/relationships/hdphoto" Target="../media/hdphoto3.wdp"/><Relationship Id="rId2" Type="http://schemas.openxmlformats.org/officeDocument/2006/relationships/image" Target="../media/image7.png"/><Relationship Id="rId1" Type="http://schemas.openxmlformats.org/officeDocument/2006/relationships/image" Target="../media/image1.png"/><Relationship Id="rId4" Type="http://schemas.openxmlformats.org/officeDocument/2006/relationships/image" Target="../media/image8.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svg"/><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microsoft.com/office/2007/relationships/hdphoto" Target="../media/hdphoto4.wdp"/><Relationship Id="rId2" Type="http://schemas.openxmlformats.org/officeDocument/2006/relationships/image" Target="../media/image11.png"/><Relationship Id="rId1" Type="http://schemas.openxmlformats.org/officeDocument/2006/relationships/hyperlink" Target="https://www.youtube.com/watch?v=48TK8-mbCiY" TargetMode="External"/></Relationships>
</file>

<file path=xl/drawings/drawing1.xml><?xml version="1.0" encoding="utf-8"?>
<xdr:wsDr xmlns:xdr="http://schemas.openxmlformats.org/drawingml/2006/spreadsheetDrawing" xmlns:a="http://schemas.openxmlformats.org/drawingml/2006/main">
  <xdr:twoCellAnchor>
    <xdr:from>
      <xdr:col>4</xdr:col>
      <xdr:colOff>180533</xdr:colOff>
      <xdr:row>4</xdr:row>
      <xdr:rowOff>10418</xdr:rowOff>
    </xdr:from>
    <xdr:to>
      <xdr:col>7</xdr:col>
      <xdr:colOff>633402</xdr:colOff>
      <xdr:row>17</xdr:row>
      <xdr:rowOff>228600</xdr:rowOff>
    </xdr:to>
    <xdr:sp macro="" textlink="">
      <xdr:nvSpPr>
        <xdr:cNvPr id="32" name="Textfeld 31">
          <a:extLst>
            <a:ext uri="{FF2B5EF4-FFF2-40B4-BE49-F238E27FC236}">
              <a16:creationId xmlns:a16="http://schemas.microsoft.com/office/drawing/2014/main" id="{00000000-0008-0000-0000-000020000000}"/>
            </a:ext>
          </a:extLst>
        </xdr:cNvPr>
        <xdr:cNvSpPr txBox="1"/>
      </xdr:nvSpPr>
      <xdr:spPr>
        <a:xfrm>
          <a:off x="12651933" y="1928118"/>
          <a:ext cx="4364469" cy="5996682"/>
        </a:xfrm>
        <a:prstGeom prst="rect">
          <a:avLst/>
        </a:prstGeom>
        <a:solidFill>
          <a:srgbClr val="FFFFCC"/>
        </a:solidFill>
        <a:ln w="3175" cmpd="sng">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ysClr val="windowText" lastClr="000000"/>
              </a:solidFill>
            </a:rPr>
            <a:t>Présentation des feuilles de calcul :</a:t>
          </a:r>
        </a:p>
        <a:p>
          <a:endParaRPr lang="fr-FR">
            <a:solidFill>
              <a:sysClr val="windowText" lastClr="000000"/>
            </a:solidFill>
          </a:endParaRPr>
        </a:p>
        <a:p>
          <a:r>
            <a:rPr lang="fr-FR">
              <a:solidFill>
                <a:sysClr val="windowText" lastClr="000000"/>
              </a:solidFill>
            </a:rPr>
            <a:t>Processus contractuels Réflexion sur la gestion des contrats/conventions et l'archivage </a:t>
          </a:r>
        </a:p>
        <a:p>
          <a:endParaRPr lang="fr-FR">
            <a:solidFill>
              <a:sysClr val="windowText" lastClr="000000"/>
            </a:solidFill>
          </a:endParaRPr>
        </a:p>
        <a:p>
          <a:r>
            <a:rPr lang="fr-FR">
              <a:solidFill>
                <a:sysClr val="windowText" lastClr="000000"/>
              </a:solidFill>
            </a:rPr>
            <a:t>1. Données des Partenaires (coordonnées)</a:t>
          </a:r>
        </a:p>
        <a:p>
          <a:endParaRPr lang="fr-FR">
            <a:solidFill>
              <a:sysClr val="windowText" lastClr="000000"/>
            </a:solidFill>
          </a:endParaRPr>
        </a:p>
        <a:p>
          <a:r>
            <a:rPr lang="fr-FR">
              <a:solidFill>
                <a:sysClr val="windowText" lastClr="000000"/>
              </a:solidFill>
            </a:rPr>
            <a:t>2. Termes &amp; Conditions contrat/convention</a:t>
          </a:r>
          <a:r>
            <a:rPr lang="fr-FR" baseline="0">
              <a:solidFill>
                <a:sysClr val="windowText" lastClr="000000"/>
              </a:solidFill>
            </a:rPr>
            <a:t> (</a:t>
          </a:r>
          <a:r>
            <a:rPr lang="fr-FR">
              <a:solidFill>
                <a:sysClr val="windowText" lastClr="000000"/>
              </a:solidFill>
            </a:rPr>
            <a:t>partenaires contractuels, type et durée) </a:t>
          </a:r>
        </a:p>
        <a:p>
          <a:endParaRPr lang="fr-FR">
            <a:solidFill>
              <a:sysClr val="windowText" lastClr="000000"/>
            </a:solidFill>
          </a:endParaRPr>
        </a:p>
        <a:p>
          <a:r>
            <a:rPr lang="fr-FR">
              <a:solidFill>
                <a:sysClr val="windowText" lastClr="000000"/>
              </a:solidFill>
            </a:rPr>
            <a:t>3. Coûts du contrat/convention (modes de paiement, délais et montant) </a:t>
          </a:r>
        </a:p>
        <a:p>
          <a:endParaRPr lang="fr-FR">
            <a:solidFill>
              <a:sysClr val="windowText" lastClr="000000"/>
            </a:solidFill>
          </a:endParaRPr>
        </a:p>
        <a:p>
          <a:r>
            <a:rPr lang="fr-FR">
              <a:solidFill>
                <a:sysClr val="windowText" lastClr="000000"/>
              </a:solidFill>
            </a:rPr>
            <a:t>4. Execution du contrat (étendue de la livraison et contrôle qualité) </a:t>
          </a:r>
        </a:p>
        <a:p>
          <a:endParaRPr lang="fr-FR">
            <a:solidFill>
              <a:sysClr val="windowText" lastClr="000000"/>
            </a:solidFill>
          </a:endParaRPr>
        </a:p>
        <a:p>
          <a:r>
            <a:rPr lang="fr-FR">
              <a:solidFill>
                <a:sysClr val="windowText" lastClr="000000"/>
              </a:solidFill>
            </a:rPr>
            <a:t>5.</a:t>
          </a:r>
          <a:r>
            <a:rPr lang="fr-FR" baseline="0">
              <a:solidFill>
                <a:sysClr val="windowText" lastClr="000000"/>
              </a:solidFill>
            </a:rPr>
            <a:t> Dashboard : </a:t>
          </a:r>
          <a:r>
            <a:rPr kumimoji="0" lang="fr-FR" sz="1100" b="0" i="0" u="none" strike="noStrike" kern="0" cap="none" spc="0" normalizeH="0" baseline="0" noProof="0">
              <a:ln>
                <a:noFill/>
              </a:ln>
              <a:solidFill>
                <a:sysClr val="windowText" lastClr="000000"/>
              </a:solidFill>
              <a:effectLst/>
              <a:uLnTx/>
              <a:uFillTx/>
              <a:latin typeface="+mn-lt"/>
              <a:ea typeface="+mn-ea"/>
              <a:cs typeface="+mn-cs"/>
            </a:rPr>
            <a:t>Tableau de bord d'évaluation des chiffres clés  </a:t>
          </a:r>
          <a:endParaRPr lang="fr-FR">
            <a:solidFill>
              <a:sysClr val="windowText" lastClr="000000"/>
            </a:solidFill>
          </a:endParaRPr>
        </a:p>
        <a:p>
          <a:endParaRPr lang="fr-FR">
            <a:solidFill>
              <a:sysClr val="windowText" lastClr="00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mn-lt"/>
              <a:ea typeface="+mn-ea"/>
              <a:cs typeface="+mn-cs"/>
            </a:rPr>
            <a:t>* Astuces et aide : Formules et explication de construction du tableau, indications et solutions</a:t>
          </a:r>
        </a:p>
        <a:p>
          <a:endParaRPr lang="fr-FR">
            <a:solidFill>
              <a:sysClr val="windowText" lastClr="000000"/>
            </a:solidFill>
          </a:endParaRPr>
        </a:p>
        <a:p>
          <a:r>
            <a:rPr lang="fr-FR">
              <a:solidFill>
                <a:sysClr val="windowText" lastClr="000000"/>
              </a:solidFill>
            </a:rPr>
            <a:t>* Source LD : LISTES Données pour les menus déroulants [ATTENTION AUX CHANGEMENTS]</a:t>
          </a:r>
        </a:p>
        <a:p>
          <a:endParaRPr lang="fr-FR">
            <a:solidFill>
              <a:sysClr val="windowText" lastClr="000000"/>
            </a:solidFill>
          </a:endParaRPr>
        </a:p>
        <a:p>
          <a:r>
            <a:rPr lang="fr-FR">
              <a:solidFill>
                <a:sysClr val="windowText" lastClr="000000"/>
              </a:solidFill>
            </a:rPr>
            <a:t>* Gestion des accès : pour</a:t>
          </a:r>
          <a:r>
            <a:rPr lang="fr-FR" baseline="0">
              <a:solidFill>
                <a:sysClr val="windowText" lastClr="000000"/>
              </a:solidFill>
            </a:rPr>
            <a:t> donner ou retirer les accès aux feuilles sensibles</a:t>
          </a:r>
          <a:endParaRPr lang="fr-FR">
            <a:solidFill>
              <a:sysClr val="windowText" lastClr="000000"/>
            </a:solidFill>
          </a:endParaRPr>
        </a:p>
        <a:p>
          <a:endParaRPr lang="fr-FR" sz="1100" b="0" i="0" u="none" strike="noStrike" baseline="0">
            <a:solidFill>
              <a:schemeClr val="dk1"/>
            </a:solidFill>
            <a:effectLst/>
            <a:latin typeface="Arial" panose="020B0604020202020204" pitchFamily="34" charset="0"/>
            <a:ea typeface="+mn-ea"/>
            <a:cs typeface="Arial" panose="020B0604020202020204" pitchFamily="34" charset="0"/>
          </a:endParaRPr>
        </a:p>
        <a:p>
          <a:r>
            <a:rPr lang="de-DE" sz="1100" b="1" i="0" u="none" strike="noStrike" baseline="0">
              <a:solidFill>
                <a:srgbClr val="FF0000"/>
              </a:solidFill>
              <a:effectLst/>
              <a:latin typeface="Arial" panose="020B0604020202020204" pitchFamily="34" charset="0"/>
              <a:ea typeface="+mn-ea"/>
              <a:cs typeface="Arial" panose="020B0604020202020204" pitchFamily="34" charset="0"/>
            </a:rPr>
            <a:t>ATTENTION ! : Ne touchez pas les champs grisés (celulles à remplissage automatiques)</a:t>
          </a:r>
        </a:p>
        <a:p>
          <a:endParaRPr lang="de-DE" sz="1100" b="1" i="0" u="none" strike="noStrike" baseline="0">
            <a:solidFill>
              <a:srgbClr val="FF0000"/>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fr-FR" sz="1200" b="1" i="1" u="none" strike="noStrike" kern="0" cap="none" spc="0" normalizeH="0" baseline="0" noProof="0">
              <a:ln>
                <a:noFill/>
              </a:ln>
              <a:solidFill>
                <a:srgbClr val="FF0000"/>
              </a:solidFill>
              <a:effectLst/>
              <a:uLnTx/>
              <a:uFillTx/>
              <a:latin typeface="+mn-lt"/>
              <a:ea typeface="+mn-ea"/>
              <a:cs typeface="+mn-cs"/>
            </a:rPr>
            <a:t>Surtout n'oubliez pas, ce tableau contiens de la Macro il doit donc être enregistré au format .XLSM (qui prend en charge les Macro)</a:t>
          </a:r>
        </a:p>
        <a:p>
          <a:endParaRPr lang="de-DE" sz="1100" b="1" i="0" u="none" strike="noStrike" baseline="0">
            <a:solidFill>
              <a:srgbClr val="FF0000"/>
            </a:solidFill>
            <a:effectLst/>
            <a:latin typeface="Arial" panose="020B0604020202020204" pitchFamily="34" charset="0"/>
            <a:ea typeface="+mn-ea"/>
            <a:cs typeface="Arial" panose="020B0604020202020204" pitchFamily="34" charset="0"/>
          </a:endParaRPr>
        </a:p>
      </xdr:txBody>
    </xdr:sp>
    <xdr:clientData/>
  </xdr:twoCellAnchor>
  <xdr:twoCellAnchor>
    <xdr:from>
      <xdr:col>2</xdr:col>
      <xdr:colOff>4992103</xdr:colOff>
      <xdr:row>0</xdr:row>
      <xdr:rowOff>588378</xdr:rowOff>
    </xdr:from>
    <xdr:to>
      <xdr:col>2</xdr:col>
      <xdr:colOff>7151103</xdr:colOff>
      <xdr:row>0</xdr:row>
      <xdr:rowOff>1026528</xdr:rowOff>
    </xdr:to>
    <xdr:sp macro="[0]!connecter" textlink="">
      <xdr:nvSpPr>
        <xdr:cNvPr id="14" name="Rectangle : coins arrondis 13">
          <a:extLst>
            <a:ext uri="{FF2B5EF4-FFF2-40B4-BE49-F238E27FC236}">
              <a16:creationId xmlns:a16="http://schemas.microsoft.com/office/drawing/2014/main" id="{00000000-0008-0000-0000-00000E000000}"/>
            </a:ext>
          </a:extLst>
        </xdr:cNvPr>
        <xdr:cNvSpPr/>
      </xdr:nvSpPr>
      <xdr:spPr>
        <a:xfrm>
          <a:off x="8280735" y="588378"/>
          <a:ext cx="2159000" cy="438150"/>
        </a:xfrm>
        <a:prstGeom prst="roundRect">
          <a:avLst/>
        </a:prstGeom>
        <a:solidFill>
          <a:schemeClr val="accent6"/>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1400" b="1">
              <a:solidFill>
                <a:sysClr val="windowText" lastClr="000000"/>
              </a:solidFill>
            </a:rPr>
            <a:t>Connexion</a:t>
          </a:r>
        </a:p>
      </xdr:txBody>
    </xdr:sp>
    <xdr:clientData/>
  </xdr:twoCellAnchor>
  <xdr:twoCellAnchor>
    <xdr:from>
      <xdr:col>2</xdr:col>
      <xdr:colOff>5006307</xdr:colOff>
      <xdr:row>1</xdr:row>
      <xdr:rowOff>37933</xdr:rowOff>
    </xdr:from>
    <xdr:to>
      <xdr:col>2</xdr:col>
      <xdr:colOff>7149432</xdr:colOff>
      <xdr:row>2</xdr:row>
      <xdr:rowOff>322012</xdr:rowOff>
    </xdr:to>
    <xdr:sp macro="[0]!deconnecter" textlink="">
      <xdr:nvSpPr>
        <xdr:cNvPr id="15" name="Rectangle : coins arrondis 14">
          <a:extLst>
            <a:ext uri="{FF2B5EF4-FFF2-40B4-BE49-F238E27FC236}">
              <a16:creationId xmlns:a16="http://schemas.microsoft.com/office/drawing/2014/main" id="{00000000-0008-0000-0000-00000F000000}"/>
            </a:ext>
          </a:extLst>
        </xdr:cNvPr>
        <xdr:cNvSpPr/>
      </xdr:nvSpPr>
      <xdr:spPr>
        <a:xfrm>
          <a:off x="8294939" y="1140828"/>
          <a:ext cx="2143125" cy="4445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400" b="1">
              <a:solidFill>
                <a:sysClr val="windowText" lastClr="000000"/>
              </a:solidFill>
            </a:rPr>
            <a:t>Deconnexion</a:t>
          </a:r>
        </a:p>
      </xdr:txBody>
    </xdr:sp>
    <xdr:clientData/>
  </xdr:twoCellAnchor>
  <xdr:twoCellAnchor editAs="oneCell">
    <xdr:from>
      <xdr:col>1</xdr:col>
      <xdr:colOff>79255</xdr:colOff>
      <xdr:row>0</xdr:row>
      <xdr:rowOff>308429</xdr:rowOff>
    </xdr:from>
    <xdr:to>
      <xdr:col>2</xdr:col>
      <xdr:colOff>69272</xdr:colOff>
      <xdr:row>0</xdr:row>
      <xdr:rowOff>1021204</xdr:rowOff>
    </xdr:to>
    <xdr:pic>
      <xdr:nvPicPr>
        <xdr:cNvPr id="3" name="Image 2">
          <a:extLst>
            <a:ext uri="{FF2B5EF4-FFF2-40B4-BE49-F238E27FC236}">
              <a16:creationId xmlns:a16="http://schemas.microsoft.com/office/drawing/2014/main" id="{103279C5-E424-4332-9BB9-6EB645650A44}"/>
            </a:ext>
          </a:extLst>
        </xdr:cNvPr>
        <xdr:cNvPicPr>
          <a:picLocks noChangeAspect="1"/>
        </xdr:cNvPicPr>
      </xdr:nvPicPr>
      <xdr:blipFill>
        <a:blip xmlns:r="http://schemas.openxmlformats.org/officeDocument/2006/relationships" r:embed="rId1"/>
        <a:stretch>
          <a:fillRect/>
        </a:stretch>
      </xdr:blipFill>
      <xdr:spPr>
        <a:xfrm>
          <a:off x="478398" y="308429"/>
          <a:ext cx="2883803" cy="712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21038</xdr:colOff>
      <xdr:row>1</xdr:row>
      <xdr:rowOff>273783</xdr:rowOff>
    </xdr:from>
    <xdr:to>
      <xdr:col>2</xdr:col>
      <xdr:colOff>2019775</xdr:colOff>
      <xdr:row>1</xdr:row>
      <xdr:rowOff>772258</xdr:rowOff>
    </xdr:to>
    <xdr:pic>
      <xdr:nvPicPr>
        <xdr:cNvPr id="3" name="Image 2">
          <a:extLst>
            <a:ext uri="{FF2B5EF4-FFF2-40B4-BE49-F238E27FC236}">
              <a16:creationId xmlns:a16="http://schemas.microsoft.com/office/drawing/2014/main" id="{C51CC373-4E2F-4FBA-8BBF-175D340005EA}"/>
            </a:ext>
          </a:extLst>
        </xdr:cNvPr>
        <xdr:cNvPicPr>
          <a:picLocks noChangeAspect="1"/>
        </xdr:cNvPicPr>
      </xdr:nvPicPr>
      <xdr:blipFill>
        <a:blip xmlns:r="http://schemas.openxmlformats.org/officeDocument/2006/relationships" r:embed="rId1"/>
        <a:stretch>
          <a:fillRect/>
        </a:stretch>
      </xdr:blipFill>
      <xdr:spPr>
        <a:xfrm>
          <a:off x="471120" y="556393"/>
          <a:ext cx="1998737" cy="495300"/>
        </a:xfrm>
        <a:prstGeom prst="rect">
          <a:avLst/>
        </a:prstGeom>
      </xdr:spPr>
    </xdr:pic>
    <xdr:clientData/>
  </xdr:twoCellAnchor>
  <xdr:twoCellAnchor>
    <xdr:from>
      <xdr:col>2</xdr:col>
      <xdr:colOff>3524563</xdr:colOff>
      <xdr:row>1</xdr:row>
      <xdr:rowOff>240742</xdr:rowOff>
    </xdr:from>
    <xdr:to>
      <xdr:col>6</xdr:col>
      <xdr:colOff>324477</xdr:colOff>
      <xdr:row>2</xdr:row>
      <xdr:rowOff>162973</xdr:rowOff>
    </xdr:to>
    <xdr:sp macro="" textlink="">
      <xdr:nvSpPr>
        <xdr:cNvPr id="5" name="Textfeld 31">
          <a:extLst>
            <a:ext uri="{FF2B5EF4-FFF2-40B4-BE49-F238E27FC236}">
              <a16:creationId xmlns:a16="http://schemas.microsoft.com/office/drawing/2014/main" id="{1FD53526-65D2-4A70-8DA7-90290907C096}"/>
            </a:ext>
          </a:extLst>
        </xdr:cNvPr>
        <xdr:cNvSpPr txBox="1"/>
      </xdr:nvSpPr>
      <xdr:spPr>
        <a:xfrm>
          <a:off x="3974645" y="523352"/>
          <a:ext cx="3959365" cy="1031736"/>
        </a:xfrm>
        <a:prstGeom prst="rect">
          <a:avLst/>
        </a:prstGeom>
        <a:solidFill>
          <a:schemeClr val="bg2"/>
        </a:solidFill>
        <a:ln w="31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de-DE" sz="1050" b="1" i="1" u="none" strike="noStrike" baseline="0">
              <a:solidFill>
                <a:srgbClr val="00B0F0"/>
              </a:solidFill>
              <a:effectLst/>
              <a:latin typeface="Arial" panose="020B0604020202020204" pitchFamily="34" charset="0"/>
              <a:ea typeface="+mn-ea"/>
              <a:cs typeface="Arial" panose="020B0604020202020204" pitchFamily="34" charset="0"/>
            </a:rPr>
            <a:t>Audrey (Bulle), </a:t>
          </a:r>
          <a:r>
            <a:rPr lang="de-DE" sz="1050" b="1" i="1" u="none" strike="noStrike" baseline="0">
              <a:solidFill>
                <a:srgbClr val="00B050"/>
              </a:solidFill>
              <a:effectLst/>
              <a:latin typeface="Arial" panose="020B0604020202020204" pitchFamily="34" charset="0"/>
              <a:ea typeface="+mn-ea"/>
              <a:cs typeface="Arial" panose="020B0604020202020204" pitchFamily="34" charset="0"/>
            </a:rPr>
            <a:t>Cécile (Rebelle) </a:t>
          </a:r>
          <a:r>
            <a:rPr lang="de-DE" sz="1050" b="1" i="1" u="none" strike="noStrike" baseline="0">
              <a:solidFill>
                <a:sysClr val="windowText" lastClr="000000"/>
              </a:solidFill>
              <a:effectLst/>
              <a:latin typeface="Arial" panose="020B0604020202020204" pitchFamily="34" charset="0"/>
              <a:ea typeface="+mn-ea"/>
              <a:cs typeface="Arial" panose="020B0604020202020204" pitchFamily="34" charset="0"/>
            </a:rPr>
            <a:t>&amp; </a:t>
          </a:r>
        </a:p>
        <a:p>
          <a:pPr algn="l"/>
          <a:r>
            <a:rPr lang="de-DE" sz="1050" b="1" i="1" u="none" strike="noStrike" baseline="0">
              <a:solidFill>
                <a:srgbClr val="FF3399"/>
              </a:solidFill>
              <a:effectLst/>
              <a:latin typeface="Arial" panose="020B0604020202020204" pitchFamily="34" charset="0"/>
              <a:ea typeface="+mn-ea"/>
              <a:cs typeface="Arial" panose="020B0604020202020204" pitchFamily="34" charset="0"/>
            </a:rPr>
            <a:t>Marianne (Belle)  </a:t>
          </a:r>
          <a:r>
            <a:rPr lang="de-DE" sz="1050" b="1" i="1" u="none" strike="noStrike" baseline="0">
              <a:solidFill>
                <a:sysClr val="windowText" lastClr="000000"/>
              </a:solidFill>
              <a:effectLst/>
              <a:latin typeface="Arial" panose="020B0604020202020204" pitchFamily="34" charset="0"/>
              <a:ea typeface="+mn-ea"/>
              <a:cs typeface="Arial" panose="020B0604020202020204" pitchFamily="34" charset="0"/>
            </a:rPr>
            <a:t>: </a:t>
          </a:r>
          <a:endParaRPr lang="de-DE" sz="1050" b="0" i="1"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050" b="0" i="1" u="none" strike="noStrike" baseline="0">
              <a:solidFill>
                <a:sysClr val="windowText" lastClr="000000"/>
              </a:solidFill>
              <a:effectLst/>
              <a:latin typeface="Arial" panose="020B0604020202020204" pitchFamily="34" charset="0"/>
              <a:ea typeface="+mn-ea"/>
              <a:cs typeface="Arial" panose="020B0604020202020204" pitchFamily="34" charset="0"/>
            </a:rPr>
            <a:t>Ici vous allez pouvoir rentrer Vos Associations </a:t>
          </a:r>
        </a:p>
        <a:p>
          <a:pPr algn="l"/>
          <a:r>
            <a:rPr lang="de-DE" sz="1050" b="0" i="1" u="none" strike="noStrike" baseline="0">
              <a:solidFill>
                <a:sysClr val="windowText" lastClr="000000"/>
              </a:solidFill>
              <a:effectLst/>
              <a:latin typeface="Arial" panose="020B0604020202020204" pitchFamily="34" charset="0"/>
              <a:ea typeface="+mn-ea"/>
              <a:cs typeface="Arial" panose="020B0604020202020204" pitchFamily="34" charset="0"/>
            </a:rPr>
            <a:t>et leurs contact ! </a:t>
          </a:r>
          <a:endParaRPr lang="de-DE" sz="900" b="0" i="1"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5</xdr:col>
      <xdr:colOff>48363</xdr:colOff>
      <xdr:row>1</xdr:row>
      <xdr:rowOff>198787</xdr:rowOff>
    </xdr:from>
    <xdr:to>
      <xdr:col>6</xdr:col>
      <xdr:colOff>345412</xdr:colOff>
      <xdr:row>2</xdr:row>
      <xdr:rowOff>107846</xdr:rowOff>
    </xdr:to>
    <xdr:pic>
      <xdr:nvPicPr>
        <xdr:cNvPr id="4" name="Image 3">
          <a:extLst>
            <a:ext uri="{FF2B5EF4-FFF2-40B4-BE49-F238E27FC236}">
              <a16:creationId xmlns:a16="http://schemas.microsoft.com/office/drawing/2014/main" id="{EE58A989-3ADF-396C-78A5-D1FFC03EA1C6}"/>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704" b="92593" l="6098" r="98476">
                      <a14:foregroundMark x1="37805" y1="7407" x2="37805" y2="7407"/>
                      <a14:foregroundMark x1="92683" y1="48519" x2="92683" y2="48519"/>
                      <a14:foregroundMark x1="95732" y1="44815" x2="95732" y2="44815"/>
                      <a14:foregroundMark x1="84756" y1="77407" x2="84756" y2="77407"/>
                      <a14:foregroundMark x1="82927" y1="72593" x2="82927" y2="72593"/>
                      <a14:foregroundMark x1="58232" y1="85185" x2="58232" y2="85185"/>
                      <a14:foregroundMark x1="63110" y1="85185" x2="63415" y2="88148"/>
                      <a14:foregroundMark x1="6707" y1="41852" x2="7622" y2="58889"/>
                      <a14:foregroundMark x1="67378" y1="37778" x2="65244" y2="58889"/>
                      <a14:foregroundMark x1="45427" y1="61852" x2="73476" y2="44074"/>
                      <a14:foregroundMark x1="33232" y1="54815" x2="42378" y2="51481"/>
                      <a14:foregroundMark x1="29268" y1="48148" x2="26524" y2="50741"/>
                      <a14:foregroundMark x1="45427" y1="50000" x2="38415" y2="45185"/>
                      <a14:foregroundMark x1="67988" y1="8889" x2="68293" y2="3704"/>
                      <a14:foregroundMark x1="75305" y1="39630" x2="77134" y2="39630"/>
                      <a14:foregroundMark x1="19207" y1="55556" x2="15549" y2="56296"/>
                      <a14:foregroundMark x1="97256" y1="58148" x2="98476" y2="58148"/>
                      <a14:foregroundMark x1="57927" y1="73333" x2="65244" y2="89630"/>
                      <a14:foregroundMark x1="53354" y1="65556" x2="41768" y2="91481"/>
                      <a14:foregroundMark x1="40549" y1="92593" x2="44817" y2="77407"/>
                      <a14:foregroundMark x1="22561" y1="76296" x2="22256" y2="69630"/>
                      <a14:foregroundMark x1="85671" y1="78889" x2="80793" y2="70741"/>
                    </a14:backgroundRemoval>
                  </a14:imgEffect>
                </a14:imgLayer>
              </a14:imgProps>
            </a:ext>
          </a:extLst>
        </a:blip>
        <a:stretch>
          <a:fillRect/>
        </a:stretch>
      </xdr:blipFill>
      <xdr:spPr>
        <a:xfrm>
          <a:off x="6851934" y="481397"/>
          <a:ext cx="1103011" cy="101538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33735</xdr:colOff>
      <xdr:row>1</xdr:row>
      <xdr:rowOff>866378</xdr:rowOff>
    </xdr:from>
    <xdr:to>
      <xdr:col>7</xdr:col>
      <xdr:colOff>125884</xdr:colOff>
      <xdr:row>1</xdr:row>
      <xdr:rowOff>1693863</xdr:rowOff>
    </xdr:to>
    <xdr:pic>
      <xdr:nvPicPr>
        <xdr:cNvPr id="27" name="Image 26">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
        <a:stretch>
          <a:fillRect/>
        </a:stretch>
      </xdr:blipFill>
      <xdr:spPr>
        <a:xfrm>
          <a:off x="495102" y="1446808"/>
          <a:ext cx="3350096" cy="827485"/>
        </a:xfrm>
        <a:prstGeom prst="rect">
          <a:avLst/>
        </a:prstGeom>
      </xdr:spPr>
    </xdr:pic>
    <xdr:clientData/>
  </xdr:twoCellAnchor>
  <xdr:twoCellAnchor>
    <xdr:from>
      <xdr:col>9</xdr:col>
      <xdr:colOff>2828924</xdr:colOff>
      <xdr:row>5</xdr:row>
      <xdr:rowOff>117023</xdr:rowOff>
    </xdr:from>
    <xdr:to>
      <xdr:col>14</xdr:col>
      <xdr:colOff>1739899</xdr:colOff>
      <xdr:row>5</xdr:row>
      <xdr:rowOff>339272</xdr:rowOff>
    </xdr:to>
    <xdr:sp macro="" textlink="">
      <xdr:nvSpPr>
        <xdr:cNvPr id="37" name="Textfeld 31">
          <a:extLst>
            <a:ext uri="{FF2B5EF4-FFF2-40B4-BE49-F238E27FC236}">
              <a16:creationId xmlns:a16="http://schemas.microsoft.com/office/drawing/2014/main" id="{00000000-0008-0000-0200-000025000000}"/>
            </a:ext>
          </a:extLst>
        </xdr:cNvPr>
        <xdr:cNvSpPr txBox="1"/>
      </xdr:nvSpPr>
      <xdr:spPr>
        <a:xfrm>
          <a:off x="6548210" y="2121809"/>
          <a:ext cx="5469618" cy="222249"/>
        </a:xfrm>
        <a:prstGeom prst="rect">
          <a:avLst/>
        </a:prstGeom>
        <a:solidFill>
          <a:schemeClr val="bg2"/>
        </a:solidFill>
        <a:ln w="31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DE" sz="1050" b="0" i="1" u="none" strike="noStrike" baseline="0">
              <a:solidFill>
                <a:srgbClr val="FF0000"/>
              </a:solidFill>
              <a:effectLst/>
              <a:latin typeface="Arial" panose="020B0604020202020204" pitchFamily="34" charset="0"/>
              <a:ea typeface="+mn-ea"/>
              <a:cs typeface="Arial" panose="020B0604020202020204" pitchFamily="34" charset="0"/>
            </a:rPr>
            <a:t>ATTENTION ! </a:t>
          </a:r>
          <a:r>
            <a:rPr lang="de-DE" sz="1050" b="0" i="1"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de-DE" sz="900" b="0" i="1" u="none" strike="noStrike" baseline="0">
              <a:solidFill>
                <a:sysClr val="windowText" lastClr="000000"/>
              </a:solidFill>
              <a:effectLst/>
              <a:latin typeface="Arial" panose="020B0604020202020204" pitchFamily="34" charset="0"/>
              <a:ea typeface="+mn-ea"/>
              <a:cs typeface="Arial" panose="020B0604020202020204" pitchFamily="34" charset="0"/>
            </a:rPr>
            <a:t>Ne touchez pas les champs gris (cellules au remplissage automatiques)</a:t>
          </a:r>
        </a:p>
      </xdr:txBody>
    </xdr:sp>
    <xdr:clientData/>
  </xdr:twoCellAnchor>
  <xdr:twoCellAnchor editAs="absolute">
    <xdr:from>
      <xdr:col>9</xdr:col>
      <xdr:colOff>1323181</xdr:colOff>
      <xdr:row>1</xdr:row>
      <xdr:rowOff>830262</xdr:rowOff>
    </xdr:from>
    <xdr:to>
      <xdr:col>10</xdr:col>
      <xdr:colOff>469490</xdr:colOff>
      <xdr:row>4</xdr:row>
      <xdr:rowOff>115889</xdr:rowOff>
    </xdr:to>
    <mc:AlternateContent xmlns:mc="http://schemas.openxmlformats.org/markup-compatibility/2006" xmlns:sle15="http://schemas.microsoft.com/office/drawing/2012/slicer">
      <mc:Choice Requires="sle15">
        <xdr:graphicFrame macro="">
          <xdr:nvGraphicFramePr>
            <xdr:cNvPr id="2" name="Personne référente Audiens">
              <a:extLst>
                <a:ext uri="{FF2B5EF4-FFF2-40B4-BE49-F238E27FC236}">
                  <a16:creationId xmlns:a16="http://schemas.microsoft.com/office/drawing/2014/main" id="{37FCD76B-ADB6-4ACB-CCED-F57F4991BD0F}"/>
                </a:ext>
              </a:extLst>
            </xdr:cNvPr>
            <xdr:cNvGraphicFramePr/>
          </xdr:nvGraphicFramePr>
          <xdr:xfrm>
            <a:off x="0" y="0"/>
            <a:ext cx="0" cy="0"/>
          </xdr:xfrm>
          <a:graphic>
            <a:graphicData uri="http://schemas.microsoft.com/office/drawing/2010/slicer">
              <sle:slicer xmlns:sle="http://schemas.microsoft.com/office/drawing/2010/slicer" name="Personne référente Audiens"/>
            </a:graphicData>
          </a:graphic>
        </xdr:graphicFrame>
      </mc:Choice>
      <mc:Fallback xmlns="">
        <xdr:sp macro="" textlink="">
          <xdr:nvSpPr>
            <xdr:cNvPr id="0" name=""/>
            <xdr:cNvSpPr>
              <a:spLocks noTextEdit="1"/>
            </xdr:cNvSpPr>
          </xdr:nvSpPr>
          <xdr:spPr>
            <a:xfrm>
              <a:off x="8846344" y="1008856"/>
              <a:ext cx="1986876" cy="221456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12</xdr:col>
      <xdr:colOff>592041</xdr:colOff>
      <xdr:row>1</xdr:row>
      <xdr:rowOff>830262</xdr:rowOff>
    </xdr:from>
    <xdr:to>
      <xdr:col>13</xdr:col>
      <xdr:colOff>354600</xdr:colOff>
      <xdr:row>4</xdr:row>
      <xdr:rowOff>115888</xdr:rowOff>
    </xdr:to>
    <mc:AlternateContent xmlns:mc="http://schemas.openxmlformats.org/markup-compatibility/2006" xmlns:sle15="http://schemas.microsoft.com/office/drawing/2012/slicer">
      <mc:Choice Requires="sle15">
        <xdr:graphicFrame macro="">
          <xdr:nvGraphicFramePr>
            <xdr:cNvPr id="6" name="Année">
              <a:extLst>
                <a:ext uri="{FF2B5EF4-FFF2-40B4-BE49-F238E27FC236}">
                  <a16:creationId xmlns:a16="http://schemas.microsoft.com/office/drawing/2014/main" id="{20E0445B-4EDA-DD87-59EE-10B9978487C0}"/>
                </a:ext>
              </a:extLst>
            </xdr:cNvPr>
            <xdr:cNvGraphicFramePr/>
          </xdr:nvGraphicFramePr>
          <xdr:xfrm>
            <a:off x="0" y="0"/>
            <a:ext cx="0" cy="0"/>
          </xdr:xfrm>
          <a:graphic>
            <a:graphicData uri="http://schemas.microsoft.com/office/drawing/2010/slicer">
              <sle:slicer xmlns:sle="http://schemas.microsoft.com/office/drawing/2010/slicer" name="Année"/>
            </a:graphicData>
          </a:graphic>
        </xdr:graphicFrame>
      </mc:Choice>
      <mc:Fallback xmlns="">
        <xdr:sp macro="" textlink="">
          <xdr:nvSpPr>
            <xdr:cNvPr id="0" name=""/>
            <xdr:cNvSpPr>
              <a:spLocks noTextEdit="1"/>
            </xdr:cNvSpPr>
          </xdr:nvSpPr>
          <xdr:spPr>
            <a:xfrm>
              <a:off x="12866553" y="1008856"/>
              <a:ext cx="1944200" cy="2214563"/>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10</xdr:col>
      <xdr:colOff>636054</xdr:colOff>
      <xdr:row>1</xdr:row>
      <xdr:rowOff>830262</xdr:rowOff>
    </xdr:from>
    <xdr:to>
      <xdr:col>12</xdr:col>
      <xdr:colOff>463813</xdr:colOff>
      <xdr:row>4</xdr:row>
      <xdr:rowOff>115889</xdr:rowOff>
    </xdr:to>
    <mc:AlternateContent xmlns:mc="http://schemas.openxmlformats.org/markup-compatibility/2006" xmlns:sle15="http://schemas.microsoft.com/office/drawing/2012/slicer">
      <mc:Choice Requires="sle15">
        <xdr:graphicFrame macro="">
          <xdr:nvGraphicFramePr>
            <xdr:cNvPr id="7" name="Type">
              <a:extLst>
                <a:ext uri="{FF2B5EF4-FFF2-40B4-BE49-F238E27FC236}">
                  <a16:creationId xmlns:a16="http://schemas.microsoft.com/office/drawing/2014/main" id="{521B78ED-EA2A-F0E9-D2E5-E3A581E525F6}"/>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10994341" y="1008856"/>
              <a:ext cx="1758952" cy="221456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13</xdr:col>
      <xdr:colOff>391842</xdr:colOff>
      <xdr:row>1</xdr:row>
      <xdr:rowOff>830263</xdr:rowOff>
    </xdr:from>
    <xdr:to>
      <xdr:col>15</xdr:col>
      <xdr:colOff>732891</xdr:colOff>
      <xdr:row>4</xdr:row>
      <xdr:rowOff>125412</xdr:rowOff>
    </xdr:to>
    <mc:AlternateContent xmlns:mc="http://schemas.openxmlformats.org/markup-compatibility/2006" xmlns:sle15="http://schemas.microsoft.com/office/drawing/2012/slicer">
      <mc:Choice Requires="sle15">
        <xdr:graphicFrame macro="">
          <xdr:nvGraphicFramePr>
            <xdr:cNvPr id="3" name="Année d'application">
              <a:extLst>
                <a:ext uri="{FF2B5EF4-FFF2-40B4-BE49-F238E27FC236}">
                  <a16:creationId xmlns:a16="http://schemas.microsoft.com/office/drawing/2014/main" id="{AE9BB298-CD5C-850A-7430-868911424F85}"/>
                </a:ext>
              </a:extLst>
            </xdr:cNvPr>
            <xdr:cNvGraphicFramePr/>
          </xdr:nvGraphicFramePr>
          <xdr:xfrm>
            <a:off x="0" y="0"/>
            <a:ext cx="0" cy="0"/>
          </xdr:xfrm>
          <a:graphic>
            <a:graphicData uri="http://schemas.microsoft.com/office/drawing/2010/slicer">
              <sle:slicer xmlns:sle="http://schemas.microsoft.com/office/drawing/2010/slicer" name="Année d'application"/>
            </a:graphicData>
          </a:graphic>
        </xdr:graphicFrame>
      </mc:Choice>
      <mc:Fallback xmlns="">
        <xdr:sp macro="" textlink="">
          <xdr:nvSpPr>
            <xdr:cNvPr id="0" name=""/>
            <xdr:cNvSpPr>
              <a:spLocks noTextEdit="1"/>
            </xdr:cNvSpPr>
          </xdr:nvSpPr>
          <xdr:spPr>
            <a:xfrm>
              <a:off x="14847995" y="1008857"/>
              <a:ext cx="3220244" cy="2224086"/>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oneCell">
    <xdr:from>
      <xdr:col>6</xdr:col>
      <xdr:colOff>592666</xdr:colOff>
      <xdr:row>1</xdr:row>
      <xdr:rowOff>1851950</xdr:rowOff>
    </xdr:from>
    <xdr:to>
      <xdr:col>7</xdr:col>
      <xdr:colOff>88686</xdr:colOff>
      <xdr:row>2</xdr:row>
      <xdr:rowOff>83873</xdr:rowOff>
    </xdr:to>
    <xdr:pic>
      <xdr:nvPicPr>
        <xdr:cNvPr id="15" name="Image 14" descr="deal contract icon on transparent background 17197508 PNG">
          <a:extLst>
            <a:ext uri="{FF2B5EF4-FFF2-40B4-BE49-F238E27FC236}">
              <a16:creationId xmlns:a16="http://schemas.microsoft.com/office/drawing/2014/main" id="{B08ED2B0-5F43-34FA-86E7-865AEAA751B8}"/>
            </a:ext>
          </a:extLst>
        </xdr:cNvPr>
        <xdr:cNvPicPr>
          <a:picLocks noChangeAspect="1" noChangeArrowheads="1"/>
        </xdr:cNvPicPr>
      </xdr:nvPicPr>
      <xdr:blipFill>
        <a:blip xmlns:r="http://schemas.openxmlformats.org/officeDocument/2006/relationships" r:embed="rId2" cstate="print">
          <a:duotone>
            <a:prstClr val="black"/>
            <a:schemeClr val="accent4">
              <a:tint val="45000"/>
              <a:satMod val="400000"/>
            </a:schemeClr>
          </a:duotone>
          <a:extLst>
            <a:ext uri="{28A0092B-C50C-407E-A947-70E740481C1C}">
              <a14:useLocalDpi xmlns:a14="http://schemas.microsoft.com/office/drawing/2010/main" val="0"/>
            </a:ext>
          </a:extLst>
        </a:blip>
        <a:srcRect/>
        <a:stretch>
          <a:fillRect/>
        </a:stretch>
      </xdr:blipFill>
      <xdr:spPr bwMode="auto">
        <a:xfrm>
          <a:off x="4152635" y="2030544"/>
          <a:ext cx="582664" cy="443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86520</xdr:colOff>
      <xdr:row>3</xdr:row>
      <xdr:rowOff>87314</xdr:rowOff>
    </xdr:from>
    <xdr:to>
      <xdr:col>2</xdr:col>
      <xdr:colOff>539751</xdr:colOff>
      <xdr:row>4</xdr:row>
      <xdr:rowOff>225427</xdr:rowOff>
    </xdr:to>
    <xdr:sp macro="[0]!NS" textlink="">
      <xdr:nvSpPr>
        <xdr:cNvPr id="8" name="Signe Plus 7">
          <a:extLst>
            <a:ext uri="{FF2B5EF4-FFF2-40B4-BE49-F238E27FC236}">
              <a16:creationId xmlns:a16="http://schemas.microsoft.com/office/drawing/2014/main" id="{712936AF-5DE1-8D5B-6AE2-BB3925364DF1}"/>
            </a:ext>
          </a:extLst>
        </xdr:cNvPr>
        <xdr:cNvSpPr/>
      </xdr:nvSpPr>
      <xdr:spPr>
        <a:xfrm>
          <a:off x="2289176" y="2885283"/>
          <a:ext cx="453231" cy="447675"/>
        </a:xfrm>
        <a:prstGeom prst="mathPlus">
          <a:avLst/>
        </a:prstGeom>
        <a:solidFill>
          <a:schemeClr val="bg1">
            <a:lumMod val="85000"/>
          </a:schemeClr>
        </a:solidFill>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FR" sz="1100" b="1">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732629</xdr:colOff>
      <xdr:row>6</xdr:row>
      <xdr:rowOff>76994</xdr:rowOff>
    </xdr:from>
    <xdr:to>
      <xdr:col>9</xdr:col>
      <xdr:colOff>1416844</xdr:colOff>
      <xdr:row>6</xdr:row>
      <xdr:rowOff>273844</xdr:rowOff>
    </xdr:to>
    <xdr:sp macro="" textlink="">
      <xdr:nvSpPr>
        <xdr:cNvPr id="3" name="Textfeld 31">
          <a:extLst>
            <a:ext uri="{FF2B5EF4-FFF2-40B4-BE49-F238E27FC236}">
              <a16:creationId xmlns:a16="http://schemas.microsoft.com/office/drawing/2014/main" id="{00000000-0008-0000-0300-000003000000}"/>
            </a:ext>
          </a:extLst>
        </xdr:cNvPr>
        <xdr:cNvSpPr txBox="1"/>
      </xdr:nvSpPr>
      <xdr:spPr>
        <a:xfrm>
          <a:off x="4197348" y="2196307"/>
          <a:ext cx="7744621" cy="196850"/>
        </a:xfrm>
        <a:prstGeom prst="rect">
          <a:avLst/>
        </a:prstGeom>
        <a:solidFill>
          <a:srgbClr val="FFFFCC"/>
        </a:solid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900" b="0" i="0" u="none" strike="noStrike" baseline="0">
              <a:solidFill>
                <a:srgbClr val="FF0000"/>
              </a:solidFill>
              <a:effectLst/>
              <a:latin typeface="Arial" panose="020B0604020202020204" pitchFamily="34" charset="0"/>
              <a:ea typeface="+mn-ea"/>
              <a:cs typeface="Arial" panose="020B0604020202020204" pitchFamily="34" charset="0"/>
            </a:rPr>
            <a:t>ATTENTION ! : </a:t>
          </a:r>
          <a:r>
            <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rPr>
            <a:t>Ne touchez pas les champs grisés (cellules au remplissage automatiques)  </a:t>
          </a:r>
        </a:p>
      </xdr:txBody>
    </xdr:sp>
    <xdr:clientData/>
  </xdr:twoCellAnchor>
  <xdr:twoCellAnchor>
    <xdr:from>
      <xdr:col>8</xdr:col>
      <xdr:colOff>35719</xdr:colOff>
      <xdr:row>1</xdr:row>
      <xdr:rowOff>265110</xdr:rowOff>
    </xdr:from>
    <xdr:to>
      <xdr:col>12</xdr:col>
      <xdr:colOff>0</xdr:colOff>
      <xdr:row>4</xdr:row>
      <xdr:rowOff>0</xdr:rowOff>
    </xdr:to>
    <xdr:sp macro="" textlink="">
      <xdr:nvSpPr>
        <xdr:cNvPr id="2" name="Textfeld 31">
          <a:extLst>
            <a:ext uri="{FF2B5EF4-FFF2-40B4-BE49-F238E27FC236}">
              <a16:creationId xmlns:a16="http://schemas.microsoft.com/office/drawing/2014/main" id="{65B744CF-5F2B-4C3A-AAA1-6B7EEB4CC61A}"/>
            </a:ext>
          </a:extLst>
        </xdr:cNvPr>
        <xdr:cNvSpPr txBox="1"/>
      </xdr:nvSpPr>
      <xdr:spPr>
        <a:xfrm>
          <a:off x="6500813" y="443704"/>
          <a:ext cx="10608468" cy="2818609"/>
        </a:xfrm>
        <a:prstGeom prst="rect">
          <a:avLst/>
        </a:prstGeom>
        <a:solidFill>
          <a:schemeClr val="bg2"/>
        </a:solid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1400" b="1" i="0" u="none" strike="noStrike" baseline="0">
              <a:solidFill>
                <a:srgbClr val="00B050"/>
              </a:solidFill>
              <a:effectLst/>
              <a:latin typeface="Arial" panose="020B0604020202020204" pitchFamily="34" charset="0"/>
              <a:ea typeface="+mn-ea"/>
              <a:cs typeface="Arial" panose="020B0604020202020204" pitchFamily="34" charset="0"/>
            </a:rPr>
            <a:t>Iymane (Sam), </a:t>
          </a:r>
          <a:r>
            <a:rPr lang="de-DE" sz="1400" b="1" i="0" u="none" strike="noStrike" baseline="0">
              <a:solidFill>
                <a:srgbClr val="FF0000"/>
              </a:solidFill>
              <a:effectLst/>
              <a:latin typeface="Arial" panose="020B0604020202020204" pitchFamily="34" charset="0"/>
              <a:ea typeface="+mn-ea"/>
              <a:cs typeface="Arial" panose="020B0604020202020204" pitchFamily="34" charset="0"/>
            </a:rPr>
            <a:t>Karima (Clover) </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&amp; </a:t>
          </a:r>
          <a:r>
            <a:rPr lang="de-DE" sz="1400" b="1" i="0" u="none" strike="noStrike" baseline="0">
              <a:solidFill>
                <a:schemeClr val="accent2"/>
              </a:solidFill>
              <a:effectLst/>
              <a:latin typeface="Arial" panose="020B0604020202020204" pitchFamily="34" charset="0"/>
              <a:ea typeface="+mn-ea"/>
              <a:cs typeface="Arial" panose="020B0604020202020204" pitchFamily="34" charset="0"/>
            </a:rPr>
            <a:t>Claire (Alex) </a:t>
          </a:r>
        </a:p>
        <a:p>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Vous seules avez accès à ce tableau. (avec Guillaume Alias "Jerry" bien évidemment) </a:t>
          </a:r>
        </a:p>
        <a:p>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Vous pouvez y voir tous les coûts (quel privilège de dingue) je mets aussi un petit dossier Top secret qui vous donne accès direct au magnifique, magnifique Share point fraîchement réorganisé. (pitié prenez en soin, j'ai dû changer la correction de mes verres depuis que je suis sur ce tableau lol) </a:t>
          </a:r>
        </a:p>
        <a:p>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C'est un tableau </a:t>
          </a:r>
          <a:r>
            <a:rPr lang="de-DE" sz="1400" b="1" i="0" u="none" strike="noStrike" baseline="0">
              <a:solidFill>
                <a:srgbClr val="FF0000"/>
              </a:solidFill>
              <a:effectLst/>
              <a:latin typeface="Arial" panose="020B0604020202020204" pitchFamily="34" charset="0"/>
              <a:ea typeface="+mn-ea"/>
              <a:cs typeface="Arial" panose="020B0604020202020204" pitchFamily="34" charset="0"/>
            </a:rPr>
            <a:t>à visionner uniquement ! Pas de complétion ici</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 il est à remplissage automatique, si vous saisissez ici vous effacer les formules et là, c'est le drame !  ( du coup j'ai bloquer les cellules c'est plus sur héhé ) </a:t>
          </a:r>
        </a:p>
      </xdr:txBody>
    </xdr:sp>
    <xdr:clientData/>
  </xdr:twoCellAnchor>
  <xdr:twoCellAnchor editAs="oneCell">
    <xdr:from>
      <xdr:col>10</xdr:col>
      <xdr:colOff>3365672</xdr:colOff>
      <xdr:row>1</xdr:row>
      <xdr:rowOff>0</xdr:rowOff>
    </xdr:from>
    <xdr:to>
      <xdr:col>11</xdr:col>
      <xdr:colOff>0</xdr:colOff>
      <xdr:row>1</xdr:row>
      <xdr:rowOff>1473890</xdr:rowOff>
    </xdr:to>
    <xdr:pic>
      <xdr:nvPicPr>
        <xdr:cNvPr id="6" name="Image 5">
          <a:extLst>
            <a:ext uri="{FF2B5EF4-FFF2-40B4-BE49-F238E27FC236}">
              <a16:creationId xmlns:a16="http://schemas.microsoft.com/office/drawing/2014/main" id="{DF91CA09-B676-C229-C453-A4152318FE11}"/>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2177" b="98428" l="1705" r="98523">
                      <a14:foregroundMark x1="13182" y1="13543" x2="14545" y2="6409"/>
                      <a14:foregroundMark x1="14545" y1="6409" x2="10114" y2="6892"/>
                      <a14:foregroundMark x1="17500" y1="3144" x2="12045" y2="2781"/>
                      <a14:foregroundMark x1="8523" y1="29625" x2="2273" y2="26844"/>
                      <a14:foregroundMark x1="2273" y1="26844" x2="1818" y2="26844"/>
                      <a14:foregroundMark x1="92386" y1="2418" x2="90341" y2="22370"/>
                      <a14:foregroundMark x1="96364" y1="6651" x2="96705" y2="17775"/>
                      <a14:foregroundMark x1="96364" y1="38573" x2="98523" y2="38452"/>
                      <a14:foregroundMark x1="49205" y1="92382" x2="48295" y2="95042"/>
                      <a14:foregroundMark x1="29432" y1="92019" x2="30000" y2="97098"/>
                      <a14:foregroundMark x1="72955" y1="96131" x2="72955" y2="98428"/>
                    </a14:backgroundRemoval>
                  </a14:imgEffect>
                </a14:imgLayer>
              </a14:imgProps>
            </a:ext>
            <a:ext uri="{28A0092B-C50C-407E-A947-70E740481C1C}">
              <a14:useLocalDpi xmlns:a14="http://schemas.microsoft.com/office/drawing/2010/main" val="0"/>
            </a:ext>
          </a:extLst>
        </a:blip>
        <a:stretch>
          <a:fillRect/>
        </a:stretch>
      </xdr:blipFill>
      <xdr:spPr>
        <a:xfrm>
          <a:off x="14807578" y="178594"/>
          <a:ext cx="1563516" cy="1477065"/>
        </a:xfrm>
        <a:prstGeom prst="rect">
          <a:avLst/>
        </a:prstGeom>
      </xdr:spPr>
    </xdr:pic>
    <xdr:clientData/>
  </xdr:twoCellAnchor>
  <xdr:twoCellAnchor editAs="oneCell">
    <xdr:from>
      <xdr:col>3</xdr:col>
      <xdr:colOff>154782</xdr:colOff>
      <xdr:row>2</xdr:row>
      <xdr:rowOff>78704</xdr:rowOff>
    </xdr:from>
    <xdr:to>
      <xdr:col>4</xdr:col>
      <xdr:colOff>0</xdr:colOff>
      <xdr:row>5</xdr:row>
      <xdr:rowOff>0</xdr:rowOff>
    </xdr:to>
    <xdr:pic>
      <xdr:nvPicPr>
        <xdr:cNvPr id="7" name="Image 6" descr="Puglia Travel Planning with Paolo - Plan with a local! — Go Ask A Local">
          <a:hlinkClick xmlns:r="http://schemas.openxmlformats.org/officeDocument/2006/relationships" r:id="rId3"/>
          <a:extLst>
            <a:ext uri="{FF2B5EF4-FFF2-40B4-BE49-F238E27FC236}">
              <a16:creationId xmlns:a16="http://schemas.microsoft.com/office/drawing/2014/main" id="{EFBB487A-6D7B-7EDF-D792-23F82844A34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9595" y="2852860"/>
          <a:ext cx="654843" cy="671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1375263</xdr:rowOff>
    </xdr:from>
    <xdr:to>
      <xdr:col>5</xdr:col>
      <xdr:colOff>583298</xdr:colOff>
      <xdr:row>1</xdr:row>
      <xdr:rowOff>1988344</xdr:rowOff>
    </xdr:to>
    <xdr:pic>
      <xdr:nvPicPr>
        <xdr:cNvPr id="5" name="Image 4">
          <a:extLst>
            <a:ext uri="{FF2B5EF4-FFF2-40B4-BE49-F238E27FC236}">
              <a16:creationId xmlns:a16="http://schemas.microsoft.com/office/drawing/2014/main" id="{932C0C01-8B11-AFBD-161D-DE74264FB838}"/>
            </a:ext>
          </a:extLst>
        </xdr:cNvPr>
        <xdr:cNvPicPr>
          <a:picLocks noChangeAspect="1"/>
        </xdr:cNvPicPr>
      </xdr:nvPicPr>
      <xdr:blipFill>
        <a:blip xmlns:r="http://schemas.openxmlformats.org/officeDocument/2006/relationships" r:embed="rId5"/>
        <a:stretch>
          <a:fillRect/>
        </a:stretch>
      </xdr:blipFill>
      <xdr:spPr>
        <a:xfrm>
          <a:off x="404813" y="1553857"/>
          <a:ext cx="2404954" cy="6130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33477</xdr:colOff>
      <xdr:row>0</xdr:row>
      <xdr:rowOff>472722</xdr:rowOff>
    </xdr:from>
    <xdr:to>
      <xdr:col>2</xdr:col>
      <xdr:colOff>1265465</xdr:colOff>
      <xdr:row>0</xdr:row>
      <xdr:rowOff>1039657</xdr:rowOff>
    </xdr:to>
    <xdr:pic>
      <xdr:nvPicPr>
        <xdr:cNvPr id="8" name="Imag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a:stretch>
          <a:fillRect/>
        </a:stretch>
      </xdr:blipFill>
      <xdr:spPr>
        <a:xfrm>
          <a:off x="430352" y="472722"/>
          <a:ext cx="2546438" cy="563760"/>
        </a:xfrm>
        <a:prstGeom prst="rect">
          <a:avLst/>
        </a:prstGeom>
        <a:ln>
          <a:noFill/>
        </a:ln>
      </xdr:spPr>
    </xdr:pic>
    <xdr:clientData/>
  </xdr:twoCellAnchor>
  <xdr:twoCellAnchor>
    <xdr:from>
      <xdr:col>1</xdr:col>
      <xdr:colOff>35719</xdr:colOff>
      <xdr:row>2</xdr:row>
      <xdr:rowOff>1273968</xdr:rowOff>
    </xdr:from>
    <xdr:to>
      <xdr:col>3</xdr:col>
      <xdr:colOff>2762250</xdr:colOff>
      <xdr:row>3</xdr:row>
      <xdr:rowOff>1285875</xdr:rowOff>
    </xdr:to>
    <xdr:sp macro="" textlink="">
      <xdr:nvSpPr>
        <xdr:cNvPr id="12" name="Textfeld 31">
          <a:extLst>
            <a:ext uri="{FF2B5EF4-FFF2-40B4-BE49-F238E27FC236}">
              <a16:creationId xmlns:a16="http://schemas.microsoft.com/office/drawing/2014/main" id="{00000000-0008-0000-0400-00000C000000}"/>
            </a:ext>
          </a:extLst>
        </xdr:cNvPr>
        <xdr:cNvSpPr txBox="1"/>
      </xdr:nvSpPr>
      <xdr:spPr>
        <a:xfrm>
          <a:off x="440532" y="2881312"/>
          <a:ext cx="5679281" cy="1297782"/>
        </a:xfrm>
        <a:prstGeom prst="rect">
          <a:avLst/>
        </a:prstGeom>
        <a:solidFill>
          <a:srgbClr val="FFFFCC"/>
        </a:solidFill>
        <a:ln w="3175" cmpd="sng">
          <a:solidFill>
            <a:sysClr val="windowText" lastClr="000000"/>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900" b="0" i="0" u="none" strike="noStrike" baseline="0">
              <a:solidFill>
                <a:srgbClr val="FF0000"/>
              </a:solidFill>
              <a:effectLst/>
              <a:latin typeface="Arial" panose="020B0604020202020204" pitchFamily="34" charset="0"/>
              <a:ea typeface="+mn-ea"/>
              <a:cs typeface="Arial" panose="020B0604020202020204" pitchFamily="34" charset="0"/>
            </a:rPr>
            <a:t>ATTENTION ! :</a:t>
          </a:r>
          <a:r>
            <a:rPr lang="de-DE" sz="900" b="1" i="0" u="none" strike="noStrike" baseline="0">
              <a:solidFill>
                <a:srgbClr val="FF0000"/>
              </a:solidFill>
              <a:effectLst/>
              <a:latin typeface="Arial" panose="020B0604020202020204" pitchFamily="34" charset="0"/>
              <a:ea typeface="+mn-ea"/>
              <a:cs typeface="Arial" panose="020B0604020202020204" pitchFamily="34" charset="0"/>
            </a:rPr>
            <a:t> </a:t>
          </a:r>
          <a:r>
            <a:rPr lang="de-DE" sz="900" b="1" i="0" u="none" strike="noStrike" baseline="0">
              <a:solidFill>
                <a:sysClr val="windowText" lastClr="000000"/>
              </a:solidFill>
              <a:effectLst/>
              <a:latin typeface="Arial" panose="020B0604020202020204" pitchFamily="34" charset="0"/>
              <a:ea typeface="+mn-ea"/>
              <a:cs typeface="Arial" panose="020B0604020202020204" pitchFamily="34" charset="0"/>
            </a:rPr>
            <a:t>Ne touchez pas les champs gris (Cellules à remplissage automatique)</a:t>
          </a:r>
        </a:p>
        <a:p>
          <a:endPar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rPr>
            <a:t>Ce tableau est lié avec le Tableau "Plani", alimenté par le service communication et le service des Actions sociales via un formulaire,</a:t>
          </a:r>
        </a:p>
        <a:p>
          <a:r>
            <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rPr>
            <a:t>On peut également trouver ce tableau sous forme de calendrier mensuel dynamique,</a:t>
          </a:r>
        </a:p>
        <a:p>
          <a:endPar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r>
            <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rPr>
            <a:t>Pour que les liens de tableaux restent intacts et que ce tableau soient toujours alimenté et à jour, il est impératif de </a:t>
          </a:r>
          <a:r>
            <a:rPr lang="de-DE" sz="900" b="1" i="0" u="none" strike="noStrike" baseline="0">
              <a:solidFill>
                <a:sysClr val="windowText" lastClr="000000"/>
              </a:solidFill>
              <a:effectLst/>
              <a:latin typeface="Arial" panose="020B0604020202020204" pitchFamily="34" charset="0"/>
              <a:ea typeface="+mn-ea"/>
              <a:cs typeface="Arial" panose="020B0604020202020204" pitchFamily="34" charset="0"/>
            </a:rPr>
            <a:t>ne pas les déplacer dans le share point</a:t>
          </a:r>
          <a:r>
            <a:rPr lang="de-DE" sz="900" b="0"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de-DE" sz="900" b="1" i="0" u="none" strike="noStrike" baseline="0">
              <a:solidFill>
                <a:sysClr val="windowText" lastClr="000000"/>
              </a:solidFill>
              <a:effectLst/>
              <a:latin typeface="Arial" panose="020B0604020202020204" pitchFamily="34" charset="0"/>
              <a:ea typeface="+mn-ea"/>
              <a:cs typeface="Arial" panose="020B0604020202020204" pitchFamily="34" charset="0"/>
            </a:rPr>
            <a:t>ne pas les copier non plus</a:t>
          </a:r>
        </a:p>
      </xdr:txBody>
    </xdr:sp>
    <xdr:clientData/>
  </xdr:twoCellAnchor>
  <xdr:twoCellAnchor editAs="absolute">
    <xdr:from>
      <xdr:col>5</xdr:col>
      <xdr:colOff>220662</xdr:colOff>
      <xdr:row>0</xdr:row>
      <xdr:rowOff>458610</xdr:rowOff>
    </xdr:from>
    <xdr:to>
      <xdr:col>6</xdr:col>
      <xdr:colOff>664105</xdr:colOff>
      <xdr:row>3</xdr:row>
      <xdr:rowOff>726280</xdr:rowOff>
    </xdr:to>
    <mc:AlternateContent xmlns:mc="http://schemas.openxmlformats.org/markup-compatibility/2006" xmlns:sle15="http://schemas.microsoft.com/office/drawing/2012/slicer">
      <mc:Choice Requires="sle15">
        <xdr:graphicFrame macro="">
          <xdr:nvGraphicFramePr>
            <xdr:cNvPr id="3" name="Nom association/Sigle">
              <a:extLst>
                <a:ext uri="{FF2B5EF4-FFF2-40B4-BE49-F238E27FC236}">
                  <a16:creationId xmlns:a16="http://schemas.microsoft.com/office/drawing/2014/main" id="{EF2144C0-91E0-8C2A-2C06-916D1E77C598}"/>
                </a:ext>
              </a:extLst>
            </xdr:cNvPr>
            <xdr:cNvGraphicFramePr/>
          </xdr:nvGraphicFramePr>
          <xdr:xfrm>
            <a:off x="0" y="0"/>
            <a:ext cx="0" cy="0"/>
          </xdr:xfrm>
          <a:graphic>
            <a:graphicData uri="http://schemas.microsoft.com/office/drawing/2010/slicer">
              <sle:slicer xmlns:sle="http://schemas.microsoft.com/office/drawing/2010/slicer" name="Nom association/Sigle"/>
            </a:graphicData>
          </a:graphic>
        </xdr:graphicFrame>
      </mc:Choice>
      <mc:Fallback xmlns="">
        <xdr:sp macro="" textlink="">
          <xdr:nvSpPr>
            <xdr:cNvPr id="0" name=""/>
            <xdr:cNvSpPr>
              <a:spLocks noTextEdit="1"/>
            </xdr:cNvSpPr>
          </xdr:nvSpPr>
          <xdr:spPr>
            <a:xfrm>
              <a:off x="10655299" y="465665"/>
              <a:ext cx="1819083" cy="2324101"/>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absoluteAnchor>
    <xdr:pos x="8751166" y="446640"/>
    <xdr:ext cx="1828800" cy="3172860"/>
    <mc:AlternateContent xmlns:mc="http://schemas.openxmlformats.org/markup-compatibility/2006" xmlns:sle15="http://schemas.microsoft.com/office/drawing/2012/slicer">
      <mc:Choice Requires="sle15">
        <xdr:graphicFrame macro="">
          <xdr:nvGraphicFramePr>
            <xdr:cNvPr id="4" name="Type 1">
              <a:extLst>
                <a:ext uri="{FF2B5EF4-FFF2-40B4-BE49-F238E27FC236}">
                  <a16:creationId xmlns:a16="http://schemas.microsoft.com/office/drawing/2014/main" id="{A7CE926C-709B-2BCE-02C6-4806E50C6A07}"/>
                </a:ext>
              </a:extLst>
            </xdr:cNvPr>
            <xdr:cNvGraphicFramePr/>
          </xdr:nvGraphicFramePr>
          <xdr:xfrm>
            <a:off x="0" y="0"/>
            <a:ext cx="0" cy="0"/>
          </xdr:xfrm>
          <a:graphic>
            <a:graphicData uri="http://schemas.microsoft.com/office/drawing/2010/slicer">
              <sle:slicer xmlns:sle="http://schemas.microsoft.com/office/drawing/2010/slicer" name="Type 1"/>
            </a:graphicData>
          </a:graphic>
        </xdr:graphicFrame>
      </mc:Choice>
      <mc:Fallback xmlns="">
        <xdr:sp macro="" textlink="">
          <xdr:nvSpPr>
            <xdr:cNvPr id="0" name=""/>
            <xdr:cNvSpPr>
              <a:spLocks noTextEdit="1"/>
            </xdr:cNvSpPr>
          </xdr:nvSpPr>
          <xdr:spPr>
            <a:xfrm>
              <a:off x="8751166" y="458547"/>
              <a:ext cx="1828800" cy="2335453"/>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absoluteAnchor>
  <xdr:twoCellAnchor editAs="absolute">
    <xdr:from>
      <xdr:col>3</xdr:col>
      <xdr:colOff>3218831</xdr:colOff>
      <xdr:row>2</xdr:row>
      <xdr:rowOff>49740</xdr:rowOff>
    </xdr:from>
    <xdr:to>
      <xdr:col>4</xdr:col>
      <xdr:colOff>1817333</xdr:colOff>
      <xdr:row>3</xdr:row>
      <xdr:rowOff>726281</xdr:rowOff>
    </xdr:to>
    <mc:AlternateContent xmlns:mc="http://schemas.openxmlformats.org/markup-compatibility/2006" xmlns:sle15="http://schemas.microsoft.com/office/drawing/2012/slicer">
      <mc:Choice Requires="sle15">
        <xdr:graphicFrame macro="">
          <xdr:nvGraphicFramePr>
            <xdr:cNvPr id="5" name="MOIS 1">
              <a:extLst>
                <a:ext uri="{FF2B5EF4-FFF2-40B4-BE49-F238E27FC236}">
                  <a16:creationId xmlns:a16="http://schemas.microsoft.com/office/drawing/2014/main" id="{CCBF89D2-AFB8-0D22-F2BA-B2ED0EBCF167}"/>
                </a:ext>
              </a:extLst>
            </xdr:cNvPr>
            <xdr:cNvGraphicFramePr/>
          </xdr:nvGraphicFramePr>
          <xdr:xfrm>
            <a:off x="0" y="0"/>
            <a:ext cx="0" cy="0"/>
          </xdr:xfrm>
          <a:graphic>
            <a:graphicData uri="http://schemas.microsoft.com/office/drawing/2010/slicer">
              <sle:slicer xmlns:sle="http://schemas.microsoft.com/office/drawing/2010/slicer" name="MOIS 1"/>
            </a:graphicData>
          </a:graphic>
        </xdr:graphicFrame>
      </mc:Choice>
      <mc:Fallback xmlns="">
        <xdr:sp macro="" textlink="">
          <xdr:nvSpPr>
            <xdr:cNvPr id="0" name=""/>
            <xdr:cNvSpPr>
              <a:spLocks noTextEdit="1"/>
            </xdr:cNvSpPr>
          </xdr:nvSpPr>
          <xdr:spPr>
            <a:xfrm>
              <a:off x="6591107" y="1646766"/>
              <a:ext cx="2067118" cy="1137709"/>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3</xdr:col>
      <xdr:colOff>3218993</xdr:colOff>
      <xdr:row>0</xdr:row>
      <xdr:rowOff>446232</xdr:rowOff>
    </xdr:from>
    <xdr:to>
      <xdr:col>4</xdr:col>
      <xdr:colOff>1818040</xdr:colOff>
      <xdr:row>2</xdr:row>
      <xdr:rowOff>0</xdr:rowOff>
    </xdr:to>
    <mc:AlternateContent xmlns:mc="http://schemas.openxmlformats.org/markup-compatibility/2006" xmlns:sle15="http://schemas.microsoft.com/office/drawing/2012/slicer">
      <mc:Choice Requires="sle15">
        <xdr:graphicFrame macro="">
          <xdr:nvGraphicFramePr>
            <xdr:cNvPr id="6" name="ANNEE">
              <a:extLst>
                <a:ext uri="{FF2B5EF4-FFF2-40B4-BE49-F238E27FC236}">
                  <a16:creationId xmlns:a16="http://schemas.microsoft.com/office/drawing/2014/main" id="{34BC539B-5FAB-F795-4FA5-E7367BD544C2}"/>
                </a:ext>
              </a:extLst>
            </xdr:cNvPr>
            <xdr:cNvGraphicFramePr/>
          </xdr:nvGraphicFramePr>
          <xdr:xfrm>
            <a:off x="0" y="0"/>
            <a:ext cx="0" cy="0"/>
          </xdr:xfrm>
          <a:graphic>
            <a:graphicData uri="http://schemas.microsoft.com/office/drawing/2010/slicer">
              <sle:slicer xmlns:sle="http://schemas.microsoft.com/office/drawing/2010/slicer" name="ANNEE"/>
            </a:graphicData>
          </a:graphic>
        </xdr:graphicFrame>
      </mc:Choice>
      <mc:Fallback xmlns="">
        <xdr:sp macro="" textlink="">
          <xdr:nvSpPr>
            <xdr:cNvPr id="0" name=""/>
            <xdr:cNvSpPr>
              <a:spLocks noTextEdit="1"/>
            </xdr:cNvSpPr>
          </xdr:nvSpPr>
          <xdr:spPr>
            <a:xfrm>
              <a:off x="6582642" y="455757"/>
              <a:ext cx="2077699" cy="1141268"/>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6</xdr:col>
      <xdr:colOff>717376</xdr:colOff>
      <xdr:row>0</xdr:row>
      <xdr:rowOff>468842</xdr:rowOff>
    </xdr:from>
    <xdr:to>
      <xdr:col>8</xdr:col>
      <xdr:colOff>581909</xdr:colOff>
      <xdr:row>3</xdr:row>
      <xdr:rowOff>714375</xdr:rowOff>
    </xdr:to>
    <mc:AlternateContent xmlns:mc="http://schemas.openxmlformats.org/markup-compatibility/2006" xmlns:sle15="http://schemas.microsoft.com/office/drawing/2012/slicer">
      <mc:Choice Requires="sle15">
        <xdr:graphicFrame macro="">
          <xdr:nvGraphicFramePr>
            <xdr:cNvPr id="10" name="Chef de projet">
              <a:extLst>
                <a:ext uri="{FF2B5EF4-FFF2-40B4-BE49-F238E27FC236}">
                  <a16:creationId xmlns:a16="http://schemas.microsoft.com/office/drawing/2014/main" id="{0A6C75CE-230B-C0CB-2AE4-2D676F0D232E}"/>
                </a:ext>
              </a:extLst>
            </xdr:cNvPr>
            <xdr:cNvGraphicFramePr/>
          </xdr:nvGraphicFramePr>
          <xdr:xfrm>
            <a:off x="0" y="0"/>
            <a:ext cx="0" cy="0"/>
          </xdr:xfrm>
          <a:graphic>
            <a:graphicData uri="http://schemas.microsoft.com/office/drawing/2010/slicer">
              <sle:slicer xmlns:sle="http://schemas.microsoft.com/office/drawing/2010/slicer" name="Chef de projet"/>
            </a:graphicData>
          </a:graphic>
        </xdr:graphicFrame>
      </mc:Choice>
      <mc:Fallback xmlns="">
        <xdr:sp macro="" textlink="">
          <xdr:nvSpPr>
            <xdr:cNvPr id="0" name=""/>
            <xdr:cNvSpPr>
              <a:spLocks noTextEdit="1"/>
            </xdr:cNvSpPr>
          </xdr:nvSpPr>
          <xdr:spPr>
            <a:xfrm>
              <a:off x="12564533" y="444500"/>
              <a:ext cx="1828800" cy="23495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9078</xdr:colOff>
      <xdr:row>0</xdr:row>
      <xdr:rowOff>292555</xdr:rowOff>
    </xdr:from>
    <xdr:to>
      <xdr:col>3</xdr:col>
      <xdr:colOff>12247</xdr:colOff>
      <xdr:row>3</xdr:row>
      <xdr:rowOff>98917</xdr:rowOff>
    </xdr:to>
    <xdr:pic>
      <xdr:nvPicPr>
        <xdr:cNvPr id="4" name="Imag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71935" y="292555"/>
          <a:ext cx="2875637" cy="626446"/>
        </a:xfrm>
        <a:prstGeom prst="rect">
          <a:avLst/>
        </a:prstGeom>
      </xdr:spPr>
    </xdr:pic>
    <xdr:clientData/>
  </xdr:twoCellAnchor>
  <xdr:twoCellAnchor>
    <xdr:from>
      <xdr:col>17</xdr:col>
      <xdr:colOff>382814</xdr:colOff>
      <xdr:row>3</xdr:row>
      <xdr:rowOff>460827</xdr:rowOff>
    </xdr:from>
    <xdr:to>
      <xdr:col>20</xdr:col>
      <xdr:colOff>1905000</xdr:colOff>
      <xdr:row>34</xdr:row>
      <xdr:rowOff>15875</xdr:rowOff>
    </xdr:to>
    <xdr:sp macro="" textlink="">
      <xdr:nvSpPr>
        <xdr:cNvPr id="7" name="Textfeld 31">
          <a:extLst>
            <a:ext uri="{FF2B5EF4-FFF2-40B4-BE49-F238E27FC236}">
              <a16:creationId xmlns:a16="http://schemas.microsoft.com/office/drawing/2014/main" id="{028FEEB8-D903-4240-919E-F432AE3F5999}"/>
            </a:ext>
          </a:extLst>
        </xdr:cNvPr>
        <xdr:cNvSpPr txBox="1"/>
      </xdr:nvSpPr>
      <xdr:spPr>
        <a:xfrm>
          <a:off x="24131814" y="1953077"/>
          <a:ext cx="6681561" cy="10921548"/>
        </a:xfrm>
        <a:prstGeom prst="rect">
          <a:avLst/>
        </a:prstGeom>
        <a:solidFill>
          <a:schemeClr val="bg2"/>
        </a:solidFill>
        <a:ln w="31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de-DE" sz="2400" b="1" i="0" u="none" strike="noStrike" baseline="0">
              <a:solidFill>
                <a:sysClr val="windowText" lastClr="000000"/>
              </a:solidFill>
              <a:effectLst/>
              <a:latin typeface="Arial" panose="020B0604020202020204" pitchFamily="34" charset="0"/>
              <a:ea typeface="+mn-ea"/>
              <a:cs typeface="Arial" panose="020B0604020202020204" pitchFamily="34" charset="0"/>
            </a:rPr>
            <a:t>Guillaume</a:t>
          </a:r>
          <a:r>
            <a:rPr lang="de-DE"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algn="l"/>
          <a:endParaRPr lang="de-DE"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Cet onglet sera ton tableau de bord. </a:t>
          </a: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En bon capitaine qui se respecte, </a:t>
          </a: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tu pourras visualiser </a:t>
          </a:r>
          <a:r>
            <a:rPr lang="de-DE" sz="1400" b="1" i="1" u="none" strike="noStrike" baseline="0">
              <a:solidFill>
                <a:sysClr val="windowText" lastClr="000000"/>
              </a:solidFill>
              <a:effectLst/>
              <a:latin typeface="Arial" panose="020B0604020202020204" pitchFamily="34" charset="0"/>
              <a:ea typeface="+mn-ea"/>
              <a:cs typeface="Arial" panose="020B0604020202020204" pitchFamily="34" charset="0"/>
            </a:rPr>
            <a:t>l'activité des </a:t>
          </a:r>
          <a:r>
            <a:rPr lang="de-DE" sz="1600" b="1" i="1" u="none" strike="noStrike" baseline="0">
              <a:solidFill>
                <a:srgbClr val="FF3399"/>
              </a:solidFill>
              <a:effectLst/>
              <a:latin typeface="Arial" panose="020B0604020202020204" pitchFamily="34" charset="0"/>
              <a:ea typeface="+mn-ea"/>
              <a:cs typeface="Arial" panose="020B0604020202020204" pitchFamily="34" charset="0"/>
            </a:rPr>
            <a:t>BRANCHES</a:t>
          </a:r>
          <a:r>
            <a:rPr lang="de-DE" sz="1400" b="1" i="1"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de façon globale.</a:t>
          </a: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Tu n'as </a:t>
          </a:r>
          <a:r>
            <a:rPr lang="de-DE" sz="1400" b="1" i="0" u="none" strike="noStrike" baseline="0">
              <a:solidFill>
                <a:srgbClr val="FF0000"/>
              </a:solidFill>
              <a:effectLst/>
              <a:latin typeface="Arial" panose="020B0604020202020204" pitchFamily="34" charset="0"/>
              <a:ea typeface="+mn-ea"/>
              <a:cs typeface="Arial" panose="020B0604020202020204" pitchFamily="34" charset="0"/>
            </a:rPr>
            <a:t>rien à compléter juste à regarder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 il s'agit d'un tableau à remplissage automatique. (les données proviennent du tableau Gestion des partenariats et du tableau de facturation.) </a:t>
          </a: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endParaRPr lang="de-DE" sz="11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endParaRPr lang="de-DE" sz="11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lvl="1" algn="l"/>
          <a:r>
            <a:rPr lang="de-DE" sz="1800" b="0" i="0" u="none" strike="noStrike" baseline="0">
              <a:solidFill>
                <a:srgbClr val="0070C0"/>
              </a:solidFill>
              <a:effectLst/>
              <a:latin typeface="Arial" panose="020B0604020202020204" pitchFamily="34" charset="0"/>
              <a:ea typeface="+mn-ea"/>
              <a:cs typeface="Arial" panose="020B0604020202020204" pitchFamily="34" charset="0"/>
            </a:rPr>
            <a:t>Formules utilisées dans le tableau </a:t>
          </a:r>
          <a:r>
            <a:rPr lang="de-DE" sz="1800" b="0"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lvl="3"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1" i="0" u="none" strike="noStrike" baseline="0">
              <a:solidFill>
                <a:sysClr val="windowText" lastClr="000000"/>
              </a:solidFill>
              <a:effectLst/>
              <a:latin typeface="Arial" panose="020B0604020202020204" pitchFamily="34" charset="0"/>
              <a:ea typeface="+mn-ea"/>
              <a:cs typeface="Arial" panose="020B0604020202020204" pitchFamily="34" charset="0"/>
            </a:rPr>
            <a:t>Somme allouée : </a:t>
          </a:r>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=SOMME.SI.ENS(Tableau2[Budget alloué TTC];Tableau2[TypeOrga];"</a:t>
          </a:r>
          <a:r>
            <a:rPr lang="de-DE" sz="1400" b="0" i="0" u="none" strike="noStrike" baseline="0">
              <a:solidFill>
                <a:srgbClr val="0070C0"/>
              </a:solidFill>
              <a:effectLst/>
              <a:latin typeface="Arial" panose="020B0604020202020204" pitchFamily="34" charset="0"/>
              <a:ea typeface="+mn-ea"/>
              <a:cs typeface="Arial" panose="020B0604020202020204" pitchFamily="34" charset="0"/>
            </a:rPr>
            <a:t>TypeOrga que tu veux calculer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";Tableau2[Année d''application];"</a:t>
          </a:r>
          <a:r>
            <a:rPr lang="de-DE" sz="1400" b="0" i="0" u="none" strike="noStrike" baseline="0">
              <a:solidFill>
                <a:srgbClr val="0070C0"/>
              </a:solidFill>
              <a:effectLst/>
              <a:latin typeface="Arial" panose="020B0604020202020204" pitchFamily="34" charset="0"/>
              <a:ea typeface="+mn-ea"/>
              <a:cs typeface="Arial" panose="020B0604020202020204" pitchFamily="34" charset="0"/>
            </a:rPr>
            <a:t>Année d'application que tu veux afficher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1" i="0" u="none" strike="noStrike" baseline="0">
              <a:solidFill>
                <a:sysClr val="windowText" lastClr="000000"/>
              </a:solidFill>
              <a:effectLst/>
              <a:latin typeface="Arial" panose="020B0604020202020204" pitchFamily="34" charset="0"/>
              <a:ea typeface="+mn-ea"/>
              <a:cs typeface="Arial" panose="020B0604020202020204" pitchFamily="34" charset="0"/>
            </a:rPr>
            <a:t>Somme exploitée : </a:t>
          </a: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=SOMME.SI.ENS(Tableau2[Exploité];Tableau2[Type Orga];"</a:t>
          </a:r>
          <a:r>
            <a:rPr kumimoji="0" lang="de-DE" sz="14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TypeOrga que tu veux calculer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";Tableau2[Année d''application];"</a:t>
          </a:r>
          <a:r>
            <a:rPr kumimoji="0" lang="de-DE" sz="14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Année d'application que tu veux afficher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algn="l"/>
          <a:endPar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1" i="0" u="none" strike="noStrike" baseline="0">
              <a:solidFill>
                <a:sysClr val="windowText" lastClr="000000"/>
              </a:solidFill>
              <a:effectLst/>
              <a:latin typeface="Arial" panose="020B0604020202020204" pitchFamily="34" charset="0"/>
              <a:ea typeface="+mn-ea"/>
              <a:cs typeface="Arial" panose="020B0604020202020204" pitchFamily="34" charset="0"/>
            </a:rPr>
            <a:t>Somme Restante : </a:t>
          </a: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=SOMME.SI.ENS(Tableau2[Restant];Tableau2[Type Orga];"</a:t>
          </a:r>
          <a:r>
            <a:rPr kumimoji="0" lang="de-DE" sz="14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TypeOrga que tu veux calculer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";Tableau2[Année d''application];"</a:t>
          </a:r>
          <a:r>
            <a:rPr kumimoji="0" lang="de-DE" sz="14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Année d'application que tu veux afficher</a:t>
          </a:r>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a:t>
          </a:r>
        </a:p>
        <a:p>
          <a:pPr algn="l"/>
          <a:endParaRPr lang="de-DE" sz="14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algn="l"/>
          <a:r>
            <a:rPr lang="de-DE" sz="1400" b="1" i="0" u="none" strike="noStrike" baseline="0">
              <a:solidFill>
                <a:sysClr val="windowText" lastClr="000000"/>
              </a:solidFill>
              <a:effectLst/>
              <a:latin typeface="Arial" panose="020B0604020202020204" pitchFamily="34" charset="0"/>
              <a:ea typeface="+mn-ea"/>
              <a:cs typeface="Arial" panose="020B0604020202020204" pitchFamily="34" charset="0"/>
            </a:rPr>
            <a:t>Somme totale : </a:t>
          </a:r>
        </a:p>
        <a:p>
          <a:pPr algn="l"/>
          <a:r>
            <a:rPr lang="de-DE" sz="1400" b="0" i="0" u="none" strike="noStrike" baseline="0">
              <a:solidFill>
                <a:sysClr val="windowText" lastClr="000000"/>
              </a:solidFill>
              <a:effectLst/>
              <a:latin typeface="Arial" panose="020B0604020202020204" pitchFamily="34" charset="0"/>
              <a:ea typeface="+mn-ea"/>
              <a:cs typeface="Arial" panose="020B0604020202020204" pitchFamily="34" charset="0"/>
            </a:rPr>
            <a:t>=SOMME(Tableau5[@[ Exploitée]]+Tableau6[@[ Exploitée]]+Tableau7[@[ Exploitée]])</a:t>
          </a:r>
        </a:p>
      </xdr:txBody>
    </xdr:sp>
    <xdr:clientData/>
  </xdr:twoCellAnchor>
  <xdr:twoCellAnchor editAs="oneCell">
    <xdr:from>
      <xdr:col>19</xdr:col>
      <xdr:colOff>703384</xdr:colOff>
      <xdr:row>4</xdr:row>
      <xdr:rowOff>190500</xdr:rowOff>
    </xdr:from>
    <xdr:to>
      <xdr:col>20</xdr:col>
      <xdr:colOff>2258801</xdr:colOff>
      <xdr:row>12</xdr:row>
      <xdr:rowOff>32334</xdr:rowOff>
    </xdr:to>
    <xdr:pic>
      <xdr:nvPicPr>
        <xdr:cNvPr id="9" name="Image 8" descr="Totally Spies ! - Canal J">
          <a:extLst>
            <a:ext uri="{FF2B5EF4-FFF2-40B4-BE49-F238E27FC236}">
              <a16:creationId xmlns:a16="http://schemas.microsoft.com/office/drawing/2014/main" id="{C6EA0F84-C8F9-9CB2-1B34-C9A86F50BDE4}"/>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4375" b="98250" l="10000" r="90000">
                      <a14:foregroundMark x1="50375" y1="7875" x2="50375" y2="7875"/>
                      <a14:foregroundMark x1="50875" y1="14125" x2="49750" y2="4375"/>
                      <a14:foregroundMark x1="57500" y1="88125" x2="59875" y2="95000"/>
                      <a14:foregroundMark x1="40750" y1="96125" x2="42250" y2="95875"/>
                      <a14:foregroundMark x1="64750" y1="98250" x2="62000" y2="95500"/>
                      <a14:foregroundMark x1="68875" y1="25375" x2="68000" y2="20625"/>
                    </a14:backgroundRemoval>
                  </a14:imgEffect>
                </a14:imgLayer>
              </a14:imgProps>
            </a:ext>
            <a:ext uri="{28A0092B-C50C-407E-A947-70E740481C1C}">
              <a14:useLocalDpi xmlns:a14="http://schemas.microsoft.com/office/drawing/2010/main" val="0"/>
            </a:ext>
          </a:extLst>
        </a:blip>
        <a:srcRect/>
        <a:stretch>
          <a:fillRect/>
        </a:stretch>
      </xdr:blipFill>
      <xdr:spPr bwMode="auto">
        <a:xfrm>
          <a:off x="26972846" y="1401885"/>
          <a:ext cx="3939109" cy="4003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34927</xdr:colOff>
      <xdr:row>14</xdr:row>
      <xdr:rowOff>33112</xdr:rowOff>
    </xdr:from>
    <xdr:to>
      <xdr:col>18</xdr:col>
      <xdr:colOff>571502</xdr:colOff>
      <xdr:row>15</xdr:row>
      <xdr:rowOff>70975</xdr:rowOff>
    </xdr:to>
    <xdr:pic>
      <xdr:nvPicPr>
        <xdr:cNvPr id="5" name="Image 4" descr="Totally Spies Compowder. by raquelrenee21 on DeviantArt">
          <a:extLst>
            <a:ext uri="{FF2B5EF4-FFF2-40B4-BE49-F238E27FC236}">
              <a16:creationId xmlns:a16="http://schemas.microsoft.com/office/drawing/2014/main" id="{4F05C19B-D0F2-4010-A296-E748A7B584B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3874641" y="6360433"/>
          <a:ext cx="536575" cy="5413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425450</xdr:colOff>
      <xdr:row>2</xdr:row>
      <xdr:rowOff>0</xdr:rowOff>
    </xdr:from>
    <xdr:to>
      <xdr:col>6</xdr:col>
      <xdr:colOff>158750</xdr:colOff>
      <xdr:row>25</xdr:row>
      <xdr:rowOff>2743200</xdr:rowOff>
    </xdr:to>
    <xdr:sp macro="" textlink="">
      <xdr:nvSpPr>
        <xdr:cNvPr id="2" name="ZoneTexte 1">
          <a:extLst>
            <a:ext uri="{FF2B5EF4-FFF2-40B4-BE49-F238E27FC236}">
              <a16:creationId xmlns:a16="http://schemas.microsoft.com/office/drawing/2014/main" id="{00000000-0008-0000-0700-000002000000}"/>
            </a:ext>
          </a:extLst>
        </xdr:cNvPr>
        <xdr:cNvSpPr txBox="1"/>
      </xdr:nvSpPr>
      <xdr:spPr>
        <a:xfrm>
          <a:off x="425450" y="361950"/>
          <a:ext cx="4248150" cy="6905625"/>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ysClr val="windowText" lastClr="000000"/>
              </a:solidFill>
            </a:rPr>
            <a:t>Surbrillance</a:t>
          </a:r>
          <a:r>
            <a:rPr lang="fr-FR" sz="1400" b="1" baseline="0">
              <a:solidFill>
                <a:sysClr val="windowText" lastClr="000000"/>
              </a:solidFill>
            </a:rPr>
            <a:t> automatique : </a:t>
          </a:r>
        </a:p>
        <a:p>
          <a:endParaRPr lang="fr-FR" sz="800" b="1" baseline="0">
            <a:solidFill>
              <a:sysClr val="windowText" lastClr="000000"/>
            </a:solidFill>
          </a:endParaRPr>
        </a:p>
        <a:p>
          <a:r>
            <a:rPr lang="fr-FR" sz="1100" baseline="0"/>
            <a:t>-&gt; Faites </a:t>
          </a:r>
          <a:r>
            <a:rPr lang="fr-FR" sz="1100" baseline="0">
              <a:solidFill>
                <a:srgbClr val="0070C0"/>
              </a:solidFill>
            </a:rPr>
            <a:t>ctrl+a </a:t>
          </a:r>
          <a:r>
            <a:rPr lang="fr-FR" sz="1100" baseline="0"/>
            <a:t>(pour sélectionner le tableau) </a:t>
          </a:r>
        </a:p>
        <a:p>
          <a:r>
            <a:rPr lang="fr-FR" sz="1100" baseline="0"/>
            <a:t>-&gt; Mise en forme conditionnelle </a:t>
          </a:r>
        </a:p>
        <a:p>
          <a:r>
            <a:rPr lang="fr-FR" sz="1100" baseline="0"/>
            <a:t>-&gt; nouvelle règle </a:t>
          </a:r>
        </a:p>
        <a:p>
          <a:r>
            <a:rPr lang="fr-FR" sz="1100" baseline="0"/>
            <a:t>-&gt; "utiliser une nouvelle formule pour déterminer pour quelle cellule le format sera appliqué" </a:t>
          </a:r>
        </a:p>
        <a:p>
          <a:r>
            <a:rPr lang="fr-FR" sz="1100" baseline="0"/>
            <a:t>-&gt; tapez la formule </a:t>
          </a:r>
          <a:r>
            <a:rPr lang="fr-FR" sz="1100" b="1" baseline="0">
              <a:solidFill>
                <a:srgbClr val="0070C0"/>
              </a:solidFill>
            </a:rPr>
            <a:t>=LIGNE()=CELLULE("LIGNE")</a:t>
          </a:r>
        </a:p>
        <a:p>
          <a:r>
            <a:rPr lang="fr-FR" sz="1100" b="1" baseline="0">
              <a:solidFill>
                <a:sysClr val="windowText" lastClr="000000"/>
              </a:solidFill>
            </a:rPr>
            <a:t>-&gt; </a:t>
          </a:r>
          <a:r>
            <a:rPr lang="fr-FR" sz="1100" b="0" baseline="0">
              <a:solidFill>
                <a:sysClr val="windowText" lastClr="000000"/>
              </a:solidFill>
            </a:rPr>
            <a:t>Mise en forme remplissage (de la couleur que vous souhaitez, moi j'ai mis jaune) </a:t>
          </a:r>
        </a:p>
        <a:p>
          <a:r>
            <a:rPr lang="fr-FR" sz="1100" b="0" baseline="0">
              <a:solidFill>
                <a:sysClr val="windowText" lastClr="000000"/>
              </a:solidFill>
            </a:rPr>
            <a:t>-&gt; Appliquer </a:t>
          </a:r>
        </a:p>
        <a:p>
          <a:r>
            <a:rPr lang="fr-FR" sz="1100" b="0" baseline="0">
              <a:solidFill>
                <a:sysClr val="windowText" lastClr="000000"/>
              </a:solidFill>
            </a:rPr>
            <a:t>-&gt; clic droit sur l'onglet de la feuille -&gt; "visualiser le code"</a:t>
          </a:r>
        </a:p>
        <a:p>
          <a:r>
            <a:rPr lang="fr-FR" sz="1100" b="0" baseline="0">
              <a:solidFill>
                <a:sysClr val="windowText" lastClr="000000"/>
              </a:solidFill>
            </a:rPr>
            <a:t>Une fenêtre apparait </a:t>
          </a:r>
        </a:p>
        <a:p>
          <a:r>
            <a:rPr lang="fr-FR" sz="1100" b="0" baseline="0">
              <a:solidFill>
                <a:sysClr val="windowText" lastClr="000000"/>
              </a:solidFill>
            </a:rPr>
            <a:t>-&gt; Au dessus sélectionner "Worksheet" </a:t>
          </a:r>
        </a:p>
        <a:p>
          <a:pPr marL="0" marR="0" lvl="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-&gt; Ajoutez une ligne puis tapez </a:t>
          </a:r>
        </a:p>
        <a:p>
          <a:pPr marL="0" marR="0" lvl="0" indent="0" defTabSz="914400" eaLnBrk="1" fontAlgn="auto" latinLnBrk="0" hangingPunct="1">
            <a:lnSpc>
              <a:spcPct val="100000"/>
            </a:lnSpc>
            <a:spcBef>
              <a:spcPts val="0"/>
            </a:spcBef>
            <a:spcAft>
              <a:spcPts val="0"/>
            </a:spcAft>
            <a:buClrTx/>
            <a:buSzTx/>
            <a:buFontTx/>
            <a:buNone/>
            <a:tabLst/>
            <a:defRPr/>
          </a:pPr>
          <a:r>
            <a:rPr lang="fr-FR" b="1">
              <a:solidFill>
                <a:srgbClr val="0070C0"/>
              </a:solidFill>
              <a:effectLst/>
            </a:rPr>
            <a:t>Private Sub </a:t>
          </a:r>
          <a:r>
            <a:rPr lang="fr-FR" b="0">
              <a:solidFill>
                <a:srgbClr val="0070C0"/>
              </a:solidFill>
              <a:effectLst/>
            </a:rPr>
            <a:t>Worksheet_SelectionChange(ByVal Target As Range)</a:t>
          </a:r>
        </a:p>
        <a:p>
          <a:pPr marL="0" marR="0" lvl="0" indent="0" defTabSz="914400" eaLnBrk="1" fontAlgn="auto" latinLnBrk="0" hangingPunct="1">
            <a:lnSpc>
              <a:spcPct val="100000"/>
            </a:lnSpc>
            <a:spcBef>
              <a:spcPts val="0"/>
            </a:spcBef>
            <a:spcAft>
              <a:spcPts val="0"/>
            </a:spcAft>
            <a:buClrTx/>
            <a:buSzTx/>
            <a:buFontTx/>
            <a:buNone/>
            <a:tabLst/>
            <a:defRPr/>
          </a:pPr>
          <a:r>
            <a:rPr lang="fr-FR" b="0">
              <a:solidFill>
                <a:srgbClr val="0070C0"/>
              </a:solidFill>
              <a:effectLst/>
            </a:rPr>
            <a:t>Application.ScreenUpdating = True</a:t>
          </a:r>
        </a:p>
        <a:p>
          <a:pPr marL="0" marR="0" lvl="0" indent="0" defTabSz="914400" eaLnBrk="1" fontAlgn="auto" latinLnBrk="0" hangingPunct="1">
            <a:lnSpc>
              <a:spcPct val="100000"/>
            </a:lnSpc>
            <a:spcBef>
              <a:spcPts val="0"/>
            </a:spcBef>
            <a:spcAft>
              <a:spcPts val="0"/>
            </a:spcAft>
            <a:buClrTx/>
            <a:buSzTx/>
            <a:buFontTx/>
            <a:buNone/>
            <a:tabLst/>
            <a:defRPr/>
          </a:pPr>
          <a:r>
            <a:rPr lang="fr-FR" b="1">
              <a:solidFill>
                <a:srgbClr val="0070C0"/>
              </a:solidFill>
              <a:effectLst/>
            </a:rPr>
            <a:t>End Sub</a:t>
          </a:r>
        </a:p>
        <a:p>
          <a:endParaRPr lang="fr-FR" sz="1100" b="0" baseline="0">
            <a:solidFill>
              <a:sysClr val="windowText" lastClr="000000"/>
            </a:solidFill>
          </a:endParaRPr>
        </a:p>
        <a:p>
          <a:r>
            <a:rPr lang="fr-FR" sz="1100" b="1" i="1" baseline="0">
              <a:solidFill>
                <a:srgbClr val="00B050"/>
              </a:solidFill>
            </a:rPr>
            <a:t>Onglet développeur : </a:t>
          </a:r>
        </a:p>
        <a:p>
          <a:r>
            <a:rPr lang="fr-FR" sz="1100" b="0" i="1" baseline="0">
              <a:solidFill>
                <a:srgbClr val="00B050"/>
              </a:solidFill>
            </a:rPr>
            <a:t>Si jamais vous ne voyez pas "visualiser le code", il faut intégrer l'onglet développeur, pour cela</a:t>
          </a:r>
        </a:p>
        <a:p>
          <a:r>
            <a:rPr lang="fr-FR" sz="1100" b="0" i="1" baseline="0">
              <a:solidFill>
                <a:srgbClr val="00B050"/>
              </a:solidFill>
            </a:rPr>
            <a:t>-&gt; aller dans fichier</a:t>
          </a:r>
        </a:p>
        <a:p>
          <a:r>
            <a:rPr lang="fr-FR" sz="1100" b="0" i="1" baseline="0">
              <a:solidFill>
                <a:srgbClr val="00B050"/>
              </a:solidFill>
            </a:rPr>
            <a:t>-&gt; options</a:t>
          </a:r>
        </a:p>
        <a:p>
          <a:r>
            <a:rPr lang="fr-FR" sz="1100" b="0" i="1" baseline="0">
              <a:solidFill>
                <a:srgbClr val="00B050"/>
              </a:solidFill>
            </a:rPr>
            <a:t>-&gt; personnaliser le ruban </a:t>
          </a:r>
        </a:p>
        <a:p>
          <a:r>
            <a:rPr lang="fr-FR" sz="1100" b="0" i="1" baseline="0">
              <a:solidFill>
                <a:srgbClr val="00B050"/>
              </a:solidFill>
            </a:rPr>
            <a:t>-&gt; cochez "développeur" et voila :) ! </a:t>
          </a:r>
        </a:p>
        <a:p>
          <a:endParaRPr lang="fr-FR" sz="1100" b="0" i="1">
            <a:solidFill>
              <a:srgbClr val="00B050"/>
            </a:solidFill>
          </a:endParaRPr>
        </a:p>
        <a:p>
          <a:r>
            <a:rPr lang="fr-FR" sz="1200" b="1" i="1">
              <a:solidFill>
                <a:srgbClr val="FF0000"/>
              </a:solidFill>
            </a:rPr>
            <a:t>Surtout n'oubliez pas, ce tableau contiens de la Macro</a:t>
          </a:r>
          <a:r>
            <a:rPr lang="fr-FR" sz="1200" b="1" i="1" baseline="0">
              <a:solidFill>
                <a:srgbClr val="FF0000"/>
              </a:solidFill>
            </a:rPr>
            <a:t> il doit donc être enregistré au format .XLSM (qui prend en charge les Macro)</a:t>
          </a:r>
          <a:endParaRPr lang="fr-FR" sz="1200" b="1" i="1">
            <a:solidFill>
              <a:srgbClr val="FF0000"/>
            </a:solidFill>
          </a:endParaRPr>
        </a:p>
      </xdr:txBody>
    </xdr:sp>
    <xdr:clientData/>
  </xdr:twoCellAnchor>
  <xdr:twoCellAnchor>
    <xdr:from>
      <xdr:col>6</xdr:col>
      <xdr:colOff>369094</xdr:colOff>
      <xdr:row>25</xdr:row>
      <xdr:rowOff>0</xdr:rowOff>
    </xdr:from>
    <xdr:to>
      <xdr:col>12</xdr:col>
      <xdr:colOff>369094</xdr:colOff>
      <xdr:row>25</xdr:row>
      <xdr:rowOff>2851944</xdr:rowOff>
    </xdr:to>
    <xdr:sp macro="" textlink="">
      <xdr:nvSpPr>
        <xdr:cNvPr id="8" name="ZoneTexte 7">
          <a:extLst>
            <a:ext uri="{FF2B5EF4-FFF2-40B4-BE49-F238E27FC236}">
              <a16:creationId xmlns:a16="http://schemas.microsoft.com/office/drawing/2014/main" id="{31DE03F7-1DF2-4F29-AE74-3B8C68A854F3}"/>
            </a:ext>
          </a:extLst>
        </xdr:cNvPr>
        <xdr:cNvSpPr txBox="1"/>
      </xdr:nvSpPr>
      <xdr:spPr>
        <a:xfrm>
          <a:off x="4476750" y="5643563"/>
          <a:ext cx="4500563" cy="2851944"/>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1" i="0" baseline="0">
            <a:solidFill>
              <a:sysClr val="windowText" lastClr="000000"/>
            </a:solidFill>
          </a:endParaRPr>
        </a:p>
        <a:p>
          <a:r>
            <a:rPr lang="fr-FR" sz="1100" b="1" i="0" baseline="0">
              <a:solidFill>
                <a:srgbClr val="FF3399"/>
              </a:solidFill>
            </a:rPr>
            <a:t>Code VBA message Contrat arrivant à échéance : </a:t>
          </a:r>
        </a:p>
        <a:p>
          <a:endParaRPr lang="fr-FR" sz="1100" b="1" i="0" baseline="0">
            <a:solidFill>
              <a:sysClr val="windowText" lastClr="000000"/>
            </a:solidFill>
          </a:endParaRPr>
        </a:p>
        <a:p>
          <a:r>
            <a:rPr lang="fr-FR" sz="1100" b="1" i="0" baseline="0">
              <a:solidFill>
                <a:sysClr val="windowText" lastClr="000000"/>
              </a:solidFill>
            </a:rPr>
            <a:t>Private Sub Worksheet_Activate()</a:t>
          </a:r>
        </a:p>
        <a:p>
          <a:r>
            <a:rPr lang="fr-FR" sz="1100" b="1" i="0" baseline="0">
              <a:solidFill>
                <a:sysClr val="windowText" lastClr="000000"/>
              </a:solidFill>
            </a:rPr>
            <a:t>Dim Echeance As Range</a:t>
          </a:r>
        </a:p>
        <a:p>
          <a:r>
            <a:rPr lang="fr-FR" sz="1100" b="1" i="0" baseline="0">
              <a:solidFill>
                <a:sysClr val="windowText" lastClr="000000"/>
              </a:solidFill>
            </a:rPr>
            <a:t>For Each Echeance In ActiveSheet.Range("Echeance")</a:t>
          </a:r>
        </a:p>
        <a:p>
          <a:endParaRPr lang="fr-FR" sz="1100" b="1" i="0" baseline="0">
            <a:solidFill>
              <a:sysClr val="windowText" lastClr="000000"/>
            </a:solidFill>
          </a:endParaRPr>
        </a:p>
        <a:p>
          <a:r>
            <a:rPr lang="fr-FR" sz="1100" b="1" i="0" baseline="0">
              <a:solidFill>
                <a:sysClr val="windowText" lastClr="000000"/>
              </a:solidFill>
            </a:rPr>
            <a:t>If Echeance = Date Then</a:t>
          </a:r>
        </a:p>
        <a:p>
          <a:r>
            <a:rPr lang="fr-FR" sz="1100" b="1" i="0" baseline="0">
              <a:solidFill>
                <a:sysClr val="windowText" lastClr="000000"/>
              </a:solidFill>
            </a:rPr>
            <a:t>MsgBox "Attention des contrats arrivent bientôt à échéance !", vbExclamation</a:t>
          </a:r>
        </a:p>
        <a:p>
          <a:r>
            <a:rPr lang="fr-FR" sz="1100" b="1" i="0" baseline="0">
              <a:solidFill>
                <a:sysClr val="windowText" lastClr="000000"/>
              </a:solidFill>
            </a:rPr>
            <a:t>End If</a:t>
          </a:r>
        </a:p>
        <a:p>
          <a:r>
            <a:rPr lang="fr-FR" sz="1100" b="1" i="0" baseline="0">
              <a:solidFill>
                <a:sysClr val="windowText" lastClr="000000"/>
              </a:solidFill>
            </a:rPr>
            <a:t>Next</a:t>
          </a:r>
        </a:p>
        <a:p>
          <a:r>
            <a:rPr lang="fr-FR" sz="1100" b="1" i="0" baseline="0">
              <a:solidFill>
                <a:sysClr val="windowText" lastClr="000000"/>
              </a:solidFill>
            </a:rPr>
            <a:t>End Sub</a:t>
          </a:r>
        </a:p>
        <a:p>
          <a:endParaRPr lang="fr-FR" sz="1100" b="1" i="0" baseline="0">
            <a:solidFill>
              <a:sysClr val="windowText" lastClr="000000"/>
            </a:solidFill>
          </a:endParaRPr>
        </a:p>
      </xdr:txBody>
    </xdr:sp>
    <xdr:clientData/>
  </xdr:twoCellAnchor>
  <xdr:twoCellAnchor>
    <xdr:from>
      <xdr:col>6</xdr:col>
      <xdr:colOff>234950</xdr:colOff>
      <xdr:row>1</xdr:row>
      <xdr:rowOff>1342229</xdr:rowOff>
    </xdr:from>
    <xdr:to>
      <xdr:col>12</xdr:col>
      <xdr:colOff>0</xdr:colOff>
      <xdr:row>23</xdr:row>
      <xdr:rowOff>107155</xdr:rowOff>
    </xdr:to>
    <xdr:sp macro="" textlink="">
      <xdr:nvSpPr>
        <xdr:cNvPr id="16" name="ZoneTexte 15">
          <a:extLst>
            <a:ext uri="{FF2B5EF4-FFF2-40B4-BE49-F238E27FC236}">
              <a16:creationId xmlns:a16="http://schemas.microsoft.com/office/drawing/2014/main" id="{DA027095-85BF-F2AD-C411-CEA735C695CD}"/>
            </a:ext>
          </a:extLst>
        </xdr:cNvPr>
        <xdr:cNvSpPr txBox="1"/>
      </xdr:nvSpPr>
      <xdr:spPr>
        <a:xfrm>
          <a:off x="4342606" y="1520823"/>
          <a:ext cx="4265613" cy="3872707"/>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457200" marR="0" lvl="1" indent="0" algn="l"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Formules utilisées dans le tableau </a:t>
          </a:r>
          <a:r>
            <a:rPr kumimoji="0" lang="de-DE"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a:p>
          <a:pPr marL="1371600" marR="0" lvl="3" indent="0" algn="l"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 allouée : </a:t>
          </a:r>
          <a:endPar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=SOMME.SI.ENS(Tableau2[Budget alloué TTC];Tableau2[TypeOrga];"</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TypeOrga que tu veux calculer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";Tableau2[Année d''application];"</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Année d'application que tu veux afficher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 exploitée :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=SOMME.SI.ENS(Tableau2[Exploité];Tableau2[Type Orga];"</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TypeOrga que tu veux calculer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";Tableau2[Année d''application];"</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Année d'application que tu veux afficher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 Restante :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=SOMME.SI.ENS(Tableau2[Restant];Tableau2[Type Orga];"</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TypeOrga que tu veux calculer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";Tableau2[Année d''application];"</a:t>
          </a:r>
          <a:r>
            <a:rPr kumimoji="0" lang="de-DE" sz="1000" b="0" i="0" u="none" strike="noStrike" kern="0" cap="none" spc="0" normalizeH="0" baseline="0" noProof="0">
              <a:ln>
                <a:noFill/>
              </a:ln>
              <a:solidFill>
                <a:srgbClr val="0070C0"/>
              </a:solidFill>
              <a:effectLst/>
              <a:uLnTx/>
              <a:uFillTx/>
              <a:latin typeface="Arial" panose="020B0604020202020204" pitchFamily="34" charset="0"/>
              <a:ea typeface="+mn-ea"/>
              <a:cs typeface="Arial" panose="020B0604020202020204" pitchFamily="34" charset="0"/>
            </a:rPr>
            <a:t>Année d'application que tu veux afficher</a:t>
          </a: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de-DE"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 totale :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=SOMME(Tableau5[@[ Exploitée]]+Tableau6[@[ Exploitée]]+Tableau7[@[ Exploitée]])</a:t>
          </a:r>
        </a:p>
        <a:p>
          <a:endParaRPr lang="fr-FR" sz="1100"/>
        </a:p>
      </xdr:txBody>
    </xdr:sp>
    <xdr:clientData/>
  </xdr:twoCellAnchor>
  <xdr:twoCellAnchor editAs="oneCell">
    <xdr:from>
      <xdr:col>4</xdr:col>
      <xdr:colOff>369094</xdr:colOff>
      <xdr:row>1</xdr:row>
      <xdr:rowOff>130969</xdr:rowOff>
    </xdr:from>
    <xdr:to>
      <xdr:col>5</xdr:col>
      <xdr:colOff>372268</xdr:colOff>
      <xdr:row>1</xdr:row>
      <xdr:rowOff>890070</xdr:rowOff>
    </xdr:to>
    <xdr:pic>
      <xdr:nvPicPr>
        <xdr:cNvPr id="5" name="Graphique 4" descr="Lumières allumées avec un remplissage uni">
          <a:extLst>
            <a:ext uri="{FF2B5EF4-FFF2-40B4-BE49-F238E27FC236}">
              <a16:creationId xmlns:a16="http://schemas.microsoft.com/office/drawing/2014/main" id="{C6E34AA5-51AB-6534-9D95-AE89E0696391}"/>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976563" y="309563"/>
          <a:ext cx="753268" cy="7591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3</xdr:col>
      <xdr:colOff>907561</xdr:colOff>
      <xdr:row>0</xdr:row>
      <xdr:rowOff>624525</xdr:rowOff>
    </xdr:from>
    <xdr:to>
      <xdr:col>8</xdr:col>
      <xdr:colOff>536609</xdr:colOff>
      <xdr:row>1</xdr:row>
      <xdr:rowOff>345412</xdr:rowOff>
    </xdr:to>
    <xdr:sp macro="" textlink="">
      <xdr:nvSpPr>
        <xdr:cNvPr id="3" name="Textfeld 2">
          <a:extLst>
            <a:ext uri="{FF2B5EF4-FFF2-40B4-BE49-F238E27FC236}">
              <a16:creationId xmlns:a16="http://schemas.microsoft.com/office/drawing/2014/main" id="{00000000-0008-0000-0600-000003000000}"/>
            </a:ext>
          </a:extLst>
        </xdr:cNvPr>
        <xdr:cNvSpPr txBox="1"/>
      </xdr:nvSpPr>
      <xdr:spPr>
        <a:xfrm>
          <a:off x="3377781" y="624525"/>
          <a:ext cx="6872235" cy="1217673"/>
        </a:xfrm>
        <a:prstGeom prst="rect">
          <a:avLst/>
        </a:prstGeom>
        <a:solidFill>
          <a:srgbClr val="FFFFCC"/>
        </a:solidFill>
        <a:ln w="31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0" i="0" u="none" strike="noStrike">
              <a:solidFill>
                <a:sysClr val="windowText" lastClr="000000"/>
              </a:solidFill>
              <a:effectLst/>
              <a:latin typeface="Arial" panose="020B0604020202020204" pitchFamily="34" charset="0"/>
              <a:ea typeface="+mn-ea"/>
              <a:cs typeface="Arial" panose="020B0604020202020204" pitchFamily="34" charset="0"/>
            </a:rPr>
            <a:t>Cette feuille de calcul contient les listes qui fournissent les données pour les listes déroulantes. </a:t>
          </a:r>
        </a:p>
        <a:p>
          <a:endParaRPr lang="de-DE" sz="1100" b="0" i="0" u="none" strike="noStrike">
            <a:solidFill>
              <a:sysClr val="windowText" lastClr="000000"/>
            </a:solidFill>
            <a:effectLst/>
            <a:latin typeface="Arial" panose="020B0604020202020204" pitchFamily="34" charset="0"/>
            <a:ea typeface="+mn-ea"/>
            <a:cs typeface="Arial" panose="020B0604020202020204" pitchFamily="34" charset="0"/>
          </a:endParaRPr>
        </a:p>
        <a:p>
          <a:r>
            <a:rPr lang="de-DE" sz="1100" b="0" i="0" u="none" strike="noStrike">
              <a:solidFill>
                <a:sysClr val="windowText" lastClr="000000"/>
              </a:solidFill>
              <a:effectLst/>
              <a:latin typeface="Arial" panose="020B0604020202020204" pitchFamily="34" charset="0"/>
              <a:ea typeface="+mn-ea"/>
              <a:cs typeface="Arial" panose="020B0604020202020204" pitchFamily="34" charset="0"/>
            </a:rPr>
            <a:t>N'hésitez pas à adapter le contenu des listes ! </a:t>
          </a:r>
        </a:p>
        <a:p>
          <a:endParaRPr lang="de-DE" sz="1100" b="0" i="0" u="none" strike="noStrike">
            <a:solidFill>
              <a:sysClr val="windowText" lastClr="000000"/>
            </a:solidFill>
            <a:effectLst/>
            <a:latin typeface="Arial" panose="020B0604020202020204" pitchFamily="34" charset="0"/>
            <a:ea typeface="+mn-ea"/>
            <a:cs typeface="Arial" panose="020B0604020202020204" pitchFamily="34" charset="0"/>
          </a:endParaRPr>
        </a:p>
        <a:p>
          <a:r>
            <a:rPr lang="de-DE" sz="1100" b="0" i="0" u="none" strike="noStrike">
              <a:solidFill>
                <a:sysClr val="windowText" lastClr="000000"/>
              </a:solidFill>
              <a:effectLst/>
              <a:latin typeface="Arial" panose="020B0604020202020204" pitchFamily="34" charset="0"/>
              <a:ea typeface="+mn-ea"/>
              <a:cs typeface="Arial" panose="020B0604020202020204" pitchFamily="34" charset="0"/>
            </a:rPr>
            <a:t>Assurez-vous cependant de mettre à jour les cellules correspondantes en conséquence si nécessaire.</a:t>
          </a:r>
        </a:p>
      </xdr:txBody>
    </xdr:sp>
    <xdr:clientData/>
  </xdr:twoCellAnchor>
  <xdr:twoCellAnchor editAs="oneCell">
    <xdr:from>
      <xdr:col>0</xdr:col>
      <xdr:colOff>380163</xdr:colOff>
      <xdr:row>0</xdr:row>
      <xdr:rowOff>527259</xdr:rowOff>
    </xdr:from>
    <xdr:to>
      <xdr:col>3</xdr:col>
      <xdr:colOff>612433</xdr:colOff>
      <xdr:row>0</xdr:row>
      <xdr:rowOff>1113950</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380163" y="527259"/>
          <a:ext cx="2699315" cy="58986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166913</xdr:colOff>
      <xdr:row>1</xdr:row>
      <xdr:rowOff>249919</xdr:rowOff>
    </xdr:from>
    <xdr:to>
      <xdr:col>18</xdr:col>
      <xdr:colOff>390071</xdr:colOff>
      <xdr:row>33</xdr:row>
      <xdr:rowOff>27214</xdr:rowOff>
    </xdr:to>
    <xdr:sp macro="" textlink="">
      <xdr:nvSpPr>
        <xdr:cNvPr id="3" name="ZoneTexte 2">
          <a:hlinkClick xmlns:r="http://schemas.openxmlformats.org/officeDocument/2006/relationships" r:id="rId1"/>
          <a:extLst>
            <a:ext uri="{FF2B5EF4-FFF2-40B4-BE49-F238E27FC236}">
              <a16:creationId xmlns:a16="http://schemas.microsoft.com/office/drawing/2014/main" id="{00000000-0008-0000-0800-000003000000}"/>
            </a:ext>
          </a:extLst>
        </xdr:cNvPr>
        <xdr:cNvSpPr txBox="1"/>
      </xdr:nvSpPr>
      <xdr:spPr>
        <a:xfrm>
          <a:off x="9047842" y="503919"/>
          <a:ext cx="5493658" cy="7397295"/>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b="1"/>
            <a:t>Fonctionnement de la</a:t>
          </a:r>
          <a:r>
            <a:rPr lang="fr-FR" sz="1200" b="1" baseline="0"/>
            <a:t> feuille "Gestion des accès" : </a:t>
          </a:r>
        </a:p>
        <a:p>
          <a:endParaRPr lang="fr-FR" sz="1100" baseline="0"/>
        </a:p>
        <a:p>
          <a:r>
            <a:rPr lang="fr-FR" sz="1100" b="0" i="0">
              <a:solidFill>
                <a:schemeClr val="dk1"/>
              </a:solidFill>
              <a:effectLst/>
              <a:latin typeface="+mn-lt"/>
              <a:ea typeface="+mn-ea"/>
              <a:cs typeface="+mn-cs"/>
            </a:rPr>
            <a:t>Tout d’abord, nous retrouvons une </a:t>
          </a:r>
          <a:r>
            <a:rPr lang="fr-FR" sz="1100" b="1" i="0">
              <a:solidFill>
                <a:schemeClr val="accent6"/>
              </a:solidFill>
              <a:effectLst/>
              <a:latin typeface="+mn-lt"/>
              <a:ea typeface="+mn-ea"/>
              <a:cs typeface="+mn-cs"/>
            </a:rPr>
            <a:t>simple cellule </a:t>
          </a:r>
          <a:r>
            <a:rPr lang="fr-FR" sz="1100" b="0" i="0">
              <a:solidFill>
                <a:schemeClr val="dk1"/>
              </a:solidFill>
              <a:effectLst/>
              <a:latin typeface="+mn-lt"/>
              <a:ea typeface="+mn-ea"/>
              <a:cs typeface="+mn-cs"/>
            </a:rPr>
            <a:t>dans laquelle </a:t>
          </a:r>
        </a:p>
        <a:p>
          <a:r>
            <a:rPr lang="fr-FR" sz="1100" b="0" i="0">
              <a:solidFill>
                <a:schemeClr val="dk1"/>
              </a:solidFill>
              <a:effectLst/>
              <a:latin typeface="+mn-lt"/>
              <a:ea typeface="+mn-ea"/>
              <a:cs typeface="+mn-cs"/>
            </a:rPr>
            <a:t>nous venons saisir le </a:t>
          </a:r>
          <a:r>
            <a:rPr lang="fr-FR" sz="1100" b="1" i="0">
              <a:solidFill>
                <a:schemeClr val="dk1"/>
              </a:solidFill>
              <a:effectLst/>
              <a:latin typeface="+mn-lt"/>
              <a:ea typeface="+mn-ea"/>
              <a:cs typeface="+mn-cs"/>
            </a:rPr>
            <a:t>nom de l’utilisateur</a:t>
          </a:r>
          <a:r>
            <a:rPr lang="fr-FR" sz="1100" b="0" i="0">
              <a:solidFill>
                <a:schemeClr val="dk1"/>
              </a:solidFill>
              <a:effectLst/>
              <a:latin typeface="+mn-lt"/>
              <a:ea typeface="+mn-ea"/>
              <a:cs typeface="+mn-cs"/>
            </a:rPr>
            <a:t> connecté.</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Dans le second nous retrouvons la table de </a:t>
          </a:r>
          <a:r>
            <a:rPr lang="fr-FR" sz="1100" b="1" i="0">
              <a:solidFill>
                <a:schemeClr val="tx1">
                  <a:lumMod val="50000"/>
                  <a:lumOff val="50000"/>
                </a:schemeClr>
              </a:solidFill>
              <a:effectLst/>
              <a:latin typeface="+mn-lt"/>
              <a:ea typeface="+mn-ea"/>
              <a:cs typeface="+mn-cs"/>
            </a:rPr>
            <a:t>gestion des droits</a:t>
          </a:r>
          <a:r>
            <a:rPr lang="fr-FR" sz="1100" b="0" i="0">
              <a:solidFill>
                <a:schemeClr val="tx1">
                  <a:lumMod val="50000"/>
                  <a:lumOff val="50000"/>
                </a:schemeClr>
              </a:solidFill>
              <a:effectLst/>
              <a:latin typeface="+mn-lt"/>
              <a:ea typeface="+mn-ea"/>
              <a:cs typeface="+mn-cs"/>
            </a:rPr>
            <a:t>.</a:t>
          </a:r>
        </a:p>
        <a:p>
          <a:r>
            <a:rPr lang="fr-FR" sz="1100" b="0" i="0">
              <a:solidFill>
                <a:schemeClr val="dk1"/>
              </a:solidFill>
              <a:effectLst/>
              <a:latin typeface="+mn-lt"/>
              <a:ea typeface="+mn-ea"/>
              <a:cs typeface="+mn-cs"/>
            </a:rPr>
            <a:t>Dans celle-ci, nous retrouvons simplement des colonnes </a:t>
          </a:r>
        </a:p>
        <a:p>
          <a:r>
            <a:rPr lang="fr-FR" sz="1100" b="0" i="0">
              <a:solidFill>
                <a:schemeClr val="dk1"/>
              </a:solidFill>
              <a:effectLst/>
              <a:latin typeface="+mn-lt"/>
              <a:ea typeface="+mn-ea"/>
              <a:cs typeface="+mn-cs"/>
            </a:rPr>
            <a:t>qui reprennent les différents </a:t>
          </a:r>
          <a:r>
            <a:rPr lang="fr-FR" sz="1100" b="1" i="0">
              <a:solidFill>
                <a:schemeClr val="dk1"/>
              </a:solidFill>
              <a:effectLst/>
              <a:latin typeface="+mn-lt"/>
              <a:ea typeface="+mn-ea"/>
              <a:cs typeface="+mn-cs"/>
            </a:rPr>
            <a:t>utilisateurs</a:t>
          </a:r>
          <a:r>
            <a:rPr lang="fr-FR" sz="1100" b="0" i="0">
              <a:solidFill>
                <a:schemeClr val="dk1"/>
              </a:solidFill>
              <a:effectLst/>
              <a:latin typeface="+mn-lt"/>
              <a:ea typeface="+mn-ea"/>
              <a:cs typeface="+mn-cs"/>
            </a:rPr>
            <a:t> autorisés à utiliser</a:t>
          </a:r>
        </a:p>
        <a:p>
          <a:r>
            <a:rPr lang="fr-FR" sz="1100" b="0" i="0">
              <a:solidFill>
                <a:schemeClr val="dk1"/>
              </a:solidFill>
              <a:effectLst/>
              <a:latin typeface="+mn-lt"/>
              <a:ea typeface="+mn-ea"/>
              <a:cs typeface="+mn-cs"/>
            </a:rPr>
            <a:t>le fichier (Guillaume, Iymane, Karima, Pauline)</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-&gt;</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Dans la première ligne, nous retrouvons les </a:t>
          </a:r>
          <a:r>
            <a:rPr lang="fr-FR" sz="1100" b="1" i="0">
              <a:solidFill>
                <a:schemeClr val="dk1"/>
              </a:solidFill>
              <a:effectLst/>
              <a:latin typeface="+mn-lt"/>
              <a:ea typeface="+mn-ea"/>
              <a:cs typeface="+mn-cs"/>
            </a:rPr>
            <a:t>mots de passe</a:t>
          </a:r>
          <a:r>
            <a:rPr lang="fr-FR" sz="1100" b="0" i="0">
              <a:solidFill>
                <a:schemeClr val="dk1"/>
              </a:solidFill>
              <a:effectLst/>
              <a:latin typeface="+mn-lt"/>
              <a:ea typeface="+mn-ea"/>
              <a:cs typeface="+mn-cs"/>
            </a:rPr>
            <a:t> liés à chacun des </a:t>
          </a:r>
          <a:r>
            <a:rPr lang="fr-FR" sz="1100" b="1" i="0">
              <a:solidFill>
                <a:schemeClr val="dk1"/>
              </a:solidFill>
              <a:effectLst/>
              <a:latin typeface="+mn-lt"/>
              <a:ea typeface="+mn-ea"/>
              <a:cs typeface="+mn-cs"/>
            </a:rPr>
            <a:t>utilisateurs</a:t>
          </a:r>
          <a:r>
            <a:rPr lang="fr-FR" sz="1100" b="0" i="0">
              <a:solidFill>
                <a:schemeClr val="dk1"/>
              </a:solidFill>
              <a:effectLst/>
              <a:latin typeface="+mn-lt"/>
              <a:ea typeface="+mn-ea"/>
              <a:cs typeface="+mn-cs"/>
            </a:rPr>
            <a:t>.</a:t>
          </a:r>
        </a:p>
        <a:p>
          <a:r>
            <a:rPr lang="fr-FR" sz="1100" b="0" i="0">
              <a:solidFill>
                <a:schemeClr val="dk1"/>
              </a:solidFill>
              <a:effectLst/>
              <a:latin typeface="+mn-lt"/>
              <a:ea typeface="+mn-ea"/>
              <a:cs typeface="+mn-cs"/>
            </a:rPr>
            <a:t>-&gt; Dans chacune des lignes suivantes, nous venons préciser si celui-ci doit avoir un </a:t>
          </a:r>
          <a:r>
            <a:rPr lang="fr-FR" sz="1100" b="1" i="0">
              <a:solidFill>
                <a:schemeClr val="dk1"/>
              </a:solidFill>
              <a:effectLst/>
              <a:latin typeface="+mn-lt"/>
              <a:ea typeface="+mn-ea"/>
              <a:cs typeface="+mn-cs"/>
            </a:rPr>
            <a:t>accès à la feuille</a:t>
          </a:r>
          <a:r>
            <a:rPr lang="fr-FR" sz="1100" b="0" i="0">
              <a:solidFill>
                <a:schemeClr val="dk1"/>
              </a:solidFill>
              <a:effectLst/>
              <a:latin typeface="+mn-lt"/>
              <a:ea typeface="+mn-ea"/>
              <a:cs typeface="+mn-cs"/>
            </a:rPr>
            <a:t>.</a:t>
          </a:r>
        </a:p>
        <a:p>
          <a:endParaRPr lang="fr-FR" sz="1050" b="0" i="0">
            <a:solidFill>
              <a:schemeClr val="dk1"/>
            </a:solidFill>
            <a:effectLst/>
            <a:latin typeface="+mn-lt"/>
            <a:ea typeface="+mn-ea"/>
            <a:cs typeface="+mn-cs"/>
          </a:endParaRPr>
        </a:p>
        <a:p>
          <a:r>
            <a:rPr lang="fr-FR" sz="1100" b="0" i="0">
              <a:solidFill>
                <a:schemeClr val="dk1"/>
              </a:solidFill>
              <a:effectLst/>
              <a:latin typeface="+mn-lt"/>
              <a:ea typeface="+mn-ea"/>
              <a:cs typeface="+mn-cs"/>
            </a:rPr>
            <a:t>Lorsque nous voulons lui laisser </a:t>
          </a:r>
          <a:r>
            <a:rPr lang="fr-FR" sz="1100" b="1" i="0">
              <a:solidFill>
                <a:schemeClr val="dk1"/>
              </a:solidFill>
              <a:effectLst/>
              <a:latin typeface="+mn-lt"/>
              <a:ea typeface="+mn-ea"/>
              <a:cs typeface="+mn-cs"/>
            </a:rPr>
            <a:t>accès à la feuille</a:t>
          </a:r>
          <a:r>
            <a:rPr lang="fr-FR" sz="1100" b="0" i="0">
              <a:solidFill>
                <a:schemeClr val="dk1"/>
              </a:solidFill>
              <a:effectLst/>
              <a:latin typeface="+mn-lt"/>
              <a:ea typeface="+mn-ea"/>
              <a:cs typeface="+mn-cs"/>
            </a:rPr>
            <a:t>, nous saisissons </a:t>
          </a:r>
          <a:r>
            <a:rPr lang="fr-FR" sz="1100" b="1" i="1">
              <a:solidFill>
                <a:schemeClr val="accent6"/>
              </a:solidFill>
              <a:effectLst/>
              <a:latin typeface="+mn-lt"/>
              <a:ea typeface="+mn-ea"/>
              <a:cs typeface="+mn-cs"/>
            </a:rPr>
            <a:t>VRAI.</a:t>
          </a:r>
        </a:p>
        <a:p>
          <a:r>
            <a:rPr lang="fr-FR" sz="1100" b="0" i="0">
              <a:solidFill>
                <a:schemeClr val="dk1"/>
              </a:solidFill>
              <a:effectLst/>
              <a:latin typeface="+mn-lt"/>
              <a:ea typeface="+mn-ea"/>
              <a:cs typeface="+mn-cs"/>
            </a:rPr>
            <a:t>Dans le cas contraire, nous laissons la cellule vide</a:t>
          </a:r>
        </a:p>
        <a:p>
          <a:r>
            <a:rPr lang="fr-FR" sz="1100" b="0" i="1">
              <a:solidFill>
                <a:schemeClr val="bg1">
                  <a:lumMod val="65000"/>
                </a:schemeClr>
              </a:solidFill>
              <a:effectLst/>
              <a:latin typeface="+mn-lt"/>
              <a:ea typeface="+mn-ea"/>
              <a:cs typeface="+mn-cs"/>
            </a:rPr>
            <a:t>(par exemple dans cette table tous</a:t>
          </a:r>
          <a:r>
            <a:rPr lang="fr-FR" sz="1100" b="0" i="1" baseline="0">
              <a:solidFill>
                <a:schemeClr val="bg1">
                  <a:lumMod val="65000"/>
                </a:schemeClr>
              </a:solidFill>
              <a:effectLst/>
              <a:latin typeface="+mn-lt"/>
              <a:ea typeface="+mn-ea"/>
              <a:cs typeface="+mn-cs"/>
            </a:rPr>
            <a:t> les utilisateurs nommés ont accès à toutes les feuilles sauf l'utilisateur "Invité"</a:t>
          </a:r>
        </a:p>
        <a:p>
          <a:endParaRPr lang="fr-FR" sz="1100" b="0" i="1" baseline="0">
            <a:solidFill>
              <a:schemeClr val="bg1">
                <a:lumMod val="65000"/>
              </a:schemeClr>
            </a:solidFill>
            <a:effectLst/>
            <a:latin typeface="+mn-lt"/>
            <a:ea typeface="+mn-ea"/>
            <a:cs typeface="+mn-cs"/>
          </a:endParaRPr>
        </a:p>
        <a:p>
          <a:r>
            <a:rPr lang="fr-FR" sz="1100" b="0" i="0">
              <a:solidFill>
                <a:schemeClr val="dk1"/>
              </a:solidFill>
              <a:effectLst/>
              <a:latin typeface="+mn-lt"/>
              <a:ea typeface="+mn-ea"/>
              <a:cs typeface="+mn-cs"/>
            </a:rPr>
            <a:t>Et pour finir dans la troisième partie de cette feuille de calcul, nous retrouvons une dernière table dans laquelle vont être insérer les paramètres propres à </a:t>
          </a:r>
          <a:r>
            <a:rPr lang="fr-FR" sz="1100" b="1" i="0">
              <a:solidFill>
                <a:schemeClr val="dk1"/>
              </a:solidFill>
              <a:effectLst/>
              <a:latin typeface="+mn-lt"/>
              <a:ea typeface="+mn-ea"/>
              <a:cs typeface="+mn-cs"/>
            </a:rPr>
            <a:t>l’utilisateur</a:t>
          </a:r>
          <a:r>
            <a:rPr lang="fr-FR" sz="1100" b="0" i="0">
              <a:solidFill>
                <a:schemeClr val="dk1"/>
              </a:solidFill>
              <a:effectLst/>
              <a:latin typeface="+mn-lt"/>
              <a:ea typeface="+mn-ea"/>
              <a:cs typeface="+mn-cs"/>
            </a:rPr>
            <a:t> en cours d’utilisation du fichier.</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Les éléments de la seconde colonne sont récupérés par la formule </a:t>
          </a:r>
          <a:r>
            <a:rPr lang="fr-FR" sz="1100" b="0" i="0">
              <a:solidFill>
                <a:srgbClr val="0070C0"/>
              </a:solidFill>
              <a:effectLst/>
              <a:latin typeface="+mn-lt"/>
              <a:ea typeface="+mn-ea"/>
              <a:cs typeface="+mn-cs"/>
            </a:rPr>
            <a:t>INDEX-EQUIV</a:t>
          </a:r>
          <a:r>
            <a:rPr lang="fr-FR" sz="1100" b="0" i="0">
              <a:solidFill>
                <a:schemeClr val="dk1"/>
              </a:solidFill>
              <a:effectLst/>
              <a:latin typeface="+mn-lt"/>
              <a:ea typeface="+mn-ea"/>
              <a:cs typeface="+mn-cs"/>
            </a:rPr>
            <a:t> </a:t>
          </a:r>
        </a:p>
        <a:p>
          <a:endParaRPr lang="fr-FR" sz="1100" b="0" i="1">
            <a:solidFill>
              <a:schemeClr val="bg1">
                <a:lumMod val="65000"/>
              </a:schemeClr>
            </a:solidFill>
            <a:effectLst/>
            <a:latin typeface="+mn-lt"/>
            <a:ea typeface="+mn-ea"/>
            <a:cs typeface="+mn-cs"/>
          </a:endParaRPr>
        </a:p>
        <a:p>
          <a:r>
            <a:rPr lang="fr-FR" sz="1100" b="1" i="0">
              <a:solidFill>
                <a:srgbClr val="0070C0"/>
              </a:solidFill>
              <a:effectLst/>
              <a:latin typeface="+mn-lt"/>
              <a:ea typeface="+mn-ea"/>
              <a:cs typeface="+mn-cs"/>
            </a:rPr>
            <a:t>=INDEX(E5:K5;EQUIV($C$3;$E$4:$K$4;))</a:t>
          </a:r>
        </a:p>
        <a:p>
          <a:endParaRPr lang="fr-FR" sz="1100" b="1" i="0">
            <a:solidFill>
              <a:srgbClr val="0070C0"/>
            </a:solidFill>
            <a:effectLst/>
            <a:latin typeface="+mn-lt"/>
            <a:ea typeface="+mn-ea"/>
            <a:cs typeface="+mn-cs"/>
          </a:endParaRPr>
        </a:p>
        <a:p>
          <a:r>
            <a:rPr lang="fr-FR" sz="1100" b="0" i="0">
              <a:solidFill>
                <a:schemeClr val="dk1"/>
              </a:solidFill>
              <a:effectLst/>
              <a:latin typeface="+mn-lt"/>
              <a:ea typeface="+mn-ea"/>
              <a:cs typeface="+mn-cs"/>
            </a:rPr>
            <a:t>les </a:t>
          </a:r>
          <a:r>
            <a:rPr lang="fr-FR" sz="1100" b="1" i="0">
              <a:solidFill>
                <a:schemeClr val="dk1"/>
              </a:solidFill>
              <a:effectLst/>
              <a:latin typeface="+mn-lt"/>
              <a:ea typeface="+mn-ea"/>
              <a:cs typeface="+mn-cs"/>
            </a:rPr>
            <a:t>restrictions </a:t>
          </a:r>
          <a:r>
            <a:rPr lang="fr-FR" sz="1100" b="0" i="0">
              <a:solidFill>
                <a:schemeClr val="dk1"/>
              </a:solidFill>
              <a:effectLst/>
              <a:latin typeface="+mn-lt"/>
              <a:ea typeface="+mn-ea"/>
              <a:cs typeface="+mn-cs"/>
            </a:rPr>
            <a:t>ont été mises en place</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en utilisant le langage de programmation </a:t>
          </a:r>
          <a:r>
            <a:rPr lang="fr-FR" sz="1100" b="1" i="0">
              <a:solidFill>
                <a:schemeClr val="dk1"/>
              </a:solidFill>
              <a:effectLst/>
              <a:latin typeface="+mn-lt"/>
              <a:ea typeface="+mn-ea"/>
              <a:cs typeface="+mn-cs"/>
            </a:rPr>
            <a:t>VBA</a:t>
          </a:r>
          <a:r>
            <a:rPr lang="fr-FR" sz="1100" b="0" i="0" baseline="0">
              <a:solidFill>
                <a:schemeClr val="dk1"/>
              </a:solidFill>
              <a:effectLst/>
              <a:latin typeface="+mn-lt"/>
              <a:ea typeface="+mn-ea"/>
              <a:cs typeface="+mn-cs"/>
            </a:rPr>
            <a:t> (Macro)</a:t>
          </a:r>
        </a:p>
        <a:p>
          <a:r>
            <a:rPr lang="fr-FR" sz="1100" b="0" i="0" baseline="0">
              <a:solidFill>
                <a:schemeClr val="dk1"/>
              </a:solidFill>
              <a:effectLst/>
              <a:latin typeface="+mn-lt"/>
              <a:ea typeface="+mn-ea"/>
              <a:cs typeface="+mn-cs"/>
            </a:rPr>
            <a:t>voici le lien de la vidéo explicative (au cas ou) :</a:t>
          </a:r>
        </a:p>
        <a:p>
          <a:r>
            <a:rPr lang="fr-FR" sz="1100" b="0" i="0" u="sng" baseline="0">
              <a:solidFill>
                <a:srgbClr val="68C6ED"/>
              </a:solidFill>
              <a:effectLst/>
              <a:latin typeface="+mn-lt"/>
              <a:ea typeface="+mn-ea"/>
              <a:cs typeface="+mn-cs"/>
            </a:rPr>
            <a:t>https://www.youtube.com/watch?v=48TK8-mbCiY</a:t>
          </a:r>
        </a:p>
        <a:p>
          <a:endParaRPr lang="fr-FR" sz="1100" b="0" i="0" baseline="0">
            <a:solidFill>
              <a:schemeClr val="dk1"/>
            </a:solidFill>
            <a:effectLst/>
            <a:latin typeface="+mn-lt"/>
            <a:ea typeface="+mn-ea"/>
            <a:cs typeface="+mn-cs"/>
          </a:endParaRPr>
        </a:p>
        <a:p>
          <a:endParaRPr lang="fr-FR" sz="1100" b="1" i="0">
            <a:solidFill>
              <a:srgbClr val="0070C0"/>
            </a:solidFill>
            <a:effectLst/>
            <a:latin typeface="+mn-lt"/>
            <a:ea typeface="+mn-ea"/>
            <a:cs typeface="+mn-cs"/>
          </a:endParaRPr>
        </a:p>
        <a:p>
          <a:endParaRPr lang="fr-FR" sz="1100" b="0" i="0">
            <a:solidFill>
              <a:schemeClr val="dk1"/>
            </a:solidFill>
            <a:effectLst/>
            <a:latin typeface="+mn-lt"/>
            <a:ea typeface="+mn-ea"/>
            <a:cs typeface="+mn-cs"/>
          </a:endParaRPr>
        </a:p>
      </xdr:txBody>
    </xdr:sp>
    <xdr:clientData/>
  </xdr:twoCellAnchor>
  <xdr:twoCellAnchor editAs="oneCell">
    <xdr:from>
      <xdr:col>16</xdr:col>
      <xdr:colOff>0</xdr:colOff>
      <xdr:row>1</xdr:row>
      <xdr:rowOff>199896</xdr:rowOff>
    </xdr:from>
    <xdr:to>
      <xdr:col>18</xdr:col>
      <xdr:colOff>297778</xdr:colOff>
      <xdr:row>11</xdr:row>
      <xdr:rowOff>1</xdr:rowOff>
    </xdr:to>
    <xdr:pic>
      <xdr:nvPicPr>
        <xdr:cNvPr id="5" name="Image 4" descr="Totally Spies ! - Canal J">
          <a:extLst>
            <a:ext uri="{FF2B5EF4-FFF2-40B4-BE49-F238E27FC236}">
              <a16:creationId xmlns:a16="http://schemas.microsoft.com/office/drawing/2014/main" id="{433C4EEA-F1A0-A866-784B-25D53150762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2875" b="99500" l="10000" r="90000">
                      <a14:foregroundMark x1="45500" y1="6750" x2="45500" y2="6750"/>
                      <a14:foregroundMark x1="50500" y1="3000" x2="50500" y2="3000"/>
                      <a14:foregroundMark x1="45750" y1="2875" x2="45750" y2="2875"/>
                      <a14:foregroundMark x1="89375" y1="38750" x2="89375" y2="38750"/>
                      <a14:foregroundMark x1="75875" y1="93375" x2="75875" y2="93375"/>
                      <a14:foregroundMark x1="50500" y1="95500" x2="50500" y2="95500"/>
                      <a14:foregroundMark x1="28500" y1="97500" x2="28500" y2="97500"/>
                      <a14:foregroundMark x1="45500" y1="98000" x2="45500" y2="98000"/>
                      <a14:foregroundMark x1="75375" y1="99500" x2="75375" y2="99500"/>
                      <a14:foregroundMark x1="75250" y1="32375" x2="75250" y2="32375"/>
                      <a14:backgroundMark x1="71750" y1="33625" x2="71750" y2="33625"/>
                    </a14:backgroundRemoval>
                  </a14:imgEffect>
                </a14:imgLayer>
              </a14:imgProps>
            </a:ext>
            <a:ext uri="{28A0092B-C50C-407E-A947-70E740481C1C}">
              <a14:useLocalDpi xmlns:a14="http://schemas.microsoft.com/office/drawing/2010/main" val="0"/>
            </a:ext>
          </a:extLst>
        </a:blip>
        <a:srcRect/>
        <a:stretch>
          <a:fillRect/>
        </a:stretch>
      </xdr:blipFill>
      <xdr:spPr bwMode="auto">
        <a:xfrm>
          <a:off x="12584906" y="461834"/>
          <a:ext cx="1794791" cy="2419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297315</xdr:colOff>
      <xdr:row>19</xdr:row>
      <xdr:rowOff>59533</xdr:rowOff>
    </xdr:from>
    <xdr:to>
      <xdr:col>10</xdr:col>
      <xdr:colOff>0</xdr:colOff>
      <xdr:row>34</xdr:row>
      <xdr:rowOff>0</xdr:rowOff>
    </xdr:to>
    <xdr:sp macro="" textlink="">
      <xdr:nvSpPr>
        <xdr:cNvPr id="4" name="ZoneTexte 3">
          <a:extLst>
            <a:ext uri="{FF2B5EF4-FFF2-40B4-BE49-F238E27FC236}">
              <a16:creationId xmlns:a16="http://schemas.microsoft.com/office/drawing/2014/main" id="{8AA7259E-356E-45CB-BCBA-3D4F4A3FCD27}"/>
            </a:ext>
          </a:extLst>
        </xdr:cNvPr>
        <xdr:cNvSpPr txBox="1"/>
      </xdr:nvSpPr>
      <xdr:spPr>
        <a:xfrm>
          <a:off x="460601" y="4890069"/>
          <a:ext cx="7608435" cy="259386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ysClr val="windowText" lastClr="000000"/>
              </a:solidFill>
            </a:rPr>
            <a:t>Identification</a:t>
          </a:r>
          <a:r>
            <a:rPr lang="fr-FR" sz="1400" b="1" baseline="0">
              <a:solidFill>
                <a:sysClr val="windowText" lastClr="000000"/>
              </a:solidFill>
            </a:rPr>
            <a:t>  pour les feuilles verrouillées : </a:t>
          </a:r>
        </a:p>
        <a:p>
          <a:endParaRPr lang="fr-FR" sz="1000" b="1" baseline="0">
            <a:solidFill>
              <a:sysClr val="windowText" lastClr="000000"/>
            </a:solidFill>
          </a:endParaRPr>
        </a:p>
        <a:p>
          <a:r>
            <a:rPr lang="fr-FR" sz="1100" b="0" baseline="0">
              <a:solidFill>
                <a:sysClr val="windowText" lastClr="000000"/>
              </a:solidFill>
            </a:rPr>
            <a:t>Seule </a:t>
          </a:r>
          <a:r>
            <a:rPr lang="fr-FR" sz="1100" b="1" baseline="0">
              <a:solidFill>
                <a:sysClr val="windowText" lastClr="000000"/>
              </a:solidFill>
            </a:rPr>
            <a:t>l'élite</a:t>
          </a:r>
          <a:r>
            <a:rPr lang="fr-FR" sz="1100" b="0" baseline="0">
              <a:solidFill>
                <a:sysClr val="windowText" lastClr="000000"/>
              </a:solidFill>
            </a:rPr>
            <a:t> peut </a:t>
          </a:r>
          <a:r>
            <a:rPr lang="fr-FR" sz="1100" b="1" baseline="0">
              <a:solidFill>
                <a:sysClr val="windowText" lastClr="000000"/>
              </a:solidFill>
            </a:rPr>
            <a:t>visionner</a:t>
          </a:r>
          <a:r>
            <a:rPr lang="fr-FR" sz="1100" b="0" baseline="0">
              <a:solidFill>
                <a:sysClr val="windowText" lastClr="000000"/>
              </a:solidFill>
            </a:rPr>
            <a:t> et </a:t>
          </a:r>
          <a:r>
            <a:rPr lang="fr-FR" sz="1100" b="1" baseline="0">
              <a:solidFill>
                <a:sysClr val="windowText" lastClr="000000"/>
              </a:solidFill>
            </a:rPr>
            <a:t>modifier</a:t>
          </a:r>
          <a:r>
            <a:rPr lang="fr-FR" sz="1100" b="0" baseline="0">
              <a:solidFill>
                <a:sysClr val="windowText" lastClr="000000"/>
              </a:solidFill>
            </a:rPr>
            <a:t> les feuilles </a:t>
          </a:r>
          <a:r>
            <a:rPr lang="fr-FR" sz="1100" b="1" baseline="0">
              <a:solidFill>
                <a:srgbClr val="FF3399"/>
              </a:solidFill>
            </a:rPr>
            <a:t>COÛTS</a:t>
          </a:r>
          <a:r>
            <a:rPr lang="fr-FR" sz="1100" b="0" baseline="0">
              <a:solidFill>
                <a:sysClr val="windowText" lastClr="000000"/>
              </a:solidFill>
            </a:rPr>
            <a:t> et </a:t>
          </a:r>
          <a:r>
            <a:rPr lang="fr-FR" sz="1100" b="1" baseline="0">
              <a:solidFill>
                <a:srgbClr val="FF3399"/>
              </a:solidFill>
            </a:rPr>
            <a:t>DASHBOARD</a:t>
          </a:r>
        </a:p>
        <a:p>
          <a:endParaRPr lang="fr-FR" sz="1100" b="1" baseline="0">
            <a:solidFill>
              <a:srgbClr val="FF3399"/>
            </a:solidFill>
          </a:endParaRPr>
        </a:p>
        <a:p>
          <a:r>
            <a:rPr lang="fr-FR" sz="1100" b="0" baseline="0">
              <a:solidFill>
                <a:sysClr val="windowText" lastClr="000000"/>
              </a:solidFill>
            </a:rPr>
            <a:t>Je m'adresse donc à vous les membres de ce cercle fermé (Guillaume, Iymane, Karima &amp; Pauline (c'est moi !)</a:t>
          </a:r>
        </a:p>
        <a:p>
          <a:endParaRPr lang="fr-FR" sz="1100" b="0" baseline="0">
            <a:solidFill>
              <a:sysClr val="windowText" lastClr="000000"/>
            </a:solidFill>
          </a:endParaRPr>
        </a:p>
        <a:p>
          <a:r>
            <a:rPr lang="fr-FR" sz="1100" b="0" baseline="0">
              <a:solidFill>
                <a:sysClr val="windowText" lastClr="000000"/>
              </a:solidFill>
            </a:rPr>
            <a:t>Pour protéger les feuilles sensibles, j'ai mis en place un système d'identification par mot de passe </a:t>
          </a:r>
          <a:r>
            <a:rPr lang="fr-FR" sz="1100" b="0" i="1" baseline="0">
              <a:solidFill>
                <a:schemeClr val="bg1">
                  <a:lumMod val="50000"/>
                </a:schemeClr>
              </a:solidFill>
            </a:rPr>
            <a:t>(tous les mots de passe de tout les tableaux vous seront communiquer par mail en format PDF) </a:t>
          </a:r>
        </a:p>
        <a:p>
          <a:endParaRPr lang="fr-FR" sz="1100" b="0" i="1" baseline="0">
            <a:solidFill>
              <a:schemeClr val="bg1">
                <a:lumMod val="50000"/>
              </a:schemeClr>
            </a:solidFill>
          </a:endParaRPr>
        </a:p>
        <a:p>
          <a:r>
            <a:rPr lang="fr-FR" sz="1100" b="0" i="0" baseline="0">
              <a:solidFill>
                <a:sysClr val="windowText" lastClr="000000"/>
              </a:solidFill>
            </a:rPr>
            <a:t>Pour cela, dans l'onglet </a:t>
          </a:r>
          <a:r>
            <a:rPr lang="fr-FR" sz="1100" b="1" i="0" baseline="0">
              <a:solidFill>
                <a:srgbClr val="FF3399"/>
              </a:solidFill>
            </a:rPr>
            <a:t>"Process &amp; Accès" </a:t>
          </a:r>
          <a:r>
            <a:rPr lang="fr-FR" sz="1100" b="0" i="0" baseline="0">
              <a:solidFill>
                <a:srgbClr val="FF3399"/>
              </a:solidFill>
            </a:rPr>
            <a:t> </a:t>
          </a:r>
          <a:r>
            <a:rPr lang="fr-FR" sz="1100" b="0" i="0" baseline="0">
              <a:solidFill>
                <a:sysClr val="windowText" lastClr="000000"/>
              </a:solidFill>
            </a:rPr>
            <a:t>vous cliquerez sur le bouton </a:t>
          </a:r>
          <a:r>
            <a:rPr lang="fr-FR" sz="1100" b="1" i="0" baseline="0">
              <a:solidFill>
                <a:sysClr val="windowText" lastClr="000000"/>
              </a:solidFill>
            </a:rPr>
            <a:t>"connexion" </a:t>
          </a:r>
        </a:p>
        <a:p>
          <a:r>
            <a:rPr lang="fr-FR" sz="1100" b="1" i="0" baseline="0">
              <a:solidFill>
                <a:sysClr val="windowText" lastClr="000000"/>
              </a:solidFill>
            </a:rPr>
            <a:t>-&gt;</a:t>
          </a:r>
          <a:r>
            <a:rPr lang="fr-FR" sz="1100" b="0" i="0" baseline="0">
              <a:solidFill>
                <a:sysClr val="windowText" lastClr="000000"/>
              </a:solidFill>
            </a:rPr>
            <a:t> Une </a:t>
          </a:r>
          <a:r>
            <a:rPr lang="fr-FR" sz="1100" b="1" i="0" baseline="0">
              <a:solidFill>
                <a:sysClr val="windowText" lastClr="000000"/>
              </a:solidFill>
            </a:rPr>
            <a:t>fenêtre "identification" </a:t>
          </a:r>
          <a:r>
            <a:rPr lang="fr-FR" sz="1100" b="0" i="0" baseline="0">
              <a:solidFill>
                <a:sysClr val="windowText" lastClr="000000"/>
              </a:solidFill>
            </a:rPr>
            <a:t>va apparaitre,</a:t>
          </a:r>
        </a:p>
        <a:p>
          <a:r>
            <a:rPr lang="fr-FR" sz="1100" b="0" i="0" baseline="0">
              <a:solidFill>
                <a:sysClr val="windowText" lastClr="000000"/>
              </a:solidFill>
            </a:rPr>
            <a:t>-&gt; dans le </a:t>
          </a:r>
          <a:r>
            <a:rPr lang="fr-FR" sz="1100" b="1" i="0" baseline="0">
              <a:solidFill>
                <a:sysClr val="windowText" lastClr="000000"/>
              </a:solidFill>
            </a:rPr>
            <a:t>champ "Utilisateur" </a:t>
          </a:r>
          <a:r>
            <a:rPr lang="fr-FR" sz="1100" b="0" i="0" baseline="0">
              <a:solidFill>
                <a:sysClr val="windowText" lastClr="000000"/>
              </a:solidFill>
            </a:rPr>
            <a:t>vous mettrez simplement votre prénom (sans majuscule)</a:t>
          </a:r>
          <a:r>
            <a:rPr lang="fr-FR" sz="1100" b="1" i="0" baseline="0">
              <a:solidFill>
                <a:sysClr val="windowText" lastClr="000000"/>
              </a:solidFill>
            </a:rPr>
            <a:t> </a:t>
          </a:r>
          <a:r>
            <a:rPr lang="fr-FR" sz="1100" b="0" i="0" baseline="0">
              <a:solidFill>
                <a:sysClr val="windowText" lastClr="000000"/>
              </a:solidFill>
            </a:rPr>
            <a:t>puis le mot de passe dans le </a:t>
          </a:r>
          <a:r>
            <a:rPr lang="fr-FR" sz="1100" b="1" i="0" baseline="0">
              <a:solidFill>
                <a:sysClr val="windowText" lastClr="000000"/>
              </a:solidFill>
            </a:rPr>
            <a:t>champ "Mot de passe"</a:t>
          </a:r>
        </a:p>
        <a:p>
          <a:r>
            <a:rPr lang="fr-FR" sz="1100" b="1" i="0" baseline="0">
              <a:solidFill>
                <a:sysClr val="windowText" lastClr="000000"/>
              </a:solidFill>
            </a:rPr>
            <a:t>-&gt; Validez</a:t>
          </a:r>
        </a:p>
        <a:p>
          <a:endParaRPr lang="fr-FR" sz="1100" b="1" i="0" baseline="0">
            <a:solidFill>
              <a:sysClr val="windowText" lastClr="000000"/>
            </a:solidFill>
          </a:endParaRPr>
        </a:p>
        <a:p>
          <a:endParaRPr lang="fr-FR" sz="1100" b="0" i="0" baseline="0">
            <a:solidFill>
              <a:sysClr val="windowText" lastClr="000000"/>
            </a:solidFill>
          </a:endParaRPr>
        </a:p>
        <a:p>
          <a:endParaRPr lang="fr-FR" sz="1100" b="1" i="0" baseline="0">
            <a:solidFill>
              <a:sysClr val="windowText" lastClr="000000"/>
            </a:solidFill>
          </a:endParaRPr>
        </a:p>
      </xdr:txBody>
    </xdr:sp>
    <xdr:clientData/>
  </xdr:twoCellAnchor>
  <xdr:twoCellAnchor>
    <xdr:from>
      <xdr:col>4</xdr:col>
      <xdr:colOff>530679</xdr:colOff>
      <xdr:row>35</xdr:row>
      <xdr:rowOff>0</xdr:rowOff>
    </xdr:from>
    <xdr:to>
      <xdr:col>10</xdr:col>
      <xdr:colOff>0</xdr:colOff>
      <xdr:row>40</xdr:row>
      <xdr:rowOff>0</xdr:rowOff>
    </xdr:to>
    <xdr:sp macro="" textlink="">
      <xdr:nvSpPr>
        <xdr:cNvPr id="6" name="ZoneTexte 5">
          <a:extLst>
            <a:ext uri="{FF2B5EF4-FFF2-40B4-BE49-F238E27FC236}">
              <a16:creationId xmlns:a16="http://schemas.microsoft.com/office/drawing/2014/main" id="{545AC4E8-8058-DE67-6D58-78C7E1428D79}"/>
            </a:ext>
          </a:extLst>
        </xdr:cNvPr>
        <xdr:cNvSpPr txBox="1"/>
      </xdr:nvSpPr>
      <xdr:spPr>
        <a:xfrm>
          <a:off x="3537858" y="7660821"/>
          <a:ext cx="4531178" cy="88446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accent4">
                  <a:lumMod val="75000"/>
                </a:schemeClr>
              </a:solidFill>
            </a:rPr>
            <a:t>Mot de passe pour déverouiller les feuilles : Test2024</a:t>
          </a:r>
        </a:p>
        <a:p>
          <a:endParaRPr lang="fr-FR" sz="1100"/>
        </a:p>
        <a:p>
          <a:r>
            <a:rPr lang="fr-FR" sz="1100"/>
            <a:t>J'ai verouiller les cellules grises pour éviter les petis accidents de suppression ou modification de formules :) </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257175</xdr:colOff>
      <xdr:row>6</xdr:row>
      <xdr:rowOff>9521</xdr:rowOff>
    </xdr:from>
    <xdr:to>
      <xdr:col>3</xdr:col>
      <xdr:colOff>2343150</xdr:colOff>
      <xdr:row>14</xdr:row>
      <xdr:rowOff>0</xdr:rowOff>
    </xdr:to>
    <xdr:grpSp>
      <xdr:nvGrpSpPr>
        <xdr:cNvPr id="3" name="Group 3">
          <a:extLst>
            <a:ext uri="{FF2B5EF4-FFF2-40B4-BE49-F238E27FC236}">
              <a16:creationId xmlns:a16="http://schemas.microsoft.com/office/drawing/2014/main" id="{FE905D1D-F457-4DBB-A5C0-4A4CE76E737B}"/>
            </a:ext>
          </a:extLst>
        </xdr:cNvPr>
        <xdr:cNvGrpSpPr/>
      </xdr:nvGrpSpPr>
      <xdr:grpSpPr>
        <a:xfrm>
          <a:off x="254000" y="1393821"/>
          <a:ext cx="4113213" cy="1820867"/>
          <a:chOff x="8591550" y="371475"/>
          <a:chExt cx="1619250" cy="847725"/>
        </a:xfrm>
      </xdr:grpSpPr>
      <xdr:sp macro="" textlink="">
        <xdr:nvSpPr>
          <xdr:cNvPr id="4" name="Rectangle: Rounded Corners 4">
            <a:extLst>
              <a:ext uri="{FF2B5EF4-FFF2-40B4-BE49-F238E27FC236}">
                <a16:creationId xmlns:a16="http://schemas.microsoft.com/office/drawing/2014/main" id="{0EBBCB53-6A2A-7F25-D5C4-BFA34795C5FD}"/>
              </a:ext>
            </a:extLst>
          </xdr:cNvPr>
          <xdr:cNvSpPr/>
        </xdr:nvSpPr>
        <xdr:spPr>
          <a:xfrm>
            <a:off x="8591550" y="381000"/>
            <a:ext cx="1619250" cy="83820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ysClr val="windowText" lastClr="000000"/>
              </a:solidFill>
            </a:endParaRPr>
          </a:p>
        </xdr:txBody>
      </xdr:sp>
      <xdr:sp macro="" textlink="">
        <xdr:nvSpPr>
          <xdr:cNvPr id="5" name="Rectangle: Top Corners Rounded 5">
            <a:extLst>
              <a:ext uri="{FF2B5EF4-FFF2-40B4-BE49-F238E27FC236}">
                <a16:creationId xmlns:a16="http://schemas.microsoft.com/office/drawing/2014/main" id="{6BBDB4B8-DD51-A9E9-162A-8BD433808990}"/>
              </a:ext>
            </a:extLst>
          </xdr:cNvPr>
          <xdr:cNvSpPr/>
        </xdr:nvSpPr>
        <xdr:spPr>
          <a:xfrm>
            <a:off x="8591550" y="371475"/>
            <a:ext cx="1619250" cy="260566"/>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i="0">
                <a:solidFill>
                  <a:sysClr val="windowText" lastClr="000000"/>
                </a:solidFill>
                <a:latin typeface="+mn-lt"/>
                <a:cs typeface="Segoe UI Light" panose="020B0502040204020203" pitchFamily="34" charset="0"/>
              </a:rPr>
              <a:t>Partenariats</a:t>
            </a:r>
          </a:p>
        </xdr:txBody>
      </xdr:sp>
    </xdr:grpSp>
    <xdr:clientData/>
  </xdr:twoCellAnchor>
  <xdr:twoCellAnchor editAs="oneCell">
    <xdr:from>
      <xdr:col>1</xdr:col>
      <xdr:colOff>10582</xdr:colOff>
      <xdr:row>14</xdr:row>
      <xdr:rowOff>158752</xdr:rowOff>
    </xdr:from>
    <xdr:to>
      <xdr:col>3</xdr:col>
      <xdr:colOff>2393949</xdr:colOff>
      <xdr:row>39</xdr:row>
      <xdr:rowOff>1</xdr:rowOff>
    </xdr:to>
    <xdr:grpSp>
      <xdr:nvGrpSpPr>
        <xdr:cNvPr id="10" name="Group 10">
          <a:extLst>
            <a:ext uri="{FF2B5EF4-FFF2-40B4-BE49-F238E27FC236}">
              <a16:creationId xmlns:a16="http://schemas.microsoft.com/office/drawing/2014/main" id="{CDE37F43-978E-45C2-A620-06AB4596E86E}"/>
            </a:ext>
          </a:extLst>
        </xdr:cNvPr>
        <xdr:cNvGrpSpPr/>
      </xdr:nvGrpSpPr>
      <xdr:grpSpPr>
        <a:xfrm>
          <a:off x="269345" y="3376615"/>
          <a:ext cx="4145492" cy="8410574"/>
          <a:chOff x="13225620" y="499462"/>
          <a:chExt cx="1652428" cy="1176938"/>
        </a:xfrm>
      </xdr:grpSpPr>
      <xdr:sp macro="" textlink="">
        <xdr:nvSpPr>
          <xdr:cNvPr id="11" name="Rectangle: Rounded Corners 11">
            <a:extLst>
              <a:ext uri="{FF2B5EF4-FFF2-40B4-BE49-F238E27FC236}">
                <a16:creationId xmlns:a16="http://schemas.microsoft.com/office/drawing/2014/main" id="{48C17768-09A2-EF07-3FB0-6CB00335CD8D}"/>
              </a:ext>
            </a:extLst>
          </xdr:cNvPr>
          <xdr:cNvSpPr/>
        </xdr:nvSpPr>
        <xdr:spPr>
          <a:xfrm>
            <a:off x="13228349" y="514350"/>
            <a:ext cx="1644392" cy="116205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2" name="Rectangle: Top Corners Rounded 12">
            <a:extLst>
              <a:ext uri="{FF2B5EF4-FFF2-40B4-BE49-F238E27FC236}">
                <a16:creationId xmlns:a16="http://schemas.microsoft.com/office/drawing/2014/main" id="{F7DD8696-35AA-A677-EEBE-F9630D9DAB3C}"/>
              </a:ext>
            </a:extLst>
          </xdr:cNvPr>
          <xdr:cNvSpPr/>
        </xdr:nvSpPr>
        <xdr:spPr>
          <a:xfrm>
            <a:off x="13225620" y="499462"/>
            <a:ext cx="1652428" cy="105775"/>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i="0">
                <a:solidFill>
                  <a:sysClr val="windowText" lastClr="000000"/>
                </a:solidFill>
                <a:latin typeface="Segoe UI Light" panose="020B0502040204020203" pitchFamily="34" charset="0"/>
                <a:cs typeface="Segoe UI Light" panose="020B0502040204020203" pitchFamily="34" charset="0"/>
              </a:rPr>
              <a:t>SALARIALES</a:t>
            </a:r>
          </a:p>
        </xdr:txBody>
      </xdr:sp>
    </xdr:grpSp>
    <xdr:clientData/>
  </xdr:twoCellAnchor>
  <xdr:twoCellAnchor editAs="oneCell">
    <xdr:from>
      <xdr:col>5</xdr:col>
      <xdr:colOff>9525</xdr:colOff>
      <xdr:row>6</xdr:row>
      <xdr:rowOff>9524</xdr:rowOff>
    </xdr:from>
    <xdr:to>
      <xdr:col>7</xdr:col>
      <xdr:colOff>0</xdr:colOff>
      <xdr:row>14</xdr:row>
      <xdr:rowOff>0</xdr:rowOff>
    </xdr:to>
    <xdr:grpSp>
      <xdr:nvGrpSpPr>
        <xdr:cNvPr id="31" name="Group 3">
          <a:extLst>
            <a:ext uri="{FF2B5EF4-FFF2-40B4-BE49-F238E27FC236}">
              <a16:creationId xmlns:a16="http://schemas.microsoft.com/office/drawing/2014/main" id="{058F03E8-11FE-45DE-B822-8A159CF9CDC5}"/>
            </a:ext>
          </a:extLst>
        </xdr:cNvPr>
        <xdr:cNvGrpSpPr/>
      </xdr:nvGrpSpPr>
      <xdr:grpSpPr>
        <a:xfrm>
          <a:off x="4840288" y="1393824"/>
          <a:ext cx="2398712" cy="1820864"/>
          <a:chOff x="8591550" y="371475"/>
          <a:chExt cx="1619250" cy="847725"/>
        </a:xfrm>
      </xdr:grpSpPr>
      <xdr:sp macro="" textlink="">
        <xdr:nvSpPr>
          <xdr:cNvPr id="32" name="Rectangle: Rounded Corners 4">
            <a:extLst>
              <a:ext uri="{FF2B5EF4-FFF2-40B4-BE49-F238E27FC236}">
                <a16:creationId xmlns:a16="http://schemas.microsoft.com/office/drawing/2014/main" id="{2A7D838D-F3FA-CF9F-3189-47C304E55BDE}"/>
              </a:ext>
            </a:extLst>
          </xdr:cNvPr>
          <xdr:cNvSpPr/>
        </xdr:nvSpPr>
        <xdr:spPr>
          <a:xfrm>
            <a:off x="8591550" y="381000"/>
            <a:ext cx="1619250" cy="83820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3" name="Rectangle: Top Corners Rounded 5">
            <a:extLst>
              <a:ext uri="{FF2B5EF4-FFF2-40B4-BE49-F238E27FC236}">
                <a16:creationId xmlns:a16="http://schemas.microsoft.com/office/drawing/2014/main" id="{2BCD9F15-FE8F-7BA1-7C6B-27B460F6F23E}"/>
              </a:ext>
            </a:extLst>
          </xdr:cNvPr>
          <xdr:cNvSpPr/>
        </xdr:nvSpPr>
        <xdr:spPr>
          <a:xfrm>
            <a:off x="8591550" y="371475"/>
            <a:ext cx="1619250" cy="258490"/>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i="0">
                <a:solidFill>
                  <a:sysClr val="windowText" lastClr="000000"/>
                </a:solidFill>
                <a:latin typeface="+mn-lt"/>
                <a:cs typeface="Segoe UI Light" panose="020B0502040204020203" pitchFamily="34" charset="0"/>
              </a:rPr>
              <a:t>Montant versé aux Organismes Salariaux</a:t>
            </a:r>
          </a:p>
        </xdr:txBody>
      </xdr:sp>
    </xdr:grpSp>
    <xdr:clientData/>
  </xdr:twoCellAnchor>
  <xdr:twoCellAnchor editAs="oneCell">
    <xdr:from>
      <xdr:col>8</xdr:col>
      <xdr:colOff>0</xdr:colOff>
      <xdr:row>6</xdr:row>
      <xdr:rowOff>0</xdr:rowOff>
    </xdr:from>
    <xdr:to>
      <xdr:col>9</xdr:col>
      <xdr:colOff>1254125</xdr:colOff>
      <xdr:row>14</xdr:row>
      <xdr:rowOff>0</xdr:rowOff>
    </xdr:to>
    <xdr:grpSp>
      <xdr:nvGrpSpPr>
        <xdr:cNvPr id="49" name="Group 3">
          <a:extLst>
            <a:ext uri="{FF2B5EF4-FFF2-40B4-BE49-F238E27FC236}">
              <a16:creationId xmlns:a16="http://schemas.microsoft.com/office/drawing/2014/main" id="{7B292F35-DF3C-40E7-A947-48E2A107B73A}"/>
            </a:ext>
          </a:extLst>
        </xdr:cNvPr>
        <xdr:cNvGrpSpPr/>
      </xdr:nvGrpSpPr>
      <xdr:grpSpPr>
        <a:xfrm>
          <a:off x="7477125" y="1381125"/>
          <a:ext cx="2349500" cy="1833563"/>
          <a:chOff x="8591550" y="371475"/>
          <a:chExt cx="1619250" cy="847725"/>
        </a:xfrm>
      </xdr:grpSpPr>
      <xdr:sp macro="" textlink="">
        <xdr:nvSpPr>
          <xdr:cNvPr id="50" name="Rectangle: Rounded Corners 4">
            <a:extLst>
              <a:ext uri="{FF2B5EF4-FFF2-40B4-BE49-F238E27FC236}">
                <a16:creationId xmlns:a16="http://schemas.microsoft.com/office/drawing/2014/main" id="{C813C347-E12F-BB5E-2D4F-F6C8900839FC}"/>
              </a:ext>
            </a:extLst>
          </xdr:cNvPr>
          <xdr:cNvSpPr/>
        </xdr:nvSpPr>
        <xdr:spPr>
          <a:xfrm>
            <a:off x="8591550" y="381000"/>
            <a:ext cx="1619250" cy="83820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1" name="Rectangle: Top Corners Rounded 5">
            <a:extLst>
              <a:ext uri="{FF2B5EF4-FFF2-40B4-BE49-F238E27FC236}">
                <a16:creationId xmlns:a16="http://schemas.microsoft.com/office/drawing/2014/main" id="{0B4C68A8-F501-2D6E-C621-1A8CB01AAE5D}"/>
              </a:ext>
            </a:extLst>
          </xdr:cNvPr>
          <xdr:cNvSpPr/>
        </xdr:nvSpPr>
        <xdr:spPr>
          <a:xfrm>
            <a:off x="8591550" y="371475"/>
            <a:ext cx="1619250" cy="256447"/>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i="0">
                <a:solidFill>
                  <a:sysClr val="windowText" lastClr="000000"/>
                </a:solidFill>
                <a:latin typeface="+mn-lt"/>
                <a:cs typeface="Segoe UI Light" panose="020B0502040204020203" pitchFamily="34" charset="0"/>
              </a:rPr>
              <a:t>Montant versé aux Organismes Patronaux</a:t>
            </a:r>
          </a:p>
        </xdr:txBody>
      </xdr:sp>
    </xdr:grpSp>
    <xdr:clientData/>
  </xdr:twoCellAnchor>
  <xdr:twoCellAnchor editAs="oneCell">
    <xdr:from>
      <xdr:col>10</xdr:col>
      <xdr:colOff>247650</xdr:colOff>
      <xdr:row>5</xdr:row>
      <xdr:rowOff>180975</xdr:rowOff>
    </xdr:from>
    <xdr:to>
      <xdr:col>13</xdr:col>
      <xdr:colOff>6350</xdr:colOff>
      <xdr:row>14</xdr:row>
      <xdr:rowOff>0</xdr:rowOff>
    </xdr:to>
    <xdr:grpSp>
      <xdr:nvGrpSpPr>
        <xdr:cNvPr id="52" name="Group 3">
          <a:extLst>
            <a:ext uri="{FF2B5EF4-FFF2-40B4-BE49-F238E27FC236}">
              <a16:creationId xmlns:a16="http://schemas.microsoft.com/office/drawing/2014/main" id="{F281EA8A-C23E-48BE-BA93-BACB3188A5F9}"/>
            </a:ext>
          </a:extLst>
        </xdr:cNvPr>
        <xdr:cNvGrpSpPr/>
      </xdr:nvGrpSpPr>
      <xdr:grpSpPr>
        <a:xfrm>
          <a:off x="10129838" y="1368425"/>
          <a:ext cx="2405062" cy="1846263"/>
          <a:chOff x="8591550" y="371475"/>
          <a:chExt cx="1619250" cy="847725"/>
        </a:xfrm>
      </xdr:grpSpPr>
      <xdr:sp macro="" textlink="">
        <xdr:nvSpPr>
          <xdr:cNvPr id="53" name="Rectangle: Rounded Corners 4">
            <a:extLst>
              <a:ext uri="{FF2B5EF4-FFF2-40B4-BE49-F238E27FC236}">
                <a16:creationId xmlns:a16="http://schemas.microsoft.com/office/drawing/2014/main" id="{0633A4E9-D186-D045-9D47-29D801BA9CA6}"/>
              </a:ext>
            </a:extLst>
          </xdr:cNvPr>
          <xdr:cNvSpPr/>
        </xdr:nvSpPr>
        <xdr:spPr>
          <a:xfrm>
            <a:off x="8591550" y="381000"/>
            <a:ext cx="1619250" cy="83820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ysClr val="windowText" lastClr="000000"/>
              </a:solidFill>
            </a:endParaRPr>
          </a:p>
        </xdr:txBody>
      </xdr:sp>
      <xdr:sp macro="" textlink="">
        <xdr:nvSpPr>
          <xdr:cNvPr id="54" name="Rectangle: Top Corners Rounded 5">
            <a:extLst>
              <a:ext uri="{FF2B5EF4-FFF2-40B4-BE49-F238E27FC236}">
                <a16:creationId xmlns:a16="http://schemas.microsoft.com/office/drawing/2014/main" id="{EF209EC6-67E1-450B-3BF7-F11717775FE6}"/>
              </a:ext>
            </a:extLst>
          </xdr:cNvPr>
          <xdr:cNvSpPr/>
        </xdr:nvSpPr>
        <xdr:spPr>
          <a:xfrm>
            <a:off x="8591550" y="371475"/>
            <a:ext cx="1619250" cy="256447"/>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i="0">
                <a:solidFill>
                  <a:sysClr val="windowText" lastClr="000000"/>
                </a:solidFill>
                <a:latin typeface="+mn-lt"/>
                <a:cs typeface="Segoe UI Light" panose="020B0502040204020203" pitchFamily="34" charset="0"/>
              </a:rPr>
              <a:t>Montant versé aux Organismes Autres</a:t>
            </a:r>
          </a:p>
        </xdr:txBody>
      </xdr:sp>
    </xdr:grpSp>
    <xdr:clientData/>
  </xdr:twoCellAnchor>
  <xdr:twoCellAnchor editAs="oneCell">
    <xdr:from>
      <xdr:col>4</xdr:col>
      <xdr:colOff>232831</xdr:colOff>
      <xdr:row>14</xdr:row>
      <xdr:rowOff>127007</xdr:rowOff>
    </xdr:from>
    <xdr:to>
      <xdr:col>10</xdr:col>
      <xdr:colOff>7408</xdr:colOff>
      <xdr:row>39</xdr:row>
      <xdr:rowOff>7408</xdr:rowOff>
    </xdr:to>
    <xdr:grpSp>
      <xdr:nvGrpSpPr>
        <xdr:cNvPr id="71" name="Group 10">
          <a:extLst>
            <a:ext uri="{FF2B5EF4-FFF2-40B4-BE49-F238E27FC236}">
              <a16:creationId xmlns:a16="http://schemas.microsoft.com/office/drawing/2014/main" id="{68C2B3FF-4ED1-43C7-92D7-52F8A713B615}"/>
            </a:ext>
          </a:extLst>
        </xdr:cNvPr>
        <xdr:cNvGrpSpPr/>
      </xdr:nvGrpSpPr>
      <xdr:grpSpPr>
        <a:xfrm>
          <a:off x="4831819" y="3338520"/>
          <a:ext cx="5060952" cy="8459251"/>
          <a:chOff x="13225622" y="511203"/>
          <a:chExt cx="1649015" cy="1165197"/>
        </a:xfrm>
      </xdr:grpSpPr>
      <xdr:sp macro="" textlink="">
        <xdr:nvSpPr>
          <xdr:cNvPr id="72" name="Rectangle: Rounded Corners 11">
            <a:extLst>
              <a:ext uri="{FF2B5EF4-FFF2-40B4-BE49-F238E27FC236}">
                <a16:creationId xmlns:a16="http://schemas.microsoft.com/office/drawing/2014/main" id="{A60B70F2-0CD2-32B5-F856-5FB6FA3160C8}"/>
              </a:ext>
            </a:extLst>
          </xdr:cNvPr>
          <xdr:cNvSpPr/>
        </xdr:nvSpPr>
        <xdr:spPr>
          <a:xfrm>
            <a:off x="13228349" y="514350"/>
            <a:ext cx="1644392" cy="116205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73" name="Rectangle: Top Corners Rounded 12">
            <a:extLst>
              <a:ext uri="{FF2B5EF4-FFF2-40B4-BE49-F238E27FC236}">
                <a16:creationId xmlns:a16="http://schemas.microsoft.com/office/drawing/2014/main" id="{12691FE8-05E6-1F7A-D1DD-02076071A46D}"/>
              </a:ext>
            </a:extLst>
          </xdr:cNvPr>
          <xdr:cNvSpPr/>
        </xdr:nvSpPr>
        <xdr:spPr>
          <a:xfrm>
            <a:off x="13225622" y="511203"/>
            <a:ext cx="1649015" cy="110177"/>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i="0">
                <a:solidFill>
                  <a:sysClr val="windowText" lastClr="000000"/>
                </a:solidFill>
                <a:latin typeface="Segoe UI Light" panose="020B0502040204020203" pitchFamily="34" charset="0"/>
                <a:cs typeface="Segoe UI Light" panose="020B0502040204020203" pitchFamily="34" charset="0"/>
              </a:rPr>
              <a:t>PATRONALES</a:t>
            </a:r>
            <a:endParaRPr lang="en-US" sz="1100" b="1" i="0">
              <a:solidFill>
                <a:sysClr val="windowText" lastClr="000000"/>
              </a:solidFill>
              <a:latin typeface="Segoe UI Light" panose="020B0502040204020203" pitchFamily="34" charset="0"/>
              <a:cs typeface="Segoe UI Light" panose="020B0502040204020203" pitchFamily="34" charset="0"/>
            </a:endParaRPr>
          </a:p>
        </xdr:txBody>
      </xdr:sp>
    </xdr:grpSp>
    <xdr:clientData/>
  </xdr:twoCellAnchor>
  <xdr:twoCellAnchor editAs="oneCell">
    <xdr:from>
      <xdr:col>10</xdr:col>
      <xdr:colOff>243417</xdr:colOff>
      <xdr:row>14</xdr:row>
      <xdr:rowOff>158751</xdr:rowOff>
    </xdr:from>
    <xdr:to>
      <xdr:col>15</xdr:col>
      <xdr:colOff>7408</xdr:colOff>
      <xdr:row>39</xdr:row>
      <xdr:rowOff>0</xdr:rowOff>
    </xdr:to>
    <xdr:grpSp>
      <xdr:nvGrpSpPr>
        <xdr:cNvPr id="77" name="Group 10">
          <a:extLst>
            <a:ext uri="{FF2B5EF4-FFF2-40B4-BE49-F238E27FC236}">
              <a16:creationId xmlns:a16="http://schemas.microsoft.com/office/drawing/2014/main" id="{7DC44DA0-AA97-4DD2-9724-E1C0BF9C1FCD}"/>
            </a:ext>
          </a:extLst>
        </xdr:cNvPr>
        <xdr:cNvGrpSpPr/>
      </xdr:nvGrpSpPr>
      <xdr:grpSpPr>
        <a:xfrm>
          <a:off x="10122430" y="3376614"/>
          <a:ext cx="4389966" cy="8410574"/>
          <a:chOff x="13225620" y="499462"/>
          <a:chExt cx="1652428" cy="1176938"/>
        </a:xfrm>
      </xdr:grpSpPr>
      <xdr:sp macro="" textlink="">
        <xdr:nvSpPr>
          <xdr:cNvPr id="78" name="Rectangle: Rounded Corners 11">
            <a:extLst>
              <a:ext uri="{FF2B5EF4-FFF2-40B4-BE49-F238E27FC236}">
                <a16:creationId xmlns:a16="http://schemas.microsoft.com/office/drawing/2014/main" id="{CE72DF57-BE55-2A70-C557-DB2F34B2E1DC}"/>
              </a:ext>
            </a:extLst>
          </xdr:cNvPr>
          <xdr:cNvSpPr/>
        </xdr:nvSpPr>
        <xdr:spPr>
          <a:xfrm>
            <a:off x="13228349" y="514350"/>
            <a:ext cx="1644392" cy="1162050"/>
          </a:xfrm>
          <a:prstGeom prst="roundRect">
            <a:avLst/>
          </a:prstGeom>
          <a:no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79" name="Rectangle: Top Corners Rounded 12">
            <a:extLst>
              <a:ext uri="{FF2B5EF4-FFF2-40B4-BE49-F238E27FC236}">
                <a16:creationId xmlns:a16="http://schemas.microsoft.com/office/drawing/2014/main" id="{1A9F6424-6248-0BF2-64BF-354505797250}"/>
              </a:ext>
            </a:extLst>
          </xdr:cNvPr>
          <xdr:cNvSpPr/>
        </xdr:nvSpPr>
        <xdr:spPr>
          <a:xfrm>
            <a:off x="13225620" y="499462"/>
            <a:ext cx="1652428" cy="105775"/>
          </a:xfrm>
          <a:prstGeom prst="round2SameRect">
            <a:avLst/>
          </a:prstGeom>
          <a:solidFill>
            <a:schemeClr val="bg1">
              <a:lumMod val="75000"/>
            </a:schemeClr>
          </a:solidFill>
          <a:ln w="1905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i="0">
                <a:solidFill>
                  <a:sysClr val="windowText" lastClr="000000"/>
                </a:solidFill>
                <a:latin typeface="Segoe UI Light" panose="020B0502040204020203" pitchFamily="34" charset="0"/>
                <a:cs typeface="Segoe UI Light" panose="020B0502040204020203" pitchFamily="34" charset="0"/>
              </a:rPr>
              <a:t>AUTRES</a:t>
            </a:r>
            <a:endParaRPr lang="en-US" sz="1100" b="1" i="0">
              <a:solidFill>
                <a:sysClr val="windowText" lastClr="000000"/>
              </a:solidFill>
              <a:latin typeface="Segoe UI Light" panose="020B0502040204020203" pitchFamily="34" charset="0"/>
              <a:cs typeface="Segoe UI Light" panose="020B0502040204020203" pitchFamily="34" charset="0"/>
            </a:endParaRPr>
          </a:p>
        </xdr:txBody>
      </xdr:sp>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pauline.pactole\Downloads\Facturation%20Branches%20copie.xlsm" TargetMode="External"/><Relationship Id="rId1" Type="http://schemas.openxmlformats.org/officeDocument/2006/relationships/externalLinkPath" Target="Facturation%20Branches%20copie.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groupeaudiens.sharepoint.com/sites/Directiondesrelationsaveclesprofessionsetlespouvoirspublics/Documents%20partages/General/1-%20NPPA0724/Planificateur%20d'&#233;v&#233;nements%20Vs0724.xlsm" TargetMode="External"/><Relationship Id="rId1" Type="http://schemas.openxmlformats.org/officeDocument/2006/relationships/externalLinkPath" Target="https://groupeaudiens.sharepoint.com/sites/Directiondesrelationsaveclesprofessionsetlespouvoirspublics/Documents%20partages/General/1-%20NPPA0724/Planificateur%20d'&#233;v&#233;nements%20Vs07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étails OS "/>
      <sheetName val="détails Hors Comediance"/>
      <sheetName val="Présentation &amp; Process"/>
      <sheetName val="1. Saisie nouvelle facture"/>
      <sheetName val="2. Archives"/>
      <sheetName val="3. Balance"/>
      <sheetName val="3. Aide &amp; Astuces"/>
      <sheetName val="4. Source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Formulaire"/>
      <sheetName val="2. Calendrier"/>
      <sheetName val="3. Evénements"/>
      <sheetName val="Sources"/>
      <sheetName val="Paramètres et aides"/>
      <sheetName val="ADMINISTRATION"/>
      <sheetName val="Planificateur d'événements Vs07"/>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persons/person.xml><?xml version="1.0" encoding="utf-8"?>
<personList xmlns="http://schemas.microsoft.com/office/spreadsheetml/2018/threadedcomments" xmlns:x="http://schemas.openxmlformats.org/spreadsheetml/2006/main">
  <person displayName="Claire GENTIL" id="{6AE72BB4-2AAF-4D41-B408-6EAF052C5434}" userId="claire.gentil@audiens.org" providerId="PeoplePicker"/>
  <person displayName="Audrey STEUNOU" id="{32EF7049-F662-4902-93FF-6FA096907E1C}" userId="audrey.steunou@audiens.org" providerId="PeoplePicker"/>
  <person displayName="Cécile PREVOST" id="{D8FD86AE-39A6-4D10-9C4F-B9C6F3C7F274}" userId="cecile.prevost@audiens.org" providerId="PeoplePicker"/>
  <person displayName="Marianne CHOLLET" id="{4EC04266-F515-430B-A8CB-D80F26E011A7}" userId="marianne.chollet@audiens.org" providerId="PeoplePicker"/>
  <person displayName="Pauline PACTOLE" id="{7BF625B8-4EAB-4070-937D-8E905211DF6C}" userId="S::pauline.pactole@audiens.org::1483c8db-4c87-4642-8893-570e7f93a831" providerId="AD"/>
</personList>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 xr10:uid="{EDD565C0-55C7-4666-8BD9-0B68E016BB12}" sourceName="Année">
  <extLst>
    <x:ext xmlns:x15="http://schemas.microsoft.com/office/spreadsheetml/2010/11/main" uri="{2F2917AC-EB37-4324-AD4E-5DD8C200BD13}">
      <x15:tableSlicerCache tableId="2" column="30"/>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ype" xr10:uid="{8FA1571E-AEF3-444E-B801-D798B4A12356}" sourceName="Type">
  <extLst>
    <x:ext xmlns:x15="http://schemas.microsoft.com/office/spreadsheetml/2010/11/main" uri="{2F2917AC-EB37-4324-AD4E-5DD8C200BD13}">
      <x15:tableSlicerCache tableId="2" column="2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_association_Sigle" xr10:uid="{006C6149-2381-42F6-8A98-910958EB6FB9}" sourceName="Nom association/Sigle">
  <extLst>
    <x:ext xmlns:x15="http://schemas.microsoft.com/office/spreadsheetml/2010/11/main" uri="{2F2917AC-EB37-4324-AD4E-5DD8C200BD13}">
      <x15:tableSlicerCache tableId="3" column="3"/>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MOIS1" xr10:uid="{36A1EDF0-4B6B-4F60-97A0-959AD25CFFA6}" sourceName="MOIS">
  <extLst>
    <x:ext xmlns:x15="http://schemas.microsoft.com/office/spreadsheetml/2010/11/main" uri="{2F2917AC-EB37-4324-AD4E-5DD8C200BD13}">
      <x15:tableSlicerCache tableId="3" column="15"/>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EE" xr10:uid="{224B3A04-90E6-41EE-96E0-16A3A00268F6}" sourceName="ANNEE">
  <extLst>
    <x:ext xmlns:x15="http://schemas.microsoft.com/office/spreadsheetml/2010/11/main" uri="{2F2917AC-EB37-4324-AD4E-5DD8C200BD13}">
      <x15:tableSlicerCache tableId="3" column="13"/>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ype1" xr10:uid="{8AD58B0D-36FD-4831-BF47-8CC6BA808411}" sourceName="Type">
  <extLst>
    <x:ext xmlns:x15="http://schemas.microsoft.com/office/spreadsheetml/2010/11/main" uri="{2F2917AC-EB37-4324-AD4E-5DD8C200BD13}">
      <x15:tableSlicerCache tableId="3" column="6"/>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hef_de_projet" xr10:uid="{522A8D6E-CC18-409E-BAF7-119BE6D509D9}" sourceName="Référent partenariat">
  <extLst>
    <x:ext xmlns:x15="http://schemas.microsoft.com/office/spreadsheetml/2010/11/main" uri="{2F2917AC-EB37-4324-AD4E-5DD8C200BD13}">
      <x15:tableSlicerCache tableId="3" column="34"/>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_d_application" xr10:uid="{CC586FCA-8EC4-4600-A71D-C9FAF3F8D7C8}" sourceName="Année d'application">
  <extLst>
    <x:ext xmlns:x15="http://schemas.microsoft.com/office/spreadsheetml/2010/11/main" uri="{2F2917AC-EB37-4324-AD4E-5DD8C200BD13}">
      <x15:tableSlicerCache tableId="2" column="17"/>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ersonne_référente_Audiens" xr10:uid="{696E5BA3-14ED-47ED-B809-9407CAF1EC34}" sourceName="Référent partenariat">
  <extLst>
    <x:ext xmlns:x15="http://schemas.microsoft.com/office/spreadsheetml/2010/11/main" uri="{2F2917AC-EB37-4324-AD4E-5DD8C200BD13}">
      <x15:tableSlicerCache tableId="2"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 xr10:uid="{2027ED39-FE8D-4328-A432-CFE4BF82C6A4}" cache="Segment_Année" caption="Année signature" columnCount="2" style="SlicerStyleOther1" rowHeight="241300"/>
  <slicer name="Type" xr10:uid="{F72F6B26-049D-45FE-9D57-74F50784A1A0}" cache="Segment_Type" caption="Type" style="SlicerStyleOther1" rowHeight="241300"/>
  <slicer name="Année d'application" xr10:uid="{CC81E653-8169-455B-94A2-D0078D2C979C}" cache="Segment_Année_d_application" caption="Année d'application" columnCount="3" style="SlicerStyleOther1" rowHeight="241300"/>
  <slicer name="Personne référente Audiens" xr10:uid="{BF98BF55-9EC0-4B50-A721-07DF9CC0FFF4}" cache="Segment_Personne_référente_Audiens" caption="Référent partenariat" style="SlicerStyleOther1"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 association/Sigle" xr10:uid="{61D99555-4AD4-4478-A248-3B041DEDA880}" cache="Segment_Nom_association_Sigle" caption="Nom association/Sigle" style="SlicerStyleDark1" rowHeight="241300"/>
  <slicer name="MOIS 1" xr10:uid="{096184B1-2076-465B-A59B-81C8280110F7}" cache="Segment_MOIS1" caption="MOIS" columnCount="2" style="SlicerStyleDark1" rowHeight="241300"/>
  <slicer name="ANNEE" xr10:uid="{CB96F849-8955-43CB-BB0B-1CF0D4AF63DF}" cache="Segment_ANNEE" caption="ANNEE" columnCount="3" style="SlicerStyleDark1" rowHeight="241300"/>
  <slicer name="Type 1" xr10:uid="{C4B42950-2677-4204-9FBA-085780F3326A}" cache="Segment_Type1" caption="Type" style="SlicerStyleDark1" rowHeight="241300"/>
  <slicer name="Chef de projet" xr10:uid="{A869B07C-E380-4604-BDA2-E1BAAFB37C2D}" cache="Segment_Chef_de_projet" caption="Référent partenariat" style="SlicerStyleDark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4BFB40C-9D51-4381-9EAB-7E9639C79105}" name="Tableau1" displayName="Tableau1" ref="C6:P80" totalsRowShown="0" headerRowDxfId="150" dataDxfId="148" headerRowBorderDxfId="149" tableBorderDxfId="147" totalsRowBorderDxfId="146" headerRowCellStyle="Normal 3" dataCellStyle="Normal 3">
  <autoFilter ref="C6:P80" xr:uid="{74BFB40C-9D51-4381-9EAB-7E9639C79105}"/>
  <tableColumns count="14">
    <tableColumn id="3" xr3:uid="{230EC3FF-9064-4D15-BCD0-E3A0B82D0292}" name="Nom association/Sigle" dataDxfId="145" dataCellStyle="Normal 3"/>
    <tableColumn id="5" xr3:uid="{86B4BAF9-45FF-4481-9420-BA2E19BAD549}" name="TYPE OS" dataDxfId="144" dataCellStyle="Normal 3"/>
    <tableColumn id="4" xr3:uid="{B63449B8-0CC5-4CE8-95C9-D5BB7E5605FC}" name="Secteur" dataDxfId="143" dataCellStyle="Normal 3"/>
    <tableColumn id="1" xr3:uid="{6F722A5A-FB41-4FAB-83FB-EE7309E978F1}" name="N° ID" dataDxfId="142" dataCellStyle="Normal 3">
      <calculatedColumnFormula>#REF!</calculatedColumnFormula>
    </tableColumn>
    <tableColumn id="7" xr3:uid="{D2499391-8C84-469D-9ACA-D93E803D80AC}" name="Contact" dataDxfId="141" dataCellStyle="Normal 3"/>
    <tableColumn id="8" xr3:uid="{B06D677D-923A-4986-95EE-D51EEC12AE4E}" name="Téléphone" dataDxfId="140" dataCellStyle="Normal 3"/>
    <tableColumn id="9" xr3:uid="{B98DDC5D-35D2-4F75-B4FC-08598E407043}" name="Email" dataDxfId="139" dataCellStyle="Normal 3"/>
    <tableColumn id="10" xr3:uid="{A3A545A7-1FEC-4010-9048-77F4EB488DBF}" name="N°." dataDxfId="138" dataCellStyle="Normal 3"/>
    <tableColumn id="11" xr3:uid="{456CC80C-D91E-4C6E-A53B-983D55782A28}" name="Rue" dataDxfId="137" dataCellStyle="Normal 3"/>
    <tableColumn id="12" xr3:uid="{9319B392-345D-4799-8C28-AEF93A7D351C}" name="Code postal" dataDxfId="136" dataCellStyle="Normal 3"/>
    <tableColumn id="13" xr3:uid="{DDE9CAA0-5A66-4454-8DDC-5EC9CD186E85}" name="Ville" dataDxfId="135" dataCellStyle="Normal 3"/>
    <tableColumn id="2" xr3:uid="{D8C24025-4BFE-4749-9A4A-6B6224C8E072}" name="N° RNA ou SIRET" dataDxfId="134" dataCellStyle="Normal 3"/>
    <tableColumn id="15" xr3:uid="{DA8ECF91-A02A-44E2-8A75-242A22A74E97}" name="N° SIRENE" dataDxfId="133" dataCellStyle="Normal 3"/>
    <tableColumn id="14" xr3:uid="{A6F34154-B4DA-4905-9C41-F81BC3B96A06}" name="Commentaires" dataDxfId="132" dataCellStyle="Normal 3"/>
  </tableColumns>
  <tableStyleInfo name="TableStyleMedium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27F4F98-BE4C-4F4F-A2CE-F5C24742CA41}" name="Tableau2" displayName="Tableau2" ref="C7:AL1141" totalsRowShown="0" headerRowDxfId="131" dataDxfId="129" headerRowBorderDxfId="130" tableBorderDxfId="128">
  <autoFilter ref="C7:AL1141" xr:uid="{B27F4F98-BE4C-4F4F-A2CE-F5C24742CA41}"/>
  <sortState xmlns:xlrd2="http://schemas.microsoft.com/office/spreadsheetml/2017/richdata2" ref="C8:AL153">
    <sortCondition descending="1" ref="F7:F1141"/>
  </sortState>
  <tableColumns count="36">
    <tableColumn id="29" xr3:uid="{2561BDA4-20E2-44BB-9F0A-9E10CC268245}" name="Date de signature" dataDxfId="127" dataCellStyle="Normal 3"/>
    <tableColumn id="31" xr3:uid="{458380C2-2152-4B86-B749-60028EC047A9}" name="Mois" dataDxfId="126" dataCellStyle="Normal 3">
      <calculatedColumnFormula>IF(ISBLANK(Tableau2[[#This Row],[Date de signature]]),"",UPPER(TEXT(Tableau2[[#This Row],[Date de signature]],"mmm")))</calculatedColumnFormula>
    </tableColumn>
    <tableColumn id="30" xr3:uid="{A8A75ED7-DA2D-4A8B-909A-EC60E8DCAF49}" name="Année" dataDxfId="125" dataCellStyle="Normal 3">
      <calculatedColumnFormula>IF(ISBLANK(Tableau2[[#This Row],[Date de signature]]),"",UPPER(TEXT(Tableau2[[#This Row],[Date de signature]],"AAAA")))</calculatedColumnFormula>
    </tableColumn>
    <tableColumn id="17" xr3:uid="{CDBCDC44-3F95-4E27-9757-1579BCF22E48}" name="Année d'application" dataDxfId="124" dataCellStyle="Normal 3"/>
    <tableColumn id="24" xr3:uid="{15907D55-9D44-4645-9081-340E68F81C77}" name="Type" dataDxfId="123" dataCellStyle="Normal 3"/>
    <tableColumn id="2" xr3:uid="{45203909-DE73-47C7-BC17-BD533EE86451}" name="N° contrat" dataDxfId="122" dataCellStyle="Normal 3"/>
    <tableColumn id="28" xr3:uid="{F4AFE837-F42B-4E53-85B4-0504A95A1815}" name="N° contrat lié            " dataDxfId="121" dataCellStyle="Normal 3"/>
    <tableColumn id="3" xr3:uid="{D1501E4A-D00F-4310-8B2E-19B969ED47BD}" name="Nom association/Sigle" dataDxfId="120" dataCellStyle="Normal 3"/>
    <tableColumn id="13" xr3:uid="{E713F477-04B7-4066-9CB6-DFA37FBA9052}" name="Type Orga" dataDxfId="12" dataCellStyle="Normal 3">
      <calculatedColumnFormula>IFERROR(VLOOKUP(Tableau2[[#This Row],[Nom association/Sigle]],Tableau1[],2,FALSE),"")</calculatedColumnFormula>
    </tableColumn>
    <tableColumn id="4" xr3:uid="{B5614DC5-2C9D-4FC5-A9CF-2909A4CBF2CF}" name="N° ID" dataDxfId="11" dataCellStyle="Normal 3">
      <calculatedColumnFormula>IFERROR(VLOOKUP(Tableau2[[#This Row],[Nom association/Sigle]],Tableau1[],4,FALSE),"")</calculatedColumnFormula>
    </tableColumn>
    <tableColumn id="1" xr3:uid="{BBC610D2-3D2E-4EBA-8D96-8182D671F519}" name="Contact" dataDxfId="10" dataCellStyle="Normal 3">
      <calculatedColumnFormula>IFERROR(VLOOKUP(Tableau2[[#This Row],[Nom association/Sigle]],Tableau1[],5,FALSE),"")</calculatedColumnFormula>
    </tableColumn>
    <tableColumn id="5" xr3:uid="{E23A5770-F2C6-4F79-B830-62FA16E61FDE}" name="Téléphone" dataDxfId="9" dataCellStyle="Normal 3">
      <calculatedColumnFormula>IFERROR(VLOOKUP(Tableau2[[#This Row],[Nom association/Sigle]],Tableau1[],6,FALSE),"")</calculatedColumnFormula>
    </tableColumn>
    <tableColumn id="6" xr3:uid="{66862426-AB4A-4EF3-8F61-FC7B3911AB91}" name="Email" dataDxfId="8" dataCellStyle="Normal 3">
      <calculatedColumnFormula>IFERROR(VLOOKUP(Tableau2[[#This Row],[Nom association/Sigle]],Tableau1[],7,FALSE),"")</calculatedColumnFormula>
    </tableColumn>
    <tableColumn id="22" xr3:uid="{6AB173A3-26C7-4812-8403-4BF35EB56532}" name="Secteur" dataDxfId="119" dataCellStyle="Normal 3"/>
    <tableColumn id="36" xr3:uid="{1F9C8038-C98B-44DF-8867-E105AE7BBA2B}" name="Signataire association" dataDxfId="118" dataCellStyle="Normal 3"/>
    <tableColumn id="7" xr3:uid="{32742197-454A-49B1-B054-2E8C7EADB96C}" name="Référent partenariat" dataDxfId="117" dataCellStyle="Normal 3"/>
    <tableColumn id="20" xr3:uid="{AB9B577C-BF19-4606-8D7C-C00122B38D73}" name="Mise à disposition locaux AUDIENS " dataDxfId="116" dataCellStyle="Normal 3"/>
    <tableColumn id="21" xr3:uid="{C4B892EF-5A55-4602-A197-A57A1DC109A3}" name="Nom de campagne " dataDxfId="115" dataCellStyle="Normal 3"/>
    <tableColumn id="14" xr3:uid="{FE9636D8-353A-47BA-AD81-D2556DCC4461}" name="Type campagne (si Comédiance)" dataDxfId="114" dataCellStyle="Normal 3"/>
    <tableColumn id="25" xr3:uid="{20A52AF6-9F06-414F-BCDE-9BEC61B6C73F}" name="Détails" dataDxfId="113" dataCellStyle="Normal 3"/>
    <tableColumn id="10" xr3:uid="{67161E5E-FABB-4561-8073-1556C7BD8CED}" name="Date de début" dataDxfId="112" dataCellStyle="Normal 3"/>
    <tableColumn id="33" xr3:uid="{94235113-E48D-4047-BBA5-94710E7C5D20}" name="Mois2" dataDxfId="111" dataCellStyle="Normal 3">
      <calculatedColumnFormula>IF(ISBLANK(Tableau2[[#This Row],[Date de début]]),"",UPPER(TEXT(Tableau2[[#This Row],[Date de début]],"mmm")))</calculatedColumnFormula>
    </tableColumn>
    <tableColumn id="32" xr3:uid="{AF99A35D-025B-4273-AE07-BEDAD2FE8BF0}" name="Année2" dataDxfId="110" dataCellStyle="Normal 3">
      <calculatedColumnFormula>IF(ISBLANK(Tableau2[[#This Row],[Date de début]]),"",UPPER(TEXT(Tableau2[[#This Row],[Date de début]],"AAAA")))</calculatedColumnFormula>
    </tableColumn>
    <tableColumn id="11" xr3:uid="{99E8DF86-514E-4F77-B31A-0BAFAB35E3CC}" name="Date de fin" dataDxfId="109" dataCellStyle="Normal 3"/>
    <tableColumn id="34" xr3:uid="{DAE8C1C2-68B7-48A5-A6BF-4EF8C589371D}" name="Mois3" dataDxfId="108" dataCellStyle="Normal 3">
      <calculatedColumnFormula>IF(ISBLANK(Tableau2[[#This Row],[Date de fin]]),"",UPPER(TEXT(Tableau2[[#This Row],[Date de fin]],"mmm")))</calculatedColumnFormula>
    </tableColumn>
    <tableColumn id="35" xr3:uid="{F81CA8D3-89B5-4C7A-B66D-E7D23535AC2C}" name="Année3" dataDxfId="107" dataCellStyle="Normal 3">
      <calculatedColumnFormula>IF(ISBLANK(Tableau2[[#This Row],[Date de fin]]),"",UPPER(TEXT(Tableau2[[#This Row],[Date de fin]],"AAAA")))</calculatedColumnFormula>
    </tableColumn>
    <tableColumn id="12" xr3:uid="{7D8C343B-6A8A-4AA4-AF46-F43197DFD636}" name="Durée" dataDxfId="7" dataCellStyle="Normal 3">
      <calculatedColumnFormula>DATEDIF(Tableau2[[#This Row],[Date de début]],Tableau2[[#This Row],[Date de fin]],"m")</calculatedColumnFormula>
    </tableColumn>
    <tableColumn id="39" xr3:uid="{7181D90E-0E0E-49B1-AAC0-2FB9AE98B897}" name="Type Reconduction" dataDxfId="106" dataCellStyle="Normal 3"/>
    <tableColumn id="38" xr3:uid="{044C6BA4-1D71-469B-B43C-1C0973DAF68E}" name="Durée reconduction" dataDxfId="105" dataCellStyle="Normal 3"/>
    <tableColumn id="16" xr3:uid="{8550A9FE-0407-4414-B584-6C38D067A121}" name="Période de préavis" dataDxfId="104" dataCellStyle="Normal 3"/>
    <tableColumn id="15" xr3:uid="{EAECCF5D-8A8F-47E3-870D-7BD6CA2630C2}" name="Commentaires" dataDxfId="103" dataCellStyle="Normal 3"/>
    <tableColumn id="18" xr3:uid="{8127860A-D897-42C5-A222-83CF221076C7}" name="Conditions de paiement" dataDxfId="102" dataCellStyle="Normal 3"/>
    <tableColumn id="19" xr3:uid="{DAD07E19-2F9D-4417-9C1B-E2AC1FC0E9C1}" name="Type de paiement" dataDxfId="101" dataCellStyle="Normal 3"/>
    <tableColumn id="41" xr3:uid="{091E4253-E5F8-4B8C-9272-A8D34EFF6F14}" name="Budget alloué TTC" dataDxfId="100" dataCellStyle="Monétaire"/>
    <tableColumn id="42" xr3:uid="{60849153-FC08-4594-B814-4DCECECB5BD8}" name="Restant" dataDxfId="99" dataCellStyle="Monétaire">
      <calculatedColumnFormula>SUM(AJ8-AL8)</calculatedColumnFormula>
    </tableColumn>
    <tableColumn id="43" xr3:uid="{462A2BA0-B184-4888-A85D-01A4998258BF}" name="Exploité" dataDxfId="98" dataCellStyle="Monétaire"/>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FA048EA-AE0D-4477-88F5-905C41CB839E}" name="Tableau25" displayName="Tableau25" ref="B8:R1120" totalsRowShown="0" headerRowDxfId="97" dataDxfId="96" tableBorderDxfId="95">
  <autoFilter ref="B8:R1120" xr:uid="{B27F4F98-BE4C-4F4F-A2CE-F5C24742CA41}"/>
  <sortState xmlns:xlrd2="http://schemas.microsoft.com/office/spreadsheetml/2017/richdata2" ref="B9:Q1120">
    <sortCondition ref="I8:I1120"/>
  </sortState>
  <tableColumns count="17">
    <tableColumn id="4" xr3:uid="{525A6094-9D85-40E6-9E06-48F05D179216}" name="ANNEE" dataDxfId="94">
      <calculatedColumnFormula>IF(ISBLANK(Tableau25[[#This Row],[Date de signature]]),"",UPPER(TEXT(Tableau25[[#This Row],[Date de signature]],"AAAA")))</calculatedColumnFormula>
    </tableColumn>
    <tableColumn id="5" xr3:uid="{2A6004EA-4F12-44BC-974E-69396E523D96}" name="MOIS" dataDxfId="93">
      <calculatedColumnFormula>IF(ISBLANK(Tableau25[[#This Row],[Date de signature]]),"",UPPER(TEXT(Tableau25[[#This Row],[Date de signature]],"mmm")))</calculatedColumnFormula>
    </tableColumn>
    <tableColumn id="1" xr3:uid="{2FE4CE51-5278-438E-9721-5E428A3EF894}" name="Date de signature" dataDxfId="92" dataCellStyle="Normal 3">
      <calculatedColumnFormula>'2. Termes '!C31</calculatedColumnFormula>
    </tableColumn>
    <tableColumn id="6" xr3:uid="{D18337A1-5C38-4061-B103-418C0E70A0FE}" name="Année d'application " dataDxfId="91" dataCellStyle="Normal 3">
      <calculatedColumnFormula>'2. Termes '!F31</calculatedColumnFormula>
    </tableColumn>
    <tableColumn id="2" xr3:uid="{92D1C087-7EE9-40C6-8735-268CC815FE62}" name="Type" dataDxfId="90" dataCellStyle="Normal 3">
      <calculatedColumnFormula>'2. Termes '!G31</calculatedColumnFormula>
    </tableColumn>
    <tableColumn id="26" xr3:uid="{7566FBEA-257D-4436-AEF4-CF29B8BC4661}" name="N° de contrat" dataDxfId="89" dataCellStyle="Normal 3">
      <calculatedColumnFormula>'2. Termes '!H31</calculatedColumnFormula>
    </tableColumn>
    <tableColumn id="27" xr3:uid="{83FA1EF9-8E60-4521-9A91-A8AAC0404BEB}" name="N° de contrat lié" dataDxfId="88" dataCellStyle="Normal 3">
      <calculatedColumnFormula>'2. Termes '!I31</calculatedColumnFormula>
    </tableColumn>
    <tableColumn id="3" xr3:uid="{77BBEE76-1113-4880-901C-4F5F912D9DB3}" name="Nom association/Sigle" dataDxfId="87" dataCellStyle="Normal 3">
      <calculatedColumnFormula>'2. Termes '!J31</calculatedColumnFormula>
    </tableColumn>
    <tableColumn id="14" xr3:uid="{95896D68-4855-4D02-8C90-D6BE7126E293}" name="Type campagne (si Comédiance)" dataDxfId="86" dataCellStyle="Normal 3">
      <calculatedColumnFormula>'2. Termes '!U31</calculatedColumnFormula>
    </tableColumn>
    <tableColumn id="25" xr3:uid="{4CE411E4-3A35-4059-BBCB-9D6C67CF523F}" name="Détails" dataDxfId="85" dataCellStyle="Normal 3">
      <calculatedColumnFormula>'2. Termes '!V31</calculatedColumnFormula>
    </tableColumn>
    <tableColumn id="10" xr3:uid="{B13F4F54-511E-4AC3-8F65-D41CE1964AFB}" name="Date de début" dataDxfId="84" dataCellStyle="Normal 3">
      <calculatedColumnFormula>'2. Termes '!W31</calculatedColumnFormula>
    </tableColumn>
    <tableColumn id="11" xr3:uid="{3E9461F3-7D8D-4515-B8DD-A98CF9003E41}" name="Date de fin" dataDxfId="83" dataCellStyle="Normal 3">
      <calculatedColumnFormula>'2. Termes '!Z31</calculatedColumnFormula>
    </tableColumn>
    <tableColumn id="12" xr3:uid="{0F04F001-AF95-42A8-86D1-984CE2D19F25}" name="Durée" dataDxfId="82" dataCellStyle="Normal 3">
      <calculatedColumnFormula>'2. Termes '!AC31</calculatedColumnFormula>
    </tableColumn>
    <tableColumn id="21" xr3:uid="{CF1B62EF-2DE2-411A-B085-446F5C42C92C}" name="Budget alloué TTC" dataDxfId="81" dataCellStyle="Normal 3">
      <calculatedColumnFormula>'2. Termes '!AJ31</calculatedColumnFormula>
    </tableColumn>
    <tableColumn id="22" xr3:uid="{BDFB98B1-4971-4419-B8F0-0DE3E8C5FC32}" name="Restant" dataDxfId="80" dataCellStyle="Normal 3">
      <calculatedColumnFormula>'2. Termes '!AK31</calculatedColumnFormula>
    </tableColumn>
    <tableColumn id="23" xr3:uid="{163E14A3-57AF-4387-8E93-F014AA18D4DE}" name="Exploité" dataDxfId="79" dataCellStyle="Normal 3">
      <calculatedColumnFormula>'2. Termes '!AL31</calculatedColumnFormula>
    </tableColumn>
    <tableColumn id="29" xr3:uid="{A094B793-F7FA-4821-8B0A-A133F9492DFB}" name="Commentaires" dataDxfId="78">
      <calculatedColumnFormula>'2. Termes '!AG31</calculatedColumnFormula>
    </tableColumn>
  </tableColumns>
  <tableStyleInfo name="TableStyleMedium1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9318E94-FD3E-4422-AA29-9A6BC23D305D}" name="Tableau3" displayName="Tableau3" ref="B6:AF1516" totalsRowShown="0" headerRowDxfId="77" dataDxfId="75" headerRowBorderDxfId="76" tableBorderDxfId="74" headerRowCellStyle="Normal 3" dataCellStyle="Normal 3">
  <autoFilter ref="B6:AF1516" xr:uid="{796C8118-C884-43D6-A6FF-106F2E9CBFE3}"/>
  <sortState xmlns:xlrd2="http://schemas.microsoft.com/office/spreadsheetml/2017/richdata2" ref="B7:AF335">
    <sortCondition descending="1" ref="K6:K1210"/>
  </sortState>
  <tableColumns count="31">
    <tableColumn id="1" xr3:uid="{D2720108-24CC-4DC8-B595-883C7BFE52DB}" name="N° de contrat" dataDxfId="73" dataCellStyle="Normal 3">
      <calculatedColumnFormula>'2. Termes '!H31</calculatedColumnFormula>
    </tableColumn>
    <tableColumn id="21" xr3:uid="{F405B3EF-1253-4836-B0CA-C1A8B42A02E9}" name="Service" dataDxfId="72" dataCellStyle="Normal 3"/>
    <tableColumn id="2" xr3:uid="{8115D9ED-D9FF-4707-B679-1CC91E22D29D}" name="Nom d'événement" dataDxfId="71" dataCellStyle="Normal 3"/>
    <tableColumn id="3" xr3:uid="{0F39FE89-8540-43E3-B3BA-B14BBDCFB879}" name="Nom association/Sigle" dataDxfId="70" dataCellStyle="Normal 3">
      <calculatedColumnFormula>IF('2. Termes '!H31="","",VLOOKUP('2. Termes '!H31,'2. Termes '!$H$8:$H$1141,2))</calculatedColumnFormula>
    </tableColumn>
    <tableColumn id="5" xr3:uid="{AF708DF0-5C12-43C0-893B-3A5E2D889AC4}" name="Ville" dataDxfId="69" dataCellStyle="Normal 3"/>
    <tableColumn id="12" xr3:uid="{CDC31AC5-A45E-47EC-8BFC-9F64A9618795}" name="Lieu" dataDxfId="68" dataCellStyle="Normal 3"/>
    <tableColumn id="4" xr3:uid="{DE7ED3BB-3DCA-4356-8EEB-3700DE6A8BD9}" name="Nombre de personnes " dataDxfId="67" dataCellStyle="Normal 3">
      <calculatedColumnFormula>IF('2. Termes '!H31="","",VLOOKUP('2. Termes '!H31,'2. Termes '!$H$8:$H$1141,3))</calculatedColumnFormula>
    </tableColumn>
    <tableColumn id="6" xr3:uid="{61D85E02-537F-416F-820C-43764992545C}" name="Type" dataDxfId="66" dataCellStyle="Normal 3"/>
    <tableColumn id="22" xr3:uid="{3A1E4CC8-D8AD-417C-BB86-94C00A199896}" name="Présence" dataDxfId="65" dataCellStyle="Normal 3"/>
    <tableColumn id="14" xr3:uid="{55A5E0FD-27AB-4C98-B6AF-907F06E081A4}" name="Date début " dataDxfId="64" dataCellStyle="Normal 3"/>
    <tableColumn id="15" xr3:uid="{99389D25-3371-4092-BF62-418E8E1AE2EC}" name="MOIS" dataDxfId="63" dataCellStyle="Normal 3">
      <calculatedColumnFormula>IF(ISBLANK(Tableau3[[#This Row],[Date début ]]),"",UPPER(TEXT(Tableau3[[#This Row],[Date début ]],"mmm")))</calculatedColumnFormula>
    </tableColumn>
    <tableColumn id="13" xr3:uid="{54E77B1D-A31F-4493-996F-444F72577116}" name="ANNEE" dataDxfId="62" dataCellStyle="Normal 3">
      <calculatedColumnFormula>IF(ISBLANK(Tableau3[[#This Row],[Date début ]]),"",UPPER(TEXT(Tableau3[[#This Row],[Date début ]],"AAAA")))</calculatedColumnFormula>
    </tableColumn>
    <tableColumn id="19" xr3:uid="{02F4E36A-EA18-4C23-85CF-051527D1C924}" name="Date de fin" dataDxfId="61" dataCellStyle="Normal 3"/>
    <tableColumn id="17" xr3:uid="{D17BD9AA-60A8-4C27-B7B7-F505EBB91F0C}" name="MOIS2" dataDxfId="60" dataCellStyle="Normal 3">
      <calculatedColumnFormula>IF(ISBLANK(Tableau3[[#This Row],[Date de fin]]),"",UPPER(TEXT(Tableau3[[#This Row],[Date de fin]],"mmm")))</calculatedColumnFormula>
    </tableColumn>
    <tableColumn id="16" xr3:uid="{31C3F78B-D55F-4B14-AC55-3BDD4437FA7D}" name="ANNEE2" dataDxfId="59" dataCellStyle="Normal 3">
      <calculatedColumnFormula>IF(ISBLANK(Tableau3[[#This Row],[Date de fin]]),"",UPPER(TEXT(Tableau3[[#This Row],[Date de fin]],"AAAA")))</calculatedColumnFormula>
    </tableColumn>
    <tableColumn id="20" xr3:uid="{62209933-FC27-444D-AEDF-99C4AA3633C9}" name="Durée" dataDxfId="58" dataCellStyle="Normal 3"/>
    <tableColumn id="34" xr3:uid="{AEF9EBA4-5F45-4A38-9699-C9CBAFBC4803}" name="Référent partenariat" dataDxfId="57"/>
    <tableColumn id="7" xr3:uid="{4D5D84B2-CAFE-4C10-8D28-BE304B27E17B}" name="Secteur" dataDxfId="56" dataCellStyle="Normal 3">
      <calculatedColumnFormula>[2]!tblÉvénements[[#This Row],[Secteur]]</calculatedColumnFormula>
    </tableColumn>
    <tableColumn id="8" xr3:uid="{77033945-3E60-4A4C-8701-103D1B257DBD}" name="Détails" dataDxfId="55" dataCellStyle="Normal 3">
      <calculatedColumnFormula>[2]!tblÉvénements[[#This Row],[Commentaires]]</calculatedColumnFormula>
    </tableColumn>
    <tableColumn id="24" xr3:uid="{AF4FE342-3EEA-4A41-81B5-A145D7A1C9EA}" name="Dead line envoi" dataDxfId="54"/>
    <tableColumn id="9" xr3:uid="{9D24F8D1-6139-4670-8494-884523F104BC}" name="Date envoi sur site" dataDxfId="53" dataCellStyle="Normal 3"/>
    <tableColumn id="32" xr3:uid="{4345332A-CA9D-48E4-953B-4A2D5E254560}" name="N° suivit" dataDxfId="52"/>
    <tableColumn id="10" xr3:uid="{69A8F9BB-8789-4E49-9FB2-0A82ED324EFC}" name="Date livraison sur site" dataDxfId="51" dataCellStyle="Normal 3"/>
    <tableColumn id="25" xr3:uid="{B6186F11-1BBD-4A5B-948A-2D06332623ED}" name="Stylos" dataDxfId="50"/>
    <tableColumn id="30" xr3:uid="{3FF423F4-5DAD-4186-B99A-3EFB718E5442}" name="Tote bag rose" dataDxfId="49"/>
    <tableColumn id="29" xr3:uid="{D4559931-04AD-4814-9794-31DAE3D5DC0F}" name="Tote bag bleu" dataDxfId="48"/>
    <tableColumn id="28" xr3:uid="{AAA125B3-FCF8-4DB6-BBC6-C4852DB60F06}" name="Carnet rose" dataDxfId="47"/>
    <tableColumn id="27" xr3:uid="{46BD278F-D06B-4DF4-A0CC-A8A1784DE8B6}" name="Cahier rose" dataDxfId="46"/>
    <tableColumn id="26" xr3:uid="{EDAAD004-6D3A-4730-8500-C15C39204A82}" name="Nappes blanches" dataDxfId="45"/>
    <tableColumn id="31" xr3:uid="{EAFF11FC-8D5A-4E41-8F0C-11BAD8ED1044}" name="Nappes roses" dataDxfId="44"/>
    <tableColumn id="11" xr3:uid="{3834A318-3DCF-4713-A4C1-6D97EF41156F}" name="Nappes Noir" dataDxfId="43" dataCellStyle="Normal 3"/>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4A9AA4C-98A4-4C11-BF2E-DF4796D130C7}" name="Tableau5" displayName="Tableau5" ref="B5:Q18" totalsRowShown="0" headerRowDxfId="42">
  <autoFilter ref="B5:Q18" xr:uid="{44A9AA4C-98A4-4C11-BF2E-DF4796D130C7}"/>
  <tableColumns count="16">
    <tableColumn id="1" xr3:uid="{CEBD38E0-6E94-426E-AED0-CF60A27022C8}" name="Année d'application " dataDxfId="41" dataCellStyle="Monétaire"/>
    <tableColumn id="2" xr3:uid="{445B1DCF-1199-4D38-9527-81CE8637D850}" name=" Alloué Salariales" dataDxfId="40" dataCellStyle="Monétaire"/>
    <tableColumn id="3" xr3:uid="{CC10A675-0F34-4CC3-9B93-84A99E69EB93}" name=" Exploité Salariales"/>
    <tableColumn id="4" xr3:uid="{DE432A09-9E7E-48AB-AF52-4D079269D331}" name="Restant Salariales" dataDxfId="39" dataCellStyle="Monétaire"/>
    <tableColumn id="5" xr3:uid="{AF5E4EF8-5273-4D6A-B8FD-C40EC2E17D1D}" name="Alloué Comédiance" dataDxfId="38" dataCellStyle="Monétaire"/>
    <tableColumn id="6" xr3:uid="{271DFA80-57EC-4A83-A757-3FAE48A1A608}" name="Exploité Comédiance" dataDxfId="37"/>
    <tableColumn id="7" xr3:uid="{A10070AC-1B48-492C-9801-0D8C56ADDE15}" name="Restant Comédiance" dataDxfId="36"/>
    <tableColumn id="8" xr3:uid="{D26ABA6F-0742-4A3F-B3C7-66622B55D462}" name=" Alloué Patronales" dataDxfId="35" dataCellStyle="Monétaire"/>
    <tableColumn id="9" xr3:uid="{AE070429-5789-444F-B078-83FB9A432AF7}" name=" Exploité Patronales" dataDxfId="34" dataCellStyle="Monétaire"/>
    <tableColumn id="10" xr3:uid="{2BBE970B-17B7-4CE3-9970-2BEE17FEB05B}" name="Restant Patronales"/>
    <tableColumn id="11" xr3:uid="{A43DDEBD-A13D-4BDA-95EB-08FC5D72E978}" name=" Alloué Autres" dataDxfId="33" dataCellStyle="Monétaire"/>
    <tableColumn id="12" xr3:uid="{ED08981B-0E7A-418F-9818-74F8F1C65F6F}" name=" Exploité Autres" dataDxfId="32" dataCellStyle="Monétaire"/>
    <tableColumn id="13" xr3:uid="{DA18743F-C45D-4882-A855-0C243EB3B52D}" name="Restant Autres"/>
    <tableColumn id="14" xr3:uid="{CA83642B-34E0-45F6-A225-8488371E2209}" name="Somme Totale allouée par années" dataDxfId="31" dataCellStyle="Monétaire">
      <calculatedColumnFormula>SUM('5. Dashboard'!$C6+'5. Dashboard'!$I6+'5. Dashboard'!$L6)</calculatedColumnFormula>
    </tableColumn>
    <tableColumn id="15" xr3:uid="{5F06C652-F39B-448C-A398-F21319FC4474}" name="Somme Totale exploitée par année" dataDxfId="30" dataCellStyle="Monétaire">
      <calculatedColumnFormula>SUM('5. Dashboard'!$D6+'5. Dashboard'!$J6+'5. Dashboard'!$M6)</calculatedColumnFormula>
    </tableColumn>
    <tableColumn id="16" xr3:uid="{D4756CDD-1197-4B87-A243-0ACB160B4D07}" name="Somme Totale restante par année"/>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AAE80D6-606F-4F77-9B0B-A17C35DA79C0}" name="Tableau6" displayName="Tableau6" ref="C20:Q21" totalsRowShown="0" headerRowDxfId="29" dataDxfId="28">
  <autoFilter ref="C20:Q21" xr:uid="{0AAE80D6-606F-4F77-9B0B-A17C35DA79C0}"/>
  <tableColumns count="15">
    <tableColumn id="2" xr3:uid="{580E0763-3C4C-498A-BE76-89E18B4C45BF}" name="Somme totale Allouée aux organismes Salariaux" dataDxfId="27">
      <calculatedColumnFormula>SUM(Tableau5[[ Alloué Salariales]])</calculatedColumnFormula>
    </tableColumn>
    <tableColumn id="3" xr3:uid="{A290C435-E8BD-4DB0-85EF-0F37B063B93E}" name="Somme totale réelle versée aux organismes Salariaux" dataDxfId="26">
      <calculatedColumnFormula>SUM(Tableau5[[ Exploité Salariales]])</calculatedColumnFormula>
    </tableColumn>
    <tableColumn id="4" xr3:uid="{330DF3A2-7D30-4F76-9C38-6E4D9A17E2AE}" name="Somme totale non exploitée par les organismes Salariaux" dataDxfId="25">
      <calculatedColumnFormula>SUM(Tableau5[Restant Salariales])</calculatedColumnFormula>
    </tableColumn>
    <tableColumn id="5" xr3:uid="{E5810A31-C006-4559-B6D5-E1F7C2737EB8}" name="Somme totale Allouée aux organismes Comédiance" dataDxfId="24">
      <calculatedColumnFormula>SUM(Tableau5[Alloué Comédiance])</calculatedColumnFormula>
    </tableColumn>
    <tableColumn id="6" xr3:uid="{CC44D8AB-69F1-4998-A3AC-E8B2215D1600}" name="Somme totale réelle versée aux organismes Comédiance" dataDxfId="23">
      <calculatedColumnFormula>SUM(Tableau5[Exploité Comédiance])</calculatedColumnFormula>
    </tableColumn>
    <tableColumn id="7" xr3:uid="{6C85B578-7BA3-45DE-BEDE-E34F21045A91}" name="Somme totale non exploitée par les organismes Comédiance" dataDxfId="22">
      <calculatedColumnFormula>SUM(Tableau5[Restant Comédiance])</calculatedColumnFormula>
    </tableColumn>
    <tableColumn id="8" xr3:uid="{309F7778-0F44-49DD-80F5-2541049CF1FC}" name="Somme totale Allouée aux organismes Patronaux" dataDxfId="21">
      <calculatedColumnFormula>SUM(Tableau5[[ Alloué Patronales]])</calculatedColumnFormula>
    </tableColumn>
    <tableColumn id="9" xr3:uid="{DFE75640-7D31-4FD4-A895-DDA8F9A98D13}" name="Somme totale réelle versée aux organismes Patronaux" dataDxfId="20">
      <calculatedColumnFormula>SUM(Tableau5[[ Exploité Patronales]])</calculatedColumnFormula>
    </tableColumn>
    <tableColumn id="10" xr3:uid="{298D0AEA-CA6B-41B9-B0DF-6021DA043D4F}" name="Somme totale non exploitée par les organismes Patronaux" dataDxfId="19">
      <calculatedColumnFormula xml:space="preserve"> SUM(Tableau5[Restant Patronales])</calculatedColumnFormula>
    </tableColumn>
    <tableColumn id="11" xr3:uid="{AE922681-8305-4CD7-A7ED-6E2E687177C0}" name="Somme totale Allouée aux organismes Autres" dataDxfId="18">
      <calculatedColumnFormula>SUM(Tableau5[[ Alloué Autres]])</calculatedColumnFormula>
    </tableColumn>
    <tableColumn id="12" xr3:uid="{07CBBE0B-C794-4919-9796-8ADECA767733}" name="Somme totale réelle versé aux organismes Autres" dataDxfId="17">
      <calculatedColumnFormula>SUM(Tableau5[[ Exploité Autres]])</calculatedColumnFormula>
    </tableColumn>
    <tableColumn id="13" xr3:uid="{A783A5FE-C199-4AD6-A21B-FE6387242B41}" name="Somme totale non exploitée par les organismes Autres" dataDxfId="16">
      <calculatedColumnFormula>SUM(Tableau5[Restant Autres])</calculatedColumnFormula>
    </tableColumn>
    <tableColumn id="14" xr3:uid="{55E00AD8-DF6E-47FA-951F-7E9BF4888900}" name="Somme totale Allouée aux organismes par AUDIENS" dataDxfId="15">
      <calculatedColumnFormula>SUM(Tableau5[Somme Totale allouée par années])</calculatedColumnFormula>
    </tableColumn>
    <tableColumn id="15" xr3:uid="{54A3D03E-89B6-4AE1-AD76-72134A95DB3F}" name="Somme totale réelle versée par AUDIENS" dataDxfId="14">
      <calculatedColumnFormula>SUM(Tableau5[Somme Totale exploitée par année])</calculatedColumnFormula>
    </tableColumn>
    <tableColumn id="16" xr3:uid="{660FE1ED-FCBE-463D-8457-A5A9CA3E16A8}" name="Somme totale restante" dataDxfId="13">
      <calculatedColumnFormula>SUM(Tableau5[Somme Totale restante par année])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2013 – 2022">
  <a:themeElements>
    <a:clrScheme name="Papier">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2" dT="2024-08-08T12:17:37.72" personId="{7BF625B8-4EAB-4070-937D-8E905211DF6C}" id="{A1791AED-DCB4-4294-9DB1-498771E72D43}">
    <text xml:space="preserve">@Claire GENTIL @Marianne CHOLLET @Audrey STEUNOU @Cécile PREVOST   
N'hésitez pas à compléter les contacts des asso qui vous sont attribuées, et si de nouvelles sont signée, vous pouvez les ajouter ici. (pas dans les autres onglets, car ils dépendent de celui-là.) 
S'il manque des Asso ou que j'ai fait des fautes, vous pouvez rectifier ! Je suis là pour les questions :) </text>
    <mentions>
      <mention mentionpersonId="{6AE72BB4-2AAF-4D41-B408-6EAF052C5434}" mentionId="{16986C27-E27A-4000-B225-CA8126E89186}" startIndex="0" length="14"/>
      <mention mentionpersonId="{4EC04266-F515-430B-A8CB-D80F26E011A7}" mentionId="{58DB2A70-E392-4EF9-9CB9-1D155C589F76}" startIndex="15" length="17"/>
      <mention mentionpersonId="{32EF7049-F662-4902-93FF-6FA096907E1C}" mentionId="{18D64666-E48F-4D63-B05B-1D267C9E2C4B}" startIndex="33" length="15"/>
      <mention mentionpersonId="{D8FD86AE-39A6-4D10-9C4F-B9C6F3C7F274}" mentionId="{AEA0BBDC-7A37-4593-BB5C-9DE3C6F63E6C}" startIndex="49" length="15"/>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omments" Target="../comments3.xml"/><Relationship Id="rId5" Type="http://schemas.microsoft.com/office/2007/relationships/slicer" Target="../slicers/slicer1.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omments" Target="../comments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omments" Target="../comments5.xml"/><Relationship Id="rId5" Type="http://schemas.microsoft.com/office/2007/relationships/slicer" Target="../slicers/slicer2.xml"/><Relationship Id="rId4" Type="http://schemas.openxmlformats.org/officeDocument/2006/relationships/table" Target="../tables/table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4CDB0-2AB5-48FE-8932-302B10F3BAB6}">
  <sheetPr codeName="Feuil1">
    <tabColor theme="9" tint="-0.249977111117893"/>
  </sheetPr>
  <dimension ref="A1:V20"/>
  <sheetViews>
    <sheetView showGridLines="0" topLeftCell="A6" zoomScale="84" zoomScaleNormal="84" workbookViewId="0">
      <selection activeCell="G20" sqref="G20"/>
    </sheetView>
  </sheetViews>
  <sheetFormatPr baseColWidth="10" defaultColWidth="11.54296875" defaultRowHeight="14.5" x14ac:dyDescent="0.35"/>
  <cols>
    <col min="1" max="1" width="5.7265625" style="21" customWidth="1"/>
    <col min="2" max="2" width="41.453125" style="41" customWidth="1"/>
    <col min="3" max="3" width="126.7265625" style="22" customWidth="1"/>
    <col min="4" max="4" width="4.453125" style="21" customWidth="1"/>
    <col min="5" max="5" width="24.453125" style="21" customWidth="1"/>
    <col min="6" max="6" width="19.7265625" style="21" bestFit="1" customWidth="1"/>
    <col min="7" max="16384" width="11.54296875" style="21"/>
  </cols>
  <sheetData>
    <row r="1" spans="1:22" s="14" customFormat="1" ht="91" customHeight="1" x14ac:dyDescent="0.35">
      <c r="A1" s="392"/>
      <c r="B1" s="392"/>
      <c r="C1" s="392"/>
      <c r="D1" s="392"/>
      <c r="E1" s="392"/>
      <c r="F1" s="392"/>
      <c r="G1" s="392"/>
      <c r="H1" s="392"/>
      <c r="I1" s="392"/>
      <c r="J1" s="392"/>
      <c r="K1" s="392"/>
      <c r="L1" s="392"/>
      <c r="M1" s="392"/>
    </row>
    <row r="2" spans="1:22" s="14" customFormat="1" ht="19.5" customHeight="1" x14ac:dyDescent="0.35">
      <c r="A2" s="16"/>
      <c r="B2" s="15" t="s">
        <v>0</v>
      </c>
      <c r="C2" s="17"/>
      <c r="E2" s="47" t="str">
        <f>"Bonjour "&amp;_utilisateur&amp;" !"</f>
        <v>Bonjour Pauline !</v>
      </c>
      <c r="P2" s="16"/>
      <c r="Q2" s="16"/>
      <c r="R2" s="16"/>
      <c r="S2" s="16"/>
      <c r="T2" s="16"/>
      <c r="U2" s="16"/>
      <c r="V2" s="16"/>
    </row>
    <row r="3" spans="1:22" s="14" customFormat="1" ht="26.5" customHeight="1" x14ac:dyDescent="0.35">
      <c r="A3" s="16"/>
      <c r="B3" s="18"/>
      <c r="C3" s="17"/>
      <c r="E3" s="23" t="s">
        <v>1</v>
      </c>
      <c r="F3" s="46">
        <f ca="1">TODAY()</f>
        <v>45573</v>
      </c>
      <c r="G3" s="19"/>
      <c r="H3" s="20"/>
      <c r="P3" s="16"/>
      <c r="Q3" s="16"/>
      <c r="R3" s="16"/>
      <c r="S3" s="16"/>
      <c r="T3" s="16"/>
      <c r="U3" s="16"/>
      <c r="V3" s="16"/>
    </row>
    <row r="4" spans="1:22" s="14" customFormat="1" ht="13.4" customHeight="1" x14ac:dyDescent="0.35">
      <c r="A4" s="16"/>
      <c r="B4" s="40"/>
      <c r="C4" s="17"/>
      <c r="P4" s="16"/>
      <c r="Q4" s="16"/>
      <c r="R4" s="16"/>
      <c r="S4" s="16"/>
      <c r="T4" s="16"/>
      <c r="U4" s="16"/>
      <c r="V4" s="16"/>
    </row>
    <row r="5" spans="1:22" s="14" customFormat="1" ht="24" customHeight="1" x14ac:dyDescent="0.35">
      <c r="A5" s="13"/>
      <c r="B5" s="395" t="s">
        <v>2</v>
      </c>
      <c r="C5" s="396"/>
      <c r="E5" s="21"/>
      <c r="F5" s="21"/>
      <c r="G5" s="393"/>
      <c r="H5" s="393"/>
      <c r="I5" s="393"/>
      <c r="J5" s="393"/>
      <c r="K5" s="393"/>
      <c r="L5" s="393"/>
      <c r="M5" s="393"/>
      <c r="N5" s="393"/>
      <c r="O5" s="393"/>
      <c r="P5" s="393"/>
      <c r="Q5" s="394"/>
      <c r="R5" s="394"/>
      <c r="S5" s="394"/>
      <c r="T5" s="394"/>
      <c r="U5" s="394"/>
      <c r="V5" s="394"/>
    </row>
    <row r="6" spans="1:22" ht="148.5" customHeight="1" x14ac:dyDescent="0.35">
      <c r="B6" s="39" t="s">
        <v>3</v>
      </c>
      <c r="C6" s="35"/>
      <c r="D6" s="14"/>
    </row>
    <row r="7" spans="1:22" x14ac:dyDescent="0.35">
      <c r="D7" s="14"/>
    </row>
    <row r="8" spans="1:22" ht="30" customHeight="1" x14ac:dyDescent="0.35">
      <c r="B8" s="39" t="s">
        <v>4</v>
      </c>
      <c r="C8" s="36"/>
      <c r="D8" s="14"/>
    </row>
    <row r="9" spans="1:22" x14ac:dyDescent="0.35">
      <c r="D9" s="14"/>
    </row>
    <row r="10" spans="1:22" ht="30" customHeight="1" x14ac:dyDescent="0.35">
      <c r="B10" s="39" t="s">
        <v>5</v>
      </c>
      <c r="C10" s="36"/>
      <c r="D10" s="14"/>
    </row>
    <row r="11" spans="1:22" x14ac:dyDescent="0.35">
      <c r="D11" s="14"/>
    </row>
    <row r="12" spans="1:22" ht="30" customHeight="1" x14ac:dyDescent="0.35">
      <c r="B12" s="39" t="s">
        <v>6</v>
      </c>
      <c r="C12" s="36"/>
      <c r="D12" s="14"/>
    </row>
    <row r="13" spans="1:22" x14ac:dyDescent="0.35">
      <c r="C13" s="10"/>
      <c r="D13" s="14"/>
    </row>
    <row r="14" spans="1:22" ht="30" customHeight="1" x14ac:dyDescent="0.35">
      <c r="B14" s="39" t="s">
        <v>7</v>
      </c>
      <c r="C14" s="36"/>
      <c r="D14" s="14"/>
    </row>
    <row r="15" spans="1:22" x14ac:dyDescent="0.35">
      <c r="D15" s="14"/>
    </row>
    <row r="16" spans="1:22" ht="71.5" customHeight="1" x14ac:dyDescent="0.35">
      <c r="B16" s="39" t="s">
        <v>8</v>
      </c>
      <c r="C16" s="37"/>
      <c r="D16" s="14"/>
      <c r="O16" s="22"/>
    </row>
    <row r="18" spans="2:3" ht="134.15" customHeight="1" x14ac:dyDescent="0.35">
      <c r="B18" s="39" t="s">
        <v>9</v>
      </c>
      <c r="C18" s="37"/>
    </row>
    <row r="20" spans="2:3" ht="53.5" customHeight="1" x14ac:dyDescent="0.35">
      <c r="B20" s="39" t="s">
        <v>10</v>
      </c>
      <c r="C20" s="38"/>
    </row>
  </sheetData>
  <mergeCells count="5">
    <mergeCell ref="A1:M1"/>
    <mergeCell ref="G5:K5"/>
    <mergeCell ref="L5:P5"/>
    <mergeCell ref="Q5:V5"/>
    <mergeCell ref="B5:C5"/>
  </mergeCells>
  <pageMargins left="0.7" right="0.7" top="0.78740157499999996" bottom="0.78740157499999996"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85E88-46B5-4662-9998-41F5DF14F282}">
  <sheetPr codeName="Feuil2">
    <tabColor theme="8" tint="-0.249977111117893"/>
    <outlinePr summaryBelow="0" summaryRight="0"/>
  </sheetPr>
  <dimension ref="B2:P80"/>
  <sheetViews>
    <sheetView showGridLines="0" zoomScale="91" zoomScaleNormal="91" workbookViewId="0">
      <pane ySplit="6" topLeftCell="A65" activePane="bottomLeft" state="frozen"/>
      <selection pane="bottomLeft" activeCell="C2" sqref="C2"/>
    </sheetView>
  </sheetViews>
  <sheetFormatPr baseColWidth="10" defaultColWidth="11.54296875" defaultRowHeight="22.5" x14ac:dyDescent="0.35"/>
  <cols>
    <col min="1" max="1" width="2.26953125" style="180" customWidth="1"/>
    <col min="2" max="2" width="4.1796875" style="178" customWidth="1"/>
    <col min="3" max="3" width="50.54296875" style="179" customWidth="1"/>
    <col min="4" max="4" width="10.54296875" style="180" customWidth="1"/>
    <col min="5" max="5" width="29.81640625" style="180" customWidth="1"/>
    <col min="6" max="6" width="11.54296875" style="180"/>
    <col min="7" max="7" width="28.453125" style="180" customWidth="1"/>
    <col min="8" max="8" width="15.54296875" style="181" customWidth="1"/>
    <col min="9" max="9" width="26.81640625" style="180" customWidth="1"/>
    <col min="10" max="10" width="8.453125" style="182" customWidth="1"/>
    <col min="11" max="11" width="24.54296875" style="180" customWidth="1"/>
    <col min="12" max="12" width="13.1796875" style="180" customWidth="1"/>
    <col min="13" max="13" width="21.54296875" style="180" customWidth="1"/>
    <col min="14" max="14" width="21.453125" style="182" customWidth="1"/>
    <col min="15" max="15" width="18.6328125" style="182" customWidth="1"/>
    <col min="16" max="16" width="50.54296875" style="180" customWidth="1"/>
    <col min="17" max="16384" width="11.54296875" style="180"/>
  </cols>
  <sheetData>
    <row r="2" spans="2:16" ht="87.5" customHeight="1" x14ac:dyDescent="0.35">
      <c r="B2" s="197"/>
      <c r="C2" s="337" t="s">
        <v>11</v>
      </c>
      <c r="D2" s="198"/>
      <c r="E2" s="198"/>
      <c r="P2" s="199"/>
    </row>
    <row r="3" spans="2:16" ht="14.15" customHeight="1" x14ac:dyDescent="0.35">
      <c r="B3" s="197"/>
      <c r="P3" s="77"/>
    </row>
    <row r="4" spans="2:16" ht="13.4" customHeight="1" x14ac:dyDescent="0.35">
      <c r="B4" s="197"/>
      <c r="P4" s="199"/>
    </row>
    <row r="5" spans="2:16" s="200" customFormat="1" ht="25.5" customHeight="1" x14ac:dyDescent="0.35">
      <c r="B5" s="201"/>
      <c r="C5" s="202"/>
      <c r="D5" s="202" t="s">
        <v>12</v>
      </c>
      <c r="E5" s="202"/>
      <c r="F5" s="202"/>
      <c r="G5" s="400" t="s">
        <v>13</v>
      </c>
      <c r="H5" s="400"/>
      <c r="I5" s="400"/>
      <c r="J5" s="400"/>
      <c r="K5" s="400"/>
      <c r="L5" s="400"/>
      <c r="M5" s="400"/>
      <c r="N5" s="400"/>
      <c r="O5" s="400"/>
      <c r="P5" s="203" t="s">
        <v>14</v>
      </c>
    </row>
    <row r="6" spans="2:16" s="204" customFormat="1" ht="28.5" customHeight="1" x14ac:dyDescent="0.35">
      <c r="B6" s="205"/>
      <c r="C6" s="206" t="s">
        <v>16</v>
      </c>
      <c r="D6" s="206" t="s">
        <v>17</v>
      </c>
      <c r="E6" s="206" t="s">
        <v>15</v>
      </c>
      <c r="F6" s="206" t="s">
        <v>18</v>
      </c>
      <c r="G6" s="207" t="s">
        <v>19</v>
      </c>
      <c r="H6" s="208" t="s">
        <v>20</v>
      </c>
      <c r="I6" s="207" t="s">
        <v>21</v>
      </c>
      <c r="J6" s="209" t="s">
        <v>22</v>
      </c>
      <c r="K6" s="207" t="s">
        <v>23</v>
      </c>
      <c r="L6" s="207" t="s">
        <v>24</v>
      </c>
      <c r="M6" s="207" t="s">
        <v>25</v>
      </c>
      <c r="N6" s="209" t="s">
        <v>26</v>
      </c>
      <c r="O6" s="209" t="s">
        <v>27</v>
      </c>
      <c r="P6" s="207" t="s">
        <v>28</v>
      </c>
    </row>
    <row r="7" spans="2:16" ht="30" customHeight="1" x14ac:dyDescent="0.35">
      <c r="B7" s="190"/>
      <c r="C7" s="191" t="s">
        <v>29</v>
      </c>
      <c r="D7" s="183" t="s">
        <v>30</v>
      </c>
      <c r="E7" s="183"/>
      <c r="F7" s="177" t="e">
        <f>#REF!</f>
        <v>#REF!</v>
      </c>
      <c r="G7" s="183"/>
      <c r="H7" s="184"/>
      <c r="I7" s="185"/>
      <c r="J7" s="186"/>
      <c r="K7" s="183"/>
      <c r="L7" s="183"/>
      <c r="M7" s="183"/>
      <c r="N7" s="186"/>
      <c r="O7" s="186"/>
      <c r="P7" s="187"/>
    </row>
    <row r="8" spans="2:16" ht="30" customHeight="1" x14ac:dyDescent="0.35">
      <c r="B8" s="190"/>
      <c r="C8" s="191" t="s">
        <v>31</v>
      </c>
      <c r="D8" s="183" t="s">
        <v>30</v>
      </c>
      <c r="E8" s="183"/>
      <c r="F8" s="177" t="e">
        <f>#REF!</f>
        <v>#REF!</v>
      </c>
      <c r="G8" s="183"/>
      <c r="H8" s="184"/>
      <c r="I8" s="185"/>
      <c r="J8" s="186"/>
      <c r="K8" s="183"/>
      <c r="L8" s="183"/>
      <c r="M8" s="183"/>
      <c r="N8" s="186"/>
      <c r="O8" s="186"/>
      <c r="P8" s="187"/>
    </row>
    <row r="9" spans="2:16" ht="28.5" customHeight="1" thickBot="1" x14ac:dyDescent="0.4">
      <c r="B9" s="190"/>
      <c r="C9" s="191" t="s">
        <v>32</v>
      </c>
      <c r="D9" s="183" t="s">
        <v>30</v>
      </c>
      <c r="E9" s="183"/>
      <c r="F9" s="177" t="e">
        <f>#REF!</f>
        <v>#REF!</v>
      </c>
      <c r="G9" s="183"/>
      <c r="H9" s="184"/>
      <c r="I9" s="185"/>
      <c r="J9" s="186"/>
      <c r="K9" s="183"/>
      <c r="L9" s="183"/>
      <c r="M9" s="183"/>
      <c r="N9" s="186"/>
      <c r="O9" s="186"/>
      <c r="P9" s="187"/>
    </row>
    <row r="10" spans="2:16" ht="30" customHeight="1" thickTop="1" x14ac:dyDescent="0.35">
      <c r="B10" s="397" t="s">
        <v>33</v>
      </c>
      <c r="C10" s="192" t="s">
        <v>34</v>
      </c>
      <c r="D10" s="188" t="s">
        <v>30</v>
      </c>
      <c r="E10" s="188"/>
      <c r="F10" s="331" t="e">
        <f>#REF!</f>
        <v>#REF!</v>
      </c>
      <c r="G10" s="183"/>
      <c r="H10" s="184"/>
      <c r="I10" s="185"/>
      <c r="J10" s="186"/>
      <c r="K10" s="183"/>
      <c r="L10" s="183"/>
      <c r="M10" s="183"/>
      <c r="N10" s="186"/>
      <c r="O10" s="186"/>
      <c r="P10" s="187"/>
    </row>
    <row r="11" spans="2:16" ht="30" customHeight="1" x14ac:dyDescent="0.35">
      <c r="B11" s="398"/>
      <c r="C11" s="191" t="s">
        <v>35</v>
      </c>
      <c r="D11" s="183" t="s">
        <v>30</v>
      </c>
      <c r="E11" s="183"/>
      <c r="F11" s="177" t="e">
        <f>#REF!</f>
        <v>#REF!</v>
      </c>
      <c r="G11" s="183"/>
      <c r="H11" s="184"/>
      <c r="I11" s="185"/>
      <c r="J11" s="186"/>
      <c r="K11" s="183"/>
      <c r="L11" s="183"/>
      <c r="M11" s="183"/>
      <c r="N11" s="186"/>
      <c r="O11" s="186"/>
      <c r="P11" s="187"/>
    </row>
    <row r="12" spans="2:16" ht="30" customHeight="1" x14ac:dyDescent="0.35">
      <c r="B12" s="398"/>
      <c r="C12" s="191" t="s">
        <v>36</v>
      </c>
      <c r="D12" s="183" t="s">
        <v>30</v>
      </c>
      <c r="E12" s="183"/>
      <c r="F12" s="177" t="e">
        <f>#REF!</f>
        <v>#REF!</v>
      </c>
      <c r="G12" s="183"/>
      <c r="H12" s="184"/>
      <c r="I12" s="185"/>
      <c r="J12" s="186"/>
      <c r="K12" s="183"/>
      <c r="L12" s="183"/>
      <c r="M12" s="183"/>
      <c r="N12" s="186"/>
      <c r="O12" s="186"/>
      <c r="P12" s="187"/>
    </row>
    <row r="13" spans="2:16" ht="30" customHeight="1" x14ac:dyDescent="0.35">
      <c r="B13" s="398"/>
      <c r="C13" s="191" t="s">
        <v>37</v>
      </c>
      <c r="D13" s="183" t="s">
        <v>30</v>
      </c>
      <c r="E13" s="183"/>
      <c r="F13" s="177" t="e">
        <f>#REF!</f>
        <v>#REF!</v>
      </c>
      <c r="G13" s="183"/>
      <c r="H13" s="184"/>
      <c r="I13" s="185"/>
      <c r="J13" s="186"/>
      <c r="K13" s="183"/>
      <c r="L13" s="183"/>
      <c r="M13" s="183"/>
      <c r="N13" s="186"/>
      <c r="O13" s="186"/>
      <c r="P13" s="187"/>
    </row>
    <row r="14" spans="2:16" ht="30" customHeight="1" x14ac:dyDescent="0.35">
      <c r="B14" s="398"/>
      <c r="C14" s="191" t="s">
        <v>38</v>
      </c>
      <c r="D14" s="183" t="s">
        <v>30</v>
      </c>
      <c r="E14" s="183"/>
      <c r="F14" s="177" t="e">
        <f>#REF!</f>
        <v>#REF!</v>
      </c>
      <c r="G14" s="183"/>
      <c r="H14" s="184"/>
      <c r="I14" s="185"/>
      <c r="J14" s="186"/>
      <c r="K14" s="183"/>
      <c r="L14" s="183"/>
      <c r="M14" s="183"/>
      <c r="N14" s="186"/>
      <c r="O14" s="186"/>
      <c r="P14" s="187"/>
    </row>
    <row r="15" spans="2:16" ht="30" customHeight="1" x14ac:dyDescent="0.35">
      <c r="B15" s="398"/>
      <c r="C15" s="191" t="s">
        <v>39</v>
      </c>
      <c r="D15" s="183" t="s">
        <v>30</v>
      </c>
      <c r="E15" s="183"/>
      <c r="F15" s="177" t="e">
        <f>#REF!</f>
        <v>#REF!</v>
      </c>
      <c r="G15" s="183"/>
      <c r="H15" s="184"/>
      <c r="I15" s="185"/>
      <c r="J15" s="186"/>
      <c r="K15" s="183"/>
      <c r="L15" s="183"/>
      <c r="M15" s="183"/>
      <c r="N15" s="186"/>
      <c r="O15" s="186"/>
      <c r="P15" s="187"/>
    </row>
    <row r="16" spans="2:16" ht="30" customHeight="1" x14ac:dyDescent="0.35">
      <c r="B16" s="398"/>
      <c r="C16" s="191" t="s">
        <v>40</v>
      </c>
      <c r="D16" s="183" t="s">
        <v>30</v>
      </c>
      <c r="E16" s="183"/>
      <c r="F16" s="177" t="e">
        <f>#REF!</f>
        <v>#REF!</v>
      </c>
      <c r="G16" s="183"/>
      <c r="H16" s="184"/>
      <c r="I16" s="185"/>
      <c r="J16" s="186"/>
      <c r="K16" s="183"/>
      <c r="L16" s="183"/>
      <c r="M16" s="183"/>
      <c r="N16" s="186"/>
      <c r="O16" s="186"/>
      <c r="P16" s="187"/>
    </row>
    <row r="17" spans="2:16" ht="30" customHeight="1" x14ac:dyDescent="0.35">
      <c r="B17" s="398"/>
      <c r="C17" s="191" t="s">
        <v>41</v>
      </c>
      <c r="D17" s="183" t="s">
        <v>30</v>
      </c>
      <c r="E17" s="183"/>
      <c r="F17" s="177" t="e">
        <f>#REF!</f>
        <v>#REF!</v>
      </c>
      <c r="G17" s="183"/>
      <c r="H17" s="184"/>
      <c r="I17" s="185"/>
      <c r="J17" s="186"/>
      <c r="K17" s="183"/>
      <c r="L17" s="183"/>
      <c r="M17" s="183"/>
      <c r="N17" s="186"/>
      <c r="O17" s="186"/>
      <c r="P17" s="187"/>
    </row>
    <row r="18" spans="2:16" ht="30" customHeight="1" x14ac:dyDescent="0.35">
      <c r="B18" s="398"/>
      <c r="C18" s="191" t="s">
        <v>42</v>
      </c>
      <c r="D18" s="183" t="s">
        <v>30</v>
      </c>
      <c r="E18" s="183"/>
      <c r="F18" s="177" t="e">
        <f>#REF!</f>
        <v>#REF!</v>
      </c>
      <c r="G18" s="183"/>
      <c r="H18" s="184"/>
      <c r="I18" s="185"/>
      <c r="J18" s="186"/>
      <c r="K18" s="183"/>
      <c r="L18" s="183"/>
      <c r="M18" s="183"/>
      <c r="N18" s="186"/>
      <c r="O18" s="186"/>
      <c r="P18" s="187"/>
    </row>
    <row r="19" spans="2:16" ht="30" customHeight="1" x14ac:dyDescent="0.35">
      <c r="B19" s="398"/>
      <c r="C19" s="191" t="s">
        <v>279</v>
      </c>
      <c r="D19" s="183" t="s">
        <v>30</v>
      </c>
      <c r="E19" s="183"/>
      <c r="F19" s="177" t="e">
        <f>#REF!</f>
        <v>#REF!</v>
      </c>
      <c r="G19" s="183"/>
      <c r="H19" s="184"/>
      <c r="I19" s="185"/>
      <c r="J19" s="186"/>
      <c r="K19" s="183"/>
      <c r="L19" s="183"/>
      <c r="M19" s="183"/>
      <c r="N19" s="186"/>
      <c r="O19" s="186"/>
      <c r="P19" s="187"/>
    </row>
    <row r="20" spans="2:16" ht="30" customHeight="1" thickBot="1" x14ac:dyDescent="0.4">
      <c r="B20" s="399"/>
      <c r="C20" s="193" t="s">
        <v>43</v>
      </c>
      <c r="D20" s="189" t="s">
        <v>30</v>
      </c>
      <c r="E20" s="189"/>
      <c r="F20" s="330" t="e">
        <f>#REF!</f>
        <v>#REF!</v>
      </c>
      <c r="G20" s="183"/>
      <c r="H20" s="184"/>
      <c r="I20" s="185"/>
      <c r="J20" s="186"/>
      <c r="K20" s="183"/>
      <c r="L20" s="183"/>
      <c r="M20" s="183"/>
      <c r="N20" s="186"/>
      <c r="O20" s="186"/>
      <c r="P20" s="187"/>
    </row>
    <row r="21" spans="2:16" ht="30" customHeight="1" thickTop="1" x14ac:dyDescent="0.35">
      <c r="B21" s="190"/>
      <c r="C21" s="191" t="s">
        <v>44</v>
      </c>
      <c r="D21" s="183" t="s">
        <v>30</v>
      </c>
      <c r="E21" s="183"/>
      <c r="F21" s="177" t="e">
        <f>#REF!</f>
        <v>#REF!</v>
      </c>
      <c r="G21" s="183"/>
      <c r="H21" s="184"/>
      <c r="I21" s="185"/>
      <c r="J21" s="186"/>
      <c r="K21" s="183"/>
      <c r="L21" s="183"/>
      <c r="M21" s="183"/>
      <c r="N21" s="186"/>
      <c r="O21" s="186"/>
      <c r="P21" s="187"/>
    </row>
    <row r="22" spans="2:16" ht="30" customHeight="1" x14ac:dyDescent="0.35">
      <c r="B22" s="190"/>
      <c r="C22" s="191" t="s">
        <v>45</v>
      </c>
      <c r="D22" s="183" t="s">
        <v>30</v>
      </c>
      <c r="E22" s="183"/>
      <c r="F22" s="177" t="e">
        <f>#REF!</f>
        <v>#REF!</v>
      </c>
      <c r="G22" s="183"/>
      <c r="H22" s="184"/>
      <c r="I22" s="185"/>
      <c r="J22" s="186"/>
      <c r="K22" s="183"/>
      <c r="L22" s="183"/>
      <c r="M22" s="183"/>
      <c r="N22" s="186"/>
      <c r="O22" s="186"/>
      <c r="P22" s="187"/>
    </row>
    <row r="23" spans="2:16" ht="30" customHeight="1" x14ac:dyDescent="0.35">
      <c r="B23" s="190"/>
      <c r="C23" s="194" t="s">
        <v>46</v>
      </c>
      <c r="D23" s="183" t="s">
        <v>30</v>
      </c>
      <c r="E23" s="183"/>
      <c r="F23" s="177" t="e">
        <f>#REF!</f>
        <v>#REF!</v>
      </c>
      <c r="G23" s="183"/>
      <c r="H23" s="184"/>
      <c r="I23" s="185"/>
      <c r="J23" s="186"/>
      <c r="K23" s="183"/>
      <c r="L23" s="183"/>
      <c r="M23" s="183"/>
      <c r="N23" s="186"/>
      <c r="O23" s="186"/>
      <c r="P23" s="187"/>
    </row>
    <row r="24" spans="2:16" ht="30" customHeight="1" x14ac:dyDescent="0.35">
      <c r="B24" s="190"/>
      <c r="C24" s="194" t="s">
        <v>47</v>
      </c>
      <c r="D24" s="183" t="s">
        <v>30</v>
      </c>
      <c r="E24" s="183"/>
      <c r="F24" s="177" t="e">
        <f>#REF!</f>
        <v>#REF!</v>
      </c>
      <c r="G24" s="183"/>
      <c r="H24" s="184"/>
      <c r="I24" s="185"/>
      <c r="J24" s="186"/>
      <c r="K24" s="183"/>
      <c r="L24" s="183"/>
      <c r="M24" s="183"/>
      <c r="N24" s="186"/>
      <c r="O24" s="186"/>
      <c r="P24" s="187"/>
    </row>
    <row r="25" spans="2:16" ht="30" customHeight="1" x14ac:dyDescent="0.35">
      <c r="B25" s="190"/>
      <c r="C25" s="194" t="s">
        <v>48</v>
      </c>
      <c r="D25" s="183" t="s">
        <v>30</v>
      </c>
      <c r="E25" s="183"/>
      <c r="F25" s="177" t="e">
        <f>#REF!</f>
        <v>#REF!</v>
      </c>
      <c r="G25" s="183"/>
      <c r="H25" s="184"/>
      <c r="I25" s="185"/>
      <c r="J25" s="186"/>
      <c r="K25" s="183"/>
      <c r="L25" s="183"/>
      <c r="M25" s="183"/>
      <c r="N25" s="186"/>
      <c r="O25" s="186"/>
      <c r="P25" s="187"/>
    </row>
    <row r="26" spans="2:16" ht="30" customHeight="1" x14ac:dyDescent="0.35">
      <c r="B26" s="190"/>
      <c r="C26" s="194" t="s">
        <v>49</v>
      </c>
      <c r="D26" s="183" t="s">
        <v>30</v>
      </c>
      <c r="E26" s="183"/>
      <c r="F26" s="177" t="e">
        <f>#REF!</f>
        <v>#REF!</v>
      </c>
      <c r="G26" s="183"/>
      <c r="H26" s="184"/>
      <c r="I26" s="185"/>
      <c r="J26" s="186"/>
      <c r="K26" s="183"/>
      <c r="L26" s="183"/>
      <c r="M26" s="183"/>
      <c r="N26" s="186"/>
      <c r="O26" s="186"/>
      <c r="P26" s="187"/>
    </row>
    <row r="27" spans="2:16" ht="25.5" x14ac:dyDescent="0.35">
      <c r="B27" s="190"/>
      <c r="C27" s="191" t="s">
        <v>50</v>
      </c>
      <c r="D27" s="183" t="s">
        <v>30</v>
      </c>
      <c r="E27" s="183"/>
      <c r="F27" s="177" t="e">
        <f>#REF!</f>
        <v>#REF!</v>
      </c>
      <c r="G27" s="183"/>
      <c r="H27" s="184"/>
      <c r="I27" s="185"/>
      <c r="J27" s="186"/>
      <c r="K27" s="183"/>
      <c r="L27" s="183"/>
      <c r="M27" s="183"/>
      <c r="N27" s="186"/>
      <c r="O27" s="186"/>
      <c r="P27" s="187"/>
    </row>
    <row r="28" spans="2:16" x14ac:dyDescent="0.35">
      <c r="B28" s="190"/>
      <c r="C28" s="191" t="s">
        <v>51</v>
      </c>
      <c r="D28" s="183" t="s">
        <v>30</v>
      </c>
      <c r="E28" s="183"/>
      <c r="F28" s="177" t="e">
        <f>#REF!</f>
        <v>#REF!</v>
      </c>
      <c r="G28" s="183"/>
      <c r="H28" s="184"/>
      <c r="I28" s="185"/>
      <c r="J28" s="186"/>
      <c r="K28" s="183"/>
      <c r="L28" s="183"/>
      <c r="M28" s="183"/>
      <c r="N28" s="186"/>
      <c r="O28" s="186"/>
      <c r="P28" s="187"/>
    </row>
    <row r="29" spans="2:16" x14ac:dyDescent="0.35">
      <c r="B29" s="190"/>
      <c r="C29" s="195" t="s">
        <v>52</v>
      </c>
      <c r="D29" s="183" t="s">
        <v>30</v>
      </c>
      <c r="E29" s="183"/>
      <c r="F29" s="177" t="e">
        <f>#REF!</f>
        <v>#REF!</v>
      </c>
      <c r="G29" s="183"/>
      <c r="H29" s="184"/>
      <c r="I29" s="185"/>
      <c r="J29" s="186"/>
      <c r="K29" s="183"/>
      <c r="L29" s="183"/>
      <c r="M29" s="183"/>
      <c r="N29" s="186"/>
      <c r="O29" s="186"/>
      <c r="P29" s="187"/>
    </row>
    <row r="30" spans="2:16" x14ac:dyDescent="0.35">
      <c r="B30" s="190"/>
      <c r="C30" s="191" t="s">
        <v>53</v>
      </c>
      <c r="D30" s="183" t="s">
        <v>54</v>
      </c>
      <c r="E30" s="183"/>
      <c r="F30" s="177" t="e">
        <f>#REF!</f>
        <v>#REF!</v>
      </c>
      <c r="G30" s="183"/>
      <c r="H30" s="184"/>
      <c r="I30" s="185"/>
      <c r="J30" s="186"/>
      <c r="K30" s="183"/>
      <c r="L30" s="183"/>
      <c r="M30" s="183"/>
      <c r="N30" s="186"/>
      <c r="O30" s="186"/>
      <c r="P30" s="187"/>
    </row>
    <row r="31" spans="2:16" x14ac:dyDescent="0.35">
      <c r="B31" s="190"/>
      <c r="C31" s="191" t="s">
        <v>55</v>
      </c>
      <c r="D31" s="183" t="s">
        <v>54</v>
      </c>
      <c r="E31" s="183"/>
      <c r="F31" s="177" t="e">
        <f>#REF!</f>
        <v>#REF!</v>
      </c>
      <c r="G31" s="183"/>
      <c r="H31" s="184"/>
      <c r="I31" s="185"/>
      <c r="J31" s="186"/>
      <c r="K31" s="183"/>
      <c r="L31" s="183"/>
      <c r="M31" s="183"/>
      <c r="N31" s="186"/>
      <c r="O31" s="186"/>
      <c r="P31" s="187"/>
    </row>
    <row r="32" spans="2:16" x14ac:dyDescent="0.35">
      <c r="B32" s="190"/>
      <c r="C32" s="191" t="s">
        <v>56</v>
      </c>
      <c r="D32" s="183" t="s">
        <v>54</v>
      </c>
      <c r="E32" s="183"/>
      <c r="F32" s="177" t="e">
        <f>#REF!</f>
        <v>#REF!</v>
      </c>
      <c r="G32" s="183"/>
      <c r="H32" s="184"/>
      <c r="I32" s="185"/>
      <c r="J32" s="186"/>
      <c r="K32" s="183"/>
      <c r="L32" s="183"/>
      <c r="M32" s="183"/>
      <c r="N32" s="186"/>
      <c r="O32" s="186"/>
      <c r="P32" s="187"/>
    </row>
    <row r="33" spans="2:16" x14ac:dyDescent="0.35">
      <c r="B33" s="190"/>
      <c r="C33" s="191" t="s">
        <v>57</v>
      </c>
      <c r="D33" s="183" t="s">
        <v>54</v>
      </c>
      <c r="E33" s="183"/>
      <c r="F33" s="177" t="e">
        <f>#REF!</f>
        <v>#REF!</v>
      </c>
      <c r="G33" s="183"/>
      <c r="H33" s="184"/>
      <c r="I33" s="185"/>
      <c r="J33" s="186"/>
      <c r="K33" s="183"/>
      <c r="L33" s="183"/>
      <c r="M33" s="183"/>
      <c r="N33" s="186"/>
      <c r="O33" s="186"/>
      <c r="P33" s="187"/>
    </row>
    <row r="34" spans="2:16" ht="25.5" x14ac:dyDescent="0.35">
      <c r="B34" s="190"/>
      <c r="C34" s="191" t="s">
        <v>58</v>
      </c>
      <c r="D34" s="183" t="s">
        <v>54</v>
      </c>
      <c r="E34" s="183"/>
      <c r="F34" s="177" t="e">
        <f>#REF!</f>
        <v>#REF!</v>
      </c>
      <c r="G34" s="183"/>
      <c r="H34" s="184"/>
      <c r="I34" s="185"/>
      <c r="J34" s="186"/>
      <c r="K34" s="183"/>
      <c r="L34" s="183"/>
      <c r="M34" s="183"/>
      <c r="N34" s="186"/>
      <c r="O34" s="186"/>
      <c r="P34" s="187"/>
    </row>
    <row r="35" spans="2:16" x14ac:dyDescent="0.35">
      <c r="B35" s="190"/>
      <c r="C35" s="191" t="s">
        <v>59</v>
      </c>
      <c r="D35" s="183" t="s">
        <v>54</v>
      </c>
      <c r="E35" s="183"/>
      <c r="F35" s="177" t="e">
        <f>#REF!</f>
        <v>#REF!</v>
      </c>
      <c r="G35" s="183"/>
      <c r="H35" s="184"/>
      <c r="I35" s="185"/>
      <c r="J35" s="186"/>
      <c r="K35" s="183"/>
      <c r="L35" s="183"/>
      <c r="M35" s="183"/>
      <c r="N35" s="186"/>
      <c r="O35" s="186"/>
      <c r="P35" s="187"/>
    </row>
    <row r="36" spans="2:16" x14ac:dyDescent="0.35">
      <c r="B36" s="190"/>
      <c r="C36" s="191" t="s">
        <v>60</v>
      </c>
      <c r="D36" s="183" t="s">
        <v>54</v>
      </c>
      <c r="E36" s="183"/>
      <c r="F36" s="177" t="e">
        <f>#REF!</f>
        <v>#REF!</v>
      </c>
      <c r="G36" s="183"/>
      <c r="H36" s="184"/>
      <c r="I36" s="185"/>
      <c r="J36" s="186"/>
      <c r="K36" s="183"/>
      <c r="L36" s="183"/>
      <c r="M36" s="183"/>
      <c r="N36" s="186"/>
      <c r="O36" s="186"/>
      <c r="P36" s="187"/>
    </row>
    <row r="37" spans="2:16" ht="25.5" x14ac:dyDescent="0.35">
      <c r="B37" s="190"/>
      <c r="C37" s="191" t="s">
        <v>61</v>
      </c>
      <c r="D37" s="183" t="s">
        <v>54</v>
      </c>
      <c r="E37" s="183"/>
      <c r="F37" s="177" t="e">
        <f>#REF!</f>
        <v>#REF!</v>
      </c>
      <c r="G37" s="183"/>
      <c r="H37" s="184"/>
      <c r="I37" s="185"/>
      <c r="J37" s="186"/>
      <c r="K37" s="183"/>
      <c r="L37" s="183"/>
      <c r="M37" s="183"/>
      <c r="N37" s="186"/>
      <c r="O37" s="186"/>
      <c r="P37" s="187"/>
    </row>
    <row r="38" spans="2:16" x14ac:dyDescent="0.35">
      <c r="B38" s="190"/>
      <c r="C38" s="191" t="s">
        <v>62</v>
      </c>
      <c r="D38" s="183" t="s">
        <v>54</v>
      </c>
      <c r="E38" s="183"/>
      <c r="F38" s="177" t="e">
        <f>#REF!</f>
        <v>#REF!</v>
      </c>
      <c r="G38" s="183"/>
      <c r="H38" s="184"/>
      <c r="I38" s="185"/>
      <c r="J38" s="186"/>
      <c r="K38" s="183"/>
      <c r="L38" s="183"/>
      <c r="M38" s="183"/>
      <c r="N38" s="186"/>
      <c r="O38" s="186"/>
      <c r="P38" s="187"/>
    </row>
    <row r="39" spans="2:16" x14ac:dyDescent="0.35">
      <c r="B39" s="190"/>
      <c r="C39" s="191" t="s">
        <v>63</v>
      </c>
      <c r="D39" s="183" t="s">
        <v>54</v>
      </c>
      <c r="E39" s="183"/>
      <c r="F39" s="177" t="e">
        <f>#REF!</f>
        <v>#REF!</v>
      </c>
      <c r="G39" s="183"/>
      <c r="H39" s="184"/>
      <c r="I39" s="185"/>
      <c r="J39" s="186"/>
      <c r="K39" s="183"/>
      <c r="L39" s="183"/>
      <c r="M39" s="183"/>
      <c r="N39" s="186"/>
      <c r="O39" s="186"/>
      <c r="P39" s="187"/>
    </row>
    <row r="40" spans="2:16" x14ac:dyDescent="0.35">
      <c r="B40" s="190"/>
      <c r="C40" s="191" t="s">
        <v>64</v>
      </c>
      <c r="D40" s="183" t="s">
        <v>54</v>
      </c>
      <c r="E40" s="183"/>
      <c r="F40" s="177" t="e">
        <f>#REF!</f>
        <v>#REF!</v>
      </c>
      <c r="G40" s="183"/>
      <c r="H40" s="184"/>
      <c r="I40" s="185"/>
      <c r="J40" s="186"/>
      <c r="K40" s="183"/>
      <c r="L40" s="183"/>
      <c r="M40" s="183"/>
      <c r="N40" s="186"/>
      <c r="O40" s="186"/>
      <c r="P40" s="187"/>
    </row>
    <row r="41" spans="2:16" x14ac:dyDescent="0.35">
      <c r="B41" s="190"/>
      <c r="C41" s="191" t="s">
        <v>65</v>
      </c>
      <c r="D41" s="183" t="s">
        <v>54</v>
      </c>
      <c r="E41" s="183"/>
      <c r="F41" s="177" t="e">
        <f>#REF!</f>
        <v>#REF!</v>
      </c>
      <c r="G41" s="183"/>
      <c r="H41" s="184"/>
      <c r="I41" s="185"/>
      <c r="J41" s="186"/>
      <c r="K41" s="183"/>
      <c r="L41" s="183"/>
      <c r="M41" s="183"/>
      <c r="N41" s="186"/>
      <c r="O41" s="186"/>
      <c r="P41" s="187"/>
    </row>
    <row r="42" spans="2:16" ht="25.5" x14ac:dyDescent="0.35">
      <c r="B42" s="190"/>
      <c r="C42" s="191" t="s">
        <v>66</v>
      </c>
      <c r="D42" s="183" t="s">
        <v>54</v>
      </c>
      <c r="E42" s="183"/>
      <c r="F42" s="177" t="e">
        <f>#REF!</f>
        <v>#REF!</v>
      </c>
      <c r="G42" s="183"/>
      <c r="H42" s="184"/>
      <c r="I42" s="185"/>
      <c r="J42" s="186"/>
      <c r="K42" s="183"/>
      <c r="L42" s="183"/>
      <c r="M42" s="183"/>
      <c r="N42" s="186"/>
      <c r="O42" s="186"/>
      <c r="P42" s="187"/>
    </row>
    <row r="43" spans="2:16" ht="25.5" x14ac:dyDescent="0.35">
      <c r="B43" s="190"/>
      <c r="C43" s="191" t="s">
        <v>67</v>
      </c>
      <c r="D43" s="183" t="s">
        <v>54</v>
      </c>
      <c r="E43" s="183"/>
      <c r="F43" s="177" t="e">
        <f>#REF!</f>
        <v>#REF!</v>
      </c>
      <c r="G43" s="183"/>
      <c r="H43" s="184"/>
      <c r="I43" s="185"/>
      <c r="J43" s="186"/>
      <c r="K43" s="183"/>
      <c r="L43" s="183"/>
      <c r="M43" s="183"/>
      <c r="N43" s="186"/>
      <c r="O43" s="186"/>
      <c r="P43" s="187"/>
    </row>
    <row r="44" spans="2:16" ht="25.5" x14ac:dyDescent="0.35">
      <c r="B44" s="190"/>
      <c r="C44" s="191" t="s">
        <v>68</v>
      </c>
      <c r="D44" s="183" t="s">
        <v>54</v>
      </c>
      <c r="E44" s="183"/>
      <c r="F44" s="177" t="e">
        <f>#REF!</f>
        <v>#REF!</v>
      </c>
      <c r="G44" s="183"/>
      <c r="H44" s="184"/>
      <c r="I44" s="185"/>
      <c r="J44" s="186"/>
      <c r="K44" s="183"/>
      <c r="L44" s="183"/>
      <c r="M44" s="183"/>
      <c r="N44" s="186"/>
      <c r="O44" s="186"/>
      <c r="P44" s="187"/>
    </row>
    <row r="45" spans="2:16" ht="25.5" x14ac:dyDescent="0.35">
      <c r="B45" s="190"/>
      <c r="C45" s="191" t="s">
        <v>69</v>
      </c>
      <c r="D45" s="183" t="s">
        <v>54</v>
      </c>
      <c r="E45" s="183"/>
      <c r="F45" s="177" t="e">
        <f>#REF!</f>
        <v>#REF!</v>
      </c>
      <c r="G45" s="183"/>
      <c r="H45" s="184"/>
      <c r="I45" s="185"/>
      <c r="J45" s="186"/>
      <c r="K45" s="183"/>
      <c r="L45" s="183"/>
      <c r="M45" s="183"/>
      <c r="N45" s="186"/>
      <c r="O45" s="186"/>
      <c r="P45" s="187"/>
    </row>
    <row r="46" spans="2:16" x14ac:dyDescent="0.35">
      <c r="B46" s="190"/>
      <c r="C46" s="191" t="s">
        <v>70</v>
      </c>
      <c r="D46" s="183" t="s">
        <v>54</v>
      </c>
      <c r="E46" s="183"/>
      <c r="F46" s="177" t="e">
        <f>#REF!</f>
        <v>#REF!</v>
      </c>
      <c r="G46" s="183"/>
      <c r="H46" s="184"/>
      <c r="I46" s="185"/>
      <c r="J46" s="186"/>
      <c r="K46" s="183"/>
      <c r="L46" s="183"/>
      <c r="M46" s="183"/>
      <c r="N46" s="186"/>
      <c r="O46" s="186"/>
      <c r="P46" s="187"/>
    </row>
    <row r="47" spans="2:16" x14ac:dyDescent="0.35">
      <c r="B47" s="190"/>
      <c r="C47" s="191" t="s">
        <v>71</v>
      </c>
      <c r="D47" s="183" t="s">
        <v>54</v>
      </c>
      <c r="E47" s="183"/>
      <c r="F47" s="177" t="e">
        <f>#REF!</f>
        <v>#REF!</v>
      </c>
      <c r="G47" s="183"/>
      <c r="H47" s="184"/>
      <c r="I47" s="185"/>
      <c r="J47" s="186"/>
      <c r="K47" s="183"/>
      <c r="L47" s="183"/>
      <c r="M47" s="183"/>
      <c r="N47" s="186"/>
      <c r="O47" s="186"/>
      <c r="P47" s="187"/>
    </row>
    <row r="48" spans="2:16" x14ac:dyDescent="0.35">
      <c r="B48" s="190"/>
      <c r="C48" s="191" t="s">
        <v>72</v>
      </c>
      <c r="D48" s="183" t="s">
        <v>54</v>
      </c>
      <c r="E48" s="183"/>
      <c r="F48" s="177" t="e">
        <f>#REF!</f>
        <v>#REF!</v>
      </c>
      <c r="G48" s="183"/>
      <c r="H48" s="184"/>
      <c r="I48" s="185"/>
      <c r="J48" s="186"/>
      <c r="K48" s="183"/>
      <c r="L48" s="183"/>
      <c r="M48" s="183"/>
      <c r="N48" s="186"/>
      <c r="O48" s="186"/>
      <c r="P48" s="187"/>
    </row>
    <row r="49" spans="2:16" x14ac:dyDescent="0.35">
      <c r="B49" s="190"/>
      <c r="C49" s="191" t="s">
        <v>73</v>
      </c>
      <c r="D49" s="183" t="s">
        <v>54</v>
      </c>
      <c r="E49" s="183"/>
      <c r="F49" s="177" t="e">
        <f>#REF!</f>
        <v>#REF!</v>
      </c>
      <c r="G49" s="183"/>
      <c r="H49" s="184"/>
      <c r="I49" s="185"/>
      <c r="J49" s="186"/>
      <c r="K49" s="183"/>
      <c r="L49" s="183"/>
      <c r="M49" s="183"/>
      <c r="N49" s="186"/>
      <c r="O49" s="186"/>
      <c r="P49" s="187"/>
    </row>
    <row r="50" spans="2:16" x14ac:dyDescent="0.35">
      <c r="B50" s="190"/>
      <c r="C50" s="191" t="s">
        <v>74</v>
      </c>
      <c r="D50" s="183" t="s">
        <v>54</v>
      </c>
      <c r="E50" s="183"/>
      <c r="F50" s="177" t="e">
        <f>#REF!</f>
        <v>#REF!</v>
      </c>
      <c r="G50" s="183"/>
      <c r="H50" s="184"/>
      <c r="I50" s="185"/>
      <c r="J50" s="186"/>
      <c r="K50" s="183"/>
      <c r="L50" s="183"/>
      <c r="M50" s="183"/>
      <c r="N50" s="186"/>
      <c r="O50" s="186"/>
      <c r="P50" s="187"/>
    </row>
    <row r="51" spans="2:16" x14ac:dyDescent="0.35">
      <c r="B51" s="190"/>
      <c r="C51" s="191" t="s">
        <v>75</v>
      </c>
      <c r="D51" s="183" t="s">
        <v>54</v>
      </c>
      <c r="E51" s="183"/>
      <c r="F51" s="177" t="e">
        <f>#REF!</f>
        <v>#REF!</v>
      </c>
      <c r="G51" s="183"/>
      <c r="H51" s="184"/>
      <c r="I51" s="185"/>
      <c r="J51" s="186"/>
      <c r="K51" s="183"/>
      <c r="L51" s="183"/>
      <c r="M51" s="183"/>
      <c r="N51" s="186"/>
      <c r="O51" s="186"/>
      <c r="P51" s="187"/>
    </row>
    <row r="52" spans="2:16" x14ac:dyDescent="0.35">
      <c r="B52" s="190"/>
      <c r="C52" s="191" t="s">
        <v>76</v>
      </c>
      <c r="D52" s="183" t="s">
        <v>54</v>
      </c>
      <c r="E52" s="183"/>
      <c r="F52" s="177" t="e">
        <f>#REF!</f>
        <v>#REF!</v>
      </c>
      <c r="G52" s="183"/>
      <c r="H52" s="184"/>
      <c r="I52" s="185"/>
      <c r="J52" s="186"/>
      <c r="K52" s="183"/>
      <c r="L52" s="183"/>
      <c r="M52" s="183"/>
      <c r="N52" s="186"/>
      <c r="O52" s="186"/>
      <c r="P52" s="187"/>
    </row>
    <row r="53" spans="2:16" ht="25.5" x14ac:dyDescent="0.35">
      <c r="B53" s="190"/>
      <c r="C53" s="191" t="s">
        <v>77</v>
      </c>
      <c r="D53" s="183" t="s">
        <v>54</v>
      </c>
      <c r="E53" s="183"/>
      <c r="F53" s="177" t="e">
        <f>#REF!</f>
        <v>#REF!</v>
      </c>
      <c r="G53" s="183"/>
      <c r="H53" s="184"/>
      <c r="I53" s="185"/>
      <c r="J53" s="186"/>
      <c r="K53" s="183"/>
      <c r="L53" s="183"/>
      <c r="M53" s="183"/>
      <c r="N53" s="186"/>
      <c r="O53" s="186"/>
      <c r="P53" s="187"/>
    </row>
    <row r="54" spans="2:16" x14ac:dyDescent="0.35">
      <c r="B54" s="190"/>
      <c r="C54" s="191" t="s">
        <v>78</v>
      </c>
      <c r="D54" s="183" t="s">
        <v>54</v>
      </c>
      <c r="E54" s="183"/>
      <c r="F54" s="177" t="e">
        <f>#REF!</f>
        <v>#REF!</v>
      </c>
      <c r="G54" s="183"/>
      <c r="H54" s="184"/>
      <c r="I54" s="185"/>
      <c r="J54" s="186"/>
      <c r="K54" s="183"/>
      <c r="L54" s="183"/>
      <c r="M54" s="183"/>
      <c r="N54" s="186"/>
      <c r="O54" s="186"/>
      <c r="P54" s="187"/>
    </row>
    <row r="55" spans="2:16" x14ac:dyDescent="0.35">
      <c r="B55" s="190"/>
      <c r="C55" s="191" t="s">
        <v>79</v>
      </c>
      <c r="D55" s="183" t="s">
        <v>54</v>
      </c>
      <c r="E55" s="183"/>
      <c r="F55" s="177" t="e">
        <f>#REF!</f>
        <v>#REF!</v>
      </c>
      <c r="G55" s="183"/>
      <c r="H55" s="184"/>
      <c r="I55" s="185"/>
      <c r="J55" s="186"/>
      <c r="K55" s="183"/>
      <c r="L55" s="183"/>
      <c r="M55" s="183"/>
      <c r="N55" s="186"/>
      <c r="O55" s="186"/>
      <c r="P55" s="187"/>
    </row>
    <row r="56" spans="2:16" x14ac:dyDescent="0.35">
      <c r="B56" s="190"/>
      <c r="C56" s="191" t="s">
        <v>80</v>
      </c>
      <c r="D56" s="183" t="s">
        <v>54</v>
      </c>
      <c r="E56" s="183"/>
      <c r="F56" s="177" t="e">
        <f>#REF!</f>
        <v>#REF!</v>
      </c>
      <c r="G56" s="183"/>
      <c r="H56" s="184"/>
      <c r="I56" s="185"/>
      <c r="J56" s="186"/>
      <c r="K56" s="183"/>
      <c r="L56" s="183"/>
      <c r="M56" s="183"/>
      <c r="N56" s="186"/>
      <c r="O56" s="186"/>
      <c r="P56" s="187"/>
    </row>
    <row r="57" spans="2:16" ht="25.5" x14ac:dyDescent="0.35">
      <c r="B57" s="190"/>
      <c r="C57" s="191" t="s">
        <v>81</v>
      </c>
      <c r="D57" s="183" t="s">
        <v>54</v>
      </c>
      <c r="E57" s="183"/>
      <c r="F57" s="177" t="e">
        <f>#REF!</f>
        <v>#REF!</v>
      </c>
      <c r="G57" s="183"/>
      <c r="H57" s="184"/>
      <c r="I57" s="185"/>
      <c r="J57" s="186"/>
      <c r="K57" s="183"/>
      <c r="L57" s="183"/>
      <c r="M57" s="183"/>
      <c r="N57" s="186"/>
      <c r="O57" s="186"/>
      <c r="P57" s="187"/>
    </row>
    <row r="58" spans="2:16" x14ac:dyDescent="0.35">
      <c r="B58" s="190"/>
      <c r="C58" s="191" t="s">
        <v>82</v>
      </c>
      <c r="D58" s="183" t="s">
        <v>54</v>
      </c>
      <c r="E58" s="183"/>
      <c r="F58" s="177" t="e">
        <f>#REF!</f>
        <v>#REF!</v>
      </c>
      <c r="G58" s="183"/>
      <c r="H58" s="184"/>
      <c r="I58" s="185"/>
      <c r="J58" s="186"/>
      <c r="K58" s="183"/>
      <c r="L58" s="183"/>
      <c r="M58" s="183"/>
      <c r="N58" s="186"/>
      <c r="O58" s="186"/>
      <c r="P58" s="187"/>
    </row>
    <row r="59" spans="2:16" ht="25.5" x14ac:dyDescent="0.35">
      <c r="B59" s="190"/>
      <c r="C59" s="191" t="s">
        <v>83</v>
      </c>
      <c r="D59" s="183" t="s">
        <v>54</v>
      </c>
      <c r="E59" s="183"/>
      <c r="F59" s="177" t="e">
        <f>#REF!</f>
        <v>#REF!</v>
      </c>
      <c r="G59" s="183"/>
      <c r="H59" s="184"/>
      <c r="I59" s="185"/>
      <c r="J59" s="186"/>
      <c r="K59" s="183"/>
      <c r="L59" s="183"/>
      <c r="M59" s="183"/>
      <c r="N59" s="186"/>
      <c r="O59" s="186"/>
      <c r="P59" s="187"/>
    </row>
    <row r="60" spans="2:16" x14ac:dyDescent="0.35">
      <c r="B60" s="190"/>
      <c r="C60" s="191" t="s">
        <v>84</v>
      </c>
      <c r="D60" s="183" t="s">
        <v>54</v>
      </c>
      <c r="E60" s="183"/>
      <c r="F60" s="177" t="e">
        <f>#REF!</f>
        <v>#REF!</v>
      </c>
      <c r="G60" s="183"/>
      <c r="H60" s="184"/>
      <c r="I60" s="185"/>
      <c r="J60" s="186"/>
      <c r="K60" s="183"/>
      <c r="L60" s="183"/>
      <c r="M60" s="183"/>
      <c r="N60" s="186"/>
      <c r="O60" s="186"/>
      <c r="P60" s="187"/>
    </row>
    <row r="61" spans="2:16" x14ac:dyDescent="0.35">
      <c r="B61" s="190"/>
      <c r="C61" s="191" t="s">
        <v>85</v>
      </c>
      <c r="D61" s="183" t="s">
        <v>54</v>
      </c>
      <c r="E61" s="183"/>
      <c r="F61" s="177" t="e">
        <f>#REF!</f>
        <v>#REF!</v>
      </c>
      <c r="G61" s="183"/>
      <c r="H61" s="184"/>
      <c r="I61" s="185"/>
      <c r="J61" s="186"/>
      <c r="K61" s="183"/>
      <c r="L61" s="183"/>
      <c r="M61" s="183"/>
      <c r="N61" s="186"/>
      <c r="O61" s="186"/>
      <c r="P61" s="187"/>
    </row>
    <row r="62" spans="2:16" x14ac:dyDescent="0.35">
      <c r="B62" s="190"/>
      <c r="C62" s="191" t="s">
        <v>86</v>
      </c>
      <c r="D62" s="183" t="s">
        <v>87</v>
      </c>
      <c r="E62" s="183"/>
      <c r="F62" s="177" t="e">
        <f>#REF!</f>
        <v>#REF!</v>
      </c>
      <c r="G62" s="183"/>
      <c r="H62" s="184"/>
      <c r="I62" s="185"/>
      <c r="J62" s="186"/>
      <c r="K62" s="183"/>
      <c r="L62" s="183"/>
      <c r="M62" s="183"/>
      <c r="N62" s="186"/>
      <c r="O62" s="186"/>
      <c r="P62" s="187"/>
    </row>
    <row r="63" spans="2:16" x14ac:dyDescent="0.35">
      <c r="B63" s="190"/>
      <c r="C63" s="191" t="s">
        <v>88</v>
      </c>
      <c r="D63" s="183" t="s">
        <v>87</v>
      </c>
      <c r="E63" s="183"/>
      <c r="F63" s="177" t="e">
        <f>#REF!</f>
        <v>#REF!</v>
      </c>
      <c r="G63" s="183"/>
      <c r="H63" s="184"/>
      <c r="I63" s="185"/>
      <c r="J63" s="186"/>
      <c r="K63" s="183"/>
      <c r="L63" s="183"/>
      <c r="M63" s="183"/>
      <c r="N63" s="186"/>
      <c r="O63" s="186"/>
      <c r="P63" s="187"/>
    </row>
    <row r="64" spans="2:16" x14ac:dyDescent="0.35">
      <c r="B64" s="190"/>
      <c r="C64" s="191" t="s">
        <v>89</v>
      </c>
      <c r="D64" s="183" t="s">
        <v>87</v>
      </c>
      <c r="E64" s="183"/>
      <c r="F64" s="177" t="e">
        <f>#REF!</f>
        <v>#REF!</v>
      </c>
      <c r="G64" s="183"/>
      <c r="H64" s="184"/>
      <c r="I64" s="185"/>
      <c r="J64" s="186"/>
      <c r="K64" s="183"/>
      <c r="L64" s="183"/>
      <c r="M64" s="183"/>
      <c r="N64" s="186"/>
      <c r="O64" s="186"/>
      <c r="P64" s="187"/>
    </row>
    <row r="65" spans="2:16" x14ac:dyDescent="0.35">
      <c r="B65" s="190"/>
      <c r="C65" s="191" t="s">
        <v>90</v>
      </c>
      <c r="D65" s="183" t="s">
        <v>87</v>
      </c>
      <c r="E65" s="183"/>
      <c r="F65" s="177" t="e">
        <f>#REF!</f>
        <v>#REF!</v>
      </c>
      <c r="G65" s="183"/>
      <c r="H65" s="184"/>
      <c r="I65" s="185"/>
      <c r="J65" s="186"/>
      <c r="K65" s="183"/>
      <c r="L65" s="183"/>
      <c r="M65" s="183"/>
      <c r="N65" s="186"/>
      <c r="O65" s="186"/>
      <c r="P65" s="187"/>
    </row>
    <row r="66" spans="2:16" x14ac:dyDescent="0.35">
      <c r="B66" s="196"/>
      <c r="C66" s="191" t="s">
        <v>91</v>
      </c>
      <c r="D66" s="183" t="s">
        <v>87</v>
      </c>
      <c r="E66" s="183"/>
      <c r="F66" s="177" t="e">
        <f>#REF!</f>
        <v>#REF!</v>
      </c>
      <c r="G66" s="183"/>
      <c r="H66" s="184"/>
      <c r="I66" s="185"/>
      <c r="J66" s="186"/>
      <c r="K66" s="183"/>
      <c r="L66" s="183"/>
      <c r="M66" s="183"/>
      <c r="N66" s="186"/>
      <c r="O66" s="186"/>
      <c r="P66" s="187"/>
    </row>
    <row r="67" spans="2:16" x14ac:dyDescent="0.35">
      <c r="B67" s="196"/>
      <c r="C67" s="191" t="s">
        <v>92</v>
      </c>
      <c r="D67" s="183" t="s">
        <v>87</v>
      </c>
      <c r="E67" s="183"/>
      <c r="F67" s="177" t="e">
        <f>#REF!</f>
        <v>#REF!</v>
      </c>
      <c r="G67" s="183"/>
      <c r="H67" s="184"/>
      <c r="I67" s="185"/>
      <c r="J67" s="186"/>
      <c r="K67" s="183"/>
      <c r="L67" s="183"/>
      <c r="M67" s="183"/>
      <c r="N67" s="186"/>
      <c r="O67" s="186"/>
      <c r="P67" s="187"/>
    </row>
    <row r="68" spans="2:16" x14ac:dyDescent="0.35">
      <c r="B68" s="196"/>
      <c r="C68" s="191" t="s">
        <v>93</v>
      </c>
      <c r="D68" s="183" t="s">
        <v>87</v>
      </c>
      <c r="E68" s="183"/>
      <c r="F68" s="177" t="e">
        <f>#REF!</f>
        <v>#REF!</v>
      </c>
      <c r="G68" s="183"/>
      <c r="H68" s="184"/>
      <c r="I68" s="185"/>
      <c r="J68" s="186"/>
      <c r="K68" s="183"/>
      <c r="L68" s="183"/>
      <c r="M68" s="183"/>
      <c r="N68" s="186"/>
      <c r="O68" s="186"/>
      <c r="P68" s="187"/>
    </row>
    <row r="69" spans="2:16" x14ac:dyDescent="0.35">
      <c r="B69" s="196"/>
      <c r="C69" s="191" t="s">
        <v>94</v>
      </c>
      <c r="D69" s="183" t="s">
        <v>87</v>
      </c>
      <c r="E69" s="183"/>
      <c r="F69" s="177" t="e">
        <f>#REF!</f>
        <v>#REF!</v>
      </c>
      <c r="G69" s="183"/>
      <c r="H69" s="184"/>
      <c r="I69" s="185"/>
      <c r="J69" s="186"/>
      <c r="K69" s="183"/>
      <c r="L69" s="183"/>
      <c r="M69" s="183"/>
      <c r="N69" s="186"/>
      <c r="O69" s="186"/>
      <c r="P69" s="187"/>
    </row>
    <row r="70" spans="2:16" ht="28.5" customHeight="1" x14ac:dyDescent="0.35">
      <c r="B70" s="190"/>
      <c r="C70" s="191" t="s">
        <v>95</v>
      </c>
      <c r="D70" s="183" t="s">
        <v>87</v>
      </c>
      <c r="E70" s="183"/>
      <c r="F70" s="177" t="e">
        <f>#REF!</f>
        <v>#REF!</v>
      </c>
      <c r="G70" s="183"/>
      <c r="H70" s="184"/>
      <c r="I70" s="185"/>
      <c r="J70" s="186"/>
      <c r="K70" s="183"/>
      <c r="L70" s="183"/>
      <c r="M70" s="183"/>
      <c r="N70" s="186"/>
      <c r="O70" s="186"/>
      <c r="P70" s="187"/>
    </row>
    <row r="71" spans="2:16" x14ac:dyDescent="0.35">
      <c r="B71" s="190"/>
      <c r="C71" s="191" t="s">
        <v>96</v>
      </c>
      <c r="D71" s="183" t="s">
        <v>87</v>
      </c>
      <c r="E71" s="183"/>
      <c r="F71" s="177" t="e">
        <f>#REF!</f>
        <v>#REF!</v>
      </c>
      <c r="G71" s="183"/>
      <c r="H71" s="184"/>
      <c r="I71" s="185"/>
      <c r="J71" s="186"/>
      <c r="K71" s="183"/>
      <c r="L71" s="183"/>
      <c r="M71" s="183"/>
      <c r="N71" s="186"/>
      <c r="O71" s="186"/>
      <c r="P71" s="187"/>
    </row>
    <row r="72" spans="2:16" ht="22.5" customHeight="1" x14ac:dyDescent="0.35">
      <c r="B72" s="401"/>
      <c r="C72" s="191" t="s">
        <v>97</v>
      </c>
      <c r="D72" s="183" t="s">
        <v>87</v>
      </c>
      <c r="E72" s="183"/>
      <c r="F72" s="177" t="e">
        <f>#REF!</f>
        <v>#REF!</v>
      </c>
      <c r="G72" s="183"/>
      <c r="H72" s="184"/>
      <c r="I72" s="185"/>
      <c r="J72" s="186"/>
      <c r="K72" s="183"/>
      <c r="L72" s="183"/>
      <c r="M72" s="183"/>
      <c r="N72" s="186"/>
      <c r="O72" s="186"/>
      <c r="P72" s="187"/>
    </row>
    <row r="73" spans="2:16" ht="14.5" x14ac:dyDescent="0.35">
      <c r="B73" s="401"/>
      <c r="C73" s="191" t="s">
        <v>98</v>
      </c>
      <c r="D73" s="183" t="s">
        <v>87</v>
      </c>
      <c r="E73" s="183"/>
      <c r="F73" s="177" t="e">
        <f>#REF!</f>
        <v>#REF!</v>
      </c>
      <c r="G73" s="183"/>
      <c r="H73" s="184"/>
      <c r="I73" s="185"/>
      <c r="J73" s="186"/>
      <c r="K73" s="183"/>
      <c r="L73" s="183"/>
      <c r="M73" s="183"/>
      <c r="N73" s="186"/>
      <c r="O73" s="186"/>
      <c r="P73" s="187"/>
    </row>
    <row r="74" spans="2:16" ht="22.5" customHeight="1" x14ac:dyDescent="0.35">
      <c r="B74" s="401"/>
      <c r="C74" s="191" t="s">
        <v>99</v>
      </c>
      <c r="D74" s="183" t="s">
        <v>87</v>
      </c>
      <c r="E74" s="183"/>
      <c r="F74" s="177" t="e">
        <f>#REF!</f>
        <v>#REF!</v>
      </c>
      <c r="G74" s="183"/>
      <c r="H74" s="184"/>
      <c r="I74" s="185"/>
      <c r="J74" s="186"/>
      <c r="K74" s="183"/>
      <c r="L74" s="183"/>
      <c r="M74" s="183"/>
      <c r="N74" s="186"/>
      <c r="O74" s="186"/>
      <c r="P74" s="187"/>
    </row>
    <row r="75" spans="2:16" ht="22.5" customHeight="1" x14ac:dyDescent="0.35">
      <c r="B75" s="401"/>
      <c r="C75" s="191" t="s">
        <v>100</v>
      </c>
      <c r="D75" s="183" t="s">
        <v>87</v>
      </c>
      <c r="E75" s="183"/>
      <c r="F75" s="177" t="e">
        <f>#REF!</f>
        <v>#REF!</v>
      </c>
      <c r="G75" s="183"/>
      <c r="H75" s="184"/>
      <c r="I75" s="185"/>
      <c r="J75" s="186"/>
      <c r="K75" s="183"/>
      <c r="L75" s="183"/>
      <c r="M75" s="183"/>
      <c r="N75" s="186"/>
      <c r="O75" s="186"/>
      <c r="P75" s="187"/>
    </row>
    <row r="76" spans="2:16" ht="22.5" customHeight="1" x14ac:dyDescent="0.35">
      <c r="B76" s="401"/>
      <c r="C76" s="191" t="s">
        <v>101</v>
      </c>
      <c r="D76" s="183" t="s">
        <v>87</v>
      </c>
      <c r="E76" s="183"/>
      <c r="F76" s="177" t="e">
        <f>#REF!</f>
        <v>#REF!</v>
      </c>
      <c r="G76" s="183"/>
      <c r="H76" s="184"/>
      <c r="I76" s="185"/>
      <c r="J76" s="186"/>
      <c r="K76" s="183"/>
      <c r="L76" s="183"/>
      <c r="M76" s="183"/>
      <c r="N76" s="186"/>
      <c r="O76" s="186"/>
      <c r="P76" s="187"/>
    </row>
    <row r="77" spans="2:16" ht="22.5" customHeight="1" x14ac:dyDescent="0.35">
      <c r="B77" s="401"/>
      <c r="C77" s="191" t="s">
        <v>102</v>
      </c>
      <c r="D77" s="183" t="s">
        <v>87</v>
      </c>
      <c r="E77" s="183"/>
      <c r="F77" s="177" t="e">
        <f>#REF!</f>
        <v>#REF!</v>
      </c>
      <c r="G77" s="183"/>
      <c r="H77" s="184"/>
      <c r="I77" s="185"/>
      <c r="J77" s="186"/>
      <c r="K77" s="183"/>
      <c r="L77" s="183"/>
      <c r="M77" s="183"/>
      <c r="N77" s="186"/>
      <c r="O77" s="186"/>
      <c r="P77" s="187"/>
    </row>
    <row r="78" spans="2:16" ht="29.5" customHeight="1" x14ac:dyDescent="0.35">
      <c r="B78" s="401"/>
      <c r="C78" s="191" t="s">
        <v>103</v>
      </c>
      <c r="D78" s="183" t="s">
        <v>54</v>
      </c>
      <c r="E78" s="183"/>
      <c r="F78" s="177" t="e">
        <f>#REF!</f>
        <v>#REF!</v>
      </c>
      <c r="G78" s="183"/>
      <c r="H78" s="184"/>
      <c r="I78" s="185"/>
      <c r="J78" s="186"/>
      <c r="K78" s="183"/>
      <c r="L78" s="183"/>
      <c r="M78" s="183"/>
      <c r="N78" s="186"/>
      <c r="O78" s="186"/>
      <c r="P78" s="187"/>
    </row>
    <row r="79" spans="2:16" x14ac:dyDescent="0.35">
      <c r="B79" s="190"/>
      <c r="C79" s="191" t="s">
        <v>104</v>
      </c>
      <c r="D79" s="183"/>
      <c r="E79" s="183"/>
      <c r="F79" s="177" t="e">
        <f>#REF!</f>
        <v>#REF!</v>
      </c>
      <c r="G79" s="183"/>
      <c r="H79" s="184"/>
      <c r="I79" s="185"/>
      <c r="J79" s="186"/>
      <c r="K79" s="183"/>
      <c r="L79" s="183"/>
      <c r="M79" s="183"/>
      <c r="N79" s="186"/>
      <c r="O79" s="186"/>
      <c r="P79" s="187"/>
    </row>
    <row r="80" spans="2:16" ht="25.5" x14ac:dyDescent="0.35">
      <c r="C80" s="191" t="s">
        <v>307</v>
      </c>
      <c r="D80" s="183"/>
      <c r="E80" s="183"/>
      <c r="F80" s="177" t="e">
        <f>#REF!</f>
        <v>#REF!</v>
      </c>
      <c r="G80" s="183"/>
      <c r="H80" s="184"/>
      <c r="I80" s="185"/>
      <c r="J80" s="186"/>
      <c r="K80" s="183"/>
      <c r="L80" s="183"/>
      <c r="M80" s="183"/>
      <c r="N80" s="186"/>
      <c r="O80" s="186"/>
      <c r="P80" s="187"/>
    </row>
  </sheetData>
  <sheetProtection selectLockedCells="1" sort="0" autoFilter="0"/>
  <mergeCells count="3">
    <mergeCell ref="B10:B20"/>
    <mergeCell ref="G5:O5"/>
    <mergeCell ref="B72:B78"/>
  </mergeCells>
  <phoneticPr fontId="3" type="noConversion"/>
  <conditionalFormatting sqref="C7:P81">
    <cfRule type="expression" dxfId="6" priority="1">
      <formula>ROW()=CELL("LIGNE")</formula>
    </cfRule>
  </conditionalFormatting>
  <dataValidations count="1">
    <dataValidation type="list" allowBlank="1" showInputMessage="1" showErrorMessage="1" sqref="D7:E80" xr:uid="{87643E8F-3E78-4641-A000-E49FA73B1847}">
      <formula1>ListeOS</formula1>
    </dataValidation>
  </dataValidations>
  <pageMargins left="0.7" right="0.7" top="0.78740157499999996" bottom="0.78740157499999996" header="0.3" footer="0.3"/>
  <pageSetup paperSize="8" orientation="portrait" r:id="rId1"/>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127C6-DDD7-46BD-A3F6-5AE82E8A8202}">
  <sheetPr codeName="Feuil3">
    <tabColor theme="6" tint="0.39997558519241921"/>
  </sheetPr>
  <dimension ref="A2:LJ1141"/>
  <sheetViews>
    <sheetView showGridLines="0" tabSelected="1" topLeftCell="Z1" zoomScale="80" zoomScaleNormal="80" workbookViewId="0">
      <selection activeCell="F9" sqref="F9"/>
    </sheetView>
  </sheetViews>
  <sheetFormatPr baseColWidth="10" defaultColWidth="11.54296875" defaultRowHeight="14.5" outlineLevelCol="1" x14ac:dyDescent="0.35"/>
  <cols>
    <col min="1" max="1" width="2.54296875" style="210" customWidth="1"/>
    <col min="2" max="2" width="17.1796875" style="359" customWidth="1"/>
    <col min="3" max="3" width="13.7265625" style="211" customWidth="1"/>
    <col min="4" max="5" width="23.54296875" style="211" hidden="1" customWidth="1"/>
    <col min="6" max="6" width="17.26953125" style="212" customWidth="1"/>
    <col min="7" max="7" width="15.54296875" style="211" customWidth="1"/>
    <col min="8" max="8" width="20.6328125" style="212" customWidth="1"/>
    <col min="9" max="9" width="20.6328125" style="213" customWidth="1"/>
    <col min="10" max="10" width="40.54296875" style="214" customWidth="1"/>
    <col min="11" max="12" width="13.81640625" style="179" customWidth="1"/>
    <col min="13" max="13" width="31.81640625" style="179" customWidth="1"/>
    <col min="14" max="14" width="15.54296875" style="215" customWidth="1"/>
    <col min="15" max="15" width="25.54296875" style="215" customWidth="1"/>
    <col min="16" max="18" width="24.453125" style="179" customWidth="1"/>
    <col min="19" max="19" width="15.1796875" style="216" customWidth="1"/>
    <col min="20" max="20" width="27.453125" style="217" customWidth="1"/>
    <col min="21" max="21" width="20.54296875" style="217" customWidth="1"/>
    <col min="22" max="22" width="84.54296875" style="214" customWidth="1"/>
    <col min="23" max="23" width="15.54296875" style="211" customWidth="1"/>
    <col min="24" max="25" width="15.54296875" style="211" hidden="1" customWidth="1"/>
    <col min="26" max="26" width="15.54296875" style="211" customWidth="1"/>
    <col min="27" max="27" width="10.54296875" style="211" hidden="1" customWidth="1"/>
    <col min="28" max="28" width="12.453125" style="211" hidden="1" customWidth="1"/>
    <col min="29" max="29" width="12.453125" style="211" customWidth="1"/>
    <col min="30" max="30" width="16.81640625" style="214" customWidth="1"/>
    <col min="31" max="31" width="15.54296875" style="211" customWidth="1"/>
    <col min="32" max="32" width="13.26953125" style="214" customWidth="1"/>
    <col min="33" max="33" width="50" style="214" customWidth="1"/>
    <col min="34" max="34" width="24.1796875" style="179" customWidth="1"/>
    <col min="35" max="35" width="11.7265625" style="179" customWidth="1"/>
    <col min="36" max="36" width="21.54296875" style="77" customWidth="1" outlineLevel="1"/>
    <col min="37" max="37" width="20.54296875" style="77" customWidth="1" outlineLevel="1"/>
    <col min="38" max="38" width="20.54296875" style="74" customWidth="1" outlineLevel="1"/>
    <col min="39" max="322" width="11.54296875" style="210"/>
    <col min="323" max="16384" width="11.54296875" style="214"/>
  </cols>
  <sheetData>
    <row r="2" spans="1:322" s="210" customFormat="1" ht="174.65" customHeight="1" x14ac:dyDescent="0.5">
      <c r="B2" s="452"/>
      <c r="C2" s="407" t="s">
        <v>105</v>
      </c>
      <c r="D2" s="407"/>
      <c r="E2" s="407"/>
      <c r="F2" s="407"/>
      <c r="G2" s="407"/>
      <c r="H2" s="407"/>
      <c r="I2" s="407"/>
      <c r="J2" s="407"/>
      <c r="K2" s="290"/>
      <c r="L2" s="290"/>
      <c r="M2" s="332"/>
      <c r="N2" s="332"/>
      <c r="O2" s="332"/>
      <c r="P2" s="332"/>
      <c r="Q2" s="332"/>
      <c r="R2" s="332"/>
      <c r="S2" s="332"/>
      <c r="T2" s="332"/>
      <c r="U2" s="332"/>
      <c r="V2" s="332"/>
      <c r="W2" s="250"/>
      <c r="X2" s="250"/>
      <c r="Y2" s="250"/>
      <c r="Z2" s="250"/>
      <c r="AA2" s="250"/>
      <c r="AB2" s="250"/>
      <c r="AC2" s="347"/>
      <c r="AD2" s="250"/>
      <c r="AE2" s="250"/>
      <c r="AG2" s="290"/>
      <c r="AI2" s="292"/>
      <c r="AJ2" s="349">
        <f>SUM(AJ9+AJ10+AJ11+AJ12+AJ13+AJ14+AJ15+AJ16+AJ17+AJ18+AJ19+AJ20+AJ23+AJ27+AJ28+AJ29+AJ31+AJ59+AJ60)</f>
        <v>0</v>
      </c>
      <c r="AK2" s="313" t="s">
        <v>106</v>
      </c>
      <c r="AL2" s="312">
        <f ca="1">TODAY()</f>
        <v>45573</v>
      </c>
    </row>
    <row r="3" spans="1:322" s="210" customFormat="1" ht="31.5" customHeight="1" x14ac:dyDescent="0.35">
      <c r="B3" s="355"/>
      <c r="C3" s="293" t="s">
        <v>107</v>
      </c>
      <c r="E3" s="295"/>
      <c r="F3" s="294">
        <f ca="1">TODAY()</f>
        <v>45573</v>
      </c>
      <c r="G3" s="297"/>
      <c r="H3" s="325"/>
      <c r="I3" s="297"/>
      <c r="K3" s="298"/>
      <c r="L3" s="298"/>
      <c r="M3" s="332"/>
      <c r="N3" s="332"/>
      <c r="O3" s="332"/>
      <c r="P3" s="332"/>
      <c r="Q3" s="332"/>
      <c r="R3" s="332"/>
      <c r="S3" s="332"/>
      <c r="T3" s="332"/>
      <c r="U3" s="332"/>
      <c r="V3" s="332"/>
      <c r="W3" s="299"/>
      <c r="X3" s="299"/>
      <c r="Y3" s="299"/>
      <c r="Z3" s="299"/>
      <c r="AA3" s="299"/>
      <c r="AB3" s="299"/>
      <c r="AC3" s="291"/>
      <c r="AD3" s="250"/>
      <c r="AE3" s="299"/>
      <c r="AF3" s="300"/>
      <c r="AG3" s="298"/>
      <c r="AH3" s="346"/>
      <c r="AI3" s="292"/>
      <c r="AJ3" s="411" t="s">
        <v>108</v>
      </c>
      <c r="AK3" s="412"/>
      <c r="AL3" s="413"/>
    </row>
    <row r="4" spans="1:322" s="210" customFormat="1" ht="24.65" customHeight="1" x14ac:dyDescent="0.35">
      <c r="B4" s="355"/>
      <c r="C4" s="250"/>
      <c r="D4" s="250"/>
      <c r="E4" s="250"/>
      <c r="F4" s="296"/>
      <c r="G4" s="250"/>
      <c r="H4" s="329"/>
      <c r="I4" s="301"/>
      <c r="J4" s="302"/>
      <c r="K4" s="303"/>
      <c r="L4" s="303"/>
      <c r="M4" s="332"/>
      <c r="N4" s="332"/>
      <c r="O4" s="332"/>
      <c r="P4" s="332"/>
      <c r="Q4" s="332"/>
      <c r="R4" s="332"/>
      <c r="S4" s="332"/>
      <c r="T4" s="332"/>
      <c r="U4" s="332"/>
      <c r="V4" s="332"/>
      <c r="W4" s="250"/>
      <c r="X4" s="250"/>
      <c r="Y4" s="299"/>
      <c r="Z4" s="299"/>
      <c r="AA4" s="299"/>
      <c r="AB4" s="299"/>
      <c r="AC4" s="291"/>
      <c r="AD4" s="250"/>
      <c r="AE4" s="250"/>
      <c r="AF4" s="300"/>
      <c r="AG4" s="298"/>
      <c r="AH4" s="298"/>
      <c r="AI4" s="292"/>
      <c r="AJ4" s="348">
        <f>SUM(Tableau2[Budget alloué TTC])</f>
        <v>50000</v>
      </c>
      <c r="AK4" s="310">
        <f>SUM(Tableau2[Restant])</f>
        <v>50000</v>
      </c>
      <c r="AL4" s="311">
        <f>SUM(Tableau2[Exploité])</f>
        <v>0</v>
      </c>
    </row>
    <row r="5" spans="1:322" s="210" customFormat="1" ht="23.5" customHeight="1" x14ac:dyDescent="0.35">
      <c r="B5" s="355"/>
      <c r="C5" s="304"/>
      <c r="D5" s="304"/>
      <c r="E5" s="304"/>
      <c r="F5" s="305"/>
      <c r="G5" s="306"/>
      <c r="H5" s="326"/>
      <c r="I5" s="307"/>
      <c r="K5" s="298"/>
      <c r="L5" s="298"/>
      <c r="M5" s="298"/>
      <c r="N5" s="308"/>
      <c r="O5" s="298"/>
      <c r="P5" s="298"/>
      <c r="Q5" s="298"/>
      <c r="R5" s="298"/>
      <c r="S5" s="309"/>
      <c r="W5" s="299"/>
      <c r="X5" s="299"/>
      <c r="Y5" s="299"/>
      <c r="Z5" s="299"/>
      <c r="AA5" s="299"/>
      <c r="AB5" s="299"/>
      <c r="AC5" s="291"/>
      <c r="AD5" s="250"/>
      <c r="AE5" s="299"/>
      <c r="AF5" s="300"/>
      <c r="AG5" s="298"/>
      <c r="AH5" s="298"/>
      <c r="AI5" s="292"/>
      <c r="AJ5" s="74"/>
      <c r="AK5" s="74"/>
      <c r="AL5" s="74"/>
    </row>
    <row r="6" spans="1:322" s="249" customFormat="1" ht="37" customHeight="1" x14ac:dyDescent="0.35">
      <c r="A6" s="248"/>
      <c r="B6" s="356"/>
      <c r="C6" s="408" t="s">
        <v>109</v>
      </c>
      <c r="D6" s="408"/>
      <c r="E6" s="408"/>
      <c r="F6" s="408"/>
      <c r="G6" s="408"/>
      <c r="H6" s="408"/>
      <c r="I6" s="408"/>
      <c r="J6" s="417" t="s">
        <v>12</v>
      </c>
      <c r="K6" s="418"/>
      <c r="L6" s="418"/>
      <c r="M6" s="418"/>
      <c r="N6" s="418"/>
      <c r="O6" s="418"/>
      <c r="P6" s="418"/>
      <c r="Q6" s="418"/>
      <c r="R6" s="419"/>
      <c r="S6" s="406" t="s">
        <v>110</v>
      </c>
      <c r="T6" s="406"/>
      <c r="U6" s="406"/>
      <c r="V6" s="406"/>
      <c r="W6" s="414" t="s">
        <v>111</v>
      </c>
      <c r="X6" s="415"/>
      <c r="Y6" s="415"/>
      <c r="Z6" s="415"/>
      <c r="AA6" s="415"/>
      <c r="AB6" s="415"/>
      <c r="AC6" s="415"/>
      <c r="AD6" s="415"/>
      <c r="AE6" s="415"/>
      <c r="AF6" s="416"/>
      <c r="AG6" s="409" t="s">
        <v>112</v>
      </c>
      <c r="AH6" s="410"/>
      <c r="AI6" s="410"/>
      <c r="AJ6" s="403" t="s">
        <v>113</v>
      </c>
      <c r="AK6" s="404"/>
      <c r="AL6" s="405"/>
      <c r="AM6" s="248"/>
      <c r="AN6" s="248"/>
      <c r="AO6" s="248"/>
      <c r="AP6" s="248"/>
      <c r="AQ6" s="248"/>
      <c r="AR6" s="248"/>
      <c r="AS6" s="248"/>
      <c r="AT6" s="248"/>
      <c r="AU6" s="248"/>
      <c r="AV6" s="248"/>
      <c r="AW6" s="248"/>
      <c r="AX6" s="248"/>
      <c r="AY6" s="248"/>
      <c r="AZ6" s="248"/>
      <c r="BA6" s="248"/>
      <c r="BB6" s="248"/>
      <c r="BC6" s="248"/>
      <c r="BD6" s="248"/>
      <c r="BE6" s="248"/>
      <c r="BF6" s="248"/>
      <c r="BG6" s="248"/>
      <c r="BH6" s="248"/>
      <c r="BI6" s="248"/>
      <c r="BJ6" s="248"/>
      <c r="BK6" s="248"/>
      <c r="BL6" s="248"/>
      <c r="BM6" s="248"/>
      <c r="BN6" s="248"/>
      <c r="BO6" s="248"/>
      <c r="BP6" s="248"/>
      <c r="BQ6" s="248"/>
      <c r="BR6" s="248"/>
      <c r="BS6" s="248"/>
      <c r="BT6" s="248"/>
      <c r="BU6" s="248"/>
      <c r="BV6" s="248"/>
      <c r="BW6" s="248"/>
      <c r="BX6" s="248"/>
      <c r="BY6" s="248"/>
      <c r="BZ6" s="248"/>
      <c r="CA6" s="248"/>
      <c r="CB6" s="248"/>
      <c r="CC6" s="248"/>
      <c r="CD6" s="248"/>
      <c r="CE6" s="248"/>
      <c r="CF6" s="248"/>
      <c r="CG6" s="248"/>
      <c r="CH6" s="248"/>
      <c r="CI6" s="248"/>
      <c r="CJ6" s="248"/>
      <c r="CK6" s="248"/>
      <c r="CL6" s="248"/>
      <c r="CM6" s="248"/>
      <c r="CN6" s="248"/>
      <c r="CO6" s="248"/>
      <c r="CP6" s="248"/>
      <c r="CQ6" s="248"/>
      <c r="CR6" s="248"/>
      <c r="CS6" s="248"/>
      <c r="CT6" s="248"/>
      <c r="CU6" s="248"/>
      <c r="CV6" s="248"/>
      <c r="CW6" s="248"/>
      <c r="CX6" s="248"/>
      <c r="CY6" s="248"/>
      <c r="CZ6" s="248"/>
      <c r="DA6" s="248"/>
      <c r="DB6" s="248"/>
      <c r="DC6" s="248"/>
      <c r="DD6" s="248"/>
      <c r="DE6" s="248"/>
      <c r="DF6" s="248"/>
      <c r="DG6" s="248"/>
      <c r="DH6" s="248"/>
      <c r="DI6" s="248"/>
      <c r="DJ6" s="248"/>
      <c r="DK6" s="248"/>
      <c r="DL6" s="248"/>
      <c r="DM6" s="248"/>
      <c r="DN6" s="248"/>
      <c r="DO6" s="248"/>
      <c r="DP6" s="248"/>
      <c r="DQ6" s="248"/>
      <c r="DR6" s="248"/>
      <c r="DS6" s="248"/>
      <c r="DT6" s="248"/>
      <c r="DU6" s="248"/>
      <c r="DV6" s="248"/>
      <c r="DW6" s="248"/>
      <c r="DX6" s="248"/>
      <c r="DY6" s="248"/>
      <c r="DZ6" s="248"/>
      <c r="EA6" s="248"/>
      <c r="EB6" s="248"/>
      <c r="EC6" s="248"/>
      <c r="ED6" s="248"/>
      <c r="EE6" s="248"/>
      <c r="EF6" s="248"/>
      <c r="EG6" s="248"/>
      <c r="EH6" s="248"/>
      <c r="EI6" s="248"/>
      <c r="EJ6" s="248"/>
      <c r="EK6" s="248"/>
      <c r="EL6" s="248"/>
      <c r="EM6" s="248"/>
      <c r="EN6" s="248"/>
      <c r="EO6" s="248"/>
      <c r="EP6" s="248"/>
      <c r="EQ6" s="248"/>
      <c r="ER6" s="248"/>
      <c r="ES6" s="248"/>
      <c r="ET6" s="248"/>
      <c r="EU6" s="248"/>
      <c r="EV6" s="248"/>
      <c r="EW6" s="248"/>
      <c r="EX6" s="248"/>
      <c r="EY6" s="248"/>
      <c r="EZ6" s="248"/>
      <c r="FA6" s="248"/>
      <c r="FB6" s="248"/>
      <c r="FC6" s="248"/>
      <c r="FD6" s="248"/>
      <c r="FE6" s="248"/>
      <c r="FF6" s="248"/>
      <c r="FG6" s="248"/>
      <c r="FH6" s="248"/>
      <c r="FI6" s="248"/>
      <c r="FJ6" s="248"/>
      <c r="FK6" s="248"/>
      <c r="FL6" s="248"/>
      <c r="FM6" s="248"/>
      <c r="FN6" s="248"/>
      <c r="FO6" s="248"/>
      <c r="FP6" s="248"/>
      <c r="FQ6" s="248"/>
      <c r="FR6" s="248"/>
      <c r="FS6" s="248"/>
      <c r="FT6" s="248"/>
      <c r="FU6" s="248"/>
      <c r="FV6" s="248"/>
      <c r="FW6" s="248"/>
      <c r="FX6" s="248"/>
      <c r="FY6" s="248"/>
      <c r="FZ6" s="248"/>
      <c r="GA6" s="248"/>
      <c r="GB6" s="248"/>
      <c r="GC6" s="248"/>
      <c r="GD6" s="248"/>
      <c r="GE6" s="248"/>
      <c r="GF6" s="248"/>
      <c r="GG6" s="248"/>
      <c r="GH6" s="248"/>
      <c r="GI6" s="248"/>
      <c r="GJ6" s="248"/>
      <c r="GK6" s="248"/>
      <c r="GL6" s="248"/>
      <c r="GM6" s="248"/>
      <c r="GN6" s="248"/>
      <c r="GO6" s="248"/>
      <c r="GP6" s="248"/>
      <c r="GQ6" s="248"/>
      <c r="GR6" s="248"/>
      <c r="GS6" s="248"/>
      <c r="GT6" s="248"/>
      <c r="GU6" s="248"/>
      <c r="GV6" s="248"/>
      <c r="GW6" s="248"/>
      <c r="GX6" s="248"/>
      <c r="GY6" s="248"/>
      <c r="GZ6" s="248"/>
      <c r="HA6" s="248"/>
      <c r="HB6" s="248"/>
      <c r="HC6" s="248"/>
      <c r="HD6" s="248"/>
      <c r="HE6" s="248"/>
      <c r="HF6" s="248"/>
      <c r="HG6" s="248"/>
      <c r="HH6" s="248"/>
      <c r="HI6" s="248"/>
      <c r="HJ6" s="248"/>
      <c r="HK6" s="248"/>
      <c r="HL6" s="248"/>
      <c r="HM6" s="248"/>
      <c r="HN6" s="248"/>
      <c r="HO6" s="248"/>
      <c r="HP6" s="248"/>
      <c r="HQ6" s="248"/>
      <c r="HR6" s="248"/>
      <c r="HS6" s="248"/>
      <c r="HT6" s="248"/>
      <c r="HU6" s="248"/>
      <c r="HV6" s="248"/>
      <c r="HW6" s="248"/>
      <c r="HX6" s="248"/>
      <c r="HY6" s="248"/>
      <c r="HZ6" s="248"/>
      <c r="IA6" s="248"/>
      <c r="IB6" s="248"/>
      <c r="IC6" s="248"/>
      <c r="ID6" s="248"/>
      <c r="IE6" s="248"/>
      <c r="IF6" s="248"/>
      <c r="IG6" s="248"/>
      <c r="IH6" s="248"/>
      <c r="II6" s="248"/>
      <c r="IJ6" s="248"/>
      <c r="IK6" s="248"/>
      <c r="IL6" s="248"/>
      <c r="IM6" s="248"/>
      <c r="IN6" s="248"/>
      <c r="IO6" s="248"/>
      <c r="IP6" s="248"/>
      <c r="IQ6" s="248"/>
      <c r="IR6" s="248"/>
      <c r="IS6" s="248"/>
      <c r="IT6" s="248"/>
      <c r="IU6" s="248"/>
      <c r="IV6" s="248"/>
      <c r="IW6" s="248"/>
      <c r="IX6" s="248"/>
      <c r="IY6" s="248"/>
      <c r="IZ6" s="248"/>
      <c r="JA6" s="248"/>
      <c r="JB6" s="248"/>
      <c r="JC6" s="248"/>
      <c r="JD6" s="248"/>
      <c r="JE6" s="248"/>
      <c r="JF6" s="248"/>
      <c r="JG6" s="248"/>
      <c r="JH6" s="248"/>
      <c r="JI6" s="248"/>
      <c r="JJ6" s="248"/>
      <c r="JK6" s="248"/>
      <c r="JL6" s="248"/>
      <c r="JM6" s="248"/>
      <c r="JN6" s="248"/>
      <c r="JO6" s="248"/>
      <c r="JP6" s="248"/>
      <c r="JQ6" s="248"/>
      <c r="JR6" s="248"/>
      <c r="JS6" s="248"/>
      <c r="JT6" s="248"/>
      <c r="JU6" s="248"/>
      <c r="JV6" s="248"/>
      <c r="JW6" s="248"/>
      <c r="JX6" s="248"/>
      <c r="JY6" s="248"/>
      <c r="JZ6" s="248"/>
      <c r="KA6" s="248"/>
      <c r="KB6" s="248"/>
      <c r="KC6" s="248"/>
      <c r="KD6" s="248"/>
      <c r="KE6" s="248"/>
      <c r="KF6" s="248"/>
      <c r="KG6" s="248"/>
      <c r="KH6" s="248"/>
      <c r="KI6" s="248"/>
      <c r="KJ6" s="248"/>
      <c r="KK6" s="248"/>
      <c r="KL6" s="248"/>
      <c r="KM6" s="248"/>
      <c r="KN6" s="248"/>
      <c r="KO6" s="248"/>
      <c r="KP6" s="248"/>
      <c r="KQ6" s="248"/>
      <c r="KR6" s="248"/>
      <c r="KS6" s="248"/>
      <c r="KT6" s="248"/>
      <c r="KU6" s="248"/>
      <c r="KV6" s="248"/>
      <c r="KW6" s="248"/>
      <c r="KX6" s="248"/>
      <c r="KY6" s="248"/>
      <c r="KZ6" s="248"/>
      <c r="LA6" s="248"/>
      <c r="LB6" s="248"/>
      <c r="LC6" s="248"/>
      <c r="LD6" s="248"/>
      <c r="LE6" s="248"/>
      <c r="LF6" s="248"/>
      <c r="LG6" s="248"/>
      <c r="LH6" s="248"/>
      <c r="LI6" s="248"/>
      <c r="LJ6" s="248"/>
    </row>
    <row r="7" spans="1:322" s="211" customFormat="1" ht="54.65" customHeight="1" x14ac:dyDescent="0.35">
      <c r="A7" s="250"/>
      <c r="B7" s="351"/>
      <c r="C7" s="354" t="s">
        <v>114</v>
      </c>
      <c r="D7" s="251" t="s">
        <v>115</v>
      </c>
      <c r="E7" s="251" t="s">
        <v>116</v>
      </c>
      <c r="F7" s="251" t="s">
        <v>117</v>
      </c>
      <c r="G7" s="251" t="s">
        <v>118</v>
      </c>
      <c r="H7" s="251" t="s">
        <v>119</v>
      </c>
      <c r="I7" s="252" t="s">
        <v>120</v>
      </c>
      <c r="J7" s="253" t="s">
        <v>16</v>
      </c>
      <c r="K7" s="335" t="s">
        <v>121</v>
      </c>
      <c r="L7" s="335" t="s">
        <v>18</v>
      </c>
      <c r="M7" s="335" t="s">
        <v>19</v>
      </c>
      <c r="N7" s="336" t="s">
        <v>20</v>
      </c>
      <c r="O7" s="335" t="s">
        <v>21</v>
      </c>
      <c r="P7" s="335" t="s">
        <v>15</v>
      </c>
      <c r="Q7" s="253" t="s">
        <v>122</v>
      </c>
      <c r="R7" s="253" t="s">
        <v>123</v>
      </c>
      <c r="S7" s="254" t="s">
        <v>124</v>
      </c>
      <c r="T7" s="254" t="s">
        <v>125</v>
      </c>
      <c r="U7" s="254" t="s">
        <v>126</v>
      </c>
      <c r="V7" s="253" t="s">
        <v>127</v>
      </c>
      <c r="W7" s="253" t="s">
        <v>128</v>
      </c>
      <c r="X7" s="253" t="s">
        <v>129</v>
      </c>
      <c r="Y7" s="253" t="s">
        <v>130</v>
      </c>
      <c r="Z7" s="253" t="s">
        <v>131</v>
      </c>
      <c r="AA7" s="253" t="s">
        <v>132</v>
      </c>
      <c r="AB7" s="253" t="s">
        <v>133</v>
      </c>
      <c r="AC7" s="253" t="s">
        <v>134</v>
      </c>
      <c r="AD7" s="253" t="s">
        <v>135</v>
      </c>
      <c r="AE7" s="253" t="s">
        <v>136</v>
      </c>
      <c r="AF7" s="253" t="s">
        <v>137</v>
      </c>
      <c r="AG7" s="253" t="s">
        <v>28</v>
      </c>
      <c r="AH7" s="253" t="s">
        <v>138</v>
      </c>
      <c r="AI7" s="255" t="s">
        <v>139</v>
      </c>
      <c r="AJ7" s="83" t="s">
        <v>140</v>
      </c>
      <c r="AK7" s="78" t="s">
        <v>141</v>
      </c>
      <c r="AL7" s="79" t="s">
        <v>142</v>
      </c>
      <c r="AM7" s="250"/>
      <c r="AN7" s="250"/>
      <c r="AO7" s="250"/>
      <c r="AP7" s="250"/>
      <c r="AQ7" s="250"/>
      <c r="AR7" s="250"/>
      <c r="AS7" s="250"/>
      <c r="AT7" s="250"/>
      <c r="AU7" s="250"/>
      <c r="AV7" s="250"/>
      <c r="AW7" s="250"/>
      <c r="AX7" s="250"/>
      <c r="AY7" s="250"/>
      <c r="AZ7" s="250"/>
      <c r="BA7" s="250"/>
      <c r="BB7" s="250"/>
      <c r="BC7" s="250"/>
      <c r="BD7" s="250"/>
      <c r="BE7" s="250"/>
      <c r="BF7" s="250"/>
      <c r="BG7" s="250"/>
      <c r="BH7" s="250"/>
      <c r="BI7" s="250"/>
      <c r="BJ7" s="250"/>
      <c r="BK7" s="250"/>
      <c r="BL7" s="250"/>
      <c r="BM7" s="250"/>
      <c r="BN7" s="250"/>
      <c r="BO7" s="250"/>
      <c r="BP7" s="250"/>
      <c r="BQ7" s="250"/>
      <c r="BR7" s="250"/>
      <c r="BS7" s="250"/>
      <c r="BT7" s="250"/>
      <c r="BU7" s="250"/>
      <c r="BV7" s="250"/>
      <c r="BW7" s="250"/>
      <c r="BX7" s="250"/>
      <c r="BY7" s="250"/>
      <c r="BZ7" s="250"/>
      <c r="CA7" s="250"/>
      <c r="CB7" s="250"/>
      <c r="CC7" s="250"/>
      <c r="CD7" s="250"/>
      <c r="CE7" s="250"/>
      <c r="CF7" s="250"/>
      <c r="CG7" s="250"/>
      <c r="CH7" s="250"/>
      <c r="CI7" s="250"/>
      <c r="CJ7" s="250"/>
      <c r="CK7" s="250"/>
      <c r="CL7" s="250"/>
      <c r="CM7" s="250"/>
      <c r="CN7" s="250"/>
      <c r="CO7" s="250"/>
      <c r="CP7" s="250"/>
      <c r="CQ7" s="250"/>
      <c r="CR7" s="250"/>
      <c r="CS7" s="250"/>
      <c r="CT7" s="250"/>
      <c r="CU7" s="250"/>
      <c r="CV7" s="250"/>
      <c r="CW7" s="250"/>
      <c r="CX7" s="250"/>
      <c r="CY7" s="250"/>
      <c r="CZ7" s="250"/>
      <c r="DA7" s="250"/>
      <c r="DB7" s="250"/>
      <c r="DC7" s="250"/>
      <c r="DD7" s="250"/>
      <c r="DE7" s="250"/>
      <c r="DF7" s="250"/>
      <c r="DG7" s="250"/>
      <c r="DH7" s="250"/>
      <c r="DI7" s="250"/>
      <c r="DJ7" s="250"/>
      <c r="DK7" s="250"/>
      <c r="DL7" s="250"/>
      <c r="DM7" s="250"/>
      <c r="DN7" s="250"/>
      <c r="DO7" s="250"/>
      <c r="DP7" s="250"/>
      <c r="DQ7" s="250"/>
      <c r="DR7" s="250"/>
      <c r="DS7" s="250"/>
      <c r="DT7" s="250"/>
      <c r="DU7" s="250"/>
      <c r="DV7" s="250"/>
      <c r="DW7" s="250"/>
      <c r="DX7" s="250"/>
      <c r="DY7" s="250"/>
      <c r="DZ7" s="250"/>
      <c r="EA7" s="250"/>
      <c r="EB7" s="250"/>
      <c r="EC7" s="250"/>
      <c r="ED7" s="250"/>
      <c r="EE7" s="250"/>
      <c r="EF7" s="250"/>
      <c r="EG7" s="250"/>
      <c r="EH7" s="250"/>
      <c r="EI7" s="250"/>
      <c r="EJ7" s="250"/>
      <c r="EK7" s="250"/>
      <c r="EL7" s="250"/>
      <c r="EM7" s="250"/>
      <c r="EN7" s="250"/>
      <c r="EO7" s="250"/>
      <c r="EP7" s="250"/>
      <c r="EQ7" s="250"/>
      <c r="ER7" s="250"/>
      <c r="ES7" s="250"/>
      <c r="ET7" s="250"/>
      <c r="EU7" s="250"/>
      <c r="EV7" s="250"/>
      <c r="EW7" s="250"/>
      <c r="EX7" s="250"/>
      <c r="EY7" s="250"/>
      <c r="EZ7" s="250"/>
      <c r="FA7" s="250"/>
      <c r="FB7" s="250"/>
      <c r="FC7" s="250"/>
      <c r="FD7" s="250"/>
      <c r="FE7" s="250"/>
      <c r="FF7" s="250"/>
      <c r="FG7" s="250"/>
      <c r="FH7" s="250"/>
      <c r="FI7" s="250"/>
      <c r="FJ7" s="250"/>
      <c r="FK7" s="250"/>
      <c r="FL7" s="250"/>
      <c r="FM7" s="250"/>
      <c r="FN7" s="250"/>
      <c r="FO7" s="250"/>
      <c r="FP7" s="250"/>
      <c r="FQ7" s="250"/>
      <c r="FR7" s="250"/>
      <c r="FS7" s="250"/>
      <c r="FT7" s="250"/>
      <c r="FU7" s="250"/>
      <c r="FV7" s="250"/>
      <c r="FW7" s="250"/>
      <c r="FX7" s="250"/>
      <c r="FY7" s="250"/>
      <c r="FZ7" s="250"/>
      <c r="GA7" s="250"/>
      <c r="GB7" s="250"/>
      <c r="GC7" s="250"/>
      <c r="GD7" s="250"/>
      <c r="GE7" s="250"/>
      <c r="GF7" s="250"/>
      <c r="GG7" s="250"/>
      <c r="GH7" s="250"/>
      <c r="GI7" s="250"/>
      <c r="GJ7" s="250"/>
      <c r="GK7" s="250"/>
      <c r="GL7" s="250"/>
      <c r="GM7" s="250"/>
      <c r="GN7" s="250"/>
      <c r="GO7" s="250"/>
      <c r="GP7" s="250"/>
      <c r="GQ7" s="250"/>
      <c r="GR7" s="250"/>
      <c r="GS7" s="250"/>
      <c r="GT7" s="250"/>
      <c r="GU7" s="250"/>
      <c r="GV7" s="250"/>
      <c r="GW7" s="250"/>
      <c r="GX7" s="250"/>
      <c r="GY7" s="250"/>
      <c r="GZ7" s="250"/>
      <c r="HA7" s="250"/>
      <c r="HB7" s="250"/>
      <c r="HC7" s="250"/>
      <c r="HD7" s="250"/>
      <c r="HE7" s="250"/>
      <c r="HF7" s="250"/>
      <c r="HG7" s="250"/>
      <c r="HH7" s="250"/>
      <c r="HI7" s="250"/>
      <c r="HJ7" s="250"/>
      <c r="HK7" s="250"/>
      <c r="HL7" s="250"/>
      <c r="HM7" s="250"/>
      <c r="HN7" s="250"/>
      <c r="HO7" s="250"/>
      <c r="HP7" s="250"/>
      <c r="HQ7" s="250"/>
      <c r="HR7" s="250"/>
      <c r="HS7" s="250"/>
      <c r="HT7" s="250"/>
      <c r="HU7" s="250"/>
      <c r="HV7" s="250"/>
      <c r="HW7" s="250"/>
      <c r="HX7" s="250"/>
      <c r="HY7" s="250"/>
      <c r="HZ7" s="250"/>
      <c r="IA7" s="250"/>
      <c r="IB7" s="250"/>
      <c r="IC7" s="250"/>
      <c r="ID7" s="250"/>
      <c r="IE7" s="250"/>
      <c r="IF7" s="250"/>
      <c r="IG7" s="250"/>
      <c r="IH7" s="250"/>
      <c r="II7" s="250"/>
      <c r="IJ7" s="250"/>
      <c r="IK7" s="250"/>
      <c r="IL7" s="250"/>
      <c r="IM7" s="250"/>
      <c r="IN7" s="250"/>
      <c r="IO7" s="250"/>
      <c r="IP7" s="250"/>
      <c r="IQ7" s="250"/>
      <c r="IR7" s="250"/>
      <c r="IS7" s="250"/>
      <c r="IT7" s="250"/>
      <c r="IU7" s="250"/>
      <c r="IV7" s="250"/>
      <c r="IW7" s="250"/>
      <c r="IX7" s="250"/>
      <c r="IY7" s="250"/>
      <c r="IZ7" s="250"/>
      <c r="JA7" s="250"/>
      <c r="JB7" s="250"/>
      <c r="JC7" s="250"/>
      <c r="JD7" s="250"/>
      <c r="JE7" s="250"/>
      <c r="JF7" s="250"/>
      <c r="JG7" s="250"/>
      <c r="JH7" s="250"/>
      <c r="JI7" s="250"/>
      <c r="JJ7" s="250"/>
      <c r="JK7" s="250"/>
      <c r="JL7" s="250"/>
      <c r="JM7" s="250"/>
      <c r="JN7" s="250"/>
      <c r="JO7" s="250"/>
      <c r="JP7" s="250"/>
      <c r="JQ7" s="250"/>
      <c r="JR7" s="250"/>
      <c r="JS7" s="250"/>
      <c r="JT7" s="250"/>
      <c r="JU7" s="250"/>
      <c r="JV7" s="250"/>
      <c r="JW7" s="250"/>
      <c r="JX7" s="250"/>
      <c r="JY7" s="250"/>
      <c r="JZ7" s="250"/>
      <c r="KA7" s="250"/>
      <c r="KB7" s="250"/>
      <c r="KC7" s="250"/>
      <c r="KD7" s="250"/>
      <c r="KE7" s="250"/>
      <c r="KF7" s="250"/>
      <c r="KG7" s="250"/>
      <c r="KH7" s="250"/>
      <c r="KI7" s="250"/>
      <c r="KJ7" s="250"/>
      <c r="KK7" s="250"/>
      <c r="KL7" s="250"/>
      <c r="KM7" s="250"/>
      <c r="KN7" s="250"/>
      <c r="KO7" s="250"/>
      <c r="KP7" s="250"/>
      <c r="KQ7" s="250"/>
      <c r="KR7" s="250"/>
      <c r="KS7" s="250"/>
      <c r="KT7" s="250"/>
      <c r="KU7" s="250"/>
      <c r="KV7" s="250"/>
      <c r="KW7" s="250"/>
      <c r="KX7" s="250"/>
      <c r="KY7" s="250"/>
      <c r="KZ7" s="250"/>
      <c r="LA7" s="250"/>
      <c r="LB7" s="250"/>
      <c r="LC7" s="250"/>
      <c r="LD7" s="250"/>
      <c r="LE7" s="250"/>
      <c r="LF7" s="250"/>
      <c r="LG7" s="250"/>
      <c r="LH7" s="250"/>
      <c r="LI7" s="250"/>
      <c r="LJ7" s="250"/>
    </row>
    <row r="8" spans="1:322" s="211" customFormat="1" ht="54.65" customHeight="1" x14ac:dyDescent="0.35">
      <c r="B8" s="367"/>
      <c r="C8" s="316">
        <v>44927</v>
      </c>
      <c r="D8" s="183" t="str">
        <f>IF(ISBLANK(Tableau2[[#This Row],[Date de signature]]),"",UPPER(TEXT(Tableau2[[#This Row],[Date de signature]],"mmm")))</f>
        <v>JANV</v>
      </c>
      <c r="E8" s="183" t="str">
        <f>IF(ISBLANK(Tableau2[[#This Row],[Date de signature]]),"",UPPER(TEXT(Tableau2[[#This Row],[Date de signature]],"AAAA")))</f>
        <v>2023</v>
      </c>
      <c r="F8" s="207">
        <v>2023</v>
      </c>
      <c r="G8" s="183" t="s">
        <v>147</v>
      </c>
      <c r="H8" s="451" t="s">
        <v>274</v>
      </c>
      <c r="I8" s="388"/>
      <c r="J8" s="191" t="s">
        <v>148</v>
      </c>
      <c r="K8" s="63" t="str">
        <f>IFERROR(VLOOKUP(Tableau2[[#This Row],[Nom association/Sigle]],Tableau1[],2,FALSE),"")</f>
        <v>Salariales</v>
      </c>
      <c r="L8" s="63" t="str">
        <f>IFERROR(VLOOKUP(Tableau2[[#This Row],[Nom association/Sigle]],Tableau1[],4,FALSE),"")</f>
        <v/>
      </c>
      <c r="M8" s="63">
        <f>IFERROR(VLOOKUP(Tableau2[[#This Row],[Nom association/Sigle]],Tableau1[],5,FALSE),"")</f>
        <v>0</v>
      </c>
      <c r="N8" s="450">
        <f>IFERROR(VLOOKUP(Tableau2[[#This Row],[Nom association/Sigle]],Tableau1[],6,FALSE),"")</f>
        <v>0</v>
      </c>
      <c r="O8" s="63">
        <f>IFERROR(VLOOKUP(Tableau2[[#This Row],[Nom association/Sigle]],Tableau1[],7,FALSE),"")</f>
        <v>0</v>
      </c>
      <c r="P8" s="390" t="s">
        <v>310</v>
      </c>
      <c r="Q8" s="191" t="s">
        <v>311</v>
      </c>
      <c r="R8" s="191" t="s">
        <v>312</v>
      </c>
      <c r="S8" s="317" t="s">
        <v>144</v>
      </c>
      <c r="T8" s="318" t="s">
        <v>314</v>
      </c>
      <c r="U8" s="318" t="s">
        <v>313</v>
      </c>
      <c r="V8" s="191" t="s">
        <v>315</v>
      </c>
      <c r="W8" s="316">
        <v>44927</v>
      </c>
      <c r="X8" s="316" t="str">
        <f>IF(ISBLANK(Tableau2[[#This Row],[Date de début]]),"",UPPER(TEXT(Tableau2[[#This Row],[Date de début]],"mmm")))</f>
        <v>JANV</v>
      </c>
      <c r="Y8" s="316" t="str">
        <f>IF(ISBLANK(Tableau2[[#This Row],[Date de début]]),"",UPPER(TEXT(Tableau2[[#This Row],[Date de début]],"AAAA")))</f>
        <v>2023</v>
      </c>
      <c r="Z8" s="316">
        <v>45291</v>
      </c>
      <c r="AA8" s="186" t="str">
        <f>IF(ISBLANK(Tableau2[[#This Row],[Date de fin]]),"",UPPER(TEXT(Tableau2[[#This Row],[Date de fin]],"mmm")))</f>
        <v>DÉC</v>
      </c>
      <c r="AB8" s="319" t="str">
        <f>IF(ISBLANK(Tableau2[[#This Row],[Date de fin]]),"",UPPER(TEXT(Tableau2[[#This Row],[Date de fin]],"AAAA")))</f>
        <v>2023</v>
      </c>
      <c r="AC8" s="320">
        <f>DATEDIF(Tableau2[[#This Row],[Date de début]],Tableau2[[#This Row],[Date de fin]],"m")</f>
        <v>11</v>
      </c>
      <c r="AD8" s="318" t="s">
        <v>145</v>
      </c>
      <c r="AE8" s="183" t="s">
        <v>316</v>
      </c>
      <c r="AF8" s="183" t="s">
        <v>317</v>
      </c>
      <c r="AG8" s="191" t="s">
        <v>318</v>
      </c>
      <c r="AH8" s="321" t="s">
        <v>319</v>
      </c>
      <c r="AI8" s="321" t="s">
        <v>152</v>
      </c>
      <c r="AJ8" s="338">
        <v>50000</v>
      </c>
      <c r="AK8" s="350">
        <f>SUM(AJ8-AL8)</f>
        <v>50000</v>
      </c>
      <c r="AL8" s="339"/>
    </row>
    <row r="9" spans="1:322" s="211" customFormat="1" ht="54.65" customHeight="1" x14ac:dyDescent="0.35">
      <c r="B9" s="367" t="s">
        <v>286</v>
      </c>
      <c r="C9" s="316"/>
      <c r="D9" s="183" t="str">
        <f>IF(ISBLANK(Tableau2[[#This Row],[Date de signature]]),"",UPPER(TEXT(Tableau2[[#This Row],[Date de signature]],"mmm")))</f>
        <v/>
      </c>
      <c r="E9" s="183" t="str">
        <f>IF(ISBLANK(Tableau2[[#This Row],[Date de signature]]),"",UPPER(TEXT(Tableau2[[#This Row],[Date de signature]],"AAAA")))</f>
        <v/>
      </c>
      <c r="F9" s="207"/>
      <c r="G9" s="183"/>
      <c r="H9" s="386"/>
      <c r="I9" s="388"/>
      <c r="J9" s="191"/>
      <c r="K9" s="63" t="str">
        <f>IFERROR(VLOOKUP(Tableau2[[#This Row],[Nom association/Sigle]],Tableau1[],2,FALSE),"")</f>
        <v/>
      </c>
      <c r="L9" s="63" t="str">
        <f>IFERROR(VLOOKUP(Tableau2[[#This Row],[Nom association/Sigle]],Tableau1[],4,FALSE),"")</f>
        <v/>
      </c>
      <c r="M9" s="63" t="str">
        <f>IFERROR(VLOOKUP(Tableau2[[#This Row],[Nom association/Sigle]],Tableau1[],5,FALSE),"")</f>
        <v/>
      </c>
      <c r="N9" s="450" t="str">
        <f>IFERROR(VLOOKUP(Tableau2[[#This Row],[Nom association/Sigle]],Tableau1[],6,FALSE),"")</f>
        <v/>
      </c>
      <c r="O9" s="63" t="str">
        <f>IFERROR(VLOOKUP(Tableau2[[#This Row],[Nom association/Sigle]],Tableau1[],7,FALSE),"")</f>
        <v/>
      </c>
      <c r="P9" s="390"/>
      <c r="Q9" s="191"/>
      <c r="R9" s="191"/>
      <c r="S9" s="317"/>
      <c r="T9" s="318"/>
      <c r="U9" s="318"/>
      <c r="V9" s="191"/>
      <c r="W9" s="316"/>
      <c r="X9" s="316" t="str">
        <f>IF(ISBLANK(Tableau2[[#This Row],[Date de début]]),"",UPPER(TEXT(Tableau2[[#This Row],[Date de début]],"mmm")))</f>
        <v/>
      </c>
      <c r="Y9" s="316" t="str">
        <f>IF(ISBLANK(Tableau2[[#This Row],[Date de début]]),"",UPPER(TEXT(Tableau2[[#This Row],[Date de début]],"AAAA")))</f>
        <v/>
      </c>
      <c r="Z9" s="316"/>
      <c r="AA9" s="186" t="str">
        <f>IF(ISBLANK(Tableau2[[#This Row],[Date de fin]]),"",UPPER(TEXT(Tableau2[[#This Row],[Date de fin]],"mmm")))</f>
        <v/>
      </c>
      <c r="AB9" s="319" t="str">
        <f>IF(ISBLANK(Tableau2[[#This Row],[Date de fin]]),"",UPPER(TEXT(Tableau2[[#This Row],[Date de fin]],"AAAA")))</f>
        <v/>
      </c>
      <c r="AC9" s="320">
        <f>DATEDIF(Tableau2[[#This Row],[Date de début]],Tableau2[[#This Row],[Date de fin]],"m")</f>
        <v>0</v>
      </c>
      <c r="AD9" s="318"/>
      <c r="AE9" s="183"/>
      <c r="AF9" s="183"/>
      <c r="AG9" s="191"/>
      <c r="AH9" s="321"/>
      <c r="AI9" s="321"/>
      <c r="AJ9" s="338"/>
      <c r="AK9" s="350">
        <f t="shared" ref="AK9:AK72" si="0">SUM(AJ9-AL9)</f>
        <v>0</v>
      </c>
      <c r="AL9" s="339"/>
    </row>
    <row r="10" spans="1:322" s="211" customFormat="1" ht="54.65" customHeight="1" x14ac:dyDescent="0.35">
      <c r="A10" s="250"/>
      <c r="B10" s="367"/>
      <c r="C10" s="316"/>
      <c r="D10" s="183" t="str">
        <f>IF(ISBLANK(Tableau2[[#This Row],[Date de signature]]),"",UPPER(TEXT(Tableau2[[#This Row],[Date de signature]],"mmm")))</f>
        <v/>
      </c>
      <c r="E10" s="183" t="str">
        <f>IF(ISBLANK(Tableau2[[#This Row],[Date de signature]]),"",UPPER(TEXT(Tableau2[[#This Row],[Date de signature]],"AAAA")))</f>
        <v/>
      </c>
      <c r="F10" s="207"/>
      <c r="G10" s="183"/>
      <c r="H10" s="386"/>
      <c r="I10" s="388"/>
      <c r="J10" s="191"/>
      <c r="K10" s="63" t="str">
        <f>IFERROR(VLOOKUP(Tableau2[[#This Row],[Nom association/Sigle]],Tableau1[],2,FALSE),"")</f>
        <v/>
      </c>
      <c r="L10" s="63" t="str">
        <f>IFERROR(VLOOKUP(Tableau2[[#This Row],[Nom association/Sigle]],Tableau1[],4,FALSE),"")</f>
        <v/>
      </c>
      <c r="M10" s="63" t="str">
        <f>IFERROR(VLOOKUP(Tableau2[[#This Row],[Nom association/Sigle]],Tableau1[],5,FALSE),"")</f>
        <v/>
      </c>
      <c r="N10" s="450" t="str">
        <f>IFERROR(VLOOKUP(Tableau2[[#This Row],[Nom association/Sigle]],Tableau1[],6,FALSE),"")</f>
        <v/>
      </c>
      <c r="O10" s="63" t="str">
        <f>IFERROR(VLOOKUP(Tableau2[[#This Row],[Nom association/Sigle]],Tableau1[],7,FALSE),"")</f>
        <v/>
      </c>
      <c r="P10" s="390"/>
      <c r="Q10" s="191"/>
      <c r="R10" s="191"/>
      <c r="S10" s="317"/>
      <c r="T10" s="318"/>
      <c r="U10" s="318"/>
      <c r="V10" s="191"/>
      <c r="W10" s="316"/>
      <c r="X10" s="316" t="str">
        <f>IF(ISBLANK(Tableau2[[#This Row],[Date de début]]),"",UPPER(TEXT(Tableau2[[#This Row],[Date de début]],"mmm")))</f>
        <v/>
      </c>
      <c r="Y10" s="316" t="str">
        <f>IF(ISBLANK(Tableau2[[#This Row],[Date de début]]),"",UPPER(TEXT(Tableau2[[#This Row],[Date de début]],"AAAA")))</f>
        <v/>
      </c>
      <c r="Z10" s="316"/>
      <c r="AA10" s="186" t="str">
        <f>IF(ISBLANK(Tableau2[[#This Row],[Date de fin]]),"",UPPER(TEXT(Tableau2[[#This Row],[Date de fin]],"mmm")))</f>
        <v/>
      </c>
      <c r="AB10" s="319" t="str">
        <f>IF(ISBLANK(Tableau2[[#This Row],[Date de fin]]),"",UPPER(TEXT(Tableau2[[#This Row],[Date de fin]],"AAAA")))</f>
        <v/>
      </c>
      <c r="AC10" s="320">
        <f>DATEDIF(Tableau2[[#This Row],[Date de début]],Tableau2[[#This Row],[Date de fin]],"m")</f>
        <v>0</v>
      </c>
      <c r="AD10" s="318"/>
      <c r="AE10" s="183"/>
      <c r="AF10" s="183"/>
      <c r="AG10" s="191"/>
      <c r="AH10" s="321"/>
      <c r="AI10" s="321"/>
      <c r="AJ10" s="338"/>
      <c r="AK10" s="350">
        <f t="shared" si="0"/>
        <v>0</v>
      </c>
      <c r="AL10" s="339"/>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c r="BO10" s="250"/>
      <c r="BP10" s="250"/>
      <c r="BQ10" s="250"/>
      <c r="BR10" s="250"/>
      <c r="BS10" s="250"/>
      <c r="BT10" s="250"/>
      <c r="BU10" s="250"/>
      <c r="BV10" s="250"/>
      <c r="BW10" s="250"/>
      <c r="BX10" s="250"/>
      <c r="BY10" s="250"/>
      <c r="BZ10" s="250"/>
      <c r="CA10" s="250"/>
      <c r="CB10" s="250"/>
      <c r="CC10" s="250"/>
      <c r="CD10" s="250"/>
      <c r="CE10" s="250"/>
      <c r="CF10" s="250"/>
      <c r="CG10" s="250"/>
      <c r="CH10" s="250"/>
      <c r="CI10" s="250"/>
      <c r="CJ10" s="250"/>
      <c r="CK10" s="250"/>
      <c r="CL10" s="250"/>
      <c r="CM10" s="250"/>
      <c r="CN10" s="250"/>
      <c r="CO10" s="250"/>
      <c r="CP10" s="250"/>
      <c r="CQ10" s="250"/>
      <c r="CR10" s="250"/>
      <c r="CS10" s="250"/>
      <c r="CT10" s="250"/>
      <c r="CU10" s="250"/>
      <c r="CV10" s="250"/>
      <c r="CW10" s="250"/>
      <c r="CX10" s="250"/>
      <c r="CY10" s="250"/>
      <c r="CZ10" s="250"/>
      <c r="DA10" s="250"/>
      <c r="DB10" s="250"/>
      <c r="DC10" s="250"/>
      <c r="DD10" s="250"/>
      <c r="DE10" s="250"/>
      <c r="DF10" s="250"/>
      <c r="DG10" s="250"/>
      <c r="DH10" s="250"/>
      <c r="DI10" s="250"/>
      <c r="DJ10" s="250"/>
      <c r="DK10" s="250"/>
      <c r="DL10" s="250"/>
      <c r="DM10" s="250"/>
      <c r="DN10" s="250"/>
      <c r="DO10" s="250"/>
      <c r="DP10" s="250"/>
      <c r="DQ10" s="250"/>
      <c r="DR10" s="250"/>
      <c r="DS10" s="250"/>
      <c r="DT10" s="250"/>
      <c r="DU10" s="250"/>
      <c r="DV10" s="250"/>
      <c r="DW10" s="250"/>
      <c r="DX10" s="250"/>
      <c r="DY10" s="250"/>
      <c r="DZ10" s="250"/>
      <c r="EA10" s="250"/>
      <c r="EB10" s="250"/>
      <c r="EC10" s="250"/>
      <c r="ED10" s="250"/>
      <c r="EE10" s="250"/>
      <c r="EF10" s="250"/>
      <c r="EG10" s="250"/>
      <c r="EH10" s="250"/>
      <c r="EI10" s="250"/>
      <c r="EJ10" s="250"/>
      <c r="EK10" s="250"/>
      <c r="EL10" s="250"/>
      <c r="EM10" s="250"/>
      <c r="EN10" s="250"/>
      <c r="EO10" s="250"/>
      <c r="EP10" s="250"/>
      <c r="EQ10" s="250"/>
      <c r="ER10" s="250"/>
      <c r="ES10" s="250"/>
      <c r="ET10" s="250"/>
      <c r="EU10" s="250"/>
      <c r="EV10" s="250"/>
      <c r="EW10" s="250"/>
      <c r="EX10" s="250"/>
      <c r="EY10" s="250"/>
      <c r="EZ10" s="250"/>
      <c r="FA10" s="250"/>
      <c r="FB10" s="250"/>
      <c r="FC10" s="250"/>
      <c r="FD10" s="250"/>
      <c r="FE10" s="250"/>
      <c r="FF10" s="250"/>
      <c r="FG10" s="250"/>
      <c r="FH10" s="250"/>
      <c r="FI10" s="250"/>
      <c r="FJ10" s="250"/>
      <c r="FK10" s="250"/>
      <c r="FL10" s="250"/>
      <c r="FM10" s="250"/>
      <c r="FN10" s="250"/>
      <c r="FO10" s="250"/>
      <c r="FP10" s="250"/>
      <c r="FQ10" s="250"/>
      <c r="FR10" s="250"/>
      <c r="FS10" s="250"/>
      <c r="FT10" s="250"/>
      <c r="FU10" s="250"/>
      <c r="FV10" s="250"/>
      <c r="FW10" s="250"/>
      <c r="FX10" s="250"/>
      <c r="FY10" s="250"/>
      <c r="FZ10" s="250"/>
      <c r="GA10" s="250"/>
      <c r="GB10" s="250"/>
      <c r="GC10" s="250"/>
      <c r="GD10" s="250"/>
      <c r="GE10" s="250"/>
      <c r="GF10" s="250"/>
      <c r="GG10" s="250"/>
      <c r="GH10" s="250"/>
      <c r="GI10" s="250"/>
      <c r="GJ10" s="250"/>
      <c r="GK10" s="250"/>
      <c r="GL10" s="250"/>
      <c r="GM10" s="250"/>
      <c r="GN10" s="250"/>
      <c r="GO10" s="250"/>
      <c r="GP10" s="250"/>
      <c r="GQ10" s="250"/>
      <c r="GR10" s="250"/>
      <c r="GS10" s="250"/>
      <c r="GT10" s="250"/>
      <c r="GU10" s="250"/>
      <c r="GV10" s="250"/>
      <c r="GW10" s="250"/>
      <c r="GX10" s="250"/>
      <c r="GY10" s="250"/>
      <c r="GZ10" s="250"/>
      <c r="HA10" s="250"/>
      <c r="HB10" s="250"/>
      <c r="HC10" s="250"/>
      <c r="HD10" s="250"/>
      <c r="HE10" s="250"/>
      <c r="HF10" s="250"/>
      <c r="HG10" s="250"/>
      <c r="HH10" s="250"/>
      <c r="HI10" s="250"/>
      <c r="HJ10" s="250"/>
      <c r="HK10" s="250"/>
      <c r="HL10" s="250"/>
      <c r="HM10" s="250"/>
      <c r="HN10" s="250"/>
      <c r="HO10" s="250"/>
      <c r="HP10" s="250"/>
      <c r="HQ10" s="250"/>
      <c r="HR10" s="250"/>
      <c r="HS10" s="250"/>
      <c r="HT10" s="250"/>
      <c r="HU10" s="250"/>
      <c r="HV10" s="250"/>
      <c r="HW10" s="250"/>
      <c r="HX10" s="250"/>
      <c r="HY10" s="250"/>
      <c r="HZ10" s="250"/>
      <c r="IA10" s="250"/>
      <c r="IB10" s="250"/>
      <c r="IC10" s="250"/>
      <c r="ID10" s="250"/>
      <c r="IE10" s="250"/>
      <c r="IF10" s="250"/>
      <c r="IG10" s="250"/>
      <c r="IH10" s="250"/>
      <c r="II10" s="250"/>
      <c r="IJ10" s="250"/>
      <c r="IK10" s="250"/>
      <c r="IL10" s="250"/>
      <c r="IM10" s="250"/>
      <c r="IN10" s="250"/>
      <c r="IO10" s="250"/>
      <c r="IP10" s="250"/>
      <c r="IQ10" s="250"/>
      <c r="IR10" s="250"/>
      <c r="IS10" s="250"/>
      <c r="IT10" s="250"/>
      <c r="IU10" s="250"/>
      <c r="IV10" s="250"/>
      <c r="IW10" s="250"/>
      <c r="IX10" s="250"/>
      <c r="IY10" s="250"/>
      <c r="IZ10" s="250"/>
      <c r="JA10" s="250"/>
      <c r="JB10" s="250"/>
      <c r="JC10" s="250"/>
      <c r="JD10" s="250"/>
      <c r="JE10" s="250"/>
      <c r="JF10" s="250"/>
      <c r="JG10" s="250"/>
      <c r="JH10" s="250"/>
      <c r="JI10" s="250"/>
      <c r="JJ10" s="250"/>
      <c r="JK10" s="250"/>
      <c r="JL10" s="250"/>
      <c r="JM10" s="250"/>
      <c r="JN10" s="250"/>
      <c r="JO10" s="250"/>
      <c r="JP10" s="250"/>
      <c r="JQ10" s="250"/>
      <c r="JR10" s="250"/>
      <c r="JS10" s="250"/>
      <c r="JT10" s="250"/>
      <c r="JU10" s="250"/>
      <c r="JV10" s="250"/>
      <c r="JW10" s="250"/>
      <c r="JX10" s="250"/>
      <c r="JY10" s="250"/>
      <c r="JZ10" s="250"/>
      <c r="KA10" s="250"/>
      <c r="KB10" s="250"/>
      <c r="KC10" s="250"/>
      <c r="KD10" s="250"/>
      <c r="KE10" s="250"/>
      <c r="KF10" s="250"/>
      <c r="KG10" s="250"/>
      <c r="KH10" s="250"/>
      <c r="KI10" s="250"/>
      <c r="KJ10" s="250"/>
      <c r="KK10" s="250"/>
      <c r="KL10" s="250"/>
      <c r="KM10" s="250"/>
      <c r="KN10" s="250"/>
      <c r="KO10" s="250"/>
      <c r="KP10" s="250"/>
      <c r="KQ10" s="250"/>
      <c r="KR10" s="250"/>
      <c r="KS10" s="250"/>
      <c r="KT10" s="250"/>
      <c r="KU10" s="250"/>
      <c r="KV10" s="250"/>
      <c r="KW10" s="250"/>
      <c r="KX10" s="250"/>
      <c r="KY10" s="250"/>
      <c r="KZ10" s="250"/>
      <c r="LA10" s="250"/>
      <c r="LB10" s="250"/>
      <c r="LC10" s="250"/>
      <c r="LD10" s="250"/>
      <c r="LE10" s="250"/>
      <c r="LF10" s="250"/>
      <c r="LG10" s="250"/>
      <c r="LH10" s="250"/>
      <c r="LI10" s="250"/>
      <c r="LJ10" s="250"/>
    </row>
    <row r="11" spans="1:322" s="211" customFormat="1" ht="54.65" customHeight="1" x14ac:dyDescent="0.35">
      <c r="A11" s="250"/>
      <c r="B11" s="367"/>
      <c r="C11" s="316"/>
      <c r="D11" s="183" t="str">
        <f>IF(ISBLANK(Tableau2[[#This Row],[Date de signature]]),"",UPPER(TEXT(Tableau2[[#This Row],[Date de signature]],"mmm")))</f>
        <v/>
      </c>
      <c r="E11" s="183" t="str">
        <f>IF(ISBLANK(Tableau2[[#This Row],[Date de signature]]),"",UPPER(TEXT(Tableau2[[#This Row],[Date de signature]],"AAAA")))</f>
        <v/>
      </c>
      <c r="F11" s="207"/>
      <c r="G11" s="183"/>
      <c r="H11" s="386"/>
      <c r="I11" s="388"/>
      <c r="J11" s="191"/>
      <c r="K11" s="63" t="str">
        <f>IFERROR(VLOOKUP(Tableau2[[#This Row],[Nom association/Sigle]],Tableau1[],2,FALSE),"")</f>
        <v/>
      </c>
      <c r="L11" s="63" t="str">
        <f>IFERROR(VLOOKUP(Tableau2[[#This Row],[Nom association/Sigle]],Tableau1[],4,FALSE),"")</f>
        <v/>
      </c>
      <c r="M11" s="63" t="str">
        <f>IFERROR(VLOOKUP(Tableau2[[#This Row],[Nom association/Sigle]],Tableau1[],5,FALSE),"")</f>
        <v/>
      </c>
      <c r="N11" s="450" t="str">
        <f>IFERROR(VLOOKUP(Tableau2[[#This Row],[Nom association/Sigle]],Tableau1[],6,FALSE),"")</f>
        <v/>
      </c>
      <c r="O11" s="63" t="str">
        <f>IFERROR(VLOOKUP(Tableau2[[#This Row],[Nom association/Sigle]],Tableau1[],7,FALSE),"")</f>
        <v/>
      </c>
      <c r="P11" s="390"/>
      <c r="Q11" s="191"/>
      <c r="R11" s="191"/>
      <c r="S11" s="317"/>
      <c r="T11" s="318"/>
      <c r="U11" s="318"/>
      <c r="V11" s="191"/>
      <c r="W11" s="316"/>
      <c r="X11" s="316" t="str">
        <f>IF(ISBLANK(Tableau2[[#This Row],[Date de début]]),"",UPPER(TEXT(Tableau2[[#This Row],[Date de début]],"mmm")))</f>
        <v/>
      </c>
      <c r="Y11" s="316" t="str">
        <f>IF(ISBLANK(Tableau2[[#This Row],[Date de début]]),"",UPPER(TEXT(Tableau2[[#This Row],[Date de début]],"AAAA")))</f>
        <v/>
      </c>
      <c r="Z11" s="316"/>
      <c r="AA11" s="186" t="str">
        <f>IF(ISBLANK(Tableau2[[#This Row],[Date de fin]]),"",UPPER(TEXT(Tableau2[[#This Row],[Date de fin]],"mmm")))</f>
        <v/>
      </c>
      <c r="AB11" s="319" t="str">
        <f>IF(ISBLANK(Tableau2[[#This Row],[Date de fin]]),"",UPPER(TEXT(Tableau2[[#This Row],[Date de fin]],"AAAA")))</f>
        <v/>
      </c>
      <c r="AC11" s="320">
        <f>DATEDIF(Tableau2[[#This Row],[Date de début]],Tableau2[[#This Row],[Date de fin]],"m")</f>
        <v>0</v>
      </c>
      <c r="AD11" s="318"/>
      <c r="AE11" s="183"/>
      <c r="AF11" s="183"/>
      <c r="AG11" s="191"/>
      <c r="AH11" s="321"/>
      <c r="AI11" s="321"/>
      <c r="AJ11" s="338"/>
      <c r="AK11" s="350">
        <f t="shared" si="0"/>
        <v>0</v>
      </c>
      <c r="AL11" s="339"/>
      <c r="AM11" s="250"/>
      <c r="AN11" s="250"/>
      <c r="AO11" s="250"/>
      <c r="AP11" s="250"/>
      <c r="AQ11" s="250"/>
      <c r="AR11" s="250"/>
      <c r="AS11" s="250"/>
      <c r="AT11" s="250"/>
      <c r="AU11" s="250"/>
      <c r="AV11" s="250"/>
      <c r="AW11" s="250"/>
      <c r="AX11" s="250"/>
      <c r="AY11" s="250"/>
      <c r="AZ11" s="250"/>
      <c r="BA11" s="250"/>
      <c r="BB11" s="250"/>
      <c r="BC11" s="250"/>
      <c r="BD11" s="250"/>
      <c r="BE11" s="250"/>
      <c r="BF11" s="250"/>
      <c r="BG11" s="250"/>
      <c r="BH11" s="250"/>
      <c r="BI11" s="250"/>
      <c r="BJ11" s="250"/>
      <c r="BK11" s="250"/>
      <c r="BL11" s="250"/>
      <c r="BM11" s="250"/>
      <c r="BN11" s="250"/>
      <c r="BO11" s="250"/>
      <c r="BP11" s="250"/>
      <c r="BQ11" s="250"/>
      <c r="BR11" s="250"/>
      <c r="BS11" s="250"/>
      <c r="BT11" s="250"/>
      <c r="BU11" s="250"/>
      <c r="BV11" s="250"/>
      <c r="BW11" s="250"/>
      <c r="BX11" s="250"/>
      <c r="BY11" s="250"/>
      <c r="BZ11" s="250"/>
      <c r="CA11" s="250"/>
      <c r="CB11" s="250"/>
      <c r="CC11" s="250"/>
      <c r="CD11" s="250"/>
      <c r="CE11" s="250"/>
      <c r="CF11" s="250"/>
      <c r="CG11" s="250"/>
      <c r="CH11" s="250"/>
      <c r="CI11" s="250"/>
      <c r="CJ11" s="250"/>
      <c r="CK11" s="250"/>
      <c r="CL11" s="250"/>
      <c r="CM11" s="250"/>
      <c r="CN11" s="250"/>
      <c r="CO11" s="250"/>
      <c r="CP11" s="250"/>
      <c r="CQ11" s="250"/>
      <c r="CR11" s="250"/>
      <c r="CS11" s="250"/>
      <c r="CT11" s="250"/>
      <c r="CU11" s="250"/>
      <c r="CV11" s="250"/>
      <c r="CW11" s="250"/>
      <c r="CX11" s="250"/>
      <c r="CY11" s="250"/>
      <c r="CZ11" s="250"/>
      <c r="DA11" s="250"/>
      <c r="DB11" s="250"/>
      <c r="DC11" s="250"/>
      <c r="DD11" s="250"/>
      <c r="DE11" s="250"/>
      <c r="DF11" s="250"/>
      <c r="DG11" s="250"/>
      <c r="DH11" s="250"/>
      <c r="DI11" s="250"/>
      <c r="DJ11" s="250"/>
      <c r="DK11" s="250"/>
      <c r="DL11" s="250"/>
      <c r="DM11" s="250"/>
      <c r="DN11" s="250"/>
      <c r="DO11" s="250"/>
      <c r="DP11" s="250"/>
      <c r="DQ11" s="250"/>
      <c r="DR11" s="250"/>
      <c r="DS11" s="250"/>
      <c r="DT11" s="250"/>
      <c r="DU11" s="250"/>
      <c r="DV11" s="250"/>
      <c r="DW11" s="250"/>
      <c r="DX11" s="250"/>
      <c r="DY11" s="250"/>
      <c r="DZ11" s="250"/>
      <c r="EA11" s="250"/>
      <c r="EB11" s="250"/>
      <c r="EC11" s="250"/>
      <c r="ED11" s="250"/>
      <c r="EE11" s="250"/>
      <c r="EF11" s="250"/>
      <c r="EG11" s="250"/>
      <c r="EH11" s="250"/>
      <c r="EI11" s="250"/>
      <c r="EJ11" s="250"/>
      <c r="EK11" s="250"/>
      <c r="EL11" s="250"/>
      <c r="EM11" s="250"/>
      <c r="EN11" s="250"/>
      <c r="EO11" s="250"/>
      <c r="EP11" s="250"/>
      <c r="EQ11" s="250"/>
      <c r="ER11" s="250"/>
      <c r="ES11" s="250"/>
      <c r="ET11" s="250"/>
      <c r="EU11" s="250"/>
      <c r="EV11" s="250"/>
      <c r="EW11" s="250"/>
      <c r="EX11" s="250"/>
      <c r="EY11" s="250"/>
      <c r="EZ11" s="250"/>
      <c r="FA11" s="250"/>
      <c r="FB11" s="250"/>
      <c r="FC11" s="250"/>
      <c r="FD11" s="250"/>
      <c r="FE11" s="250"/>
      <c r="FF11" s="250"/>
      <c r="FG11" s="250"/>
      <c r="FH11" s="250"/>
      <c r="FI11" s="250"/>
      <c r="FJ11" s="250"/>
      <c r="FK11" s="250"/>
      <c r="FL11" s="250"/>
      <c r="FM11" s="250"/>
      <c r="FN11" s="250"/>
      <c r="FO11" s="250"/>
      <c r="FP11" s="250"/>
      <c r="FQ11" s="250"/>
      <c r="FR11" s="250"/>
      <c r="FS11" s="250"/>
      <c r="FT11" s="250"/>
      <c r="FU11" s="250"/>
      <c r="FV11" s="250"/>
      <c r="FW11" s="250"/>
      <c r="FX11" s="250"/>
      <c r="FY11" s="250"/>
      <c r="FZ11" s="250"/>
      <c r="GA11" s="250"/>
      <c r="GB11" s="250"/>
      <c r="GC11" s="250"/>
      <c r="GD11" s="250"/>
      <c r="GE11" s="250"/>
      <c r="GF11" s="250"/>
      <c r="GG11" s="250"/>
      <c r="GH11" s="250"/>
      <c r="GI11" s="250"/>
      <c r="GJ11" s="250"/>
      <c r="GK11" s="250"/>
      <c r="GL11" s="250"/>
      <c r="GM11" s="250"/>
      <c r="GN11" s="250"/>
      <c r="GO11" s="250"/>
      <c r="GP11" s="250"/>
      <c r="GQ11" s="250"/>
      <c r="GR11" s="250"/>
      <c r="GS11" s="250"/>
      <c r="GT11" s="250"/>
      <c r="GU11" s="250"/>
      <c r="GV11" s="250"/>
      <c r="GW11" s="250"/>
      <c r="GX11" s="250"/>
      <c r="GY11" s="250"/>
      <c r="GZ11" s="250"/>
      <c r="HA11" s="250"/>
      <c r="HB11" s="250"/>
      <c r="HC11" s="250"/>
      <c r="HD11" s="250"/>
      <c r="HE11" s="250"/>
      <c r="HF11" s="250"/>
      <c r="HG11" s="250"/>
      <c r="HH11" s="250"/>
      <c r="HI11" s="250"/>
      <c r="HJ11" s="250"/>
      <c r="HK11" s="250"/>
      <c r="HL11" s="250"/>
      <c r="HM11" s="250"/>
      <c r="HN11" s="250"/>
      <c r="HO11" s="250"/>
      <c r="HP11" s="250"/>
      <c r="HQ11" s="250"/>
      <c r="HR11" s="250"/>
      <c r="HS11" s="250"/>
      <c r="HT11" s="250"/>
      <c r="HU11" s="250"/>
      <c r="HV11" s="250"/>
      <c r="HW11" s="250"/>
      <c r="HX11" s="250"/>
      <c r="HY11" s="250"/>
      <c r="HZ11" s="250"/>
      <c r="IA11" s="250"/>
      <c r="IB11" s="250"/>
      <c r="IC11" s="250"/>
      <c r="ID11" s="250"/>
      <c r="IE11" s="250"/>
      <c r="IF11" s="250"/>
      <c r="IG11" s="250"/>
      <c r="IH11" s="250"/>
      <c r="II11" s="250"/>
      <c r="IJ11" s="250"/>
      <c r="IK11" s="250"/>
      <c r="IL11" s="250"/>
      <c r="IM11" s="250"/>
      <c r="IN11" s="250"/>
      <c r="IO11" s="250"/>
      <c r="IP11" s="250"/>
      <c r="IQ11" s="250"/>
      <c r="IR11" s="250"/>
      <c r="IS11" s="250"/>
      <c r="IT11" s="250"/>
      <c r="IU11" s="250"/>
      <c r="IV11" s="250"/>
      <c r="IW11" s="250"/>
      <c r="IX11" s="250"/>
      <c r="IY11" s="250"/>
      <c r="IZ11" s="250"/>
      <c r="JA11" s="250"/>
      <c r="JB11" s="250"/>
      <c r="JC11" s="250"/>
      <c r="JD11" s="250"/>
      <c r="JE11" s="250"/>
      <c r="JF11" s="250"/>
      <c r="JG11" s="250"/>
      <c r="JH11" s="250"/>
      <c r="JI11" s="250"/>
      <c r="JJ11" s="250"/>
      <c r="JK11" s="250"/>
      <c r="JL11" s="250"/>
      <c r="JM11" s="250"/>
      <c r="JN11" s="250"/>
      <c r="JO11" s="250"/>
      <c r="JP11" s="250"/>
      <c r="JQ11" s="250"/>
      <c r="JR11" s="250"/>
      <c r="JS11" s="250"/>
      <c r="JT11" s="250"/>
      <c r="JU11" s="250"/>
      <c r="JV11" s="250"/>
      <c r="JW11" s="250"/>
      <c r="JX11" s="250"/>
      <c r="JY11" s="250"/>
      <c r="JZ11" s="250"/>
      <c r="KA11" s="250"/>
      <c r="KB11" s="250"/>
      <c r="KC11" s="250"/>
      <c r="KD11" s="250"/>
      <c r="KE11" s="250"/>
      <c r="KF11" s="250"/>
      <c r="KG11" s="250"/>
      <c r="KH11" s="250"/>
      <c r="KI11" s="250"/>
      <c r="KJ11" s="250"/>
      <c r="KK11" s="250"/>
      <c r="KL11" s="250"/>
      <c r="KM11" s="250"/>
      <c r="KN11" s="250"/>
      <c r="KO11" s="250"/>
      <c r="KP11" s="250"/>
      <c r="KQ11" s="250"/>
      <c r="KR11" s="250"/>
      <c r="KS11" s="250"/>
      <c r="KT11" s="250"/>
      <c r="KU11" s="250"/>
      <c r="KV11" s="250"/>
      <c r="KW11" s="250"/>
      <c r="KX11" s="250"/>
      <c r="KY11" s="250"/>
      <c r="KZ11" s="250"/>
      <c r="LA11" s="250"/>
      <c r="LB11" s="250"/>
      <c r="LC11" s="250"/>
      <c r="LD11" s="250"/>
      <c r="LE11" s="250"/>
      <c r="LF11" s="250"/>
      <c r="LG11" s="250"/>
      <c r="LH11" s="250"/>
      <c r="LI11" s="250"/>
      <c r="LJ11" s="250"/>
    </row>
    <row r="12" spans="1:322" s="211" customFormat="1" ht="54.65" customHeight="1" x14ac:dyDescent="0.35">
      <c r="A12" s="250"/>
      <c r="B12" s="367"/>
      <c r="C12" s="316"/>
      <c r="D12" s="183" t="str">
        <f>IF(ISBLANK(Tableau2[[#This Row],[Date de signature]]),"",UPPER(TEXT(Tableau2[[#This Row],[Date de signature]],"mmm")))</f>
        <v/>
      </c>
      <c r="E12" s="183" t="str">
        <f>IF(ISBLANK(Tableau2[[#This Row],[Date de signature]]),"",UPPER(TEXT(Tableau2[[#This Row],[Date de signature]],"AAAA")))</f>
        <v/>
      </c>
      <c r="F12" s="207"/>
      <c r="G12" s="183"/>
      <c r="H12" s="386"/>
      <c r="I12" s="388"/>
      <c r="J12" s="191"/>
      <c r="K12" s="63" t="str">
        <f>IFERROR(VLOOKUP(Tableau2[[#This Row],[Nom association/Sigle]],Tableau1[],2,FALSE),"")</f>
        <v/>
      </c>
      <c r="L12" s="63" t="str">
        <f>IFERROR(VLOOKUP(Tableau2[[#This Row],[Nom association/Sigle]],Tableau1[],4,FALSE),"")</f>
        <v/>
      </c>
      <c r="M12" s="63" t="str">
        <f>IFERROR(VLOOKUP(Tableau2[[#This Row],[Nom association/Sigle]],Tableau1[],5,FALSE),"")</f>
        <v/>
      </c>
      <c r="N12" s="450" t="str">
        <f>IFERROR(VLOOKUP(Tableau2[[#This Row],[Nom association/Sigle]],Tableau1[],6,FALSE),"")</f>
        <v/>
      </c>
      <c r="O12" s="63" t="str">
        <f>IFERROR(VLOOKUP(Tableau2[[#This Row],[Nom association/Sigle]],Tableau1[],7,FALSE),"")</f>
        <v/>
      </c>
      <c r="P12" s="390"/>
      <c r="Q12" s="191"/>
      <c r="R12" s="191"/>
      <c r="S12" s="317"/>
      <c r="T12" s="318"/>
      <c r="U12" s="318"/>
      <c r="V12" s="191"/>
      <c r="W12" s="316"/>
      <c r="X12" s="316" t="str">
        <f>IF(ISBLANK(Tableau2[[#This Row],[Date de début]]),"",UPPER(TEXT(Tableau2[[#This Row],[Date de début]],"mmm")))</f>
        <v/>
      </c>
      <c r="Y12" s="316" t="str">
        <f>IF(ISBLANK(Tableau2[[#This Row],[Date de début]]),"",UPPER(TEXT(Tableau2[[#This Row],[Date de début]],"AAAA")))</f>
        <v/>
      </c>
      <c r="Z12" s="316"/>
      <c r="AA12" s="186" t="str">
        <f>IF(ISBLANK(Tableau2[[#This Row],[Date de fin]]),"",UPPER(TEXT(Tableau2[[#This Row],[Date de fin]],"mmm")))</f>
        <v/>
      </c>
      <c r="AB12" s="319" t="str">
        <f>IF(ISBLANK(Tableau2[[#This Row],[Date de fin]]),"",UPPER(TEXT(Tableau2[[#This Row],[Date de fin]],"AAAA")))</f>
        <v/>
      </c>
      <c r="AC12" s="320">
        <f>DATEDIF(Tableau2[[#This Row],[Date de début]],Tableau2[[#This Row],[Date de fin]],"m")</f>
        <v>0</v>
      </c>
      <c r="AD12" s="318"/>
      <c r="AE12" s="183"/>
      <c r="AF12" s="183"/>
      <c r="AG12" s="191"/>
      <c r="AH12" s="321"/>
      <c r="AI12" s="321"/>
      <c r="AJ12" s="338"/>
      <c r="AK12" s="350">
        <f t="shared" si="0"/>
        <v>0</v>
      </c>
      <c r="AL12" s="339"/>
      <c r="AM12" s="250"/>
      <c r="AN12" s="250"/>
      <c r="AO12" s="250"/>
      <c r="AP12" s="250"/>
      <c r="AQ12" s="250"/>
      <c r="AR12" s="250"/>
      <c r="AS12" s="250"/>
      <c r="AT12" s="250"/>
      <c r="AU12" s="250"/>
      <c r="AV12" s="250"/>
      <c r="AW12" s="250"/>
      <c r="AX12" s="250"/>
      <c r="AY12" s="250"/>
      <c r="AZ12" s="250"/>
      <c r="BA12" s="250"/>
      <c r="BB12" s="250"/>
      <c r="BC12" s="250"/>
      <c r="BD12" s="250"/>
      <c r="BE12" s="250"/>
      <c r="BF12" s="250"/>
      <c r="BG12" s="250"/>
      <c r="BH12" s="250"/>
      <c r="BI12" s="250"/>
      <c r="BJ12" s="250"/>
      <c r="BK12" s="250"/>
      <c r="BL12" s="250"/>
      <c r="BM12" s="250"/>
      <c r="BN12" s="250"/>
      <c r="BO12" s="250"/>
      <c r="BP12" s="250"/>
      <c r="BQ12" s="250"/>
      <c r="BR12" s="250"/>
      <c r="BS12" s="250"/>
      <c r="BT12" s="250"/>
      <c r="BU12" s="250"/>
      <c r="BV12" s="250"/>
      <c r="BW12" s="250"/>
      <c r="BX12" s="250"/>
      <c r="BY12" s="250"/>
      <c r="BZ12" s="250"/>
      <c r="CA12" s="250"/>
      <c r="CB12" s="250"/>
      <c r="CC12" s="250"/>
      <c r="CD12" s="250"/>
      <c r="CE12" s="250"/>
      <c r="CF12" s="250"/>
      <c r="CG12" s="250"/>
      <c r="CH12" s="250"/>
      <c r="CI12" s="250"/>
      <c r="CJ12" s="250"/>
      <c r="CK12" s="250"/>
      <c r="CL12" s="250"/>
      <c r="CM12" s="250"/>
      <c r="CN12" s="250"/>
      <c r="CO12" s="250"/>
      <c r="CP12" s="250"/>
      <c r="CQ12" s="250"/>
      <c r="CR12" s="250"/>
      <c r="CS12" s="250"/>
      <c r="CT12" s="250"/>
      <c r="CU12" s="250"/>
      <c r="CV12" s="250"/>
      <c r="CW12" s="250"/>
      <c r="CX12" s="250"/>
      <c r="CY12" s="250"/>
      <c r="CZ12" s="250"/>
      <c r="DA12" s="250"/>
      <c r="DB12" s="250"/>
      <c r="DC12" s="250"/>
      <c r="DD12" s="250"/>
      <c r="DE12" s="250"/>
      <c r="DF12" s="250"/>
      <c r="DG12" s="250"/>
      <c r="DH12" s="250"/>
      <c r="DI12" s="250"/>
      <c r="DJ12" s="250"/>
      <c r="DK12" s="250"/>
      <c r="DL12" s="250"/>
      <c r="DM12" s="250"/>
      <c r="DN12" s="250"/>
      <c r="DO12" s="250"/>
      <c r="DP12" s="250"/>
      <c r="DQ12" s="250"/>
      <c r="DR12" s="250"/>
      <c r="DS12" s="250"/>
      <c r="DT12" s="250"/>
      <c r="DU12" s="250"/>
      <c r="DV12" s="250"/>
      <c r="DW12" s="250"/>
      <c r="DX12" s="250"/>
      <c r="DY12" s="250"/>
      <c r="DZ12" s="250"/>
      <c r="EA12" s="250"/>
      <c r="EB12" s="250"/>
      <c r="EC12" s="250"/>
      <c r="ED12" s="250"/>
      <c r="EE12" s="250"/>
      <c r="EF12" s="250"/>
      <c r="EG12" s="250"/>
      <c r="EH12" s="250"/>
      <c r="EI12" s="250"/>
      <c r="EJ12" s="250"/>
      <c r="EK12" s="250"/>
      <c r="EL12" s="250"/>
      <c r="EM12" s="250"/>
      <c r="EN12" s="250"/>
      <c r="EO12" s="250"/>
      <c r="EP12" s="250"/>
      <c r="EQ12" s="250"/>
      <c r="ER12" s="250"/>
      <c r="ES12" s="250"/>
      <c r="ET12" s="250"/>
      <c r="EU12" s="250"/>
      <c r="EV12" s="250"/>
      <c r="EW12" s="250"/>
      <c r="EX12" s="250"/>
      <c r="EY12" s="250"/>
      <c r="EZ12" s="250"/>
      <c r="FA12" s="250"/>
      <c r="FB12" s="250"/>
      <c r="FC12" s="250"/>
      <c r="FD12" s="250"/>
      <c r="FE12" s="250"/>
      <c r="FF12" s="250"/>
      <c r="FG12" s="250"/>
      <c r="FH12" s="250"/>
      <c r="FI12" s="250"/>
      <c r="FJ12" s="250"/>
      <c r="FK12" s="250"/>
      <c r="FL12" s="250"/>
      <c r="FM12" s="250"/>
      <c r="FN12" s="250"/>
      <c r="FO12" s="250"/>
      <c r="FP12" s="250"/>
      <c r="FQ12" s="250"/>
      <c r="FR12" s="250"/>
      <c r="FS12" s="250"/>
      <c r="FT12" s="250"/>
      <c r="FU12" s="250"/>
      <c r="FV12" s="250"/>
      <c r="FW12" s="250"/>
      <c r="FX12" s="250"/>
      <c r="FY12" s="250"/>
      <c r="FZ12" s="250"/>
      <c r="GA12" s="250"/>
      <c r="GB12" s="250"/>
      <c r="GC12" s="250"/>
      <c r="GD12" s="250"/>
      <c r="GE12" s="250"/>
      <c r="GF12" s="250"/>
      <c r="GG12" s="250"/>
      <c r="GH12" s="250"/>
      <c r="GI12" s="250"/>
      <c r="GJ12" s="250"/>
      <c r="GK12" s="250"/>
      <c r="GL12" s="250"/>
      <c r="GM12" s="250"/>
      <c r="GN12" s="250"/>
      <c r="GO12" s="250"/>
      <c r="GP12" s="250"/>
      <c r="GQ12" s="250"/>
      <c r="GR12" s="250"/>
      <c r="GS12" s="250"/>
      <c r="GT12" s="250"/>
      <c r="GU12" s="250"/>
      <c r="GV12" s="250"/>
      <c r="GW12" s="250"/>
      <c r="GX12" s="250"/>
      <c r="GY12" s="250"/>
      <c r="GZ12" s="250"/>
      <c r="HA12" s="250"/>
      <c r="HB12" s="250"/>
      <c r="HC12" s="250"/>
      <c r="HD12" s="250"/>
      <c r="HE12" s="250"/>
      <c r="HF12" s="250"/>
      <c r="HG12" s="250"/>
      <c r="HH12" s="250"/>
      <c r="HI12" s="250"/>
      <c r="HJ12" s="250"/>
      <c r="HK12" s="250"/>
      <c r="HL12" s="250"/>
      <c r="HM12" s="250"/>
      <c r="HN12" s="250"/>
      <c r="HO12" s="250"/>
      <c r="HP12" s="250"/>
      <c r="HQ12" s="250"/>
      <c r="HR12" s="250"/>
      <c r="HS12" s="250"/>
      <c r="HT12" s="250"/>
      <c r="HU12" s="250"/>
      <c r="HV12" s="250"/>
      <c r="HW12" s="250"/>
      <c r="HX12" s="250"/>
      <c r="HY12" s="250"/>
      <c r="HZ12" s="250"/>
      <c r="IA12" s="250"/>
      <c r="IB12" s="250"/>
      <c r="IC12" s="250"/>
      <c r="ID12" s="250"/>
      <c r="IE12" s="250"/>
      <c r="IF12" s="250"/>
      <c r="IG12" s="250"/>
      <c r="IH12" s="250"/>
      <c r="II12" s="250"/>
      <c r="IJ12" s="250"/>
      <c r="IK12" s="250"/>
      <c r="IL12" s="250"/>
      <c r="IM12" s="250"/>
      <c r="IN12" s="250"/>
      <c r="IO12" s="250"/>
      <c r="IP12" s="250"/>
      <c r="IQ12" s="250"/>
      <c r="IR12" s="250"/>
      <c r="IS12" s="250"/>
      <c r="IT12" s="250"/>
      <c r="IU12" s="250"/>
      <c r="IV12" s="250"/>
      <c r="IW12" s="250"/>
      <c r="IX12" s="250"/>
      <c r="IY12" s="250"/>
      <c r="IZ12" s="250"/>
      <c r="JA12" s="250"/>
      <c r="JB12" s="250"/>
      <c r="JC12" s="250"/>
      <c r="JD12" s="250"/>
      <c r="JE12" s="250"/>
      <c r="JF12" s="250"/>
      <c r="JG12" s="250"/>
      <c r="JH12" s="250"/>
      <c r="JI12" s="250"/>
      <c r="JJ12" s="250"/>
      <c r="JK12" s="250"/>
      <c r="JL12" s="250"/>
      <c r="JM12" s="250"/>
      <c r="JN12" s="250"/>
      <c r="JO12" s="250"/>
      <c r="JP12" s="250"/>
      <c r="JQ12" s="250"/>
      <c r="JR12" s="250"/>
      <c r="JS12" s="250"/>
      <c r="JT12" s="250"/>
      <c r="JU12" s="250"/>
      <c r="JV12" s="250"/>
      <c r="JW12" s="250"/>
      <c r="JX12" s="250"/>
      <c r="JY12" s="250"/>
      <c r="JZ12" s="250"/>
      <c r="KA12" s="250"/>
      <c r="KB12" s="250"/>
      <c r="KC12" s="250"/>
      <c r="KD12" s="250"/>
      <c r="KE12" s="250"/>
      <c r="KF12" s="250"/>
      <c r="KG12" s="250"/>
      <c r="KH12" s="250"/>
      <c r="KI12" s="250"/>
      <c r="KJ12" s="250"/>
      <c r="KK12" s="250"/>
      <c r="KL12" s="250"/>
      <c r="KM12" s="250"/>
      <c r="KN12" s="250"/>
      <c r="KO12" s="250"/>
      <c r="KP12" s="250"/>
      <c r="KQ12" s="250"/>
      <c r="KR12" s="250"/>
      <c r="KS12" s="250"/>
      <c r="KT12" s="250"/>
      <c r="KU12" s="250"/>
      <c r="KV12" s="250"/>
      <c r="KW12" s="250"/>
      <c r="KX12" s="250"/>
      <c r="KY12" s="250"/>
      <c r="KZ12" s="250"/>
      <c r="LA12" s="250"/>
      <c r="LB12" s="250"/>
      <c r="LC12" s="250"/>
      <c r="LD12" s="250"/>
      <c r="LE12" s="250"/>
      <c r="LF12" s="250"/>
      <c r="LG12" s="250"/>
      <c r="LH12" s="250"/>
      <c r="LI12" s="250"/>
      <c r="LJ12" s="250"/>
    </row>
    <row r="13" spans="1:322" s="211" customFormat="1" ht="54.65" customHeight="1" x14ac:dyDescent="0.35">
      <c r="A13" s="250"/>
      <c r="B13" s="367"/>
      <c r="C13" s="316"/>
      <c r="D13" s="183" t="str">
        <f>IF(ISBLANK(Tableau2[[#This Row],[Date de signature]]),"",UPPER(TEXT(Tableau2[[#This Row],[Date de signature]],"mmm")))</f>
        <v/>
      </c>
      <c r="E13" s="183" t="str">
        <f>IF(ISBLANK(Tableau2[[#This Row],[Date de signature]]),"",UPPER(TEXT(Tableau2[[#This Row],[Date de signature]],"AAAA")))</f>
        <v/>
      </c>
      <c r="F13" s="207"/>
      <c r="G13" s="183"/>
      <c r="H13" s="386"/>
      <c r="I13" s="388"/>
      <c r="J13" s="191"/>
      <c r="K13" s="63" t="str">
        <f>IFERROR(VLOOKUP(Tableau2[[#This Row],[Nom association/Sigle]],Tableau1[],2,FALSE),"")</f>
        <v/>
      </c>
      <c r="L13" s="63" t="str">
        <f>IFERROR(VLOOKUP(Tableau2[[#This Row],[Nom association/Sigle]],Tableau1[],4,FALSE),"")</f>
        <v/>
      </c>
      <c r="M13" s="63" t="str">
        <f>IFERROR(VLOOKUP(Tableau2[[#This Row],[Nom association/Sigle]],Tableau1[],5,FALSE),"")</f>
        <v/>
      </c>
      <c r="N13" s="450" t="str">
        <f>IFERROR(VLOOKUP(Tableau2[[#This Row],[Nom association/Sigle]],Tableau1[],6,FALSE),"")</f>
        <v/>
      </c>
      <c r="O13" s="63" t="str">
        <f>IFERROR(VLOOKUP(Tableau2[[#This Row],[Nom association/Sigle]],Tableau1[],7,FALSE),"")</f>
        <v/>
      </c>
      <c r="P13" s="390"/>
      <c r="Q13" s="191"/>
      <c r="R13" s="191"/>
      <c r="S13" s="317"/>
      <c r="T13" s="318"/>
      <c r="U13" s="318"/>
      <c r="V13" s="191"/>
      <c r="W13" s="316"/>
      <c r="X13" s="316" t="str">
        <f>IF(ISBLANK(Tableau2[[#This Row],[Date de début]]),"",UPPER(TEXT(Tableau2[[#This Row],[Date de début]],"mmm")))</f>
        <v/>
      </c>
      <c r="Y13" s="316" t="str">
        <f>IF(ISBLANK(Tableau2[[#This Row],[Date de début]]),"",UPPER(TEXT(Tableau2[[#This Row],[Date de début]],"AAAA")))</f>
        <v/>
      </c>
      <c r="Z13" s="316"/>
      <c r="AA13" s="186" t="str">
        <f>IF(ISBLANK(Tableau2[[#This Row],[Date de fin]]),"",UPPER(TEXT(Tableau2[[#This Row],[Date de fin]],"mmm")))</f>
        <v/>
      </c>
      <c r="AB13" s="319" t="str">
        <f>IF(ISBLANK(Tableau2[[#This Row],[Date de fin]]),"",UPPER(TEXT(Tableau2[[#This Row],[Date de fin]],"AAAA")))</f>
        <v/>
      </c>
      <c r="AC13" s="320">
        <f>DATEDIF(Tableau2[[#This Row],[Date de début]],Tableau2[[#This Row],[Date de fin]],"m")</f>
        <v>0</v>
      </c>
      <c r="AD13" s="318"/>
      <c r="AE13" s="183"/>
      <c r="AF13" s="183"/>
      <c r="AG13" s="191"/>
      <c r="AH13" s="321"/>
      <c r="AI13" s="321"/>
      <c r="AJ13" s="338"/>
      <c r="AK13" s="350">
        <f t="shared" si="0"/>
        <v>0</v>
      </c>
      <c r="AL13" s="339"/>
      <c r="AM13" s="250"/>
      <c r="AN13" s="250"/>
      <c r="AO13" s="250"/>
      <c r="AP13" s="250"/>
      <c r="AQ13" s="250"/>
      <c r="AR13" s="250"/>
      <c r="AS13" s="250"/>
      <c r="AT13" s="250"/>
      <c r="AU13" s="250"/>
      <c r="AV13" s="250"/>
      <c r="AW13" s="250"/>
      <c r="AX13" s="250"/>
      <c r="AY13" s="250"/>
      <c r="AZ13" s="250"/>
      <c r="BA13" s="250"/>
      <c r="BB13" s="250"/>
      <c r="BC13" s="250"/>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50"/>
      <c r="CF13" s="250"/>
      <c r="CG13" s="250"/>
      <c r="CH13" s="250"/>
      <c r="CI13" s="250"/>
      <c r="CJ13" s="250"/>
      <c r="CK13" s="250"/>
      <c r="CL13" s="250"/>
      <c r="CM13" s="250"/>
      <c r="CN13" s="250"/>
      <c r="CO13" s="250"/>
      <c r="CP13" s="250"/>
      <c r="CQ13" s="250"/>
      <c r="CR13" s="250"/>
      <c r="CS13" s="250"/>
      <c r="CT13" s="250"/>
      <c r="CU13" s="250"/>
      <c r="CV13" s="250"/>
      <c r="CW13" s="250"/>
      <c r="CX13" s="250"/>
      <c r="CY13" s="250"/>
      <c r="CZ13" s="250"/>
      <c r="DA13" s="250"/>
      <c r="DB13" s="250"/>
      <c r="DC13" s="250"/>
      <c r="DD13" s="250"/>
      <c r="DE13" s="250"/>
      <c r="DF13" s="250"/>
      <c r="DG13" s="250"/>
      <c r="DH13" s="250"/>
      <c r="DI13" s="250"/>
      <c r="DJ13" s="250"/>
      <c r="DK13" s="250"/>
      <c r="DL13" s="250"/>
      <c r="DM13" s="250"/>
      <c r="DN13" s="250"/>
      <c r="DO13" s="250"/>
      <c r="DP13" s="250"/>
      <c r="DQ13" s="250"/>
      <c r="DR13" s="250"/>
      <c r="DS13" s="250"/>
      <c r="DT13" s="250"/>
      <c r="DU13" s="250"/>
      <c r="DV13" s="250"/>
      <c r="DW13" s="250"/>
      <c r="DX13" s="250"/>
      <c r="DY13" s="250"/>
      <c r="DZ13" s="250"/>
      <c r="EA13" s="250"/>
      <c r="EB13" s="250"/>
      <c r="EC13" s="250"/>
      <c r="ED13" s="250"/>
      <c r="EE13" s="250"/>
      <c r="EF13" s="250"/>
      <c r="EG13" s="250"/>
      <c r="EH13" s="250"/>
      <c r="EI13" s="250"/>
      <c r="EJ13" s="250"/>
      <c r="EK13" s="250"/>
      <c r="EL13" s="250"/>
      <c r="EM13" s="250"/>
      <c r="EN13" s="250"/>
      <c r="EO13" s="250"/>
      <c r="EP13" s="250"/>
      <c r="EQ13" s="250"/>
      <c r="ER13" s="250"/>
      <c r="ES13" s="250"/>
      <c r="ET13" s="250"/>
      <c r="EU13" s="250"/>
      <c r="EV13" s="250"/>
      <c r="EW13" s="250"/>
      <c r="EX13" s="250"/>
      <c r="EY13" s="250"/>
      <c r="EZ13" s="250"/>
      <c r="FA13" s="250"/>
      <c r="FB13" s="250"/>
      <c r="FC13" s="250"/>
      <c r="FD13" s="250"/>
      <c r="FE13" s="250"/>
      <c r="FF13" s="250"/>
      <c r="FG13" s="250"/>
      <c r="FH13" s="250"/>
      <c r="FI13" s="250"/>
      <c r="FJ13" s="250"/>
      <c r="FK13" s="250"/>
      <c r="FL13" s="250"/>
      <c r="FM13" s="250"/>
      <c r="FN13" s="250"/>
      <c r="FO13" s="250"/>
      <c r="FP13" s="250"/>
      <c r="FQ13" s="250"/>
      <c r="FR13" s="250"/>
      <c r="FS13" s="250"/>
      <c r="FT13" s="250"/>
      <c r="FU13" s="250"/>
      <c r="FV13" s="250"/>
      <c r="FW13" s="250"/>
      <c r="FX13" s="250"/>
      <c r="FY13" s="250"/>
      <c r="FZ13" s="250"/>
      <c r="GA13" s="250"/>
      <c r="GB13" s="250"/>
      <c r="GC13" s="250"/>
      <c r="GD13" s="250"/>
      <c r="GE13" s="250"/>
      <c r="GF13" s="250"/>
      <c r="GG13" s="250"/>
      <c r="GH13" s="250"/>
      <c r="GI13" s="250"/>
      <c r="GJ13" s="250"/>
      <c r="GK13" s="250"/>
      <c r="GL13" s="250"/>
      <c r="GM13" s="250"/>
      <c r="GN13" s="250"/>
      <c r="GO13" s="250"/>
      <c r="GP13" s="250"/>
      <c r="GQ13" s="250"/>
      <c r="GR13" s="250"/>
      <c r="GS13" s="250"/>
      <c r="GT13" s="250"/>
      <c r="GU13" s="250"/>
      <c r="GV13" s="250"/>
      <c r="GW13" s="250"/>
      <c r="GX13" s="250"/>
      <c r="GY13" s="250"/>
      <c r="GZ13" s="250"/>
      <c r="HA13" s="250"/>
      <c r="HB13" s="250"/>
      <c r="HC13" s="250"/>
      <c r="HD13" s="250"/>
      <c r="HE13" s="250"/>
      <c r="HF13" s="250"/>
      <c r="HG13" s="250"/>
      <c r="HH13" s="250"/>
      <c r="HI13" s="250"/>
      <c r="HJ13" s="250"/>
      <c r="HK13" s="250"/>
      <c r="HL13" s="250"/>
      <c r="HM13" s="250"/>
      <c r="HN13" s="250"/>
      <c r="HO13" s="250"/>
      <c r="HP13" s="250"/>
      <c r="HQ13" s="250"/>
      <c r="HR13" s="250"/>
      <c r="HS13" s="250"/>
      <c r="HT13" s="250"/>
      <c r="HU13" s="250"/>
      <c r="HV13" s="250"/>
      <c r="HW13" s="250"/>
      <c r="HX13" s="250"/>
      <c r="HY13" s="250"/>
      <c r="HZ13" s="250"/>
      <c r="IA13" s="250"/>
      <c r="IB13" s="250"/>
      <c r="IC13" s="250"/>
      <c r="ID13" s="250"/>
      <c r="IE13" s="250"/>
      <c r="IF13" s="250"/>
      <c r="IG13" s="250"/>
      <c r="IH13" s="250"/>
      <c r="II13" s="250"/>
      <c r="IJ13" s="250"/>
      <c r="IK13" s="250"/>
      <c r="IL13" s="250"/>
      <c r="IM13" s="250"/>
      <c r="IN13" s="250"/>
      <c r="IO13" s="250"/>
      <c r="IP13" s="250"/>
      <c r="IQ13" s="250"/>
      <c r="IR13" s="250"/>
      <c r="IS13" s="250"/>
      <c r="IT13" s="250"/>
      <c r="IU13" s="250"/>
      <c r="IV13" s="250"/>
      <c r="IW13" s="250"/>
      <c r="IX13" s="250"/>
      <c r="IY13" s="250"/>
      <c r="IZ13" s="250"/>
      <c r="JA13" s="250"/>
      <c r="JB13" s="250"/>
      <c r="JC13" s="250"/>
      <c r="JD13" s="250"/>
      <c r="JE13" s="250"/>
      <c r="JF13" s="250"/>
      <c r="JG13" s="250"/>
      <c r="JH13" s="250"/>
      <c r="JI13" s="250"/>
      <c r="JJ13" s="250"/>
      <c r="JK13" s="250"/>
      <c r="JL13" s="250"/>
      <c r="JM13" s="250"/>
      <c r="JN13" s="250"/>
      <c r="JO13" s="250"/>
      <c r="JP13" s="250"/>
      <c r="JQ13" s="250"/>
      <c r="JR13" s="250"/>
      <c r="JS13" s="250"/>
      <c r="JT13" s="250"/>
      <c r="JU13" s="250"/>
      <c r="JV13" s="250"/>
      <c r="JW13" s="250"/>
      <c r="JX13" s="250"/>
      <c r="JY13" s="250"/>
      <c r="JZ13" s="250"/>
      <c r="KA13" s="250"/>
      <c r="KB13" s="250"/>
      <c r="KC13" s="250"/>
      <c r="KD13" s="250"/>
      <c r="KE13" s="250"/>
      <c r="KF13" s="250"/>
      <c r="KG13" s="250"/>
      <c r="KH13" s="250"/>
      <c r="KI13" s="250"/>
      <c r="KJ13" s="250"/>
      <c r="KK13" s="250"/>
      <c r="KL13" s="250"/>
      <c r="KM13" s="250"/>
      <c r="KN13" s="250"/>
      <c r="KO13" s="250"/>
      <c r="KP13" s="250"/>
      <c r="KQ13" s="250"/>
      <c r="KR13" s="250"/>
      <c r="KS13" s="250"/>
      <c r="KT13" s="250"/>
      <c r="KU13" s="250"/>
      <c r="KV13" s="250"/>
      <c r="KW13" s="250"/>
      <c r="KX13" s="250"/>
      <c r="KY13" s="250"/>
      <c r="KZ13" s="250"/>
      <c r="LA13" s="250"/>
      <c r="LB13" s="250"/>
      <c r="LC13" s="250"/>
      <c r="LD13" s="250"/>
      <c r="LE13" s="250"/>
      <c r="LF13" s="250"/>
      <c r="LG13" s="250"/>
      <c r="LH13" s="250"/>
      <c r="LI13" s="250"/>
      <c r="LJ13" s="250"/>
    </row>
    <row r="14" spans="1:322" s="211" customFormat="1" ht="54.65" customHeight="1" x14ac:dyDescent="0.35">
      <c r="A14" s="250"/>
      <c r="B14" s="367"/>
      <c r="C14" s="316"/>
      <c r="D14" s="183" t="str">
        <f>IF(ISBLANK(Tableau2[[#This Row],[Date de signature]]),"",UPPER(TEXT(Tableau2[[#This Row],[Date de signature]],"mmm")))</f>
        <v/>
      </c>
      <c r="E14" s="183" t="str">
        <f>IF(ISBLANK(Tableau2[[#This Row],[Date de signature]]),"",UPPER(TEXT(Tableau2[[#This Row],[Date de signature]],"AAAA")))</f>
        <v/>
      </c>
      <c r="F14" s="207"/>
      <c r="G14" s="183"/>
      <c r="H14" s="386"/>
      <c r="I14" s="388"/>
      <c r="J14" s="191"/>
      <c r="K14" s="63" t="str">
        <f>IFERROR(VLOOKUP(Tableau2[[#This Row],[Nom association/Sigle]],Tableau1[],2,FALSE),"")</f>
        <v/>
      </c>
      <c r="L14" s="63" t="str">
        <f>IFERROR(VLOOKUP(Tableau2[[#This Row],[Nom association/Sigle]],Tableau1[],4,FALSE),"")</f>
        <v/>
      </c>
      <c r="M14" s="63" t="str">
        <f>IFERROR(VLOOKUP(Tableau2[[#This Row],[Nom association/Sigle]],Tableau1[],5,FALSE),"")</f>
        <v/>
      </c>
      <c r="N14" s="450" t="str">
        <f>IFERROR(VLOOKUP(Tableau2[[#This Row],[Nom association/Sigle]],Tableau1[],6,FALSE),"")</f>
        <v/>
      </c>
      <c r="O14" s="63" t="str">
        <f>IFERROR(VLOOKUP(Tableau2[[#This Row],[Nom association/Sigle]],Tableau1[],7,FALSE),"")</f>
        <v/>
      </c>
      <c r="P14" s="390"/>
      <c r="Q14" s="191"/>
      <c r="R14" s="191"/>
      <c r="S14" s="317"/>
      <c r="T14" s="318"/>
      <c r="U14" s="318"/>
      <c r="V14" s="191"/>
      <c r="W14" s="316"/>
      <c r="X14" s="316" t="str">
        <f>IF(ISBLANK(Tableau2[[#This Row],[Date de début]]),"",UPPER(TEXT(Tableau2[[#This Row],[Date de début]],"mmm")))</f>
        <v/>
      </c>
      <c r="Y14" s="316" t="str">
        <f>IF(ISBLANK(Tableau2[[#This Row],[Date de début]]),"",UPPER(TEXT(Tableau2[[#This Row],[Date de début]],"AAAA")))</f>
        <v/>
      </c>
      <c r="Z14" s="316"/>
      <c r="AA14" s="186" t="str">
        <f>IF(ISBLANK(Tableau2[[#This Row],[Date de fin]]),"",UPPER(TEXT(Tableau2[[#This Row],[Date de fin]],"mmm")))</f>
        <v/>
      </c>
      <c r="AB14" s="319" t="str">
        <f>IF(ISBLANK(Tableau2[[#This Row],[Date de fin]]),"",UPPER(TEXT(Tableau2[[#This Row],[Date de fin]],"AAAA")))</f>
        <v/>
      </c>
      <c r="AC14" s="320">
        <f>DATEDIF(Tableau2[[#This Row],[Date de début]],Tableau2[[#This Row],[Date de fin]],"m")</f>
        <v>0</v>
      </c>
      <c r="AD14" s="318"/>
      <c r="AE14" s="183"/>
      <c r="AF14" s="183"/>
      <c r="AG14" s="191"/>
      <c r="AH14" s="321"/>
      <c r="AI14" s="321"/>
      <c r="AJ14" s="338"/>
      <c r="AK14" s="350">
        <f t="shared" si="0"/>
        <v>0</v>
      </c>
      <c r="AL14" s="339"/>
      <c r="AM14" s="250"/>
      <c r="AN14" s="250"/>
      <c r="AO14" s="250"/>
      <c r="AP14" s="250"/>
      <c r="AQ14" s="250"/>
      <c r="AR14" s="250"/>
      <c r="AS14" s="250"/>
      <c r="AT14" s="250"/>
      <c r="AU14" s="250"/>
      <c r="AV14" s="250"/>
      <c r="AW14" s="250"/>
      <c r="AX14" s="250"/>
      <c r="AY14" s="250"/>
      <c r="AZ14" s="250"/>
      <c r="BA14" s="250"/>
      <c r="BB14" s="250"/>
      <c r="BC14" s="250"/>
      <c r="BD14" s="250"/>
      <c r="BE14" s="250"/>
      <c r="BF14" s="250"/>
      <c r="BG14" s="250"/>
      <c r="BH14" s="250"/>
      <c r="BI14" s="250"/>
      <c r="BJ14" s="250"/>
      <c r="BK14" s="250"/>
      <c r="BL14" s="250"/>
      <c r="BM14" s="250"/>
      <c r="BN14" s="250"/>
      <c r="BO14" s="250"/>
      <c r="BP14" s="250"/>
      <c r="BQ14" s="250"/>
      <c r="BR14" s="250"/>
      <c r="BS14" s="250"/>
      <c r="BT14" s="250"/>
      <c r="BU14" s="250"/>
      <c r="BV14" s="250"/>
      <c r="BW14" s="250"/>
      <c r="BX14" s="250"/>
      <c r="BY14" s="250"/>
      <c r="BZ14" s="250"/>
      <c r="CA14" s="250"/>
      <c r="CB14" s="250"/>
      <c r="CC14" s="250"/>
      <c r="CD14" s="250"/>
      <c r="CE14" s="250"/>
      <c r="CF14" s="250"/>
      <c r="CG14" s="250"/>
      <c r="CH14" s="250"/>
      <c r="CI14" s="250"/>
      <c r="CJ14" s="250"/>
      <c r="CK14" s="250"/>
      <c r="CL14" s="250"/>
      <c r="CM14" s="250"/>
      <c r="CN14" s="250"/>
      <c r="CO14" s="250"/>
      <c r="CP14" s="250"/>
      <c r="CQ14" s="250"/>
      <c r="CR14" s="250"/>
      <c r="CS14" s="250"/>
      <c r="CT14" s="250"/>
      <c r="CU14" s="250"/>
      <c r="CV14" s="250"/>
      <c r="CW14" s="250"/>
      <c r="CX14" s="250"/>
      <c r="CY14" s="250"/>
      <c r="CZ14" s="250"/>
      <c r="DA14" s="250"/>
      <c r="DB14" s="250"/>
      <c r="DC14" s="250"/>
      <c r="DD14" s="250"/>
      <c r="DE14" s="250"/>
      <c r="DF14" s="250"/>
      <c r="DG14" s="250"/>
      <c r="DH14" s="250"/>
      <c r="DI14" s="250"/>
      <c r="DJ14" s="250"/>
      <c r="DK14" s="250"/>
      <c r="DL14" s="250"/>
      <c r="DM14" s="250"/>
      <c r="DN14" s="250"/>
      <c r="DO14" s="250"/>
      <c r="DP14" s="250"/>
      <c r="DQ14" s="250"/>
      <c r="DR14" s="250"/>
      <c r="DS14" s="250"/>
      <c r="DT14" s="250"/>
      <c r="DU14" s="250"/>
      <c r="DV14" s="250"/>
      <c r="DW14" s="250"/>
      <c r="DX14" s="250"/>
      <c r="DY14" s="250"/>
      <c r="DZ14" s="250"/>
      <c r="EA14" s="250"/>
      <c r="EB14" s="250"/>
      <c r="EC14" s="250"/>
      <c r="ED14" s="250"/>
      <c r="EE14" s="250"/>
      <c r="EF14" s="250"/>
      <c r="EG14" s="250"/>
      <c r="EH14" s="250"/>
      <c r="EI14" s="250"/>
      <c r="EJ14" s="250"/>
      <c r="EK14" s="250"/>
      <c r="EL14" s="250"/>
      <c r="EM14" s="250"/>
      <c r="EN14" s="250"/>
      <c r="EO14" s="250"/>
      <c r="EP14" s="250"/>
      <c r="EQ14" s="250"/>
      <c r="ER14" s="250"/>
      <c r="ES14" s="250"/>
      <c r="ET14" s="250"/>
      <c r="EU14" s="250"/>
      <c r="EV14" s="250"/>
      <c r="EW14" s="250"/>
      <c r="EX14" s="250"/>
      <c r="EY14" s="250"/>
      <c r="EZ14" s="250"/>
      <c r="FA14" s="250"/>
      <c r="FB14" s="250"/>
      <c r="FC14" s="250"/>
      <c r="FD14" s="250"/>
      <c r="FE14" s="250"/>
      <c r="FF14" s="250"/>
      <c r="FG14" s="250"/>
      <c r="FH14" s="250"/>
      <c r="FI14" s="250"/>
      <c r="FJ14" s="250"/>
      <c r="FK14" s="250"/>
      <c r="FL14" s="250"/>
      <c r="FM14" s="250"/>
      <c r="FN14" s="250"/>
      <c r="FO14" s="250"/>
      <c r="FP14" s="250"/>
      <c r="FQ14" s="250"/>
      <c r="FR14" s="250"/>
      <c r="FS14" s="250"/>
      <c r="FT14" s="250"/>
      <c r="FU14" s="250"/>
      <c r="FV14" s="250"/>
      <c r="FW14" s="250"/>
      <c r="FX14" s="250"/>
      <c r="FY14" s="250"/>
      <c r="FZ14" s="250"/>
      <c r="GA14" s="250"/>
      <c r="GB14" s="250"/>
      <c r="GC14" s="250"/>
      <c r="GD14" s="250"/>
      <c r="GE14" s="250"/>
      <c r="GF14" s="250"/>
      <c r="GG14" s="250"/>
      <c r="GH14" s="250"/>
      <c r="GI14" s="250"/>
      <c r="GJ14" s="250"/>
      <c r="GK14" s="250"/>
      <c r="GL14" s="250"/>
      <c r="GM14" s="250"/>
      <c r="GN14" s="250"/>
      <c r="GO14" s="250"/>
      <c r="GP14" s="250"/>
      <c r="GQ14" s="250"/>
      <c r="GR14" s="250"/>
      <c r="GS14" s="250"/>
      <c r="GT14" s="250"/>
      <c r="GU14" s="250"/>
      <c r="GV14" s="250"/>
      <c r="GW14" s="250"/>
      <c r="GX14" s="250"/>
      <c r="GY14" s="250"/>
      <c r="GZ14" s="250"/>
      <c r="HA14" s="250"/>
      <c r="HB14" s="250"/>
      <c r="HC14" s="250"/>
      <c r="HD14" s="250"/>
      <c r="HE14" s="250"/>
      <c r="HF14" s="250"/>
      <c r="HG14" s="250"/>
      <c r="HH14" s="250"/>
      <c r="HI14" s="250"/>
      <c r="HJ14" s="250"/>
      <c r="HK14" s="250"/>
      <c r="HL14" s="250"/>
      <c r="HM14" s="250"/>
      <c r="HN14" s="250"/>
      <c r="HO14" s="250"/>
      <c r="HP14" s="250"/>
      <c r="HQ14" s="250"/>
      <c r="HR14" s="250"/>
      <c r="HS14" s="250"/>
      <c r="HT14" s="250"/>
      <c r="HU14" s="250"/>
      <c r="HV14" s="250"/>
      <c r="HW14" s="250"/>
      <c r="HX14" s="250"/>
      <c r="HY14" s="250"/>
      <c r="HZ14" s="250"/>
      <c r="IA14" s="250"/>
      <c r="IB14" s="250"/>
      <c r="IC14" s="250"/>
      <c r="ID14" s="250"/>
      <c r="IE14" s="250"/>
      <c r="IF14" s="250"/>
      <c r="IG14" s="250"/>
      <c r="IH14" s="250"/>
      <c r="II14" s="250"/>
      <c r="IJ14" s="250"/>
      <c r="IK14" s="250"/>
      <c r="IL14" s="250"/>
      <c r="IM14" s="250"/>
      <c r="IN14" s="250"/>
      <c r="IO14" s="250"/>
      <c r="IP14" s="250"/>
      <c r="IQ14" s="250"/>
      <c r="IR14" s="250"/>
      <c r="IS14" s="250"/>
      <c r="IT14" s="250"/>
      <c r="IU14" s="250"/>
      <c r="IV14" s="250"/>
      <c r="IW14" s="250"/>
      <c r="IX14" s="250"/>
      <c r="IY14" s="250"/>
      <c r="IZ14" s="250"/>
      <c r="JA14" s="250"/>
      <c r="JB14" s="250"/>
      <c r="JC14" s="250"/>
      <c r="JD14" s="250"/>
      <c r="JE14" s="250"/>
      <c r="JF14" s="250"/>
      <c r="JG14" s="250"/>
      <c r="JH14" s="250"/>
      <c r="JI14" s="250"/>
      <c r="JJ14" s="250"/>
      <c r="JK14" s="250"/>
      <c r="JL14" s="250"/>
      <c r="JM14" s="250"/>
      <c r="JN14" s="250"/>
      <c r="JO14" s="250"/>
      <c r="JP14" s="250"/>
      <c r="JQ14" s="250"/>
      <c r="JR14" s="250"/>
      <c r="JS14" s="250"/>
      <c r="JT14" s="250"/>
      <c r="JU14" s="250"/>
      <c r="JV14" s="250"/>
      <c r="JW14" s="250"/>
      <c r="JX14" s="250"/>
      <c r="JY14" s="250"/>
      <c r="JZ14" s="250"/>
      <c r="KA14" s="250"/>
      <c r="KB14" s="250"/>
      <c r="KC14" s="250"/>
      <c r="KD14" s="250"/>
      <c r="KE14" s="250"/>
      <c r="KF14" s="250"/>
      <c r="KG14" s="250"/>
      <c r="KH14" s="250"/>
      <c r="KI14" s="250"/>
      <c r="KJ14" s="250"/>
      <c r="KK14" s="250"/>
      <c r="KL14" s="250"/>
      <c r="KM14" s="250"/>
      <c r="KN14" s="250"/>
      <c r="KO14" s="250"/>
      <c r="KP14" s="250"/>
      <c r="KQ14" s="250"/>
      <c r="KR14" s="250"/>
      <c r="KS14" s="250"/>
      <c r="KT14" s="250"/>
      <c r="KU14" s="250"/>
      <c r="KV14" s="250"/>
      <c r="KW14" s="250"/>
      <c r="KX14" s="250"/>
      <c r="KY14" s="250"/>
      <c r="KZ14" s="250"/>
      <c r="LA14" s="250"/>
      <c r="LB14" s="250"/>
      <c r="LC14" s="250"/>
      <c r="LD14" s="250"/>
      <c r="LE14" s="250"/>
      <c r="LF14" s="250"/>
      <c r="LG14" s="250"/>
      <c r="LH14" s="250"/>
      <c r="LI14" s="250"/>
      <c r="LJ14" s="250"/>
    </row>
    <row r="15" spans="1:322" s="211" customFormat="1" ht="54.65" customHeight="1" x14ac:dyDescent="0.35">
      <c r="A15" s="250"/>
      <c r="B15" s="367"/>
      <c r="C15" s="316"/>
      <c r="D15" s="183" t="str">
        <f>IF(ISBLANK(Tableau2[[#This Row],[Date de signature]]),"",UPPER(TEXT(Tableau2[[#This Row],[Date de signature]],"mmm")))</f>
        <v/>
      </c>
      <c r="E15" s="183" t="str">
        <f>IF(ISBLANK(Tableau2[[#This Row],[Date de signature]]),"",UPPER(TEXT(Tableau2[[#This Row],[Date de signature]],"AAAA")))</f>
        <v/>
      </c>
      <c r="F15" s="207"/>
      <c r="G15" s="183"/>
      <c r="H15" s="386"/>
      <c r="I15" s="388"/>
      <c r="J15" s="191"/>
      <c r="K15" s="63" t="str">
        <f>IFERROR(VLOOKUP(Tableau2[[#This Row],[Nom association/Sigle]],Tableau1[],2,FALSE),"")</f>
        <v/>
      </c>
      <c r="L15" s="63" t="str">
        <f>IFERROR(VLOOKUP(Tableau2[[#This Row],[Nom association/Sigle]],Tableau1[],4,FALSE),"")</f>
        <v/>
      </c>
      <c r="M15" s="63" t="str">
        <f>IFERROR(VLOOKUP(Tableau2[[#This Row],[Nom association/Sigle]],Tableau1[],5,FALSE),"")</f>
        <v/>
      </c>
      <c r="N15" s="450" t="str">
        <f>IFERROR(VLOOKUP(Tableau2[[#This Row],[Nom association/Sigle]],Tableau1[],6,FALSE),"")</f>
        <v/>
      </c>
      <c r="O15" s="63" t="str">
        <f>IFERROR(VLOOKUP(Tableau2[[#This Row],[Nom association/Sigle]],Tableau1[],7,FALSE),"")</f>
        <v/>
      </c>
      <c r="P15" s="390"/>
      <c r="Q15" s="191"/>
      <c r="R15" s="191"/>
      <c r="S15" s="317"/>
      <c r="T15" s="318"/>
      <c r="U15" s="318"/>
      <c r="V15" s="191"/>
      <c r="W15" s="316"/>
      <c r="X15" s="316" t="str">
        <f>IF(ISBLANK(Tableau2[[#This Row],[Date de début]]),"",UPPER(TEXT(Tableau2[[#This Row],[Date de début]],"mmm")))</f>
        <v/>
      </c>
      <c r="Y15" s="316" t="str">
        <f>IF(ISBLANK(Tableau2[[#This Row],[Date de début]]),"",UPPER(TEXT(Tableau2[[#This Row],[Date de début]],"AAAA")))</f>
        <v/>
      </c>
      <c r="Z15" s="316"/>
      <c r="AA15" s="186" t="str">
        <f>IF(ISBLANK(Tableau2[[#This Row],[Date de fin]]),"",UPPER(TEXT(Tableau2[[#This Row],[Date de fin]],"mmm")))</f>
        <v/>
      </c>
      <c r="AB15" s="319" t="str">
        <f>IF(ISBLANK(Tableau2[[#This Row],[Date de fin]]),"",UPPER(TEXT(Tableau2[[#This Row],[Date de fin]],"AAAA")))</f>
        <v/>
      </c>
      <c r="AC15" s="320">
        <f>DATEDIF(Tableau2[[#This Row],[Date de début]],Tableau2[[#This Row],[Date de fin]],"m")</f>
        <v>0</v>
      </c>
      <c r="AD15" s="318"/>
      <c r="AE15" s="183"/>
      <c r="AF15" s="183"/>
      <c r="AG15" s="191"/>
      <c r="AH15" s="321"/>
      <c r="AI15" s="321"/>
      <c r="AJ15" s="338"/>
      <c r="AK15" s="350">
        <f t="shared" si="0"/>
        <v>0</v>
      </c>
      <c r="AL15" s="339"/>
      <c r="AM15" s="250"/>
      <c r="AN15" s="250"/>
      <c r="AO15" s="250"/>
      <c r="AP15" s="250"/>
      <c r="AQ15" s="250"/>
      <c r="AR15" s="250"/>
      <c r="AS15" s="250"/>
      <c r="AT15" s="250"/>
      <c r="AU15" s="250"/>
      <c r="AV15" s="250"/>
      <c r="AW15" s="250"/>
      <c r="AX15" s="250"/>
      <c r="AY15" s="250"/>
      <c r="AZ15" s="250"/>
      <c r="BA15" s="250"/>
      <c r="BB15" s="250"/>
      <c r="BC15" s="250"/>
      <c r="BD15" s="250"/>
      <c r="BE15" s="250"/>
      <c r="BF15" s="250"/>
      <c r="BG15" s="250"/>
      <c r="BH15" s="250"/>
      <c r="BI15" s="250"/>
      <c r="BJ15" s="250"/>
      <c r="BK15" s="250"/>
      <c r="BL15" s="250"/>
      <c r="BM15" s="250"/>
      <c r="BN15" s="250"/>
      <c r="BO15" s="250"/>
      <c r="BP15" s="250"/>
      <c r="BQ15" s="250"/>
      <c r="BR15" s="250"/>
      <c r="BS15" s="250"/>
      <c r="BT15" s="250"/>
      <c r="BU15" s="250"/>
      <c r="BV15" s="250"/>
      <c r="BW15" s="250"/>
      <c r="BX15" s="250"/>
      <c r="BY15" s="250"/>
      <c r="BZ15" s="250"/>
      <c r="CA15" s="250"/>
      <c r="CB15" s="250"/>
      <c r="CC15" s="250"/>
      <c r="CD15" s="250"/>
      <c r="CE15" s="250"/>
      <c r="CF15" s="250"/>
      <c r="CG15" s="250"/>
      <c r="CH15" s="250"/>
      <c r="CI15" s="250"/>
      <c r="CJ15" s="250"/>
      <c r="CK15" s="250"/>
      <c r="CL15" s="250"/>
      <c r="CM15" s="250"/>
      <c r="CN15" s="250"/>
      <c r="CO15" s="250"/>
      <c r="CP15" s="250"/>
      <c r="CQ15" s="250"/>
      <c r="CR15" s="250"/>
      <c r="CS15" s="250"/>
      <c r="CT15" s="250"/>
      <c r="CU15" s="250"/>
      <c r="CV15" s="250"/>
      <c r="CW15" s="250"/>
      <c r="CX15" s="250"/>
      <c r="CY15" s="250"/>
      <c r="CZ15" s="250"/>
      <c r="DA15" s="250"/>
      <c r="DB15" s="250"/>
      <c r="DC15" s="250"/>
      <c r="DD15" s="250"/>
      <c r="DE15" s="250"/>
      <c r="DF15" s="250"/>
      <c r="DG15" s="250"/>
      <c r="DH15" s="250"/>
      <c r="DI15" s="250"/>
      <c r="DJ15" s="250"/>
      <c r="DK15" s="250"/>
      <c r="DL15" s="250"/>
      <c r="DM15" s="250"/>
      <c r="DN15" s="250"/>
      <c r="DO15" s="250"/>
      <c r="DP15" s="250"/>
      <c r="DQ15" s="250"/>
      <c r="DR15" s="250"/>
      <c r="DS15" s="250"/>
      <c r="DT15" s="250"/>
      <c r="DU15" s="250"/>
      <c r="DV15" s="250"/>
      <c r="DW15" s="250"/>
      <c r="DX15" s="250"/>
      <c r="DY15" s="250"/>
      <c r="DZ15" s="250"/>
      <c r="EA15" s="250"/>
      <c r="EB15" s="250"/>
      <c r="EC15" s="250"/>
      <c r="ED15" s="250"/>
      <c r="EE15" s="250"/>
      <c r="EF15" s="250"/>
      <c r="EG15" s="250"/>
      <c r="EH15" s="250"/>
      <c r="EI15" s="250"/>
      <c r="EJ15" s="250"/>
      <c r="EK15" s="250"/>
      <c r="EL15" s="250"/>
      <c r="EM15" s="250"/>
      <c r="EN15" s="250"/>
      <c r="EO15" s="250"/>
      <c r="EP15" s="250"/>
      <c r="EQ15" s="250"/>
      <c r="ER15" s="250"/>
      <c r="ES15" s="250"/>
      <c r="ET15" s="250"/>
      <c r="EU15" s="250"/>
      <c r="EV15" s="250"/>
      <c r="EW15" s="250"/>
      <c r="EX15" s="250"/>
      <c r="EY15" s="250"/>
      <c r="EZ15" s="250"/>
      <c r="FA15" s="250"/>
      <c r="FB15" s="250"/>
      <c r="FC15" s="250"/>
      <c r="FD15" s="250"/>
      <c r="FE15" s="250"/>
      <c r="FF15" s="250"/>
      <c r="FG15" s="250"/>
      <c r="FH15" s="250"/>
      <c r="FI15" s="250"/>
      <c r="FJ15" s="250"/>
      <c r="FK15" s="250"/>
      <c r="FL15" s="250"/>
      <c r="FM15" s="250"/>
      <c r="FN15" s="250"/>
      <c r="FO15" s="250"/>
      <c r="FP15" s="250"/>
      <c r="FQ15" s="250"/>
      <c r="FR15" s="250"/>
      <c r="FS15" s="250"/>
      <c r="FT15" s="250"/>
      <c r="FU15" s="250"/>
      <c r="FV15" s="250"/>
      <c r="FW15" s="250"/>
      <c r="FX15" s="250"/>
      <c r="FY15" s="250"/>
      <c r="FZ15" s="250"/>
      <c r="GA15" s="250"/>
      <c r="GB15" s="250"/>
      <c r="GC15" s="250"/>
      <c r="GD15" s="250"/>
      <c r="GE15" s="250"/>
      <c r="GF15" s="250"/>
      <c r="GG15" s="250"/>
      <c r="GH15" s="250"/>
      <c r="GI15" s="250"/>
      <c r="GJ15" s="250"/>
      <c r="GK15" s="250"/>
      <c r="GL15" s="250"/>
      <c r="GM15" s="250"/>
      <c r="GN15" s="250"/>
      <c r="GO15" s="250"/>
      <c r="GP15" s="250"/>
      <c r="GQ15" s="250"/>
      <c r="GR15" s="250"/>
      <c r="GS15" s="250"/>
      <c r="GT15" s="250"/>
      <c r="GU15" s="250"/>
      <c r="GV15" s="250"/>
      <c r="GW15" s="250"/>
      <c r="GX15" s="250"/>
      <c r="GY15" s="250"/>
      <c r="GZ15" s="250"/>
      <c r="HA15" s="250"/>
      <c r="HB15" s="250"/>
      <c r="HC15" s="250"/>
      <c r="HD15" s="250"/>
      <c r="HE15" s="250"/>
      <c r="HF15" s="250"/>
      <c r="HG15" s="250"/>
      <c r="HH15" s="250"/>
      <c r="HI15" s="250"/>
      <c r="HJ15" s="250"/>
      <c r="HK15" s="250"/>
      <c r="HL15" s="250"/>
      <c r="HM15" s="250"/>
      <c r="HN15" s="250"/>
      <c r="HO15" s="250"/>
      <c r="HP15" s="250"/>
      <c r="HQ15" s="250"/>
      <c r="HR15" s="250"/>
      <c r="HS15" s="250"/>
      <c r="HT15" s="250"/>
      <c r="HU15" s="250"/>
      <c r="HV15" s="250"/>
      <c r="HW15" s="250"/>
      <c r="HX15" s="250"/>
      <c r="HY15" s="250"/>
      <c r="HZ15" s="250"/>
      <c r="IA15" s="250"/>
      <c r="IB15" s="250"/>
      <c r="IC15" s="250"/>
      <c r="ID15" s="250"/>
      <c r="IE15" s="250"/>
      <c r="IF15" s="250"/>
      <c r="IG15" s="250"/>
      <c r="IH15" s="250"/>
      <c r="II15" s="250"/>
      <c r="IJ15" s="250"/>
      <c r="IK15" s="250"/>
      <c r="IL15" s="250"/>
      <c r="IM15" s="250"/>
      <c r="IN15" s="250"/>
      <c r="IO15" s="250"/>
      <c r="IP15" s="250"/>
      <c r="IQ15" s="250"/>
      <c r="IR15" s="250"/>
      <c r="IS15" s="250"/>
      <c r="IT15" s="250"/>
      <c r="IU15" s="250"/>
      <c r="IV15" s="250"/>
      <c r="IW15" s="250"/>
      <c r="IX15" s="250"/>
      <c r="IY15" s="250"/>
      <c r="IZ15" s="250"/>
      <c r="JA15" s="250"/>
      <c r="JB15" s="250"/>
      <c r="JC15" s="250"/>
      <c r="JD15" s="250"/>
      <c r="JE15" s="250"/>
      <c r="JF15" s="250"/>
      <c r="JG15" s="250"/>
      <c r="JH15" s="250"/>
      <c r="JI15" s="250"/>
      <c r="JJ15" s="250"/>
      <c r="JK15" s="250"/>
      <c r="JL15" s="250"/>
      <c r="JM15" s="250"/>
      <c r="JN15" s="250"/>
      <c r="JO15" s="250"/>
      <c r="JP15" s="250"/>
      <c r="JQ15" s="250"/>
      <c r="JR15" s="250"/>
      <c r="JS15" s="250"/>
      <c r="JT15" s="250"/>
      <c r="JU15" s="250"/>
      <c r="JV15" s="250"/>
      <c r="JW15" s="250"/>
      <c r="JX15" s="250"/>
      <c r="JY15" s="250"/>
      <c r="JZ15" s="250"/>
      <c r="KA15" s="250"/>
      <c r="KB15" s="250"/>
      <c r="KC15" s="250"/>
      <c r="KD15" s="250"/>
      <c r="KE15" s="250"/>
      <c r="KF15" s="250"/>
      <c r="KG15" s="250"/>
      <c r="KH15" s="250"/>
      <c r="KI15" s="250"/>
      <c r="KJ15" s="250"/>
      <c r="KK15" s="250"/>
      <c r="KL15" s="250"/>
      <c r="KM15" s="250"/>
      <c r="KN15" s="250"/>
      <c r="KO15" s="250"/>
      <c r="KP15" s="250"/>
      <c r="KQ15" s="250"/>
      <c r="KR15" s="250"/>
      <c r="KS15" s="250"/>
      <c r="KT15" s="250"/>
      <c r="KU15" s="250"/>
      <c r="KV15" s="250"/>
      <c r="KW15" s="250"/>
      <c r="KX15" s="250"/>
      <c r="KY15" s="250"/>
      <c r="KZ15" s="250"/>
      <c r="LA15" s="250"/>
      <c r="LB15" s="250"/>
      <c r="LC15" s="250"/>
      <c r="LD15" s="250"/>
      <c r="LE15" s="250"/>
      <c r="LF15" s="250"/>
      <c r="LG15" s="250"/>
      <c r="LH15" s="250"/>
      <c r="LI15" s="250"/>
      <c r="LJ15" s="250"/>
    </row>
    <row r="16" spans="1:322" s="211" customFormat="1" ht="54.65" customHeight="1" x14ac:dyDescent="0.35">
      <c r="A16" s="250"/>
      <c r="B16" s="367"/>
      <c r="C16" s="316"/>
      <c r="D16" s="183" t="str">
        <f>IF(ISBLANK(Tableau2[[#This Row],[Date de signature]]),"",UPPER(TEXT(Tableau2[[#This Row],[Date de signature]],"mmm")))</f>
        <v/>
      </c>
      <c r="E16" s="183" t="str">
        <f>IF(ISBLANK(Tableau2[[#This Row],[Date de signature]]),"",UPPER(TEXT(Tableau2[[#This Row],[Date de signature]],"AAAA")))</f>
        <v/>
      </c>
      <c r="F16" s="207"/>
      <c r="G16" s="183"/>
      <c r="H16" s="386"/>
      <c r="I16" s="388"/>
      <c r="J16" s="191"/>
      <c r="K16" s="63" t="str">
        <f>IFERROR(VLOOKUP(Tableau2[[#This Row],[Nom association/Sigle]],Tableau1[],2,FALSE),"")</f>
        <v/>
      </c>
      <c r="L16" s="63" t="str">
        <f>IFERROR(VLOOKUP(Tableau2[[#This Row],[Nom association/Sigle]],Tableau1[],4,FALSE),"")</f>
        <v/>
      </c>
      <c r="M16" s="63" t="str">
        <f>IFERROR(VLOOKUP(Tableau2[[#This Row],[Nom association/Sigle]],Tableau1[],5,FALSE),"")</f>
        <v/>
      </c>
      <c r="N16" s="450" t="str">
        <f>IFERROR(VLOOKUP(Tableau2[[#This Row],[Nom association/Sigle]],Tableau1[],6,FALSE),"")</f>
        <v/>
      </c>
      <c r="O16" s="63" t="str">
        <f>IFERROR(VLOOKUP(Tableau2[[#This Row],[Nom association/Sigle]],Tableau1[],7,FALSE),"")</f>
        <v/>
      </c>
      <c r="P16" s="390"/>
      <c r="Q16" s="191"/>
      <c r="R16" s="191"/>
      <c r="S16" s="317"/>
      <c r="T16" s="318"/>
      <c r="U16" s="318"/>
      <c r="V16" s="191"/>
      <c r="W16" s="316"/>
      <c r="X16" s="316" t="str">
        <f>IF(ISBLANK(Tableau2[[#This Row],[Date de début]]),"",UPPER(TEXT(Tableau2[[#This Row],[Date de début]],"mmm")))</f>
        <v/>
      </c>
      <c r="Y16" s="316" t="str">
        <f>IF(ISBLANK(Tableau2[[#This Row],[Date de début]]),"",UPPER(TEXT(Tableau2[[#This Row],[Date de début]],"AAAA")))</f>
        <v/>
      </c>
      <c r="Z16" s="316"/>
      <c r="AA16" s="186" t="str">
        <f>IF(ISBLANK(Tableau2[[#This Row],[Date de fin]]),"",UPPER(TEXT(Tableau2[[#This Row],[Date de fin]],"mmm")))</f>
        <v/>
      </c>
      <c r="AB16" s="319" t="str">
        <f>IF(ISBLANK(Tableau2[[#This Row],[Date de fin]]),"",UPPER(TEXT(Tableau2[[#This Row],[Date de fin]],"AAAA")))</f>
        <v/>
      </c>
      <c r="AC16" s="320">
        <f>DATEDIF(Tableau2[[#This Row],[Date de début]],Tableau2[[#This Row],[Date de fin]],"m")</f>
        <v>0</v>
      </c>
      <c r="AD16" s="318"/>
      <c r="AE16" s="183"/>
      <c r="AF16" s="183"/>
      <c r="AG16" s="191"/>
      <c r="AH16" s="321"/>
      <c r="AI16" s="321"/>
      <c r="AJ16" s="338"/>
      <c r="AK16" s="350">
        <f t="shared" si="0"/>
        <v>0</v>
      </c>
      <c r="AL16" s="339"/>
      <c r="AM16" s="250"/>
      <c r="AN16" s="250"/>
      <c r="AO16" s="250"/>
      <c r="AP16" s="250"/>
      <c r="AQ16" s="250"/>
      <c r="AR16" s="250"/>
      <c r="AS16" s="250"/>
      <c r="AT16" s="250"/>
      <c r="AU16" s="250"/>
      <c r="AV16" s="250"/>
      <c r="AW16" s="250"/>
      <c r="AX16" s="250"/>
      <c r="AY16" s="250"/>
      <c r="AZ16" s="250"/>
      <c r="BA16" s="250"/>
      <c r="BB16" s="250"/>
      <c r="BC16" s="250"/>
      <c r="BD16" s="250"/>
      <c r="BE16" s="250"/>
      <c r="BF16" s="250"/>
      <c r="BG16" s="250"/>
      <c r="BH16" s="250"/>
      <c r="BI16" s="250"/>
      <c r="BJ16" s="250"/>
      <c r="BK16" s="250"/>
      <c r="BL16" s="250"/>
      <c r="BM16" s="250"/>
      <c r="BN16" s="250"/>
      <c r="BO16" s="250"/>
      <c r="BP16" s="250"/>
      <c r="BQ16" s="250"/>
      <c r="BR16" s="250"/>
      <c r="BS16" s="250"/>
      <c r="BT16" s="250"/>
      <c r="BU16" s="250"/>
      <c r="BV16" s="250"/>
      <c r="BW16" s="250"/>
      <c r="BX16" s="250"/>
      <c r="BY16" s="250"/>
      <c r="BZ16" s="250"/>
      <c r="CA16" s="250"/>
      <c r="CB16" s="250"/>
      <c r="CC16" s="250"/>
      <c r="CD16" s="250"/>
      <c r="CE16" s="250"/>
      <c r="CF16" s="250"/>
      <c r="CG16" s="250"/>
      <c r="CH16" s="250"/>
      <c r="CI16" s="250"/>
      <c r="CJ16" s="250"/>
      <c r="CK16" s="250"/>
      <c r="CL16" s="250"/>
      <c r="CM16" s="250"/>
      <c r="CN16" s="250"/>
      <c r="CO16" s="250"/>
      <c r="CP16" s="250"/>
      <c r="CQ16" s="250"/>
      <c r="CR16" s="250"/>
      <c r="CS16" s="250"/>
      <c r="CT16" s="250"/>
      <c r="CU16" s="250"/>
      <c r="CV16" s="250"/>
      <c r="CW16" s="250"/>
      <c r="CX16" s="250"/>
      <c r="CY16" s="250"/>
      <c r="CZ16" s="250"/>
      <c r="DA16" s="250"/>
      <c r="DB16" s="250"/>
      <c r="DC16" s="250"/>
      <c r="DD16" s="250"/>
      <c r="DE16" s="250"/>
      <c r="DF16" s="250"/>
      <c r="DG16" s="250"/>
      <c r="DH16" s="250"/>
      <c r="DI16" s="250"/>
      <c r="DJ16" s="250"/>
      <c r="DK16" s="250"/>
      <c r="DL16" s="250"/>
      <c r="DM16" s="250"/>
      <c r="DN16" s="250"/>
      <c r="DO16" s="250"/>
      <c r="DP16" s="250"/>
      <c r="DQ16" s="250"/>
      <c r="DR16" s="250"/>
      <c r="DS16" s="250"/>
      <c r="DT16" s="250"/>
      <c r="DU16" s="250"/>
      <c r="DV16" s="250"/>
      <c r="DW16" s="250"/>
      <c r="DX16" s="250"/>
      <c r="DY16" s="250"/>
      <c r="DZ16" s="250"/>
      <c r="EA16" s="250"/>
      <c r="EB16" s="250"/>
      <c r="EC16" s="250"/>
      <c r="ED16" s="250"/>
      <c r="EE16" s="250"/>
      <c r="EF16" s="250"/>
      <c r="EG16" s="250"/>
      <c r="EH16" s="250"/>
      <c r="EI16" s="250"/>
      <c r="EJ16" s="250"/>
      <c r="EK16" s="250"/>
      <c r="EL16" s="250"/>
      <c r="EM16" s="250"/>
      <c r="EN16" s="250"/>
      <c r="EO16" s="250"/>
      <c r="EP16" s="250"/>
      <c r="EQ16" s="250"/>
      <c r="ER16" s="250"/>
      <c r="ES16" s="250"/>
      <c r="ET16" s="250"/>
      <c r="EU16" s="250"/>
      <c r="EV16" s="250"/>
      <c r="EW16" s="250"/>
      <c r="EX16" s="250"/>
      <c r="EY16" s="250"/>
      <c r="EZ16" s="250"/>
      <c r="FA16" s="250"/>
      <c r="FB16" s="250"/>
      <c r="FC16" s="250"/>
      <c r="FD16" s="250"/>
      <c r="FE16" s="250"/>
      <c r="FF16" s="250"/>
      <c r="FG16" s="250"/>
      <c r="FH16" s="250"/>
      <c r="FI16" s="250"/>
      <c r="FJ16" s="250"/>
      <c r="FK16" s="250"/>
      <c r="FL16" s="250"/>
      <c r="FM16" s="250"/>
      <c r="FN16" s="250"/>
      <c r="FO16" s="250"/>
      <c r="FP16" s="250"/>
      <c r="FQ16" s="250"/>
      <c r="FR16" s="250"/>
      <c r="FS16" s="250"/>
      <c r="FT16" s="250"/>
      <c r="FU16" s="250"/>
      <c r="FV16" s="250"/>
      <c r="FW16" s="250"/>
      <c r="FX16" s="250"/>
      <c r="FY16" s="250"/>
      <c r="FZ16" s="250"/>
      <c r="GA16" s="250"/>
      <c r="GB16" s="250"/>
      <c r="GC16" s="250"/>
      <c r="GD16" s="250"/>
      <c r="GE16" s="250"/>
      <c r="GF16" s="250"/>
      <c r="GG16" s="250"/>
      <c r="GH16" s="250"/>
      <c r="GI16" s="250"/>
      <c r="GJ16" s="250"/>
      <c r="GK16" s="250"/>
      <c r="GL16" s="250"/>
      <c r="GM16" s="250"/>
      <c r="GN16" s="250"/>
      <c r="GO16" s="250"/>
      <c r="GP16" s="250"/>
      <c r="GQ16" s="250"/>
      <c r="GR16" s="250"/>
      <c r="GS16" s="250"/>
      <c r="GT16" s="250"/>
      <c r="GU16" s="250"/>
      <c r="GV16" s="250"/>
      <c r="GW16" s="250"/>
      <c r="GX16" s="250"/>
      <c r="GY16" s="250"/>
      <c r="GZ16" s="250"/>
      <c r="HA16" s="250"/>
      <c r="HB16" s="250"/>
      <c r="HC16" s="250"/>
      <c r="HD16" s="250"/>
      <c r="HE16" s="250"/>
      <c r="HF16" s="250"/>
      <c r="HG16" s="250"/>
      <c r="HH16" s="250"/>
      <c r="HI16" s="250"/>
      <c r="HJ16" s="250"/>
      <c r="HK16" s="250"/>
      <c r="HL16" s="250"/>
      <c r="HM16" s="250"/>
      <c r="HN16" s="250"/>
      <c r="HO16" s="250"/>
      <c r="HP16" s="250"/>
      <c r="HQ16" s="250"/>
      <c r="HR16" s="250"/>
      <c r="HS16" s="250"/>
      <c r="HT16" s="250"/>
      <c r="HU16" s="250"/>
      <c r="HV16" s="250"/>
      <c r="HW16" s="250"/>
      <c r="HX16" s="250"/>
      <c r="HY16" s="250"/>
      <c r="HZ16" s="250"/>
      <c r="IA16" s="250"/>
      <c r="IB16" s="250"/>
      <c r="IC16" s="250"/>
      <c r="ID16" s="250"/>
      <c r="IE16" s="250"/>
      <c r="IF16" s="250"/>
      <c r="IG16" s="250"/>
      <c r="IH16" s="250"/>
      <c r="II16" s="250"/>
      <c r="IJ16" s="250"/>
      <c r="IK16" s="250"/>
      <c r="IL16" s="250"/>
      <c r="IM16" s="250"/>
      <c r="IN16" s="250"/>
      <c r="IO16" s="250"/>
      <c r="IP16" s="250"/>
      <c r="IQ16" s="250"/>
      <c r="IR16" s="250"/>
      <c r="IS16" s="250"/>
      <c r="IT16" s="250"/>
      <c r="IU16" s="250"/>
      <c r="IV16" s="250"/>
      <c r="IW16" s="250"/>
      <c r="IX16" s="250"/>
      <c r="IY16" s="250"/>
      <c r="IZ16" s="250"/>
      <c r="JA16" s="250"/>
      <c r="JB16" s="250"/>
      <c r="JC16" s="250"/>
      <c r="JD16" s="250"/>
      <c r="JE16" s="250"/>
      <c r="JF16" s="250"/>
      <c r="JG16" s="250"/>
      <c r="JH16" s="250"/>
      <c r="JI16" s="250"/>
      <c r="JJ16" s="250"/>
      <c r="JK16" s="250"/>
      <c r="JL16" s="250"/>
      <c r="JM16" s="250"/>
      <c r="JN16" s="250"/>
      <c r="JO16" s="250"/>
      <c r="JP16" s="250"/>
      <c r="JQ16" s="250"/>
      <c r="JR16" s="250"/>
      <c r="JS16" s="250"/>
      <c r="JT16" s="250"/>
      <c r="JU16" s="250"/>
      <c r="JV16" s="250"/>
      <c r="JW16" s="250"/>
      <c r="JX16" s="250"/>
      <c r="JY16" s="250"/>
      <c r="JZ16" s="250"/>
      <c r="KA16" s="250"/>
      <c r="KB16" s="250"/>
      <c r="KC16" s="250"/>
      <c r="KD16" s="250"/>
      <c r="KE16" s="250"/>
      <c r="KF16" s="250"/>
      <c r="KG16" s="250"/>
      <c r="KH16" s="250"/>
      <c r="KI16" s="250"/>
      <c r="KJ16" s="250"/>
      <c r="KK16" s="250"/>
      <c r="KL16" s="250"/>
      <c r="KM16" s="250"/>
      <c r="KN16" s="250"/>
      <c r="KO16" s="250"/>
      <c r="KP16" s="250"/>
      <c r="KQ16" s="250"/>
      <c r="KR16" s="250"/>
      <c r="KS16" s="250"/>
      <c r="KT16" s="250"/>
      <c r="KU16" s="250"/>
      <c r="KV16" s="250"/>
      <c r="KW16" s="250"/>
      <c r="KX16" s="250"/>
      <c r="KY16" s="250"/>
      <c r="KZ16" s="250"/>
      <c r="LA16" s="250"/>
      <c r="LB16" s="250"/>
      <c r="LC16" s="250"/>
      <c r="LD16" s="250"/>
      <c r="LE16" s="250"/>
      <c r="LF16" s="250"/>
      <c r="LG16" s="250"/>
      <c r="LH16" s="250"/>
      <c r="LI16" s="250"/>
      <c r="LJ16" s="250"/>
    </row>
    <row r="17" spans="1:322" s="211" customFormat="1" ht="54.65" customHeight="1" x14ac:dyDescent="0.35">
      <c r="A17" s="250"/>
      <c r="B17" s="367" t="s">
        <v>285</v>
      </c>
      <c r="C17" s="316"/>
      <c r="D17" s="183" t="str">
        <f>IF(ISBLANK(Tableau2[[#This Row],[Date de signature]]),"",UPPER(TEXT(Tableau2[[#This Row],[Date de signature]],"mmm")))</f>
        <v/>
      </c>
      <c r="E17" s="183" t="str">
        <f>IF(ISBLANK(Tableau2[[#This Row],[Date de signature]]),"",UPPER(TEXT(Tableau2[[#This Row],[Date de signature]],"AAAA")))</f>
        <v/>
      </c>
      <c r="F17" s="207"/>
      <c r="G17" s="183"/>
      <c r="H17" s="386"/>
      <c r="I17" s="388"/>
      <c r="J17" s="191"/>
      <c r="K17" s="63" t="str">
        <f>IFERROR(VLOOKUP(Tableau2[[#This Row],[Nom association/Sigle]],Tableau1[],2,FALSE),"")</f>
        <v/>
      </c>
      <c r="L17" s="63" t="str">
        <f>IFERROR(VLOOKUP(Tableau2[[#This Row],[Nom association/Sigle]],Tableau1[],4,FALSE),"")</f>
        <v/>
      </c>
      <c r="M17" s="63" t="str">
        <f>IFERROR(VLOOKUP(Tableau2[[#This Row],[Nom association/Sigle]],Tableau1[],5,FALSE),"")</f>
        <v/>
      </c>
      <c r="N17" s="450" t="str">
        <f>IFERROR(VLOOKUP(Tableau2[[#This Row],[Nom association/Sigle]],Tableau1[],6,FALSE),"")</f>
        <v/>
      </c>
      <c r="O17" s="63" t="str">
        <f>IFERROR(VLOOKUP(Tableau2[[#This Row],[Nom association/Sigle]],Tableau1[],7,FALSE),"")</f>
        <v/>
      </c>
      <c r="P17" s="390"/>
      <c r="Q17" s="191"/>
      <c r="R17" s="191"/>
      <c r="S17" s="317"/>
      <c r="T17" s="318"/>
      <c r="U17" s="318"/>
      <c r="V17" s="191"/>
      <c r="W17" s="316"/>
      <c r="X17" s="316" t="str">
        <f>IF(ISBLANK(Tableau2[[#This Row],[Date de début]]),"",UPPER(TEXT(Tableau2[[#This Row],[Date de début]],"mmm")))</f>
        <v/>
      </c>
      <c r="Y17" s="316" t="str">
        <f>IF(ISBLANK(Tableau2[[#This Row],[Date de début]]),"",UPPER(TEXT(Tableau2[[#This Row],[Date de début]],"AAAA")))</f>
        <v/>
      </c>
      <c r="Z17" s="316"/>
      <c r="AA17" s="186" t="str">
        <f>IF(ISBLANK(Tableau2[[#This Row],[Date de fin]]),"",UPPER(TEXT(Tableau2[[#This Row],[Date de fin]],"mmm")))</f>
        <v/>
      </c>
      <c r="AB17" s="319" t="str">
        <f>IF(ISBLANK(Tableau2[[#This Row],[Date de fin]]),"",UPPER(TEXT(Tableau2[[#This Row],[Date de fin]],"AAAA")))</f>
        <v/>
      </c>
      <c r="AC17" s="320">
        <f>DATEDIF(Tableau2[[#This Row],[Date de début]],Tableau2[[#This Row],[Date de fin]],"m")</f>
        <v>0</v>
      </c>
      <c r="AD17" s="318"/>
      <c r="AE17" s="183"/>
      <c r="AF17" s="183"/>
      <c r="AG17" s="191"/>
      <c r="AH17" s="321"/>
      <c r="AI17" s="321"/>
      <c r="AJ17" s="338"/>
      <c r="AK17" s="350">
        <f t="shared" si="0"/>
        <v>0</v>
      </c>
      <c r="AL17" s="339"/>
      <c r="AM17" s="250"/>
      <c r="AN17" s="250"/>
      <c r="AO17" s="250"/>
      <c r="AP17" s="250"/>
      <c r="AQ17" s="250"/>
      <c r="AR17" s="250"/>
      <c r="AS17" s="250"/>
      <c r="AT17" s="250"/>
      <c r="AU17" s="250"/>
      <c r="AV17" s="250"/>
      <c r="AW17" s="250"/>
      <c r="AX17" s="250"/>
      <c r="AY17" s="250"/>
      <c r="AZ17" s="250"/>
      <c r="BA17" s="250"/>
      <c r="BB17" s="250"/>
      <c r="BC17" s="250"/>
      <c r="BD17" s="250"/>
      <c r="BE17" s="250"/>
      <c r="BF17" s="250"/>
      <c r="BG17" s="250"/>
      <c r="BH17" s="250"/>
      <c r="BI17" s="250"/>
      <c r="BJ17" s="250"/>
      <c r="BK17" s="250"/>
      <c r="BL17" s="250"/>
      <c r="BM17" s="250"/>
      <c r="BN17" s="250"/>
      <c r="BO17" s="250"/>
      <c r="BP17" s="250"/>
      <c r="BQ17" s="250"/>
      <c r="BR17" s="250"/>
      <c r="BS17" s="250"/>
      <c r="BT17" s="250"/>
      <c r="BU17" s="250"/>
      <c r="BV17" s="250"/>
      <c r="BW17" s="250"/>
      <c r="BX17" s="250"/>
      <c r="BY17" s="250"/>
      <c r="BZ17" s="250"/>
      <c r="CA17" s="250"/>
      <c r="CB17" s="250"/>
      <c r="CC17" s="250"/>
      <c r="CD17" s="250"/>
      <c r="CE17" s="250"/>
      <c r="CF17" s="250"/>
      <c r="CG17" s="250"/>
      <c r="CH17" s="250"/>
      <c r="CI17" s="250"/>
      <c r="CJ17" s="250"/>
      <c r="CK17" s="250"/>
      <c r="CL17" s="250"/>
      <c r="CM17" s="250"/>
      <c r="CN17" s="250"/>
      <c r="CO17" s="250"/>
      <c r="CP17" s="250"/>
      <c r="CQ17" s="250"/>
      <c r="CR17" s="250"/>
      <c r="CS17" s="250"/>
      <c r="CT17" s="250"/>
      <c r="CU17" s="250"/>
      <c r="CV17" s="250"/>
      <c r="CW17" s="250"/>
      <c r="CX17" s="250"/>
      <c r="CY17" s="250"/>
      <c r="CZ17" s="250"/>
      <c r="DA17" s="250"/>
      <c r="DB17" s="250"/>
      <c r="DC17" s="250"/>
      <c r="DD17" s="250"/>
      <c r="DE17" s="250"/>
      <c r="DF17" s="250"/>
      <c r="DG17" s="250"/>
      <c r="DH17" s="250"/>
      <c r="DI17" s="250"/>
      <c r="DJ17" s="250"/>
      <c r="DK17" s="250"/>
      <c r="DL17" s="250"/>
      <c r="DM17" s="250"/>
      <c r="DN17" s="250"/>
      <c r="DO17" s="250"/>
      <c r="DP17" s="250"/>
      <c r="DQ17" s="250"/>
      <c r="DR17" s="250"/>
      <c r="DS17" s="250"/>
      <c r="DT17" s="250"/>
      <c r="DU17" s="250"/>
      <c r="DV17" s="250"/>
      <c r="DW17" s="250"/>
      <c r="DX17" s="250"/>
      <c r="DY17" s="250"/>
      <c r="DZ17" s="250"/>
      <c r="EA17" s="250"/>
      <c r="EB17" s="250"/>
      <c r="EC17" s="250"/>
      <c r="ED17" s="250"/>
      <c r="EE17" s="250"/>
      <c r="EF17" s="250"/>
      <c r="EG17" s="250"/>
      <c r="EH17" s="250"/>
      <c r="EI17" s="250"/>
      <c r="EJ17" s="250"/>
      <c r="EK17" s="250"/>
      <c r="EL17" s="250"/>
      <c r="EM17" s="250"/>
      <c r="EN17" s="250"/>
      <c r="EO17" s="250"/>
      <c r="EP17" s="250"/>
      <c r="EQ17" s="250"/>
      <c r="ER17" s="250"/>
      <c r="ES17" s="250"/>
      <c r="ET17" s="250"/>
      <c r="EU17" s="250"/>
      <c r="EV17" s="250"/>
      <c r="EW17" s="250"/>
      <c r="EX17" s="250"/>
      <c r="EY17" s="250"/>
      <c r="EZ17" s="250"/>
      <c r="FA17" s="250"/>
      <c r="FB17" s="250"/>
      <c r="FC17" s="250"/>
      <c r="FD17" s="250"/>
      <c r="FE17" s="250"/>
      <c r="FF17" s="250"/>
      <c r="FG17" s="250"/>
      <c r="FH17" s="250"/>
      <c r="FI17" s="250"/>
      <c r="FJ17" s="250"/>
      <c r="FK17" s="250"/>
      <c r="FL17" s="250"/>
      <c r="FM17" s="250"/>
      <c r="FN17" s="250"/>
      <c r="FO17" s="250"/>
      <c r="FP17" s="250"/>
      <c r="FQ17" s="250"/>
      <c r="FR17" s="250"/>
      <c r="FS17" s="250"/>
      <c r="FT17" s="250"/>
      <c r="FU17" s="250"/>
      <c r="FV17" s="250"/>
      <c r="FW17" s="250"/>
      <c r="FX17" s="250"/>
      <c r="FY17" s="250"/>
      <c r="FZ17" s="250"/>
      <c r="GA17" s="250"/>
      <c r="GB17" s="250"/>
      <c r="GC17" s="250"/>
      <c r="GD17" s="250"/>
      <c r="GE17" s="250"/>
      <c r="GF17" s="250"/>
      <c r="GG17" s="250"/>
      <c r="GH17" s="250"/>
      <c r="GI17" s="250"/>
      <c r="GJ17" s="250"/>
      <c r="GK17" s="250"/>
      <c r="GL17" s="250"/>
      <c r="GM17" s="250"/>
      <c r="GN17" s="250"/>
      <c r="GO17" s="250"/>
      <c r="GP17" s="250"/>
      <c r="GQ17" s="250"/>
      <c r="GR17" s="250"/>
      <c r="GS17" s="250"/>
      <c r="GT17" s="250"/>
      <c r="GU17" s="250"/>
      <c r="GV17" s="250"/>
      <c r="GW17" s="250"/>
      <c r="GX17" s="250"/>
      <c r="GY17" s="250"/>
      <c r="GZ17" s="250"/>
      <c r="HA17" s="250"/>
      <c r="HB17" s="250"/>
      <c r="HC17" s="250"/>
      <c r="HD17" s="250"/>
      <c r="HE17" s="250"/>
      <c r="HF17" s="250"/>
      <c r="HG17" s="250"/>
      <c r="HH17" s="250"/>
      <c r="HI17" s="250"/>
      <c r="HJ17" s="250"/>
      <c r="HK17" s="250"/>
      <c r="HL17" s="250"/>
      <c r="HM17" s="250"/>
      <c r="HN17" s="250"/>
      <c r="HO17" s="250"/>
      <c r="HP17" s="250"/>
      <c r="HQ17" s="250"/>
      <c r="HR17" s="250"/>
      <c r="HS17" s="250"/>
      <c r="HT17" s="250"/>
      <c r="HU17" s="250"/>
      <c r="HV17" s="250"/>
      <c r="HW17" s="250"/>
      <c r="HX17" s="250"/>
      <c r="HY17" s="250"/>
      <c r="HZ17" s="250"/>
      <c r="IA17" s="250"/>
      <c r="IB17" s="250"/>
      <c r="IC17" s="250"/>
      <c r="ID17" s="250"/>
      <c r="IE17" s="250"/>
      <c r="IF17" s="250"/>
      <c r="IG17" s="250"/>
      <c r="IH17" s="250"/>
      <c r="II17" s="250"/>
      <c r="IJ17" s="250"/>
      <c r="IK17" s="250"/>
      <c r="IL17" s="250"/>
      <c r="IM17" s="250"/>
      <c r="IN17" s="250"/>
      <c r="IO17" s="250"/>
      <c r="IP17" s="250"/>
      <c r="IQ17" s="250"/>
      <c r="IR17" s="250"/>
      <c r="IS17" s="250"/>
      <c r="IT17" s="250"/>
      <c r="IU17" s="250"/>
      <c r="IV17" s="250"/>
      <c r="IW17" s="250"/>
      <c r="IX17" s="250"/>
      <c r="IY17" s="250"/>
      <c r="IZ17" s="250"/>
      <c r="JA17" s="250"/>
      <c r="JB17" s="250"/>
      <c r="JC17" s="250"/>
      <c r="JD17" s="250"/>
      <c r="JE17" s="250"/>
      <c r="JF17" s="250"/>
      <c r="JG17" s="250"/>
      <c r="JH17" s="250"/>
      <c r="JI17" s="250"/>
      <c r="JJ17" s="250"/>
      <c r="JK17" s="250"/>
      <c r="JL17" s="250"/>
      <c r="JM17" s="250"/>
      <c r="JN17" s="250"/>
      <c r="JO17" s="250"/>
      <c r="JP17" s="250"/>
      <c r="JQ17" s="250"/>
      <c r="JR17" s="250"/>
      <c r="JS17" s="250"/>
      <c r="JT17" s="250"/>
      <c r="JU17" s="250"/>
      <c r="JV17" s="250"/>
      <c r="JW17" s="250"/>
      <c r="JX17" s="250"/>
      <c r="JY17" s="250"/>
      <c r="JZ17" s="250"/>
      <c r="KA17" s="250"/>
      <c r="KB17" s="250"/>
      <c r="KC17" s="250"/>
      <c r="KD17" s="250"/>
      <c r="KE17" s="250"/>
      <c r="KF17" s="250"/>
      <c r="KG17" s="250"/>
      <c r="KH17" s="250"/>
      <c r="KI17" s="250"/>
      <c r="KJ17" s="250"/>
      <c r="KK17" s="250"/>
      <c r="KL17" s="250"/>
      <c r="KM17" s="250"/>
      <c r="KN17" s="250"/>
      <c r="KO17" s="250"/>
      <c r="KP17" s="250"/>
      <c r="KQ17" s="250"/>
      <c r="KR17" s="250"/>
      <c r="KS17" s="250"/>
      <c r="KT17" s="250"/>
      <c r="KU17" s="250"/>
      <c r="KV17" s="250"/>
      <c r="KW17" s="250"/>
      <c r="KX17" s="250"/>
      <c r="KY17" s="250"/>
      <c r="KZ17" s="250"/>
      <c r="LA17" s="250"/>
      <c r="LB17" s="250"/>
      <c r="LC17" s="250"/>
      <c r="LD17" s="250"/>
      <c r="LE17" s="250"/>
      <c r="LF17" s="250"/>
      <c r="LG17" s="250"/>
      <c r="LH17" s="250"/>
      <c r="LI17" s="250"/>
      <c r="LJ17" s="250"/>
    </row>
    <row r="18" spans="1:322" s="211" customFormat="1" ht="54.65" customHeight="1" x14ac:dyDescent="0.35">
      <c r="A18" s="250"/>
      <c r="B18" s="367" t="s">
        <v>285</v>
      </c>
      <c r="C18" s="316"/>
      <c r="D18" s="183" t="str">
        <f>IF(ISBLANK(Tableau2[[#This Row],[Date de signature]]),"",UPPER(TEXT(Tableau2[[#This Row],[Date de signature]],"mmm")))</f>
        <v/>
      </c>
      <c r="E18" s="183" t="str">
        <f>IF(ISBLANK(Tableau2[[#This Row],[Date de signature]]),"",UPPER(TEXT(Tableau2[[#This Row],[Date de signature]],"AAAA")))</f>
        <v/>
      </c>
      <c r="F18" s="207"/>
      <c r="G18" s="183"/>
      <c r="H18" s="386"/>
      <c r="I18" s="388"/>
      <c r="J18" s="191"/>
      <c r="K18" s="63" t="str">
        <f>IFERROR(VLOOKUP(Tableau2[[#This Row],[Nom association/Sigle]],Tableau1[],2,FALSE),"")</f>
        <v/>
      </c>
      <c r="L18" s="63" t="str">
        <f>IFERROR(VLOOKUP(Tableau2[[#This Row],[Nom association/Sigle]],Tableau1[],4,FALSE),"")</f>
        <v/>
      </c>
      <c r="M18" s="63" t="str">
        <f>IFERROR(VLOOKUP(Tableau2[[#This Row],[Nom association/Sigle]],Tableau1[],5,FALSE),"")</f>
        <v/>
      </c>
      <c r="N18" s="450" t="str">
        <f>IFERROR(VLOOKUP(Tableau2[[#This Row],[Nom association/Sigle]],Tableau1[],6,FALSE),"")</f>
        <v/>
      </c>
      <c r="O18" s="63" t="str">
        <f>IFERROR(VLOOKUP(Tableau2[[#This Row],[Nom association/Sigle]],Tableau1[],7,FALSE),"")</f>
        <v/>
      </c>
      <c r="P18" s="390"/>
      <c r="Q18" s="191"/>
      <c r="R18" s="191"/>
      <c r="S18" s="317"/>
      <c r="T18" s="318"/>
      <c r="U18" s="318"/>
      <c r="V18" s="191"/>
      <c r="W18" s="316"/>
      <c r="X18" s="316" t="str">
        <f>IF(ISBLANK(Tableau2[[#This Row],[Date de début]]),"",UPPER(TEXT(Tableau2[[#This Row],[Date de début]],"mmm")))</f>
        <v/>
      </c>
      <c r="Y18" s="316" t="str">
        <f>IF(ISBLANK(Tableau2[[#This Row],[Date de début]]),"",UPPER(TEXT(Tableau2[[#This Row],[Date de début]],"AAAA")))</f>
        <v/>
      </c>
      <c r="Z18" s="316"/>
      <c r="AA18" s="186" t="str">
        <f>IF(ISBLANK(Tableau2[[#This Row],[Date de fin]]),"",UPPER(TEXT(Tableau2[[#This Row],[Date de fin]],"mmm")))</f>
        <v/>
      </c>
      <c r="AB18" s="319" t="str">
        <f>IF(ISBLANK(Tableau2[[#This Row],[Date de fin]]),"",UPPER(TEXT(Tableau2[[#This Row],[Date de fin]],"AAAA")))</f>
        <v/>
      </c>
      <c r="AC18" s="320">
        <f>DATEDIF(Tableau2[[#This Row],[Date de début]],Tableau2[[#This Row],[Date de fin]],"m")</f>
        <v>0</v>
      </c>
      <c r="AD18" s="318"/>
      <c r="AE18" s="183"/>
      <c r="AF18" s="183"/>
      <c r="AG18" s="191"/>
      <c r="AH18" s="321"/>
      <c r="AI18" s="321"/>
      <c r="AJ18" s="338"/>
      <c r="AK18" s="350">
        <f t="shared" si="0"/>
        <v>0</v>
      </c>
      <c r="AL18" s="339"/>
      <c r="AM18" s="250"/>
      <c r="AN18" s="250"/>
      <c r="AO18" s="250"/>
      <c r="AP18" s="250"/>
      <c r="AQ18" s="250"/>
      <c r="AR18" s="250"/>
      <c r="AS18" s="250"/>
      <c r="AT18" s="250"/>
      <c r="AU18" s="250"/>
      <c r="AV18" s="250"/>
      <c r="AW18" s="250"/>
      <c r="AX18" s="250"/>
      <c r="AY18" s="250"/>
      <c r="AZ18" s="250"/>
      <c r="BA18" s="250"/>
      <c r="BB18" s="250"/>
      <c r="BC18" s="250"/>
      <c r="BD18" s="250"/>
      <c r="BE18" s="250"/>
      <c r="BF18" s="250"/>
      <c r="BG18" s="250"/>
      <c r="BH18" s="250"/>
      <c r="BI18" s="250"/>
      <c r="BJ18" s="250"/>
      <c r="BK18" s="250"/>
      <c r="BL18" s="250"/>
      <c r="BM18" s="250"/>
      <c r="BN18" s="250"/>
      <c r="BO18" s="250"/>
      <c r="BP18" s="250"/>
      <c r="BQ18" s="250"/>
      <c r="BR18" s="250"/>
      <c r="BS18" s="250"/>
      <c r="BT18" s="250"/>
      <c r="BU18" s="250"/>
      <c r="BV18" s="250"/>
      <c r="BW18" s="250"/>
      <c r="BX18" s="250"/>
      <c r="BY18" s="250"/>
      <c r="BZ18" s="250"/>
      <c r="CA18" s="250"/>
      <c r="CB18" s="250"/>
      <c r="CC18" s="250"/>
      <c r="CD18" s="250"/>
      <c r="CE18" s="250"/>
      <c r="CF18" s="250"/>
      <c r="CG18" s="250"/>
      <c r="CH18" s="250"/>
      <c r="CI18" s="250"/>
      <c r="CJ18" s="250"/>
      <c r="CK18" s="250"/>
      <c r="CL18" s="250"/>
      <c r="CM18" s="250"/>
      <c r="CN18" s="250"/>
      <c r="CO18" s="250"/>
      <c r="CP18" s="250"/>
      <c r="CQ18" s="250"/>
      <c r="CR18" s="250"/>
      <c r="CS18" s="250"/>
      <c r="CT18" s="250"/>
      <c r="CU18" s="250"/>
      <c r="CV18" s="250"/>
      <c r="CW18" s="250"/>
      <c r="CX18" s="250"/>
      <c r="CY18" s="250"/>
      <c r="CZ18" s="250"/>
      <c r="DA18" s="250"/>
      <c r="DB18" s="250"/>
      <c r="DC18" s="250"/>
      <c r="DD18" s="250"/>
      <c r="DE18" s="250"/>
      <c r="DF18" s="250"/>
      <c r="DG18" s="250"/>
      <c r="DH18" s="250"/>
      <c r="DI18" s="250"/>
      <c r="DJ18" s="250"/>
      <c r="DK18" s="250"/>
      <c r="DL18" s="250"/>
      <c r="DM18" s="250"/>
      <c r="DN18" s="250"/>
      <c r="DO18" s="250"/>
      <c r="DP18" s="250"/>
      <c r="DQ18" s="250"/>
      <c r="DR18" s="250"/>
      <c r="DS18" s="250"/>
      <c r="DT18" s="250"/>
      <c r="DU18" s="250"/>
      <c r="DV18" s="250"/>
      <c r="DW18" s="250"/>
      <c r="DX18" s="250"/>
      <c r="DY18" s="250"/>
      <c r="DZ18" s="250"/>
      <c r="EA18" s="250"/>
      <c r="EB18" s="250"/>
      <c r="EC18" s="250"/>
      <c r="ED18" s="250"/>
      <c r="EE18" s="250"/>
      <c r="EF18" s="250"/>
      <c r="EG18" s="250"/>
      <c r="EH18" s="250"/>
      <c r="EI18" s="250"/>
      <c r="EJ18" s="250"/>
      <c r="EK18" s="250"/>
      <c r="EL18" s="250"/>
      <c r="EM18" s="250"/>
      <c r="EN18" s="250"/>
      <c r="EO18" s="250"/>
      <c r="EP18" s="250"/>
      <c r="EQ18" s="250"/>
      <c r="ER18" s="250"/>
      <c r="ES18" s="250"/>
      <c r="ET18" s="250"/>
      <c r="EU18" s="250"/>
      <c r="EV18" s="250"/>
      <c r="EW18" s="250"/>
      <c r="EX18" s="250"/>
      <c r="EY18" s="250"/>
      <c r="EZ18" s="250"/>
      <c r="FA18" s="250"/>
      <c r="FB18" s="250"/>
      <c r="FC18" s="250"/>
      <c r="FD18" s="250"/>
      <c r="FE18" s="250"/>
      <c r="FF18" s="250"/>
      <c r="FG18" s="250"/>
      <c r="FH18" s="250"/>
      <c r="FI18" s="250"/>
      <c r="FJ18" s="250"/>
      <c r="FK18" s="250"/>
      <c r="FL18" s="250"/>
      <c r="FM18" s="250"/>
      <c r="FN18" s="250"/>
      <c r="FO18" s="250"/>
      <c r="FP18" s="250"/>
      <c r="FQ18" s="250"/>
      <c r="FR18" s="250"/>
      <c r="FS18" s="250"/>
      <c r="FT18" s="250"/>
      <c r="FU18" s="250"/>
      <c r="FV18" s="250"/>
      <c r="FW18" s="250"/>
      <c r="FX18" s="250"/>
      <c r="FY18" s="250"/>
      <c r="FZ18" s="250"/>
      <c r="GA18" s="250"/>
      <c r="GB18" s="250"/>
      <c r="GC18" s="250"/>
      <c r="GD18" s="250"/>
      <c r="GE18" s="250"/>
      <c r="GF18" s="250"/>
      <c r="GG18" s="250"/>
      <c r="GH18" s="250"/>
      <c r="GI18" s="250"/>
      <c r="GJ18" s="250"/>
      <c r="GK18" s="250"/>
      <c r="GL18" s="250"/>
      <c r="GM18" s="250"/>
      <c r="GN18" s="250"/>
      <c r="GO18" s="250"/>
      <c r="GP18" s="250"/>
      <c r="GQ18" s="250"/>
      <c r="GR18" s="250"/>
      <c r="GS18" s="250"/>
      <c r="GT18" s="250"/>
      <c r="GU18" s="250"/>
      <c r="GV18" s="250"/>
      <c r="GW18" s="250"/>
      <c r="GX18" s="250"/>
      <c r="GY18" s="250"/>
      <c r="GZ18" s="250"/>
      <c r="HA18" s="250"/>
      <c r="HB18" s="250"/>
      <c r="HC18" s="250"/>
      <c r="HD18" s="250"/>
      <c r="HE18" s="250"/>
      <c r="HF18" s="250"/>
      <c r="HG18" s="250"/>
      <c r="HH18" s="250"/>
      <c r="HI18" s="250"/>
      <c r="HJ18" s="250"/>
      <c r="HK18" s="250"/>
      <c r="HL18" s="250"/>
      <c r="HM18" s="250"/>
      <c r="HN18" s="250"/>
      <c r="HO18" s="250"/>
      <c r="HP18" s="250"/>
      <c r="HQ18" s="250"/>
      <c r="HR18" s="250"/>
      <c r="HS18" s="250"/>
      <c r="HT18" s="250"/>
      <c r="HU18" s="250"/>
      <c r="HV18" s="250"/>
      <c r="HW18" s="250"/>
      <c r="HX18" s="250"/>
      <c r="HY18" s="250"/>
      <c r="HZ18" s="250"/>
      <c r="IA18" s="250"/>
      <c r="IB18" s="250"/>
      <c r="IC18" s="250"/>
      <c r="ID18" s="250"/>
      <c r="IE18" s="250"/>
      <c r="IF18" s="250"/>
      <c r="IG18" s="250"/>
      <c r="IH18" s="250"/>
      <c r="II18" s="250"/>
      <c r="IJ18" s="250"/>
      <c r="IK18" s="250"/>
      <c r="IL18" s="250"/>
      <c r="IM18" s="250"/>
      <c r="IN18" s="250"/>
      <c r="IO18" s="250"/>
      <c r="IP18" s="250"/>
      <c r="IQ18" s="250"/>
      <c r="IR18" s="250"/>
      <c r="IS18" s="250"/>
      <c r="IT18" s="250"/>
      <c r="IU18" s="250"/>
      <c r="IV18" s="250"/>
      <c r="IW18" s="250"/>
      <c r="IX18" s="250"/>
      <c r="IY18" s="250"/>
      <c r="IZ18" s="250"/>
      <c r="JA18" s="250"/>
      <c r="JB18" s="250"/>
      <c r="JC18" s="250"/>
      <c r="JD18" s="250"/>
      <c r="JE18" s="250"/>
      <c r="JF18" s="250"/>
      <c r="JG18" s="250"/>
      <c r="JH18" s="250"/>
      <c r="JI18" s="250"/>
      <c r="JJ18" s="250"/>
      <c r="JK18" s="250"/>
      <c r="JL18" s="250"/>
      <c r="JM18" s="250"/>
      <c r="JN18" s="250"/>
      <c r="JO18" s="250"/>
      <c r="JP18" s="250"/>
      <c r="JQ18" s="250"/>
      <c r="JR18" s="250"/>
      <c r="JS18" s="250"/>
      <c r="JT18" s="250"/>
      <c r="JU18" s="250"/>
      <c r="JV18" s="250"/>
      <c r="JW18" s="250"/>
      <c r="JX18" s="250"/>
      <c r="JY18" s="250"/>
      <c r="JZ18" s="250"/>
      <c r="KA18" s="250"/>
      <c r="KB18" s="250"/>
      <c r="KC18" s="250"/>
      <c r="KD18" s="250"/>
      <c r="KE18" s="250"/>
      <c r="KF18" s="250"/>
      <c r="KG18" s="250"/>
      <c r="KH18" s="250"/>
      <c r="KI18" s="250"/>
      <c r="KJ18" s="250"/>
      <c r="KK18" s="250"/>
      <c r="KL18" s="250"/>
      <c r="KM18" s="250"/>
      <c r="KN18" s="250"/>
      <c r="KO18" s="250"/>
      <c r="KP18" s="250"/>
      <c r="KQ18" s="250"/>
      <c r="KR18" s="250"/>
      <c r="KS18" s="250"/>
      <c r="KT18" s="250"/>
      <c r="KU18" s="250"/>
      <c r="KV18" s="250"/>
      <c r="KW18" s="250"/>
      <c r="KX18" s="250"/>
      <c r="KY18" s="250"/>
      <c r="KZ18" s="250"/>
      <c r="LA18" s="250"/>
      <c r="LB18" s="250"/>
      <c r="LC18" s="250"/>
      <c r="LD18" s="250"/>
      <c r="LE18" s="250"/>
      <c r="LF18" s="250"/>
      <c r="LG18" s="250"/>
      <c r="LH18" s="250"/>
      <c r="LI18" s="250"/>
      <c r="LJ18" s="250"/>
    </row>
    <row r="19" spans="1:322" s="211" customFormat="1" ht="54.65" customHeight="1" x14ac:dyDescent="0.35">
      <c r="A19" s="250"/>
      <c r="B19" s="352" t="s">
        <v>283</v>
      </c>
      <c r="C19" s="316"/>
      <c r="D19" s="183" t="str">
        <f>IF(ISBLANK(Tableau2[[#This Row],[Date de signature]]),"",UPPER(TEXT(Tableau2[[#This Row],[Date de signature]],"mmm")))</f>
        <v/>
      </c>
      <c r="E19" s="183" t="str">
        <f>IF(ISBLANK(Tableau2[[#This Row],[Date de signature]]),"",UPPER(TEXT(Tableau2[[#This Row],[Date de signature]],"AAAA")))</f>
        <v/>
      </c>
      <c r="F19" s="207"/>
      <c r="G19" s="183"/>
      <c r="H19" s="386"/>
      <c r="I19" s="388"/>
      <c r="J19" s="191"/>
      <c r="K19" s="63" t="str">
        <f>IFERROR(VLOOKUP(Tableau2[[#This Row],[Nom association/Sigle]],Tableau1[],2,FALSE),"")</f>
        <v/>
      </c>
      <c r="L19" s="63" t="str">
        <f>IFERROR(VLOOKUP(Tableau2[[#This Row],[Nom association/Sigle]],Tableau1[],4,FALSE),"")</f>
        <v/>
      </c>
      <c r="M19" s="63" t="str">
        <f>IFERROR(VLOOKUP(Tableau2[[#This Row],[Nom association/Sigle]],Tableau1[],5,FALSE),"")</f>
        <v/>
      </c>
      <c r="N19" s="450" t="str">
        <f>IFERROR(VLOOKUP(Tableau2[[#This Row],[Nom association/Sigle]],Tableau1[],6,FALSE),"")</f>
        <v/>
      </c>
      <c r="O19" s="63" t="str">
        <f>IFERROR(VLOOKUP(Tableau2[[#This Row],[Nom association/Sigle]],Tableau1[],7,FALSE),"")</f>
        <v/>
      </c>
      <c r="P19" s="390"/>
      <c r="Q19" s="191"/>
      <c r="R19" s="191"/>
      <c r="S19" s="317"/>
      <c r="T19" s="318"/>
      <c r="U19" s="318"/>
      <c r="V19" s="191"/>
      <c r="W19" s="316"/>
      <c r="X19" s="316" t="str">
        <f>IF(ISBLANK(Tableau2[[#This Row],[Date de début]]),"",UPPER(TEXT(Tableau2[[#This Row],[Date de début]],"mmm")))</f>
        <v/>
      </c>
      <c r="Y19" s="316" t="str">
        <f>IF(ISBLANK(Tableau2[[#This Row],[Date de début]]),"",UPPER(TEXT(Tableau2[[#This Row],[Date de début]],"AAAA")))</f>
        <v/>
      </c>
      <c r="Z19" s="316"/>
      <c r="AA19" s="186" t="str">
        <f>IF(ISBLANK(Tableau2[[#This Row],[Date de fin]]),"",UPPER(TEXT(Tableau2[[#This Row],[Date de fin]],"mmm")))</f>
        <v/>
      </c>
      <c r="AB19" s="319" t="str">
        <f>IF(ISBLANK(Tableau2[[#This Row],[Date de fin]]),"",UPPER(TEXT(Tableau2[[#This Row],[Date de fin]],"AAAA")))</f>
        <v/>
      </c>
      <c r="AC19" s="320">
        <f>DATEDIF(Tableau2[[#This Row],[Date de début]],Tableau2[[#This Row],[Date de fin]],"m")</f>
        <v>0</v>
      </c>
      <c r="AD19" s="318"/>
      <c r="AE19" s="183"/>
      <c r="AF19" s="183"/>
      <c r="AG19" s="191"/>
      <c r="AH19" s="321"/>
      <c r="AI19" s="321"/>
      <c r="AJ19" s="338"/>
      <c r="AK19" s="350">
        <f t="shared" si="0"/>
        <v>0</v>
      </c>
      <c r="AL19" s="339"/>
      <c r="AM19" s="250"/>
      <c r="AN19" s="250"/>
      <c r="AO19" s="250"/>
      <c r="AP19" s="250"/>
      <c r="AQ19" s="250"/>
      <c r="AR19" s="250"/>
      <c r="AS19" s="250"/>
      <c r="AT19" s="250"/>
      <c r="AU19" s="250"/>
      <c r="AV19" s="250"/>
      <c r="AW19" s="250"/>
      <c r="AX19" s="250"/>
      <c r="AY19" s="250"/>
      <c r="AZ19" s="250"/>
      <c r="BA19" s="250"/>
      <c r="BB19" s="250"/>
      <c r="BC19" s="250"/>
      <c r="BD19" s="250"/>
      <c r="BE19" s="250"/>
      <c r="BF19" s="250"/>
      <c r="BG19" s="250"/>
      <c r="BH19" s="250"/>
      <c r="BI19" s="250"/>
      <c r="BJ19" s="250"/>
      <c r="BK19" s="250"/>
      <c r="BL19" s="250"/>
      <c r="BM19" s="250"/>
      <c r="BN19" s="250"/>
      <c r="BO19" s="250"/>
      <c r="BP19" s="250"/>
      <c r="BQ19" s="250"/>
      <c r="BR19" s="250"/>
      <c r="BS19" s="250"/>
      <c r="BT19" s="250"/>
      <c r="BU19" s="250"/>
      <c r="BV19" s="250"/>
      <c r="BW19" s="250"/>
      <c r="BX19" s="250"/>
      <c r="BY19" s="250"/>
      <c r="BZ19" s="250"/>
      <c r="CA19" s="250"/>
      <c r="CB19" s="250"/>
      <c r="CC19" s="250"/>
      <c r="CD19" s="250"/>
      <c r="CE19" s="250"/>
      <c r="CF19" s="250"/>
      <c r="CG19" s="250"/>
      <c r="CH19" s="250"/>
      <c r="CI19" s="250"/>
      <c r="CJ19" s="250"/>
      <c r="CK19" s="250"/>
      <c r="CL19" s="250"/>
      <c r="CM19" s="250"/>
      <c r="CN19" s="250"/>
      <c r="CO19" s="250"/>
      <c r="CP19" s="250"/>
      <c r="CQ19" s="250"/>
      <c r="CR19" s="250"/>
      <c r="CS19" s="250"/>
      <c r="CT19" s="250"/>
      <c r="CU19" s="250"/>
      <c r="CV19" s="250"/>
      <c r="CW19" s="250"/>
      <c r="CX19" s="250"/>
      <c r="CY19" s="250"/>
      <c r="CZ19" s="250"/>
      <c r="DA19" s="250"/>
      <c r="DB19" s="250"/>
      <c r="DC19" s="250"/>
      <c r="DD19" s="250"/>
      <c r="DE19" s="250"/>
      <c r="DF19" s="250"/>
      <c r="DG19" s="250"/>
      <c r="DH19" s="250"/>
      <c r="DI19" s="250"/>
      <c r="DJ19" s="250"/>
      <c r="DK19" s="250"/>
      <c r="DL19" s="250"/>
      <c r="DM19" s="250"/>
      <c r="DN19" s="250"/>
      <c r="DO19" s="250"/>
      <c r="DP19" s="250"/>
      <c r="DQ19" s="250"/>
      <c r="DR19" s="250"/>
      <c r="DS19" s="250"/>
      <c r="DT19" s="250"/>
      <c r="DU19" s="250"/>
      <c r="DV19" s="250"/>
      <c r="DW19" s="250"/>
      <c r="DX19" s="250"/>
      <c r="DY19" s="250"/>
      <c r="DZ19" s="250"/>
      <c r="EA19" s="250"/>
      <c r="EB19" s="250"/>
      <c r="EC19" s="250"/>
      <c r="ED19" s="250"/>
      <c r="EE19" s="250"/>
      <c r="EF19" s="250"/>
      <c r="EG19" s="250"/>
      <c r="EH19" s="250"/>
      <c r="EI19" s="250"/>
      <c r="EJ19" s="250"/>
      <c r="EK19" s="250"/>
      <c r="EL19" s="250"/>
      <c r="EM19" s="250"/>
      <c r="EN19" s="250"/>
      <c r="EO19" s="250"/>
      <c r="EP19" s="250"/>
      <c r="EQ19" s="250"/>
      <c r="ER19" s="250"/>
      <c r="ES19" s="250"/>
      <c r="ET19" s="250"/>
      <c r="EU19" s="250"/>
      <c r="EV19" s="250"/>
      <c r="EW19" s="250"/>
      <c r="EX19" s="250"/>
      <c r="EY19" s="250"/>
      <c r="EZ19" s="250"/>
      <c r="FA19" s="250"/>
      <c r="FB19" s="250"/>
      <c r="FC19" s="250"/>
      <c r="FD19" s="250"/>
      <c r="FE19" s="250"/>
      <c r="FF19" s="250"/>
      <c r="FG19" s="250"/>
      <c r="FH19" s="250"/>
      <c r="FI19" s="250"/>
      <c r="FJ19" s="250"/>
      <c r="FK19" s="250"/>
      <c r="FL19" s="250"/>
      <c r="FM19" s="250"/>
      <c r="FN19" s="250"/>
      <c r="FO19" s="250"/>
      <c r="FP19" s="250"/>
      <c r="FQ19" s="250"/>
      <c r="FR19" s="250"/>
      <c r="FS19" s="250"/>
      <c r="FT19" s="250"/>
      <c r="FU19" s="250"/>
      <c r="FV19" s="250"/>
      <c r="FW19" s="250"/>
      <c r="FX19" s="250"/>
      <c r="FY19" s="250"/>
      <c r="FZ19" s="250"/>
      <c r="GA19" s="250"/>
      <c r="GB19" s="250"/>
      <c r="GC19" s="250"/>
      <c r="GD19" s="250"/>
      <c r="GE19" s="250"/>
      <c r="GF19" s="250"/>
      <c r="GG19" s="250"/>
      <c r="GH19" s="250"/>
      <c r="GI19" s="250"/>
      <c r="GJ19" s="250"/>
      <c r="GK19" s="250"/>
      <c r="GL19" s="250"/>
      <c r="GM19" s="250"/>
      <c r="GN19" s="250"/>
      <c r="GO19" s="250"/>
      <c r="GP19" s="250"/>
      <c r="GQ19" s="250"/>
      <c r="GR19" s="250"/>
      <c r="GS19" s="250"/>
      <c r="GT19" s="250"/>
      <c r="GU19" s="250"/>
      <c r="GV19" s="250"/>
      <c r="GW19" s="250"/>
      <c r="GX19" s="250"/>
      <c r="GY19" s="250"/>
      <c r="GZ19" s="250"/>
      <c r="HA19" s="250"/>
      <c r="HB19" s="250"/>
      <c r="HC19" s="250"/>
      <c r="HD19" s="250"/>
      <c r="HE19" s="250"/>
      <c r="HF19" s="250"/>
      <c r="HG19" s="250"/>
      <c r="HH19" s="250"/>
      <c r="HI19" s="250"/>
      <c r="HJ19" s="250"/>
      <c r="HK19" s="250"/>
      <c r="HL19" s="250"/>
      <c r="HM19" s="250"/>
      <c r="HN19" s="250"/>
      <c r="HO19" s="250"/>
      <c r="HP19" s="250"/>
      <c r="HQ19" s="250"/>
      <c r="HR19" s="250"/>
      <c r="HS19" s="250"/>
      <c r="HT19" s="250"/>
      <c r="HU19" s="250"/>
      <c r="HV19" s="250"/>
      <c r="HW19" s="250"/>
      <c r="HX19" s="250"/>
      <c r="HY19" s="250"/>
      <c r="HZ19" s="250"/>
      <c r="IA19" s="250"/>
      <c r="IB19" s="250"/>
      <c r="IC19" s="250"/>
      <c r="ID19" s="250"/>
      <c r="IE19" s="250"/>
      <c r="IF19" s="250"/>
      <c r="IG19" s="250"/>
      <c r="IH19" s="250"/>
      <c r="II19" s="250"/>
      <c r="IJ19" s="250"/>
      <c r="IK19" s="250"/>
      <c r="IL19" s="250"/>
      <c r="IM19" s="250"/>
      <c r="IN19" s="250"/>
      <c r="IO19" s="250"/>
      <c r="IP19" s="250"/>
      <c r="IQ19" s="250"/>
      <c r="IR19" s="250"/>
      <c r="IS19" s="250"/>
      <c r="IT19" s="250"/>
      <c r="IU19" s="250"/>
      <c r="IV19" s="250"/>
      <c r="IW19" s="250"/>
      <c r="IX19" s="250"/>
      <c r="IY19" s="250"/>
      <c r="IZ19" s="250"/>
      <c r="JA19" s="250"/>
      <c r="JB19" s="250"/>
      <c r="JC19" s="250"/>
      <c r="JD19" s="250"/>
      <c r="JE19" s="250"/>
      <c r="JF19" s="250"/>
      <c r="JG19" s="250"/>
      <c r="JH19" s="250"/>
      <c r="JI19" s="250"/>
      <c r="JJ19" s="250"/>
      <c r="JK19" s="250"/>
      <c r="JL19" s="250"/>
      <c r="JM19" s="250"/>
      <c r="JN19" s="250"/>
      <c r="JO19" s="250"/>
      <c r="JP19" s="250"/>
      <c r="JQ19" s="250"/>
      <c r="JR19" s="250"/>
      <c r="JS19" s="250"/>
      <c r="JT19" s="250"/>
      <c r="JU19" s="250"/>
      <c r="JV19" s="250"/>
      <c r="JW19" s="250"/>
      <c r="JX19" s="250"/>
      <c r="JY19" s="250"/>
      <c r="JZ19" s="250"/>
      <c r="KA19" s="250"/>
      <c r="KB19" s="250"/>
      <c r="KC19" s="250"/>
      <c r="KD19" s="250"/>
      <c r="KE19" s="250"/>
      <c r="KF19" s="250"/>
      <c r="KG19" s="250"/>
      <c r="KH19" s="250"/>
      <c r="KI19" s="250"/>
      <c r="KJ19" s="250"/>
      <c r="KK19" s="250"/>
      <c r="KL19" s="250"/>
      <c r="KM19" s="250"/>
      <c r="KN19" s="250"/>
      <c r="KO19" s="250"/>
      <c r="KP19" s="250"/>
      <c r="KQ19" s="250"/>
      <c r="KR19" s="250"/>
      <c r="KS19" s="250"/>
      <c r="KT19" s="250"/>
      <c r="KU19" s="250"/>
      <c r="KV19" s="250"/>
      <c r="KW19" s="250"/>
      <c r="KX19" s="250"/>
      <c r="KY19" s="250"/>
      <c r="KZ19" s="250"/>
      <c r="LA19" s="250"/>
      <c r="LB19" s="250"/>
      <c r="LC19" s="250"/>
      <c r="LD19" s="250"/>
      <c r="LE19" s="250"/>
      <c r="LF19" s="250"/>
      <c r="LG19" s="250"/>
      <c r="LH19" s="250"/>
      <c r="LI19" s="250"/>
      <c r="LJ19" s="250"/>
    </row>
    <row r="20" spans="1:322" s="211" customFormat="1" ht="54.65" customHeight="1" x14ac:dyDescent="0.35">
      <c r="A20" s="250"/>
      <c r="B20" s="352" t="s">
        <v>284</v>
      </c>
      <c r="C20" s="316"/>
      <c r="D20" s="183" t="str">
        <f>IF(ISBLANK(Tableau2[[#This Row],[Date de signature]]),"",UPPER(TEXT(Tableau2[[#This Row],[Date de signature]],"mmm")))</f>
        <v/>
      </c>
      <c r="E20" s="183" t="str">
        <f>IF(ISBLANK(Tableau2[[#This Row],[Date de signature]]),"",UPPER(TEXT(Tableau2[[#This Row],[Date de signature]],"AAAA")))</f>
        <v/>
      </c>
      <c r="F20" s="207"/>
      <c r="G20" s="183"/>
      <c r="H20" s="386"/>
      <c r="I20" s="388"/>
      <c r="J20" s="191"/>
      <c r="K20" s="63" t="str">
        <f>IFERROR(VLOOKUP(Tableau2[[#This Row],[Nom association/Sigle]],Tableau1[],2,FALSE),"")</f>
        <v/>
      </c>
      <c r="L20" s="63" t="str">
        <f>IFERROR(VLOOKUP(Tableau2[[#This Row],[Nom association/Sigle]],Tableau1[],4,FALSE),"")</f>
        <v/>
      </c>
      <c r="M20" s="63" t="str">
        <f>IFERROR(VLOOKUP(Tableau2[[#This Row],[Nom association/Sigle]],Tableau1[],5,FALSE),"")</f>
        <v/>
      </c>
      <c r="N20" s="450" t="str">
        <f>IFERROR(VLOOKUP(Tableau2[[#This Row],[Nom association/Sigle]],Tableau1[],6,FALSE),"")</f>
        <v/>
      </c>
      <c r="O20" s="63" t="str">
        <f>IFERROR(VLOOKUP(Tableau2[[#This Row],[Nom association/Sigle]],Tableau1[],7,FALSE),"")</f>
        <v/>
      </c>
      <c r="P20" s="390"/>
      <c r="Q20" s="191"/>
      <c r="R20" s="191"/>
      <c r="S20" s="317"/>
      <c r="T20" s="318"/>
      <c r="U20" s="318"/>
      <c r="V20" s="191"/>
      <c r="W20" s="316"/>
      <c r="X20" s="316" t="str">
        <f>IF(ISBLANK(Tableau2[[#This Row],[Date de début]]),"",UPPER(TEXT(Tableau2[[#This Row],[Date de début]],"mmm")))</f>
        <v/>
      </c>
      <c r="Y20" s="316" t="str">
        <f>IF(ISBLANK(Tableau2[[#This Row],[Date de début]]),"",UPPER(TEXT(Tableau2[[#This Row],[Date de début]],"AAAA")))</f>
        <v/>
      </c>
      <c r="Z20" s="316"/>
      <c r="AA20" s="186" t="str">
        <f>IF(ISBLANK(Tableau2[[#This Row],[Date de fin]]),"",UPPER(TEXT(Tableau2[[#This Row],[Date de fin]],"mmm")))</f>
        <v/>
      </c>
      <c r="AB20" s="319" t="str">
        <f>IF(ISBLANK(Tableau2[[#This Row],[Date de fin]]),"",UPPER(TEXT(Tableau2[[#This Row],[Date de fin]],"AAAA")))</f>
        <v/>
      </c>
      <c r="AC20" s="320">
        <f>DATEDIF(Tableau2[[#This Row],[Date de début]],Tableau2[[#This Row],[Date de fin]],"m")</f>
        <v>0</v>
      </c>
      <c r="AD20" s="318"/>
      <c r="AE20" s="183"/>
      <c r="AF20" s="183"/>
      <c r="AG20" s="191"/>
      <c r="AH20" s="321"/>
      <c r="AI20" s="321"/>
      <c r="AJ20" s="338"/>
      <c r="AK20" s="350">
        <f t="shared" si="0"/>
        <v>0</v>
      </c>
      <c r="AL20" s="339"/>
      <c r="AM20" s="250"/>
      <c r="AN20" s="250"/>
      <c r="AO20" s="250"/>
      <c r="AP20" s="250"/>
      <c r="AQ20" s="250"/>
      <c r="AR20" s="250"/>
      <c r="AS20" s="250"/>
      <c r="AT20" s="250"/>
      <c r="AU20" s="250"/>
      <c r="AV20" s="250"/>
      <c r="AW20" s="250"/>
      <c r="AX20" s="250"/>
      <c r="AY20" s="250"/>
      <c r="AZ20" s="250"/>
      <c r="BA20" s="250"/>
      <c r="BB20" s="250"/>
      <c r="BC20" s="250"/>
      <c r="BD20" s="250"/>
      <c r="BE20" s="250"/>
      <c r="BF20" s="250"/>
      <c r="BG20" s="250"/>
      <c r="BH20" s="250"/>
      <c r="BI20" s="250"/>
      <c r="BJ20" s="250"/>
      <c r="BK20" s="250"/>
      <c r="BL20" s="250"/>
      <c r="BM20" s="250"/>
      <c r="BN20" s="250"/>
      <c r="BO20" s="250"/>
      <c r="BP20" s="250"/>
      <c r="BQ20" s="250"/>
      <c r="BR20" s="250"/>
      <c r="BS20" s="250"/>
      <c r="BT20" s="250"/>
      <c r="BU20" s="250"/>
      <c r="BV20" s="250"/>
      <c r="BW20" s="250"/>
      <c r="BX20" s="250"/>
      <c r="BY20" s="250"/>
      <c r="BZ20" s="250"/>
      <c r="CA20" s="250"/>
      <c r="CB20" s="250"/>
      <c r="CC20" s="250"/>
      <c r="CD20" s="250"/>
      <c r="CE20" s="250"/>
      <c r="CF20" s="250"/>
      <c r="CG20" s="250"/>
      <c r="CH20" s="250"/>
      <c r="CI20" s="250"/>
      <c r="CJ20" s="250"/>
      <c r="CK20" s="250"/>
      <c r="CL20" s="250"/>
      <c r="CM20" s="250"/>
      <c r="CN20" s="250"/>
      <c r="CO20" s="250"/>
      <c r="CP20" s="250"/>
      <c r="CQ20" s="250"/>
      <c r="CR20" s="250"/>
      <c r="CS20" s="250"/>
      <c r="CT20" s="250"/>
      <c r="CU20" s="250"/>
      <c r="CV20" s="250"/>
      <c r="CW20" s="250"/>
      <c r="CX20" s="250"/>
      <c r="CY20" s="250"/>
      <c r="CZ20" s="250"/>
      <c r="DA20" s="250"/>
      <c r="DB20" s="250"/>
      <c r="DC20" s="250"/>
      <c r="DD20" s="250"/>
      <c r="DE20" s="250"/>
      <c r="DF20" s="250"/>
      <c r="DG20" s="250"/>
      <c r="DH20" s="250"/>
      <c r="DI20" s="250"/>
      <c r="DJ20" s="250"/>
      <c r="DK20" s="250"/>
      <c r="DL20" s="250"/>
      <c r="DM20" s="250"/>
      <c r="DN20" s="250"/>
      <c r="DO20" s="250"/>
      <c r="DP20" s="250"/>
      <c r="DQ20" s="250"/>
      <c r="DR20" s="250"/>
      <c r="DS20" s="250"/>
      <c r="DT20" s="250"/>
      <c r="DU20" s="250"/>
      <c r="DV20" s="250"/>
      <c r="DW20" s="250"/>
      <c r="DX20" s="250"/>
      <c r="DY20" s="250"/>
      <c r="DZ20" s="250"/>
      <c r="EA20" s="250"/>
      <c r="EB20" s="250"/>
      <c r="EC20" s="250"/>
      <c r="ED20" s="250"/>
      <c r="EE20" s="250"/>
      <c r="EF20" s="250"/>
      <c r="EG20" s="250"/>
      <c r="EH20" s="250"/>
      <c r="EI20" s="250"/>
      <c r="EJ20" s="250"/>
      <c r="EK20" s="250"/>
      <c r="EL20" s="250"/>
      <c r="EM20" s="250"/>
      <c r="EN20" s="250"/>
      <c r="EO20" s="250"/>
      <c r="EP20" s="250"/>
      <c r="EQ20" s="250"/>
      <c r="ER20" s="250"/>
      <c r="ES20" s="250"/>
      <c r="ET20" s="250"/>
      <c r="EU20" s="250"/>
      <c r="EV20" s="250"/>
      <c r="EW20" s="250"/>
      <c r="EX20" s="250"/>
      <c r="EY20" s="250"/>
      <c r="EZ20" s="250"/>
      <c r="FA20" s="250"/>
      <c r="FB20" s="250"/>
      <c r="FC20" s="250"/>
      <c r="FD20" s="250"/>
      <c r="FE20" s="250"/>
      <c r="FF20" s="250"/>
      <c r="FG20" s="250"/>
      <c r="FH20" s="250"/>
      <c r="FI20" s="250"/>
      <c r="FJ20" s="250"/>
      <c r="FK20" s="250"/>
      <c r="FL20" s="250"/>
      <c r="FM20" s="250"/>
      <c r="FN20" s="250"/>
      <c r="FO20" s="250"/>
      <c r="FP20" s="250"/>
      <c r="FQ20" s="250"/>
      <c r="FR20" s="250"/>
      <c r="FS20" s="250"/>
      <c r="FT20" s="250"/>
      <c r="FU20" s="250"/>
      <c r="FV20" s="250"/>
      <c r="FW20" s="250"/>
      <c r="FX20" s="250"/>
      <c r="FY20" s="250"/>
      <c r="FZ20" s="250"/>
      <c r="GA20" s="250"/>
      <c r="GB20" s="250"/>
      <c r="GC20" s="250"/>
      <c r="GD20" s="250"/>
      <c r="GE20" s="250"/>
      <c r="GF20" s="250"/>
      <c r="GG20" s="250"/>
      <c r="GH20" s="250"/>
      <c r="GI20" s="250"/>
      <c r="GJ20" s="250"/>
      <c r="GK20" s="250"/>
      <c r="GL20" s="250"/>
      <c r="GM20" s="250"/>
      <c r="GN20" s="250"/>
      <c r="GO20" s="250"/>
      <c r="GP20" s="250"/>
      <c r="GQ20" s="250"/>
      <c r="GR20" s="250"/>
      <c r="GS20" s="250"/>
      <c r="GT20" s="250"/>
      <c r="GU20" s="250"/>
      <c r="GV20" s="250"/>
      <c r="GW20" s="250"/>
      <c r="GX20" s="250"/>
      <c r="GY20" s="250"/>
      <c r="GZ20" s="250"/>
      <c r="HA20" s="250"/>
      <c r="HB20" s="250"/>
      <c r="HC20" s="250"/>
      <c r="HD20" s="250"/>
      <c r="HE20" s="250"/>
      <c r="HF20" s="250"/>
      <c r="HG20" s="250"/>
      <c r="HH20" s="250"/>
      <c r="HI20" s="250"/>
      <c r="HJ20" s="250"/>
      <c r="HK20" s="250"/>
      <c r="HL20" s="250"/>
      <c r="HM20" s="250"/>
      <c r="HN20" s="250"/>
      <c r="HO20" s="250"/>
      <c r="HP20" s="250"/>
      <c r="HQ20" s="250"/>
      <c r="HR20" s="250"/>
      <c r="HS20" s="250"/>
      <c r="HT20" s="250"/>
      <c r="HU20" s="250"/>
      <c r="HV20" s="250"/>
      <c r="HW20" s="250"/>
      <c r="HX20" s="250"/>
      <c r="HY20" s="250"/>
      <c r="HZ20" s="250"/>
      <c r="IA20" s="250"/>
      <c r="IB20" s="250"/>
      <c r="IC20" s="250"/>
      <c r="ID20" s="250"/>
      <c r="IE20" s="250"/>
      <c r="IF20" s="250"/>
      <c r="IG20" s="250"/>
      <c r="IH20" s="250"/>
      <c r="II20" s="250"/>
      <c r="IJ20" s="250"/>
      <c r="IK20" s="250"/>
      <c r="IL20" s="250"/>
      <c r="IM20" s="250"/>
      <c r="IN20" s="250"/>
      <c r="IO20" s="250"/>
      <c r="IP20" s="250"/>
      <c r="IQ20" s="250"/>
      <c r="IR20" s="250"/>
      <c r="IS20" s="250"/>
      <c r="IT20" s="250"/>
      <c r="IU20" s="250"/>
      <c r="IV20" s="250"/>
      <c r="IW20" s="250"/>
      <c r="IX20" s="250"/>
      <c r="IY20" s="250"/>
      <c r="IZ20" s="250"/>
      <c r="JA20" s="250"/>
      <c r="JB20" s="250"/>
      <c r="JC20" s="250"/>
      <c r="JD20" s="250"/>
      <c r="JE20" s="250"/>
      <c r="JF20" s="250"/>
      <c r="JG20" s="250"/>
      <c r="JH20" s="250"/>
      <c r="JI20" s="250"/>
      <c r="JJ20" s="250"/>
      <c r="JK20" s="250"/>
      <c r="JL20" s="250"/>
      <c r="JM20" s="250"/>
      <c r="JN20" s="250"/>
      <c r="JO20" s="250"/>
      <c r="JP20" s="250"/>
      <c r="JQ20" s="250"/>
      <c r="JR20" s="250"/>
      <c r="JS20" s="250"/>
      <c r="JT20" s="250"/>
      <c r="JU20" s="250"/>
      <c r="JV20" s="250"/>
      <c r="JW20" s="250"/>
      <c r="JX20" s="250"/>
      <c r="JY20" s="250"/>
      <c r="JZ20" s="250"/>
      <c r="KA20" s="250"/>
      <c r="KB20" s="250"/>
      <c r="KC20" s="250"/>
      <c r="KD20" s="250"/>
      <c r="KE20" s="250"/>
      <c r="KF20" s="250"/>
      <c r="KG20" s="250"/>
      <c r="KH20" s="250"/>
      <c r="KI20" s="250"/>
      <c r="KJ20" s="250"/>
      <c r="KK20" s="250"/>
      <c r="KL20" s="250"/>
      <c r="KM20" s="250"/>
      <c r="KN20" s="250"/>
      <c r="KO20" s="250"/>
      <c r="KP20" s="250"/>
      <c r="KQ20" s="250"/>
      <c r="KR20" s="250"/>
      <c r="KS20" s="250"/>
      <c r="KT20" s="250"/>
      <c r="KU20" s="250"/>
      <c r="KV20" s="250"/>
      <c r="KW20" s="250"/>
      <c r="KX20" s="250"/>
      <c r="KY20" s="250"/>
      <c r="KZ20" s="250"/>
      <c r="LA20" s="250"/>
      <c r="LB20" s="250"/>
      <c r="LC20" s="250"/>
      <c r="LD20" s="250"/>
      <c r="LE20" s="250"/>
      <c r="LF20" s="250"/>
      <c r="LG20" s="250"/>
      <c r="LH20" s="250"/>
      <c r="LI20" s="250"/>
      <c r="LJ20" s="250"/>
    </row>
    <row r="21" spans="1:322" s="211" customFormat="1" ht="54.65" customHeight="1" x14ac:dyDescent="0.35">
      <c r="A21" s="250"/>
      <c r="B21" s="365" t="s">
        <v>290</v>
      </c>
      <c r="C21" s="316"/>
      <c r="D21" s="183" t="str">
        <f>IF(ISBLANK(Tableau2[[#This Row],[Date de signature]]),"",UPPER(TEXT(Tableau2[[#This Row],[Date de signature]],"mmm")))</f>
        <v/>
      </c>
      <c r="E21" s="183" t="str">
        <f>IF(ISBLANK(Tableau2[[#This Row],[Date de signature]]),"",UPPER(TEXT(Tableau2[[#This Row],[Date de signature]],"AAAA")))</f>
        <v/>
      </c>
      <c r="F21" s="207"/>
      <c r="G21" s="183"/>
      <c r="H21" s="386"/>
      <c r="I21" s="388"/>
      <c r="J21" s="191"/>
      <c r="K21" s="63" t="str">
        <f>IFERROR(VLOOKUP(Tableau2[[#This Row],[Nom association/Sigle]],Tableau1[],2,FALSE),"")</f>
        <v/>
      </c>
      <c r="L21" s="63" t="str">
        <f>IFERROR(VLOOKUP(Tableau2[[#This Row],[Nom association/Sigle]],Tableau1[],4,FALSE),"")</f>
        <v/>
      </c>
      <c r="M21" s="63" t="str">
        <f>IFERROR(VLOOKUP(Tableau2[[#This Row],[Nom association/Sigle]],Tableau1[],5,FALSE),"")</f>
        <v/>
      </c>
      <c r="N21" s="450" t="str">
        <f>IFERROR(VLOOKUP(Tableau2[[#This Row],[Nom association/Sigle]],Tableau1[],6,FALSE),"")</f>
        <v/>
      </c>
      <c r="O21" s="63" t="str">
        <f>IFERROR(VLOOKUP(Tableau2[[#This Row],[Nom association/Sigle]],Tableau1[],7,FALSE),"")</f>
        <v/>
      </c>
      <c r="P21" s="390"/>
      <c r="Q21" s="191"/>
      <c r="R21" s="191"/>
      <c r="S21" s="317"/>
      <c r="T21" s="318"/>
      <c r="U21" s="318"/>
      <c r="V21" s="191"/>
      <c r="W21" s="316"/>
      <c r="X21" s="316" t="str">
        <f>IF(ISBLANK(Tableau2[[#This Row],[Date de début]]),"",UPPER(TEXT(Tableau2[[#This Row],[Date de début]],"mmm")))</f>
        <v/>
      </c>
      <c r="Y21" s="316" t="str">
        <f>IF(ISBLANK(Tableau2[[#This Row],[Date de début]]),"",UPPER(TEXT(Tableau2[[#This Row],[Date de début]],"AAAA")))</f>
        <v/>
      </c>
      <c r="Z21" s="316"/>
      <c r="AA21" s="186" t="str">
        <f>IF(ISBLANK(Tableau2[[#This Row],[Date de fin]]),"",UPPER(TEXT(Tableau2[[#This Row],[Date de fin]],"mmm")))</f>
        <v/>
      </c>
      <c r="AB21" s="319" t="str">
        <f>IF(ISBLANK(Tableau2[[#This Row],[Date de fin]]),"",UPPER(TEXT(Tableau2[[#This Row],[Date de fin]],"AAAA")))</f>
        <v/>
      </c>
      <c r="AC21" s="320">
        <f>DATEDIF(Tableau2[[#This Row],[Date de début]],Tableau2[[#This Row],[Date de fin]],"m")</f>
        <v>0</v>
      </c>
      <c r="AD21" s="318"/>
      <c r="AE21" s="183"/>
      <c r="AF21" s="183"/>
      <c r="AG21" s="191"/>
      <c r="AH21" s="321"/>
      <c r="AI21" s="321"/>
      <c r="AJ21" s="338"/>
      <c r="AK21" s="350">
        <f t="shared" si="0"/>
        <v>0</v>
      </c>
      <c r="AL21" s="339"/>
      <c r="AM21" s="250"/>
      <c r="AN21" s="250"/>
      <c r="AO21" s="250"/>
      <c r="AP21" s="250"/>
      <c r="AQ21" s="250"/>
      <c r="AR21" s="250"/>
      <c r="AS21" s="250"/>
      <c r="AT21" s="250"/>
      <c r="AU21" s="250"/>
      <c r="AV21" s="250"/>
      <c r="AW21" s="250"/>
      <c r="AX21" s="250"/>
      <c r="AY21" s="250"/>
      <c r="AZ21" s="250"/>
      <c r="BA21" s="250"/>
      <c r="BB21" s="250"/>
      <c r="BC21" s="250"/>
      <c r="BD21" s="250"/>
      <c r="BE21" s="250"/>
      <c r="BF21" s="250"/>
      <c r="BG21" s="250"/>
      <c r="BH21" s="250"/>
      <c r="BI21" s="250"/>
      <c r="BJ21" s="250"/>
      <c r="BK21" s="250"/>
      <c r="BL21" s="250"/>
      <c r="BM21" s="250"/>
      <c r="BN21" s="250"/>
      <c r="BO21" s="250"/>
      <c r="BP21" s="250"/>
      <c r="BQ21" s="250"/>
      <c r="BR21" s="250"/>
      <c r="BS21" s="250"/>
      <c r="BT21" s="250"/>
      <c r="BU21" s="250"/>
      <c r="BV21" s="250"/>
      <c r="BW21" s="250"/>
      <c r="BX21" s="250"/>
      <c r="BY21" s="250"/>
      <c r="BZ21" s="250"/>
      <c r="CA21" s="250"/>
      <c r="CB21" s="250"/>
      <c r="CC21" s="250"/>
      <c r="CD21" s="250"/>
      <c r="CE21" s="250"/>
      <c r="CF21" s="250"/>
      <c r="CG21" s="250"/>
      <c r="CH21" s="250"/>
      <c r="CI21" s="250"/>
      <c r="CJ21" s="250"/>
      <c r="CK21" s="250"/>
      <c r="CL21" s="250"/>
      <c r="CM21" s="250"/>
      <c r="CN21" s="250"/>
      <c r="CO21" s="250"/>
      <c r="CP21" s="250"/>
      <c r="CQ21" s="250"/>
      <c r="CR21" s="250"/>
      <c r="CS21" s="250"/>
      <c r="CT21" s="250"/>
      <c r="CU21" s="250"/>
      <c r="CV21" s="250"/>
      <c r="CW21" s="250"/>
      <c r="CX21" s="250"/>
      <c r="CY21" s="250"/>
      <c r="CZ21" s="250"/>
      <c r="DA21" s="250"/>
      <c r="DB21" s="250"/>
      <c r="DC21" s="250"/>
      <c r="DD21" s="250"/>
      <c r="DE21" s="250"/>
      <c r="DF21" s="250"/>
      <c r="DG21" s="250"/>
      <c r="DH21" s="250"/>
      <c r="DI21" s="250"/>
      <c r="DJ21" s="250"/>
      <c r="DK21" s="250"/>
      <c r="DL21" s="250"/>
      <c r="DM21" s="250"/>
      <c r="DN21" s="250"/>
      <c r="DO21" s="250"/>
      <c r="DP21" s="250"/>
      <c r="DQ21" s="250"/>
      <c r="DR21" s="250"/>
      <c r="DS21" s="250"/>
      <c r="DT21" s="250"/>
      <c r="DU21" s="250"/>
      <c r="DV21" s="250"/>
      <c r="DW21" s="250"/>
      <c r="DX21" s="250"/>
      <c r="DY21" s="250"/>
      <c r="DZ21" s="250"/>
      <c r="EA21" s="250"/>
      <c r="EB21" s="250"/>
      <c r="EC21" s="250"/>
      <c r="ED21" s="250"/>
      <c r="EE21" s="250"/>
      <c r="EF21" s="250"/>
      <c r="EG21" s="250"/>
      <c r="EH21" s="250"/>
      <c r="EI21" s="250"/>
      <c r="EJ21" s="250"/>
      <c r="EK21" s="250"/>
      <c r="EL21" s="250"/>
      <c r="EM21" s="250"/>
      <c r="EN21" s="250"/>
      <c r="EO21" s="250"/>
      <c r="EP21" s="250"/>
      <c r="EQ21" s="250"/>
      <c r="ER21" s="250"/>
      <c r="ES21" s="250"/>
      <c r="ET21" s="250"/>
      <c r="EU21" s="250"/>
      <c r="EV21" s="250"/>
      <c r="EW21" s="250"/>
      <c r="EX21" s="250"/>
      <c r="EY21" s="250"/>
      <c r="EZ21" s="250"/>
      <c r="FA21" s="250"/>
      <c r="FB21" s="250"/>
      <c r="FC21" s="250"/>
      <c r="FD21" s="250"/>
      <c r="FE21" s="250"/>
      <c r="FF21" s="250"/>
      <c r="FG21" s="250"/>
      <c r="FH21" s="250"/>
      <c r="FI21" s="250"/>
      <c r="FJ21" s="250"/>
      <c r="FK21" s="250"/>
      <c r="FL21" s="250"/>
      <c r="FM21" s="250"/>
      <c r="FN21" s="250"/>
      <c r="FO21" s="250"/>
      <c r="FP21" s="250"/>
      <c r="FQ21" s="250"/>
      <c r="FR21" s="250"/>
      <c r="FS21" s="250"/>
      <c r="FT21" s="250"/>
      <c r="FU21" s="250"/>
      <c r="FV21" s="250"/>
      <c r="FW21" s="250"/>
      <c r="FX21" s="250"/>
      <c r="FY21" s="250"/>
      <c r="FZ21" s="250"/>
      <c r="GA21" s="250"/>
      <c r="GB21" s="250"/>
      <c r="GC21" s="250"/>
      <c r="GD21" s="250"/>
      <c r="GE21" s="250"/>
      <c r="GF21" s="250"/>
      <c r="GG21" s="250"/>
      <c r="GH21" s="250"/>
      <c r="GI21" s="250"/>
      <c r="GJ21" s="250"/>
      <c r="GK21" s="250"/>
      <c r="GL21" s="250"/>
      <c r="GM21" s="250"/>
      <c r="GN21" s="250"/>
      <c r="GO21" s="250"/>
      <c r="GP21" s="250"/>
      <c r="GQ21" s="250"/>
      <c r="GR21" s="250"/>
      <c r="GS21" s="250"/>
      <c r="GT21" s="250"/>
      <c r="GU21" s="250"/>
      <c r="GV21" s="250"/>
      <c r="GW21" s="250"/>
      <c r="GX21" s="250"/>
      <c r="GY21" s="250"/>
      <c r="GZ21" s="250"/>
      <c r="HA21" s="250"/>
      <c r="HB21" s="250"/>
      <c r="HC21" s="250"/>
      <c r="HD21" s="250"/>
      <c r="HE21" s="250"/>
      <c r="HF21" s="250"/>
      <c r="HG21" s="250"/>
      <c r="HH21" s="250"/>
      <c r="HI21" s="250"/>
      <c r="HJ21" s="250"/>
      <c r="HK21" s="250"/>
      <c r="HL21" s="250"/>
      <c r="HM21" s="250"/>
      <c r="HN21" s="250"/>
      <c r="HO21" s="250"/>
      <c r="HP21" s="250"/>
      <c r="HQ21" s="250"/>
      <c r="HR21" s="250"/>
      <c r="HS21" s="250"/>
      <c r="HT21" s="250"/>
      <c r="HU21" s="250"/>
      <c r="HV21" s="250"/>
      <c r="HW21" s="250"/>
      <c r="HX21" s="250"/>
      <c r="HY21" s="250"/>
      <c r="HZ21" s="250"/>
      <c r="IA21" s="250"/>
      <c r="IB21" s="250"/>
      <c r="IC21" s="250"/>
      <c r="ID21" s="250"/>
      <c r="IE21" s="250"/>
      <c r="IF21" s="250"/>
      <c r="IG21" s="250"/>
      <c r="IH21" s="250"/>
      <c r="II21" s="250"/>
      <c r="IJ21" s="250"/>
      <c r="IK21" s="250"/>
      <c r="IL21" s="250"/>
      <c r="IM21" s="250"/>
      <c r="IN21" s="250"/>
      <c r="IO21" s="250"/>
      <c r="IP21" s="250"/>
      <c r="IQ21" s="250"/>
      <c r="IR21" s="250"/>
      <c r="IS21" s="250"/>
      <c r="IT21" s="250"/>
      <c r="IU21" s="250"/>
      <c r="IV21" s="250"/>
      <c r="IW21" s="250"/>
      <c r="IX21" s="250"/>
      <c r="IY21" s="250"/>
      <c r="IZ21" s="250"/>
      <c r="JA21" s="250"/>
      <c r="JB21" s="250"/>
      <c r="JC21" s="250"/>
      <c r="JD21" s="250"/>
      <c r="JE21" s="250"/>
      <c r="JF21" s="250"/>
      <c r="JG21" s="250"/>
      <c r="JH21" s="250"/>
      <c r="JI21" s="250"/>
      <c r="JJ21" s="250"/>
      <c r="JK21" s="250"/>
      <c r="JL21" s="250"/>
      <c r="JM21" s="250"/>
      <c r="JN21" s="250"/>
      <c r="JO21" s="250"/>
      <c r="JP21" s="250"/>
      <c r="JQ21" s="250"/>
      <c r="JR21" s="250"/>
      <c r="JS21" s="250"/>
      <c r="JT21" s="250"/>
      <c r="JU21" s="250"/>
      <c r="JV21" s="250"/>
      <c r="JW21" s="250"/>
      <c r="JX21" s="250"/>
      <c r="JY21" s="250"/>
      <c r="JZ21" s="250"/>
      <c r="KA21" s="250"/>
      <c r="KB21" s="250"/>
      <c r="KC21" s="250"/>
      <c r="KD21" s="250"/>
      <c r="KE21" s="250"/>
      <c r="KF21" s="250"/>
      <c r="KG21" s="250"/>
      <c r="KH21" s="250"/>
      <c r="KI21" s="250"/>
      <c r="KJ21" s="250"/>
      <c r="KK21" s="250"/>
      <c r="KL21" s="250"/>
      <c r="KM21" s="250"/>
      <c r="KN21" s="250"/>
      <c r="KO21" s="250"/>
      <c r="KP21" s="250"/>
      <c r="KQ21" s="250"/>
      <c r="KR21" s="250"/>
      <c r="KS21" s="250"/>
      <c r="KT21" s="250"/>
      <c r="KU21" s="250"/>
      <c r="KV21" s="250"/>
      <c r="KW21" s="250"/>
      <c r="KX21" s="250"/>
      <c r="KY21" s="250"/>
      <c r="KZ21" s="250"/>
      <c r="LA21" s="250"/>
      <c r="LB21" s="250"/>
      <c r="LC21" s="250"/>
      <c r="LD21" s="250"/>
      <c r="LE21" s="250"/>
      <c r="LF21" s="250"/>
      <c r="LG21" s="250"/>
      <c r="LH21" s="250"/>
      <c r="LI21" s="250"/>
      <c r="LJ21" s="250"/>
    </row>
    <row r="22" spans="1:322" s="211" customFormat="1" ht="54.65" customHeight="1" x14ac:dyDescent="0.35">
      <c r="A22" s="250"/>
      <c r="B22" s="365" t="s">
        <v>290</v>
      </c>
      <c r="C22" s="316"/>
      <c r="D22" s="183" t="str">
        <f>IF(ISBLANK(Tableau2[[#This Row],[Date de signature]]),"",UPPER(TEXT(Tableau2[[#This Row],[Date de signature]],"mmm")))</f>
        <v/>
      </c>
      <c r="E22" s="183" t="str">
        <f>IF(ISBLANK(Tableau2[[#This Row],[Date de signature]]),"",UPPER(TEXT(Tableau2[[#This Row],[Date de signature]],"AAAA")))</f>
        <v/>
      </c>
      <c r="F22" s="207"/>
      <c r="G22" s="183"/>
      <c r="H22" s="386"/>
      <c r="I22" s="388"/>
      <c r="J22" s="191"/>
      <c r="K22" s="63" t="str">
        <f>IFERROR(VLOOKUP(Tableau2[[#This Row],[Nom association/Sigle]],Tableau1[],2,FALSE),"")</f>
        <v/>
      </c>
      <c r="L22" s="63" t="str">
        <f>IFERROR(VLOOKUP(Tableau2[[#This Row],[Nom association/Sigle]],Tableau1[],4,FALSE),"")</f>
        <v/>
      </c>
      <c r="M22" s="63" t="str">
        <f>IFERROR(VLOOKUP(Tableau2[[#This Row],[Nom association/Sigle]],Tableau1[],5,FALSE),"")</f>
        <v/>
      </c>
      <c r="N22" s="450" t="str">
        <f>IFERROR(VLOOKUP(Tableau2[[#This Row],[Nom association/Sigle]],Tableau1[],6,FALSE),"")</f>
        <v/>
      </c>
      <c r="O22" s="63" t="str">
        <f>IFERROR(VLOOKUP(Tableau2[[#This Row],[Nom association/Sigle]],Tableau1[],7,FALSE),"")</f>
        <v/>
      </c>
      <c r="P22" s="390"/>
      <c r="Q22" s="191"/>
      <c r="R22" s="191"/>
      <c r="S22" s="317"/>
      <c r="T22" s="318"/>
      <c r="U22" s="318"/>
      <c r="V22" s="191"/>
      <c r="W22" s="316"/>
      <c r="X22" s="316" t="str">
        <f>IF(ISBLANK(Tableau2[[#This Row],[Date de début]]),"",UPPER(TEXT(Tableau2[[#This Row],[Date de début]],"mmm")))</f>
        <v/>
      </c>
      <c r="Y22" s="316" t="str">
        <f>IF(ISBLANK(Tableau2[[#This Row],[Date de début]]),"",UPPER(TEXT(Tableau2[[#This Row],[Date de début]],"AAAA")))</f>
        <v/>
      </c>
      <c r="Z22" s="316"/>
      <c r="AA22" s="186" t="str">
        <f>IF(ISBLANK(Tableau2[[#This Row],[Date de fin]]),"",UPPER(TEXT(Tableau2[[#This Row],[Date de fin]],"mmm")))</f>
        <v/>
      </c>
      <c r="AB22" s="319" t="str">
        <f>IF(ISBLANK(Tableau2[[#This Row],[Date de fin]]),"",UPPER(TEXT(Tableau2[[#This Row],[Date de fin]],"AAAA")))</f>
        <v/>
      </c>
      <c r="AC22" s="320">
        <f>DATEDIF(Tableau2[[#This Row],[Date de début]],Tableau2[[#This Row],[Date de fin]],"m")</f>
        <v>0</v>
      </c>
      <c r="AD22" s="318"/>
      <c r="AE22" s="183"/>
      <c r="AF22" s="183"/>
      <c r="AG22" s="191"/>
      <c r="AH22" s="321"/>
      <c r="AI22" s="321"/>
      <c r="AJ22" s="338"/>
      <c r="AK22" s="350">
        <f t="shared" si="0"/>
        <v>0</v>
      </c>
      <c r="AL22" s="339"/>
      <c r="AM22" s="250"/>
      <c r="AN22" s="250"/>
      <c r="AO22" s="250"/>
      <c r="AP22" s="250"/>
      <c r="AQ22" s="250"/>
      <c r="AR22" s="250"/>
      <c r="AS22" s="250"/>
      <c r="AT22" s="250"/>
      <c r="AU22" s="250"/>
      <c r="AV22" s="250"/>
      <c r="AW22" s="250"/>
      <c r="AX22" s="250"/>
      <c r="AY22" s="250"/>
      <c r="AZ22" s="250"/>
      <c r="BA22" s="250"/>
      <c r="BB22" s="250"/>
      <c r="BC22" s="250"/>
      <c r="BD22" s="250"/>
      <c r="BE22" s="250"/>
      <c r="BF22" s="250"/>
      <c r="BG22" s="250"/>
      <c r="BH22" s="250"/>
      <c r="BI22" s="250"/>
      <c r="BJ22" s="250"/>
      <c r="BK22" s="250"/>
      <c r="BL22" s="250"/>
      <c r="BM22" s="250"/>
      <c r="BN22" s="250"/>
      <c r="BO22" s="250"/>
      <c r="BP22" s="250"/>
      <c r="BQ22" s="250"/>
      <c r="BR22" s="250"/>
      <c r="BS22" s="250"/>
      <c r="BT22" s="250"/>
      <c r="BU22" s="250"/>
      <c r="BV22" s="250"/>
      <c r="BW22" s="250"/>
      <c r="BX22" s="250"/>
      <c r="BY22" s="250"/>
      <c r="BZ22" s="250"/>
      <c r="CA22" s="250"/>
      <c r="CB22" s="250"/>
      <c r="CC22" s="250"/>
      <c r="CD22" s="250"/>
      <c r="CE22" s="250"/>
      <c r="CF22" s="250"/>
      <c r="CG22" s="250"/>
      <c r="CH22" s="250"/>
      <c r="CI22" s="250"/>
      <c r="CJ22" s="250"/>
      <c r="CK22" s="250"/>
      <c r="CL22" s="250"/>
      <c r="CM22" s="250"/>
      <c r="CN22" s="250"/>
      <c r="CO22" s="250"/>
      <c r="CP22" s="250"/>
      <c r="CQ22" s="250"/>
      <c r="CR22" s="250"/>
      <c r="CS22" s="250"/>
      <c r="CT22" s="250"/>
      <c r="CU22" s="250"/>
      <c r="CV22" s="250"/>
      <c r="CW22" s="250"/>
      <c r="CX22" s="250"/>
      <c r="CY22" s="250"/>
      <c r="CZ22" s="250"/>
      <c r="DA22" s="250"/>
      <c r="DB22" s="250"/>
      <c r="DC22" s="250"/>
      <c r="DD22" s="250"/>
      <c r="DE22" s="250"/>
      <c r="DF22" s="250"/>
      <c r="DG22" s="250"/>
      <c r="DH22" s="250"/>
      <c r="DI22" s="250"/>
      <c r="DJ22" s="250"/>
      <c r="DK22" s="250"/>
      <c r="DL22" s="250"/>
      <c r="DM22" s="250"/>
      <c r="DN22" s="250"/>
      <c r="DO22" s="250"/>
      <c r="DP22" s="250"/>
      <c r="DQ22" s="250"/>
      <c r="DR22" s="250"/>
      <c r="DS22" s="250"/>
      <c r="DT22" s="250"/>
      <c r="DU22" s="250"/>
      <c r="DV22" s="250"/>
      <c r="DW22" s="250"/>
      <c r="DX22" s="250"/>
      <c r="DY22" s="250"/>
      <c r="DZ22" s="250"/>
      <c r="EA22" s="250"/>
      <c r="EB22" s="250"/>
      <c r="EC22" s="250"/>
      <c r="ED22" s="250"/>
      <c r="EE22" s="250"/>
      <c r="EF22" s="250"/>
      <c r="EG22" s="250"/>
      <c r="EH22" s="250"/>
      <c r="EI22" s="250"/>
      <c r="EJ22" s="250"/>
      <c r="EK22" s="250"/>
      <c r="EL22" s="250"/>
      <c r="EM22" s="250"/>
      <c r="EN22" s="250"/>
      <c r="EO22" s="250"/>
      <c r="EP22" s="250"/>
      <c r="EQ22" s="250"/>
      <c r="ER22" s="250"/>
      <c r="ES22" s="250"/>
      <c r="ET22" s="250"/>
      <c r="EU22" s="250"/>
      <c r="EV22" s="250"/>
      <c r="EW22" s="250"/>
      <c r="EX22" s="250"/>
      <c r="EY22" s="250"/>
      <c r="EZ22" s="250"/>
      <c r="FA22" s="250"/>
      <c r="FB22" s="250"/>
      <c r="FC22" s="250"/>
      <c r="FD22" s="250"/>
      <c r="FE22" s="250"/>
      <c r="FF22" s="250"/>
      <c r="FG22" s="250"/>
      <c r="FH22" s="250"/>
      <c r="FI22" s="250"/>
      <c r="FJ22" s="250"/>
      <c r="FK22" s="250"/>
      <c r="FL22" s="250"/>
      <c r="FM22" s="250"/>
      <c r="FN22" s="250"/>
      <c r="FO22" s="250"/>
      <c r="FP22" s="250"/>
      <c r="FQ22" s="250"/>
      <c r="FR22" s="250"/>
      <c r="FS22" s="250"/>
      <c r="FT22" s="250"/>
      <c r="FU22" s="250"/>
      <c r="FV22" s="250"/>
      <c r="FW22" s="250"/>
      <c r="FX22" s="250"/>
      <c r="FY22" s="250"/>
      <c r="FZ22" s="250"/>
      <c r="GA22" s="250"/>
      <c r="GB22" s="250"/>
      <c r="GC22" s="250"/>
      <c r="GD22" s="250"/>
      <c r="GE22" s="250"/>
      <c r="GF22" s="250"/>
      <c r="GG22" s="250"/>
      <c r="GH22" s="250"/>
      <c r="GI22" s="250"/>
      <c r="GJ22" s="250"/>
      <c r="GK22" s="250"/>
      <c r="GL22" s="250"/>
      <c r="GM22" s="250"/>
      <c r="GN22" s="250"/>
      <c r="GO22" s="250"/>
      <c r="GP22" s="250"/>
      <c r="GQ22" s="250"/>
      <c r="GR22" s="250"/>
      <c r="GS22" s="250"/>
      <c r="GT22" s="250"/>
      <c r="GU22" s="250"/>
      <c r="GV22" s="250"/>
      <c r="GW22" s="250"/>
      <c r="GX22" s="250"/>
      <c r="GY22" s="250"/>
      <c r="GZ22" s="250"/>
      <c r="HA22" s="250"/>
      <c r="HB22" s="250"/>
      <c r="HC22" s="250"/>
      <c r="HD22" s="250"/>
      <c r="HE22" s="250"/>
      <c r="HF22" s="250"/>
      <c r="HG22" s="250"/>
      <c r="HH22" s="250"/>
      <c r="HI22" s="250"/>
      <c r="HJ22" s="250"/>
      <c r="HK22" s="250"/>
      <c r="HL22" s="250"/>
      <c r="HM22" s="250"/>
      <c r="HN22" s="250"/>
      <c r="HO22" s="250"/>
      <c r="HP22" s="250"/>
      <c r="HQ22" s="250"/>
      <c r="HR22" s="250"/>
      <c r="HS22" s="250"/>
      <c r="HT22" s="250"/>
      <c r="HU22" s="250"/>
      <c r="HV22" s="250"/>
      <c r="HW22" s="250"/>
      <c r="HX22" s="250"/>
      <c r="HY22" s="250"/>
      <c r="HZ22" s="250"/>
      <c r="IA22" s="250"/>
      <c r="IB22" s="250"/>
      <c r="IC22" s="250"/>
      <c r="ID22" s="250"/>
      <c r="IE22" s="250"/>
      <c r="IF22" s="250"/>
      <c r="IG22" s="250"/>
      <c r="IH22" s="250"/>
      <c r="II22" s="250"/>
      <c r="IJ22" s="250"/>
      <c r="IK22" s="250"/>
      <c r="IL22" s="250"/>
      <c r="IM22" s="250"/>
      <c r="IN22" s="250"/>
      <c r="IO22" s="250"/>
      <c r="IP22" s="250"/>
      <c r="IQ22" s="250"/>
      <c r="IR22" s="250"/>
      <c r="IS22" s="250"/>
      <c r="IT22" s="250"/>
      <c r="IU22" s="250"/>
      <c r="IV22" s="250"/>
      <c r="IW22" s="250"/>
      <c r="IX22" s="250"/>
      <c r="IY22" s="250"/>
      <c r="IZ22" s="250"/>
      <c r="JA22" s="250"/>
      <c r="JB22" s="250"/>
      <c r="JC22" s="250"/>
      <c r="JD22" s="250"/>
      <c r="JE22" s="250"/>
      <c r="JF22" s="250"/>
      <c r="JG22" s="250"/>
      <c r="JH22" s="250"/>
      <c r="JI22" s="250"/>
      <c r="JJ22" s="250"/>
      <c r="JK22" s="250"/>
      <c r="JL22" s="250"/>
      <c r="JM22" s="250"/>
      <c r="JN22" s="250"/>
      <c r="JO22" s="250"/>
      <c r="JP22" s="250"/>
      <c r="JQ22" s="250"/>
      <c r="JR22" s="250"/>
      <c r="JS22" s="250"/>
      <c r="JT22" s="250"/>
      <c r="JU22" s="250"/>
      <c r="JV22" s="250"/>
      <c r="JW22" s="250"/>
      <c r="JX22" s="250"/>
      <c r="JY22" s="250"/>
      <c r="JZ22" s="250"/>
      <c r="KA22" s="250"/>
      <c r="KB22" s="250"/>
      <c r="KC22" s="250"/>
      <c r="KD22" s="250"/>
      <c r="KE22" s="250"/>
      <c r="KF22" s="250"/>
      <c r="KG22" s="250"/>
      <c r="KH22" s="250"/>
      <c r="KI22" s="250"/>
      <c r="KJ22" s="250"/>
      <c r="KK22" s="250"/>
      <c r="KL22" s="250"/>
      <c r="KM22" s="250"/>
      <c r="KN22" s="250"/>
      <c r="KO22" s="250"/>
      <c r="KP22" s="250"/>
      <c r="KQ22" s="250"/>
      <c r="KR22" s="250"/>
      <c r="KS22" s="250"/>
      <c r="KT22" s="250"/>
      <c r="KU22" s="250"/>
      <c r="KV22" s="250"/>
      <c r="KW22" s="250"/>
      <c r="KX22" s="250"/>
      <c r="KY22" s="250"/>
      <c r="KZ22" s="250"/>
      <c r="LA22" s="250"/>
      <c r="LB22" s="250"/>
      <c r="LC22" s="250"/>
      <c r="LD22" s="250"/>
      <c r="LE22" s="250"/>
      <c r="LF22" s="250"/>
      <c r="LG22" s="250"/>
      <c r="LH22" s="250"/>
      <c r="LI22" s="250"/>
      <c r="LJ22" s="250"/>
    </row>
    <row r="23" spans="1:322" s="211" customFormat="1" ht="54.65" customHeight="1" x14ac:dyDescent="0.35">
      <c r="A23" s="250"/>
      <c r="B23" s="353" t="s">
        <v>288</v>
      </c>
      <c r="C23" s="316"/>
      <c r="D23" s="183" t="str">
        <f>IF(ISBLANK(Tableau2[[#This Row],[Date de signature]]),"",UPPER(TEXT(Tableau2[[#This Row],[Date de signature]],"mmm")))</f>
        <v/>
      </c>
      <c r="E23" s="183" t="str">
        <f>IF(ISBLANK(Tableau2[[#This Row],[Date de signature]]),"",UPPER(TEXT(Tableau2[[#This Row],[Date de signature]],"AAAA")))</f>
        <v/>
      </c>
      <c r="F23" s="207"/>
      <c r="G23" s="183"/>
      <c r="H23" s="386"/>
      <c r="I23" s="388"/>
      <c r="J23" s="191"/>
      <c r="K23" s="63" t="str">
        <f>IFERROR(VLOOKUP(Tableau2[[#This Row],[Nom association/Sigle]],Tableau1[],2,FALSE),"")</f>
        <v/>
      </c>
      <c r="L23" s="63" t="str">
        <f>IFERROR(VLOOKUP(Tableau2[[#This Row],[Nom association/Sigle]],Tableau1[],4,FALSE),"")</f>
        <v/>
      </c>
      <c r="M23" s="63" t="str">
        <f>IFERROR(VLOOKUP(Tableau2[[#This Row],[Nom association/Sigle]],Tableau1[],5,FALSE),"")</f>
        <v/>
      </c>
      <c r="N23" s="450" t="str">
        <f>IFERROR(VLOOKUP(Tableau2[[#This Row],[Nom association/Sigle]],Tableau1[],6,FALSE),"")</f>
        <v/>
      </c>
      <c r="O23" s="63" t="str">
        <f>IFERROR(VLOOKUP(Tableau2[[#This Row],[Nom association/Sigle]],Tableau1[],7,FALSE),"")</f>
        <v/>
      </c>
      <c r="P23" s="390"/>
      <c r="Q23" s="191"/>
      <c r="R23" s="191"/>
      <c r="S23" s="317"/>
      <c r="T23" s="318"/>
      <c r="U23" s="318"/>
      <c r="V23" s="191"/>
      <c r="W23" s="316"/>
      <c r="X23" s="316" t="str">
        <f>IF(ISBLANK(Tableau2[[#This Row],[Date de début]]),"",UPPER(TEXT(Tableau2[[#This Row],[Date de début]],"mmm")))</f>
        <v/>
      </c>
      <c r="Y23" s="316" t="str">
        <f>IF(ISBLANK(Tableau2[[#This Row],[Date de début]]),"",UPPER(TEXT(Tableau2[[#This Row],[Date de début]],"AAAA")))</f>
        <v/>
      </c>
      <c r="Z23" s="316"/>
      <c r="AA23" s="186" t="str">
        <f>IF(ISBLANK(Tableau2[[#This Row],[Date de fin]]),"",UPPER(TEXT(Tableau2[[#This Row],[Date de fin]],"mmm")))</f>
        <v/>
      </c>
      <c r="AB23" s="319" t="str">
        <f>IF(ISBLANK(Tableau2[[#This Row],[Date de fin]]),"",UPPER(TEXT(Tableau2[[#This Row],[Date de fin]],"AAAA")))</f>
        <v/>
      </c>
      <c r="AC23" s="320">
        <f>DATEDIF(Tableau2[[#This Row],[Date de début]],Tableau2[[#This Row],[Date de fin]],"m")</f>
        <v>0</v>
      </c>
      <c r="AD23" s="318"/>
      <c r="AE23" s="183"/>
      <c r="AF23" s="183"/>
      <c r="AG23" s="191"/>
      <c r="AH23" s="321"/>
      <c r="AI23" s="321"/>
      <c r="AJ23" s="338"/>
      <c r="AK23" s="350">
        <f t="shared" si="0"/>
        <v>0</v>
      </c>
      <c r="AL23" s="339"/>
      <c r="AM23" s="250"/>
      <c r="AN23" s="250"/>
      <c r="AO23" s="250"/>
      <c r="AP23" s="250"/>
      <c r="AQ23" s="250"/>
      <c r="AR23" s="250"/>
      <c r="AS23" s="250"/>
      <c r="AT23" s="250"/>
      <c r="AU23" s="250"/>
      <c r="AV23" s="250"/>
      <c r="AW23" s="250"/>
      <c r="AX23" s="250"/>
      <c r="AY23" s="250"/>
      <c r="AZ23" s="250"/>
      <c r="BA23" s="250"/>
      <c r="BB23" s="250"/>
      <c r="BC23" s="250"/>
      <c r="BD23" s="250"/>
      <c r="BE23" s="250"/>
      <c r="BF23" s="250"/>
      <c r="BG23" s="250"/>
      <c r="BH23" s="250"/>
      <c r="BI23" s="250"/>
      <c r="BJ23" s="250"/>
      <c r="BK23" s="250"/>
      <c r="BL23" s="250"/>
      <c r="BM23" s="250"/>
      <c r="BN23" s="250"/>
      <c r="BO23" s="250"/>
      <c r="BP23" s="250"/>
      <c r="BQ23" s="250"/>
      <c r="BR23" s="250"/>
      <c r="BS23" s="250"/>
      <c r="BT23" s="250"/>
      <c r="BU23" s="250"/>
      <c r="BV23" s="250"/>
      <c r="BW23" s="250"/>
      <c r="BX23" s="250"/>
      <c r="BY23" s="250"/>
      <c r="BZ23" s="250"/>
      <c r="CA23" s="250"/>
      <c r="CB23" s="250"/>
      <c r="CC23" s="250"/>
      <c r="CD23" s="250"/>
      <c r="CE23" s="250"/>
      <c r="CF23" s="250"/>
      <c r="CG23" s="250"/>
      <c r="CH23" s="250"/>
      <c r="CI23" s="250"/>
      <c r="CJ23" s="250"/>
      <c r="CK23" s="250"/>
      <c r="CL23" s="250"/>
      <c r="CM23" s="250"/>
      <c r="CN23" s="250"/>
      <c r="CO23" s="250"/>
      <c r="CP23" s="250"/>
      <c r="CQ23" s="250"/>
      <c r="CR23" s="250"/>
      <c r="CS23" s="250"/>
      <c r="CT23" s="250"/>
      <c r="CU23" s="250"/>
      <c r="CV23" s="250"/>
      <c r="CW23" s="250"/>
      <c r="CX23" s="250"/>
      <c r="CY23" s="250"/>
      <c r="CZ23" s="250"/>
      <c r="DA23" s="250"/>
      <c r="DB23" s="250"/>
      <c r="DC23" s="250"/>
      <c r="DD23" s="250"/>
      <c r="DE23" s="250"/>
      <c r="DF23" s="250"/>
      <c r="DG23" s="250"/>
      <c r="DH23" s="250"/>
      <c r="DI23" s="250"/>
      <c r="DJ23" s="250"/>
      <c r="DK23" s="250"/>
      <c r="DL23" s="250"/>
      <c r="DM23" s="250"/>
      <c r="DN23" s="250"/>
      <c r="DO23" s="250"/>
      <c r="DP23" s="250"/>
      <c r="DQ23" s="250"/>
      <c r="DR23" s="250"/>
      <c r="DS23" s="250"/>
      <c r="DT23" s="250"/>
      <c r="DU23" s="250"/>
      <c r="DV23" s="250"/>
      <c r="DW23" s="250"/>
      <c r="DX23" s="250"/>
      <c r="DY23" s="250"/>
      <c r="DZ23" s="250"/>
      <c r="EA23" s="250"/>
      <c r="EB23" s="250"/>
      <c r="EC23" s="250"/>
      <c r="ED23" s="250"/>
      <c r="EE23" s="250"/>
      <c r="EF23" s="250"/>
      <c r="EG23" s="250"/>
      <c r="EH23" s="250"/>
      <c r="EI23" s="250"/>
      <c r="EJ23" s="250"/>
      <c r="EK23" s="250"/>
      <c r="EL23" s="250"/>
      <c r="EM23" s="250"/>
      <c r="EN23" s="250"/>
      <c r="EO23" s="250"/>
      <c r="EP23" s="250"/>
      <c r="EQ23" s="250"/>
      <c r="ER23" s="250"/>
      <c r="ES23" s="250"/>
      <c r="ET23" s="250"/>
      <c r="EU23" s="250"/>
      <c r="EV23" s="250"/>
      <c r="EW23" s="250"/>
      <c r="EX23" s="250"/>
      <c r="EY23" s="250"/>
      <c r="EZ23" s="250"/>
      <c r="FA23" s="250"/>
      <c r="FB23" s="250"/>
      <c r="FC23" s="250"/>
      <c r="FD23" s="250"/>
      <c r="FE23" s="250"/>
      <c r="FF23" s="250"/>
      <c r="FG23" s="250"/>
      <c r="FH23" s="250"/>
      <c r="FI23" s="250"/>
      <c r="FJ23" s="250"/>
      <c r="FK23" s="250"/>
      <c r="FL23" s="250"/>
      <c r="FM23" s="250"/>
      <c r="FN23" s="250"/>
      <c r="FO23" s="250"/>
      <c r="FP23" s="250"/>
      <c r="FQ23" s="250"/>
      <c r="FR23" s="250"/>
      <c r="FS23" s="250"/>
      <c r="FT23" s="250"/>
      <c r="FU23" s="250"/>
      <c r="FV23" s="250"/>
      <c r="FW23" s="250"/>
      <c r="FX23" s="250"/>
      <c r="FY23" s="250"/>
      <c r="FZ23" s="250"/>
      <c r="GA23" s="250"/>
      <c r="GB23" s="250"/>
      <c r="GC23" s="250"/>
      <c r="GD23" s="250"/>
      <c r="GE23" s="250"/>
      <c r="GF23" s="250"/>
      <c r="GG23" s="250"/>
      <c r="GH23" s="250"/>
      <c r="GI23" s="250"/>
      <c r="GJ23" s="250"/>
      <c r="GK23" s="250"/>
      <c r="GL23" s="250"/>
      <c r="GM23" s="250"/>
      <c r="GN23" s="250"/>
      <c r="GO23" s="250"/>
      <c r="GP23" s="250"/>
      <c r="GQ23" s="250"/>
      <c r="GR23" s="250"/>
      <c r="GS23" s="250"/>
      <c r="GT23" s="250"/>
      <c r="GU23" s="250"/>
      <c r="GV23" s="250"/>
      <c r="GW23" s="250"/>
      <c r="GX23" s="250"/>
      <c r="GY23" s="250"/>
      <c r="GZ23" s="250"/>
      <c r="HA23" s="250"/>
      <c r="HB23" s="250"/>
      <c r="HC23" s="250"/>
      <c r="HD23" s="250"/>
      <c r="HE23" s="250"/>
      <c r="HF23" s="250"/>
      <c r="HG23" s="250"/>
      <c r="HH23" s="250"/>
      <c r="HI23" s="250"/>
      <c r="HJ23" s="250"/>
      <c r="HK23" s="250"/>
      <c r="HL23" s="250"/>
      <c r="HM23" s="250"/>
      <c r="HN23" s="250"/>
      <c r="HO23" s="250"/>
      <c r="HP23" s="250"/>
      <c r="HQ23" s="250"/>
      <c r="HR23" s="250"/>
      <c r="HS23" s="250"/>
      <c r="HT23" s="250"/>
      <c r="HU23" s="250"/>
      <c r="HV23" s="250"/>
      <c r="HW23" s="250"/>
      <c r="HX23" s="250"/>
      <c r="HY23" s="250"/>
      <c r="HZ23" s="250"/>
      <c r="IA23" s="250"/>
      <c r="IB23" s="250"/>
      <c r="IC23" s="250"/>
      <c r="ID23" s="250"/>
      <c r="IE23" s="250"/>
      <c r="IF23" s="250"/>
      <c r="IG23" s="250"/>
      <c r="IH23" s="250"/>
      <c r="II23" s="250"/>
      <c r="IJ23" s="250"/>
      <c r="IK23" s="250"/>
      <c r="IL23" s="250"/>
      <c r="IM23" s="250"/>
      <c r="IN23" s="250"/>
      <c r="IO23" s="250"/>
      <c r="IP23" s="250"/>
      <c r="IQ23" s="250"/>
      <c r="IR23" s="250"/>
      <c r="IS23" s="250"/>
      <c r="IT23" s="250"/>
      <c r="IU23" s="250"/>
      <c r="IV23" s="250"/>
      <c r="IW23" s="250"/>
      <c r="IX23" s="250"/>
      <c r="IY23" s="250"/>
      <c r="IZ23" s="250"/>
      <c r="JA23" s="250"/>
      <c r="JB23" s="250"/>
      <c r="JC23" s="250"/>
      <c r="JD23" s="250"/>
      <c r="JE23" s="250"/>
      <c r="JF23" s="250"/>
      <c r="JG23" s="250"/>
      <c r="JH23" s="250"/>
      <c r="JI23" s="250"/>
      <c r="JJ23" s="250"/>
      <c r="JK23" s="250"/>
      <c r="JL23" s="250"/>
      <c r="JM23" s="250"/>
      <c r="JN23" s="250"/>
      <c r="JO23" s="250"/>
      <c r="JP23" s="250"/>
      <c r="JQ23" s="250"/>
      <c r="JR23" s="250"/>
      <c r="JS23" s="250"/>
      <c r="JT23" s="250"/>
      <c r="JU23" s="250"/>
      <c r="JV23" s="250"/>
      <c r="JW23" s="250"/>
      <c r="JX23" s="250"/>
      <c r="JY23" s="250"/>
      <c r="JZ23" s="250"/>
      <c r="KA23" s="250"/>
      <c r="KB23" s="250"/>
      <c r="KC23" s="250"/>
      <c r="KD23" s="250"/>
      <c r="KE23" s="250"/>
      <c r="KF23" s="250"/>
      <c r="KG23" s="250"/>
      <c r="KH23" s="250"/>
      <c r="KI23" s="250"/>
      <c r="KJ23" s="250"/>
      <c r="KK23" s="250"/>
      <c r="KL23" s="250"/>
      <c r="KM23" s="250"/>
      <c r="KN23" s="250"/>
      <c r="KO23" s="250"/>
      <c r="KP23" s="250"/>
      <c r="KQ23" s="250"/>
      <c r="KR23" s="250"/>
      <c r="KS23" s="250"/>
      <c r="KT23" s="250"/>
      <c r="KU23" s="250"/>
      <c r="KV23" s="250"/>
      <c r="KW23" s="250"/>
      <c r="KX23" s="250"/>
      <c r="KY23" s="250"/>
      <c r="KZ23" s="250"/>
      <c r="LA23" s="250"/>
      <c r="LB23" s="250"/>
      <c r="LC23" s="250"/>
      <c r="LD23" s="250"/>
      <c r="LE23" s="250"/>
      <c r="LF23" s="250"/>
      <c r="LG23" s="250"/>
      <c r="LH23" s="250"/>
      <c r="LI23" s="250"/>
      <c r="LJ23" s="250"/>
    </row>
    <row r="24" spans="1:322" s="211" customFormat="1" ht="54.65" customHeight="1" x14ac:dyDescent="0.35">
      <c r="A24" s="250"/>
      <c r="B24" s="391"/>
      <c r="C24" s="316"/>
      <c r="D24" s="183" t="str">
        <f>IF(ISBLANK(Tableau2[[#This Row],[Date de signature]]),"",UPPER(TEXT(Tableau2[[#This Row],[Date de signature]],"mmm")))</f>
        <v/>
      </c>
      <c r="E24" s="183" t="str">
        <f>IF(ISBLANK(Tableau2[[#This Row],[Date de signature]]),"",UPPER(TEXT(Tableau2[[#This Row],[Date de signature]],"AAAA")))</f>
        <v/>
      </c>
      <c r="F24" s="207"/>
      <c r="G24" s="183"/>
      <c r="H24" s="386"/>
      <c r="I24" s="388"/>
      <c r="J24" s="191"/>
      <c r="K24" s="63" t="str">
        <f>IFERROR(VLOOKUP(Tableau2[[#This Row],[Nom association/Sigle]],Tableau1[],2,FALSE),"")</f>
        <v/>
      </c>
      <c r="L24" s="63" t="str">
        <f>IFERROR(VLOOKUP(Tableau2[[#This Row],[Nom association/Sigle]],Tableau1[],4,FALSE),"")</f>
        <v/>
      </c>
      <c r="M24" s="63" t="str">
        <f>IFERROR(VLOOKUP(Tableau2[[#This Row],[Nom association/Sigle]],Tableau1[],5,FALSE),"")</f>
        <v/>
      </c>
      <c r="N24" s="450" t="str">
        <f>IFERROR(VLOOKUP(Tableau2[[#This Row],[Nom association/Sigle]],Tableau1[],6,FALSE),"")</f>
        <v/>
      </c>
      <c r="O24" s="63" t="str">
        <f>IFERROR(VLOOKUP(Tableau2[[#This Row],[Nom association/Sigle]],Tableau1[],7,FALSE),"")</f>
        <v/>
      </c>
      <c r="P24" s="390"/>
      <c r="Q24" s="191"/>
      <c r="R24" s="191"/>
      <c r="S24" s="317"/>
      <c r="T24" s="318"/>
      <c r="U24" s="318"/>
      <c r="V24" s="191"/>
      <c r="W24" s="316"/>
      <c r="X24" s="316" t="str">
        <f>IF(ISBLANK(Tableau2[[#This Row],[Date de début]]),"",UPPER(TEXT(Tableau2[[#This Row],[Date de début]],"mmm")))</f>
        <v/>
      </c>
      <c r="Y24" s="316" t="str">
        <f>IF(ISBLANK(Tableau2[[#This Row],[Date de début]]),"",UPPER(TEXT(Tableau2[[#This Row],[Date de début]],"AAAA")))</f>
        <v/>
      </c>
      <c r="Z24" s="316"/>
      <c r="AA24" s="186" t="str">
        <f>IF(ISBLANK(Tableau2[[#This Row],[Date de fin]]),"",UPPER(TEXT(Tableau2[[#This Row],[Date de fin]],"mmm")))</f>
        <v/>
      </c>
      <c r="AB24" s="319" t="str">
        <f>IF(ISBLANK(Tableau2[[#This Row],[Date de fin]]),"",UPPER(TEXT(Tableau2[[#This Row],[Date de fin]],"AAAA")))</f>
        <v/>
      </c>
      <c r="AC24" s="320">
        <f>DATEDIF(Tableau2[[#This Row],[Date de début]],Tableau2[[#This Row],[Date de fin]],"m")</f>
        <v>0</v>
      </c>
      <c r="AD24" s="318"/>
      <c r="AE24" s="183"/>
      <c r="AF24" s="183"/>
      <c r="AG24" s="191"/>
      <c r="AH24" s="321"/>
      <c r="AI24" s="321"/>
      <c r="AJ24" s="338"/>
      <c r="AK24" s="350">
        <f t="shared" si="0"/>
        <v>0</v>
      </c>
      <c r="AL24" s="339"/>
      <c r="AM24" s="250"/>
      <c r="AN24" s="250"/>
      <c r="AO24" s="250"/>
      <c r="AP24" s="250"/>
      <c r="AQ24" s="250"/>
      <c r="AR24" s="250"/>
      <c r="AS24" s="250"/>
      <c r="AT24" s="250"/>
      <c r="AU24" s="250"/>
      <c r="AV24" s="250"/>
      <c r="AW24" s="250"/>
      <c r="AX24" s="250"/>
      <c r="AY24" s="250"/>
      <c r="AZ24" s="250"/>
      <c r="BA24" s="250"/>
      <c r="BB24" s="250"/>
      <c r="BC24" s="250"/>
      <c r="BD24" s="250"/>
      <c r="BE24" s="250"/>
      <c r="BF24" s="250"/>
      <c r="BG24" s="250"/>
      <c r="BH24" s="250"/>
      <c r="BI24" s="250"/>
      <c r="BJ24" s="250"/>
      <c r="BK24" s="250"/>
      <c r="BL24" s="250"/>
      <c r="BM24" s="250"/>
      <c r="BN24" s="250"/>
      <c r="BO24" s="250"/>
      <c r="BP24" s="250"/>
      <c r="BQ24" s="250"/>
      <c r="BR24" s="250"/>
      <c r="BS24" s="250"/>
      <c r="BT24" s="250"/>
      <c r="BU24" s="250"/>
      <c r="BV24" s="250"/>
      <c r="BW24" s="250"/>
      <c r="BX24" s="250"/>
      <c r="BY24" s="250"/>
      <c r="BZ24" s="250"/>
      <c r="CA24" s="250"/>
      <c r="CB24" s="250"/>
      <c r="CC24" s="250"/>
      <c r="CD24" s="250"/>
      <c r="CE24" s="250"/>
      <c r="CF24" s="250"/>
      <c r="CG24" s="250"/>
      <c r="CH24" s="250"/>
      <c r="CI24" s="250"/>
      <c r="CJ24" s="250"/>
      <c r="CK24" s="250"/>
      <c r="CL24" s="250"/>
      <c r="CM24" s="250"/>
      <c r="CN24" s="250"/>
      <c r="CO24" s="250"/>
      <c r="CP24" s="250"/>
      <c r="CQ24" s="250"/>
      <c r="CR24" s="250"/>
      <c r="CS24" s="250"/>
      <c r="CT24" s="250"/>
      <c r="CU24" s="250"/>
      <c r="CV24" s="250"/>
      <c r="CW24" s="250"/>
      <c r="CX24" s="250"/>
      <c r="CY24" s="250"/>
      <c r="CZ24" s="250"/>
      <c r="DA24" s="250"/>
      <c r="DB24" s="250"/>
      <c r="DC24" s="250"/>
      <c r="DD24" s="250"/>
      <c r="DE24" s="250"/>
      <c r="DF24" s="250"/>
      <c r="DG24" s="250"/>
      <c r="DH24" s="250"/>
      <c r="DI24" s="250"/>
      <c r="DJ24" s="250"/>
      <c r="DK24" s="250"/>
      <c r="DL24" s="250"/>
      <c r="DM24" s="250"/>
      <c r="DN24" s="250"/>
      <c r="DO24" s="250"/>
      <c r="DP24" s="250"/>
      <c r="DQ24" s="250"/>
      <c r="DR24" s="250"/>
      <c r="DS24" s="250"/>
      <c r="DT24" s="250"/>
      <c r="DU24" s="250"/>
      <c r="DV24" s="250"/>
      <c r="DW24" s="250"/>
      <c r="DX24" s="250"/>
      <c r="DY24" s="250"/>
      <c r="DZ24" s="250"/>
      <c r="EA24" s="250"/>
      <c r="EB24" s="250"/>
      <c r="EC24" s="250"/>
      <c r="ED24" s="250"/>
      <c r="EE24" s="250"/>
      <c r="EF24" s="250"/>
      <c r="EG24" s="250"/>
      <c r="EH24" s="250"/>
      <c r="EI24" s="250"/>
      <c r="EJ24" s="250"/>
      <c r="EK24" s="250"/>
      <c r="EL24" s="250"/>
      <c r="EM24" s="250"/>
      <c r="EN24" s="250"/>
      <c r="EO24" s="250"/>
      <c r="EP24" s="250"/>
      <c r="EQ24" s="250"/>
      <c r="ER24" s="250"/>
      <c r="ES24" s="250"/>
      <c r="ET24" s="250"/>
      <c r="EU24" s="250"/>
      <c r="EV24" s="250"/>
      <c r="EW24" s="250"/>
      <c r="EX24" s="250"/>
      <c r="EY24" s="250"/>
      <c r="EZ24" s="250"/>
      <c r="FA24" s="250"/>
      <c r="FB24" s="250"/>
      <c r="FC24" s="250"/>
      <c r="FD24" s="250"/>
      <c r="FE24" s="250"/>
      <c r="FF24" s="250"/>
      <c r="FG24" s="250"/>
      <c r="FH24" s="250"/>
      <c r="FI24" s="250"/>
      <c r="FJ24" s="250"/>
      <c r="FK24" s="250"/>
      <c r="FL24" s="250"/>
      <c r="FM24" s="250"/>
      <c r="FN24" s="250"/>
      <c r="FO24" s="250"/>
      <c r="FP24" s="250"/>
      <c r="FQ24" s="250"/>
      <c r="FR24" s="250"/>
      <c r="FS24" s="250"/>
      <c r="FT24" s="250"/>
      <c r="FU24" s="250"/>
      <c r="FV24" s="250"/>
      <c r="FW24" s="250"/>
      <c r="FX24" s="250"/>
      <c r="FY24" s="250"/>
      <c r="FZ24" s="250"/>
      <c r="GA24" s="250"/>
      <c r="GB24" s="250"/>
      <c r="GC24" s="250"/>
      <c r="GD24" s="250"/>
      <c r="GE24" s="250"/>
      <c r="GF24" s="250"/>
      <c r="GG24" s="250"/>
      <c r="GH24" s="250"/>
      <c r="GI24" s="250"/>
      <c r="GJ24" s="250"/>
      <c r="GK24" s="250"/>
      <c r="GL24" s="250"/>
      <c r="GM24" s="250"/>
      <c r="GN24" s="250"/>
      <c r="GO24" s="250"/>
      <c r="GP24" s="250"/>
      <c r="GQ24" s="250"/>
      <c r="GR24" s="250"/>
      <c r="GS24" s="250"/>
      <c r="GT24" s="250"/>
      <c r="GU24" s="250"/>
      <c r="GV24" s="250"/>
      <c r="GW24" s="250"/>
      <c r="GX24" s="250"/>
      <c r="GY24" s="250"/>
      <c r="GZ24" s="250"/>
      <c r="HA24" s="250"/>
      <c r="HB24" s="250"/>
      <c r="HC24" s="250"/>
      <c r="HD24" s="250"/>
      <c r="HE24" s="250"/>
      <c r="HF24" s="250"/>
      <c r="HG24" s="250"/>
      <c r="HH24" s="250"/>
      <c r="HI24" s="250"/>
      <c r="HJ24" s="250"/>
      <c r="HK24" s="250"/>
      <c r="HL24" s="250"/>
      <c r="HM24" s="250"/>
      <c r="HN24" s="250"/>
      <c r="HO24" s="250"/>
      <c r="HP24" s="250"/>
      <c r="HQ24" s="250"/>
      <c r="HR24" s="250"/>
      <c r="HS24" s="250"/>
      <c r="HT24" s="250"/>
      <c r="HU24" s="250"/>
      <c r="HV24" s="250"/>
      <c r="HW24" s="250"/>
      <c r="HX24" s="250"/>
      <c r="HY24" s="250"/>
      <c r="HZ24" s="250"/>
      <c r="IA24" s="250"/>
      <c r="IB24" s="250"/>
      <c r="IC24" s="250"/>
      <c r="ID24" s="250"/>
      <c r="IE24" s="250"/>
      <c r="IF24" s="250"/>
      <c r="IG24" s="250"/>
      <c r="IH24" s="250"/>
      <c r="II24" s="250"/>
      <c r="IJ24" s="250"/>
      <c r="IK24" s="250"/>
      <c r="IL24" s="250"/>
      <c r="IM24" s="250"/>
      <c r="IN24" s="250"/>
      <c r="IO24" s="250"/>
      <c r="IP24" s="250"/>
      <c r="IQ24" s="250"/>
      <c r="IR24" s="250"/>
      <c r="IS24" s="250"/>
      <c r="IT24" s="250"/>
      <c r="IU24" s="250"/>
      <c r="IV24" s="250"/>
      <c r="IW24" s="250"/>
      <c r="IX24" s="250"/>
      <c r="IY24" s="250"/>
      <c r="IZ24" s="250"/>
      <c r="JA24" s="250"/>
      <c r="JB24" s="250"/>
      <c r="JC24" s="250"/>
      <c r="JD24" s="250"/>
      <c r="JE24" s="250"/>
      <c r="JF24" s="250"/>
      <c r="JG24" s="250"/>
      <c r="JH24" s="250"/>
      <c r="JI24" s="250"/>
      <c r="JJ24" s="250"/>
      <c r="JK24" s="250"/>
      <c r="JL24" s="250"/>
      <c r="JM24" s="250"/>
      <c r="JN24" s="250"/>
      <c r="JO24" s="250"/>
      <c r="JP24" s="250"/>
      <c r="JQ24" s="250"/>
      <c r="JR24" s="250"/>
      <c r="JS24" s="250"/>
      <c r="JT24" s="250"/>
      <c r="JU24" s="250"/>
      <c r="JV24" s="250"/>
      <c r="JW24" s="250"/>
      <c r="JX24" s="250"/>
      <c r="JY24" s="250"/>
      <c r="JZ24" s="250"/>
      <c r="KA24" s="250"/>
      <c r="KB24" s="250"/>
      <c r="KC24" s="250"/>
      <c r="KD24" s="250"/>
      <c r="KE24" s="250"/>
      <c r="KF24" s="250"/>
      <c r="KG24" s="250"/>
      <c r="KH24" s="250"/>
      <c r="KI24" s="250"/>
      <c r="KJ24" s="250"/>
      <c r="KK24" s="250"/>
      <c r="KL24" s="250"/>
      <c r="KM24" s="250"/>
      <c r="KN24" s="250"/>
      <c r="KO24" s="250"/>
      <c r="KP24" s="250"/>
      <c r="KQ24" s="250"/>
      <c r="KR24" s="250"/>
      <c r="KS24" s="250"/>
      <c r="KT24" s="250"/>
      <c r="KU24" s="250"/>
      <c r="KV24" s="250"/>
      <c r="KW24" s="250"/>
      <c r="KX24" s="250"/>
      <c r="KY24" s="250"/>
      <c r="KZ24" s="250"/>
      <c r="LA24" s="250"/>
      <c r="LB24" s="250"/>
      <c r="LC24" s="250"/>
      <c r="LD24" s="250"/>
      <c r="LE24" s="250"/>
      <c r="LF24" s="250"/>
      <c r="LG24" s="250"/>
      <c r="LH24" s="250"/>
      <c r="LI24" s="250"/>
      <c r="LJ24" s="250"/>
    </row>
    <row r="25" spans="1:322" s="211" customFormat="1" ht="54.65" customHeight="1" x14ac:dyDescent="0.35">
      <c r="A25" s="250"/>
      <c r="B25" s="391"/>
      <c r="C25" s="316"/>
      <c r="D25" s="183" t="str">
        <f>IF(ISBLANK(Tableau2[[#This Row],[Date de signature]]),"",UPPER(TEXT(Tableau2[[#This Row],[Date de signature]],"mmm")))</f>
        <v/>
      </c>
      <c r="E25" s="183" t="str">
        <f>IF(ISBLANK(Tableau2[[#This Row],[Date de signature]]),"",UPPER(TEXT(Tableau2[[#This Row],[Date de signature]],"AAAA")))</f>
        <v/>
      </c>
      <c r="F25" s="207"/>
      <c r="G25" s="183"/>
      <c r="H25" s="386"/>
      <c r="I25" s="388"/>
      <c r="J25" s="191"/>
      <c r="K25" s="63" t="str">
        <f>IFERROR(VLOOKUP(Tableau2[[#This Row],[Nom association/Sigle]],Tableau1[],2,FALSE),"")</f>
        <v/>
      </c>
      <c r="L25" s="63" t="str">
        <f>IFERROR(VLOOKUP(Tableau2[[#This Row],[Nom association/Sigle]],Tableau1[],4,FALSE),"")</f>
        <v/>
      </c>
      <c r="M25" s="63" t="str">
        <f>IFERROR(VLOOKUP(Tableau2[[#This Row],[Nom association/Sigle]],Tableau1[],5,FALSE),"")</f>
        <v/>
      </c>
      <c r="N25" s="450" t="str">
        <f>IFERROR(VLOOKUP(Tableau2[[#This Row],[Nom association/Sigle]],Tableau1[],6,FALSE),"")</f>
        <v/>
      </c>
      <c r="O25" s="63" t="str">
        <f>IFERROR(VLOOKUP(Tableau2[[#This Row],[Nom association/Sigle]],Tableau1[],7,FALSE),"")</f>
        <v/>
      </c>
      <c r="P25" s="390"/>
      <c r="Q25" s="191"/>
      <c r="R25" s="191"/>
      <c r="S25" s="317"/>
      <c r="T25" s="318"/>
      <c r="U25" s="318"/>
      <c r="V25" s="191"/>
      <c r="W25" s="316"/>
      <c r="X25" s="316" t="str">
        <f>IF(ISBLANK(Tableau2[[#This Row],[Date de début]]),"",UPPER(TEXT(Tableau2[[#This Row],[Date de début]],"mmm")))</f>
        <v/>
      </c>
      <c r="Y25" s="316" t="str">
        <f>IF(ISBLANK(Tableau2[[#This Row],[Date de début]]),"",UPPER(TEXT(Tableau2[[#This Row],[Date de début]],"AAAA")))</f>
        <v/>
      </c>
      <c r="Z25" s="316"/>
      <c r="AA25" s="186" t="str">
        <f>IF(ISBLANK(Tableau2[[#This Row],[Date de fin]]),"",UPPER(TEXT(Tableau2[[#This Row],[Date de fin]],"mmm")))</f>
        <v/>
      </c>
      <c r="AB25" s="319" t="str">
        <f>IF(ISBLANK(Tableau2[[#This Row],[Date de fin]]),"",UPPER(TEXT(Tableau2[[#This Row],[Date de fin]],"AAAA")))</f>
        <v/>
      </c>
      <c r="AC25" s="320">
        <f>DATEDIF(Tableau2[[#This Row],[Date de début]],Tableau2[[#This Row],[Date de fin]],"m")</f>
        <v>0</v>
      </c>
      <c r="AD25" s="318"/>
      <c r="AE25" s="183"/>
      <c r="AF25" s="183"/>
      <c r="AG25" s="191"/>
      <c r="AH25" s="321"/>
      <c r="AI25" s="321"/>
      <c r="AJ25" s="338"/>
      <c r="AK25" s="350">
        <f t="shared" si="0"/>
        <v>0</v>
      </c>
      <c r="AL25" s="339"/>
      <c r="AM25" s="250"/>
      <c r="AN25" s="250"/>
      <c r="AO25" s="250"/>
      <c r="AP25" s="250"/>
      <c r="AQ25" s="250"/>
      <c r="AR25" s="250"/>
      <c r="AS25" s="250"/>
      <c r="AT25" s="250"/>
      <c r="AU25" s="250"/>
      <c r="AV25" s="250"/>
      <c r="AW25" s="250"/>
      <c r="AX25" s="250"/>
      <c r="AY25" s="250"/>
      <c r="AZ25" s="250"/>
      <c r="BA25" s="250"/>
      <c r="BB25" s="250"/>
      <c r="BC25" s="250"/>
      <c r="BD25" s="250"/>
      <c r="BE25" s="250"/>
      <c r="BF25" s="250"/>
      <c r="BG25" s="250"/>
      <c r="BH25" s="250"/>
      <c r="BI25" s="250"/>
      <c r="BJ25" s="250"/>
      <c r="BK25" s="250"/>
      <c r="BL25" s="250"/>
      <c r="BM25" s="250"/>
      <c r="BN25" s="250"/>
      <c r="BO25" s="250"/>
      <c r="BP25" s="250"/>
      <c r="BQ25" s="250"/>
      <c r="BR25" s="250"/>
      <c r="BS25" s="250"/>
      <c r="BT25" s="250"/>
      <c r="BU25" s="250"/>
      <c r="BV25" s="250"/>
      <c r="BW25" s="250"/>
      <c r="BX25" s="250"/>
      <c r="BY25" s="250"/>
      <c r="BZ25" s="250"/>
      <c r="CA25" s="250"/>
      <c r="CB25" s="250"/>
      <c r="CC25" s="250"/>
      <c r="CD25" s="250"/>
      <c r="CE25" s="250"/>
      <c r="CF25" s="250"/>
      <c r="CG25" s="250"/>
      <c r="CH25" s="250"/>
      <c r="CI25" s="250"/>
      <c r="CJ25" s="250"/>
      <c r="CK25" s="250"/>
      <c r="CL25" s="250"/>
      <c r="CM25" s="250"/>
      <c r="CN25" s="250"/>
      <c r="CO25" s="250"/>
      <c r="CP25" s="250"/>
      <c r="CQ25" s="250"/>
      <c r="CR25" s="250"/>
      <c r="CS25" s="250"/>
      <c r="CT25" s="250"/>
      <c r="CU25" s="250"/>
      <c r="CV25" s="250"/>
      <c r="CW25" s="250"/>
      <c r="CX25" s="250"/>
      <c r="CY25" s="250"/>
      <c r="CZ25" s="250"/>
      <c r="DA25" s="250"/>
      <c r="DB25" s="250"/>
      <c r="DC25" s="250"/>
      <c r="DD25" s="250"/>
      <c r="DE25" s="250"/>
      <c r="DF25" s="250"/>
      <c r="DG25" s="250"/>
      <c r="DH25" s="250"/>
      <c r="DI25" s="250"/>
      <c r="DJ25" s="250"/>
      <c r="DK25" s="250"/>
      <c r="DL25" s="250"/>
      <c r="DM25" s="250"/>
      <c r="DN25" s="250"/>
      <c r="DO25" s="250"/>
      <c r="DP25" s="250"/>
      <c r="DQ25" s="250"/>
      <c r="DR25" s="250"/>
      <c r="DS25" s="250"/>
      <c r="DT25" s="250"/>
      <c r="DU25" s="250"/>
      <c r="DV25" s="250"/>
      <c r="DW25" s="250"/>
      <c r="DX25" s="250"/>
      <c r="DY25" s="250"/>
      <c r="DZ25" s="250"/>
      <c r="EA25" s="250"/>
      <c r="EB25" s="250"/>
      <c r="EC25" s="250"/>
      <c r="ED25" s="250"/>
      <c r="EE25" s="250"/>
      <c r="EF25" s="250"/>
      <c r="EG25" s="250"/>
      <c r="EH25" s="250"/>
      <c r="EI25" s="250"/>
      <c r="EJ25" s="250"/>
      <c r="EK25" s="250"/>
      <c r="EL25" s="250"/>
      <c r="EM25" s="250"/>
      <c r="EN25" s="250"/>
      <c r="EO25" s="250"/>
      <c r="EP25" s="250"/>
      <c r="EQ25" s="250"/>
      <c r="ER25" s="250"/>
      <c r="ES25" s="250"/>
      <c r="ET25" s="250"/>
      <c r="EU25" s="250"/>
      <c r="EV25" s="250"/>
      <c r="EW25" s="250"/>
      <c r="EX25" s="250"/>
      <c r="EY25" s="250"/>
      <c r="EZ25" s="250"/>
      <c r="FA25" s="250"/>
      <c r="FB25" s="250"/>
      <c r="FC25" s="250"/>
      <c r="FD25" s="250"/>
      <c r="FE25" s="250"/>
      <c r="FF25" s="250"/>
      <c r="FG25" s="250"/>
      <c r="FH25" s="250"/>
      <c r="FI25" s="250"/>
      <c r="FJ25" s="250"/>
      <c r="FK25" s="250"/>
      <c r="FL25" s="250"/>
      <c r="FM25" s="250"/>
      <c r="FN25" s="250"/>
      <c r="FO25" s="250"/>
      <c r="FP25" s="250"/>
      <c r="FQ25" s="250"/>
      <c r="FR25" s="250"/>
      <c r="FS25" s="250"/>
      <c r="FT25" s="250"/>
      <c r="FU25" s="250"/>
      <c r="FV25" s="250"/>
      <c r="FW25" s="250"/>
      <c r="FX25" s="250"/>
      <c r="FY25" s="250"/>
      <c r="FZ25" s="250"/>
      <c r="GA25" s="250"/>
      <c r="GB25" s="250"/>
      <c r="GC25" s="250"/>
      <c r="GD25" s="250"/>
      <c r="GE25" s="250"/>
      <c r="GF25" s="250"/>
      <c r="GG25" s="250"/>
      <c r="GH25" s="250"/>
      <c r="GI25" s="250"/>
      <c r="GJ25" s="250"/>
      <c r="GK25" s="250"/>
      <c r="GL25" s="250"/>
      <c r="GM25" s="250"/>
      <c r="GN25" s="250"/>
      <c r="GO25" s="250"/>
      <c r="GP25" s="250"/>
      <c r="GQ25" s="250"/>
      <c r="GR25" s="250"/>
      <c r="GS25" s="250"/>
      <c r="GT25" s="250"/>
      <c r="GU25" s="250"/>
      <c r="GV25" s="250"/>
      <c r="GW25" s="250"/>
      <c r="GX25" s="250"/>
      <c r="GY25" s="250"/>
      <c r="GZ25" s="250"/>
      <c r="HA25" s="250"/>
      <c r="HB25" s="250"/>
      <c r="HC25" s="250"/>
      <c r="HD25" s="250"/>
      <c r="HE25" s="250"/>
      <c r="HF25" s="250"/>
      <c r="HG25" s="250"/>
      <c r="HH25" s="250"/>
      <c r="HI25" s="250"/>
      <c r="HJ25" s="250"/>
      <c r="HK25" s="250"/>
      <c r="HL25" s="250"/>
      <c r="HM25" s="250"/>
      <c r="HN25" s="250"/>
      <c r="HO25" s="250"/>
      <c r="HP25" s="250"/>
      <c r="HQ25" s="250"/>
      <c r="HR25" s="250"/>
      <c r="HS25" s="250"/>
      <c r="HT25" s="250"/>
      <c r="HU25" s="250"/>
      <c r="HV25" s="250"/>
      <c r="HW25" s="250"/>
      <c r="HX25" s="250"/>
      <c r="HY25" s="250"/>
      <c r="HZ25" s="250"/>
      <c r="IA25" s="250"/>
      <c r="IB25" s="250"/>
      <c r="IC25" s="250"/>
      <c r="ID25" s="250"/>
      <c r="IE25" s="250"/>
      <c r="IF25" s="250"/>
      <c r="IG25" s="250"/>
      <c r="IH25" s="250"/>
      <c r="II25" s="250"/>
      <c r="IJ25" s="250"/>
      <c r="IK25" s="250"/>
      <c r="IL25" s="250"/>
      <c r="IM25" s="250"/>
      <c r="IN25" s="250"/>
      <c r="IO25" s="250"/>
      <c r="IP25" s="250"/>
      <c r="IQ25" s="250"/>
      <c r="IR25" s="250"/>
      <c r="IS25" s="250"/>
      <c r="IT25" s="250"/>
      <c r="IU25" s="250"/>
      <c r="IV25" s="250"/>
      <c r="IW25" s="250"/>
      <c r="IX25" s="250"/>
      <c r="IY25" s="250"/>
      <c r="IZ25" s="250"/>
      <c r="JA25" s="250"/>
      <c r="JB25" s="250"/>
      <c r="JC25" s="250"/>
      <c r="JD25" s="250"/>
      <c r="JE25" s="250"/>
      <c r="JF25" s="250"/>
      <c r="JG25" s="250"/>
      <c r="JH25" s="250"/>
      <c r="JI25" s="250"/>
      <c r="JJ25" s="250"/>
      <c r="JK25" s="250"/>
      <c r="JL25" s="250"/>
      <c r="JM25" s="250"/>
      <c r="JN25" s="250"/>
      <c r="JO25" s="250"/>
      <c r="JP25" s="250"/>
      <c r="JQ25" s="250"/>
      <c r="JR25" s="250"/>
      <c r="JS25" s="250"/>
      <c r="JT25" s="250"/>
      <c r="JU25" s="250"/>
      <c r="JV25" s="250"/>
      <c r="JW25" s="250"/>
      <c r="JX25" s="250"/>
      <c r="JY25" s="250"/>
      <c r="JZ25" s="250"/>
      <c r="KA25" s="250"/>
      <c r="KB25" s="250"/>
      <c r="KC25" s="250"/>
      <c r="KD25" s="250"/>
      <c r="KE25" s="250"/>
      <c r="KF25" s="250"/>
      <c r="KG25" s="250"/>
      <c r="KH25" s="250"/>
      <c r="KI25" s="250"/>
      <c r="KJ25" s="250"/>
      <c r="KK25" s="250"/>
      <c r="KL25" s="250"/>
      <c r="KM25" s="250"/>
      <c r="KN25" s="250"/>
      <c r="KO25" s="250"/>
      <c r="KP25" s="250"/>
      <c r="KQ25" s="250"/>
      <c r="KR25" s="250"/>
      <c r="KS25" s="250"/>
      <c r="KT25" s="250"/>
      <c r="KU25" s="250"/>
      <c r="KV25" s="250"/>
      <c r="KW25" s="250"/>
      <c r="KX25" s="250"/>
      <c r="KY25" s="250"/>
      <c r="KZ25" s="250"/>
      <c r="LA25" s="250"/>
      <c r="LB25" s="250"/>
      <c r="LC25" s="250"/>
      <c r="LD25" s="250"/>
      <c r="LE25" s="250"/>
      <c r="LF25" s="250"/>
      <c r="LG25" s="250"/>
      <c r="LH25" s="250"/>
      <c r="LI25" s="250"/>
      <c r="LJ25" s="250"/>
    </row>
    <row r="26" spans="1:322" ht="62.5" customHeight="1" x14ac:dyDescent="0.35">
      <c r="B26" s="358" t="s">
        <v>290</v>
      </c>
      <c r="C26" s="316"/>
      <c r="D26" s="183" t="str">
        <f>IF(ISBLANK(Tableau2[[#This Row],[Date de signature]]),"",UPPER(TEXT(Tableau2[[#This Row],[Date de signature]],"mmm")))</f>
        <v/>
      </c>
      <c r="E26" s="183" t="str">
        <f>IF(ISBLANK(Tableau2[[#This Row],[Date de signature]]),"",UPPER(TEXT(Tableau2[[#This Row],[Date de signature]],"AAAA")))</f>
        <v/>
      </c>
      <c r="F26" s="207"/>
      <c r="G26" s="183"/>
      <c r="H26" s="386"/>
      <c r="I26" s="388"/>
      <c r="J26" s="191"/>
      <c r="K26" s="63" t="str">
        <f>IFERROR(VLOOKUP(Tableau2[[#This Row],[Nom association/Sigle]],Tableau1[],2,FALSE),"")</f>
        <v/>
      </c>
      <c r="L26" s="63" t="str">
        <f>IFERROR(VLOOKUP(Tableau2[[#This Row],[Nom association/Sigle]],Tableau1[],4,FALSE),"")</f>
        <v/>
      </c>
      <c r="M26" s="63" t="str">
        <f>IFERROR(VLOOKUP(Tableau2[[#This Row],[Nom association/Sigle]],Tableau1[],5,FALSE),"")</f>
        <v/>
      </c>
      <c r="N26" s="450" t="str">
        <f>IFERROR(VLOOKUP(Tableau2[[#This Row],[Nom association/Sigle]],Tableau1[],6,FALSE),"")</f>
        <v/>
      </c>
      <c r="O26" s="63" t="str">
        <f>IFERROR(VLOOKUP(Tableau2[[#This Row],[Nom association/Sigle]],Tableau1[],7,FALSE),"")</f>
        <v/>
      </c>
      <c r="P26" s="390"/>
      <c r="Q26" s="191"/>
      <c r="R26" s="191"/>
      <c r="S26" s="317"/>
      <c r="T26" s="318"/>
      <c r="U26" s="318"/>
      <c r="V26" s="191"/>
      <c r="W26" s="316"/>
      <c r="X26" s="316" t="str">
        <f>IF(ISBLANK(Tableau2[[#This Row],[Date de début]]),"",UPPER(TEXT(Tableau2[[#This Row],[Date de début]],"mmm")))</f>
        <v/>
      </c>
      <c r="Y26" s="316" t="str">
        <f>IF(ISBLANK(Tableau2[[#This Row],[Date de début]]),"",UPPER(TEXT(Tableau2[[#This Row],[Date de début]],"AAAA")))</f>
        <v/>
      </c>
      <c r="Z26" s="316"/>
      <c r="AA26" s="186" t="str">
        <f>IF(ISBLANK(Tableau2[[#This Row],[Date de fin]]),"",UPPER(TEXT(Tableau2[[#This Row],[Date de fin]],"mmm")))</f>
        <v/>
      </c>
      <c r="AB26" s="319" t="str">
        <f>IF(ISBLANK(Tableau2[[#This Row],[Date de fin]]),"",UPPER(TEXT(Tableau2[[#This Row],[Date de fin]],"AAAA")))</f>
        <v/>
      </c>
      <c r="AC26" s="320">
        <f>DATEDIF(Tableau2[[#This Row],[Date de début]],Tableau2[[#This Row],[Date de fin]],"m")</f>
        <v>0</v>
      </c>
      <c r="AD26" s="318"/>
      <c r="AE26" s="183"/>
      <c r="AF26" s="183"/>
      <c r="AG26" s="191"/>
      <c r="AH26" s="321"/>
      <c r="AI26" s="321"/>
      <c r="AJ26" s="338"/>
      <c r="AK26" s="350">
        <f t="shared" si="0"/>
        <v>0</v>
      </c>
      <c r="AL26" s="339"/>
    </row>
    <row r="27" spans="1:322" ht="108" customHeight="1" x14ac:dyDescent="0.35">
      <c r="B27" s="357" t="s">
        <v>282</v>
      </c>
      <c r="C27" s="316"/>
      <c r="D27" s="183" t="str">
        <f>IF(ISBLANK(Tableau2[[#This Row],[Date de signature]]),"",UPPER(TEXT(Tableau2[[#This Row],[Date de signature]],"mmm")))</f>
        <v/>
      </c>
      <c r="E27" s="183" t="str">
        <f>IF(ISBLANK(Tableau2[[#This Row],[Date de signature]]),"",UPPER(TEXT(Tableau2[[#This Row],[Date de signature]],"AAAA")))</f>
        <v/>
      </c>
      <c r="F27" s="207"/>
      <c r="G27" s="183"/>
      <c r="H27" s="386"/>
      <c r="I27" s="388"/>
      <c r="J27" s="191"/>
      <c r="K27" s="63" t="str">
        <f>IFERROR(VLOOKUP(Tableau2[[#This Row],[Nom association/Sigle]],Tableau1[],2,FALSE),"")</f>
        <v/>
      </c>
      <c r="L27" s="63" t="str">
        <f>IFERROR(VLOOKUP(Tableau2[[#This Row],[Nom association/Sigle]],Tableau1[],4,FALSE),"")</f>
        <v/>
      </c>
      <c r="M27" s="63" t="str">
        <f>IFERROR(VLOOKUP(Tableau2[[#This Row],[Nom association/Sigle]],Tableau1[],5,FALSE),"")</f>
        <v/>
      </c>
      <c r="N27" s="450" t="str">
        <f>IFERROR(VLOOKUP(Tableau2[[#This Row],[Nom association/Sigle]],Tableau1[],6,FALSE),"")</f>
        <v/>
      </c>
      <c r="O27" s="63" t="str">
        <f>IFERROR(VLOOKUP(Tableau2[[#This Row],[Nom association/Sigle]],Tableau1[],7,FALSE),"")</f>
        <v/>
      </c>
      <c r="P27" s="390"/>
      <c r="Q27" s="191"/>
      <c r="R27" s="191"/>
      <c r="S27" s="317"/>
      <c r="T27" s="318"/>
      <c r="U27" s="318"/>
      <c r="V27" s="191"/>
      <c r="W27" s="316"/>
      <c r="X27" s="316" t="str">
        <f>IF(ISBLANK(Tableau2[[#This Row],[Date de début]]),"",UPPER(TEXT(Tableau2[[#This Row],[Date de début]],"mmm")))</f>
        <v/>
      </c>
      <c r="Y27" s="316" t="str">
        <f>IF(ISBLANK(Tableau2[[#This Row],[Date de début]]),"",UPPER(TEXT(Tableau2[[#This Row],[Date de début]],"AAAA")))</f>
        <v/>
      </c>
      <c r="Z27" s="316"/>
      <c r="AA27" s="186" t="str">
        <f>IF(ISBLANK(Tableau2[[#This Row],[Date de fin]]),"",UPPER(TEXT(Tableau2[[#This Row],[Date de fin]],"mmm")))</f>
        <v/>
      </c>
      <c r="AB27" s="319" t="str">
        <f>IF(ISBLANK(Tableau2[[#This Row],[Date de fin]]),"",UPPER(TEXT(Tableau2[[#This Row],[Date de fin]],"AAAA")))</f>
        <v/>
      </c>
      <c r="AC27" s="320">
        <f>DATEDIF(Tableau2[[#This Row],[Date de début]],Tableau2[[#This Row],[Date de fin]],"m")</f>
        <v>0</v>
      </c>
      <c r="AD27" s="318"/>
      <c r="AE27" s="183"/>
      <c r="AF27" s="183"/>
      <c r="AG27" s="191"/>
      <c r="AH27" s="321"/>
      <c r="AI27" s="321"/>
      <c r="AJ27" s="338"/>
      <c r="AK27" s="350">
        <f t="shared" si="0"/>
        <v>0</v>
      </c>
      <c r="AL27" s="339"/>
    </row>
    <row r="28" spans="1:322" ht="77" customHeight="1" x14ac:dyDescent="0.35">
      <c r="B28" s="357" t="s">
        <v>308</v>
      </c>
      <c r="C28" s="316"/>
      <c r="D28" s="183" t="str">
        <f>IF(ISBLANK(Tableau2[[#This Row],[Date de signature]]),"",UPPER(TEXT(Tableau2[[#This Row],[Date de signature]],"mmm")))</f>
        <v/>
      </c>
      <c r="E28" s="183" t="str">
        <f>IF(ISBLANK(Tableau2[[#This Row],[Date de signature]]),"",UPPER(TEXT(Tableau2[[#This Row],[Date de signature]],"AAAA")))</f>
        <v/>
      </c>
      <c r="F28" s="207"/>
      <c r="G28" s="183"/>
      <c r="H28" s="386"/>
      <c r="I28" s="388"/>
      <c r="J28" s="191"/>
      <c r="K28" s="63" t="str">
        <f>IFERROR(VLOOKUP(Tableau2[[#This Row],[Nom association/Sigle]],Tableau1[],2,FALSE),"")</f>
        <v/>
      </c>
      <c r="L28" s="63" t="str">
        <f>IFERROR(VLOOKUP(Tableau2[[#This Row],[Nom association/Sigle]],Tableau1[],4,FALSE),"")</f>
        <v/>
      </c>
      <c r="M28" s="63" t="str">
        <f>IFERROR(VLOOKUP(Tableau2[[#This Row],[Nom association/Sigle]],Tableau1[],5,FALSE),"")</f>
        <v/>
      </c>
      <c r="N28" s="450" t="str">
        <f>IFERROR(VLOOKUP(Tableau2[[#This Row],[Nom association/Sigle]],Tableau1[],6,FALSE),"")</f>
        <v/>
      </c>
      <c r="O28" s="63" t="str">
        <f>IFERROR(VLOOKUP(Tableau2[[#This Row],[Nom association/Sigle]],Tableau1[],7,FALSE),"")</f>
        <v/>
      </c>
      <c r="P28" s="390"/>
      <c r="Q28" s="191"/>
      <c r="R28" s="191"/>
      <c r="S28" s="317"/>
      <c r="T28" s="318"/>
      <c r="U28" s="318"/>
      <c r="V28" s="191"/>
      <c r="W28" s="316"/>
      <c r="X28" s="316" t="str">
        <f>IF(ISBLANK(Tableau2[[#This Row],[Date de début]]),"",UPPER(TEXT(Tableau2[[#This Row],[Date de début]],"mmm")))</f>
        <v/>
      </c>
      <c r="Y28" s="316" t="str">
        <f>IF(ISBLANK(Tableau2[[#This Row],[Date de début]]),"",UPPER(TEXT(Tableau2[[#This Row],[Date de début]],"AAAA")))</f>
        <v/>
      </c>
      <c r="Z28" s="316"/>
      <c r="AA28" s="186" t="str">
        <f>IF(ISBLANK(Tableau2[[#This Row],[Date de fin]]),"",UPPER(TEXT(Tableau2[[#This Row],[Date de fin]],"mmm")))</f>
        <v/>
      </c>
      <c r="AB28" s="319" t="str">
        <f>IF(ISBLANK(Tableau2[[#This Row],[Date de fin]]),"",UPPER(TEXT(Tableau2[[#This Row],[Date de fin]],"AAAA")))</f>
        <v/>
      </c>
      <c r="AC28" s="320">
        <f>DATEDIF(Tableau2[[#This Row],[Date de début]],Tableau2[[#This Row],[Date de fin]],"m")</f>
        <v>0</v>
      </c>
      <c r="AD28" s="318"/>
      <c r="AE28" s="183"/>
      <c r="AF28" s="183"/>
      <c r="AG28" s="191"/>
      <c r="AH28" s="321"/>
      <c r="AI28" s="321"/>
      <c r="AJ28" s="338"/>
      <c r="AK28" s="350">
        <f t="shared" si="0"/>
        <v>0</v>
      </c>
      <c r="AL28" s="339"/>
    </row>
    <row r="29" spans="1:322" ht="84.5" customHeight="1" x14ac:dyDescent="0.35">
      <c r="B29" s="357" t="s">
        <v>282</v>
      </c>
      <c r="C29" s="316"/>
      <c r="D29" s="183" t="str">
        <f>IF(ISBLANK(Tableau2[[#This Row],[Date de signature]]),"",UPPER(TEXT(Tableau2[[#This Row],[Date de signature]],"mmm")))</f>
        <v/>
      </c>
      <c r="E29" s="183" t="str">
        <f>IF(ISBLANK(Tableau2[[#This Row],[Date de signature]]),"",UPPER(TEXT(Tableau2[[#This Row],[Date de signature]],"AAAA")))</f>
        <v/>
      </c>
      <c r="F29" s="207"/>
      <c r="G29" s="183"/>
      <c r="H29" s="386"/>
      <c r="I29" s="388"/>
      <c r="J29" s="191"/>
      <c r="K29" s="63" t="str">
        <f>IFERROR(VLOOKUP(Tableau2[[#This Row],[Nom association/Sigle]],Tableau1[],2,FALSE),"")</f>
        <v/>
      </c>
      <c r="L29" s="63" t="str">
        <f>IFERROR(VLOOKUP(Tableau2[[#This Row],[Nom association/Sigle]],Tableau1[],4,FALSE),"")</f>
        <v/>
      </c>
      <c r="M29" s="63" t="str">
        <f>IFERROR(VLOOKUP(Tableau2[[#This Row],[Nom association/Sigle]],Tableau1[],5,FALSE),"")</f>
        <v/>
      </c>
      <c r="N29" s="450" t="str">
        <f>IFERROR(VLOOKUP(Tableau2[[#This Row],[Nom association/Sigle]],Tableau1[],6,FALSE),"")</f>
        <v/>
      </c>
      <c r="O29" s="63" t="str">
        <f>IFERROR(VLOOKUP(Tableau2[[#This Row],[Nom association/Sigle]],Tableau1[],7,FALSE),"")</f>
        <v/>
      </c>
      <c r="P29" s="390"/>
      <c r="Q29" s="191"/>
      <c r="R29" s="191"/>
      <c r="S29" s="317"/>
      <c r="T29" s="318"/>
      <c r="U29" s="318"/>
      <c r="V29" s="191"/>
      <c r="W29" s="316"/>
      <c r="X29" s="316" t="str">
        <f>IF(ISBLANK(Tableau2[[#This Row],[Date de début]]),"",UPPER(TEXT(Tableau2[[#This Row],[Date de début]],"mmm")))</f>
        <v/>
      </c>
      <c r="Y29" s="316" t="str">
        <f>IF(ISBLANK(Tableau2[[#This Row],[Date de début]]),"",UPPER(TEXT(Tableau2[[#This Row],[Date de début]],"AAAA")))</f>
        <v/>
      </c>
      <c r="Z29" s="316"/>
      <c r="AA29" s="186" t="str">
        <f>IF(ISBLANK(Tableau2[[#This Row],[Date de fin]]),"",UPPER(TEXT(Tableau2[[#This Row],[Date de fin]],"mmm")))</f>
        <v/>
      </c>
      <c r="AB29" s="319" t="str">
        <f>IF(ISBLANK(Tableau2[[#This Row],[Date de fin]]),"",UPPER(TEXT(Tableau2[[#This Row],[Date de fin]],"AAAA")))</f>
        <v/>
      </c>
      <c r="AC29" s="320">
        <f>DATEDIF(Tableau2[[#This Row],[Date de début]],Tableau2[[#This Row],[Date de fin]],"m")</f>
        <v>0</v>
      </c>
      <c r="AD29" s="318"/>
      <c r="AE29" s="183"/>
      <c r="AF29" s="183"/>
      <c r="AG29" s="191"/>
      <c r="AH29" s="321"/>
      <c r="AI29" s="321"/>
      <c r="AJ29" s="338"/>
      <c r="AK29" s="350">
        <f t="shared" si="0"/>
        <v>0</v>
      </c>
      <c r="AL29" s="339"/>
    </row>
    <row r="30" spans="1:322" ht="40" customHeight="1" x14ac:dyDescent="0.35">
      <c r="B30" s="358"/>
      <c r="C30" s="316"/>
      <c r="D30" s="183" t="str">
        <f>IF(ISBLANK(Tableau2[[#This Row],[Date de signature]]),"",UPPER(TEXT(Tableau2[[#This Row],[Date de signature]],"mmm")))</f>
        <v/>
      </c>
      <c r="E30" s="183" t="str">
        <f>IF(ISBLANK(Tableau2[[#This Row],[Date de signature]]),"",UPPER(TEXT(Tableau2[[#This Row],[Date de signature]],"AAAA")))</f>
        <v/>
      </c>
      <c r="F30" s="207"/>
      <c r="G30" s="183"/>
      <c r="H30" s="386"/>
      <c r="I30" s="388"/>
      <c r="J30" s="191"/>
      <c r="K30" s="63" t="str">
        <f>IFERROR(VLOOKUP(Tableau2[[#This Row],[Nom association/Sigle]],Tableau1[],2,FALSE),"")</f>
        <v/>
      </c>
      <c r="L30" s="63" t="str">
        <f>IFERROR(VLOOKUP(Tableau2[[#This Row],[Nom association/Sigle]],Tableau1[],4,FALSE),"")</f>
        <v/>
      </c>
      <c r="M30" s="63" t="str">
        <f>IFERROR(VLOOKUP(Tableau2[[#This Row],[Nom association/Sigle]],Tableau1[],5,FALSE),"")</f>
        <v/>
      </c>
      <c r="N30" s="450" t="str">
        <f>IFERROR(VLOOKUP(Tableau2[[#This Row],[Nom association/Sigle]],Tableau1[],6,FALSE),"")</f>
        <v/>
      </c>
      <c r="O30" s="63" t="str">
        <f>IFERROR(VLOOKUP(Tableau2[[#This Row],[Nom association/Sigle]],Tableau1[],7,FALSE),"")</f>
        <v/>
      </c>
      <c r="P30" s="390"/>
      <c r="Q30" s="191"/>
      <c r="R30" s="191"/>
      <c r="S30" s="317"/>
      <c r="T30" s="318"/>
      <c r="U30" s="318"/>
      <c r="V30" s="191"/>
      <c r="W30" s="316"/>
      <c r="X30" s="316" t="str">
        <f>IF(ISBLANK(Tableau2[[#This Row],[Date de début]]),"",UPPER(TEXT(Tableau2[[#This Row],[Date de début]],"mmm")))</f>
        <v/>
      </c>
      <c r="Y30" s="316" t="str">
        <f>IF(ISBLANK(Tableau2[[#This Row],[Date de début]]),"",UPPER(TEXT(Tableau2[[#This Row],[Date de début]],"AAAA")))</f>
        <v/>
      </c>
      <c r="Z30" s="316"/>
      <c r="AA30" s="186" t="str">
        <f>IF(ISBLANK(Tableau2[[#This Row],[Date de fin]]),"",UPPER(TEXT(Tableau2[[#This Row],[Date de fin]],"mmm")))</f>
        <v/>
      </c>
      <c r="AB30" s="319" t="str">
        <f>IF(ISBLANK(Tableau2[[#This Row],[Date de fin]]),"",UPPER(TEXT(Tableau2[[#This Row],[Date de fin]],"AAAA")))</f>
        <v/>
      </c>
      <c r="AC30" s="320">
        <f>DATEDIF(Tableau2[[#This Row],[Date de début]],Tableau2[[#This Row],[Date de fin]],"m")</f>
        <v>0</v>
      </c>
      <c r="AD30" s="318"/>
      <c r="AE30" s="183"/>
      <c r="AF30" s="183"/>
      <c r="AG30" s="191"/>
      <c r="AH30" s="321"/>
      <c r="AI30" s="321"/>
      <c r="AJ30" s="338"/>
      <c r="AK30" s="350">
        <f t="shared" si="0"/>
        <v>0</v>
      </c>
      <c r="AL30" s="339"/>
    </row>
    <row r="31" spans="1:322" ht="41" customHeight="1" x14ac:dyDescent="0.35">
      <c r="B31" s="357" t="s">
        <v>287</v>
      </c>
      <c r="C31" s="316"/>
      <c r="D31" s="183" t="str">
        <f>IF(ISBLANK(Tableau2[[#This Row],[Date de signature]]),"",UPPER(TEXT(Tableau2[[#This Row],[Date de signature]],"mmm")))</f>
        <v/>
      </c>
      <c r="E31" s="183" t="str">
        <f>IF(ISBLANK(Tableau2[[#This Row],[Date de signature]]),"",UPPER(TEXT(Tableau2[[#This Row],[Date de signature]],"AAAA")))</f>
        <v/>
      </c>
      <c r="F31" s="207"/>
      <c r="G31" s="183"/>
      <c r="H31" s="386"/>
      <c r="I31" s="388"/>
      <c r="J31" s="191"/>
      <c r="K31" s="63" t="str">
        <f>IFERROR(VLOOKUP(Tableau2[[#This Row],[Nom association/Sigle]],Tableau1[],2,FALSE),"")</f>
        <v/>
      </c>
      <c r="L31" s="63" t="str">
        <f>IFERROR(VLOOKUP(Tableau2[[#This Row],[Nom association/Sigle]],Tableau1[],4,FALSE),"")</f>
        <v/>
      </c>
      <c r="M31" s="63" t="str">
        <f>IFERROR(VLOOKUP(Tableau2[[#This Row],[Nom association/Sigle]],Tableau1[],5,FALSE),"")</f>
        <v/>
      </c>
      <c r="N31" s="450" t="str">
        <f>IFERROR(VLOOKUP(Tableau2[[#This Row],[Nom association/Sigle]],Tableau1[],6,FALSE),"")</f>
        <v/>
      </c>
      <c r="O31" s="63" t="str">
        <f>IFERROR(VLOOKUP(Tableau2[[#This Row],[Nom association/Sigle]],Tableau1[],7,FALSE),"")</f>
        <v/>
      </c>
      <c r="P31" s="390"/>
      <c r="Q31" s="191"/>
      <c r="R31" s="191"/>
      <c r="S31" s="317"/>
      <c r="T31" s="318"/>
      <c r="U31" s="318"/>
      <c r="V31" s="191"/>
      <c r="W31" s="316"/>
      <c r="X31" s="316" t="str">
        <f>IF(ISBLANK(Tableau2[[#This Row],[Date de début]]),"",UPPER(TEXT(Tableau2[[#This Row],[Date de début]],"mmm")))</f>
        <v/>
      </c>
      <c r="Y31" s="316" t="str">
        <f>IF(ISBLANK(Tableau2[[#This Row],[Date de début]]),"",UPPER(TEXT(Tableau2[[#This Row],[Date de début]],"AAAA")))</f>
        <v/>
      </c>
      <c r="Z31" s="316"/>
      <c r="AA31" s="186" t="str">
        <f>IF(ISBLANK(Tableau2[[#This Row],[Date de fin]]),"",UPPER(TEXT(Tableau2[[#This Row],[Date de fin]],"mmm")))</f>
        <v/>
      </c>
      <c r="AB31" s="319" t="str">
        <f>IF(ISBLANK(Tableau2[[#This Row],[Date de fin]]),"",UPPER(TEXT(Tableau2[[#This Row],[Date de fin]],"AAAA")))</f>
        <v/>
      </c>
      <c r="AC31" s="320">
        <f>DATEDIF(Tableau2[[#This Row],[Date de début]],Tableau2[[#This Row],[Date de fin]],"m")</f>
        <v>0</v>
      </c>
      <c r="AD31" s="318"/>
      <c r="AE31" s="183"/>
      <c r="AF31" s="183"/>
      <c r="AG31" s="191"/>
      <c r="AH31" s="321"/>
      <c r="AI31" s="321"/>
      <c r="AJ31" s="338"/>
      <c r="AK31" s="350">
        <f t="shared" si="0"/>
        <v>0</v>
      </c>
      <c r="AL31" s="339"/>
    </row>
    <row r="32" spans="1:322" ht="139.5" customHeight="1" x14ac:dyDescent="0.35">
      <c r="B32" s="366" t="s">
        <v>289</v>
      </c>
      <c r="C32" s="316"/>
      <c r="D32" s="183" t="str">
        <f>IF(ISBLANK(Tableau2[[#This Row],[Date de signature]]),"",UPPER(TEXT(Tableau2[[#This Row],[Date de signature]],"mmm")))</f>
        <v/>
      </c>
      <c r="E32" s="183" t="str">
        <f>IF(ISBLANK(Tableau2[[#This Row],[Date de signature]]),"",UPPER(TEXT(Tableau2[[#This Row],[Date de signature]],"AAAA")))</f>
        <v/>
      </c>
      <c r="F32" s="207"/>
      <c r="G32" s="183"/>
      <c r="H32" s="386"/>
      <c r="I32" s="388"/>
      <c r="J32" s="191"/>
      <c r="K32" s="63" t="str">
        <f>IFERROR(VLOOKUP(Tableau2[[#This Row],[Nom association/Sigle]],Tableau1[],2,FALSE),"")</f>
        <v/>
      </c>
      <c r="L32" s="63" t="str">
        <f>IFERROR(VLOOKUP(Tableau2[[#This Row],[Nom association/Sigle]],Tableau1[],4,FALSE),"")</f>
        <v/>
      </c>
      <c r="M32" s="63" t="str">
        <f>IFERROR(VLOOKUP(Tableau2[[#This Row],[Nom association/Sigle]],Tableau1[],5,FALSE),"")</f>
        <v/>
      </c>
      <c r="N32" s="450" t="str">
        <f>IFERROR(VLOOKUP(Tableau2[[#This Row],[Nom association/Sigle]],Tableau1[],6,FALSE),"")</f>
        <v/>
      </c>
      <c r="O32" s="63" t="str">
        <f>IFERROR(VLOOKUP(Tableau2[[#This Row],[Nom association/Sigle]],Tableau1[],7,FALSE),"")</f>
        <v/>
      </c>
      <c r="P32" s="390"/>
      <c r="Q32" s="191"/>
      <c r="R32" s="191"/>
      <c r="S32" s="317"/>
      <c r="T32" s="318"/>
      <c r="U32" s="318"/>
      <c r="V32" s="191"/>
      <c r="W32" s="316"/>
      <c r="X32" s="316" t="str">
        <f>IF(ISBLANK(Tableau2[[#This Row],[Date de début]]),"",UPPER(TEXT(Tableau2[[#This Row],[Date de début]],"mmm")))</f>
        <v/>
      </c>
      <c r="Y32" s="316" t="str">
        <f>IF(ISBLANK(Tableau2[[#This Row],[Date de début]]),"",UPPER(TEXT(Tableau2[[#This Row],[Date de début]],"AAAA")))</f>
        <v/>
      </c>
      <c r="Z32" s="316"/>
      <c r="AA32" s="186" t="str">
        <f>IF(ISBLANK(Tableau2[[#This Row],[Date de fin]]),"",UPPER(TEXT(Tableau2[[#This Row],[Date de fin]],"mmm")))</f>
        <v/>
      </c>
      <c r="AB32" s="319" t="str">
        <f>IF(ISBLANK(Tableau2[[#This Row],[Date de fin]]),"",UPPER(TEXT(Tableau2[[#This Row],[Date de fin]],"AAAA")))</f>
        <v/>
      </c>
      <c r="AC32" s="320">
        <f>DATEDIF(Tableau2[[#This Row],[Date de début]],Tableau2[[#This Row],[Date de fin]],"m")</f>
        <v>0</v>
      </c>
      <c r="AD32" s="318"/>
      <c r="AE32" s="183"/>
      <c r="AF32" s="183"/>
      <c r="AG32" s="191"/>
      <c r="AH32" s="321"/>
      <c r="AI32" s="321"/>
      <c r="AJ32" s="338"/>
      <c r="AK32" s="350">
        <f t="shared" si="0"/>
        <v>0</v>
      </c>
      <c r="AL32" s="339"/>
    </row>
    <row r="33" spans="2:38" ht="38.5" customHeight="1" x14ac:dyDescent="0.35">
      <c r="B33" s="358" t="s">
        <v>290</v>
      </c>
      <c r="C33" s="316"/>
      <c r="D33" s="183" t="str">
        <f>IF(ISBLANK(Tableau2[[#This Row],[Date de signature]]),"",UPPER(TEXT(Tableau2[[#This Row],[Date de signature]],"mmm")))</f>
        <v/>
      </c>
      <c r="E33" s="183" t="str">
        <f>IF(ISBLANK(Tableau2[[#This Row],[Date de signature]]),"",UPPER(TEXT(Tableau2[[#This Row],[Date de signature]],"AAAA")))</f>
        <v/>
      </c>
      <c r="F33" s="207"/>
      <c r="G33" s="183"/>
      <c r="H33" s="386"/>
      <c r="I33" s="388"/>
      <c r="J33" s="191"/>
      <c r="K33" s="63" t="str">
        <f>IFERROR(VLOOKUP(Tableau2[[#This Row],[Nom association/Sigle]],Tableau1[],2,FALSE),"")</f>
        <v/>
      </c>
      <c r="L33" s="63" t="str">
        <f>IFERROR(VLOOKUP(Tableau2[[#This Row],[Nom association/Sigle]],Tableau1[],4,FALSE),"")</f>
        <v/>
      </c>
      <c r="M33" s="63" t="str">
        <f>IFERROR(VLOOKUP(Tableau2[[#This Row],[Nom association/Sigle]],Tableau1[],5,FALSE),"")</f>
        <v/>
      </c>
      <c r="N33" s="450" t="str">
        <f>IFERROR(VLOOKUP(Tableau2[[#This Row],[Nom association/Sigle]],Tableau1[],6,FALSE),"")</f>
        <v/>
      </c>
      <c r="O33" s="63" t="str">
        <f>IFERROR(VLOOKUP(Tableau2[[#This Row],[Nom association/Sigle]],Tableau1[],7,FALSE),"")</f>
        <v/>
      </c>
      <c r="P33" s="390"/>
      <c r="Q33" s="191"/>
      <c r="R33" s="191"/>
      <c r="S33" s="317"/>
      <c r="T33" s="318"/>
      <c r="U33" s="318"/>
      <c r="V33" s="191"/>
      <c r="W33" s="316"/>
      <c r="X33" s="316" t="str">
        <f>IF(ISBLANK(Tableau2[[#This Row],[Date de début]]),"",UPPER(TEXT(Tableau2[[#This Row],[Date de début]],"mmm")))</f>
        <v/>
      </c>
      <c r="Y33" s="316" t="str">
        <f>IF(ISBLANK(Tableau2[[#This Row],[Date de début]]),"",UPPER(TEXT(Tableau2[[#This Row],[Date de début]],"AAAA")))</f>
        <v/>
      </c>
      <c r="Z33" s="316"/>
      <c r="AA33" s="186" t="str">
        <f>IF(ISBLANK(Tableau2[[#This Row],[Date de fin]]),"",UPPER(TEXT(Tableau2[[#This Row],[Date de fin]],"mmm")))</f>
        <v/>
      </c>
      <c r="AB33" s="319" t="str">
        <f>IF(ISBLANK(Tableau2[[#This Row],[Date de fin]]),"",UPPER(TEXT(Tableau2[[#This Row],[Date de fin]],"AAAA")))</f>
        <v/>
      </c>
      <c r="AC33" s="320">
        <f>DATEDIF(Tableau2[[#This Row],[Date de début]],Tableau2[[#This Row],[Date de fin]],"m")</f>
        <v>0</v>
      </c>
      <c r="AD33" s="318"/>
      <c r="AE33" s="183"/>
      <c r="AF33" s="183"/>
      <c r="AG33" s="191"/>
      <c r="AH33" s="321"/>
      <c r="AI33" s="321"/>
      <c r="AJ33" s="338"/>
      <c r="AK33" s="350">
        <f t="shared" si="0"/>
        <v>0</v>
      </c>
      <c r="AL33" s="339"/>
    </row>
    <row r="34" spans="2:38" ht="90.5" customHeight="1" x14ac:dyDescent="0.35">
      <c r="B34" s="420"/>
      <c r="C34" s="316"/>
      <c r="D34" s="183" t="str">
        <f>IF(ISBLANK(Tableau2[[#This Row],[Date de signature]]),"",UPPER(TEXT(Tableau2[[#This Row],[Date de signature]],"mmm")))</f>
        <v/>
      </c>
      <c r="E34" s="183" t="str">
        <f>IF(ISBLANK(Tableau2[[#This Row],[Date de signature]]),"",UPPER(TEXT(Tableau2[[#This Row],[Date de signature]],"AAAA")))</f>
        <v/>
      </c>
      <c r="F34" s="207"/>
      <c r="G34" s="183"/>
      <c r="H34" s="386"/>
      <c r="I34" s="388"/>
      <c r="J34" s="191"/>
      <c r="K34" s="63" t="str">
        <f>IFERROR(VLOOKUP(Tableau2[[#This Row],[Nom association/Sigle]],Tableau1[],2,FALSE),"")</f>
        <v/>
      </c>
      <c r="L34" s="63" t="str">
        <f>IFERROR(VLOOKUP(Tableau2[[#This Row],[Nom association/Sigle]],Tableau1[],4,FALSE),"")</f>
        <v/>
      </c>
      <c r="M34" s="63" t="str">
        <f>IFERROR(VLOOKUP(Tableau2[[#This Row],[Nom association/Sigle]],Tableau1[],5,FALSE),"")</f>
        <v/>
      </c>
      <c r="N34" s="450" t="str">
        <f>IFERROR(VLOOKUP(Tableau2[[#This Row],[Nom association/Sigle]],Tableau1[],6,FALSE),"")</f>
        <v/>
      </c>
      <c r="O34" s="63" t="str">
        <f>IFERROR(VLOOKUP(Tableau2[[#This Row],[Nom association/Sigle]],Tableau1[],7,FALSE),"")</f>
        <v/>
      </c>
      <c r="P34" s="390"/>
      <c r="Q34" s="191"/>
      <c r="R34" s="191"/>
      <c r="S34" s="317"/>
      <c r="T34" s="318"/>
      <c r="U34" s="318"/>
      <c r="V34" s="191"/>
      <c r="W34" s="316"/>
      <c r="X34" s="316" t="str">
        <f>IF(ISBLANK(Tableau2[[#This Row],[Date de début]]),"",UPPER(TEXT(Tableau2[[#This Row],[Date de début]],"mmm")))</f>
        <v/>
      </c>
      <c r="Y34" s="316" t="str">
        <f>IF(ISBLANK(Tableau2[[#This Row],[Date de début]]),"",UPPER(TEXT(Tableau2[[#This Row],[Date de début]],"AAAA")))</f>
        <v/>
      </c>
      <c r="Z34" s="316"/>
      <c r="AA34" s="186" t="str">
        <f>IF(ISBLANK(Tableau2[[#This Row],[Date de fin]]),"",UPPER(TEXT(Tableau2[[#This Row],[Date de fin]],"mmm")))</f>
        <v/>
      </c>
      <c r="AB34" s="319" t="str">
        <f>IF(ISBLANK(Tableau2[[#This Row],[Date de fin]]),"",UPPER(TEXT(Tableau2[[#This Row],[Date de fin]],"AAAA")))</f>
        <v/>
      </c>
      <c r="AC34" s="320">
        <f>DATEDIF(Tableau2[[#This Row],[Date de début]],Tableau2[[#This Row],[Date de fin]],"m")</f>
        <v>0</v>
      </c>
      <c r="AD34" s="318"/>
      <c r="AE34" s="183"/>
      <c r="AF34" s="183"/>
      <c r="AG34" s="191"/>
      <c r="AH34" s="321"/>
      <c r="AI34" s="321"/>
      <c r="AJ34" s="338"/>
      <c r="AK34" s="350">
        <f t="shared" si="0"/>
        <v>0</v>
      </c>
      <c r="AL34" s="339"/>
    </row>
    <row r="35" spans="2:38" ht="185" customHeight="1" x14ac:dyDescent="0.35">
      <c r="B35" s="420"/>
      <c r="C35" s="316"/>
      <c r="D35" s="183" t="str">
        <f>IF(ISBLANK(Tableau2[[#This Row],[Date de signature]]),"",UPPER(TEXT(Tableau2[[#This Row],[Date de signature]],"mmm")))</f>
        <v/>
      </c>
      <c r="E35" s="183" t="str">
        <f>IF(ISBLANK(Tableau2[[#This Row],[Date de signature]]),"",UPPER(TEXT(Tableau2[[#This Row],[Date de signature]],"AAAA")))</f>
        <v/>
      </c>
      <c r="F35" s="207"/>
      <c r="G35" s="183"/>
      <c r="H35" s="386"/>
      <c r="I35" s="388"/>
      <c r="J35" s="191"/>
      <c r="K35" s="63" t="str">
        <f>IFERROR(VLOOKUP(Tableau2[[#This Row],[Nom association/Sigle]],Tableau1[],2,FALSE),"")</f>
        <v/>
      </c>
      <c r="L35" s="63" t="str">
        <f>IFERROR(VLOOKUP(Tableau2[[#This Row],[Nom association/Sigle]],Tableau1[],4,FALSE),"")</f>
        <v/>
      </c>
      <c r="M35" s="63" t="str">
        <f>IFERROR(VLOOKUP(Tableau2[[#This Row],[Nom association/Sigle]],Tableau1[],5,FALSE),"")</f>
        <v/>
      </c>
      <c r="N35" s="450" t="str">
        <f>IFERROR(VLOOKUP(Tableau2[[#This Row],[Nom association/Sigle]],Tableau1[],6,FALSE),"")</f>
        <v/>
      </c>
      <c r="O35" s="63" t="str">
        <f>IFERROR(VLOOKUP(Tableau2[[#This Row],[Nom association/Sigle]],Tableau1[],7,FALSE),"")</f>
        <v/>
      </c>
      <c r="P35" s="390"/>
      <c r="Q35" s="191"/>
      <c r="R35" s="191"/>
      <c r="S35" s="317"/>
      <c r="T35" s="318"/>
      <c r="U35" s="318"/>
      <c r="V35" s="191"/>
      <c r="W35" s="316"/>
      <c r="X35" s="316" t="str">
        <f>IF(ISBLANK(Tableau2[[#This Row],[Date de début]]),"",UPPER(TEXT(Tableau2[[#This Row],[Date de début]],"mmm")))</f>
        <v/>
      </c>
      <c r="Y35" s="316" t="str">
        <f>IF(ISBLANK(Tableau2[[#This Row],[Date de début]]),"",UPPER(TEXT(Tableau2[[#This Row],[Date de début]],"AAAA")))</f>
        <v/>
      </c>
      <c r="Z35" s="316"/>
      <c r="AA35" s="186" t="str">
        <f>IF(ISBLANK(Tableau2[[#This Row],[Date de fin]]),"",UPPER(TEXT(Tableau2[[#This Row],[Date de fin]],"mmm")))</f>
        <v/>
      </c>
      <c r="AB35" s="319" t="str">
        <f>IF(ISBLANK(Tableau2[[#This Row],[Date de fin]]),"",UPPER(TEXT(Tableau2[[#This Row],[Date de fin]],"AAAA")))</f>
        <v/>
      </c>
      <c r="AC35" s="320">
        <f>DATEDIF(Tableau2[[#This Row],[Date de début]],Tableau2[[#This Row],[Date de fin]],"m")</f>
        <v>0</v>
      </c>
      <c r="AD35" s="318"/>
      <c r="AE35" s="183"/>
      <c r="AF35" s="183"/>
      <c r="AG35" s="191"/>
      <c r="AH35" s="321"/>
      <c r="AI35" s="321"/>
      <c r="AJ35" s="338"/>
      <c r="AK35" s="350">
        <f t="shared" si="0"/>
        <v>0</v>
      </c>
      <c r="AL35" s="339"/>
    </row>
    <row r="36" spans="2:38" ht="85.5" customHeight="1" x14ac:dyDescent="0.35">
      <c r="B36" s="358"/>
      <c r="C36" s="316"/>
      <c r="D36" s="183" t="str">
        <f>IF(ISBLANK(Tableau2[[#This Row],[Date de signature]]),"",UPPER(TEXT(Tableau2[[#This Row],[Date de signature]],"mmm")))</f>
        <v/>
      </c>
      <c r="E36" s="183" t="str">
        <f>IF(ISBLANK(Tableau2[[#This Row],[Date de signature]]),"",UPPER(TEXT(Tableau2[[#This Row],[Date de signature]],"AAAA")))</f>
        <v/>
      </c>
      <c r="F36" s="207"/>
      <c r="G36" s="183"/>
      <c r="H36" s="386"/>
      <c r="I36" s="388"/>
      <c r="J36" s="191"/>
      <c r="K36" s="63" t="str">
        <f>IFERROR(VLOOKUP(Tableau2[[#This Row],[Nom association/Sigle]],Tableau1[],2,FALSE),"")</f>
        <v/>
      </c>
      <c r="L36" s="63" t="str">
        <f>IFERROR(VLOOKUP(Tableau2[[#This Row],[Nom association/Sigle]],Tableau1[],4,FALSE),"")</f>
        <v/>
      </c>
      <c r="M36" s="63" t="str">
        <f>IFERROR(VLOOKUP(Tableau2[[#This Row],[Nom association/Sigle]],Tableau1[],5,FALSE),"")</f>
        <v/>
      </c>
      <c r="N36" s="450" t="str">
        <f>IFERROR(VLOOKUP(Tableau2[[#This Row],[Nom association/Sigle]],Tableau1[],6,FALSE),"")</f>
        <v/>
      </c>
      <c r="O36" s="63" t="str">
        <f>IFERROR(VLOOKUP(Tableau2[[#This Row],[Nom association/Sigle]],Tableau1[],7,FALSE),"")</f>
        <v/>
      </c>
      <c r="P36" s="390"/>
      <c r="Q36" s="191"/>
      <c r="R36" s="191"/>
      <c r="S36" s="317"/>
      <c r="T36" s="318"/>
      <c r="U36" s="318"/>
      <c r="V36" s="191"/>
      <c r="W36" s="316"/>
      <c r="X36" s="316" t="str">
        <f>IF(ISBLANK(Tableau2[[#This Row],[Date de début]]),"",UPPER(TEXT(Tableau2[[#This Row],[Date de début]],"mmm")))</f>
        <v/>
      </c>
      <c r="Y36" s="316" t="str">
        <f>IF(ISBLANK(Tableau2[[#This Row],[Date de début]]),"",UPPER(TEXT(Tableau2[[#This Row],[Date de début]],"AAAA")))</f>
        <v/>
      </c>
      <c r="Z36" s="316"/>
      <c r="AA36" s="186" t="str">
        <f>IF(ISBLANK(Tableau2[[#This Row],[Date de fin]]),"",UPPER(TEXT(Tableau2[[#This Row],[Date de fin]],"mmm")))</f>
        <v/>
      </c>
      <c r="AB36" s="319" t="str">
        <f>IF(ISBLANK(Tableau2[[#This Row],[Date de fin]]),"",UPPER(TEXT(Tableau2[[#This Row],[Date de fin]],"AAAA")))</f>
        <v/>
      </c>
      <c r="AC36" s="320">
        <f>DATEDIF(Tableau2[[#This Row],[Date de début]],Tableau2[[#This Row],[Date de fin]],"m")</f>
        <v>0</v>
      </c>
      <c r="AD36" s="318"/>
      <c r="AE36" s="183"/>
      <c r="AF36" s="183"/>
      <c r="AG36" s="191"/>
      <c r="AH36" s="321"/>
      <c r="AI36" s="321"/>
      <c r="AJ36" s="338"/>
      <c r="AK36" s="350">
        <f t="shared" si="0"/>
        <v>0</v>
      </c>
      <c r="AL36" s="339"/>
    </row>
    <row r="37" spans="2:38" ht="151.5" customHeight="1" x14ac:dyDescent="0.35">
      <c r="B37" s="358"/>
      <c r="C37" s="316"/>
      <c r="D37" s="183" t="str">
        <f>IF(ISBLANK(Tableau2[[#This Row],[Date de signature]]),"",UPPER(TEXT(Tableau2[[#This Row],[Date de signature]],"mmm")))</f>
        <v/>
      </c>
      <c r="E37" s="183" t="str">
        <f>IF(ISBLANK(Tableau2[[#This Row],[Date de signature]]),"",UPPER(TEXT(Tableau2[[#This Row],[Date de signature]],"AAAA")))</f>
        <v/>
      </c>
      <c r="F37" s="207"/>
      <c r="G37" s="183"/>
      <c r="H37" s="386"/>
      <c r="I37" s="388"/>
      <c r="J37" s="191"/>
      <c r="K37" s="63" t="str">
        <f>IFERROR(VLOOKUP(Tableau2[[#This Row],[Nom association/Sigle]],Tableau1[],2,FALSE),"")</f>
        <v/>
      </c>
      <c r="L37" s="63" t="str">
        <f>IFERROR(VLOOKUP(Tableau2[[#This Row],[Nom association/Sigle]],Tableau1[],4,FALSE),"")</f>
        <v/>
      </c>
      <c r="M37" s="63" t="str">
        <f>IFERROR(VLOOKUP(Tableau2[[#This Row],[Nom association/Sigle]],Tableau1[],5,FALSE),"")</f>
        <v/>
      </c>
      <c r="N37" s="450" t="str">
        <f>IFERROR(VLOOKUP(Tableau2[[#This Row],[Nom association/Sigle]],Tableau1[],6,FALSE),"")</f>
        <v/>
      </c>
      <c r="O37" s="63" t="str">
        <f>IFERROR(VLOOKUP(Tableau2[[#This Row],[Nom association/Sigle]],Tableau1[],7,FALSE),"")</f>
        <v/>
      </c>
      <c r="P37" s="390"/>
      <c r="Q37" s="191"/>
      <c r="R37" s="191"/>
      <c r="S37" s="317"/>
      <c r="T37" s="318"/>
      <c r="U37" s="318"/>
      <c r="V37" s="191"/>
      <c r="W37" s="316"/>
      <c r="X37" s="316" t="str">
        <f>IF(ISBLANK(Tableau2[[#This Row],[Date de début]]),"",UPPER(TEXT(Tableau2[[#This Row],[Date de début]],"mmm")))</f>
        <v/>
      </c>
      <c r="Y37" s="316" t="str">
        <f>IF(ISBLANK(Tableau2[[#This Row],[Date de début]]),"",UPPER(TEXT(Tableau2[[#This Row],[Date de début]],"AAAA")))</f>
        <v/>
      </c>
      <c r="Z37" s="316"/>
      <c r="AA37" s="186" t="str">
        <f>IF(ISBLANK(Tableau2[[#This Row],[Date de fin]]),"",UPPER(TEXT(Tableau2[[#This Row],[Date de fin]],"mmm")))</f>
        <v/>
      </c>
      <c r="AB37" s="319" t="str">
        <f>IF(ISBLANK(Tableau2[[#This Row],[Date de fin]]),"",UPPER(TEXT(Tableau2[[#This Row],[Date de fin]],"AAAA")))</f>
        <v/>
      </c>
      <c r="AC37" s="320">
        <f>DATEDIF(Tableau2[[#This Row],[Date de début]],Tableau2[[#This Row],[Date de fin]],"m")</f>
        <v>0</v>
      </c>
      <c r="AD37" s="318"/>
      <c r="AE37" s="183"/>
      <c r="AF37" s="183"/>
      <c r="AG37" s="191"/>
      <c r="AH37" s="321"/>
      <c r="AI37" s="321"/>
      <c r="AJ37" s="338"/>
      <c r="AK37" s="350">
        <f t="shared" si="0"/>
        <v>0</v>
      </c>
      <c r="AL37" s="339"/>
    </row>
    <row r="38" spans="2:38" ht="228.5" customHeight="1" x14ac:dyDescent="0.35">
      <c r="B38" s="358"/>
      <c r="C38" s="316"/>
      <c r="D38" s="183" t="str">
        <f>IF(ISBLANK(Tableau2[[#This Row],[Date de signature]]),"",UPPER(TEXT(Tableau2[[#This Row],[Date de signature]],"mmm")))</f>
        <v/>
      </c>
      <c r="E38" s="183" t="str">
        <f>IF(ISBLANK(Tableau2[[#This Row],[Date de signature]]),"",UPPER(TEXT(Tableau2[[#This Row],[Date de signature]],"AAAA")))</f>
        <v/>
      </c>
      <c r="F38" s="207"/>
      <c r="G38" s="183"/>
      <c r="H38" s="386"/>
      <c r="I38" s="388"/>
      <c r="J38" s="191"/>
      <c r="K38" s="63" t="str">
        <f>IFERROR(VLOOKUP(Tableau2[[#This Row],[Nom association/Sigle]],Tableau1[],2,FALSE),"")</f>
        <v/>
      </c>
      <c r="L38" s="63" t="str">
        <f>IFERROR(VLOOKUP(Tableau2[[#This Row],[Nom association/Sigle]],Tableau1[],4,FALSE),"")</f>
        <v/>
      </c>
      <c r="M38" s="63" t="str">
        <f>IFERROR(VLOOKUP(Tableau2[[#This Row],[Nom association/Sigle]],Tableau1[],5,FALSE),"")</f>
        <v/>
      </c>
      <c r="N38" s="450" t="str">
        <f>IFERROR(VLOOKUP(Tableau2[[#This Row],[Nom association/Sigle]],Tableau1[],6,FALSE),"")</f>
        <v/>
      </c>
      <c r="O38" s="63" t="str">
        <f>IFERROR(VLOOKUP(Tableau2[[#This Row],[Nom association/Sigle]],Tableau1[],7,FALSE),"")</f>
        <v/>
      </c>
      <c r="P38" s="390"/>
      <c r="Q38" s="191"/>
      <c r="R38" s="191"/>
      <c r="S38" s="317"/>
      <c r="T38" s="318"/>
      <c r="U38" s="318"/>
      <c r="V38" s="191"/>
      <c r="W38" s="316"/>
      <c r="X38" s="316" t="str">
        <f>IF(ISBLANK(Tableau2[[#This Row],[Date de début]]),"",UPPER(TEXT(Tableau2[[#This Row],[Date de début]],"mmm")))</f>
        <v/>
      </c>
      <c r="Y38" s="316" t="str">
        <f>IF(ISBLANK(Tableau2[[#This Row],[Date de début]]),"",UPPER(TEXT(Tableau2[[#This Row],[Date de début]],"AAAA")))</f>
        <v/>
      </c>
      <c r="Z38" s="316"/>
      <c r="AA38" s="186" t="str">
        <f>IF(ISBLANK(Tableau2[[#This Row],[Date de fin]]),"",UPPER(TEXT(Tableau2[[#This Row],[Date de fin]],"mmm")))</f>
        <v/>
      </c>
      <c r="AB38" s="319" t="str">
        <f>IF(ISBLANK(Tableau2[[#This Row],[Date de fin]]),"",UPPER(TEXT(Tableau2[[#This Row],[Date de fin]],"AAAA")))</f>
        <v/>
      </c>
      <c r="AC38" s="320">
        <f>DATEDIF(Tableau2[[#This Row],[Date de début]],Tableau2[[#This Row],[Date de fin]],"m")</f>
        <v>0</v>
      </c>
      <c r="AD38" s="318"/>
      <c r="AE38" s="183"/>
      <c r="AF38" s="183"/>
      <c r="AG38" s="191"/>
      <c r="AH38" s="321"/>
      <c r="AI38" s="321"/>
      <c r="AJ38" s="338"/>
      <c r="AK38" s="350">
        <f t="shared" si="0"/>
        <v>0</v>
      </c>
      <c r="AL38" s="339"/>
    </row>
    <row r="39" spans="2:38" ht="136.5" customHeight="1" x14ac:dyDescent="0.35">
      <c r="B39" s="358"/>
      <c r="C39" s="316"/>
      <c r="D39" s="183" t="str">
        <f>IF(ISBLANK(Tableau2[[#This Row],[Date de signature]]),"",UPPER(TEXT(Tableau2[[#This Row],[Date de signature]],"mmm")))</f>
        <v/>
      </c>
      <c r="E39" s="183" t="str">
        <f>IF(ISBLANK(Tableau2[[#This Row],[Date de signature]]),"",UPPER(TEXT(Tableau2[[#This Row],[Date de signature]],"AAAA")))</f>
        <v/>
      </c>
      <c r="F39" s="207"/>
      <c r="G39" s="183"/>
      <c r="H39" s="386"/>
      <c r="I39" s="388"/>
      <c r="J39" s="191"/>
      <c r="K39" s="63" t="str">
        <f>IFERROR(VLOOKUP(Tableau2[[#This Row],[Nom association/Sigle]],Tableau1[],2,FALSE),"")</f>
        <v/>
      </c>
      <c r="L39" s="63" t="str">
        <f>IFERROR(VLOOKUP(Tableau2[[#This Row],[Nom association/Sigle]],Tableau1[],4,FALSE),"")</f>
        <v/>
      </c>
      <c r="M39" s="63" t="str">
        <f>IFERROR(VLOOKUP(Tableau2[[#This Row],[Nom association/Sigle]],Tableau1[],5,FALSE),"")</f>
        <v/>
      </c>
      <c r="N39" s="450" t="str">
        <f>IFERROR(VLOOKUP(Tableau2[[#This Row],[Nom association/Sigle]],Tableau1[],6,FALSE),"")</f>
        <v/>
      </c>
      <c r="O39" s="63" t="str">
        <f>IFERROR(VLOOKUP(Tableau2[[#This Row],[Nom association/Sigle]],Tableau1[],7,FALSE),"")</f>
        <v/>
      </c>
      <c r="P39" s="390"/>
      <c r="Q39" s="191"/>
      <c r="R39" s="191"/>
      <c r="S39" s="317"/>
      <c r="T39" s="318"/>
      <c r="U39" s="318"/>
      <c r="V39" s="191"/>
      <c r="W39" s="316"/>
      <c r="X39" s="316" t="str">
        <f>IF(ISBLANK(Tableau2[[#This Row],[Date de début]]),"",UPPER(TEXT(Tableau2[[#This Row],[Date de début]],"mmm")))</f>
        <v/>
      </c>
      <c r="Y39" s="316" t="str">
        <f>IF(ISBLANK(Tableau2[[#This Row],[Date de début]]),"",UPPER(TEXT(Tableau2[[#This Row],[Date de début]],"AAAA")))</f>
        <v/>
      </c>
      <c r="Z39" s="316"/>
      <c r="AA39" s="186" t="str">
        <f>IF(ISBLANK(Tableau2[[#This Row],[Date de fin]]),"",UPPER(TEXT(Tableau2[[#This Row],[Date de fin]],"mmm")))</f>
        <v/>
      </c>
      <c r="AB39" s="319" t="str">
        <f>IF(ISBLANK(Tableau2[[#This Row],[Date de fin]]),"",UPPER(TEXT(Tableau2[[#This Row],[Date de fin]],"AAAA")))</f>
        <v/>
      </c>
      <c r="AC39" s="320">
        <f>DATEDIF(Tableau2[[#This Row],[Date de début]],Tableau2[[#This Row],[Date de fin]],"m")</f>
        <v>0</v>
      </c>
      <c r="AD39" s="318"/>
      <c r="AE39" s="183"/>
      <c r="AF39" s="183"/>
      <c r="AG39" s="191"/>
      <c r="AH39" s="321"/>
      <c r="AI39" s="321"/>
      <c r="AJ39" s="338"/>
      <c r="AK39" s="350">
        <f t="shared" si="0"/>
        <v>0</v>
      </c>
      <c r="AL39" s="339"/>
    </row>
    <row r="40" spans="2:38" ht="100.5" customHeight="1" x14ac:dyDescent="0.35">
      <c r="B40" s="358"/>
      <c r="C40" s="316"/>
      <c r="D40" s="183" t="str">
        <f>IF(ISBLANK(Tableau2[[#This Row],[Date de signature]]),"",UPPER(TEXT(Tableau2[[#This Row],[Date de signature]],"mmm")))</f>
        <v/>
      </c>
      <c r="E40" s="183" t="str">
        <f>IF(ISBLANK(Tableau2[[#This Row],[Date de signature]]),"",UPPER(TEXT(Tableau2[[#This Row],[Date de signature]],"AAAA")))</f>
        <v/>
      </c>
      <c r="F40" s="207"/>
      <c r="G40" s="183"/>
      <c r="H40" s="386"/>
      <c r="I40" s="388"/>
      <c r="J40" s="191"/>
      <c r="K40" s="63" t="str">
        <f>IFERROR(VLOOKUP(Tableau2[[#This Row],[Nom association/Sigle]],Tableau1[],2,FALSE),"")</f>
        <v/>
      </c>
      <c r="L40" s="63" t="str">
        <f>IFERROR(VLOOKUP(Tableau2[[#This Row],[Nom association/Sigle]],Tableau1[],4,FALSE),"")</f>
        <v/>
      </c>
      <c r="M40" s="63" t="str">
        <f>IFERROR(VLOOKUP(Tableau2[[#This Row],[Nom association/Sigle]],Tableau1[],5,FALSE),"")</f>
        <v/>
      </c>
      <c r="N40" s="450" t="str">
        <f>IFERROR(VLOOKUP(Tableau2[[#This Row],[Nom association/Sigle]],Tableau1[],6,FALSE),"")</f>
        <v/>
      </c>
      <c r="O40" s="63" t="str">
        <f>IFERROR(VLOOKUP(Tableau2[[#This Row],[Nom association/Sigle]],Tableau1[],7,FALSE),"")</f>
        <v/>
      </c>
      <c r="P40" s="390"/>
      <c r="Q40" s="191"/>
      <c r="R40" s="191"/>
      <c r="S40" s="317"/>
      <c r="T40" s="318"/>
      <c r="U40" s="318"/>
      <c r="V40" s="191"/>
      <c r="W40" s="316"/>
      <c r="X40" s="316" t="str">
        <f>IF(ISBLANK(Tableau2[[#This Row],[Date de début]]),"",UPPER(TEXT(Tableau2[[#This Row],[Date de début]],"mmm")))</f>
        <v/>
      </c>
      <c r="Y40" s="316" t="str">
        <f>IF(ISBLANK(Tableau2[[#This Row],[Date de début]]),"",UPPER(TEXT(Tableau2[[#This Row],[Date de début]],"AAAA")))</f>
        <v/>
      </c>
      <c r="Z40" s="316"/>
      <c r="AA40" s="186" t="str">
        <f>IF(ISBLANK(Tableau2[[#This Row],[Date de fin]]),"",UPPER(TEXT(Tableau2[[#This Row],[Date de fin]],"mmm")))</f>
        <v/>
      </c>
      <c r="AB40" s="319" t="str">
        <f>IF(ISBLANK(Tableau2[[#This Row],[Date de fin]]),"",UPPER(TEXT(Tableau2[[#This Row],[Date de fin]],"AAAA")))</f>
        <v/>
      </c>
      <c r="AC40" s="320">
        <f>DATEDIF(Tableau2[[#This Row],[Date de début]],Tableau2[[#This Row],[Date de fin]],"m")</f>
        <v>0</v>
      </c>
      <c r="AD40" s="318"/>
      <c r="AE40" s="183"/>
      <c r="AF40" s="183"/>
      <c r="AG40" s="191"/>
      <c r="AH40" s="321"/>
      <c r="AI40" s="321"/>
      <c r="AJ40" s="338"/>
      <c r="AK40" s="350">
        <f t="shared" si="0"/>
        <v>0</v>
      </c>
      <c r="AL40" s="339"/>
    </row>
    <row r="41" spans="2:38" ht="45" customHeight="1" x14ac:dyDescent="0.35">
      <c r="B41" s="385"/>
      <c r="C41" s="316"/>
      <c r="D41" s="183" t="str">
        <f>IF(ISBLANK(Tableau2[[#This Row],[Date de signature]]),"",UPPER(TEXT(Tableau2[[#This Row],[Date de signature]],"mmm")))</f>
        <v/>
      </c>
      <c r="E41" s="183" t="str">
        <f>IF(ISBLANK(Tableau2[[#This Row],[Date de signature]]),"",UPPER(TEXT(Tableau2[[#This Row],[Date de signature]],"AAAA")))</f>
        <v/>
      </c>
      <c r="F41" s="207"/>
      <c r="G41" s="183"/>
      <c r="H41" s="386"/>
      <c r="I41" s="388"/>
      <c r="J41" s="191"/>
      <c r="K41" s="63" t="str">
        <f>IFERROR(VLOOKUP(Tableau2[[#This Row],[Nom association/Sigle]],Tableau1[],2,FALSE),"")</f>
        <v/>
      </c>
      <c r="L41" s="63" t="str">
        <f>IFERROR(VLOOKUP(Tableau2[[#This Row],[Nom association/Sigle]],Tableau1[],4,FALSE),"")</f>
        <v/>
      </c>
      <c r="M41" s="63" t="str">
        <f>IFERROR(VLOOKUP(Tableau2[[#This Row],[Nom association/Sigle]],Tableau1[],5,FALSE),"")</f>
        <v/>
      </c>
      <c r="N41" s="450" t="str">
        <f>IFERROR(VLOOKUP(Tableau2[[#This Row],[Nom association/Sigle]],Tableau1[],6,FALSE),"")</f>
        <v/>
      </c>
      <c r="O41" s="63" t="str">
        <f>IFERROR(VLOOKUP(Tableau2[[#This Row],[Nom association/Sigle]],Tableau1[],7,FALSE),"")</f>
        <v/>
      </c>
      <c r="P41" s="390"/>
      <c r="Q41" s="191"/>
      <c r="R41" s="191"/>
      <c r="S41" s="317"/>
      <c r="T41" s="318"/>
      <c r="U41" s="318"/>
      <c r="V41" s="191"/>
      <c r="W41" s="316"/>
      <c r="X41" s="316" t="str">
        <f>IF(ISBLANK(Tableau2[[#This Row],[Date de début]]),"",UPPER(TEXT(Tableau2[[#This Row],[Date de début]],"mmm")))</f>
        <v/>
      </c>
      <c r="Y41" s="316" t="str">
        <f>IF(ISBLANK(Tableau2[[#This Row],[Date de début]]),"",UPPER(TEXT(Tableau2[[#This Row],[Date de début]],"AAAA")))</f>
        <v/>
      </c>
      <c r="Z41" s="316"/>
      <c r="AA41" s="186" t="str">
        <f>IF(ISBLANK(Tableau2[[#This Row],[Date de fin]]),"",UPPER(TEXT(Tableau2[[#This Row],[Date de fin]],"mmm")))</f>
        <v/>
      </c>
      <c r="AB41" s="319" t="str">
        <f>IF(ISBLANK(Tableau2[[#This Row],[Date de fin]]),"",UPPER(TEXT(Tableau2[[#This Row],[Date de fin]],"AAAA")))</f>
        <v/>
      </c>
      <c r="AC41" s="320">
        <f>DATEDIF(Tableau2[[#This Row],[Date de début]],Tableau2[[#This Row],[Date de fin]],"m")</f>
        <v>0</v>
      </c>
      <c r="AD41" s="318"/>
      <c r="AE41" s="183"/>
      <c r="AF41" s="183"/>
      <c r="AG41" s="191"/>
      <c r="AH41" s="321"/>
      <c r="AI41" s="321"/>
      <c r="AJ41" s="338"/>
      <c r="AK41" s="350">
        <f t="shared" si="0"/>
        <v>0</v>
      </c>
      <c r="AL41" s="339"/>
    </row>
    <row r="42" spans="2:38" ht="49" customHeight="1" x14ac:dyDescent="0.35">
      <c r="B42" s="358"/>
      <c r="C42" s="316"/>
      <c r="D42" s="183" t="str">
        <f>IF(ISBLANK(Tableau2[[#This Row],[Date de signature]]),"",UPPER(TEXT(Tableau2[[#This Row],[Date de signature]],"mmm")))</f>
        <v/>
      </c>
      <c r="E42" s="183" t="str">
        <f>IF(ISBLANK(Tableau2[[#This Row],[Date de signature]]),"",UPPER(TEXT(Tableau2[[#This Row],[Date de signature]],"AAAA")))</f>
        <v/>
      </c>
      <c r="F42" s="207"/>
      <c r="G42" s="183"/>
      <c r="H42" s="386"/>
      <c r="I42" s="388"/>
      <c r="J42" s="191"/>
      <c r="K42" s="63" t="str">
        <f>IFERROR(VLOOKUP(Tableau2[[#This Row],[Nom association/Sigle]],Tableau1[],2,FALSE),"")</f>
        <v/>
      </c>
      <c r="L42" s="63" t="str">
        <f>IFERROR(VLOOKUP(Tableau2[[#This Row],[Nom association/Sigle]],Tableau1[],4,FALSE),"")</f>
        <v/>
      </c>
      <c r="M42" s="63" t="str">
        <f>IFERROR(VLOOKUP(Tableau2[[#This Row],[Nom association/Sigle]],Tableau1[],5,FALSE),"")</f>
        <v/>
      </c>
      <c r="N42" s="450" t="str">
        <f>IFERROR(VLOOKUP(Tableau2[[#This Row],[Nom association/Sigle]],Tableau1[],6,FALSE),"")</f>
        <v/>
      </c>
      <c r="O42" s="63" t="str">
        <f>IFERROR(VLOOKUP(Tableau2[[#This Row],[Nom association/Sigle]],Tableau1[],7,FALSE),"")</f>
        <v/>
      </c>
      <c r="P42" s="390"/>
      <c r="Q42" s="191"/>
      <c r="R42" s="191"/>
      <c r="S42" s="317"/>
      <c r="T42" s="318"/>
      <c r="U42" s="318"/>
      <c r="V42" s="191"/>
      <c r="W42" s="316"/>
      <c r="X42" s="316" t="str">
        <f>IF(ISBLANK(Tableau2[[#This Row],[Date de début]]),"",UPPER(TEXT(Tableau2[[#This Row],[Date de début]],"mmm")))</f>
        <v/>
      </c>
      <c r="Y42" s="316" t="str">
        <f>IF(ISBLANK(Tableau2[[#This Row],[Date de début]]),"",UPPER(TEXT(Tableau2[[#This Row],[Date de début]],"AAAA")))</f>
        <v/>
      </c>
      <c r="Z42" s="316"/>
      <c r="AA42" s="186" t="str">
        <f>IF(ISBLANK(Tableau2[[#This Row],[Date de fin]]),"",UPPER(TEXT(Tableau2[[#This Row],[Date de fin]],"mmm")))</f>
        <v/>
      </c>
      <c r="AB42" s="319" t="str">
        <f>IF(ISBLANK(Tableau2[[#This Row],[Date de fin]]),"",UPPER(TEXT(Tableau2[[#This Row],[Date de fin]],"AAAA")))</f>
        <v/>
      </c>
      <c r="AC42" s="320">
        <f>DATEDIF(Tableau2[[#This Row],[Date de début]],Tableau2[[#This Row],[Date de fin]],"m")</f>
        <v>0</v>
      </c>
      <c r="AD42" s="318"/>
      <c r="AE42" s="183"/>
      <c r="AF42" s="183"/>
      <c r="AG42" s="191"/>
      <c r="AH42" s="321"/>
      <c r="AI42" s="321"/>
      <c r="AJ42" s="338"/>
      <c r="AK42" s="350">
        <f t="shared" si="0"/>
        <v>0</v>
      </c>
      <c r="AL42" s="339"/>
    </row>
    <row r="43" spans="2:38" ht="30" customHeight="1" x14ac:dyDescent="0.35">
      <c r="B43" s="358"/>
      <c r="C43" s="316"/>
      <c r="D43" s="183" t="str">
        <f>IF(ISBLANK(Tableau2[[#This Row],[Date de signature]]),"",UPPER(TEXT(Tableau2[[#This Row],[Date de signature]],"mmm")))</f>
        <v/>
      </c>
      <c r="E43" s="183" t="str">
        <f>IF(ISBLANK(Tableau2[[#This Row],[Date de signature]]),"",UPPER(TEXT(Tableau2[[#This Row],[Date de signature]],"AAAA")))</f>
        <v/>
      </c>
      <c r="F43" s="207"/>
      <c r="G43" s="183"/>
      <c r="H43" s="386"/>
      <c r="I43" s="388"/>
      <c r="J43" s="191"/>
      <c r="K43" s="63" t="str">
        <f>IFERROR(VLOOKUP(Tableau2[[#This Row],[Nom association/Sigle]],Tableau1[],2,FALSE),"")</f>
        <v/>
      </c>
      <c r="L43" s="63" t="str">
        <f>IFERROR(VLOOKUP(Tableau2[[#This Row],[Nom association/Sigle]],Tableau1[],4,FALSE),"")</f>
        <v/>
      </c>
      <c r="M43" s="63" t="str">
        <f>IFERROR(VLOOKUP(Tableau2[[#This Row],[Nom association/Sigle]],Tableau1[],5,FALSE),"")</f>
        <v/>
      </c>
      <c r="N43" s="450" t="str">
        <f>IFERROR(VLOOKUP(Tableau2[[#This Row],[Nom association/Sigle]],Tableau1[],6,FALSE),"")</f>
        <v/>
      </c>
      <c r="O43" s="63" t="str">
        <f>IFERROR(VLOOKUP(Tableau2[[#This Row],[Nom association/Sigle]],Tableau1[],7,FALSE),"")</f>
        <v/>
      </c>
      <c r="P43" s="390"/>
      <c r="Q43" s="191"/>
      <c r="R43" s="191"/>
      <c r="S43" s="317"/>
      <c r="T43" s="318"/>
      <c r="U43" s="318"/>
      <c r="V43" s="191"/>
      <c r="W43" s="316"/>
      <c r="X43" s="316" t="str">
        <f>IF(ISBLANK(Tableau2[[#This Row],[Date de début]]),"",UPPER(TEXT(Tableau2[[#This Row],[Date de début]],"mmm")))</f>
        <v/>
      </c>
      <c r="Y43" s="316" t="str">
        <f>IF(ISBLANK(Tableau2[[#This Row],[Date de début]]),"",UPPER(TEXT(Tableau2[[#This Row],[Date de début]],"AAAA")))</f>
        <v/>
      </c>
      <c r="Z43" s="316"/>
      <c r="AA43" s="186" t="str">
        <f>IF(ISBLANK(Tableau2[[#This Row],[Date de fin]]),"",UPPER(TEXT(Tableau2[[#This Row],[Date de fin]],"mmm")))</f>
        <v/>
      </c>
      <c r="AB43" s="319" t="str">
        <f>IF(ISBLANK(Tableau2[[#This Row],[Date de fin]]),"",UPPER(TEXT(Tableau2[[#This Row],[Date de fin]],"AAAA")))</f>
        <v/>
      </c>
      <c r="AC43" s="320">
        <f>DATEDIF(Tableau2[[#This Row],[Date de début]],Tableau2[[#This Row],[Date de fin]],"m")</f>
        <v>0</v>
      </c>
      <c r="AD43" s="318"/>
      <c r="AE43" s="183"/>
      <c r="AF43" s="183"/>
      <c r="AG43" s="191"/>
      <c r="AH43" s="321"/>
      <c r="AI43" s="321"/>
      <c r="AJ43" s="338"/>
      <c r="AK43" s="350">
        <f t="shared" si="0"/>
        <v>0</v>
      </c>
      <c r="AL43" s="339"/>
    </row>
    <row r="44" spans="2:38" ht="43" customHeight="1" x14ac:dyDescent="0.35">
      <c r="B44" s="358"/>
      <c r="C44" s="316"/>
      <c r="D44" s="183" t="str">
        <f>IF(ISBLANK(Tableau2[[#This Row],[Date de signature]]),"",UPPER(TEXT(Tableau2[[#This Row],[Date de signature]],"mmm")))</f>
        <v/>
      </c>
      <c r="E44" s="183" t="str">
        <f>IF(ISBLANK(Tableau2[[#This Row],[Date de signature]]),"",UPPER(TEXT(Tableau2[[#This Row],[Date de signature]],"AAAA")))</f>
        <v/>
      </c>
      <c r="F44" s="207"/>
      <c r="G44" s="183"/>
      <c r="H44" s="386"/>
      <c r="I44" s="388"/>
      <c r="J44" s="191"/>
      <c r="K44" s="63" t="str">
        <f>IFERROR(VLOOKUP(Tableau2[[#This Row],[Nom association/Sigle]],Tableau1[],2,FALSE),"")</f>
        <v/>
      </c>
      <c r="L44" s="63" t="str">
        <f>IFERROR(VLOOKUP(Tableau2[[#This Row],[Nom association/Sigle]],Tableau1[],4,FALSE),"")</f>
        <v/>
      </c>
      <c r="M44" s="63" t="str">
        <f>IFERROR(VLOOKUP(Tableau2[[#This Row],[Nom association/Sigle]],Tableau1[],5,FALSE),"")</f>
        <v/>
      </c>
      <c r="N44" s="450" t="str">
        <f>IFERROR(VLOOKUP(Tableau2[[#This Row],[Nom association/Sigle]],Tableau1[],6,FALSE),"")</f>
        <v/>
      </c>
      <c r="O44" s="63" t="str">
        <f>IFERROR(VLOOKUP(Tableau2[[#This Row],[Nom association/Sigle]],Tableau1[],7,FALSE),"")</f>
        <v/>
      </c>
      <c r="P44" s="390"/>
      <c r="Q44" s="191"/>
      <c r="R44" s="191"/>
      <c r="S44" s="317"/>
      <c r="T44" s="318"/>
      <c r="U44" s="318"/>
      <c r="V44" s="191"/>
      <c r="W44" s="316"/>
      <c r="X44" s="316" t="str">
        <f>IF(ISBLANK(Tableau2[[#This Row],[Date de début]]),"",UPPER(TEXT(Tableau2[[#This Row],[Date de début]],"mmm")))</f>
        <v/>
      </c>
      <c r="Y44" s="316" t="str">
        <f>IF(ISBLANK(Tableau2[[#This Row],[Date de début]]),"",UPPER(TEXT(Tableau2[[#This Row],[Date de début]],"AAAA")))</f>
        <v/>
      </c>
      <c r="Z44" s="316"/>
      <c r="AA44" s="186" t="str">
        <f>IF(ISBLANK(Tableau2[[#This Row],[Date de fin]]),"",UPPER(TEXT(Tableau2[[#This Row],[Date de fin]],"mmm")))</f>
        <v/>
      </c>
      <c r="AB44" s="319" t="str">
        <f>IF(ISBLANK(Tableau2[[#This Row],[Date de fin]]),"",UPPER(TEXT(Tableau2[[#This Row],[Date de fin]],"AAAA")))</f>
        <v/>
      </c>
      <c r="AC44" s="320">
        <f>DATEDIF(Tableau2[[#This Row],[Date de début]],Tableau2[[#This Row],[Date de fin]],"m")</f>
        <v>0</v>
      </c>
      <c r="AD44" s="318"/>
      <c r="AE44" s="183"/>
      <c r="AF44" s="183"/>
      <c r="AG44" s="191"/>
      <c r="AH44" s="321"/>
      <c r="AI44" s="321"/>
      <c r="AJ44" s="338"/>
      <c r="AK44" s="350">
        <f t="shared" si="0"/>
        <v>0</v>
      </c>
      <c r="AL44" s="339"/>
    </row>
    <row r="45" spans="2:38" ht="44.5" customHeight="1" x14ac:dyDescent="0.35">
      <c r="B45" s="358"/>
      <c r="C45" s="316"/>
      <c r="D45" s="183" t="str">
        <f>IF(ISBLANK(Tableau2[[#This Row],[Date de signature]]),"",UPPER(TEXT(Tableau2[[#This Row],[Date de signature]],"mmm")))</f>
        <v/>
      </c>
      <c r="E45" s="183" t="str">
        <f>IF(ISBLANK(Tableau2[[#This Row],[Date de signature]]),"",UPPER(TEXT(Tableau2[[#This Row],[Date de signature]],"AAAA")))</f>
        <v/>
      </c>
      <c r="F45" s="207"/>
      <c r="G45" s="183"/>
      <c r="H45" s="386"/>
      <c r="I45" s="388"/>
      <c r="J45" s="191"/>
      <c r="K45" s="63" t="str">
        <f>IFERROR(VLOOKUP(Tableau2[[#This Row],[Nom association/Sigle]],Tableau1[],2,FALSE),"")</f>
        <v/>
      </c>
      <c r="L45" s="63" t="str">
        <f>IFERROR(VLOOKUP(Tableau2[[#This Row],[Nom association/Sigle]],Tableau1[],4,FALSE),"")</f>
        <v/>
      </c>
      <c r="M45" s="63" t="str">
        <f>IFERROR(VLOOKUP(Tableau2[[#This Row],[Nom association/Sigle]],Tableau1[],5,FALSE),"")</f>
        <v/>
      </c>
      <c r="N45" s="450" t="str">
        <f>IFERROR(VLOOKUP(Tableau2[[#This Row],[Nom association/Sigle]],Tableau1[],6,FALSE),"")</f>
        <v/>
      </c>
      <c r="O45" s="63" t="str">
        <f>IFERROR(VLOOKUP(Tableau2[[#This Row],[Nom association/Sigle]],Tableau1[],7,FALSE),"")</f>
        <v/>
      </c>
      <c r="P45" s="390"/>
      <c r="Q45" s="191"/>
      <c r="R45" s="191"/>
      <c r="S45" s="317"/>
      <c r="T45" s="318"/>
      <c r="U45" s="318"/>
      <c r="V45" s="191"/>
      <c r="W45" s="316"/>
      <c r="X45" s="316" t="str">
        <f>IF(ISBLANK(Tableau2[[#This Row],[Date de début]]),"",UPPER(TEXT(Tableau2[[#This Row],[Date de début]],"mmm")))</f>
        <v/>
      </c>
      <c r="Y45" s="316" t="str">
        <f>IF(ISBLANK(Tableau2[[#This Row],[Date de début]]),"",UPPER(TEXT(Tableau2[[#This Row],[Date de début]],"AAAA")))</f>
        <v/>
      </c>
      <c r="Z45" s="316"/>
      <c r="AA45" s="186" t="str">
        <f>IF(ISBLANK(Tableau2[[#This Row],[Date de fin]]),"",UPPER(TEXT(Tableau2[[#This Row],[Date de fin]],"mmm")))</f>
        <v/>
      </c>
      <c r="AB45" s="319" t="str">
        <f>IF(ISBLANK(Tableau2[[#This Row],[Date de fin]]),"",UPPER(TEXT(Tableau2[[#This Row],[Date de fin]],"AAAA")))</f>
        <v/>
      </c>
      <c r="AC45" s="320">
        <f>DATEDIF(Tableau2[[#This Row],[Date de début]],Tableau2[[#This Row],[Date de fin]],"m")</f>
        <v>0</v>
      </c>
      <c r="AD45" s="318"/>
      <c r="AE45" s="183"/>
      <c r="AF45" s="183"/>
      <c r="AG45" s="191"/>
      <c r="AH45" s="321"/>
      <c r="AI45" s="321"/>
      <c r="AJ45" s="338"/>
      <c r="AK45" s="350">
        <f t="shared" si="0"/>
        <v>0</v>
      </c>
      <c r="AL45" s="339"/>
    </row>
    <row r="46" spans="2:38" ht="41.5" customHeight="1" x14ac:dyDescent="0.35">
      <c r="B46" s="358"/>
      <c r="C46" s="316"/>
      <c r="D46" s="183" t="str">
        <f>IF(ISBLANK(Tableau2[[#This Row],[Date de signature]]),"",UPPER(TEXT(Tableau2[[#This Row],[Date de signature]],"mmm")))</f>
        <v/>
      </c>
      <c r="E46" s="183" t="str">
        <f>IF(ISBLANK(Tableau2[[#This Row],[Date de signature]]),"",UPPER(TEXT(Tableau2[[#This Row],[Date de signature]],"AAAA")))</f>
        <v/>
      </c>
      <c r="F46" s="207"/>
      <c r="G46" s="183"/>
      <c r="H46" s="386"/>
      <c r="I46" s="388"/>
      <c r="J46" s="191"/>
      <c r="K46" s="63" t="str">
        <f>IFERROR(VLOOKUP(Tableau2[[#This Row],[Nom association/Sigle]],Tableau1[],2,FALSE),"")</f>
        <v/>
      </c>
      <c r="L46" s="63" t="str">
        <f>IFERROR(VLOOKUP(Tableau2[[#This Row],[Nom association/Sigle]],Tableau1[],4,FALSE),"")</f>
        <v/>
      </c>
      <c r="M46" s="63" t="str">
        <f>IFERROR(VLOOKUP(Tableau2[[#This Row],[Nom association/Sigle]],Tableau1[],5,FALSE),"")</f>
        <v/>
      </c>
      <c r="N46" s="450" t="str">
        <f>IFERROR(VLOOKUP(Tableau2[[#This Row],[Nom association/Sigle]],Tableau1[],6,FALSE),"")</f>
        <v/>
      </c>
      <c r="O46" s="63" t="str">
        <f>IFERROR(VLOOKUP(Tableau2[[#This Row],[Nom association/Sigle]],Tableau1[],7,FALSE),"")</f>
        <v/>
      </c>
      <c r="P46" s="390"/>
      <c r="Q46" s="191"/>
      <c r="R46" s="191"/>
      <c r="S46" s="317"/>
      <c r="T46" s="318"/>
      <c r="U46" s="318"/>
      <c r="V46" s="191"/>
      <c r="W46" s="316"/>
      <c r="X46" s="316" t="str">
        <f>IF(ISBLANK(Tableau2[[#This Row],[Date de début]]),"",UPPER(TEXT(Tableau2[[#This Row],[Date de début]],"mmm")))</f>
        <v/>
      </c>
      <c r="Y46" s="316" t="str">
        <f>IF(ISBLANK(Tableau2[[#This Row],[Date de début]]),"",UPPER(TEXT(Tableau2[[#This Row],[Date de début]],"AAAA")))</f>
        <v/>
      </c>
      <c r="Z46" s="316"/>
      <c r="AA46" s="186" t="str">
        <f>IF(ISBLANK(Tableau2[[#This Row],[Date de fin]]),"",UPPER(TEXT(Tableau2[[#This Row],[Date de fin]],"mmm")))</f>
        <v/>
      </c>
      <c r="AB46" s="319" t="str">
        <f>IF(ISBLANK(Tableau2[[#This Row],[Date de fin]]),"",UPPER(TEXT(Tableau2[[#This Row],[Date de fin]],"AAAA")))</f>
        <v/>
      </c>
      <c r="AC46" s="320">
        <f>DATEDIF(Tableau2[[#This Row],[Date de début]],Tableau2[[#This Row],[Date de fin]],"m")</f>
        <v>0</v>
      </c>
      <c r="AD46" s="318"/>
      <c r="AE46" s="183"/>
      <c r="AF46" s="183"/>
      <c r="AG46" s="191"/>
      <c r="AH46" s="321"/>
      <c r="AI46" s="321"/>
      <c r="AJ46" s="338"/>
      <c r="AK46" s="350">
        <f t="shared" si="0"/>
        <v>0</v>
      </c>
      <c r="AL46" s="339"/>
    </row>
    <row r="47" spans="2:38" ht="52.5" customHeight="1" x14ac:dyDescent="0.35">
      <c r="B47" s="358"/>
      <c r="C47" s="316"/>
      <c r="D47" s="183" t="str">
        <f>IF(ISBLANK(Tableau2[[#This Row],[Date de signature]]),"",UPPER(TEXT(Tableau2[[#This Row],[Date de signature]],"mmm")))</f>
        <v/>
      </c>
      <c r="E47" s="183" t="str">
        <f>IF(ISBLANK(Tableau2[[#This Row],[Date de signature]]),"",UPPER(TEXT(Tableau2[[#This Row],[Date de signature]],"AAAA")))</f>
        <v/>
      </c>
      <c r="F47" s="207"/>
      <c r="G47" s="183"/>
      <c r="H47" s="386"/>
      <c r="I47" s="388"/>
      <c r="J47" s="191"/>
      <c r="K47" s="63" t="str">
        <f>IFERROR(VLOOKUP(Tableau2[[#This Row],[Nom association/Sigle]],Tableau1[],2,FALSE),"")</f>
        <v/>
      </c>
      <c r="L47" s="63" t="str">
        <f>IFERROR(VLOOKUP(Tableau2[[#This Row],[Nom association/Sigle]],Tableau1[],4,FALSE),"")</f>
        <v/>
      </c>
      <c r="M47" s="63" t="str">
        <f>IFERROR(VLOOKUP(Tableau2[[#This Row],[Nom association/Sigle]],Tableau1[],5,FALSE),"")</f>
        <v/>
      </c>
      <c r="N47" s="450" t="str">
        <f>IFERROR(VLOOKUP(Tableau2[[#This Row],[Nom association/Sigle]],Tableau1[],6,FALSE),"")</f>
        <v/>
      </c>
      <c r="O47" s="63" t="str">
        <f>IFERROR(VLOOKUP(Tableau2[[#This Row],[Nom association/Sigle]],Tableau1[],7,FALSE),"")</f>
        <v/>
      </c>
      <c r="P47" s="390"/>
      <c r="Q47" s="191"/>
      <c r="R47" s="191"/>
      <c r="S47" s="317"/>
      <c r="T47" s="318"/>
      <c r="U47" s="318"/>
      <c r="V47" s="191"/>
      <c r="W47" s="316"/>
      <c r="X47" s="316" t="str">
        <f>IF(ISBLANK(Tableau2[[#This Row],[Date de début]]),"",UPPER(TEXT(Tableau2[[#This Row],[Date de début]],"mmm")))</f>
        <v/>
      </c>
      <c r="Y47" s="316" t="str">
        <f>IF(ISBLANK(Tableau2[[#This Row],[Date de début]]),"",UPPER(TEXT(Tableau2[[#This Row],[Date de début]],"AAAA")))</f>
        <v/>
      </c>
      <c r="Z47" s="316"/>
      <c r="AA47" s="186" t="str">
        <f>IF(ISBLANK(Tableau2[[#This Row],[Date de fin]]),"",UPPER(TEXT(Tableau2[[#This Row],[Date de fin]],"mmm")))</f>
        <v/>
      </c>
      <c r="AB47" s="319" t="str">
        <f>IF(ISBLANK(Tableau2[[#This Row],[Date de fin]]),"",UPPER(TEXT(Tableau2[[#This Row],[Date de fin]],"AAAA")))</f>
        <v/>
      </c>
      <c r="AC47" s="320">
        <f>DATEDIF(Tableau2[[#This Row],[Date de début]],Tableau2[[#This Row],[Date de fin]],"m")</f>
        <v>0</v>
      </c>
      <c r="AD47" s="318"/>
      <c r="AE47" s="183"/>
      <c r="AF47" s="183"/>
      <c r="AG47" s="191"/>
      <c r="AH47" s="321"/>
      <c r="AI47" s="321"/>
      <c r="AJ47" s="338"/>
      <c r="AK47" s="350">
        <f t="shared" si="0"/>
        <v>0</v>
      </c>
      <c r="AL47" s="339"/>
    </row>
    <row r="48" spans="2:38" ht="40" customHeight="1" x14ac:dyDescent="0.35">
      <c r="B48" s="358"/>
      <c r="C48" s="316"/>
      <c r="D48" s="183" t="str">
        <f>IF(ISBLANK(Tableau2[[#This Row],[Date de signature]]),"",UPPER(TEXT(Tableau2[[#This Row],[Date de signature]],"mmm")))</f>
        <v/>
      </c>
      <c r="E48" s="183" t="str">
        <f>IF(ISBLANK(Tableau2[[#This Row],[Date de signature]]),"",UPPER(TEXT(Tableau2[[#This Row],[Date de signature]],"AAAA")))</f>
        <v/>
      </c>
      <c r="F48" s="207"/>
      <c r="G48" s="183"/>
      <c r="H48" s="386"/>
      <c r="I48" s="388"/>
      <c r="J48" s="191"/>
      <c r="K48" s="63" t="str">
        <f>IFERROR(VLOOKUP(Tableau2[[#This Row],[Nom association/Sigle]],Tableau1[],2,FALSE),"")</f>
        <v/>
      </c>
      <c r="L48" s="63" t="str">
        <f>IFERROR(VLOOKUP(Tableau2[[#This Row],[Nom association/Sigle]],Tableau1[],4,FALSE),"")</f>
        <v/>
      </c>
      <c r="M48" s="63" t="str">
        <f>IFERROR(VLOOKUP(Tableau2[[#This Row],[Nom association/Sigle]],Tableau1[],5,FALSE),"")</f>
        <v/>
      </c>
      <c r="N48" s="450" t="str">
        <f>IFERROR(VLOOKUP(Tableau2[[#This Row],[Nom association/Sigle]],Tableau1[],6,FALSE),"")</f>
        <v/>
      </c>
      <c r="O48" s="63" t="str">
        <f>IFERROR(VLOOKUP(Tableau2[[#This Row],[Nom association/Sigle]],Tableau1[],7,FALSE),"")</f>
        <v/>
      </c>
      <c r="P48" s="390"/>
      <c r="Q48" s="191"/>
      <c r="R48" s="191"/>
      <c r="S48" s="317"/>
      <c r="T48" s="318"/>
      <c r="U48" s="318"/>
      <c r="V48" s="191"/>
      <c r="W48" s="316"/>
      <c r="X48" s="316" t="str">
        <f>IF(ISBLANK(Tableau2[[#This Row],[Date de début]]),"",UPPER(TEXT(Tableau2[[#This Row],[Date de début]],"mmm")))</f>
        <v/>
      </c>
      <c r="Y48" s="316" t="str">
        <f>IF(ISBLANK(Tableau2[[#This Row],[Date de début]]),"",UPPER(TEXT(Tableau2[[#This Row],[Date de début]],"AAAA")))</f>
        <v/>
      </c>
      <c r="Z48" s="316"/>
      <c r="AA48" s="186" t="str">
        <f>IF(ISBLANK(Tableau2[[#This Row],[Date de fin]]),"",UPPER(TEXT(Tableau2[[#This Row],[Date de fin]],"mmm")))</f>
        <v/>
      </c>
      <c r="AB48" s="319" t="str">
        <f>IF(ISBLANK(Tableau2[[#This Row],[Date de fin]]),"",UPPER(TEXT(Tableau2[[#This Row],[Date de fin]],"AAAA")))</f>
        <v/>
      </c>
      <c r="AC48" s="320">
        <f>DATEDIF(Tableau2[[#This Row],[Date de début]],Tableau2[[#This Row],[Date de fin]],"m")</f>
        <v>0</v>
      </c>
      <c r="AD48" s="318"/>
      <c r="AE48" s="183"/>
      <c r="AF48" s="183"/>
      <c r="AG48" s="191"/>
      <c r="AH48" s="321"/>
      <c r="AI48" s="321"/>
      <c r="AJ48" s="338"/>
      <c r="AK48" s="350">
        <f t="shared" si="0"/>
        <v>0</v>
      </c>
      <c r="AL48" s="339"/>
    </row>
    <row r="49" spans="2:38" ht="45" customHeight="1" x14ac:dyDescent="0.35">
      <c r="B49" s="358"/>
      <c r="C49" s="316"/>
      <c r="D49" s="183" t="str">
        <f>IF(ISBLANK(Tableau2[[#This Row],[Date de signature]]),"",UPPER(TEXT(Tableau2[[#This Row],[Date de signature]],"mmm")))</f>
        <v/>
      </c>
      <c r="E49" s="183" t="str">
        <f>IF(ISBLANK(Tableau2[[#This Row],[Date de signature]]),"",UPPER(TEXT(Tableau2[[#This Row],[Date de signature]],"AAAA")))</f>
        <v/>
      </c>
      <c r="F49" s="207"/>
      <c r="G49" s="183"/>
      <c r="H49" s="386"/>
      <c r="I49" s="388"/>
      <c r="J49" s="191"/>
      <c r="K49" s="63" t="str">
        <f>IFERROR(VLOOKUP(Tableau2[[#This Row],[Nom association/Sigle]],Tableau1[],2,FALSE),"")</f>
        <v/>
      </c>
      <c r="L49" s="63" t="str">
        <f>IFERROR(VLOOKUP(Tableau2[[#This Row],[Nom association/Sigle]],Tableau1[],4,FALSE),"")</f>
        <v/>
      </c>
      <c r="M49" s="63" t="str">
        <f>IFERROR(VLOOKUP(Tableau2[[#This Row],[Nom association/Sigle]],Tableau1[],5,FALSE),"")</f>
        <v/>
      </c>
      <c r="N49" s="450" t="str">
        <f>IFERROR(VLOOKUP(Tableau2[[#This Row],[Nom association/Sigle]],Tableau1[],6,FALSE),"")</f>
        <v/>
      </c>
      <c r="O49" s="63" t="str">
        <f>IFERROR(VLOOKUP(Tableau2[[#This Row],[Nom association/Sigle]],Tableau1[],7,FALSE),"")</f>
        <v/>
      </c>
      <c r="P49" s="390"/>
      <c r="Q49" s="191"/>
      <c r="R49" s="191"/>
      <c r="S49" s="317"/>
      <c r="T49" s="318"/>
      <c r="U49" s="318"/>
      <c r="V49" s="191"/>
      <c r="W49" s="316"/>
      <c r="X49" s="316" t="str">
        <f>IF(ISBLANK(Tableau2[[#This Row],[Date de début]]),"",UPPER(TEXT(Tableau2[[#This Row],[Date de début]],"mmm")))</f>
        <v/>
      </c>
      <c r="Y49" s="316" t="str">
        <f>IF(ISBLANK(Tableau2[[#This Row],[Date de début]]),"",UPPER(TEXT(Tableau2[[#This Row],[Date de début]],"AAAA")))</f>
        <v/>
      </c>
      <c r="Z49" s="316"/>
      <c r="AA49" s="186" t="str">
        <f>IF(ISBLANK(Tableau2[[#This Row],[Date de fin]]),"",UPPER(TEXT(Tableau2[[#This Row],[Date de fin]],"mmm")))</f>
        <v/>
      </c>
      <c r="AB49" s="319" t="str">
        <f>IF(ISBLANK(Tableau2[[#This Row],[Date de fin]]),"",UPPER(TEXT(Tableau2[[#This Row],[Date de fin]],"AAAA")))</f>
        <v/>
      </c>
      <c r="AC49" s="320">
        <f>DATEDIF(Tableau2[[#This Row],[Date de début]],Tableau2[[#This Row],[Date de fin]],"m")</f>
        <v>0</v>
      </c>
      <c r="AD49" s="318"/>
      <c r="AE49" s="183"/>
      <c r="AF49" s="183"/>
      <c r="AG49" s="191"/>
      <c r="AH49" s="321"/>
      <c r="AI49" s="321"/>
      <c r="AJ49" s="338"/>
      <c r="AK49" s="350">
        <f t="shared" si="0"/>
        <v>0</v>
      </c>
      <c r="AL49" s="339"/>
    </row>
    <row r="50" spans="2:38" ht="48" customHeight="1" x14ac:dyDescent="0.35">
      <c r="B50" s="358"/>
      <c r="C50" s="316"/>
      <c r="D50" s="183" t="str">
        <f>IF(ISBLANK(Tableau2[[#This Row],[Date de signature]]),"",UPPER(TEXT(Tableau2[[#This Row],[Date de signature]],"mmm")))</f>
        <v/>
      </c>
      <c r="E50" s="183" t="str">
        <f>IF(ISBLANK(Tableau2[[#This Row],[Date de signature]]),"",UPPER(TEXT(Tableau2[[#This Row],[Date de signature]],"AAAA")))</f>
        <v/>
      </c>
      <c r="F50" s="207"/>
      <c r="G50" s="183"/>
      <c r="H50" s="386"/>
      <c r="I50" s="388"/>
      <c r="J50" s="191"/>
      <c r="K50" s="63" t="str">
        <f>IFERROR(VLOOKUP(Tableau2[[#This Row],[Nom association/Sigle]],Tableau1[],2,FALSE),"")</f>
        <v/>
      </c>
      <c r="L50" s="63" t="str">
        <f>IFERROR(VLOOKUP(Tableau2[[#This Row],[Nom association/Sigle]],Tableau1[],4,FALSE),"")</f>
        <v/>
      </c>
      <c r="M50" s="63" t="str">
        <f>IFERROR(VLOOKUP(Tableau2[[#This Row],[Nom association/Sigle]],Tableau1[],5,FALSE),"")</f>
        <v/>
      </c>
      <c r="N50" s="450" t="str">
        <f>IFERROR(VLOOKUP(Tableau2[[#This Row],[Nom association/Sigle]],Tableau1[],6,FALSE),"")</f>
        <v/>
      </c>
      <c r="O50" s="63" t="str">
        <f>IFERROR(VLOOKUP(Tableau2[[#This Row],[Nom association/Sigle]],Tableau1[],7,FALSE),"")</f>
        <v/>
      </c>
      <c r="P50" s="390"/>
      <c r="Q50" s="191"/>
      <c r="R50" s="191"/>
      <c r="S50" s="317"/>
      <c r="T50" s="318"/>
      <c r="U50" s="318"/>
      <c r="V50" s="191"/>
      <c r="W50" s="316"/>
      <c r="X50" s="316" t="str">
        <f>IF(ISBLANK(Tableau2[[#This Row],[Date de début]]),"",UPPER(TEXT(Tableau2[[#This Row],[Date de début]],"mmm")))</f>
        <v/>
      </c>
      <c r="Y50" s="316" t="str">
        <f>IF(ISBLANK(Tableau2[[#This Row],[Date de début]]),"",UPPER(TEXT(Tableau2[[#This Row],[Date de début]],"AAAA")))</f>
        <v/>
      </c>
      <c r="Z50" s="316"/>
      <c r="AA50" s="186" t="str">
        <f>IF(ISBLANK(Tableau2[[#This Row],[Date de fin]]),"",UPPER(TEXT(Tableau2[[#This Row],[Date de fin]],"mmm")))</f>
        <v/>
      </c>
      <c r="AB50" s="319" t="str">
        <f>IF(ISBLANK(Tableau2[[#This Row],[Date de fin]]),"",UPPER(TEXT(Tableau2[[#This Row],[Date de fin]],"AAAA")))</f>
        <v/>
      </c>
      <c r="AC50" s="320">
        <f>DATEDIF(Tableau2[[#This Row],[Date de début]],Tableau2[[#This Row],[Date de fin]],"m")</f>
        <v>0</v>
      </c>
      <c r="AD50" s="318"/>
      <c r="AE50" s="183"/>
      <c r="AF50" s="183"/>
      <c r="AG50" s="191"/>
      <c r="AH50" s="321"/>
      <c r="AI50" s="321"/>
      <c r="AJ50" s="338"/>
      <c r="AK50" s="350">
        <f t="shared" si="0"/>
        <v>0</v>
      </c>
      <c r="AL50" s="339"/>
    </row>
    <row r="51" spans="2:38" ht="46" customHeight="1" x14ac:dyDescent="0.35">
      <c r="B51" s="358"/>
      <c r="C51" s="316"/>
      <c r="D51" s="183" t="str">
        <f>IF(ISBLANK(Tableau2[[#This Row],[Date de signature]]),"",UPPER(TEXT(Tableau2[[#This Row],[Date de signature]],"mmm")))</f>
        <v/>
      </c>
      <c r="E51" s="183" t="str">
        <f>IF(ISBLANK(Tableau2[[#This Row],[Date de signature]]),"",UPPER(TEXT(Tableau2[[#This Row],[Date de signature]],"AAAA")))</f>
        <v/>
      </c>
      <c r="F51" s="207"/>
      <c r="G51" s="183"/>
      <c r="H51" s="386"/>
      <c r="I51" s="388"/>
      <c r="J51" s="191"/>
      <c r="K51" s="63" t="str">
        <f>IFERROR(VLOOKUP(Tableau2[[#This Row],[Nom association/Sigle]],Tableau1[],2,FALSE),"")</f>
        <v/>
      </c>
      <c r="L51" s="63" t="str">
        <f>IFERROR(VLOOKUP(Tableau2[[#This Row],[Nom association/Sigle]],Tableau1[],4,FALSE),"")</f>
        <v/>
      </c>
      <c r="M51" s="63" t="str">
        <f>IFERROR(VLOOKUP(Tableau2[[#This Row],[Nom association/Sigle]],Tableau1[],5,FALSE),"")</f>
        <v/>
      </c>
      <c r="N51" s="450" t="str">
        <f>IFERROR(VLOOKUP(Tableau2[[#This Row],[Nom association/Sigle]],Tableau1[],6,FALSE),"")</f>
        <v/>
      </c>
      <c r="O51" s="63" t="str">
        <f>IFERROR(VLOOKUP(Tableau2[[#This Row],[Nom association/Sigle]],Tableau1[],7,FALSE),"")</f>
        <v/>
      </c>
      <c r="P51" s="390"/>
      <c r="Q51" s="191"/>
      <c r="R51" s="191"/>
      <c r="S51" s="317"/>
      <c r="T51" s="318"/>
      <c r="U51" s="318"/>
      <c r="V51" s="191"/>
      <c r="W51" s="316"/>
      <c r="X51" s="316" t="str">
        <f>IF(ISBLANK(Tableau2[[#This Row],[Date de début]]),"",UPPER(TEXT(Tableau2[[#This Row],[Date de début]],"mmm")))</f>
        <v/>
      </c>
      <c r="Y51" s="316" t="str">
        <f>IF(ISBLANK(Tableau2[[#This Row],[Date de début]]),"",UPPER(TEXT(Tableau2[[#This Row],[Date de début]],"AAAA")))</f>
        <v/>
      </c>
      <c r="Z51" s="316"/>
      <c r="AA51" s="186" t="str">
        <f>IF(ISBLANK(Tableau2[[#This Row],[Date de fin]]),"",UPPER(TEXT(Tableau2[[#This Row],[Date de fin]],"mmm")))</f>
        <v/>
      </c>
      <c r="AB51" s="319" t="str">
        <f>IF(ISBLANK(Tableau2[[#This Row],[Date de fin]]),"",UPPER(TEXT(Tableau2[[#This Row],[Date de fin]],"AAAA")))</f>
        <v/>
      </c>
      <c r="AC51" s="320">
        <f>DATEDIF(Tableau2[[#This Row],[Date de début]],Tableau2[[#This Row],[Date de fin]],"m")</f>
        <v>0</v>
      </c>
      <c r="AD51" s="318"/>
      <c r="AE51" s="183"/>
      <c r="AF51" s="183"/>
      <c r="AG51" s="191"/>
      <c r="AH51" s="321"/>
      <c r="AI51" s="321"/>
      <c r="AJ51" s="338"/>
      <c r="AK51" s="350">
        <f t="shared" si="0"/>
        <v>0</v>
      </c>
      <c r="AL51" s="339"/>
    </row>
    <row r="52" spans="2:38" ht="45" customHeight="1" x14ac:dyDescent="0.35">
      <c r="B52" s="358" t="s">
        <v>290</v>
      </c>
      <c r="C52" s="316"/>
      <c r="D52" s="183" t="str">
        <f>IF(ISBLANK(Tableau2[[#This Row],[Date de signature]]),"",UPPER(TEXT(Tableau2[[#This Row],[Date de signature]],"mmm")))</f>
        <v/>
      </c>
      <c r="E52" s="183" t="str">
        <f>IF(ISBLANK(Tableau2[[#This Row],[Date de signature]]),"",UPPER(TEXT(Tableau2[[#This Row],[Date de signature]],"AAAA")))</f>
        <v/>
      </c>
      <c r="F52" s="207"/>
      <c r="G52" s="183"/>
      <c r="H52" s="386"/>
      <c r="I52" s="388"/>
      <c r="J52" s="191"/>
      <c r="K52" s="63" t="str">
        <f>IFERROR(VLOOKUP(Tableau2[[#This Row],[Nom association/Sigle]],Tableau1[],2,FALSE),"")</f>
        <v/>
      </c>
      <c r="L52" s="63" t="str">
        <f>IFERROR(VLOOKUP(Tableau2[[#This Row],[Nom association/Sigle]],Tableau1[],4,FALSE),"")</f>
        <v/>
      </c>
      <c r="M52" s="63" t="str">
        <f>IFERROR(VLOOKUP(Tableau2[[#This Row],[Nom association/Sigle]],Tableau1[],5,FALSE),"")</f>
        <v/>
      </c>
      <c r="N52" s="450" t="str">
        <f>IFERROR(VLOOKUP(Tableau2[[#This Row],[Nom association/Sigle]],Tableau1[],6,FALSE),"")</f>
        <v/>
      </c>
      <c r="O52" s="63" t="str">
        <f>IFERROR(VLOOKUP(Tableau2[[#This Row],[Nom association/Sigle]],Tableau1[],7,FALSE),"")</f>
        <v/>
      </c>
      <c r="P52" s="390"/>
      <c r="Q52" s="191"/>
      <c r="R52" s="191"/>
      <c r="S52" s="317"/>
      <c r="T52" s="318"/>
      <c r="U52" s="318"/>
      <c r="V52" s="191"/>
      <c r="W52" s="316"/>
      <c r="X52" s="316" t="str">
        <f>IF(ISBLANK(Tableau2[[#This Row],[Date de début]]),"",UPPER(TEXT(Tableau2[[#This Row],[Date de début]],"mmm")))</f>
        <v/>
      </c>
      <c r="Y52" s="316" t="str">
        <f>IF(ISBLANK(Tableau2[[#This Row],[Date de début]]),"",UPPER(TEXT(Tableau2[[#This Row],[Date de début]],"AAAA")))</f>
        <v/>
      </c>
      <c r="Z52" s="316"/>
      <c r="AA52" s="186" t="str">
        <f>IF(ISBLANK(Tableau2[[#This Row],[Date de fin]]),"",UPPER(TEXT(Tableau2[[#This Row],[Date de fin]],"mmm")))</f>
        <v/>
      </c>
      <c r="AB52" s="319" t="str">
        <f>IF(ISBLANK(Tableau2[[#This Row],[Date de fin]]),"",UPPER(TEXT(Tableau2[[#This Row],[Date de fin]],"AAAA")))</f>
        <v/>
      </c>
      <c r="AC52" s="320">
        <f>DATEDIF(Tableau2[[#This Row],[Date de début]],Tableau2[[#This Row],[Date de fin]],"m")</f>
        <v>0</v>
      </c>
      <c r="AD52" s="318"/>
      <c r="AE52" s="183"/>
      <c r="AF52" s="183"/>
      <c r="AG52" s="191"/>
      <c r="AH52" s="321"/>
      <c r="AI52" s="321"/>
      <c r="AJ52" s="338"/>
      <c r="AK52" s="350">
        <f t="shared" si="0"/>
        <v>0</v>
      </c>
      <c r="AL52" s="339"/>
    </row>
    <row r="53" spans="2:38" ht="48" customHeight="1" x14ac:dyDescent="0.35">
      <c r="B53" s="366" t="s">
        <v>292</v>
      </c>
      <c r="C53" s="316"/>
      <c r="D53" s="183" t="str">
        <f>IF(ISBLANK(Tableau2[[#This Row],[Date de signature]]),"",UPPER(TEXT(Tableau2[[#This Row],[Date de signature]],"mmm")))</f>
        <v/>
      </c>
      <c r="E53" s="183" t="str">
        <f>IF(ISBLANK(Tableau2[[#This Row],[Date de signature]]),"",UPPER(TEXT(Tableau2[[#This Row],[Date de signature]],"AAAA")))</f>
        <v/>
      </c>
      <c r="F53" s="207"/>
      <c r="G53" s="183"/>
      <c r="H53" s="386"/>
      <c r="I53" s="388"/>
      <c r="J53" s="191"/>
      <c r="K53" s="63" t="str">
        <f>IFERROR(VLOOKUP(Tableau2[[#This Row],[Nom association/Sigle]],Tableau1[],2,FALSE),"")</f>
        <v/>
      </c>
      <c r="L53" s="63" t="str">
        <f>IFERROR(VLOOKUP(Tableau2[[#This Row],[Nom association/Sigle]],Tableau1[],4,FALSE),"")</f>
        <v/>
      </c>
      <c r="M53" s="63" t="str">
        <f>IFERROR(VLOOKUP(Tableau2[[#This Row],[Nom association/Sigle]],Tableau1[],5,FALSE),"")</f>
        <v/>
      </c>
      <c r="N53" s="450" t="str">
        <f>IFERROR(VLOOKUP(Tableau2[[#This Row],[Nom association/Sigle]],Tableau1[],6,FALSE),"")</f>
        <v/>
      </c>
      <c r="O53" s="63" t="str">
        <f>IFERROR(VLOOKUP(Tableau2[[#This Row],[Nom association/Sigle]],Tableau1[],7,FALSE),"")</f>
        <v/>
      </c>
      <c r="P53" s="390"/>
      <c r="Q53" s="191"/>
      <c r="R53" s="191"/>
      <c r="S53" s="317"/>
      <c r="T53" s="318"/>
      <c r="U53" s="318"/>
      <c r="V53" s="191"/>
      <c r="W53" s="316"/>
      <c r="X53" s="316" t="str">
        <f>IF(ISBLANK(Tableau2[[#This Row],[Date de début]]),"",UPPER(TEXT(Tableau2[[#This Row],[Date de début]],"mmm")))</f>
        <v/>
      </c>
      <c r="Y53" s="316" t="str">
        <f>IF(ISBLANK(Tableau2[[#This Row],[Date de début]]),"",UPPER(TEXT(Tableau2[[#This Row],[Date de début]],"AAAA")))</f>
        <v/>
      </c>
      <c r="Z53" s="316"/>
      <c r="AA53" s="186" t="str">
        <f>IF(ISBLANK(Tableau2[[#This Row],[Date de fin]]),"",UPPER(TEXT(Tableau2[[#This Row],[Date de fin]],"mmm")))</f>
        <v/>
      </c>
      <c r="AB53" s="319" t="str">
        <f>IF(ISBLANK(Tableau2[[#This Row],[Date de fin]]),"",UPPER(TEXT(Tableau2[[#This Row],[Date de fin]],"AAAA")))</f>
        <v/>
      </c>
      <c r="AC53" s="320">
        <f>DATEDIF(Tableau2[[#This Row],[Date de début]],Tableau2[[#This Row],[Date de fin]],"m")</f>
        <v>0</v>
      </c>
      <c r="AD53" s="318"/>
      <c r="AE53" s="183"/>
      <c r="AF53" s="183"/>
      <c r="AG53" s="191"/>
      <c r="AH53" s="321"/>
      <c r="AI53" s="321"/>
      <c r="AJ53" s="338"/>
      <c r="AK53" s="350">
        <f t="shared" si="0"/>
        <v>0</v>
      </c>
      <c r="AL53" s="339"/>
    </row>
    <row r="54" spans="2:38" ht="50.15" customHeight="1" x14ac:dyDescent="0.35">
      <c r="B54" s="357" t="s">
        <v>293</v>
      </c>
      <c r="C54" s="316"/>
      <c r="D54" s="183" t="str">
        <f>IF(ISBLANK(Tableau2[[#This Row],[Date de signature]]),"",UPPER(TEXT(Tableau2[[#This Row],[Date de signature]],"mmm")))</f>
        <v/>
      </c>
      <c r="E54" s="183" t="str">
        <f>IF(ISBLANK(Tableau2[[#This Row],[Date de signature]]),"",UPPER(TEXT(Tableau2[[#This Row],[Date de signature]],"AAAA")))</f>
        <v/>
      </c>
      <c r="F54" s="207"/>
      <c r="G54" s="183"/>
      <c r="H54" s="386"/>
      <c r="I54" s="388"/>
      <c r="J54" s="191"/>
      <c r="K54" s="63" t="str">
        <f>IFERROR(VLOOKUP(Tableau2[[#This Row],[Nom association/Sigle]],Tableau1[],2,FALSE),"")</f>
        <v/>
      </c>
      <c r="L54" s="63" t="str">
        <f>IFERROR(VLOOKUP(Tableau2[[#This Row],[Nom association/Sigle]],Tableau1[],4,FALSE),"")</f>
        <v/>
      </c>
      <c r="M54" s="63" t="str">
        <f>IFERROR(VLOOKUP(Tableau2[[#This Row],[Nom association/Sigle]],Tableau1[],5,FALSE),"")</f>
        <v/>
      </c>
      <c r="N54" s="450" t="str">
        <f>IFERROR(VLOOKUP(Tableau2[[#This Row],[Nom association/Sigle]],Tableau1[],6,FALSE),"")</f>
        <v/>
      </c>
      <c r="O54" s="63" t="str">
        <f>IFERROR(VLOOKUP(Tableau2[[#This Row],[Nom association/Sigle]],Tableau1[],7,FALSE),"")</f>
        <v/>
      </c>
      <c r="P54" s="390"/>
      <c r="Q54" s="191"/>
      <c r="R54" s="191"/>
      <c r="S54" s="317"/>
      <c r="T54" s="318"/>
      <c r="U54" s="318"/>
      <c r="V54" s="191"/>
      <c r="W54" s="316"/>
      <c r="X54" s="316" t="str">
        <f>IF(ISBLANK(Tableau2[[#This Row],[Date de début]]),"",UPPER(TEXT(Tableau2[[#This Row],[Date de début]],"mmm")))</f>
        <v/>
      </c>
      <c r="Y54" s="316" t="str">
        <f>IF(ISBLANK(Tableau2[[#This Row],[Date de début]]),"",UPPER(TEXT(Tableau2[[#This Row],[Date de début]],"AAAA")))</f>
        <v/>
      </c>
      <c r="Z54" s="316"/>
      <c r="AA54" s="186" t="str">
        <f>IF(ISBLANK(Tableau2[[#This Row],[Date de fin]]),"",UPPER(TEXT(Tableau2[[#This Row],[Date de fin]],"mmm")))</f>
        <v/>
      </c>
      <c r="AB54" s="319" t="str">
        <f>IF(ISBLANK(Tableau2[[#This Row],[Date de fin]]),"",UPPER(TEXT(Tableau2[[#This Row],[Date de fin]],"AAAA")))</f>
        <v/>
      </c>
      <c r="AC54" s="320">
        <f>DATEDIF(Tableau2[[#This Row],[Date de début]],Tableau2[[#This Row],[Date de fin]],"m")</f>
        <v>0</v>
      </c>
      <c r="AD54" s="318"/>
      <c r="AE54" s="183"/>
      <c r="AF54" s="183"/>
      <c r="AG54" s="191"/>
      <c r="AH54" s="321"/>
      <c r="AI54" s="321"/>
      <c r="AJ54" s="338"/>
      <c r="AK54" s="350">
        <f t="shared" si="0"/>
        <v>0</v>
      </c>
      <c r="AL54" s="339"/>
    </row>
    <row r="55" spans="2:38" ht="47.5" customHeight="1" x14ac:dyDescent="0.35">
      <c r="B55" s="357" t="s">
        <v>293</v>
      </c>
      <c r="C55" s="316"/>
      <c r="D55" s="183" t="str">
        <f>IF(ISBLANK(Tableau2[[#This Row],[Date de signature]]),"",UPPER(TEXT(Tableau2[[#This Row],[Date de signature]],"mmm")))</f>
        <v/>
      </c>
      <c r="E55" s="183" t="str">
        <f>IF(ISBLANK(Tableau2[[#This Row],[Date de signature]]),"",UPPER(TEXT(Tableau2[[#This Row],[Date de signature]],"AAAA")))</f>
        <v/>
      </c>
      <c r="F55" s="207"/>
      <c r="G55" s="183"/>
      <c r="H55" s="386"/>
      <c r="I55" s="388"/>
      <c r="J55" s="191"/>
      <c r="K55" s="63" t="str">
        <f>IFERROR(VLOOKUP(Tableau2[[#This Row],[Nom association/Sigle]],Tableau1[],2,FALSE),"")</f>
        <v/>
      </c>
      <c r="L55" s="63" t="str">
        <f>IFERROR(VLOOKUP(Tableau2[[#This Row],[Nom association/Sigle]],Tableau1[],4,FALSE),"")</f>
        <v/>
      </c>
      <c r="M55" s="63" t="str">
        <f>IFERROR(VLOOKUP(Tableau2[[#This Row],[Nom association/Sigle]],Tableau1[],5,FALSE),"")</f>
        <v/>
      </c>
      <c r="N55" s="450" t="str">
        <f>IFERROR(VLOOKUP(Tableau2[[#This Row],[Nom association/Sigle]],Tableau1[],6,FALSE),"")</f>
        <v/>
      </c>
      <c r="O55" s="63" t="str">
        <f>IFERROR(VLOOKUP(Tableau2[[#This Row],[Nom association/Sigle]],Tableau1[],7,FALSE),"")</f>
        <v/>
      </c>
      <c r="P55" s="390"/>
      <c r="Q55" s="191"/>
      <c r="R55" s="191"/>
      <c r="S55" s="317"/>
      <c r="T55" s="318"/>
      <c r="U55" s="318"/>
      <c r="V55" s="191"/>
      <c r="W55" s="316"/>
      <c r="X55" s="316" t="str">
        <f>IF(ISBLANK(Tableau2[[#This Row],[Date de début]]),"",UPPER(TEXT(Tableau2[[#This Row],[Date de début]],"mmm")))</f>
        <v/>
      </c>
      <c r="Y55" s="316" t="str">
        <f>IF(ISBLANK(Tableau2[[#This Row],[Date de début]]),"",UPPER(TEXT(Tableau2[[#This Row],[Date de début]],"AAAA")))</f>
        <v/>
      </c>
      <c r="Z55" s="316"/>
      <c r="AA55" s="186" t="str">
        <f>IF(ISBLANK(Tableau2[[#This Row],[Date de fin]]),"",UPPER(TEXT(Tableau2[[#This Row],[Date de fin]],"mmm")))</f>
        <v/>
      </c>
      <c r="AB55" s="319" t="str">
        <f>IF(ISBLANK(Tableau2[[#This Row],[Date de fin]]),"",UPPER(TEXT(Tableau2[[#This Row],[Date de fin]],"AAAA")))</f>
        <v/>
      </c>
      <c r="AC55" s="320">
        <f>DATEDIF(Tableau2[[#This Row],[Date de début]],Tableau2[[#This Row],[Date de fin]],"m")</f>
        <v>0</v>
      </c>
      <c r="AD55" s="318"/>
      <c r="AE55" s="183"/>
      <c r="AF55" s="183"/>
      <c r="AG55" s="191"/>
      <c r="AH55" s="321"/>
      <c r="AI55" s="321"/>
      <c r="AJ55" s="338"/>
      <c r="AK55" s="350">
        <f t="shared" si="0"/>
        <v>0</v>
      </c>
      <c r="AL55" s="339"/>
    </row>
    <row r="56" spans="2:38" ht="47.5" customHeight="1" x14ac:dyDescent="0.35">
      <c r="B56" s="366" t="s">
        <v>297</v>
      </c>
      <c r="C56" s="316"/>
      <c r="D56" s="183" t="str">
        <f>IF(ISBLANK(Tableau2[[#This Row],[Date de signature]]),"",UPPER(TEXT(Tableau2[[#This Row],[Date de signature]],"mmm")))</f>
        <v/>
      </c>
      <c r="E56" s="183" t="str">
        <f>IF(ISBLANK(Tableau2[[#This Row],[Date de signature]]),"",UPPER(TEXT(Tableau2[[#This Row],[Date de signature]],"AAAA")))</f>
        <v/>
      </c>
      <c r="F56" s="207"/>
      <c r="G56" s="183"/>
      <c r="H56" s="386"/>
      <c r="I56" s="388"/>
      <c r="J56" s="191"/>
      <c r="K56" s="63" t="str">
        <f>IFERROR(VLOOKUP(Tableau2[[#This Row],[Nom association/Sigle]],Tableau1[],2,FALSE),"")</f>
        <v/>
      </c>
      <c r="L56" s="63" t="str">
        <f>IFERROR(VLOOKUP(Tableau2[[#This Row],[Nom association/Sigle]],Tableau1[],4,FALSE),"")</f>
        <v/>
      </c>
      <c r="M56" s="63" t="str">
        <f>IFERROR(VLOOKUP(Tableau2[[#This Row],[Nom association/Sigle]],Tableau1[],5,FALSE),"")</f>
        <v/>
      </c>
      <c r="N56" s="450" t="str">
        <f>IFERROR(VLOOKUP(Tableau2[[#This Row],[Nom association/Sigle]],Tableau1[],6,FALSE),"")</f>
        <v/>
      </c>
      <c r="O56" s="63" t="str">
        <f>IFERROR(VLOOKUP(Tableau2[[#This Row],[Nom association/Sigle]],Tableau1[],7,FALSE),"")</f>
        <v/>
      </c>
      <c r="P56" s="390"/>
      <c r="Q56" s="191"/>
      <c r="R56" s="191"/>
      <c r="S56" s="317"/>
      <c r="T56" s="318"/>
      <c r="U56" s="318"/>
      <c r="V56" s="191"/>
      <c r="W56" s="316"/>
      <c r="X56" s="316" t="str">
        <f>IF(ISBLANK(Tableau2[[#This Row],[Date de début]]),"",UPPER(TEXT(Tableau2[[#This Row],[Date de début]],"mmm")))</f>
        <v/>
      </c>
      <c r="Y56" s="316" t="str">
        <f>IF(ISBLANK(Tableau2[[#This Row],[Date de début]]),"",UPPER(TEXT(Tableau2[[#This Row],[Date de début]],"AAAA")))</f>
        <v/>
      </c>
      <c r="Z56" s="316"/>
      <c r="AA56" s="186" t="str">
        <f>IF(ISBLANK(Tableau2[[#This Row],[Date de fin]]),"",UPPER(TEXT(Tableau2[[#This Row],[Date de fin]],"mmm")))</f>
        <v/>
      </c>
      <c r="AB56" s="319" t="str">
        <f>IF(ISBLANK(Tableau2[[#This Row],[Date de fin]]),"",UPPER(TEXT(Tableau2[[#This Row],[Date de fin]],"AAAA")))</f>
        <v/>
      </c>
      <c r="AC56" s="320">
        <f>DATEDIF(Tableau2[[#This Row],[Date de début]],Tableau2[[#This Row],[Date de fin]],"m")</f>
        <v>0</v>
      </c>
      <c r="AD56" s="318"/>
      <c r="AE56" s="183"/>
      <c r="AF56" s="183"/>
      <c r="AG56" s="191"/>
      <c r="AH56" s="321"/>
      <c r="AI56" s="321"/>
      <c r="AJ56" s="338"/>
      <c r="AK56" s="350">
        <f t="shared" si="0"/>
        <v>0</v>
      </c>
      <c r="AL56" s="339"/>
    </row>
    <row r="57" spans="2:38" ht="46.5" customHeight="1" x14ac:dyDescent="0.35">
      <c r="B57" s="357" t="s">
        <v>296</v>
      </c>
      <c r="C57" s="316"/>
      <c r="D57" s="183" t="str">
        <f>IF(ISBLANK(Tableau2[[#This Row],[Date de signature]]),"",UPPER(TEXT(Tableau2[[#This Row],[Date de signature]],"mmm")))</f>
        <v/>
      </c>
      <c r="E57" s="183" t="str">
        <f>IF(ISBLANK(Tableau2[[#This Row],[Date de signature]]),"",UPPER(TEXT(Tableau2[[#This Row],[Date de signature]],"AAAA")))</f>
        <v/>
      </c>
      <c r="F57" s="207"/>
      <c r="G57" s="183"/>
      <c r="H57" s="386"/>
      <c r="I57" s="388"/>
      <c r="J57" s="191"/>
      <c r="K57" s="63" t="str">
        <f>IFERROR(VLOOKUP(Tableau2[[#This Row],[Nom association/Sigle]],Tableau1[],2,FALSE),"")</f>
        <v/>
      </c>
      <c r="L57" s="63" t="str">
        <f>IFERROR(VLOOKUP(Tableau2[[#This Row],[Nom association/Sigle]],Tableau1[],4,FALSE),"")</f>
        <v/>
      </c>
      <c r="M57" s="63" t="str">
        <f>IFERROR(VLOOKUP(Tableau2[[#This Row],[Nom association/Sigle]],Tableau1[],5,FALSE),"")</f>
        <v/>
      </c>
      <c r="N57" s="450" t="str">
        <f>IFERROR(VLOOKUP(Tableau2[[#This Row],[Nom association/Sigle]],Tableau1[],6,FALSE),"")</f>
        <v/>
      </c>
      <c r="O57" s="63" t="str">
        <f>IFERROR(VLOOKUP(Tableau2[[#This Row],[Nom association/Sigle]],Tableau1[],7,FALSE),"")</f>
        <v/>
      </c>
      <c r="P57" s="390"/>
      <c r="Q57" s="191"/>
      <c r="R57" s="191"/>
      <c r="S57" s="317"/>
      <c r="T57" s="318"/>
      <c r="U57" s="318"/>
      <c r="V57" s="191"/>
      <c r="W57" s="316"/>
      <c r="X57" s="316" t="str">
        <f>IF(ISBLANK(Tableau2[[#This Row],[Date de début]]),"",UPPER(TEXT(Tableau2[[#This Row],[Date de début]],"mmm")))</f>
        <v/>
      </c>
      <c r="Y57" s="316" t="str">
        <f>IF(ISBLANK(Tableau2[[#This Row],[Date de début]]),"",UPPER(TEXT(Tableau2[[#This Row],[Date de début]],"AAAA")))</f>
        <v/>
      </c>
      <c r="Z57" s="316"/>
      <c r="AA57" s="186" t="str">
        <f>IF(ISBLANK(Tableau2[[#This Row],[Date de fin]]),"",UPPER(TEXT(Tableau2[[#This Row],[Date de fin]],"mmm")))</f>
        <v/>
      </c>
      <c r="AB57" s="319" t="str">
        <f>IF(ISBLANK(Tableau2[[#This Row],[Date de fin]]),"",UPPER(TEXT(Tableau2[[#This Row],[Date de fin]],"AAAA")))</f>
        <v/>
      </c>
      <c r="AC57" s="320">
        <f>DATEDIF(Tableau2[[#This Row],[Date de début]],Tableau2[[#This Row],[Date de fin]],"m")</f>
        <v>0</v>
      </c>
      <c r="AD57" s="318"/>
      <c r="AE57" s="183"/>
      <c r="AF57" s="183"/>
      <c r="AG57" s="191"/>
      <c r="AH57" s="321"/>
      <c r="AI57" s="321"/>
      <c r="AJ57" s="338"/>
      <c r="AK57" s="350">
        <f t="shared" si="0"/>
        <v>0</v>
      </c>
      <c r="AL57" s="339"/>
    </row>
    <row r="58" spans="2:38" ht="47.5" customHeight="1" x14ac:dyDescent="0.35">
      <c r="B58" s="358" t="s">
        <v>302</v>
      </c>
      <c r="C58" s="316"/>
      <c r="D58" s="183" t="str">
        <f>IF(ISBLANK(Tableau2[[#This Row],[Date de signature]]),"",UPPER(TEXT(Tableau2[[#This Row],[Date de signature]],"mmm")))</f>
        <v/>
      </c>
      <c r="E58" s="183" t="str">
        <f>IF(ISBLANK(Tableau2[[#This Row],[Date de signature]]),"",UPPER(TEXT(Tableau2[[#This Row],[Date de signature]],"AAAA")))</f>
        <v/>
      </c>
      <c r="F58" s="207"/>
      <c r="G58" s="183"/>
      <c r="H58" s="386"/>
      <c r="I58" s="388"/>
      <c r="J58" s="191"/>
      <c r="K58" s="63" t="str">
        <f>IFERROR(VLOOKUP(Tableau2[[#This Row],[Nom association/Sigle]],Tableau1[],2,FALSE),"")</f>
        <v/>
      </c>
      <c r="L58" s="63" t="str">
        <f>IFERROR(VLOOKUP(Tableau2[[#This Row],[Nom association/Sigle]],Tableau1[],4,FALSE),"")</f>
        <v/>
      </c>
      <c r="M58" s="63" t="str">
        <f>IFERROR(VLOOKUP(Tableau2[[#This Row],[Nom association/Sigle]],Tableau1[],5,FALSE),"")</f>
        <v/>
      </c>
      <c r="N58" s="450" t="str">
        <f>IFERROR(VLOOKUP(Tableau2[[#This Row],[Nom association/Sigle]],Tableau1[],6,FALSE),"")</f>
        <v/>
      </c>
      <c r="O58" s="63" t="str">
        <f>IFERROR(VLOOKUP(Tableau2[[#This Row],[Nom association/Sigle]],Tableau1[],7,FALSE),"")</f>
        <v/>
      </c>
      <c r="P58" s="390"/>
      <c r="Q58" s="191"/>
      <c r="R58" s="191"/>
      <c r="S58" s="317"/>
      <c r="T58" s="318"/>
      <c r="U58" s="318"/>
      <c r="V58" s="191"/>
      <c r="W58" s="316"/>
      <c r="X58" s="316" t="str">
        <f>IF(ISBLANK(Tableau2[[#This Row],[Date de début]]),"",UPPER(TEXT(Tableau2[[#This Row],[Date de début]],"mmm")))</f>
        <v/>
      </c>
      <c r="Y58" s="316" t="str">
        <f>IF(ISBLANK(Tableau2[[#This Row],[Date de début]]),"",UPPER(TEXT(Tableau2[[#This Row],[Date de début]],"AAAA")))</f>
        <v/>
      </c>
      <c r="Z58" s="316"/>
      <c r="AA58" s="186" t="str">
        <f>IF(ISBLANK(Tableau2[[#This Row],[Date de fin]]),"",UPPER(TEXT(Tableau2[[#This Row],[Date de fin]],"mmm")))</f>
        <v/>
      </c>
      <c r="AB58" s="319" t="str">
        <f>IF(ISBLANK(Tableau2[[#This Row],[Date de fin]]),"",UPPER(TEXT(Tableau2[[#This Row],[Date de fin]],"AAAA")))</f>
        <v/>
      </c>
      <c r="AC58" s="320">
        <f>DATEDIF(Tableau2[[#This Row],[Date de début]],Tableau2[[#This Row],[Date de fin]],"m")</f>
        <v>0</v>
      </c>
      <c r="AD58" s="318"/>
      <c r="AE58" s="183"/>
      <c r="AF58" s="183"/>
      <c r="AG58" s="191"/>
      <c r="AH58" s="321"/>
      <c r="AI58" s="321"/>
      <c r="AJ58" s="338"/>
      <c r="AK58" s="350">
        <f t="shared" si="0"/>
        <v>0</v>
      </c>
      <c r="AL58" s="339"/>
    </row>
    <row r="59" spans="2:38" ht="232.5" customHeight="1" x14ac:dyDescent="0.35">
      <c r="B59" s="366" t="s">
        <v>298</v>
      </c>
      <c r="C59" s="316"/>
      <c r="D59" s="183" t="str">
        <f>IF(ISBLANK(Tableau2[[#This Row],[Date de signature]]),"",UPPER(TEXT(Tableau2[[#This Row],[Date de signature]],"mmm")))</f>
        <v/>
      </c>
      <c r="E59" s="183" t="str">
        <f>IF(ISBLANK(Tableau2[[#This Row],[Date de signature]]),"",UPPER(TEXT(Tableau2[[#This Row],[Date de signature]],"AAAA")))</f>
        <v/>
      </c>
      <c r="F59" s="207"/>
      <c r="G59" s="183"/>
      <c r="H59" s="386"/>
      <c r="I59" s="388"/>
      <c r="J59" s="191"/>
      <c r="K59" s="63" t="str">
        <f>IFERROR(VLOOKUP(Tableau2[[#This Row],[Nom association/Sigle]],Tableau1[],2,FALSE),"")</f>
        <v/>
      </c>
      <c r="L59" s="63" t="str">
        <f>IFERROR(VLOOKUP(Tableau2[[#This Row],[Nom association/Sigle]],Tableau1[],4,FALSE),"")</f>
        <v/>
      </c>
      <c r="M59" s="63" t="str">
        <f>IFERROR(VLOOKUP(Tableau2[[#This Row],[Nom association/Sigle]],Tableau1[],5,FALSE),"")</f>
        <v/>
      </c>
      <c r="N59" s="450" t="str">
        <f>IFERROR(VLOOKUP(Tableau2[[#This Row],[Nom association/Sigle]],Tableau1[],6,FALSE),"")</f>
        <v/>
      </c>
      <c r="O59" s="63" t="str">
        <f>IFERROR(VLOOKUP(Tableau2[[#This Row],[Nom association/Sigle]],Tableau1[],7,FALSE),"")</f>
        <v/>
      </c>
      <c r="P59" s="390"/>
      <c r="Q59" s="191"/>
      <c r="R59" s="191"/>
      <c r="S59" s="317"/>
      <c r="T59" s="318"/>
      <c r="U59" s="318"/>
      <c r="V59" s="191"/>
      <c r="W59" s="316"/>
      <c r="X59" s="316" t="str">
        <f>IF(ISBLANK(Tableau2[[#This Row],[Date de début]]),"",UPPER(TEXT(Tableau2[[#This Row],[Date de début]],"mmm")))</f>
        <v/>
      </c>
      <c r="Y59" s="316" t="str">
        <f>IF(ISBLANK(Tableau2[[#This Row],[Date de début]]),"",UPPER(TEXT(Tableau2[[#This Row],[Date de début]],"AAAA")))</f>
        <v/>
      </c>
      <c r="Z59" s="316"/>
      <c r="AA59" s="186" t="str">
        <f>IF(ISBLANK(Tableau2[[#This Row],[Date de fin]]),"",UPPER(TEXT(Tableau2[[#This Row],[Date de fin]],"mmm")))</f>
        <v/>
      </c>
      <c r="AB59" s="319" t="str">
        <f>IF(ISBLANK(Tableau2[[#This Row],[Date de fin]]),"",UPPER(TEXT(Tableau2[[#This Row],[Date de fin]],"AAAA")))</f>
        <v/>
      </c>
      <c r="AC59" s="320">
        <f>DATEDIF(Tableau2[[#This Row],[Date de début]],Tableau2[[#This Row],[Date de fin]],"m")</f>
        <v>0</v>
      </c>
      <c r="AD59" s="318"/>
      <c r="AE59" s="183"/>
      <c r="AF59" s="183"/>
      <c r="AG59" s="191"/>
      <c r="AH59" s="321"/>
      <c r="AI59" s="321"/>
      <c r="AJ59" s="338"/>
      <c r="AK59" s="350">
        <f t="shared" si="0"/>
        <v>0</v>
      </c>
      <c r="AL59" s="339"/>
    </row>
    <row r="60" spans="2:38" ht="233" customHeight="1" x14ac:dyDescent="0.35">
      <c r="B60" s="366" t="s">
        <v>295</v>
      </c>
      <c r="C60" s="316"/>
      <c r="D60" s="183" t="str">
        <f>IF(ISBLANK(Tableau2[[#This Row],[Date de signature]]),"",UPPER(TEXT(Tableau2[[#This Row],[Date de signature]],"mmm")))</f>
        <v/>
      </c>
      <c r="E60" s="183" t="str">
        <f>IF(ISBLANK(Tableau2[[#This Row],[Date de signature]]),"",UPPER(TEXT(Tableau2[[#This Row],[Date de signature]],"AAAA")))</f>
        <v/>
      </c>
      <c r="F60" s="207"/>
      <c r="G60" s="183"/>
      <c r="H60" s="386"/>
      <c r="I60" s="388"/>
      <c r="J60" s="191"/>
      <c r="K60" s="63" t="str">
        <f>IFERROR(VLOOKUP(Tableau2[[#This Row],[Nom association/Sigle]],Tableau1[],2,FALSE),"")</f>
        <v/>
      </c>
      <c r="L60" s="63" t="str">
        <f>IFERROR(VLOOKUP(Tableau2[[#This Row],[Nom association/Sigle]],Tableau1[],4,FALSE),"")</f>
        <v/>
      </c>
      <c r="M60" s="63" t="str">
        <f>IFERROR(VLOOKUP(Tableau2[[#This Row],[Nom association/Sigle]],Tableau1[],5,FALSE),"")</f>
        <v/>
      </c>
      <c r="N60" s="450" t="str">
        <f>IFERROR(VLOOKUP(Tableau2[[#This Row],[Nom association/Sigle]],Tableau1[],6,FALSE),"")</f>
        <v/>
      </c>
      <c r="O60" s="63" t="str">
        <f>IFERROR(VLOOKUP(Tableau2[[#This Row],[Nom association/Sigle]],Tableau1[],7,FALSE),"")</f>
        <v/>
      </c>
      <c r="P60" s="390"/>
      <c r="Q60" s="191"/>
      <c r="R60" s="191"/>
      <c r="S60" s="317"/>
      <c r="T60" s="318"/>
      <c r="U60" s="318"/>
      <c r="V60" s="191"/>
      <c r="W60" s="316"/>
      <c r="X60" s="316" t="str">
        <f>IF(ISBLANK(Tableau2[[#This Row],[Date de début]]),"",UPPER(TEXT(Tableau2[[#This Row],[Date de début]],"mmm")))</f>
        <v/>
      </c>
      <c r="Y60" s="316" t="str">
        <f>IF(ISBLANK(Tableau2[[#This Row],[Date de début]]),"",UPPER(TEXT(Tableau2[[#This Row],[Date de début]],"AAAA")))</f>
        <v/>
      </c>
      <c r="Z60" s="316"/>
      <c r="AA60" s="186" t="str">
        <f>IF(ISBLANK(Tableau2[[#This Row],[Date de fin]]),"",UPPER(TEXT(Tableau2[[#This Row],[Date de fin]],"mmm")))</f>
        <v/>
      </c>
      <c r="AB60" s="319" t="str">
        <f>IF(ISBLANK(Tableau2[[#This Row],[Date de fin]]),"",UPPER(TEXT(Tableau2[[#This Row],[Date de fin]],"AAAA")))</f>
        <v/>
      </c>
      <c r="AC60" s="320">
        <f>DATEDIF(Tableau2[[#This Row],[Date de début]],Tableau2[[#This Row],[Date de fin]],"m")</f>
        <v>0</v>
      </c>
      <c r="AD60" s="318"/>
      <c r="AE60" s="183"/>
      <c r="AF60" s="183"/>
      <c r="AG60" s="191"/>
      <c r="AH60" s="321"/>
      <c r="AI60" s="321"/>
      <c r="AJ60" s="338"/>
      <c r="AK60" s="350">
        <f t="shared" si="0"/>
        <v>0</v>
      </c>
      <c r="AL60" s="339"/>
    </row>
    <row r="61" spans="2:38" ht="43.5" customHeight="1" x14ac:dyDescent="0.35">
      <c r="B61" s="366" t="s">
        <v>294</v>
      </c>
      <c r="C61" s="316"/>
      <c r="D61" s="183" t="str">
        <f>IF(ISBLANK(Tableau2[[#This Row],[Date de signature]]),"",UPPER(TEXT(Tableau2[[#This Row],[Date de signature]],"mmm")))</f>
        <v/>
      </c>
      <c r="E61" s="183" t="str">
        <f>IF(ISBLANK(Tableau2[[#This Row],[Date de signature]]),"",UPPER(TEXT(Tableau2[[#This Row],[Date de signature]],"AAAA")))</f>
        <v/>
      </c>
      <c r="F61" s="207"/>
      <c r="G61" s="183"/>
      <c r="H61" s="386"/>
      <c r="I61" s="388"/>
      <c r="J61" s="191"/>
      <c r="K61" s="63" t="str">
        <f>IFERROR(VLOOKUP(Tableau2[[#This Row],[Nom association/Sigle]],Tableau1[],2,FALSE),"")</f>
        <v/>
      </c>
      <c r="L61" s="63" t="str">
        <f>IFERROR(VLOOKUP(Tableau2[[#This Row],[Nom association/Sigle]],Tableau1[],4,FALSE),"")</f>
        <v/>
      </c>
      <c r="M61" s="63" t="str">
        <f>IFERROR(VLOOKUP(Tableau2[[#This Row],[Nom association/Sigle]],Tableau1[],5,FALSE),"")</f>
        <v/>
      </c>
      <c r="N61" s="450" t="str">
        <f>IFERROR(VLOOKUP(Tableau2[[#This Row],[Nom association/Sigle]],Tableau1[],6,FALSE),"")</f>
        <v/>
      </c>
      <c r="O61" s="63" t="str">
        <f>IFERROR(VLOOKUP(Tableau2[[#This Row],[Nom association/Sigle]],Tableau1[],7,FALSE),"")</f>
        <v/>
      </c>
      <c r="P61" s="390"/>
      <c r="Q61" s="191"/>
      <c r="R61" s="191"/>
      <c r="S61" s="317"/>
      <c r="T61" s="318"/>
      <c r="U61" s="318"/>
      <c r="V61" s="191"/>
      <c r="W61" s="316"/>
      <c r="X61" s="316" t="str">
        <f>IF(ISBLANK(Tableau2[[#This Row],[Date de début]]),"",UPPER(TEXT(Tableau2[[#This Row],[Date de début]],"mmm")))</f>
        <v/>
      </c>
      <c r="Y61" s="316" t="str">
        <f>IF(ISBLANK(Tableau2[[#This Row],[Date de début]]),"",UPPER(TEXT(Tableau2[[#This Row],[Date de début]],"AAAA")))</f>
        <v/>
      </c>
      <c r="Z61" s="316"/>
      <c r="AA61" s="186" t="str">
        <f>IF(ISBLANK(Tableau2[[#This Row],[Date de fin]]),"",UPPER(TEXT(Tableau2[[#This Row],[Date de fin]],"mmm")))</f>
        <v/>
      </c>
      <c r="AB61" s="319" t="str">
        <f>IF(ISBLANK(Tableau2[[#This Row],[Date de fin]]),"",UPPER(TEXT(Tableau2[[#This Row],[Date de fin]],"AAAA")))</f>
        <v/>
      </c>
      <c r="AC61" s="320">
        <f>DATEDIF(Tableau2[[#This Row],[Date de début]],Tableau2[[#This Row],[Date de fin]],"m")</f>
        <v>0</v>
      </c>
      <c r="AD61" s="318"/>
      <c r="AE61" s="183"/>
      <c r="AF61" s="183"/>
      <c r="AG61" s="191"/>
      <c r="AH61" s="321"/>
      <c r="AI61" s="321"/>
      <c r="AJ61" s="338"/>
      <c r="AK61" s="350">
        <f t="shared" si="0"/>
        <v>0</v>
      </c>
      <c r="AL61" s="339"/>
    </row>
    <row r="62" spans="2:38" ht="49" customHeight="1" x14ac:dyDescent="0.35">
      <c r="B62" s="357" t="s">
        <v>299</v>
      </c>
      <c r="C62" s="316"/>
      <c r="D62" s="183" t="str">
        <f>IF(ISBLANK(Tableau2[[#This Row],[Date de signature]]),"",UPPER(TEXT(Tableau2[[#This Row],[Date de signature]],"mmm")))</f>
        <v/>
      </c>
      <c r="E62" s="183" t="str">
        <f>IF(ISBLANK(Tableau2[[#This Row],[Date de signature]]),"",UPPER(TEXT(Tableau2[[#This Row],[Date de signature]],"AAAA")))</f>
        <v/>
      </c>
      <c r="F62" s="207"/>
      <c r="G62" s="183"/>
      <c r="H62" s="386"/>
      <c r="I62" s="388"/>
      <c r="J62" s="191"/>
      <c r="K62" s="63" t="str">
        <f>IFERROR(VLOOKUP(Tableau2[[#This Row],[Nom association/Sigle]],Tableau1[],2,FALSE),"")</f>
        <v/>
      </c>
      <c r="L62" s="63" t="str">
        <f>IFERROR(VLOOKUP(Tableau2[[#This Row],[Nom association/Sigle]],Tableau1[],4,FALSE),"")</f>
        <v/>
      </c>
      <c r="M62" s="63" t="str">
        <f>IFERROR(VLOOKUP(Tableau2[[#This Row],[Nom association/Sigle]],Tableau1[],5,FALSE),"")</f>
        <v/>
      </c>
      <c r="N62" s="450" t="str">
        <f>IFERROR(VLOOKUP(Tableau2[[#This Row],[Nom association/Sigle]],Tableau1[],6,FALSE),"")</f>
        <v/>
      </c>
      <c r="O62" s="63" t="str">
        <f>IFERROR(VLOOKUP(Tableau2[[#This Row],[Nom association/Sigle]],Tableau1[],7,FALSE),"")</f>
        <v/>
      </c>
      <c r="P62" s="390"/>
      <c r="Q62" s="191"/>
      <c r="R62" s="191"/>
      <c r="S62" s="317"/>
      <c r="T62" s="318"/>
      <c r="U62" s="318"/>
      <c r="V62" s="191"/>
      <c r="W62" s="316"/>
      <c r="X62" s="316" t="str">
        <f>IF(ISBLANK(Tableau2[[#This Row],[Date de début]]),"",UPPER(TEXT(Tableau2[[#This Row],[Date de début]],"mmm")))</f>
        <v/>
      </c>
      <c r="Y62" s="316" t="str">
        <f>IF(ISBLANK(Tableau2[[#This Row],[Date de début]]),"",UPPER(TEXT(Tableau2[[#This Row],[Date de début]],"AAAA")))</f>
        <v/>
      </c>
      <c r="Z62" s="316"/>
      <c r="AA62" s="186" t="str">
        <f>IF(ISBLANK(Tableau2[[#This Row],[Date de fin]]),"",UPPER(TEXT(Tableau2[[#This Row],[Date de fin]],"mmm")))</f>
        <v/>
      </c>
      <c r="AB62" s="319" t="str">
        <f>IF(ISBLANK(Tableau2[[#This Row],[Date de fin]]),"",UPPER(TEXT(Tableau2[[#This Row],[Date de fin]],"AAAA")))</f>
        <v/>
      </c>
      <c r="AC62" s="320">
        <f>DATEDIF(Tableau2[[#This Row],[Date de début]],Tableau2[[#This Row],[Date de fin]],"m")</f>
        <v>0</v>
      </c>
      <c r="AD62" s="318"/>
      <c r="AE62" s="183"/>
      <c r="AF62" s="183"/>
      <c r="AG62" s="191"/>
      <c r="AH62" s="321"/>
      <c r="AI62" s="321"/>
      <c r="AJ62" s="338"/>
      <c r="AK62" s="350">
        <f t="shared" si="0"/>
        <v>0</v>
      </c>
      <c r="AL62" s="339"/>
    </row>
    <row r="63" spans="2:38" ht="71.5" customHeight="1" x14ac:dyDescent="0.35">
      <c r="B63" s="366" t="s">
        <v>303</v>
      </c>
      <c r="C63" s="316"/>
      <c r="D63" s="183" t="str">
        <f>IF(ISBLANK(Tableau2[[#This Row],[Date de signature]]),"",UPPER(TEXT(Tableau2[[#This Row],[Date de signature]],"mmm")))</f>
        <v/>
      </c>
      <c r="E63" s="183" t="str">
        <f>IF(ISBLANK(Tableau2[[#This Row],[Date de signature]]),"",UPPER(TEXT(Tableau2[[#This Row],[Date de signature]],"AAAA")))</f>
        <v/>
      </c>
      <c r="F63" s="207"/>
      <c r="G63" s="183"/>
      <c r="H63" s="386"/>
      <c r="I63" s="388"/>
      <c r="J63" s="191"/>
      <c r="K63" s="63" t="str">
        <f>IFERROR(VLOOKUP(Tableau2[[#This Row],[Nom association/Sigle]],Tableau1[],2,FALSE),"")</f>
        <v/>
      </c>
      <c r="L63" s="63" t="str">
        <f>IFERROR(VLOOKUP(Tableau2[[#This Row],[Nom association/Sigle]],Tableau1[],4,FALSE),"")</f>
        <v/>
      </c>
      <c r="M63" s="63" t="str">
        <f>IFERROR(VLOOKUP(Tableau2[[#This Row],[Nom association/Sigle]],Tableau1[],5,FALSE),"")</f>
        <v/>
      </c>
      <c r="N63" s="450" t="str">
        <f>IFERROR(VLOOKUP(Tableau2[[#This Row],[Nom association/Sigle]],Tableau1[],6,FALSE),"")</f>
        <v/>
      </c>
      <c r="O63" s="63" t="str">
        <f>IFERROR(VLOOKUP(Tableau2[[#This Row],[Nom association/Sigle]],Tableau1[],7,FALSE),"")</f>
        <v/>
      </c>
      <c r="P63" s="390"/>
      <c r="Q63" s="191"/>
      <c r="R63" s="191"/>
      <c r="S63" s="317"/>
      <c r="T63" s="318"/>
      <c r="U63" s="318"/>
      <c r="V63" s="191"/>
      <c r="W63" s="316"/>
      <c r="X63" s="316" t="str">
        <f>IF(ISBLANK(Tableau2[[#This Row],[Date de début]]),"",UPPER(TEXT(Tableau2[[#This Row],[Date de début]],"mmm")))</f>
        <v/>
      </c>
      <c r="Y63" s="316" t="str">
        <f>IF(ISBLANK(Tableau2[[#This Row],[Date de début]]),"",UPPER(TEXT(Tableau2[[#This Row],[Date de début]],"AAAA")))</f>
        <v/>
      </c>
      <c r="Z63" s="316"/>
      <c r="AA63" s="186" t="str">
        <f>IF(ISBLANK(Tableau2[[#This Row],[Date de fin]]),"",UPPER(TEXT(Tableau2[[#This Row],[Date de fin]],"mmm")))</f>
        <v/>
      </c>
      <c r="AB63" s="319" t="str">
        <f>IF(ISBLANK(Tableau2[[#This Row],[Date de fin]]),"",UPPER(TEXT(Tableau2[[#This Row],[Date de fin]],"AAAA")))</f>
        <v/>
      </c>
      <c r="AC63" s="320">
        <f>DATEDIF(Tableau2[[#This Row],[Date de début]],Tableau2[[#This Row],[Date de fin]],"m")</f>
        <v>0</v>
      </c>
      <c r="AD63" s="318"/>
      <c r="AE63" s="183"/>
      <c r="AF63" s="183"/>
      <c r="AG63" s="191"/>
      <c r="AH63" s="321"/>
      <c r="AI63" s="321"/>
      <c r="AJ63" s="338"/>
      <c r="AK63" s="350">
        <f t="shared" si="0"/>
        <v>0</v>
      </c>
      <c r="AL63" s="339"/>
    </row>
    <row r="64" spans="2:38" ht="386" customHeight="1" x14ac:dyDescent="0.35">
      <c r="B64" s="358" t="s">
        <v>302</v>
      </c>
      <c r="C64" s="316"/>
      <c r="D64" s="183" t="str">
        <f>IF(ISBLANK(Tableau2[[#This Row],[Date de signature]]),"",UPPER(TEXT(Tableau2[[#This Row],[Date de signature]],"mmm")))</f>
        <v/>
      </c>
      <c r="E64" s="183" t="str">
        <f>IF(ISBLANK(Tableau2[[#This Row],[Date de signature]]),"",UPPER(TEXT(Tableau2[[#This Row],[Date de signature]],"AAAA")))</f>
        <v/>
      </c>
      <c r="F64" s="207"/>
      <c r="G64" s="183"/>
      <c r="H64" s="386"/>
      <c r="I64" s="388"/>
      <c r="J64" s="191"/>
      <c r="K64" s="63" t="str">
        <f>IFERROR(VLOOKUP(Tableau2[[#This Row],[Nom association/Sigle]],Tableau1[],2,FALSE),"")</f>
        <v/>
      </c>
      <c r="L64" s="63" t="str">
        <f>IFERROR(VLOOKUP(Tableau2[[#This Row],[Nom association/Sigle]],Tableau1[],4,FALSE),"")</f>
        <v/>
      </c>
      <c r="M64" s="63" t="str">
        <f>IFERROR(VLOOKUP(Tableau2[[#This Row],[Nom association/Sigle]],Tableau1[],5,FALSE),"")</f>
        <v/>
      </c>
      <c r="N64" s="450" t="str">
        <f>IFERROR(VLOOKUP(Tableau2[[#This Row],[Nom association/Sigle]],Tableau1[],6,FALSE),"")</f>
        <v/>
      </c>
      <c r="O64" s="63" t="str">
        <f>IFERROR(VLOOKUP(Tableau2[[#This Row],[Nom association/Sigle]],Tableau1[],7,FALSE),"")</f>
        <v/>
      </c>
      <c r="P64" s="390"/>
      <c r="Q64" s="191"/>
      <c r="R64" s="191"/>
      <c r="S64" s="317"/>
      <c r="T64" s="318"/>
      <c r="U64" s="318"/>
      <c r="V64" s="191"/>
      <c r="W64" s="316"/>
      <c r="X64" s="316" t="str">
        <f>IF(ISBLANK(Tableau2[[#This Row],[Date de début]]),"",UPPER(TEXT(Tableau2[[#This Row],[Date de début]],"mmm")))</f>
        <v/>
      </c>
      <c r="Y64" s="316" t="str">
        <f>IF(ISBLANK(Tableau2[[#This Row],[Date de début]]),"",UPPER(TEXT(Tableau2[[#This Row],[Date de début]],"AAAA")))</f>
        <v/>
      </c>
      <c r="Z64" s="316"/>
      <c r="AA64" s="186" t="str">
        <f>IF(ISBLANK(Tableau2[[#This Row],[Date de fin]]),"",UPPER(TEXT(Tableau2[[#This Row],[Date de fin]],"mmm")))</f>
        <v/>
      </c>
      <c r="AB64" s="319" t="str">
        <f>IF(ISBLANK(Tableau2[[#This Row],[Date de fin]]),"",UPPER(TEXT(Tableau2[[#This Row],[Date de fin]],"AAAA")))</f>
        <v/>
      </c>
      <c r="AC64" s="320">
        <f>DATEDIF(Tableau2[[#This Row],[Date de début]],Tableau2[[#This Row],[Date de fin]],"m")</f>
        <v>0</v>
      </c>
      <c r="AD64" s="318"/>
      <c r="AE64" s="183"/>
      <c r="AF64" s="183"/>
      <c r="AG64" s="191"/>
      <c r="AH64" s="321"/>
      <c r="AI64" s="321"/>
      <c r="AJ64" s="338"/>
      <c r="AK64" s="350">
        <f t="shared" si="0"/>
        <v>0</v>
      </c>
      <c r="AL64" s="339"/>
    </row>
    <row r="65" spans="1:322" ht="50.5" customHeight="1" x14ac:dyDescent="0.35">
      <c r="B65" s="358" t="s">
        <v>300</v>
      </c>
      <c r="C65" s="316"/>
      <c r="D65" s="183" t="str">
        <f>IF(ISBLANK(Tableau2[[#This Row],[Date de signature]]),"",UPPER(TEXT(Tableau2[[#This Row],[Date de signature]],"mmm")))</f>
        <v/>
      </c>
      <c r="E65" s="183" t="str">
        <f>IF(ISBLANK(Tableau2[[#This Row],[Date de signature]]),"",UPPER(TEXT(Tableau2[[#This Row],[Date de signature]],"AAAA")))</f>
        <v/>
      </c>
      <c r="F65" s="207"/>
      <c r="G65" s="183"/>
      <c r="H65" s="386"/>
      <c r="I65" s="388"/>
      <c r="J65" s="191"/>
      <c r="K65" s="63" t="str">
        <f>IFERROR(VLOOKUP(Tableau2[[#This Row],[Nom association/Sigle]],Tableau1[],2,FALSE),"")</f>
        <v/>
      </c>
      <c r="L65" s="63" t="str">
        <f>IFERROR(VLOOKUP(Tableau2[[#This Row],[Nom association/Sigle]],Tableau1[],4,FALSE),"")</f>
        <v/>
      </c>
      <c r="M65" s="63" t="str">
        <f>IFERROR(VLOOKUP(Tableau2[[#This Row],[Nom association/Sigle]],Tableau1[],5,FALSE),"")</f>
        <v/>
      </c>
      <c r="N65" s="450" t="str">
        <f>IFERROR(VLOOKUP(Tableau2[[#This Row],[Nom association/Sigle]],Tableau1[],6,FALSE),"")</f>
        <v/>
      </c>
      <c r="O65" s="63" t="str">
        <f>IFERROR(VLOOKUP(Tableau2[[#This Row],[Nom association/Sigle]],Tableau1[],7,FALSE),"")</f>
        <v/>
      </c>
      <c r="P65" s="390"/>
      <c r="Q65" s="191"/>
      <c r="R65" s="191"/>
      <c r="S65" s="317"/>
      <c r="T65" s="318"/>
      <c r="U65" s="318"/>
      <c r="V65" s="191"/>
      <c r="W65" s="316"/>
      <c r="X65" s="316" t="str">
        <f>IF(ISBLANK(Tableau2[[#This Row],[Date de début]]),"",UPPER(TEXT(Tableau2[[#This Row],[Date de début]],"mmm")))</f>
        <v/>
      </c>
      <c r="Y65" s="316" t="str">
        <f>IF(ISBLANK(Tableau2[[#This Row],[Date de début]]),"",UPPER(TEXT(Tableau2[[#This Row],[Date de début]],"AAAA")))</f>
        <v/>
      </c>
      <c r="Z65" s="316"/>
      <c r="AA65" s="186" t="str">
        <f>IF(ISBLANK(Tableau2[[#This Row],[Date de fin]]),"",UPPER(TEXT(Tableau2[[#This Row],[Date de fin]],"mmm")))</f>
        <v/>
      </c>
      <c r="AB65" s="319" t="str">
        <f>IF(ISBLANK(Tableau2[[#This Row],[Date de fin]]),"",UPPER(TEXT(Tableau2[[#This Row],[Date de fin]],"AAAA")))</f>
        <v/>
      </c>
      <c r="AC65" s="320">
        <f>DATEDIF(Tableau2[[#This Row],[Date de début]],Tableau2[[#This Row],[Date de fin]],"m")</f>
        <v>0</v>
      </c>
      <c r="AD65" s="318"/>
      <c r="AE65" s="183"/>
      <c r="AF65" s="183"/>
      <c r="AG65" s="191"/>
      <c r="AH65" s="321"/>
      <c r="AI65" s="321"/>
      <c r="AJ65" s="338"/>
      <c r="AK65" s="350">
        <f t="shared" si="0"/>
        <v>0</v>
      </c>
      <c r="AL65" s="339"/>
    </row>
    <row r="66" spans="1:322" ht="289" customHeight="1" x14ac:dyDescent="0.35">
      <c r="B66" s="358" t="s">
        <v>301</v>
      </c>
      <c r="C66" s="316"/>
      <c r="D66" s="183" t="str">
        <f>IF(ISBLANK(Tableau2[[#This Row],[Date de signature]]),"",UPPER(TEXT(Tableau2[[#This Row],[Date de signature]],"mmm")))</f>
        <v/>
      </c>
      <c r="E66" s="183" t="str">
        <f>IF(ISBLANK(Tableau2[[#This Row],[Date de signature]]),"",UPPER(TEXT(Tableau2[[#This Row],[Date de signature]],"AAAA")))</f>
        <v/>
      </c>
      <c r="F66" s="207"/>
      <c r="G66" s="183"/>
      <c r="H66" s="386"/>
      <c r="I66" s="388"/>
      <c r="J66" s="191"/>
      <c r="K66" s="63" t="str">
        <f>IFERROR(VLOOKUP(Tableau2[[#This Row],[Nom association/Sigle]],Tableau1[],2,FALSE),"")</f>
        <v/>
      </c>
      <c r="L66" s="63" t="str">
        <f>IFERROR(VLOOKUP(Tableau2[[#This Row],[Nom association/Sigle]],Tableau1[],4,FALSE),"")</f>
        <v/>
      </c>
      <c r="M66" s="63" t="str">
        <f>IFERROR(VLOOKUP(Tableau2[[#This Row],[Nom association/Sigle]],Tableau1[],5,FALSE),"")</f>
        <v/>
      </c>
      <c r="N66" s="450" t="str">
        <f>IFERROR(VLOOKUP(Tableau2[[#This Row],[Nom association/Sigle]],Tableau1[],6,FALSE),"")</f>
        <v/>
      </c>
      <c r="O66" s="63" t="str">
        <f>IFERROR(VLOOKUP(Tableau2[[#This Row],[Nom association/Sigle]],Tableau1[],7,FALSE),"")</f>
        <v/>
      </c>
      <c r="P66" s="390"/>
      <c r="Q66" s="191"/>
      <c r="R66" s="191"/>
      <c r="S66" s="317"/>
      <c r="T66" s="318"/>
      <c r="U66" s="318"/>
      <c r="V66" s="191"/>
      <c r="W66" s="316"/>
      <c r="X66" s="316" t="str">
        <f>IF(ISBLANK(Tableau2[[#This Row],[Date de début]]),"",UPPER(TEXT(Tableau2[[#This Row],[Date de début]],"mmm")))</f>
        <v/>
      </c>
      <c r="Y66" s="316" t="str">
        <f>IF(ISBLANK(Tableau2[[#This Row],[Date de début]]),"",UPPER(TEXT(Tableau2[[#This Row],[Date de début]],"AAAA")))</f>
        <v/>
      </c>
      <c r="Z66" s="316"/>
      <c r="AA66" s="186" t="str">
        <f>IF(ISBLANK(Tableau2[[#This Row],[Date de fin]]),"",UPPER(TEXT(Tableau2[[#This Row],[Date de fin]],"mmm")))</f>
        <v/>
      </c>
      <c r="AB66" s="319" t="str">
        <f>IF(ISBLANK(Tableau2[[#This Row],[Date de fin]]),"",UPPER(TEXT(Tableau2[[#This Row],[Date de fin]],"AAAA")))</f>
        <v/>
      </c>
      <c r="AC66" s="320">
        <f>DATEDIF(Tableau2[[#This Row],[Date de début]],Tableau2[[#This Row],[Date de fin]],"m")</f>
        <v>0</v>
      </c>
      <c r="AD66" s="318"/>
      <c r="AE66" s="183"/>
      <c r="AF66" s="183"/>
      <c r="AG66" s="191"/>
      <c r="AH66" s="321"/>
      <c r="AI66" s="321"/>
      <c r="AJ66" s="338"/>
      <c r="AK66" s="350">
        <f t="shared" si="0"/>
        <v>0</v>
      </c>
      <c r="AL66" s="339"/>
    </row>
    <row r="67" spans="1:322" ht="30" customHeight="1" x14ac:dyDescent="0.35">
      <c r="B67" s="358" t="s">
        <v>302</v>
      </c>
      <c r="C67" s="316"/>
      <c r="D67" s="183" t="str">
        <f>IF(ISBLANK(Tableau2[[#This Row],[Date de signature]]),"",UPPER(TEXT(Tableau2[[#This Row],[Date de signature]],"mmm")))</f>
        <v/>
      </c>
      <c r="E67" s="183" t="str">
        <f>IF(ISBLANK(Tableau2[[#This Row],[Date de signature]]),"",UPPER(TEXT(Tableau2[[#This Row],[Date de signature]],"AAAA")))</f>
        <v/>
      </c>
      <c r="F67" s="207"/>
      <c r="G67" s="183"/>
      <c r="H67" s="386"/>
      <c r="I67" s="388"/>
      <c r="J67" s="191"/>
      <c r="K67" s="63" t="str">
        <f>IFERROR(VLOOKUP(Tableau2[[#This Row],[Nom association/Sigle]],Tableau1[],2,FALSE),"")</f>
        <v/>
      </c>
      <c r="L67" s="63" t="str">
        <f>IFERROR(VLOOKUP(Tableau2[[#This Row],[Nom association/Sigle]],Tableau1[],4,FALSE),"")</f>
        <v/>
      </c>
      <c r="M67" s="63" t="str">
        <f>IFERROR(VLOOKUP(Tableau2[[#This Row],[Nom association/Sigle]],Tableau1[],5,FALSE),"")</f>
        <v/>
      </c>
      <c r="N67" s="450" t="str">
        <f>IFERROR(VLOOKUP(Tableau2[[#This Row],[Nom association/Sigle]],Tableau1[],6,FALSE),"")</f>
        <v/>
      </c>
      <c r="O67" s="63" t="str">
        <f>IFERROR(VLOOKUP(Tableau2[[#This Row],[Nom association/Sigle]],Tableau1[],7,FALSE),"")</f>
        <v/>
      </c>
      <c r="P67" s="390"/>
      <c r="Q67" s="191"/>
      <c r="R67" s="191"/>
      <c r="S67" s="317"/>
      <c r="T67" s="318"/>
      <c r="U67" s="318"/>
      <c r="V67" s="191"/>
      <c r="W67" s="316"/>
      <c r="X67" s="316" t="str">
        <f>IF(ISBLANK(Tableau2[[#This Row],[Date de début]]),"",UPPER(TEXT(Tableau2[[#This Row],[Date de début]],"mmm")))</f>
        <v/>
      </c>
      <c r="Y67" s="316" t="str">
        <f>IF(ISBLANK(Tableau2[[#This Row],[Date de début]]),"",UPPER(TEXT(Tableau2[[#This Row],[Date de début]],"AAAA")))</f>
        <v/>
      </c>
      <c r="Z67" s="316"/>
      <c r="AA67" s="186" t="str">
        <f>IF(ISBLANK(Tableau2[[#This Row],[Date de fin]]),"",UPPER(TEXT(Tableau2[[#This Row],[Date de fin]],"mmm")))</f>
        <v/>
      </c>
      <c r="AB67" s="319" t="str">
        <f>IF(ISBLANK(Tableau2[[#This Row],[Date de fin]]),"",UPPER(TEXT(Tableau2[[#This Row],[Date de fin]],"AAAA")))</f>
        <v/>
      </c>
      <c r="AC67" s="320">
        <f>DATEDIF(Tableau2[[#This Row],[Date de début]],Tableau2[[#This Row],[Date de fin]],"m")</f>
        <v>0</v>
      </c>
      <c r="AD67" s="318"/>
      <c r="AE67" s="183"/>
      <c r="AF67" s="183"/>
      <c r="AG67" s="191"/>
      <c r="AH67" s="321"/>
      <c r="AI67" s="321"/>
      <c r="AJ67" s="338"/>
      <c r="AK67" s="350">
        <f t="shared" si="0"/>
        <v>0</v>
      </c>
      <c r="AL67" s="339"/>
    </row>
    <row r="68" spans="1:322" ht="30" customHeight="1" x14ac:dyDescent="0.35">
      <c r="B68" s="358" t="s">
        <v>302</v>
      </c>
      <c r="C68" s="316"/>
      <c r="D68" s="183" t="str">
        <f>IF(ISBLANK(Tableau2[[#This Row],[Date de signature]]),"",UPPER(TEXT(Tableau2[[#This Row],[Date de signature]],"mmm")))</f>
        <v/>
      </c>
      <c r="E68" s="183" t="str">
        <f>IF(ISBLANK(Tableau2[[#This Row],[Date de signature]]),"",UPPER(TEXT(Tableau2[[#This Row],[Date de signature]],"AAAA")))</f>
        <v/>
      </c>
      <c r="F68" s="207"/>
      <c r="G68" s="183"/>
      <c r="H68" s="386"/>
      <c r="I68" s="388"/>
      <c r="J68" s="191"/>
      <c r="K68" s="63" t="str">
        <f>IFERROR(VLOOKUP(Tableau2[[#This Row],[Nom association/Sigle]],Tableau1[],2,FALSE),"")</f>
        <v/>
      </c>
      <c r="L68" s="63" t="str">
        <f>IFERROR(VLOOKUP(Tableau2[[#This Row],[Nom association/Sigle]],Tableau1[],4,FALSE),"")</f>
        <v/>
      </c>
      <c r="M68" s="63" t="str">
        <f>IFERROR(VLOOKUP(Tableau2[[#This Row],[Nom association/Sigle]],Tableau1[],5,FALSE),"")</f>
        <v/>
      </c>
      <c r="N68" s="450" t="str">
        <f>IFERROR(VLOOKUP(Tableau2[[#This Row],[Nom association/Sigle]],Tableau1[],6,FALSE),"")</f>
        <v/>
      </c>
      <c r="O68" s="63" t="str">
        <f>IFERROR(VLOOKUP(Tableau2[[#This Row],[Nom association/Sigle]],Tableau1[],7,FALSE),"")</f>
        <v/>
      </c>
      <c r="P68" s="390"/>
      <c r="Q68" s="191"/>
      <c r="R68" s="191"/>
      <c r="S68" s="317"/>
      <c r="T68" s="318"/>
      <c r="U68" s="318"/>
      <c r="V68" s="191"/>
      <c r="W68" s="316"/>
      <c r="X68" s="316" t="str">
        <f>IF(ISBLANK(Tableau2[[#This Row],[Date de début]]),"",UPPER(TEXT(Tableau2[[#This Row],[Date de début]],"mmm")))</f>
        <v/>
      </c>
      <c r="Y68" s="316" t="str">
        <f>IF(ISBLANK(Tableau2[[#This Row],[Date de début]]),"",UPPER(TEXT(Tableau2[[#This Row],[Date de début]],"AAAA")))</f>
        <v/>
      </c>
      <c r="Z68" s="316"/>
      <c r="AA68" s="186" t="str">
        <f>IF(ISBLANK(Tableau2[[#This Row],[Date de fin]]),"",UPPER(TEXT(Tableau2[[#This Row],[Date de fin]],"mmm")))</f>
        <v/>
      </c>
      <c r="AB68" s="319" t="str">
        <f>IF(ISBLANK(Tableau2[[#This Row],[Date de fin]]),"",UPPER(TEXT(Tableau2[[#This Row],[Date de fin]],"AAAA")))</f>
        <v/>
      </c>
      <c r="AC68" s="320">
        <f>DATEDIF(Tableau2[[#This Row],[Date de début]],Tableau2[[#This Row],[Date de fin]],"m")</f>
        <v>0</v>
      </c>
      <c r="AD68" s="318"/>
      <c r="AE68" s="183"/>
      <c r="AF68" s="183"/>
      <c r="AG68" s="191"/>
      <c r="AH68" s="321"/>
      <c r="AI68" s="321"/>
      <c r="AJ68" s="338"/>
      <c r="AK68" s="350">
        <f t="shared" si="0"/>
        <v>0</v>
      </c>
      <c r="AL68" s="339"/>
    </row>
    <row r="69" spans="1:322" ht="30" customHeight="1" x14ac:dyDescent="0.35">
      <c r="B69" s="358" t="s">
        <v>282</v>
      </c>
      <c r="C69" s="316"/>
      <c r="D69" s="183" t="str">
        <f>IF(ISBLANK(Tableau2[[#This Row],[Date de signature]]),"",UPPER(TEXT(Tableau2[[#This Row],[Date de signature]],"mmm")))</f>
        <v/>
      </c>
      <c r="E69" s="183" t="str">
        <f>IF(ISBLANK(Tableau2[[#This Row],[Date de signature]]),"",UPPER(TEXT(Tableau2[[#This Row],[Date de signature]],"AAAA")))</f>
        <v/>
      </c>
      <c r="F69" s="207"/>
      <c r="G69" s="183"/>
      <c r="H69" s="386"/>
      <c r="I69" s="388"/>
      <c r="J69" s="191"/>
      <c r="K69" s="63" t="str">
        <f>IFERROR(VLOOKUP(Tableau2[[#This Row],[Nom association/Sigle]],Tableau1[],2,FALSE),"")</f>
        <v/>
      </c>
      <c r="L69" s="63" t="str">
        <f>IFERROR(VLOOKUP(Tableau2[[#This Row],[Nom association/Sigle]],Tableau1[],4,FALSE),"")</f>
        <v/>
      </c>
      <c r="M69" s="63" t="str">
        <f>IFERROR(VLOOKUP(Tableau2[[#This Row],[Nom association/Sigle]],Tableau1[],5,FALSE),"")</f>
        <v/>
      </c>
      <c r="N69" s="450" t="str">
        <f>IFERROR(VLOOKUP(Tableau2[[#This Row],[Nom association/Sigle]],Tableau1[],6,FALSE),"")</f>
        <v/>
      </c>
      <c r="O69" s="63" t="str">
        <f>IFERROR(VLOOKUP(Tableau2[[#This Row],[Nom association/Sigle]],Tableau1[],7,FALSE),"")</f>
        <v/>
      </c>
      <c r="P69" s="390"/>
      <c r="Q69" s="191"/>
      <c r="R69" s="191"/>
      <c r="S69" s="317"/>
      <c r="T69" s="318"/>
      <c r="U69" s="318"/>
      <c r="V69" s="191"/>
      <c r="W69" s="316"/>
      <c r="X69" s="316" t="str">
        <f>IF(ISBLANK(Tableau2[[#This Row],[Date de début]]),"",UPPER(TEXT(Tableau2[[#This Row],[Date de début]],"mmm")))</f>
        <v/>
      </c>
      <c r="Y69" s="316" t="str">
        <f>IF(ISBLANK(Tableau2[[#This Row],[Date de début]]),"",UPPER(TEXT(Tableau2[[#This Row],[Date de début]],"AAAA")))</f>
        <v/>
      </c>
      <c r="Z69" s="316"/>
      <c r="AA69" s="186" t="str">
        <f>IF(ISBLANK(Tableau2[[#This Row],[Date de fin]]),"",UPPER(TEXT(Tableau2[[#This Row],[Date de fin]],"mmm")))</f>
        <v/>
      </c>
      <c r="AB69" s="319" t="str">
        <f>IF(ISBLANK(Tableau2[[#This Row],[Date de fin]]),"",UPPER(TEXT(Tableau2[[#This Row],[Date de fin]],"AAAA")))</f>
        <v/>
      </c>
      <c r="AC69" s="320">
        <f>DATEDIF(Tableau2[[#This Row],[Date de début]],Tableau2[[#This Row],[Date de fin]],"m")</f>
        <v>0</v>
      </c>
      <c r="AD69" s="318"/>
      <c r="AE69" s="183"/>
      <c r="AF69" s="183"/>
      <c r="AG69" s="191"/>
      <c r="AH69" s="321"/>
      <c r="AI69" s="321"/>
      <c r="AJ69" s="338"/>
      <c r="AK69" s="350">
        <f t="shared" si="0"/>
        <v>0</v>
      </c>
      <c r="AL69" s="339"/>
    </row>
    <row r="70" spans="1:322" ht="30" customHeight="1" x14ac:dyDescent="0.35">
      <c r="B70" s="358"/>
      <c r="C70" s="316"/>
      <c r="D70" s="183" t="str">
        <f>IF(ISBLANK(Tableau2[[#This Row],[Date de signature]]),"",UPPER(TEXT(Tableau2[[#This Row],[Date de signature]],"mmm")))</f>
        <v/>
      </c>
      <c r="E70" s="183" t="str">
        <f>IF(ISBLANK(Tableau2[[#This Row],[Date de signature]]),"",UPPER(TEXT(Tableau2[[#This Row],[Date de signature]],"AAAA")))</f>
        <v/>
      </c>
      <c r="F70" s="207"/>
      <c r="G70" s="183"/>
      <c r="H70" s="386"/>
      <c r="I70" s="388"/>
      <c r="J70" s="191"/>
      <c r="K70" s="63" t="str">
        <f>IFERROR(VLOOKUP(Tableau2[[#This Row],[Nom association/Sigle]],Tableau1[],2,FALSE),"")</f>
        <v/>
      </c>
      <c r="L70" s="63" t="str">
        <f>IFERROR(VLOOKUP(Tableau2[[#This Row],[Nom association/Sigle]],Tableau1[],4,FALSE),"")</f>
        <v/>
      </c>
      <c r="M70" s="63" t="str">
        <f>IFERROR(VLOOKUP(Tableau2[[#This Row],[Nom association/Sigle]],Tableau1[],5,FALSE),"")</f>
        <v/>
      </c>
      <c r="N70" s="450" t="str">
        <f>IFERROR(VLOOKUP(Tableau2[[#This Row],[Nom association/Sigle]],Tableau1[],6,FALSE),"")</f>
        <v/>
      </c>
      <c r="O70" s="63" t="str">
        <f>IFERROR(VLOOKUP(Tableau2[[#This Row],[Nom association/Sigle]],Tableau1[],7,FALSE),"")</f>
        <v/>
      </c>
      <c r="P70" s="390"/>
      <c r="Q70" s="191"/>
      <c r="R70" s="191"/>
      <c r="S70" s="317"/>
      <c r="T70" s="318"/>
      <c r="U70" s="318"/>
      <c r="V70" s="191"/>
      <c r="W70" s="316"/>
      <c r="X70" s="316" t="str">
        <f>IF(ISBLANK(Tableau2[[#This Row],[Date de début]]),"",UPPER(TEXT(Tableau2[[#This Row],[Date de début]],"mmm")))</f>
        <v/>
      </c>
      <c r="Y70" s="316" t="str">
        <f>IF(ISBLANK(Tableau2[[#This Row],[Date de début]]),"",UPPER(TEXT(Tableau2[[#This Row],[Date de début]],"AAAA")))</f>
        <v/>
      </c>
      <c r="Z70" s="316"/>
      <c r="AA70" s="186" t="str">
        <f>IF(ISBLANK(Tableau2[[#This Row],[Date de fin]]),"",UPPER(TEXT(Tableau2[[#This Row],[Date de fin]],"mmm")))</f>
        <v/>
      </c>
      <c r="AB70" s="319" t="str">
        <f>IF(ISBLANK(Tableau2[[#This Row],[Date de fin]]),"",UPPER(TEXT(Tableau2[[#This Row],[Date de fin]],"AAAA")))</f>
        <v/>
      </c>
      <c r="AC70" s="320">
        <f>DATEDIF(Tableau2[[#This Row],[Date de début]],Tableau2[[#This Row],[Date de fin]],"m")</f>
        <v>0</v>
      </c>
      <c r="AD70" s="318"/>
      <c r="AE70" s="183"/>
      <c r="AF70" s="183"/>
      <c r="AG70" s="191"/>
      <c r="AH70" s="321"/>
      <c r="AI70" s="321"/>
      <c r="AJ70" s="338"/>
      <c r="AK70" s="350">
        <f t="shared" si="0"/>
        <v>0</v>
      </c>
      <c r="AL70" s="339"/>
    </row>
    <row r="71" spans="1:322" ht="106" customHeight="1" x14ac:dyDescent="0.35">
      <c r="B71" s="358" t="s">
        <v>291</v>
      </c>
      <c r="C71" s="316"/>
      <c r="D71" s="183" t="str">
        <f>IF(ISBLANK(Tableau2[[#This Row],[Date de signature]]),"",UPPER(TEXT(Tableau2[[#This Row],[Date de signature]],"mmm")))</f>
        <v/>
      </c>
      <c r="E71" s="183" t="str">
        <f>IF(ISBLANK(Tableau2[[#This Row],[Date de signature]]),"",UPPER(TEXT(Tableau2[[#This Row],[Date de signature]],"AAAA")))</f>
        <v/>
      </c>
      <c r="F71" s="207"/>
      <c r="G71" s="183"/>
      <c r="H71" s="386"/>
      <c r="I71" s="388"/>
      <c r="J71" s="191"/>
      <c r="K71" s="63" t="str">
        <f>IFERROR(VLOOKUP(Tableau2[[#This Row],[Nom association/Sigle]],Tableau1[],2,FALSE),"")</f>
        <v/>
      </c>
      <c r="L71" s="63" t="str">
        <f>IFERROR(VLOOKUP(Tableau2[[#This Row],[Nom association/Sigle]],Tableau1[],4,FALSE),"")</f>
        <v/>
      </c>
      <c r="M71" s="63" t="str">
        <f>IFERROR(VLOOKUP(Tableau2[[#This Row],[Nom association/Sigle]],Tableau1[],5,FALSE),"")</f>
        <v/>
      </c>
      <c r="N71" s="450" t="str">
        <f>IFERROR(VLOOKUP(Tableau2[[#This Row],[Nom association/Sigle]],Tableau1[],6,FALSE),"")</f>
        <v/>
      </c>
      <c r="O71" s="63" t="str">
        <f>IFERROR(VLOOKUP(Tableau2[[#This Row],[Nom association/Sigle]],Tableau1[],7,FALSE),"")</f>
        <v/>
      </c>
      <c r="P71" s="390"/>
      <c r="Q71" s="191"/>
      <c r="R71" s="191"/>
      <c r="S71" s="317"/>
      <c r="T71" s="318"/>
      <c r="U71" s="318"/>
      <c r="V71" s="191"/>
      <c r="W71" s="316"/>
      <c r="X71" s="316" t="str">
        <f>IF(ISBLANK(Tableau2[[#This Row],[Date de début]]),"",UPPER(TEXT(Tableau2[[#This Row],[Date de début]],"mmm")))</f>
        <v/>
      </c>
      <c r="Y71" s="316" t="str">
        <f>IF(ISBLANK(Tableau2[[#This Row],[Date de début]]),"",UPPER(TEXT(Tableau2[[#This Row],[Date de début]],"AAAA")))</f>
        <v/>
      </c>
      <c r="Z71" s="316"/>
      <c r="AA71" s="186" t="str">
        <f>IF(ISBLANK(Tableau2[[#This Row],[Date de fin]]),"",UPPER(TEXT(Tableau2[[#This Row],[Date de fin]],"mmm")))</f>
        <v/>
      </c>
      <c r="AB71" s="319" t="str">
        <f>IF(ISBLANK(Tableau2[[#This Row],[Date de fin]]),"",UPPER(TEXT(Tableau2[[#This Row],[Date de fin]],"AAAA")))</f>
        <v/>
      </c>
      <c r="AC71" s="320">
        <f>DATEDIF(Tableau2[[#This Row],[Date de début]],Tableau2[[#This Row],[Date de fin]],"m")</f>
        <v>0</v>
      </c>
      <c r="AD71" s="318"/>
      <c r="AE71" s="183"/>
      <c r="AF71" s="183"/>
      <c r="AG71" s="191"/>
      <c r="AH71" s="321"/>
      <c r="AI71" s="321"/>
      <c r="AJ71" s="338"/>
      <c r="AK71" s="350">
        <f t="shared" si="0"/>
        <v>0</v>
      </c>
      <c r="AL71" s="339"/>
    </row>
    <row r="72" spans="1:322" s="228" customFormat="1" ht="62.5" customHeight="1" x14ac:dyDescent="0.35">
      <c r="A72" s="210"/>
      <c r="B72" s="358" t="s">
        <v>302</v>
      </c>
      <c r="C72" s="316"/>
      <c r="D72" s="183" t="str">
        <f>IF(ISBLANK(Tableau2[[#This Row],[Date de signature]]),"",UPPER(TEXT(Tableau2[[#This Row],[Date de signature]],"mmm")))</f>
        <v/>
      </c>
      <c r="E72" s="183" t="str">
        <f>IF(ISBLANK(Tableau2[[#This Row],[Date de signature]]),"",UPPER(TEXT(Tableau2[[#This Row],[Date de signature]],"AAAA")))</f>
        <v/>
      </c>
      <c r="F72" s="207"/>
      <c r="G72" s="183"/>
      <c r="H72" s="386"/>
      <c r="I72" s="388"/>
      <c r="J72" s="191"/>
      <c r="K72" s="63" t="str">
        <f>IFERROR(VLOOKUP(Tableau2[[#This Row],[Nom association/Sigle]],Tableau1[],2,FALSE),"")</f>
        <v/>
      </c>
      <c r="L72" s="63" t="str">
        <f>IFERROR(VLOOKUP(Tableau2[[#This Row],[Nom association/Sigle]],Tableau1[],4,FALSE),"")</f>
        <v/>
      </c>
      <c r="M72" s="63" t="str">
        <f>IFERROR(VLOOKUP(Tableau2[[#This Row],[Nom association/Sigle]],Tableau1[],5,FALSE),"")</f>
        <v/>
      </c>
      <c r="N72" s="450" t="str">
        <f>IFERROR(VLOOKUP(Tableau2[[#This Row],[Nom association/Sigle]],Tableau1[],6,FALSE),"")</f>
        <v/>
      </c>
      <c r="O72" s="63" t="str">
        <f>IFERROR(VLOOKUP(Tableau2[[#This Row],[Nom association/Sigle]],Tableau1[],7,FALSE),"")</f>
        <v/>
      </c>
      <c r="P72" s="390"/>
      <c r="Q72" s="191"/>
      <c r="R72" s="191"/>
      <c r="S72" s="317"/>
      <c r="T72" s="318"/>
      <c r="U72" s="318"/>
      <c r="V72" s="191"/>
      <c r="W72" s="316"/>
      <c r="X72" s="316" t="str">
        <f>IF(ISBLANK(Tableau2[[#This Row],[Date de début]]),"",UPPER(TEXT(Tableau2[[#This Row],[Date de début]],"mmm")))</f>
        <v/>
      </c>
      <c r="Y72" s="316" t="str">
        <f>IF(ISBLANK(Tableau2[[#This Row],[Date de début]]),"",UPPER(TEXT(Tableau2[[#This Row],[Date de début]],"AAAA")))</f>
        <v/>
      </c>
      <c r="Z72" s="316"/>
      <c r="AA72" s="186" t="str">
        <f>IF(ISBLANK(Tableau2[[#This Row],[Date de fin]]),"",UPPER(TEXT(Tableau2[[#This Row],[Date de fin]],"mmm")))</f>
        <v/>
      </c>
      <c r="AB72" s="319" t="str">
        <f>IF(ISBLANK(Tableau2[[#This Row],[Date de fin]]),"",UPPER(TEXT(Tableau2[[#This Row],[Date de fin]],"AAAA")))</f>
        <v/>
      </c>
      <c r="AC72" s="320">
        <f>DATEDIF(Tableau2[[#This Row],[Date de début]],Tableau2[[#This Row],[Date de fin]],"m")</f>
        <v>0</v>
      </c>
      <c r="AD72" s="318"/>
      <c r="AE72" s="183"/>
      <c r="AF72" s="183"/>
      <c r="AG72" s="191"/>
      <c r="AH72" s="321"/>
      <c r="AI72" s="321"/>
      <c r="AJ72" s="338"/>
      <c r="AK72" s="350">
        <f t="shared" si="0"/>
        <v>0</v>
      </c>
      <c r="AL72" s="339"/>
      <c r="AM72" s="210"/>
      <c r="AN72" s="210"/>
      <c r="AO72" s="210"/>
      <c r="AP72" s="210"/>
      <c r="AQ72" s="210"/>
      <c r="AR72" s="210"/>
      <c r="AS72" s="210"/>
      <c r="AT72" s="210"/>
      <c r="AU72" s="210"/>
      <c r="AV72" s="210"/>
      <c r="AW72" s="210"/>
      <c r="AX72" s="210"/>
      <c r="AY72" s="210"/>
      <c r="AZ72" s="210"/>
      <c r="BA72" s="210"/>
      <c r="BB72" s="210"/>
      <c r="BC72" s="210"/>
      <c r="BD72" s="210"/>
      <c r="BE72" s="210"/>
      <c r="BF72" s="210"/>
      <c r="BG72" s="210"/>
      <c r="BH72" s="210"/>
      <c r="BI72" s="210"/>
      <c r="BJ72" s="210"/>
      <c r="BK72" s="210"/>
      <c r="BL72" s="210"/>
      <c r="BM72" s="210"/>
      <c r="BN72" s="210"/>
      <c r="BO72" s="210"/>
      <c r="BP72" s="210"/>
      <c r="BQ72" s="210"/>
      <c r="BR72" s="210"/>
      <c r="BS72" s="210"/>
      <c r="BT72" s="210"/>
      <c r="BU72" s="210"/>
      <c r="BV72" s="210"/>
      <c r="BW72" s="210"/>
      <c r="BX72" s="210"/>
      <c r="BY72" s="210"/>
      <c r="BZ72" s="210"/>
      <c r="CA72" s="210"/>
      <c r="CB72" s="210"/>
      <c r="CC72" s="210"/>
      <c r="CD72" s="210"/>
      <c r="CE72" s="210"/>
      <c r="CF72" s="210"/>
      <c r="CG72" s="210"/>
      <c r="CH72" s="210"/>
      <c r="CI72" s="210"/>
      <c r="CJ72" s="210"/>
      <c r="CK72" s="210"/>
      <c r="CL72" s="210"/>
      <c r="CM72" s="210"/>
      <c r="CN72" s="210"/>
      <c r="CO72" s="210"/>
      <c r="CP72" s="210"/>
      <c r="CQ72" s="210"/>
      <c r="CR72" s="210"/>
      <c r="CS72" s="210"/>
      <c r="CT72" s="210"/>
      <c r="CU72" s="210"/>
      <c r="CV72" s="210"/>
      <c r="CW72" s="210"/>
      <c r="CX72" s="210"/>
      <c r="CY72" s="210"/>
      <c r="CZ72" s="210"/>
      <c r="DA72" s="210"/>
      <c r="DB72" s="210"/>
      <c r="DC72" s="210"/>
      <c r="DD72" s="210"/>
      <c r="DE72" s="210"/>
      <c r="DF72" s="210"/>
      <c r="DG72" s="210"/>
      <c r="DH72" s="210"/>
      <c r="DI72" s="210"/>
      <c r="DJ72" s="210"/>
      <c r="DK72" s="210"/>
      <c r="DL72" s="210"/>
      <c r="DM72" s="210"/>
      <c r="DN72" s="210"/>
      <c r="DO72" s="210"/>
      <c r="DP72" s="210"/>
      <c r="DQ72" s="210"/>
      <c r="DR72" s="210"/>
      <c r="DS72" s="210"/>
      <c r="DT72" s="210"/>
      <c r="DU72" s="210"/>
      <c r="DV72" s="210"/>
      <c r="DW72" s="210"/>
      <c r="DX72" s="210"/>
      <c r="DY72" s="210"/>
      <c r="DZ72" s="210"/>
      <c r="EA72" s="210"/>
      <c r="EB72" s="210"/>
      <c r="EC72" s="210"/>
      <c r="ED72" s="210"/>
      <c r="EE72" s="210"/>
      <c r="EF72" s="210"/>
      <c r="EG72" s="210"/>
      <c r="EH72" s="210"/>
      <c r="EI72" s="210"/>
      <c r="EJ72" s="210"/>
      <c r="EK72" s="210"/>
      <c r="EL72" s="210"/>
      <c r="EM72" s="210"/>
      <c r="EN72" s="210"/>
      <c r="EO72" s="210"/>
      <c r="EP72" s="210"/>
      <c r="EQ72" s="210"/>
      <c r="ER72" s="210"/>
      <c r="ES72" s="210"/>
      <c r="ET72" s="210"/>
      <c r="EU72" s="210"/>
      <c r="EV72" s="210"/>
      <c r="EW72" s="210"/>
      <c r="EX72" s="210"/>
      <c r="EY72" s="210"/>
      <c r="EZ72" s="210"/>
      <c r="FA72" s="210"/>
      <c r="FB72" s="210"/>
      <c r="FC72" s="210"/>
      <c r="FD72" s="210"/>
      <c r="FE72" s="210"/>
      <c r="FF72" s="210"/>
      <c r="FG72" s="210"/>
      <c r="FH72" s="210"/>
      <c r="FI72" s="210"/>
      <c r="FJ72" s="210"/>
      <c r="FK72" s="210"/>
      <c r="FL72" s="210"/>
      <c r="FM72" s="210"/>
      <c r="FN72" s="210"/>
      <c r="FO72" s="210"/>
      <c r="FP72" s="210"/>
      <c r="FQ72" s="210"/>
      <c r="FR72" s="210"/>
      <c r="FS72" s="210"/>
      <c r="FT72" s="210"/>
      <c r="FU72" s="210"/>
      <c r="FV72" s="210"/>
      <c r="FW72" s="210"/>
      <c r="FX72" s="210"/>
      <c r="FY72" s="210"/>
      <c r="FZ72" s="210"/>
      <c r="GA72" s="210"/>
      <c r="GB72" s="210"/>
      <c r="GC72" s="210"/>
      <c r="GD72" s="210"/>
      <c r="GE72" s="210"/>
      <c r="GF72" s="210"/>
      <c r="GG72" s="210"/>
      <c r="GH72" s="210"/>
      <c r="GI72" s="210"/>
      <c r="GJ72" s="210"/>
      <c r="GK72" s="210"/>
      <c r="GL72" s="210"/>
      <c r="GM72" s="210"/>
      <c r="GN72" s="210"/>
      <c r="GO72" s="210"/>
      <c r="GP72" s="210"/>
      <c r="GQ72" s="210"/>
      <c r="GR72" s="210"/>
      <c r="GS72" s="210"/>
      <c r="GT72" s="210"/>
      <c r="GU72" s="210"/>
      <c r="GV72" s="210"/>
      <c r="GW72" s="210"/>
      <c r="GX72" s="210"/>
      <c r="GY72" s="210"/>
      <c r="GZ72" s="210"/>
      <c r="HA72" s="210"/>
      <c r="HB72" s="210"/>
      <c r="HC72" s="210"/>
      <c r="HD72" s="210"/>
      <c r="HE72" s="210"/>
      <c r="HF72" s="210"/>
      <c r="HG72" s="210"/>
      <c r="HH72" s="210"/>
      <c r="HI72" s="210"/>
      <c r="HJ72" s="210"/>
      <c r="HK72" s="210"/>
      <c r="HL72" s="210"/>
      <c r="HM72" s="210"/>
      <c r="HN72" s="210"/>
      <c r="HO72" s="210"/>
      <c r="HP72" s="210"/>
      <c r="HQ72" s="210"/>
      <c r="HR72" s="210"/>
      <c r="HS72" s="210"/>
      <c r="HT72" s="210"/>
      <c r="HU72" s="210"/>
      <c r="HV72" s="210"/>
      <c r="HW72" s="210"/>
      <c r="HX72" s="210"/>
      <c r="HY72" s="210"/>
      <c r="HZ72" s="210"/>
      <c r="IA72" s="210"/>
      <c r="IB72" s="210"/>
      <c r="IC72" s="210"/>
      <c r="ID72" s="210"/>
      <c r="IE72" s="210"/>
      <c r="IF72" s="210"/>
      <c r="IG72" s="210"/>
      <c r="IH72" s="210"/>
      <c r="II72" s="210"/>
      <c r="IJ72" s="210"/>
      <c r="IK72" s="210"/>
      <c r="IL72" s="210"/>
      <c r="IM72" s="210"/>
      <c r="IN72" s="210"/>
      <c r="IO72" s="210"/>
      <c r="IP72" s="210"/>
      <c r="IQ72" s="210"/>
      <c r="IR72" s="210"/>
      <c r="IS72" s="210"/>
      <c r="IT72" s="210"/>
      <c r="IU72" s="210"/>
      <c r="IV72" s="210"/>
      <c r="IW72" s="210"/>
      <c r="IX72" s="210"/>
      <c r="IY72" s="210"/>
      <c r="IZ72" s="210"/>
      <c r="JA72" s="210"/>
      <c r="JB72" s="210"/>
      <c r="JC72" s="210"/>
      <c r="JD72" s="210"/>
      <c r="JE72" s="210"/>
      <c r="JF72" s="210"/>
      <c r="JG72" s="210"/>
      <c r="JH72" s="210"/>
      <c r="JI72" s="210"/>
      <c r="JJ72" s="210"/>
      <c r="JK72" s="210"/>
      <c r="JL72" s="210"/>
      <c r="JM72" s="210"/>
      <c r="JN72" s="210"/>
      <c r="JO72" s="210"/>
      <c r="JP72" s="210"/>
      <c r="JQ72" s="210"/>
      <c r="JR72" s="210"/>
      <c r="JS72" s="210"/>
      <c r="JT72" s="210"/>
      <c r="JU72" s="210"/>
      <c r="JV72" s="210"/>
      <c r="JW72" s="210"/>
      <c r="JX72" s="210"/>
      <c r="JY72" s="210"/>
      <c r="JZ72" s="210"/>
      <c r="KA72" s="210"/>
      <c r="KB72" s="210"/>
      <c r="KC72" s="210"/>
      <c r="KD72" s="210"/>
      <c r="KE72" s="210"/>
      <c r="KF72" s="210"/>
      <c r="KG72" s="210"/>
      <c r="KH72" s="210"/>
      <c r="KI72" s="210"/>
      <c r="KJ72" s="210"/>
      <c r="KK72" s="210"/>
      <c r="KL72" s="210"/>
      <c r="KM72" s="210"/>
      <c r="KN72" s="210"/>
      <c r="KO72" s="210"/>
      <c r="KP72" s="210"/>
      <c r="KQ72" s="210"/>
      <c r="KR72" s="210"/>
      <c r="KS72" s="210"/>
      <c r="KT72" s="210"/>
      <c r="KU72" s="210"/>
      <c r="KV72" s="210"/>
      <c r="KW72" s="210"/>
      <c r="KX72" s="210"/>
      <c r="KY72" s="210"/>
      <c r="KZ72" s="210"/>
      <c r="LA72" s="210"/>
      <c r="LB72" s="210"/>
      <c r="LC72" s="210"/>
      <c r="LD72" s="210"/>
      <c r="LE72" s="210"/>
      <c r="LF72" s="210"/>
      <c r="LG72" s="210"/>
      <c r="LH72" s="210"/>
      <c r="LI72" s="210"/>
      <c r="LJ72" s="210"/>
    </row>
    <row r="73" spans="1:322" ht="100" customHeight="1" x14ac:dyDescent="0.35">
      <c r="B73" s="357" t="s">
        <v>281</v>
      </c>
      <c r="C73" s="316"/>
      <c r="D73" s="183" t="str">
        <f>IF(ISBLANK(Tableau2[[#This Row],[Date de signature]]),"",UPPER(TEXT(Tableau2[[#This Row],[Date de signature]],"mmm")))</f>
        <v/>
      </c>
      <c r="E73" s="183" t="str">
        <f>IF(ISBLANK(Tableau2[[#This Row],[Date de signature]]),"",UPPER(TEXT(Tableau2[[#This Row],[Date de signature]],"AAAA")))</f>
        <v/>
      </c>
      <c r="F73" s="207"/>
      <c r="G73" s="183"/>
      <c r="H73" s="386"/>
      <c r="I73" s="388"/>
      <c r="J73" s="191"/>
      <c r="K73" s="63" t="str">
        <f>IFERROR(VLOOKUP(Tableau2[[#This Row],[Nom association/Sigle]],Tableau1[],2,FALSE),"")</f>
        <v/>
      </c>
      <c r="L73" s="63" t="str">
        <f>IFERROR(VLOOKUP(Tableau2[[#This Row],[Nom association/Sigle]],Tableau1[],4,FALSE),"")</f>
        <v/>
      </c>
      <c r="M73" s="63" t="str">
        <f>IFERROR(VLOOKUP(Tableau2[[#This Row],[Nom association/Sigle]],Tableau1[],5,FALSE),"")</f>
        <v/>
      </c>
      <c r="N73" s="450" t="str">
        <f>IFERROR(VLOOKUP(Tableau2[[#This Row],[Nom association/Sigle]],Tableau1[],6,FALSE),"")</f>
        <v/>
      </c>
      <c r="O73" s="63" t="str">
        <f>IFERROR(VLOOKUP(Tableau2[[#This Row],[Nom association/Sigle]],Tableau1[],7,FALSE),"")</f>
        <v/>
      </c>
      <c r="P73" s="390"/>
      <c r="Q73" s="191"/>
      <c r="R73" s="191"/>
      <c r="S73" s="317"/>
      <c r="T73" s="318"/>
      <c r="U73" s="318"/>
      <c r="V73" s="191"/>
      <c r="W73" s="316"/>
      <c r="X73" s="316" t="str">
        <f>IF(ISBLANK(Tableau2[[#This Row],[Date de début]]),"",UPPER(TEXT(Tableau2[[#This Row],[Date de début]],"mmm")))</f>
        <v/>
      </c>
      <c r="Y73" s="316" t="str">
        <f>IF(ISBLANK(Tableau2[[#This Row],[Date de début]]),"",UPPER(TEXT(Tableau2[[#This Row],[Date de début]],"AAAA")))</f>
        <v/>
      </c>
      <c r="Z73" s="316"/>
      <c r="AA73" s="186" t="str">
        <f>IF(ISBLANK(Tableau2[[#This Row],[Date de fin]]),"",UPPER(TEXT(Tableau2[[#This Row],[Date de fin]],"mmm")))</f>
        <v/>
      </c>
      <c r="AB73" s="319" t="str">
        <f>IF(ISBLANK(Tableau2[[#This Row],[Date de fin]]),"",UPPER(TEXT(Tableau2[[#This Row],[Date de fin]],"AAAA")))</f>
        <v/>
      </c>
      <c r="AC73" s="320">
        <f>DATEDIF(Tableau2[[#This Row],[Date de début]],Tableau2[[#This Row],[Date de fin]],"m")</f>
        <v>0</v>
      </c>
      <c r="AD73" s="318"/>
      <c r="AE73" s="183"/>
      <c r="AF73" s="183"/>
      <c r="AG73" s="191"/>
      <c r="AH73" s="321"/>
      <c r="AI73" s="321"/>
      <c r="AJ73" s="338"/>
      <c r="AK73" s="350">
        <f t="shared" ref="AK73:AK136" si="1">SUM(AJ73-AL73)</f>
        <v>0</v>
      </c>
      <c r="AL73" s="339"/>
    </row>
    <row r="74" spans="1:322" ht="46" customHeight="1" x14ac:dyDescent="0.35">
      <c r="B74" s="358" t="s">
        <v>304</v>
      </c>
      <c r="C74" s="316"/>
      <c r="D74" s="183" t="str">
        <f>IF(ISBLANK(Tableau2[[#This Row],[Date de signature]]),"",UPPER(TEXT(Tableau2[[#This Row],[Date de signature]],"mmm")))</f>
        <v/>
      </c>
      <c r="E74" s="183" t="str">
        <f>IF(ISBLANK(Tableau2[[#This Row],[Date de signature]]),"",UPPER(TEXT(Tableau2[[#This Row],[Date de signature]],"AAAA")))</f>
        <v/>
      </c>
      <c r="F74" s="207"/>
      <c r="G74" s="183"/>
      <c r="H74" s="386"/>
      <c r="I74" s="388"/>
      <c r="J74" s="191"/>
      <c r="K74" s="63" t="str">
        <f>IFERROR(VLOOKUP(Tableau2[[#This Row],[Nom association/Sigle]],Tableau1[],2,FALSE),"")</f>
        <v/>
      </c>
      <c r="L74" s="63" t="str">
        <f>IFERROR(VLOOKUP(Tableau2[[#This Row],[Nom association/Sigle]],Tableau1[],4,FALSE),"")</f>
        <v/>
      </c>
      <c r="M74" s="63" t="str">
        <f>IFERROR(VLOOKUP(Tableau2[[#This Row],[Nom association/Sigle]],Tableau1[],5,FALSE),"")</f>
        <v/>
      </c>
      <c r="N74" s="450" t="str">
        <f>IFERROR(VLOOKUP(Tableau2[[#This Row],[Nom association/Sigle]],Tableau1[],6,FALSE),"")</f>
        <v/>
      </c>
      <c r="O74" s="63" t="str">
        <f>IFERROR(VLOOKUP(Tableau2[[#This Row],[Nom association/Sigle]],Tableau1[],7,FALSE),"")</f>
        <v/>
      </c>
      <c r="P74" s="390"/>
      <c r="Q74" s="191"/>
      <c r="R74" s="191"/>
      <c r="S74" s="317"/>
      <c r="T74" s="318"/>
      <c r="U74" s="318"/>
      <c r="V74" s="191"/>
      <c r="W74" s="316"/>
      <c r="X74" s="316" t="str">
        <f>IF(ISBLANK(Tableau2[[#This Row],[Date de début]]),"",UPPER(TEXT(Tableau2[[#This Row],[Date de début]],"mmm")))</f>
        <v/>
      </c>
      <c r="Y74" s="316" t="str">
        <f>IF(ISBLANK(Tableau2[[#This Row],[Date de début]]),"",UPPER(TEXT(Tableau2[[#This Row],[Date de début]],"AAAA")))</f>
        <v/>
      </c>
      <c r="Z74" s="316"/>
      <c r="AA74" s="186" t="str">
        <f>IF(ISBLANK(Tableau2[[#This Row],[Date de fin]]),"",UPPER(TEXT(Tableau2[[#This Row],[Date de fin]],"mmm")))</f>
        <v/>
      </c>
      <c r="AB74" s="319" t="str">
        <f>IF(ISBLANK(Tableau2[[#This Row],[Date de fin]]),"",UPPER(TEXT(Tableau2[[#This Row],[Date de fin]],"AAAA")))</f>
        <v/>
      </c>
      <c r="AC74" s="320">
        <f>DATEDIF(Tableau2[[#This Row],[Date de début]],Tableau2[[#This Row],[Date de fin]],"m")</f>
        <v>0</v>
      </c>
      <c r="AD74" s="318"/>
      <c r="AE74" s="183"/>
      <c r="AF74" s="183"/>
      <c r="AG74" s="191"/>
      <c r="AH74" s="321"/>
      <c r="AI74" s="321"/>
      <c r="AJ74" s="338"/>
      <c r="AK74" s="350">
        <f t="shared" si="1"/>
        <v>0</v>
      </c>
      <c r="AL74" s="339"/>
    </row>
    <row r="75" spans="1:322" ht="46" customHeight="1" x14ac:dyDescent="0.35">
      <c r="B75" s="358" t="s">
        <v>302</v>
      </c>
      <c r="C75" s="316"/>
      <c r="D75" s="183" t="str">
        <f>IF(ISBLANK(Tableau2[[#This Row],[Date de signature]]),"",UPPER(TEXT(Tableau2[[#This Row],[Date de signature]],"mmm")))</f>
        <v/>
      </c>
      <c r="E75" s="183" t="str">
        <f>IF(ISBLANK(Tableau2[[#This Row],[Date de signature]]),"",UPPER(TEXT(Tableau2[[#This Row],[Date de signature]],"AAAA")))</f>
        <v/>
      </c>
      <c r="F75" s="207"/>
      <c r="G75" s="183"/>
      <c r="H75" s="386"/>
      <c r="I75" s="388"/>
      <c r="J75" s="191"/>
      <c r="K75" s="63" t="str">
        <f>IFERROR(VLOOKUP(Tableau2[[#This Row],[Nom association/Sigle]],Tableau1[],2,FALSE),"")</f>
        <v/>
      </c>
      <c r="L75" s="63" t="str">
        <f>IFERROR(VLOOKUP(Tableau2[[#This Row],[Nom association/Sigle]],Tableau1[],4,FALSE),"")</f>
        <v/>
      </c>
      <c r="M75" s="63" t="str">
        <f>IFERROR(VLOOKUP(Tableau2[[#This Row],[Nom association/Sigle]],Tableau1[],5,FALSE),"")</f>
        <v/>
      </c>
      <c r="N75" s="450" t="str">
        <f>IFERROR(VLOOKUP(Tableau2[[#This Row],[Nom association/Sigle]],Tableau1[],6,FALSE),"")</f>
        <v/>
      </c>
      <c r="O75" s="63" t="str">
        <f>IFERROR(VLOOKUP(Tableau2[[#This Row],[Nom association/Sigle]],Tableau1[],7,FALSE),"")</f>
        <v/>
      </c>
      <c r="P75" s="390"/>
      <c r="Q75" s="191"/>
      <c r="R75" s="191"/>
      <c r="S75" s="317"/>
      <c r="T75" s="318"/>
      <c r="U75" s="318"/>
      <c r="V75" s="191"/>
      <c r="W75" s="316"/>
      <c r="X75" s="316" t="str">
        <f>IF(ISBLANK(Tableau2[[#This Row],[Date de début]]),"",UPPER(TEXT(Tableau2[[#This Row],[Date de début]],"mmm")))</f>
        <v/>
      </c>
      <c r="Y75" s="316" t="str">
        <f>IF(ISBLANK(Tableau2[[#This Row],[Date de début]]),"",UPPER(TEXT(Tableau2[[#This Row],[Date de début]],"AAAA")))</f>
        <v/>
      </c>
      <c r="Z75" s="316"/>
      <c r="AA75" s="186" t="str">
        <f>IF(ISBLANK(Tableau2[[#This Row],[Date de fin]]),"",UPPER(TEXT(Tableau2[[#This Row],[Date de fin]],"mmm")))</f>
        <v/>
      </c>
      <c r="AB75" s="319" t="str">
        <f>IF(ISBLANK(Tableau2[[#This Row],[Date de fin]]),"",UPPER(TEXT(Tableau2[[#This Row],[Date de fin]],"AAAA")))</f>
        <v/>
      </c>
      <c r="AC75" s="320">
        <f>DATEDIF(Tableau2[[#This Row],[Date de début]],Tableau2[[#This Row],[Date de fin]],"m")</f>
        <v>0</v>
      </c>
      <c r="AD75" s="318"/>
      <c r="AE75" s="183"/>
      <c r="AF75" s="183"/>
      <c r="AG75" s="191"/>
      <c r="AH75" s="321"/>
      <c r="AI75" s="321"/>
      <c r="AJ75" s="338"/>
      <c r="AK75" s="350">
        <f t="shared" si="1"/>
        <v>0</v>
      </c>
      <c r="AL75" s="339"/>
    </row>
    <row r="76" spans="1:322" s="228" customFormat="1" ht="86" customHeight="1" x14ac:dyDescent="0.35">
      <c r="A76" s="210"/>
      <c r="B76" s="358"/>
      <c r="C76" s="316"/>
      <c r="D76" s="183" t="str">
        <f>IF(ISBLANK(Tableau2[[#This Row],[Date de signature]]),"",UPPER(TEXT(Tableau2[[#This Row],[Date de signature]],"mmm")))</f>
        <v/>
      </c>
      <c r="E76" s="183" t="str">
        <f>IF(ISBLANK(Tableau2[[#This Row],[Date de signature]]),"",UPPER(TEXT(Tableau2[[#This Row],[Date de signature]],"AAAA")))</f>
        <v/>
      </c>
      <c r="F76" s="207"/>
      <c r="G76" s="183"/>
      <c r="H76" s="386"/>
      <c r="I76" s="388"/>
      <c r="J76" s="191"/>
      <c r="K76" s="63" t="str">
        <f>IFERROR(VLOOKUP(Tableau2[[#This Row],[Nom association/Sigle]],Tableau1[],2,FALSE),"")</f>
        <v/>
      </c>
      <c r="L76" s="63" t="str">
        <f>IFERROR(VLOOKUP(Tableau2[[#This Row],[Nom association/Sigle]],Tableau1[],4,FALSE),"")</f>
        <v/>
      </c>
      <c r="M76" s="63" t="str">
        <f>IFERROR(VLOOKUP(Tableau2[[#This Row],[Nom association/Sigle]],Tableau1[],5,FALSE),"")</f>
        <v/>
      </c>
      <c r="N76" s="450" t="str">
        <f>IFERROR(VLOOKUP(Tableau2[[#This Row],[Nom association/Sigle]],Tableau1[],6,FALSE),"")</f>
        <v/>
      </c>
      <c r="O76" s="63" t="str">
        <f>IFERROR(VLOOKUP(Tableau2[[#This Row],[Nom association/Sigle]],Tableau1[],7,FALSE),"")</f>
        <v/>
      </c>
      <c r="P76" s="390"/>
      <c r="Q76" s="191"/>
      <c r="R76" s="191"/>
      <c r="S76" s="317"/>
      <c r="T76" s="318"/>
      <c r="U76" s="318"/>
      <c r="V76" s="191"/>
      <c r="W76" s="316"/>
      <c r="X76" s="316" t="str">
        <f>IF(ISBLANK(Tableau2[[#This Row],[Date de début]]),"",UPPER(TEXT(Tableau2[[#This Row],[Date de début]],"mmm")))</f>
        <v/>
      </c>
      <c r="Y76" s="316" t="str">
        <f>IF(ISBLANK(Tableau2[[#This Row],[Date de début]]),"",UPPER(TEXT(Tableau2[[#This Row],[Date de début]],"AAAA")))</f>
        <v/>
      </c>
      <c r="Z76" s="316"/>
      <c r="AA76" s="186" t="str">
        <f>IF(ISBLANK(Tableau2[[#This Row],[Date de fin]]),"",UPPER(TEXT(Tableau2[[#This Row],[Date de fin]],"mmm")))</f>
        <v/>
      </c>
      <c r="AB76" s="319" t="str">
        <f>IF(ISBLANK(Tableau2[[#This Row],[Date de fin]]),"",UPPER(TEXT(Tableau2[[#This Row],[Date de fin]],"AAAA")))</f>
        <v/>
      </c>
      <c r="AC76" s="320">
        <f>DATEDIF(Tableau2[[#This Row],[Date de début]],Tableau2[[#This Row],[Date de fin]],"m")</f>
        <v>0</v>
      </c>
      <c r="AD76" s="318"/>
      <c r="AE76" s="183"/>
      <c r="AF76" s="183"/>
      <c r="AG76" s="191"/>
      <c r="AH76" s="321"/>
      <c r="AI76" s="321"/>
      <c r="AJ76" s="338"/>
      <c r="AK76" s="350">
        <f t="shared" si="1"/>
        <v>0</v>
      </c>
      <c r="AL76" s="339"/>
      <c r="AM76" s="210"/>
      <c r="AN76" s="210"/>
      <c r="AO76" s="210"/>
      <c r="AP76" s="210"/>
      <c r="AQ76" s="210"/>
      <c r="AR76" s="210"/>
      <c r="AS76" s="210"/>
      <c r="AT76" s="210"/>
      <c r="AU76" s="210"/>
      <c r="AV76" s="210"/>
      <c r="AW76" s="210"/>
      <c r="AX76" s="210"/>
      <c r="AY76" s="210"/>
      <c r="AZ76" s="210"/>
      <c r="BA76" s="210"/>
      <c r="BB76" s="210"/>
      <c r="BC76" s="210"/>
      <c r="BD76" s="210"/>
      <c r="BE76" s="210"/>
      <c r="BF76" s="210"/>
      <c r="BG76" s="210"/>
      <c r="BH76" s="210"/>
      <c r="BI76" s="210"/>
      <c r="BJ76" s="210"/>
      <c r="BK76" s="210"/>
      <c r="BL76" s="210"/>
      <c r="BM76" s="210"/>
      <c r="BN76" s="210"/>
      <c r="BO76" s="210"/>
      <c r="BP76" s="210"/>
      <c r="BQ76" s="210"/>
      <c r="BR76" s="210"/>
      <c r="BS76" s="210"/>
      <c r="BT76" s="210"/>
      <c r="BU76" s="210"/>
      <c r="BV76" s="210"/>
      <c r="BW76" s="210"/>
      <c r="BX76" s="210"/>
      <c r="BY76" s="210"/>
      <c r="BZ76" s="210"/>
      <c r="CA76" s="210"/>
      <c r="CB76" s="210"/>
      <c r="CC76" s="210"/>
      <c r="CD76" s="210"/>
      <c r="CE76" s="210"/>
      <c r="CF76" s="210"/>
      <c r="CG76" s="210"/>
      <c r="CH76" s="210"/>
      <c r="CI76" s="210"/>
      <c r="CJ76" s="210"/>
      <c r="CK76" s="210"/>
      <c r="CL76" s="210"/>
      <c r="CM76" s="210"/>
      <c r="CN76" s="210"/>
      <c r="CO76" s="210"/>
      <c r="CP76" s="210"/>
      <c r="CQ76" s="210"/>
      <c r="CR76" s="210"/>
      <c r="CS76" s="210"/>
      <c r="CT76" s="210"/>
      <c r="CU76" s="210"/>
      <c r="CV76" s="210"/>
      <c r="CW76" s="210"/>
      <c r="CX76" s="210"/>
      <c r="CY76" s="210"/>
      <c r="CZ76" s="210"/>
      <c r="DA76" s="210"/>
      <c r="DB76" s="210"/>
      <c r="DC76" s="210"/>
      <c r="DD76" s="210"/>
      <c r="DE76" s="210"/>
      <c r="DF76" s="210"/>
      <c r="DG76" s="210"/>
      <c r="DH76" s="210"/>
      <c r="DI76" s="210"/>
      <c r="DJ76" s="210"/>
      <c r="DK76" s="210"/>
      <c r="DL76" s="210"/>
      <c r="DM76" s="210"/>
      <c r="DN76" s="210"/>
      <c r="DO76" s="210"/>
      <c r="DP76" s="210"/>
      <c r="DQ76" s="210"/>
      <c r="DR76" s="210"/>
      <c r="DS76" s="210"/>
      <c r="DT76" s="210"/>
      <c r="DU76" s="210"/>
      <c r="DV76" s="210"/>
      <c r="DW76" s="210"/>
      <c r="DX76" s="210"/>
      <c r="DY76" s="210"/>
      <c r="DZ76" s="210"/>
      <c r="EA76" s="210"/>
      <c r="EB76" s="210"/>
      <c r="EC76" s="210"/>
      <c r="ED76" s="210"/>
      <c r="EE76" s="210"/>
      <c r="EF76" s="210"/>
      <c r="EG76" s="210"/>
      <c r="EH76" s="210"/>
      <c r="EI76" s="210"/>
      <c r="EJ76" s="210"/>
      <c r="EK76" s="210"/>
      <c r="EL76" s="210"/>
      <c r="EM76" s="210"/>
      <c r="EN76" s="210"/>
      <c r="EO76" s="210"/>
      <c r="EP76" s="210"/>
      <c r="EQ76" s="210"/>
      <c r="ER76" s="210"/>
      <c r="ES76" s="210"/>
      <c r="ET76" s="210"/>
      <c r="EU76" s="210"/>
      <c r="EV76" s="210"/>
      <c r="EW76" s="210"/>
      <c r="EX76" s="210"/>
      <c r="EY76" s="210"/>
      <c r="EZ76" s="210"/>
      <c r="FA76" s="210"/>
      <c r="FB76" s="210"/>
      <c r="FC76" s="210"/>
      <c r="FD76" s="210"/>
      <c r="FE76" s="210"/>
      <c r="FF76" s="210"/>
      <c r="FG76" s="210"/>
      <c r="FH76" s="210"/>
      <c r="FI76" s="210"/>
      <c r="FJ76" s="210"/>
      <c r="FK76" s="210"/>
      <c r="FL76" s="210"/>
      <c r="FM76" s="210"/>
      <c r="FN76" s="210"/>
      <c r="FO76" s="210"/>
      <c r="FP76" s="210"/>
      <c r="FQ76" s="210"/>
      <c r="FR76" s="210"/>
      <c r="FS76" s="210"/>
      <c r="FT76" s="210"/>
      <c r="FU76" s="210"/>
      <c r="FV76" s="210"/>
      <c r="FW76" s="210"/>
      <c r="FX76" s="210"/>
      <c r="FY76" s="210"/>
      <c r="FZ76" s="210"/>
      <c r="GA76" s="210"/>
      <c r="GB76" s="210"/>
      <c r="GC76" s="210"/>
      <c r="GD76" s="210"/>
      <c r="GE76" s="210"/>
      <c r="GF76" s="210"/>
      <c r="GG76" s="210"/>
      <c r="GH76" s="210"/>
      <c r="GI76" s="210"/>
      <c r="GJ76" s="210"/>
      <c r="GK76" s="210"/>
      <c r="GL76" s="210"/>
      <c r="GM76" s="210"/>
      <c r="GN76" s="210"/>
      <c r="GO76" s="210"/>
      <c r="GP76" s="210"/>
      <c r="GQ76" s="210"/>
      <c r="GR76" s="210"/>
      <c r="GS76" s="210"/>
      <c r="GT76" s="210"/>
      <c r="GU76" s="210"/>
      <c r="GV76" s="210"/>
      <c r="GW76" s="210"/>
      <c r="GX76" s="210"/>
      <c r="GY76" s="210"/>
      <c r="GZ76" s="210"/>
      <c r="HA76" s="210"/>
      <c r="HB76" s="210"/>
      <c r="HC76" s="210"/>
      <c r="HD76" s="210"/>
      <c r="HE76" s="210"/>
      <c r="HF76" s="210"/>
      <c r="HG76" s="210"/>
      <c r="HH76" s="210"/>
      <c r="HI76" s="210"/>
      <c r="HJ76" s="210"/>
      <c r="HK76" s="210"/>
      <c r="HL76" s="210"/>
      <c r="HM76" s="210"/>
      <c r="HN76" s="210"/>
      <c r="HO76" s="210"/>
      <c r="HP76" s="210"/>
      <c r="HQ76" s="210"/>
      <c r="HR76" s="210"/>
      <c r="HS76" s="210"/>
      <c r="HT76" s="210"/>
      <c r="HU76" s="210"/>
      <c r="HV76" s="210"/>
      <c r="HW76" s="210"/>
      <c r="HX76" s="210"/>
      <c r="HY76" s="210"/>
      <c r="HZ76" s="210"/>
      <c r="IA76" s="210"/>
      <c r="IB76" s="210"/>
      <c r="IC76" s="210"/>
      <c r="ID76" s="210"/>
      <c r="IE76" s="210"/>
      <c r="IF76" s="210"/>
      <c r="IG76" s="210"/>
      <c r="IH76" s="210"/>
      <c r="II76" s="210"/>
      <c r="IJ76" s="210"/>
      <c r="IK76" s="210"/>
      <c r="IL76" s="210"/>
      <c r="IM76" s="210"/>
      <c r="IN76" s="210"/>
      <c r="IO76" s="210"/>
      <c r="IP76" s="210"/>
      <c r="IQ76" s="210"/>
      <c r="IR76" s="210"/>
      <c r="IS76" s="210"/>
      <c r="IT76" s="210"/>
      <c r="IU76" s="210"/>
      <c r="IV76" s="210"/>
      <c r="IW76" s="210"/>
      <c r="IX76" s="210"/>
      <c r="IY76" s="210"/>
      <c r="IZ76" s="210"/>
      <c r="JA76" s="210"/>
      <c r="JB76" s="210"/>
      <c r="JC76" s="210"/>
      <c r="JD76" s="210"/>
      <c r="JE76" s="210"/>
      <c r="JF76" s="210"/>
      <c r="JG76" s="210"/>
      <c r="JH76" s="210"/>
      <c r="JI76" s="210"/>
      <c r="JJ76" s="210"/>
      <c r="JK76" s="210"/>
      <c r="JL76" s="210"/>
      <c r="JM76" s="210"/>
      <c r="JN76" s="210"/>
      <c r="JO76" s="210"/>
      <c r="JP76" s="210"/>
      <c r="JQ76" s="210"/>
      <c r="JR76" s="210"/>
      <c r="JS76" s="210"/>
      <c r="JT76" s="210"/>
      <c r="JU76" s="210"/>
      <c r="JV76" s="210"/>
      <c r="JW76" s="210"/>
      <c r="JX76" s="210"/>
      <c r="JY76" s="210"/>
      <c r="JZ76" s="210"/>
      <c r="KA76" s="210"/>
      <c r="KB76" s="210"/>
      <c r="KC76" s="210"/>
      <c r="KD76" s="210"/>
      <c r="KE76" s="210"/>
      <c r="KF76" s="210"/>
      <c r="KG76" s="210"/>
      <c r="KH76" s="210"/>
      <c r="KI76" s="210"/>
      <c r="KJ76" s="210"/>
      <c r="KK76" s="210"/>
      <c r="KL76" s="210"/>
      <c r="KM76" s="210"/>
      <c r="KN76" s="210"/>
      <c r="KO76" s="210"/>
      <c r="KP76" s="210"/>
      <c r="KQ76" s="210"/>
      <c r="KR76" s="210"/>
      <c r="KS76" s="210"/>
      <c r="KT76" s="210"/>
      <c r="KU76" s="210"/>
      <c r="KV76" s="210"/>
      <c r="KW76" s="210"/>
      <c r="KX76" s="210"/>
      <c r="KY76" s="210"/>
      <c r="KZ76" s="210"/>
      <c r="LA76" s="210"/>
      <c r="LB76" s="210"/>
      <c r="LC76" s="210"/>
      <c r="LD76" s="210"/>
      <c r="LE76" s="210"/>
      <c r="LF76" s="210"/>
      <c r="LG76" s="210"/>
      <c r="LH76" s="210"/>
      <c r="LI76" s="210"/>
      <c r="LJ76" s="210"/>
    </row>
    <row r="77" spans="1:322" ht="159" customHeight="1" x14ac:dyDescent="0.35">
      <c r="B77" s="358" t="s">
        <v>305</v>
      </c>
      <c r="C77" s="316"/>
      <c r="D77" s="183" t="str">
        <f>IF(ISBLANK(Tableau2[[#This Row],[Date de signature]]),"",UPPER(TEXT(Tableau2[[#This Row],[Date de signature]],"mmm")))</f>
        <v/>
      </c>
      <c r="E77" s="183" t="str">
        <f>IF(ISBLANK(Tableau2[[#This Row],[Date de signature]]),"",UPPER(TEXT(Tableau2[[#This Row],[Date de signature]],"AAAA")))</f>
        <v/>
      </c>
      <c r="F77" s="207"/>
      <c r="G77" s="183"/>
      <c r="H77" s="386"/>
      <c r="I77" s="388"/>
      <c r="J77" s="191"/>
      <c r="K77" s="63" t="str">
        <f>IFERROR(VLOOKUP(Tableau2[[#This Row],[Nom association/Sigle]],Tableau1[],2,FALSE),"")</f>
        <v/>
      </c>
      <c r="L77" s="63" t="str">
        <f>IFERROR(VLOOKUP(Tableau2[[#This Row],[Nom association/Sigle]],Tableau1[],4,FALSE),"")</f>
        <v/>
      </c>
      <c r="M77" s="63" t="str">
        <f>IFERROR(VLOOKUP(Tableau2[[#This Row],[Nom association/Sigle]],Tableau1[],5,FALSE),"")</f>
        <v/>
      </c>
      <c r="N77" s="450" t="str">
        <f>IFERROR(VLOOKUP(Tableau2[[#This Row],[Nom association/Sigle]],Tableau1[],6,FALSE),"")</f>
        <v/>
      </c>
      <c r="O77" s="63" t="str">
        <f>IFERROR(VLOOKUP(Tableau2[[#This Row],[Nom association/Sigle]],Tableau1[],7,FALSE),"")</f>
        <v/>
      </c>
      <c r="P77" s="390"/>
      <c r="Q77" s="191"/>
      <c r="R77" s="191"/>
      <c r="S77" s="317"/>
      <c r="T77" s="318"/>
      <c r="U77" s="318"/>
      <c r="V77" s="191"/>
      <c r="W77" s="316"/>
      <c r="X77" s="316" t="str">
        <f>IF(ISBLANK(Tableau2[[#This Row],[Date de début]]),"",UPPER(TEXT(Tableau2[[#This Row],[Date de début]],"mmm")))</f>
        <v/>
      </c>
      <c r="Y77" s="316" t="str">
        <f>IF(ISBLANK(Tableau2[[#This Row],[Date de début]]),"",UPPER(TEXT(Tableau2[[#This Row],[Date de début]],"AAAA")))</f>
        <v/>
      </c>
      <c r="Z77" s="316"/>
      <c r="AA77" s="186" t="str">
        <f>IF(ISBLANK(Tableau2[[#This Row],[Date de fin]]),"",UPPER(TEXT(Tableau2[[#This Row],[Date de fin]],"mmm")))</f>
        <v/>
      </c>
      <c r="AB77" s="319" t="str">
        <f>IF(ISBLANK(Tableau2[[#This Row],[Date de fin]]),"",UPPER(TEXT(Tableau2[[#This Row],[Date de fin]],"AAAA")))</f>
        <v/>
      </c>
      <c r="AC77" s="320">
        <f>DATEDIF(Tableau2[[#This Row],[Date de début]],Tableau2[[#This Row],[Date de fin]],"m")</f>
        <v>0</v>
      </c>
      <c r="AD77" s="318"/>
      <c r="AE77" s="183"/>
      <c r="AF77" s="183"/>
      <c r="AG77" s="191"/>
      <c r="AH77" s="321"/>
      <c r="AI77" s="321"/>
      <c r="AJ77" s="338"/>
      <c r="AK77" s="350">
        <f t="shared" si="1"/>
        <v>0</v>
      </c>
      <c r="AL77" s="339"/>
    </row>
    <row r="78" spans="1:322" ht="201.5" customHeight="1" x14ac:dyDescent="0.35">
      <c r="B78" s="358" t="s">
        <v>302</v>
      </c>
      <c r="C78" s="316"/>
      <c r="D78" s="183" t="str">
        <f>IF(ISBLANK(Tableau2[[#This Row],[Date de signature]]),"",UPPER(TEXT(Tableau2[[#This Row],[Date de signature]],"mmm")))</f>
        <v/>
      </c>
      <c r="E78" s="183" t="str">
        <f>IF(ISBLANK(Tableau2[[#This Row],[Date de signature]]),"",UPPER(TEXT(Tableau2[[#This Row],[Date de signature]],"AAAA")))</f>
        <v/>
      </c>
      <c r="F78" s="207"/>
      <c r="G78" s="183"/>
      <c r="H78" s="386"/>
      <c r="I78" s="388"/>
      <c r="J78" s="191"/>
      <c r="K78" s="63" t="str">
        <f>IFERROR(VLOOKUP(Tableau2[[#This Row],[Nom association/Sigle]],Tableau1[],2,FALSE),"")</f>
        <v/>
      </c>
      <c r="L78" s="63" t="str">
        <f>IFERROR(VLOOKUP(Tableau2[[#This Row],[Nom association/Sigle]],Tableau1[],4,FALSE),"")</f>
        <v/>
      </c>
      <c r="M78" s="63" t="str">
        <f>IFERROR(VLOOKUP(Tableau2[[#This Row],[Nom association/Sigle]],Tableau1[],5,FALSE),"")</f>
        <v/>
      </c>
      <c r="N78" s="450" t="str">
        <f>IFERROR(VLOOKUP(Tableau2[[#This Row],[Nom association/Sigle]],Tableau1[],6,FALSE),"")</f>
        <v/>
      </c>
      <c r="O78" s="63" t="str">
        <f>IFERROR(VLOOKUP(Tableau2[[#This Row],[Nom association/Sigle]],Tableau1[],7,FALSE),"")</f>
        <v/>
      </c>
      <c r="P78" s="390"/>
      <c r="Q78" s="191"/>
      <c r="R78" s="191"/>
      <c r="S78" s="317"/>
      <c r="T78" s="318"/>
      <c r="U78" s="318"/>
      <c r="V78" s="191"/>
      <c r="W78" s="316"/>
      <c r="X78" s="316" t="str">
        <f>IF(ISBLANK(Tableau2[[#This Row],[Date de début]]),"",UPPER(TEXT(Tableau2[[#This Row],[Date de début]],"mmm")))</f>
        <v/>
      </c>
      <c r="Y78" s="316" t="str">
        <f>IF(ISBLANK(Tableau2[[#This Row],[Date de début]]),"",UPPER(TEXT(Tableau2[[#This Row],[Date de début]],"AAAA")))</f>
        <v/>
      </c>
      <c r="Z78" s="316"/>
      <c r="AA78" s="186" t="str">
        <f>IF(ISBLANK(Tableau2[[#This Row],[Date de fin]]),"",UPPER(TEXT(Tableau2[[#This Row],[Date de fin]],"mmm")))</f>
        <v/>
      </c>
      <c r="AB78" s="319" t="str">
        <f>IF(ISBLANK(Tableau2[[#This Row],[Date de fin]]),"",UPPER(TEXT(Tableau2[[#This Row],[Date de fin]],"AAAA")))</f>
        <v/>
      </c>
      <c r="AC78" s="320">
        <f>DATEDIF(Tableau2[[#This Row],[Date de début]],Tableau2[[#This Row],[Date de fin]],"m")</f>
        <v>0</v>
      </c>
      <c r="AD78" s="318"/>
      <c r="AE78" s="183"/>
      <c r="AF78" s="183"/>
      <c r="AG78" s="191"/>
      <c r="AH78" s="321"/>
      <c r="AI78" s="321"/>
      <c r="AJ78" s="338"/>
      <c r="AK78" s="350">
        <f t="shared" si="1"/>
        <v>0</v>
      </c>
      <c r="AL78" s="339"/>
    </row>
    <row r="79" spans="1:322" ht="46" customHeight="1" x14ac:dyDescent="0.35">
      <c r="B79" s="358" t="s">
        <v>306</v>
      </c>
      <c r="C79" s="316"/>
      <c r="D79" s="183" t="str">
        <f>IF(ISBLANK(Tableau2[[#This Row],[Date de signature]]),"",UPPER(TEXT(Tableau2[[#This Row],[Date de signature]],"mmm")))</f>
        <v/>
      </c>
      <c r="E79" s="183" t="str">
        <f>IF(ISBLANK(Tableau2[[#This Row],[Date de signature]]),"",UPPER(TEXT(Tableau2[[#This Row],[Date de signature]],"AAAA")))</f>
        <v/>
      </c>
      <c r="F79" s="207"/>
      <c r="G79" s="183"/>
      <c r="H79" s="386"/>
      <c r="I79" s="388"/>
      <c r="J79" s="191"/>
      <c r="K79" s="63" t="str">
        <f>IFERROR(VLOOKUP(Tableau2[[#This Row],[Nom association/Sigle]],Tableau1[],2,FALSE),"")</f>
        <v/>
      </c>
      <c r="L79" s="63" t="str">
        <f>IFERROR(VLOOKUP(Tableau2[[#This Row],[Nom association/Sigle]],Tableau1[],4,FALSE),"")</f>
        <v/>
      </c>
      <c r="M79" s="63" t="str">
        <f>IFERROR(VLOOKUP(Tableau2[[#This Row],[Nom association/Sigle]],Tableau1[],5,FALSE),"")</f>
        <v/>
      </c>
      <c r="N79" s="450" t="str">
        <f>IFERROR(VLOOKUP(Tableau2[[#This Row],[Nom association/Sigle]],Tableau1[],6,FALSE),"")</f>
        <v/>
      </c>
      <c r="O79" s="63" t="str">
        <f>IFERROR(VLOOKUP(Tableau2[[#This Row],[Nom association/Sigle]],Tableau1[],7,FALSE),"")</f>
        <v/>
      </c>
      <c r="P79" s="390"/>
      <c r="Q79" s="191"/>
      <c r="R79" s="191"/>
      <c r="S79" s="317"/>
      <c r="T79" s="318"/>
      <c r="U79" s="318"/>
      <c r="V79" s="191"/>
      <c r="W79" s="316"/>
      <c r="X79" s="316" t="str">
        <f>IF(ISBLANK(Tableau2[[#This Row],[Date de début]]),"",UPPER(TEXT(Tableau2[[#This Row],[Date de début]],"mmm")))</f>
        <v/>
      </c>
      <c r="Y79" s="316" t="str">
        <f>IF(ISBLANK(Tableau2[[#This Row],[Date de début]]),"",UPPER(TEXT(Tableau2[[#This Row],[Date de début]],"AAAA")))</f>
        <v/>
      </c>
      <c r="Z79" s="316"/>
      <c r="AA79" s="186" t="str">
        <f>IF(ISBLANK(Tableau2[[#This Row],[Date de fin]]),"",UPPER(TEXT(Tableau2[[#This Row],[Date de fin]],"mmm")))</f>
        <v/>
      </c>
      <c r="AB79" s="319" t="str">
        <f>IF(ISBLANK(Tableau2[[#This Row],[Date de fin]]),"",UPPER(TEXT(Tableau2[[#This Row],[Date de fin]],"AAAA")))</f>
        <v/>
      </c>
      <c r="AC79" s="320">
        <f>DATEDIF(Tableau2[[#This Row],[Date de début]],Tableau2[[#This Row],[Date de fin]],"m")</f>
        <v>0</v>
      </c>
      <c r="AD79" s="318"/>
      <c r="AE79" s="183"/>
      <c r="AF79" s="183"/>
      <c r="AG79" s="191"/>
      <c r="AH79" s="321"/>
      <c r="AI79" s="321"/>
      <c r="AJ79" s="338"/>
      <c r="AK79" s="350">
        <f t="shared" si="1"/>
        <v>0</v>
      </c>
      <c r="AL79" s="339"/>
    </row>
    <row r="80" spans="1:322" ht="218.5" customHeight="1" x14ac:dyDescent="0.35">
      <c r="B80" s="358" t="s">
        <v>302</v>
      </c>
      <c r="C80" s="316"/>
      <c r="D80" s="183" t="str">
        <f>IF(ISBLANK(Tableau2[[#This Row],[Date de signature]]),"",UPPER(TEXT(Tableau2[[#This Row],[Date de signature]],"mmm")))</f>
        <v/>
      </c>
      <c r="E80" s="183" t="str">
        <f>IF(ISBLANK(Tableau2[[#This Row],[Date de signature]]),"",UPPER(TEXT(Tableau2[[#This Row],[Date de signature]],"AAAA")))</f>
        <v/>
      </c>
      <c r="F80" s="207"/>
      <c r="G80" s="183"/>
      <c r="H80" s="386"/>
      <c r="I80" s="388"/>
      <c r="J80" s="191"/>
      <c r="K80" s="63" t="str">
        <f>IFERROR(VLOOKUP(Tableau2[[#This Row],[Nom association/Sigle]],Tableau1[],2,FALSE),"")</f>
        <v/>
      </c>
      <c r="L80" s="63" t="str">
        <f>IFERROR(VLOOKUP(Tableau2[[#This Row],[Nom association/Sigle]],Tableau1[],4,FALSE),"")</f>
        <v/>
      </c>
      <c r="M80" s="63" t="str">
        <f>IFERROR(VLOOKUP(Tableau2[[#This Row],[Nom association/Sigle]],Tableau1[],5,FALSE),"")</f>
        <v/>
      </c>
      <c r="N80" s="450" t="str">
        <f>IFERROR(VLOOKUP(Tableau2[[#This Row],[Nom association/Sigle]],Tableau1[],6,FALSE),"")</f>
        <v/>
      </c>
      <c r="O80" s="63" t="str">
        <f>IFERROR(VLOOKUP(Tableau2[[#This Row],[Nom association/Sigle]],Tableau1[],7,FALSE),"")</f>
        <v/>
      </c>
      <c r="P80" s="390"/>
      <c r="Q80" s="191"/>
      <c r="R80" s="191"/>
      <c r="S80" s="317"/>
      <c r="T80" s="318"/>
      <c r="U80" s="318"/>
      <c r="V80" s="191"/>
      <c r="W80" s="316"/>
      <c r="X80" s="316" t="str">
        <f>IF(ISBLANK(Tableau2[[#This Row],[Date de début]]),"",UPPER(TEXT(Tableau2[[#This Row],[Date de début]],"mmm")))</f>
        <v/>
      </c>
      <c r="Y80" s="316" t="str">
        <f>IF(ISBLANK(Tableau2[[#This Row],[Date de début]]),"",UPPER(TEXT(Tableau2[[#This Row],[Date de début]],"AAAA")))</f>
        <v/>
      </c>
      <c r="Z80" s="316"/>
      <c r="AA80" s="186" t="str">
        <f>IF(ISBLANK(Tableau2[[#This Row],[Date de fin]]),"",UPPER(TEXT(Tableau2[[#This Row],[Date de fin]],"mmm")))</f>
        <v/>
      </c>
      <c r="AB80" s="319" t="str">
        <f>IF(ISBLANK(Tableau2[[#This Row],[Date de fin]]),"",UPPER(TEXT(Tableau2[[#This Row],[Date de fin]],"AAAA")))</f>
        <v/>
      </c>
      <c r="AC80" s="320">
        <f>DATEDIF(Tableau2[[#This Row],[Date de début]],Tableau2[[#This Row],[Date de fin]],"m")</f>
        <v>0</v>
      </c>
      <c r="AD80" s="318"/>
      <c r="AE80" s="183"/>
      <c r="AF80" s="183"/>
      <c r="AG80" s="191"/>
      <c r="AH80" s="321"/>
      <c r="AI80" s="321"/>
      <c r="AJ80" s="338"/>
      <c r="AK80" s="350">
        <f t="shared" si="1"/>
        <v>0</v>
      </c>
      <c r="AL80" s="339"/>
    </row>
    <row r="81" spans="2:38" ht="46" customHeight="1" x14ac:dyDescent="0.35">
      <c r="B81" s="358"/>
      <c r="C81" s="316"/>
      <c r="D81" s="183" t="str">
        <f>IF(ISBLANK(Tableau2[[#This Row],[Date de signature]]),"",UPPER(TEXT(Tableau2[[#This Row],[Date de signature]],"mmm")))</f>
        <v/>
      </c>
      <c r="E81" s="183" t="str">
        <f>IF(ISBLANK(Tableau2[[#This Row],[Date de signature]]),"",UPPER(TEXT(Tableau2[[#This Row],[Date de signature]],"AAAA")))</f>
        <v/>
      </c>
      <c r="F81" s="207"/>
      <c r="G81" s="183"/>
      <c r="H81" s="386"/>
      <c r="I81" s="388"/>
      <c r="J81" s="191"/>
      <c r="K81" s="63" t="str">
        <f>IFERROR(VLOOKUP(Tableau2[[#This Row],[Nom association/Sigle]],Tableau1[],2,FALSE),"")</f>
        <v/>
      </c>
      <c r="L81" s="63" t="str">
        <f>IFERROR(VLOOKUP(Tableau2[[#This Row],[Nom association/Sigle]],Tableau1[],4,FALSE),"")</f>
        <v/>
      </c>
      <c r="M81" s="63" t="str">
        <f>IFERROR(VLOOKUP(Tableau2[[#This Row],[Nom association/Sigle]],Tableau1[],5,FALSE),"")</f>
        <v/>
      </c>
      <c r="N81" s="450" t="str">
        <f>IFERROR(VLOOKUP(Tableau2[[#This Row],[Nom association/Sigle]],Tableau1[],6,FALSE),"")</f>
        <v/>
      </c>
      <c r="O81" s="63" t="str">
        <f>IFERROR(VLOOKUP(Tableau2[[#This Row],[Nom association/Sigle]],Tableau1[],7,FALSE),"")</f>
        <v/>
      </c>
      <c r="P81" s="390"/>
      <c r="Q81" s="191"/>
      <c r="R81" s="191"/>
      <c r="S81" s="317"/>
      <c r="T81" s="318"/>
      <c r="U81" s="318"/>
      <c r="V81" s="191"/>
      <c r="W81" s="316"/>
      <c r="X81" s="316" t="str">
        <f>IF(ISBLANK(Tableau2[[#This Row],[Date de début]]),"",UPPER(TEXT(Tableau2[[#This Row],[Date de début]],"mmm")))</f>
        <v/>
      </c>
      <c r="Y81" s="316" t="str">
        <f>IF(ISBLANK(Tableau2[[#This Row],[Date de début]]),"",UPPER(TEXT(Tableau2[[#This Row],[Date de début]],"AAAA")))</f>
        <v/>
      </c>
      <c r="Z81" s="316"/>
      <c r="AA81" s="186" t="str">
        <f>IF(ISBLANK(Tableau2[[#This Row],[Date de fin]]),"",UPPER(TEXT(Tableau2[[#This Row],[Date de fin]],"mmm")))</f>
        <v/>
      </c>
      <c r="AB81" s="319" t="str">
        <f>IF(ISBLANK(Tableau2[[#This Row],[Date de fin]]),"",UPPER(TEXT(Tableau2[[#This Row],[Date de fin]],"AAAA")))</f>
        <v/>
      </c>
      <c r="AC81" s="320">
        <f>DATEDIF(Tableau2[[#This Row],[Date de début]],Tableau2[[#This Row],[Date de fin]],"m")</f>
        <v>0</v>
      </c>
      <c r="AD81" s="318"/>
      <c r="AE81" s="183"/>
      <c r="AF81" s="183"/>
      <c r="AG81" s="191"/>
      <c r="AH81" s="321"/>
      <c r="AI81" s="321"/>
      <c r="AJ81" s="338"/>
      <c r="AK81" s="350">
        <f t="shared" si="1"/>
        <v>0</v>
      </c>
      <c r="AL81" s="339"/>
    </row>
    <row r="82" spans="2:38" ht="46" customHeight="1" x14ac:dyDescent="0.35">
      <c r="B82" s="358"/>
      <c r="C82" s="316"/>
      <c r="D82" s="183" t="str">
        <f>IF(ISBLANK(Tableau2[[#This Row],[Date de signature]]),"",UPPER(TEXT(Tableau2[[#This Row],[Date de signature]],"mmm")))</f>
        <v/>
      </c>
      <c r="E82" s="183" t="str">
        <f>IF(ISBLANK(Tableau2[[#This Row],[Date de signature]]),"",UPPER(TEXT(Tableau2[[#This Row],[Date de signature]],"AAAA")))</f>
        <v/>
      </c>
      <c r="F82" s="207"/>
      <c r="G82" s="183"/>
      <c r="H82" s="386"/>
      <c r="I82" s="388"/>
      <c r="J82" s="191"/>
      <c r="K82" s="63" t="str">
        <f>IFERROR(VLOOKUP(Tableau2[[#This Row],[Nom association/Sigle]],Tableau1[],2,FALSE),"")</f>
        <v/>
      </c>
      <c r="L82" s="63" t="str">
        <f>IFERROR(VLOOKUP(Tableau2[[#This Row],[Nom association/Sigle]],Tableau1[],4,FALSE),"")</f>
        <v/>
      </c>
      <c r="M82" s="63" t="str">
        <f>IFERROR(VLOOKUP(Tableau2[[#This Row],[Nom association/Sigle]],Tableau1[],5,FALSE),"")</f>
        <v/>
      </c>
      <c r="N82" s="450" t="str">
        <f>IFERROR(VLOOKUP(Tableau2[[#This Row],[Nom association/Sigle]],Tableau1[],6,FALSE),"")</f>
        <v/>
      </c>
      <c r="O82" s="63" t="str">
        <f>IFERROR(VLOOKUP(Tableau2[[#This Row],[Nom association/Sigle]],Tableau1[],7,FALSE),"")</f>
        <v/>
      </c>
      <c r="P82" s="390"/>
      <c r="Q82" s="191"/>
      <c r="R82" s="191"/>
      <c r="S82" s="317"/>
      <c r="T82" s="318"/>
      <c r="U82" s="318"/>
      <c r="V82" s="191"/>
      <c r="W82" s="316"/>
      <c r="X82" s="316" t="str">
        <f>IF(ISBLANK(Tableau2[[#This Row],[Date de début]]),"",UPPER(TEXT(Tableau2[[#This Row],[Date de début]],"mmm")))</f>
        <v/>
      </c>
      <c r="Y82" s="316" t="str">
        <f>IF(ISBLANK(Tableau2[[#This Row],[Date de début]]),"",UPPER(TEXT(Tableau2[[#This Row],[Date de début]],"AAAA")))</f>
        <v/>
      </c>
      <c r="Z82" s="316"/>
      <c r="AA82" s="186" t="str">
        <f>IF(ISBLANK(Tableau2[[#This Row],[Date de fin]]),"",UPPER(TEXT(Tableau2[[#This Row],[Date de fin]],"mmm")))</f>
        <v/>
      </c>
      <c r="AB82" s="319" t="str">
        <f>IF(ISBLANK(Tableau2[[#This Row],[Date de fin]]),"",UPPER(TEXT(Tableau2[[#This Row],[Date de fin]],"AAAA")))</f>
        <v/>
      </c>
      <c r="AC82" s="320">
        <f>DATEDIF(Tableau2[[#This Row],[Date de début]],Tableau2[[#This Row],[Date de fin]],"m")</f>
        <v>0</v>
      </c>
      <c r="AD82" s="318"/>
      <c r="AE82" s="183"/>
      <c r="AF82" s="183"/>
      <c r="AG82" s="191"/>
      <c r="AH82" s="321"/>
      <c r="AI82" s="321"/>
      <c r="AJ82" s="338"/>
      <c r="AK82" s="350">
        <f t="shared" si="1"/>
        <v>0</v>
      </c>
      <c r="AL82" s="339"/>
    </row>
    <row r="83" spans="2:38" ht="61" customHeight="1" x14ac:dyDescent="0.35">
      <c r="B83" s="358"/>
      <c r="C83" s="316"/>
      <c r="D83" s="183" t="str">
        <f>IF(ISBLANK(Tableau2[[#This Row],[Date de signature]]),"",UPPER(TEXT(Tableau2[[#This Row],[Date de signature]],"mmm")))</f>
        <v/>
      </c>
      <c r="E83" s="183" t="str">
        <f>IF(ISBLANK(Tableau2[[#This Row],[Date de signature]]),"",UPPER(TEXT(Tableau2[[#This Row],[Date de signature]],"AAAA")))</f>
        <v/>
      </c>
      <c r="F83" s="207"/>
      <c r="G83" s="183"/>
      <c r="H83" s="386"/>
      <c r="I83" s="388"/>
      <c r="J83" s="191"/>
      <c r="K83" s="63" t="str">
        <f>IFERROR(VLOOKUP(Tableau2[[#This Row],[Nom association/Sigle]],Tableau1[],2,FALSE),"")</f>
        <v/>
      </c>
      <c r="L83" s="63" t="str">
        <f>IFERROR(VLOOKUP(Tableau2[[#This Row],[Nom association/Sigle]],Tableau1[],4,FALSE),"")</f>
        <v/>
      </c>
      <c r="M83" s="63" t="str">
        <f>IFERROR(VLOOKUP(Tableau2[[#This Row],[Nom association/Sigle]],Tableau1[],5,FALSE),"")</f>
        <v/>
      </c>
      <c r="N83" s="450" t="str">
        <f>IFERROR(VLOOKUP(Tableau2[[#This Row],[Nom association/Sigle]],Tableau1[],6,FALSE),"")</f>
        <v/>
      </c>
      <c r="O83" s="63" t="str">
        <f>IFERROR(VLOOKUP(Tableau2[[#This Row],[Nom association/Sigle]],Tableau1[],7,FALSE),"")</f>
        <v/>
      </c>
      <c r="P83" s="390"/>
      <c r="Q83" s="191"/>
      <c r="R83" s="191"/>
      <c r="S83" s="317"/>
      <c r="T83" s="318"/>
      <c r="U83" s="318"/>
      <c r="V83" s="191"/>
      <c r="W83" s="316"/>
      <c r="X83" s="316" t="str">
        <f>IF(ISBLANK(Tableau2[[#This Row],[Date de début]]),"",UPPER(TEXT(Tableau2[[#This Row],[Date de début]],"mmm")))</f>
        <v/>
      </c>
      <c r="Y83" s="316" t="str">
        <f>IF(ISBLANK(Tableau2[[#This Row],[Date de début]]),"",UPPER(TEXT(Tableau2[[#This Row],[Date de début]],"AAAA")))</f>
        <v/>
      </c>
      <c r="Z83" s="316"/>
      <c r="AA83" s="186" t="str">
        <f>IF(ISBLANK(Tableau2[[#This Row],[Date de fin]]),"",UPPER(TEXT(Tableau2[[#This Row],[Date de fin]],"mmm")))</f>
        <v/>
      </c>
      <c r="AB83" s="319" t="str">
        <f>IF(ISBLANK(Tableau2[[#This Row],[Date de fin]]),"",UPPER(TEXT(Tableau2[[#This Row],[Date de fin]],"AAAA")))</f>
        <v/>
      </c>
      <c r="AC83" s="320">
        <f>DATEDIF(Tableau2[[#This Row],[Date de début]],Tableau2[[#This Row],[Date de fin]],"m")</f>
        <v>0</v>
      </c>
      <c r="AD83" s="318"/>
      <c r="AE83" s="183"/>
      <c r="AF83" s="183"/>
      <c r="AG83" s="191"/>
      <c r="AH83" s="321"/>
      <c r="AI83" s="321"/>
      <c r="AJ83" s="338"/>
      <c r="AK83" s="350">
        <f t="shared" si="1"/>
        <v>0</v>
      </c>
      <c r="AL83" s="339"/>
    </row>
    <row r="84" spans="2:38" ht="75.650000000000006" customHeight="1" x14ac:dyDescent="0.35">
      <c r="B84" s="358"/>
      <c r="C84" s="316"/>
      <c r="D84" s="183" t="str">
        <f>IF(ISBLANK(Tableau2[[#This Row],[Date de signature]]),"",UPPER(TEXT(Tableau2[[#This Row],[Date de signature]],"mmm")))</f>
        <v/>
      </c>
      <c r="E84" s="183" t="str">
        <f>IF(ISBLANK(Tableau2[[#This Row],[Date de signature]]),"",UPPER(TEXT(Tableau2[[#This Row],[Date de signature]],"AAAA")))</f>
        <v/>
      </c>
      <c r="F84" s="207"/>
      <c r="G84" s="183"/>
      <c r="H84" s="386"/>
      <c r="I84" s="388"/>
      <c r="J84" s="191"/>
      <c r="K84" s="63" t="str">
        <f>IFERROR(VLOOKUP(Tableau2[[#This Row],[Nom association/Sigle]],Tableau1[],2,FALSE),"")</f>
        <v/>
      </c>
      <c r="L84" s="63" t="str">
        <f>IFERROR(VLOOKUP(Tableau2[[#This Row],[Nom association/Sigle]],Tableau1[],4,FALSE),"")</f>
        <v/>
      </c>
      <c r="M84" s="63" t="str">
        <f>IFERROR(VLOOKUP(Tableau2[[#This Row],[Nom association/Sigle]],Tableau1[],5,FALSE),"")</f>
        <v/>
      </c>
      <c r="N84" s="450" t="str">
        <f>IFERROR(VLOOKUP(Tableau2[[#This Row],[Nom association/Sigle]],Tableau1[],6,FALSE),"")</f>
        <v/>
      </c>
      <c r="O84" s="63" t="str">
        <f>IFERROR(VLOOKUP(Tableau2[[#This Row],[Nom association/Sigle]],Tableau1[],7,FALSE),"")</f>
        <v/>
      </c>
      <c r="P84" s="390"/>
      <c r="Q84" s="191"/>
      <c r="R84" s="191"/>
      <c r="S84" s="317"/>
      <c r="T84" s="318"/>
      <c r="U84" s="318"/>
      <c r="V84" s="191"/>
      <c r="W84" s="316"/>
      <c r="X84" s="316" t="str">
        <f>IF(ISBLANK(Tableau2[[#This Row],[Date de début]]),"",UPPER(TEXT(Tableau2[[#This Row],[Date de début]],"mmm")))</f>
        <v/>
      </c>
      <c r="Y84" s="316" t="str">
        <f>IF(ISBLANK(Tableau2[[#This Row],[Date de début]]),"",UPPER(TEXT(Tableau2[[#This Row],[Date de début]],"AAAA")))</f>
        <v/>
      </c>
      <c r="Z84" s="316"/>
      <c r="AA84" s="186" t="str">
        <f>IF(ISBLANK(Tableau2[[#This Row],[Date de fin]]),"",UPPER(TEXT(Tableau2[[#This Row],[Date de fin]],"mmm")))</f>
        <v/>
      </c>
      <c r="AB84" s="319" t="str">
        <f>IF(ISBLANK(Tableau2[[#This Row],[Date de fin]]),"",UPPER(TEXT(Tableau2[[#This Row],[Date de fin]],"AAAA")))</f>
        <v/>
      </c>
      <c r="AC84" s="320">
        <f>DATEDIF(Tableau2[[#This Row],[Date de début]],Tableau2[[#This Row],[Date de fin]],"m")</f>
        <v>0</v>
      </c>
      <c r="AD84" s="318"/>
      <c r="AE84" s="183"/>
      <c r="AF84" s="183"/>
      <c r="AG84" s="191"/>
      <c r="AH84" s="321"/>
      <c r="AI84" s="321"/>
      <c r="AJ84" s="338"/>
      <c r="AK84" s="350">
        <f t="shared" si="1"/>
        <v>0</v>
      </c>
      <c r="AL84" s="339"/>
    </row>
    <row r="85" spans="2:38" ht="79" customHeight="1" x14ac:dyDescent="0.35">
      <c r="B85" s="358"/>
      <c r="C85" s="316"/>
      <c r="D85" s="183" t="str">
        <f>IF(ISBLANK(Tableau2[[#This Row],[Date de signature]]),"",UPPER(TEXT(Tableau2[[#This Row],[Date de signature]],"mmm")))</f>
        <v/>
      </c>
      <c r="E85" s="183" t="str">
        <f>IF(ISBLANK(Tableau2[[#This Row],[Date de signature]]),"",UPPER(TEXT(Tableau2[[#This Row],[Date de signature]],"AAAA")))</f>
        <v/>
      </c>
      <c r="F85" s="207"/>
      <c r="G85" s="183"/>
      <c r="H85" s="386"/>
      <c r="I85" s="388"/>
      <c r="J85" s="191"/>
      <c r="K85" s="63" t="str">
        <f>IFERROR(VLOOKUP(Tableau2[[#This Row],[Nom association/Sigle]],Tableau1[],2,FALSE),"")</f>
        <v/>
      </c>
      <c r="L85" s="63" t="str">
        <f>IFERROR(VLOOKUP(Tableau2[[#This Row],[Nom association/Sigle]],Tableau1[],4,FALSE),"")</f>
        <v/>
      </c>
      <c r="M85" s="63" t="str">
        <f>IFERROR(VLOOKUP(Tableau2[[#This Row],[Nom association/Sigle]],Tableau1[],5,FALSE),"")</f>
        <v/>
      </c>
      <c r="N85" s="450" t="str">
        <f>IFERROR(VLOOKUP(Tableau2[[#This Row],[Nom association/Sigle]],Tableau1[],6,FALSE),"")</f>
        <v/>
      </c>
      <c r="O85" s="63" t="str">
        <f>IFERROR(VLOOKUP(Tableau2[[#This Row],[Nom association/Sigle]],Tableau1[],7,FALSE),"")</f>
        <v/>
      </c>
      <c r="P85" s="390"/>
      <c r="Q85" s="191"/>
      <c r="R85" s="191"/>
      <c r="S85" s="317"/>
      <c r="T85" s="318"/>
      <c r="U85" s="318"/>
      <c r="V85" s="191"/>
      <c r="W85" s="316"/>
      <c r="X85" s="316" t="str">
        <f>IF(ISBLANK(Tableau2[[#This Row],[Date de début]]),"",UPPER(TEXT(Tableau2[[#This Row],[Date de début]],"mmm")))</f>
        <v/>
      </c>
      <c r="Y85" s="316" t="str">
        <f>IF(ISBLANK(Tableau2[[#This Row],[Date de début]]),"",UPPER(TEXT(Tableau2[[#This Row],[Date de début]],"AAAA")))</f>
        <v/>
      </c>
      <c r="Z85" s="316"/>
      <c r="AA85" s="186" t="str">
        <f>IF(ISBLANK(Tableau2[[#This Row],[Date de fin]]),"",UPPER(TEXT(Tableau2[[#This Row],[Date de fin]],"mmm")))</f>
        <v/>
      </c>
      <c r="AB85" s="319" t="str">
        <f>IF(ISBLANK(Tableau2[[#This Row],[Date de fin]]),"",UPPER(TEXT(Tableau2[[#This Row],[Date de fin]],"AAAA")))</f>
        <v/>
      </c>
      <c r="AC85" s="320">
        <f>DATEDIF(Tableau2[[#This Row],[Date de début]],Tableau2[[#This Row],[Date de fin]],"m")</f>
        <v>0</v>
      </c>
      <c r="AD85" s="318"/>
      <c r="AE85" s="183"/>
      <c r="AF85" s="183"/>
      <c r="AG85" s="191"/>
      <c r="AH85" s="321"/>
      <c r="AI85" s="321"/>
      <c r="AJ85" s="338"/>
      <c r="AK85" s="350">
        <f t="shared" si="1"/>
        <v>0</v>
      </c>
      <c r="AL85" s="339"/>
    </row>
    <row r="86" spans="2:38" ht="75.650000000000006" customHeight="1" x14ac:dyDescent="0.35">
      <c r="B86" s="385"/>
      <c r="C86" s="316"/>
      <c r="D86" s="183" t="str">
        <f>IF(ISBLANK(Tableau2[[#This Row],[Date de signature]]),"",UPPER(TEXT(Tableau2[[#This Row],[Date de signature]],"mmm")))</f>
        <v/>
      </c>
      <c r="E86" s="183" t="str">
        <f>IF(ISBLANK(Tableau2[[#This Row],[Date de signature]]),"",UPPER(TEXT(Tableau2[[#This Row],[Date de signature]],"AAAA")))</f>
        <v/>
      </c>
      <c r="F86" s="207"/>
      <c r="G86" s="183"/>
      <c r="H86" s="386"/>
      <c r="I86" s="388"/>
      <c r="J86" s="191"/>
      <c r="K86" s="63" t="str">
        <f>IFERROR(VLOOKUP(Tableau2[[#This Row],[Nom association/Sigle]],Tableau1[],2,FALSE),"")</f>
        <v/>
      </c>
      <c r="L86" s="63" t="str">
        <f>IFERROR(VLOOKUP(Tableau2[[#This Row],[Nom association/Sigle]],Tableau1[],4,FALSE),"")</f>
        <v/>
      </c>
      <c r="M86" s="63" t="str">
        <f>IFERROR(VLOOKUP(Tableau2[[#This Row],[Nom association/Sigle]],Tableau1[],5,FALSE),"")</f>
        <v/>
      </c>
      <c r="N86" s="450" t="str">
        <f>IFERROR(VLOOKUP(Tableau2[[#This Row],[Nom association/Sigle]],Tableau1[],6,FALSE),"")</f>
        <v/>
      </c>
      <c r="O86" s="63" t="str">
        <f>IFERROR(VLOOKUP(Tableau2[[#This Row],[Nom association/Sigle]],Tableau1[],7,FALSE),"")</f>
        <v/>
      </c>
      <c r="P86" s="390"/>
      <c r="Q86" s="191"/>
      <c r="R86" s="191"/>
      <c r="S86" s="317"/>
      <c r="T86" s="318"/>
      <c r="U86" s="318"/>
      <c r="V86" s="191"/>
      <c r="W86" s="316"/>
      <c r="X86" s="316" t="str">
        <f>IF(ISBLANK(Tableau2[[#This Row],[Date de début]]),"",UPPER(TEXT(Tableau2[[#This Row],[Date de début]],"mmm")))</f>
        <v/>
      </c>
      <c r="Y86" s="316" t="str">
        <f>IF(ISBLANK(Tableau2[[#This Row],[Date de début]]),"",UPPER(TEXT(Tableau2[[#This Row],[Date de début]],"AAAA")))</f>
        <v/>
      </c>
      <c r="Z86" s="316"/>
      <c r="AA86" s="186" t="str">
        <f>IF(ISBLANK(Tableau2[[#This Row],[Date de fin]]),"",UPPER(TEXT(Tableau2[[#This Row],[Date de fin]],"mmm")))</f>
        <v/>
      </c>
      <c r="AB86" s="319" t="str">
        <f>IF(ISBLANK(Tableau2[[#This Row],[Date de fin]]),"",UPPER(TEXT(Tableau2[[#This Row],[Date de fin]],"AAAA")))</f>
        <v/>
      </c>
      <c r="AC86" s="320">
        <f>DATEDIF(Tableau2[[#This Row],[Date de début]],Tableau2[[#This Row],[Date de fin]],"m")</f>
        <v>0</v>
      </c>
      <c r="AD86" s="318"/>
      <c r="AE86" s="183"/>
      <c r="AF86" s="183"/>
      <c r="AG86" s="191"/>
      <c r="AH86" s="321"/>
      <c r="AI86" s="321"/>
      <c r="AJ86" s="338"/>
      <c r="AK86" s="350">
        <f t="shared" si="1"/>
        <v>0</v>
      </c>
      <c r="AL86" s="339"/>
    </row>
    <row r="87" spans="2:38" ht="41.15" customHeight="1" x14ac:dyDescent="0.35">
      <c r="B87" s="385"/>
      <c r="C87" s="316"/>
      <c r="D87" s="183" t="str">
        <f>IF(ISBLANK(Tableau2[[#This Row],[Date de signature]]),"",UPPER(TEXT(Tableau2[[#This Row],[Date de signature]],"mmm")))</f>
        <v/>
      </c>
      <c r="E87" s="183" t="str">
        <f>IF(ISBLANK(Tableau2[[#This Row],[Date de signature]]),"",UPPER(TEXT(Tableau2[[#This Row],[Date de signature]],"AAAA")))</f>
        <v/>
      </c>
      <c r="F87" s="207"/>
      <c r="G87" s="183"/>
      <c r="H87" s="386"/>
      <c r="I87" s="388"/>
      <c r="J87" s="191"/>
      <c r="K87" s="63" t="str">
        <f>IFERROR(VLOOKUP(Tableau2[[#This Row],[Nom association/Sigle]],Tableau1[],2,FALSE),"")</f>
        <v/>
      </c>
      <c r="L87" s="63" t="str">
        <f>IFERROR(VLOOKUP(Tableau2[[#This Row],[Nom association/Sigle]],Tableau1[],4,FALSE),"")</f>
        <v/>
      </c>
      <c r="M87" s="63" t="str">
        <f>IFERROR(VLOOKUP(Tableau2[[#This Row],[Nom association/Sigle]],Tableau1[],5,FALSE),"")</f>
        <v/>
      </c>
      <c r="N87" s="450" t="str">
        <f>IFERROR(VLOOKUP(Tableau2[[#This Row],[Nom association/Sigle]],Tableau1[],6,FALSE),"")</f>
        <v/>
      </c>
      <c r="O87" s="63" t="str">
        <f>IFERROR(VLOOKUP(Tableau2[[#This Row],[Nom association/Sigle]],Tableau1[],7,FALSE),"")</f>
        <v/>
      </c>
      <c r="P87" s="390"/>
      <c r="Q87" s="191"/>
      <c r="R87" s="191"/>
      <c r="S87" s="317"/>
      <c r="T87" s="318"/>
      <c r="U87" s="318"/>
      <c r="V87" s="191"/>
      <c r="W87" s="316"/>
      <c r="X87" s="316" t="str">
        <f>IF(ISBLANK(Tableau2[[#This Row],[Date de début]]),"",UPPER(TEXT(Tableau2[[#This Row],[Date de début]],"mmm")))</f>
        <v/>
      </c>
      <c r="Y87" s="316" t="str">
        <f>IF(ISBLANK(Tableau2[[#This Row],[Date de début]]),"",UPPER(TEXT(Tableau2[[#This Row],[Date de début]],"AAAA")))</f>
        <v/>
      </c>
      <c r="Z87" s="316"/>
      <c r="AA87" s="186" t="str">
        <f>IF(ISBLANK(Tableau2[[#This Row],[Date de fin]]),"",UPPER(TEXT(Tableau2[[#This Row],[Date de fin]],"mmm")))</f>
        <v/>
      </c>
      <c r="AB87" s="319" t="str">
        <f>IF(ISBLANK(Tableau2[[#This Row],[Date de fin]]),"",UPPER(TEXT(Tableau2[[#This Row],[Date de fin]],"AAAA")))</f>
        <v/>
      </c>
      <c r="AC87" s="320">
        <f>DATEDIF(Tableau2[[#This Row],[Date de début]],Tableau2[[#This Row],[Date de fin]],"m")</f>
        <v>0</v>
      </c>
      <c r="AD87" s="318"/>
      <c r="AE87" s="183"/>
      <c r="AF87" s="183"/>
      <c r="AG87" s="191"/>
      <c r="AH87" s="321"/>
      <c r="AI87" s="321"/>
      <c r="AJ87" s="338"/>
      <c r="AK87" s="350">
        <f t="shared" si="1"/>
        <v>0</v>
      </c>
      <c r="AL87" s="339"/>
    </row>
    <row r="88" spans="2:38" ht="41.15" customHeight="1" x14ac:dyDescent="0.35">
      <c r="B88" s="385"/>
      <c r="C88" s="316"/>
      <c r="D88" s="183" t="str">
        <f>IF(ISBLANK(Tableau2[[#This Row],[Date de signature]]),"",UPPER(TEXT(Tableau2[[#This Row],[Date de signature]],"mmm")))</f>
        <v/>
      </c>
      <c r="E88" s="183" t="str">
        <f>IF(ISBLANK(Tableau2[[#This Row],[Date de signature]]),"",UPPER(TEXT(Tableau2[[#This Row],[Date de signature]],"AAAA")))</f>
        <v/>
      </c>
      <c r="F88" s="207"/>
      <c r="G88" s="183"/>
      <c r="H88" s="386"/>
      <c r="I88" s="388"/>
      <c r="J88" s="191"/>
      <c r="K88" s="63" t="str">
        <f>IFERROR(VLOOKUP(Tableau2[[#This Row],[Nom association/Sigle]],Tableau1[],2,FALSE),"")</f>
        <v/>
      </c>
      <c r="L88" s="63" t="str">
        <f>IFERROR(VLOOKUP(Tableau2[[#This Row],[Nom association/Sigle]],Tableau1[],4,FALSE),"")</f>
        <v/>
      </c>
      <c r="M88" s="63" t="str">
        <f>IFERROR(VLOOKUP(Tableau2[[#This Row],[Nom association/Sigle]],Tableau1[],5,FALSE),"")</f>
        <v/>
      </c>
      <c r="N88" s="450" t="str">
        <f>IFERROR(VLOOKUP(Tableau2[[#This Row],[Nom association/Sigle]],Tableau1[],6,FALSE),"")</f>
        <v/>
      </c>
      <c r="O88" s="63" t="str">
        <f>IFERROR(VLOOKUP(Tableau2[[#This Row],[Nom association/Sigle]],Tableau1[],7,FALSE),"")</f>
        <v/>
      </c>
      <c r="P88" s="390"/>
      <c r="Q88" s="191"/>
      <c r="R88" s="191"/>
      <c r="S88" s="317"/>
      <c r="T88" s="318"/>
      <c r="U88" s="318"/>
      <c r="V88" s="191"/>
      <c r="W88" s="316"/>
      <c r="X88" s="316" t="str">
        <f>IF(ISBLANK(Tableau2[[#This Row],[Date de début]]),"",UPPER(TEXT(Tableau2[[#This Row],[Date de début]],"mmm")))</f>
        <v/>
      </c>
      <c r="Y88" s="316" t="str">
        <f>IF(ISBLANK(Tableau2[[#This Row],[Date de début]]),"",UPPER(TEXT(Tableau2[[#This Row],[Date de début]],"AAAA")))</f>
        <v/>
      </c>
      <c r="Z88" s="316"/>
      <c r="AA88" s="186" t="str">
        <f>IF(ISBLANK(Tableau2[[#This Row],[Date de fin]]),"",UPPER(TEXT(Tableau2[[#This Row],[Date de fin]],"mmm")))</f>
        <v/>
      </c>
      <c r="AB88" s="319" t="str">
        <f>IF(ISBLANK(Tableau2[[#This Row],[Date de fin]]),"",UPPER(TEXT(Tableau2[[#This Row],[Date de fin]],"AAAA")))</f>
        <v/>
      </c>
      <c r="AC88" s="320">
        <f>DATEDIF(Tableau2[[#This Row],[Date de début]],Tableau2[[#This Row],[Date de fin]],"m")</f>
        <v>0</v>
      </c>
      <c r="AD88" s="318"/>
      <c r="AE88" s="183"/>
      <c r="AF88" s="183"/>
      <c r="AG88" s="191"/>
      <c r="AH88" s="321"/>
      <c r="AI88" s="321"/>
      <c r="AJ88" s="338"/>
      <c r="AK88" s="350">
        <f t="shared" si="1"/>
        <v>0</v>
      </c>
      <c r="AL88" s="339"/>
    </row>
    <row r="89" spans="2:38" ht="41.15" customHeight="1" x14ac:dyDescent="0.35">
      <c r="B89" s="385"/>
      <c r="C89" s="316"/>
      <c r="D89" s="183" t="str">
        <f>IF(ISBLANK(Tableau2[[#This Row],[Date de signature]]),"",UPPER(TEXT(Tableau2[[#This Row],[Date de signature]],"mmm")))</f>
        <v/>
      </c>
      <c r="E89" s="183" t="str">
        <f>IF(ISBLANK(Tableau2[[#This Row],[Date de signature]]),"",UPPER(TEXT(Tableau2[[#This Row],[Date de signature]],"AAAA")))</f>
        <v/>
      </c>
      <c r="F89" s="207"/>
      <c r="G89" s="183"/>
      <c r="H89" s="386"/>
      <c r="I89" s="388"/>
      <c r="J89" s="191"/>
      <c r="K89" s="63" t="str">
        <f>IFERROR(VLOOKUP(Tableau2[[#This Row],[Nom association/Sigle]],Tableau1[],2,FALSE),"")</f>
        <v/>
      </c>
      <c r="L89" s="63" t="str">
        <f>IFERROR(VLOOKUP(Tableau2[[#This Row],[Nom association/Sigle]],Tableau1[],4,FALSE),"")</f>
        <v/>
      </c>
      <c r="M89" s="63" t="str">
        <f>IFERROR(VLOOKUP(Tableau2[[#This Row],[Nom association/Sigle]],Tableau1[],5,FALSE),"")</f>
        <v/>
      </c>
      <c r="N89" s="450" t="str">
        <f>IFERROR(VLOOKUP(Tableau2[[#This Row],[Nom association/Sigle]],Tableau1[],6,FALSE),"")</f>
        <v/>
      </c>
      <c r="O89" s="63" t="str">
        <f>IFERROR(VLOOKUP(Tableau2[[#This Row],[Nom association/Sigle]],Tableau1[],7,FALSE),"")</f>
        <v/>
      </c>
      <c r="P89" s="390"/>
      <c r="Q89" s="191"/>
      <c r="R89" s="191"/>
      <c r="S89" s="317"/>
      <c r="T89" s="318"/>
      <c r="U89" s="318"/>
      <c r="V89" s="191"/>
      <c r="W89" s="316"/>
      <c r="X89" s="316" t="str">
        <f>IF(ISBLANK(Tableau2[[#This Row],[Date de début]]),"",UPPER(TEXT(Tableau2[[#This Row],[Date de début]],"mmm")))</f>
        <v/>
      </c>
      <c r="Y89" s="316" t="str">
        <f>IF(ISBLANK(Tableau2[[#This Row],[Date de début]]),"",UPPER(TEXT(Tableau2[[#This Row],[Date de début]],"AAAA")))</f>
        <v/>
      </c>
      <c r="Z89" s="316"/>
      <c r="AA89" s="186" t="str">
        <f>IF(ISBLANK(Tableau2[[#This Row],[Date de fin]]),"",UPPER(TEXT(Tableau2[[#This Row],[Date de fin]],"mmm")))</f>
        <v/>
      </c>
      <c r="AB89" s="319" t="str">
        <f>IF(ISBLANK(Tableau2[[#This Row],[Date de fin]]),"",UPPER(TEXT(Tableau2[[#This Row],[Date de fin]],"AAAA")))</f>
        <v/>
      </c>
      <c r="AC89" s="320">
        <f>DATEDIF(Tableau2[[#This Row],[Date de début]],Tableau2[[#This Row],[Date de fin]],"m")</f>
        <v>0</v>
      </c>
      <c r="AD89" s="318"/>
      <c r="AE89" s="183"/>
      <c r="AF89" s="183"/>
      <c r="AG89" s="191"/>
      <c r="AH89" s="321"/>
      <c r="AI89" s="321"/>
      <c r="AJ89" s="338"/>
      <c r="AK89" s="350">
        <f t="shared" si="1"/>
        <v>0</v>
      </c>
      <c r="AL89" s="339"/>
    </row>
    <row r="90" spans="2:38" ht="41.15" customHeight="1" x14ac:dyDescent="0.35">
      <c r="B90" s="402" t="s">
        <v>151</v>
      </c>
      <c r="C90" s="316"/>
      <c r="D90" s="183" t="str">
        <f>IF(ISBLANK(Tableau2[[#This Row],[Date de signature]]),"",UPPER(TEXT(Tableau2[[#This Row],[Date de signature]],"mmm")))</f>
        <v/>
      </c>
      <c r="E90" s="183" t="str">
        <f>IF(ISBLANK(Tableau2[[#This Row],[Date de signature]]),"",UPPER(TEXT(Tableau2[[#This Row],[Date de signature]],"AAAA")))</f>
        <v/>
      </c>
      <c r="F90" s="207"/>
      <c r="G90" s="183"/>
      <c r="H90" s="386"/>
      <c r="I90" s="388"/>
      <c r="J90" s="191"/>
      <c r="K90" s="63" t="str">
        <f>IFERROR(VLOOKUP(Tableau2[[#This Row],[Nom association/Sigle]],Tableau1[],2,FALSE),"")</f>
        <v/>
      </c>
      <c r="L90" s="63" t="str">
        <f>IFERROR(VLOOKUP(Tableau2[[#This Row],[Nom association/Sigle]],Tableau1[],4,FALSE),"")</f>
        <v/>
      </c>
      <c r="M90" s="63" t="str">
        <f>IFERROR(VLOOKUP(Tableau2[[#This Row],[Nom association/Sigle]],Tableau1[],5,FALSE),"")</f>
        <v/>
      </c>
      <c r="N90" s="450" t="str">
        <f>IFERROR(VLOOKUP(Tableau2[[#This Row],[Nom association/Sigle]],Tableau1[],6,FALSE),"")</f>
        <v/>
      </c>
      <c r="O90" s="63" t="str">
        <f>IFERROR(VLOOKUP(Tableau2[[#This Row],[Nom association/Sigle]],Tableau1[],7,FALSE),"")</f>
        <v/>
      </c>
      <c r="P90" s="390"/>
      <c r="Q90" s="191"/>
      <c r="R90" s="191"/>
      <c r="S90" s="317"/>
      <c r="T90" s="318"/>
      <c r="U90" s="318"/>
      <c r="V90" s="191"/>
      <c r="W90" s="316"/>
      <c r="X90" s="316" t="str">
        <f>IF(ISBLANK(Tableau2[[#This Row],[Date de début]]),"",UPPER(TEXT(Tableau2[[#This Row],[Date de début]],"mmm")))</f>
        <v/>
      </c>
      <c r="Y90" s="316" t="str">
        <f>IF(ISBLANK(Tableau2[[#This Row],[Date de début]]),"",UPPER(TEXT(Tableau2[[#This Row],[Date de début]],"AAAA")))</f>
        <v/>
      </c>
      <c r="Z90" s="316"/>
      <c r="AA90" s="186" t="str">
        <f>IF(ISBLANK(Tableau2[[#This Row],[Date de fin]]),"",UPPER(TEXT(Tableau2[[#This Row],[Date de fin]],"mmm")))</f>
        <v/>
      </c>
      <c r="AB90" s="319" t="str">
        <f>IF(ISBLANK(Tableau2[[#This Row],[Date de fin]]),"",UPPER(TEXT(Tableau2[[#This Row],[Date de fin]],"AAAA")))</f>
        <v/>
      </c>
      <c r="AC90" s="320">
        <f>DATEDIF(Tableau2[[#This Row],[Date de début]],Tableau2[[#This Row],[Date de fin]],"m")</f>
        <v>0</v>
      </c>
      <c r="AD90" s="318"/>
      <c r="AE90" s="183"/>
      <c r="AF90" s="183"/>
      <c r="AG90" s="191"/>
      <c r="AH90" s="321"/>
      <c r="AI90" s="321"/>
      <c r="AJ90" s="338"/>
      <c r="AK90" s="350">
        <f t="shared" si="1"/>
        <v>0</v>
      </c>
      <c r="AL90" s="339"/>
    </row>
    <row r="91" spans="2:38" ht="41.15" customHeight="1" x14ac:dyDescent="0.35">
      <c r="B91" s="402"/>
      <c r="C91" s="316"/>
      <c r="D91" s="183" t="str">
        <f>IF(ISBLANK(Tableau2[[#This Row],[Date de signature]]),"",UPPER(TEXT(Tableau2[[#This Row],[Date de signature]],"mmm")))</f>
        <v/>
      </c>
      <c r="E91" s="183" t="str">
        <f>IF(ISBLANK(Tableau2[[#This Row],[Date de signature]]),"",UPPER(TEXT(Tableau2[[#This Row],[Date de signature]],"AAAA")))</f>
        <v/>
      </c>
      <c r="F91" s="207"/>
      <c r="G91" s="183"/>
      <c r="H91" s="386"/>
      <c r="I91" s="388"/>
      <c r="J91" s="191"/>
      <c r="K91" s="63" t="str">
        <f>IFERROR(VLOOKUP(Tableau2[[#This Row],[Nom association/Sigle]],Tableau1[],2,FALSE),"")</f>
        <v/>
      </c>
      <c r="L91" s="63" t="str">
        <f>IFERROR(VLOOKUP(Tableau2[[#This Row],[Nom association/Sigle]],Tableau1[],4,FALSE),"")</f>
        <v/>
      </c>
      <c r="M91" s="63" t="str">
        <f>IFERROR(VLOOKUP(Tableau2[[#This Row],[Nom association/Sigle]],Tableau1[],5,FALSE),"")</f>
        <v/>
      </c>
      <c r="N91" s="450" t="str">
        <f>IFERROR(VLOOKUP(Tableau2[[#This Row],[Nom association/Sigle]],Tableau1[],6,FALSE),"")</f>
        <v/>
      </c>
      <c r="O91" s="63" t="str">
        <f>IFERROR(VLOOKUP(Tableau2[[#This Row],[Nom association/Sigle]],Tableau1[],7,FALSE),"")</f>
        <v/>
      </c>
      <c r="P91" s="390"/>
      <c r="Q91" s="191"/>
      <c r="R91" s="191"/>
      <c r="S91" s="317"/>
      <c r="T91" s="318"/>
      <c r="U91" s="318"/>
      <c r="V91" s="191"/>
      <c r="W91" s="316"/>
      <c r="X91" s="316" t="str">
        <f>IF(ISBLANK(Tableau2[[#This Row],[Date de début]]),"",UPPER(TEXT(Tableau2[[#This Row],[Date de début]],"mmm")))</f>
        <v/>
      </c>
      <c r="Y91" s="316" t="str">
        <f>IF(ISBLANK(Tableau2[[#This Row],[Date de début]]),"",UPPER(TEXT(Tableau2[[#This Row],[Date de début]],"AAAA")))</f>
        <v/>
      </c>
      <c r="Z91" s="316"/>
      <c r="AA91" s="186" t="str">
        <f>IF(ISBLANK(Tableau2[[#This Row],[Date de fin]]),"",UPPER(TEXT(Tableau2[[#This Row],[Date de fin]],"mmm")))</f>
        <v/>
      </c>
      <c r="AB91" s="319" t="str">
        <f>IF(ISBLANK(Tableau2[[#This Row],[Date de fin]]),"",UPPER(TEXT(Tableau2[[#This Row],[Date de fin]],"AAAA")))</f>
        <v/>
      </c>
      <c r="AC91" s="320">
        <f>DATEDIF(Tableau2[[#This Row],[Date de début]],Tableau2[[#This Row],[Date de fin]],"m")</f>
        <v>0</v>
      </c>
      <c r="AD91" s="318"/>
      <c r="AE91" s="183"/>
      <c r="AF91" s="183"/>
      <c r="AG91" s="191"/>
      <c r="AH91" s="321"/>
      <c r="AI91" s="321"/>
      <c r="AJ91" s="338"/>
      <c r="AK91" s="350">
        <f t="shared" si="1"/>
        <v>0</v>
      </c>
      <c r="AL91" s="339"/>
    </row>
    <row r="92" spans="2:38" ht="41.15" customHeight="1" x14ac:dyDescent="0.35">
      <c r="B92" s="358"/>
      <c r="C92" s="316"/>
      <c r="D92" s="183" t="str">
        <f>IF(ISBLANK(Tableau2[[#This Row],[Date de signature]]),"",UPPER(TEXT(Tableau2[[#This Row],[Date de signature]],"mmm")))</f>
        <v/>
      </c>
      <c r="E92" s="183" t="str">
        <f>IF(ISBLANK(Tableau2[[#This Row],[Date de signature]]),"",UPPER(TEXT(Tableau2[[#This Row],[Date de signature]],"AAAA")))</f>
        <v/>
      </c>
      <c r="F92" s="207"/>
      <c r="G92" s="183"/>
      <c r="H92" s="386"/>
      <c r="I92" s="388"/>
      <c r="J92" s="191"/>
      <c r="K92" s="63" t="str">
        <f>IFERROR(VLOOKUP(Tableau2[[#This Row],[Nom association/Sigle]],Tableau1[],2,FALSE),"")</f>
        <v/>
      </c>
      <c r="L92" s="63" t="str">
        <f>IFERROR(VLOOKUP(Tableau2[[#This Row],[Nom association/Sigle]],Tableau1[],4,FALSE),"")</f>
        <v/>
      </c>
      <c r="M92" s="63" t="str">
        <f>IFERROR(VLOOKUP(Tableau2[[#This Row],[Nom association/Sigle]],Tableau1[],5,FALSE),"")</f>
        <v/>
      </c>
      <c r="N92" s="450" t="str">
        <f>IFERROR(VLOOKUP(Tableau2[[#This Row],[Nom association/Sigle]],Tableau1[],6,FALSE),"")</f>
        <v/>
      </c>
      <c r="O92" s="63" t="str">
        <f>IFERROR(VLOOKUP(Tableau2[[#This Row],[Nom association/Sigle]],Tableau1[],7,FALSE),"")</f>
        <v/>
      </c>
      <c r="P92" s="390"/>
      <c r="Q92" s="191"/>
      <c r="R92" s="191"/>
      <c r="S92" s="317"/>
      <c r="T92" s="318"/>
      <c r="U92" s="318"/>
      <c r="V92" s="191"/>
      <c r="W92" s="316"/>
      <c r="X92" s="316" t="str">
        <f>IF(ISBLANK(Tableau2[[#This Row],[Date de début]]),"",UPPER(TEXT(Tableau2[[#This Row],[Date de début]],"mmm")))</f>
        <v/>
      </c>
      <c r="Y92" s="316" t="str">
        <f>IF(ISBLANK(Tableau2[[#This Row],[Date de début]]),"",UPPER(TEXT(Tableau2[[#This Row],[Date de début]],"AAAA")))</f>
        <v/>
      </c>
      <c r="Z92" s="316"/>
      <c r="AA92" s="186" t="str">
        <f>IF(ISBLANK(Tableau2[[#This Row],[Date de fin]]),"",UPPER(TEXT(Tableau2[[#This Row],[Date de fin]],"mmm")))</f>
        <v/>
      </c>
      <c r="AB92" s="319" t="str">
        <f>IF(ISBLANK(Tableau2[[#This Row],[Date de fin]]),"",UPPER(TEXT(Tableau2[[#This Row],[Date de fin]],"AAAA")))</f>
        <v/>
      </c>
      <c r="AC92" s="320">
        <f>DATEDIF(Tableau2[[#This Row],[Date de début]],Tableau2[[#This Row],[Date de fin]],"m")</f>
        <v>0</v>
      </c>
      <c r="AD92" s="318"/>
      <c r="AE92" s="183"/>
      <c r="AF92" s="183"/>
      <c r="AG92" s="191"/>
      <c r="AH92" s="321"/>
      <c r="AI92" s="321"/>
      <c r="AJ92" s="338"/>
      <c r="AK92" s="350">
        <f t="shared" si="1"/>
        <v>0</v>
      </c>
      <c r="AL92" s="339"/>
    </row>
    <row r="93" spans="2:38" ht="41.15" customHeight="1" x14ac:dyDescent="0.35">
      <c r="B93" s="358"/>
      <c r="C93" s="316"/>
      <c r="D93" s="183" t="str">
        <f>IF(ISBLANK(Tableau2[[#This Row],[Date de signature]]),"",UPPER(TEXT(Tableau2[[#This Row],[Date de signature]],"mmm")))</f>
        <v/>
      </c>
      <c r="E93" s="183" t="str">
        <f>IF(ISBLANK(Tableau2[[#This Row],[Date de signature]]),"",UPPER(TEXT(Tableau2[[#This Row],[Date de signature]],"AAAA")))</f>
        <v/>
      </c>
      <c r="F93" s="207"/>
      <c r="G93" s="183"/>
      <c r="H93" s="386"/>
      <c r="I93" s="388"/>
      <c r="J93" s="191"/>
      <c r="K93" s="63" t="str">
        <f>IFERROR(VLOOKUP(Tableau2[[#This Row],[Nom association/Sigle]],Tableau1[],2,FALSE),"")</f>
        <v/>
      </c>
      <c r="L93" s="63" t="str">
        <f>IFERROR(VLOOKUP(Tableau2[[#This Row],[Nom association/Sigle]],Tableau1[],4,FALSE),"")</f>
        <v/>
      </c>
      <c r="M93" s="63" t="str">
        <f>IFERROR(VLOOKUP(Tableau2[[#This Row],[Nom association/Sigle]],Tableau1[],5,FALSE),"")</f>
        <v/>
      </c>
      <c r="N93" s="450" t="str">
        <f>IFERROR(VLOOKUP(Tableau2[[#This Row],[Nom association/Sigle]],Tableau1[],6,FALSE),"")</f>
        <v/>
      </c>
      <c r="O93" s="63" t="str">
        <f>IFERROR(VLOOKUP(Tableau2[[#This Row],[Nom association/Sigle]],Tableau1[],7,FALSE),"")</f>
        <v/>
      </c>
      <c r="P93" s="390"/>
      <c r="Q93" s="191"/>
      <c r="R93" s="191"/>
      <c r="S93" s="317"/>
      <c r="T93" s="318"/>
      <c r="U93" s="318"/>
      <c r="V93" s="191"/>
      <c r="W93" s="316"/>
      <c r="X93" s="316" t="str">
        <f>IF(ISBLANK(Tableau2[[#This Row],[Date de début]]),"",UPPER(TEXT(Tableau2[[#This Row],[Date de début]],"mmm")))</f>
        <v/>
      </c>
      <c r="Y93" s="316" t="str">
        <f>IF(ISBLANK(Tableau2[[#This Row],[Date de début]]),"",UPPER(TEXT(Tableau2[[#This Row],[Date de début]],"AAAA")))</f>
        <v/>
      </c>
      <c r="Z93" s="316"/>
      <c r="AA93" s="186" t="str">
        <f>IF(ISBLANK(Tableau2[[#This Row],[Date de fin]]),"",UPPER(TEXT(Tableau2[[#This Row],[Date de fin]],"mmm")))</f>
        <v/>
      </c>
      <c r="AB93" s="319" t="str">
        <f>IF(ISBLANK(Tableau2[[#This Row],[Date de fin]]),"",UPPER(TEXT(Tableau2[[#This Row],[Date de fin]],"AAAA")))</f>
        <v/>
      </c>
      <c r="AC93" s="320">
        <f>DATEDIF(Tableau2[[#This Row],[Date de début]],Tableau2[[#This Row],[Date de fin]],"m")</f>
        <v>0</v>
      </c>
      <c r="AD93" s="318"/>
      <c r="AE93" s="183"/>
      <c r="AF93" s="183"/>
      <c r="AG93" s="191"/>
      <c r="AH93" s="321"/>
      <c r="AI93" s="321"/>
      <c r="AJ93" s="338"/>
      <c r="AK93" s="350">
        <f t="shared" si="1"/>
        <v>0</v>
      </c>
      <c r="AL93" s="339"/>
    </row>
    <row r="94" spans="2:38" ht="41.15" customHeight="1" x14ac:dyDescent="0.35">
      <c r="B94" s="358"/>
      <c r="C94" s="316"/>
      <c r="D94" s="183" t="str">
        <f>IF(ISBLANK(Tableau2[[#This Row],[Date de signature]]),"",UPPER(TEXT(Tableau2[[#This Row],[Date de signature]],"mmm")))</f>
        <v/>
      </c>
      <c r="E94" s="183" t="str">
        <f>IF(ISBLANK(Tableau2[[#This Row],[Date de signature]]),"",UPPER(TEXT(Tableau2[[#This Row],[Date de signature]],"AAAA")))</f>
        <v/>
      </c>
      <c r="F94" s="207"/>
      <c r="G94" s="183"/>
      <c r="H94" s="386"/>
      <c r="I94" s="388"/>
      <c r="J94" s="191"/>
      <c r="K94" s="63" t="str">
        <f>IFERROR(VLOOKUP(Tableau2[[#This Row],[Nom association/Sigle]],Tableau1[],2,FALSE),"")</f>
        <v/>
      </c>
      <c r="L94" s="63" t="str">
        <f>IFERROR(VLOOKUP(Tableau2[[#This Row],[Nom association/Sigle]],Tableau1[],4,FALSE),"")</f>
        <v/>
      </c>
      <c r="M94" s="63" t="str">
        <f>IFERROR(VLOOKUP(Tableau2[[#This Row],[Nom association/Sigle]],Tableau1[],5,FALSE),"")</f>
        <v/>
      </c>
      <c r="N94" s="450" t="str">
        <f>IFERROR(VLOOKUP(Tableau2[[#This Row],[Nom association/Sigle]],Tableau1[],6,FALSE),"")</f>
        <v/>
      </c>
      <c r="O94" s="63" t="str">
        <f>IFERROR(VLOOKUP(Tableau2[[#This Row],[Nom association/Sigle]],Tableau1[],7,FALSE),"")</f>
        <v/>
      </c>
      <c r="P94" s="390"/>
      <c r="Q94" s="191"/>
      <c r="R94" s="191"/>
      <c r="S94" s="317"/>
      <c r="T94" s="318"/>
      <c r="U94" s="318"/>
      <c r="V94" s="191"/>
      <c r="W94" s="316"/>
      <c r="X94" s="316" t="str">
        <f>IF(ISBLANK(Tableau2[[#This Row],[Date de début]]),"",UPPER(TEXT(Tableau2[[#This Row],[Date de début]],"mmm")))</f>
        <v/>
      </c>
      <c r="Y94" s="316" t="str">
        <f>IF(ISBLANK(Tableau2[[#This Row],[Date de début]]),"",UPPER(TEXT(Tableau2[[#This Row],[Date de début]],"AAAA")))</f>
        <v/>
      </c>
      <c r="Z94" s="316"/>
      <c r="AA94" s="186" t="str">
        <f>IF(ISBLANK(Tableau2[[#This Row],[Date de fin]]),"",UPPER(TEXT(Tableau2[[#This Row],[Date de fin]],"mmm")))</f>
        <v/>
      </c>
      <c r="AB94" s="319" t="str">
        <f>IF(ISBLANK(Tableau2[[#This Row],[Date de fin]]),"",UPPER(TEXT(Tableau2[[#This Row],[Date de fin]],"AAAA")))</f>
        <v/>
      </c>
      <c r="AC94" s="320">
        <f>DATEDIF(Tableau2[[#This Row],[Date de début]],Tableau2[[#This Row],[Date de fin]],"m")</f>
        <v>0</v>
      </c>
      <c r="AD94" s="318"/>
      <c r="AE94" s="183"/>
      <c r="AF94" s="183"/>
      <c r="AG94" s="191"/>
      <c r="AH94" s="321"/>
      <c r="AI94" s="321"/>
      <c r="AJ94" s="338"/>
      <c r="AK94" s="350">
        <f t="shared" si="1"/>
        <v>0</v>
      </c>
      <c r="AL94" s="339"/>
    </row>
    <row r="95" spans="2:38" ht="41.15" customHeight="1" x14ac:dyDescent="0.35">
      <c r="B95" s="358"/>
      <c r="C95" s="316"/>
      <c r="D95" s="183" t="str">
        <f>IF(ISBLANK(Tableau2[[#This Row],[Date de signature]]),"",UPPER(TEXT(Tableau2[[#This Row],[Date de signature]],"mmm")))</f>
        <v/>
      </c>
      <c r="E95" s="183" t="str">
        <f>IF(ISBLANK(Tableau2[[#This Row],[Date de signature]]),"",UPPER(TEXT(Tableau2[[#This Row],[Date de signature]],"AAAA")))</f>
        <v/>
      </c>
      <c r="F95" s="207"/>
      <c r="G95" s="183"/>
      <c r="H95" s="386"/>
      <c r="I95" s="388"/>
      <c r="J95" s="191"/>
      <c r="K95" s="63" t="str">
        <f>IFERROR(VLOOKUP(Tableau2[[#This Row],[Nom association/Sigle]],Tableau1[],2,FALSE),"")</f>
        <v/>
      </c>
      <c r="L95" s="63" t="str">
        <f>IFERROR(VLOOKUP(Tableau2[[#This Row],[Nom association/Sigle]],Tableau1[],4,FALSE),"")</f>
        <v/>
      </c>
      <c r="M95" s="63" t="str">
        <f>IFERROR(VLOOKUP(Tableau2[[#This Row],[Nom association/Sigle]],Tableau1[],5,FALSE),"")</f>
        <v/>
      </c>
      <c r="N95" s="450" t="str">
        <f>IFERROR(VLOOKUP(Tableau2[[#This Row],[Nom association/Sigle]],Tableau1[],6,FALSE),"")</f>
        <v/>
      </c>
      <c r="O95" s="63" t="str">
        <f>IFERROR(VLOOKUP(Tableau2[[#This Row],[Nom association/Sigle]],Tableau1[],7,FALSE),"")</f>
        <v/>
      </c>
      <c r="P95" s="390"/>
      <c r="Q95" s="191"/>
      <c r="R95" s="191"/>
      <c r="S95" s="317"/>
      <c r="T95" s="318"/>
      <c r="U95" s="318"/>
      <c r="V95" s="191"/>
      <c r="W95" s="316"/>
      <c r="X95" s="316" t="str">
        <f>IF(ISBLANK(Tableau2[[#This Row],[Date de début]]),"",UPPER(TEXT(Tableau2[[#This Row],[Date de début]],"mmm")))</f>
        <v/>
      </c>
      <c r="Y95" s="316" t="str">
        <f>IF(ISBLANK(Tableau2[[#This Row],[Date de début]]),"",UPPER(TEXT(Tableau2[[#This Row],[Date de début]],"AAAA")))</f>
        <v/>
      </c>
      <c r="Z95" s="316"/>
      <c r="AA95" s="186" t="str">
        <f>IF(ISBLANK(Tableau2[[#This Row],[Date de fin]]),"",UPPER(TEXT(Tableau2[[#This Row],[Date de fin]],"mmm")))</f>
        <v/>
      </c>
      <c r="AB95" s="319" t="str">
        <f>IF(ISBLANK(Tableau2[[#This Row],[Date de fin]]),"",UPPER(TEXT(Tableau2[[#This Row],[Date de fin]],"AAAA")))</f>
        <v/>
      </c>
      <c r="AC95" s="320">
        <f>DATEDIF(Tableau2[[#This Row],[Date de début]],Tableau2[[#This Row],[Date de fin]],"m")</f>
        <v>0</v>
      </c>
      <c r="AD95" s="318"/>
      <c r="AE95" s="183"/>
      <c r="AF95" s="183"/>
      <c r="AG95" s="191"/>
      <c r="AH95" s="321"/>
      <c r="AI95" s="321"/>
      <c r="AJ95" s="338"/>
      <c r="AK95" s="350">
        <f t="shared" si="1"/>
        <v>0</v>
      </c>
      <c r="AL95" s="339"/>
    </row>
    <row r="96" spans="2:38" ht="41.15" customHeight="1" x14ac:dyDescent="0.35">
      <c r="B96" s="358"/>
      <c r="C96" s="316"/>
      <c r="D96" s="183" t="str">
        <f>IF(ISBLANK(Tableau2[[#This Row],[Date de signature]]),"",UPPER(TEXT(Tableau2[[#This Row],[Date de signature]],"mmm")))</f>
        <v/>
      </c>
      <c r="E96" s="183" t="str">
        <f>IF(ISBLANK(Tableau2[[#This Row],[Date de signature]]),"",UPPER(TEXT(Tableau2[[#This Row],[Date de signature]],"AAAA")))</f>
        <v/>
      </c>
      <c r="F96" s="207"/>
      <c r="G96" s="183"/>
      <c r="H96" s="386"/>
      <c r="I96" s="388"/>
      <c r="J96" s="191"/>
      <c r="K96" s="63" t="str">
        <f>IFERROR(VLOOKUP(Tableau2[[#This Row],[Nom association/Sigle]],Tableau1[],2,FALSE),"")</f>
        <v/>
      </c>
      <c r="L96" s="63" t="str">
        <f>IFERROR(VLOOKUP(Tableau2[[#This Row],[Nom association/Sigle]],Tableau1[],4,FALSE),"")</f>
        <v/>
      </c>
      <c r="M96" s="63" t="str">
        <f>IFERROR(VLOOKUP(Tableau2[[#This Row],[Nom association/Sigle]],Tableau1[],5,FALSE),"")</f>
        <v/>
      </c>
      <c r="N96" s="450" t="str">
        <f>IFERROR(VLOOKUP(Tableau2[[#This Row],[Nom association/Sigle]],Tableau1[],6,FALSE),"")</f>
        <v/>
      </c>
      <c r="O96" s="63" t="str">
        <f>IFERROR(VLOOKUP(Tableau2[[#This Row],[Nom association/Sigle]],Tableau1[],7,FALSE),"")</f>
        <v/>
      </c>
      <c r="P96" s="390"/>
      <c r="Q96" s="191"/>
      <c r="R96" s="191"/>
      <c r="S96" s="317"/>
      <c r="T96" s="318"/>
      <c r="U96" s="318"/>
      <c r="V96" s="191"/>
      <c r="W96" s="316"/>
      <c r="X96" s="316" t="str">
        <f>IF(ISBLANK(Tableau2[[#This Row],[Date de début]]),"",UPPER(TEXT(Tableau2[[#This Row],[Date de début]],"mmm")))</f>
        <v/>
      </c>
      <c r="Y96" s="316" t="str">
        <f>IF(ISBLANK(Tableau2[[#This Row],[Date de début]]),"",UPPER(TEXT(Tableau2[[#This Row],[Date de début]],"AAAA")))</f>
        <v/>
      </c>
      <c r="Z96" s="316"/>
      <c r="AA96" s="186" t="str">
        <f>IF(ISBLANK(Tableau2[[#This Row],[Date de fin]]),"",UPPER(TEXT(Tableau2[[#This Row],[Date de fin]],"mmm")))</f>
        <v/>
      </c>
      <c r="AB96" s="319" t="str">
        <f>IF(ISBLANK(Tableau2[[#This Row],[Date de fin]]),"",UPPER(TEXT(Tableau2[[#This Row],[Date de fin]],"AAAA")))</f>
        <v/>
      </c>
      <c r="AC96" s="320">
        <f>DATEDIF(Tableau2[[#This Row],[Date de début]],Tableau2[[#This Row],[Date de fin]],"m")</f>
        <v>0</v>
      </c>
      <c r="AD96" s="318"/>
      <c r="AE96" s="183"/>
      <c r="AF96" s="183"/>
      <c r="AG96" s="191"/>
      <c r="AH96" s="321"/>
      <c r="AI96" s="321"/>
      <c r="AJ96" s="338"/>
      <c r="AK96" s="350">
        <f t="shared" si="1"/>
        <v>0</v>
      </c>
      <c r="AL96" s="339"/>
    </row>
    <row r="97" spans="2:38" ht="41.15" customHeight="1" x14ac:dyDescent="0.35">
      <c r="B97" s="358"/>
      <c r="C97" s="316"/>
      <c r="D97" s="183" t="str">
        <f>IF(ISBLANK(Tableau2[[#This Row],[Date de signature]]),"",UPPER(TEXT(Tableau2[[#This Row],[Date de signature]],"mmm")))</f>
        <v/>
      </c>
      <c r="E97" s="183" t="str">
        <f>IF(ISBLANK(Tableau2[[#This Row],[Date de signature]]),"",UPPER(TEXT(Tableau2[[#This Row],[Date de signature]],"AAAA")))</f>
        <v/>
      </c>
      <c r="F97" s="207"/>
      <c r="G97" s="183"/>
      <c r="H97" s="386"/>
      <c r="I97" s="388"/>
      <c r="J97" s="191"/>
      <c r="K97" s="63" t="str">
        <f>IFERROR(VLOOKUP(Tableau2[[#This Row],[Nom association/Sigle]],Tableau1[],2,FALSE),"")</f>
        <v/>
      </c>
      <c r="L97" s="63" t="str">
        <f>IFERROR(VLOOKUP(Tableau2[[#This Row],[Nom association/Sigle]],Tableau1[],4,FALSE),"")</f>
        <v/>
      </c>
      <c r="M97" s="63" t="str">
        <f>IFERROR(VLOOKUP(Tableau2[[#This Row],[Nom association/Sigle]],Tableau1[],5,FALSE),"")</f>
        <v/>
      </c>
      <c r="N97" s="450" t="str">
        <f>IFERROR(VLOOKUP(Tableau2[[#This Row],[Nom association/Sigle]],Tableau1[],6,FALSE),"")</f>
        <v/>
      </c>
      <c r="O97" s="63" t="str">
        <f>IFERROR(VLOOKUP(Tableau2[[#This Row],[Nom association/Sigle]],Tableau1[],7,FALSE),"")</f>
        <v/>
      </c>
      <c r="P97" s="390"/>
      <c r="Q97" s="191"/>
      <c r="R97" s="191"/>
      <c r="S97" s="317"/>
      <c r="T97" s="318"/>
      <c r="U97" s="318"/>
      <c r="V97" s="191"/>
      <c r="W97" s="316"/>
      <c r="X97" s="316" t="str">
        <f>IF(ISBLANK(Tableau2[[#This Row],[Date de début]]),"",UPPER(TEXT(Tableau2[[#This Row],[Date de début]],"mmm")))</f>
        <v/>
      </c>
      <c r="Y97" s="316" t="str">
        <f>IF(ISBLANK(Tableau2[[#This Row],[Date de début]]),"",UPPER(TEXT(Tableau2[[#This Row],[Date de début]],"AAAA")))</f>
        <v/>
      </c>
      <c r="Z97" s="316"/>
      <c r="AA97" s="186" t="str">
        <f>IF(ISBLANK(Tableau2[[#This Row],[Date de fin]]),"",UPPER(TEXT(Tableau2[[#This Row],[Date de fin]],"mmm")))</f>
        <v/>
      </c>
      <c r="AB97" s="319" t="str">
        <f>IF(ISBLANK(Tableau2[[#This Row],[Date de fin]]),"",UPPER(TEXT(Tableau2[[#This Row],[Date de fin]],"AAAA")))</f>
        <v/>
      </c>
      <c r="AC97" s="320">
        <f>DATEDIF(Tableau2[[#This Row],[Date de début]],Tableau2[[#This Row],[Date de fin]],"m")</f>
        <v>0</v>
      </c>
      <c r="AD97" s="318"/>
      <c r="AE97" s="183"/>
      <c r="AF97" s="183"/>
      <c r="AG97" s="191"/>
      <c r="AH97" s="321"/>
      <c r="AI97" s="321"/>
      <c r="AJ97" s="338"/>
      <c r="AK97" s="350">
        <f t="shared" si="1"/>
        <v>0</v>
      </c>
      <c r="AL97" s="339"/>
    </row>
    <row r="98" spans="2:38" ht="41.15" customHeight="1" x14ac:dyDescent="0.35">
      <c r="B98" s="358"/>
      <c r="C98" s="316"/>
      <c r="D98" s="183" t="str">
        <f>IF(ISBLANK(Tableau2[[#This Row],[Date de signature]]),"",UPPER(TEXT(Tableau2[[#This Row],[Date de signature]],"mmm")))</f>
        <v/>
      </c>
      <c r="E98" s="183" t="str">
        <f>IF(ISBLANK(Tableau2[[#This Row],[Date de signature]]),"",UPPER(TEXT(Tableau2[[#This Row],[Date de signature]],"AAAA")))</f>
        <v/>
      </c>
      <c r="F98" s="207"/>
      <c r="G98" s="183"/>
      <c r="H98" s="386"/>
      <c r="I98" s="388"/>
      <c r="J98" s="191"/>
      <c r="K98" s="63" t="str">
        <f>IFERROR(VLOOKUP(Tableau2[[#This Row],[Nom association/Sigle]],Tableau1[],2,FALSE),"")</f>
        <v/>
      </c>
      <c r="L98" s="63" t="str">
        <f>IFERROR(VLOOKUP(Tableau2[[#This Row],[Nom association/Sigle]],Tableau1[],4,FALSE),"")</f>
        <v/>
      </c>
      <c r="M98" s="63" t="str">
        <f>IFERROR(VLOOKUP(Tableau2[[#This Row],[Nom association/Sigle]],Tableau1[],5,FALSE),"")</f>
        <v/>
      </c>
      <c r="N98" s="450" t="str">
        <f>IFERROR(VLOOKUP(Tableau2[[#This Row],[Nom association/Sigle]],Tableau1[],6,FALSE),"")</f>
        <v/>
      </c>
      <c r="O98" s="63" t="str">
        <f>IFERROR(VLOOKUP(Tableau2[[#This Row],[Nom association/Sigle]],Tableau1[],7,FALSE),"")</f>
        <v/>
      </c>
      <c r="P98" s="390"/>
      <c r="Q98" s="191"/>
      <c r="R98" s="191"/>
      <c r="S98" s="317"/>
      <c r="T98" s="318"/>
      <c r="U98" s="318"/>
      <c r="V98" s="191"/>
      <c r="W98" s="316"/>
      <c r="X98" s="316" t="str">
        <f>IF(ISBLANK(Tableau2[[#This Row],[Date de début]]),"",UPPER(TEXT(Tableau2[[#This Row],[Date de début]],"mmm")))</f>
        <v/>
      </c>
      <c r="Y98" s="316" t="str">
        <f>IF(ISBLANK(Tableau2[[#This Row],[Date de début]]),"",UPPER(TEXT(Tableau2[[#This Row],[Date de début]],"AAAA")))</f>
        <v/>
      </c>
      <c r="Z98" s="316"/>
      <c r="AA98" s="186" t="str">
        <f>IF(ISBLANK(Tableau2[[#This Row],[Date de fin]]),"",UPPER(TEXT(Tableau2[[#This Row],[Date de fin]],"mmm")))</f>
        <v/>
      </c>
      <c r="AB98" s="319" t="str">
        <f>IF(ISBLANK(Tableau2[[#This Row],[Date de fin]]),"",UPPER(TEXT(Tableau2[[#This Row],[Date de fin]],"AAAA")))</f>
        <v/>
      </c>
      <c r="AC98" s="320">
        <f>DATEDIF(Tableau2[[#This Row],[Date de début]],Tableau2[[#This Row],[Date de fin]],"m")</f>
        <v>0</v>
      </c>
      <c r="AD98" s="318"/>
      <c r="AE98" s="183"/>
      <c r="AF98" s="183"/>
      <c r="AG98" s="191"/>
      <c r="AH98" s="321"/>
      <c r="AI98" s="321"/>
      <c r="AJ98" s="338"/>
      <c r="AK98" s="350">
        <f t="shared" si="1"/>
        <v>0</v>
      </c>
      <c r="AL98" s="339"/>
    </row>
    <row r="99" spans="2:38" ht="41.15" customHeight="1" x14ac:dyDescent="0.35">
      <c r="B99" s="358"/>
      <c r="C99" s="316"/>
      <c r="D99" s="183" t="str">
        <f>IF(ISBLANK(Tableau2[[#This Row],[Date de signature]]),"",UPPER(TEXT(Tableau2[[#This Row],[Date de signature]],"mmm")))</f>
        <v/>
      </c>
      <c r="E99" s="183" t="str">
        <f>IF(ISBLANK(Tableau2[[#This Row],[Date de signature]]),"",UPPER(TEXT(Tableau2[[#This Row],[Date de signature]],"AAAA")))</f>
        <v/>
      </c>
      <c r="F99" s="207"/>
      <c r="G99" s="183"/>
      <c r="H99" s="386"/>
      <c r="I99" s="388"/>
      <c r="J99" s="191"/>
      <c r="K99" s="63" t="str">
        <f>IFERROR(VLOOKUP(Tableau2[[#This Row],[Nom association/Sigle]],Tableau1[],2,FALSE),"")</f>
        <v/>
      </c>
      <c r="L99" s="63" t="str">
        <f>IFERROR(VLOOKUP(Tableau2[[#This Row],[Nom association/Sigle]],Tableau1[],4,FALSE),"")</f>
        <v/>
      </c>
      <c r="M99" s="63" t="str">
        <f>IFERROR(VLOOKUP(Tableau2[[#This Row],[Nom association/Sigle]],Tableau1[],5,FALSE),"")</f>
        <v/>
      </c>
      <c r="N99" s="450" t="str">
        <f>IFERROR(VLOOKUP(Tableau2[[#This Row],[Nom association/Sigle]],Tableau1[],6,FALSE),"")</f>
        <v/>
      </c>
      <c r="O99" s="63" t="str">
        <f>IFERROR(VLOOKUP(Tableau2[[#This Row],[Nom association/Sigle]],Tableau1[],7,FALSE),"")</f>
        <v/>
      </c>
      <c r="P99" s="390"/>
      <c r="Q99" s="191"/>
      <c r="R99" s="191"/>
      <c r="S99" s="317"/>
      <c r="T99" s="318"/>
      <c r="U99" s="318"/>
      <c r="V99" s="191"/>
      <c r="W99" s="316"/>
      <c r="X99" s="316" t="str">
        <f>IF(ISBLANK(Tableau2[[#This Row],[Date de début]]),"",UPPER(TEXT(Tableau2[[#This Row],[Date de début]],"mmm")))</f>
        <v/>
      </c>
      <c r="Y99" s="316" t="str">
        <f>IF(ISBLANK(Tableau2[[#This Row],[Date de début]]),"",UPPER(TEXT(Tableau2[[#This Row],[Date de début]],"AAAA")))</f>
        <v/>
      </c>
      <c r="Z99" s="316"/>
      <c r="AA99" s="186" t="str">
        <f>IF(ISBLANK(Tableau2[[#This Row],[Date de fin]]),"",UPPER(TEXT(Tableau2[[#This Row],[Date de fin]],"mmm")))</f>
        <v/>
      </c>
      <c r="AB99" s="319" t="str">
        <f>IF(ISBLANK(Tableau2[[#This Row],[Date de fin]]),"",UPPER(TEXT(Tableau2[[#This Row],[Date de fin]],"AAAA")))</f>
        <v/>
      </c>
      <c r="AC99" s="320">
        <f>DATEDIF(Tableau2[[#This Row],[Date de début]],Tableau2[[#This Row],[Date de fin]],"m")</f>
        <v>0</v>
      </c>
      <c r="AD99" s="318"/>
      <c r="AE99" s="183"/>
      <c r="AF99" s="183"/>
      <c r="AG99" s="191"/>
      <c r="AH99" s="321"/>
      <c r="AI99" s="321"/>
      <c r="AJ99" s="338"/>
      <c r="AK99" s="350">
        <f t="shared" si="1"/>
        <v>0</v>
      </c>
      <c r="AL99" s="339"/>
    </row>
    <row r="100" spans="2:38" ht="41.15" customHeight="1" x14ac:dyDescent="0.35">
      <c r="B100" s="358"/>
      <c r="C100" s="316"/>
      <c r="D100" s="183" t="str">
        <f>IF(ISBLANK(Tableau2[[#This Row],[Date de signature]]),"",UPPER(TEXT(Tableau2[[#This Row],[Date de signature]],"mmm")))</f>
        <v/>
      </c>
      <c r="E100" s="183" t="str">
        <f>IF(ISBLANK(Tableau2[[#This Row],[Date de signature]]),"",UPPER(TEXT(Tableau2[[#This Row],[Date de signature]],"AAAA")))</f>
        <v/>
      </c>
      <c r="F100" s="207"/>
      <c r="G100" s="183"/>
      <c r="H100" s="386"/>
      <c r="I100" s="388"/>
      <c r="J100" s="191"/>
      <c r="K100" s="63" t="str">
        <f>IFERROR(VLOOKUP(Tableau2[[#This Row],[Nom association/Sigle]],Tableau1[],2,FALSE),"")</f>
        <v/>
      </c>
      <c r="L100" s="63" t="str">
        <f>IFERROR(VLOOKUP(Tableau2[[#This Row],[Nom association/Sigle]],Tableau1[],4,FALSE),"")</f>
        <v/>
      </c>
      <c r="M100" s="63" t="str">
        <f>IFERROR(VLOOKUP(Tableau2[[#This Row],[Nom association/Sigle]],Tableau1[],5,FALSE),"")</f>
        <v/>
      </c>
      <c r="N100" s="450" t="str">
        <f>IFERROR(VLOOKUP(Tableau2[[#This Row],[Nom association/Sigle]],Tableau1[],6,FALSE),"")</f>
        <v/>
      </c>
      <c r="O100" s="63" t="str">
        <f>IFERROR(VLOOKUP(Tableau2[[#This Row],[Nom association/Sigle]],Tableau1[],7,FALSE),"")</f>
        <v/>
      </c>
      <c r="P100" s="390"/>
      <c r="Q100" s="191"/>
      <c r="R100" s="191"/>
      <c r="S100" s="317"/>
      <c r="T100" s="318"/>
      <c r="U100" s="318"/>
      <c r="V100" s="191"/>
      <c r="W100" s="316"/>
      <c r="X100" s="316" t="str">
        <f>IF(ISBLANK(Tableau2[[#This Row],[Date de début]]),"",UPPER(TEXT(Tableau2[[#This Row],[Date de début]],"mmm")))</f>
        <v/>
      </c>
      <c r="Y100" s="316" t="str">
        <f>IF(ISBLANK(Tableau2[[#This Row],[Date de début]]),"",UPPER(TEXT(Tableau2[[#This Row],[Date de début]],"AAAA")))</f>
        <v/>
      </c>
      <c r="Z100" s="316"/>
      <c r="AA100" s="186" t="str">
        <f>IF(ISBLANK(Tableau2[[#This Row],[Date de fin]]),"",UPPER(TEXT(Tableau2[[#This Row],[Date de fin]],"mmm")))</f>
        <v/>
      </c>
      <c r="AB100" s="319" t="str">
        <f>IF(ISBLANK(Tableau2[[#This Row],[Date de fin]]),"",UPPER(TEXT(Tableau2[[#This Row],[Date de fin]],"AAAA")))</f>
        <v/>
      </c>
      <c r="AC100" s="320">
        <f>DATEDIF(Tableau2[[#This Row],[Date de début]],Tableau2[[#This Row],[Date de fin]],"m")</f>
        <v>0</v>
      </c>
      <c r="AD100" s="318"/>
      <c r="AE100" s="183"/>
      <c r="AF100" s="183"/>
      <c r="AG100" s="191"/>
      <c r="AH100" s="321"/>
      <c r="AI100" s="321"/>
      <c r="AJ100" s="338"/>
      <c r="AK100" s="350">
        <f t="shared" si="1"/>
        <v>0</v>
      </c>
      <c r="AL100" s="339"/>
    </row>
    <row r="101" spans="2:38" ht="42" customHeight="1" x14ac:dyDescent="0.35">
      <c r="C101" s="316"/>
      <c r="D101" s="183" t="str">
        <f>IF(ISBLANK(Tableau2[[#This Row],[Date de signature]]),"",UPPER(TEXT(Tableau2[[#This Row],[Date de signature]],"mmm")))</f>
        <v/>
      </c>
      <c r="E101" s="183" t="str">
        <f>IF(ISBLANK(Tableau2[[#This Row],[Date de signature]]),"",UPPER(TEXT(Tableau2[[#This Row],[Date de signature]],"AAAA")))</f>
        <v/>
      </c>
      <c r="F101" s="207"/>
      <c r="G101" s="183"/>
      <c r="H101" s="386"/>
      <c r="I101" s="388"/>
      <c r="J101" s="191"/>
      <c r="K101" s="63" t="str">
        <f>IFERROR(VLOOKUP(Tableau2[[#This Row],[Nom association/Sigle]],Tableau1[],2,FALSE),"")</f>
        <v/>
      </c>
      <c r="L101" s="63" t="str">
        <f>IFERROR(VLOOKUP(Tableau2[[#This Row],[Nom association/Sigle]],Tableau1[],4,FALSE),"")</f>
        <v/>
      </c>
      <c r="M101" s="63" t="str">
        <f>IFERROR(VLOOKUP(Tableau2[[#This Row],[Nom association/Sigle]],Tableau1[],5,FALSE),"")</f>
        <v/>
      </c>
      <c r="N101" s="450" t="str">
        <f>IFERROR(VLOOKUP(Tableau2[[#This Row],[Nom association/Sigle]],Tableau1[],6,FALSE),"")</f>
        <v/>
      </c>
      <c r="O101" s="63" t="str">
        <f>IFERROR(VLOOKUP(Tableau2[[#This Row],[Nom association/Sigle]],Tableau1[],7,FALSE),"")</f>
        <v/>
      </c>
      <c r="P101" s="390"/>
      <c r="Q101" s="191"/>
      <c r="R101" s="191"/>
      <c r="S101" s="317"/>
      <c r="T101" s="318"/>
      <c r="U101" s="318"/>
      <c r="V101" s="191"/>
      <c r="W101" s="316"/>
      <c r="X101" s="316" t="str">
        <f>IF(ISBLANK(Tableau2[[#This Row],[Date de début]]),"",UPPER(TEXT(Tableau2[[#This Row],[Date de début]],"mmm")))</f>
        <v/>
      </c>
      <c r="Y101" s="316" t="str">
        <f>IF(ISBLANK(Tableau2[[#This Row],[Date de début]]),"",UPPER(TEXT(Tableau2[[#This Row],[Date de début]],"AAAA")))</f>
        <v/>
      </c>
      <c r="Z101" s="316"/>
      <c r="AA101" s="186" t="str">
        <f>IF(ISBLANK(Tableau2[[#This Row],[Date de fin]]),"",UPPER(TEXT(Tableau2[[#This Row],[Date de fin]],"mmm")))</f>
        <v/>
      </c>
      <c r="AB101" s="319" t="str">
        <f>IF(ISBLANK(Tableau2[[#This Row],[Date de fin]]),"",UPPER(TEXT(Tableau2[[#This Row],[Date de fin]],"AAAA")))</f>
        <v/>
      </c>
      <c r="AC101" s="320">
        <f>DATEDIF(Tableau2[[#This Row],[Date de début]],Tableau2[[#This Row],[Date de fin]],"m")</f>
        <v>0</v>
      </c>
      <c r="AD101" s="318"/>
      <c r="AE101" s="183"/>
      <c r="AF101" s="183"/>
      <c r="AG101" s="191"/>
      <c r="AH101" s="321"/>
      <c r="AI101" s="321"/>
      <c r="AJ101" s="338"/>
      <c r="AK101" s="350">
        <f t="shared" si="1"/>
        <v>0</v>
      </c>
      <c r="AL101" s="339"/>
    </row>
    <row r="102" spans="2:38" ht="42" customHeight="1" x14ac:dyDescent="0.35">
      <c r="C102" s="316"/>
      <c r="D102" s="183" t="str">
        <f>IF(ISBLANK(Tableau2[[#This Row],[Date de signature]]),"",UPPER(TEXT(Tableau2[[#This Row],[Date de signature]],"mmm")))</f>
        <v/>
      </c>
      <c r="E102" s="183" t="str">
        <f>IF(ISBLANK(Tableau2[[#This Row],[Date de signature]]),"",UPPER(TEXT(Tableau2[[#This Row],[Date de signature]],"AAAA")))</f>
        <v/>
      </c>
      <c r="F102" s="207"/>
      <c r="G102" s="183"/>
      <c r="H102" s="386"/>
      <c r="I102" s="388"/>
      <c r="J102" s="191"/>
      <c r="K102" s="63" t="str">
        <f>IFERROR(VLOOKUP(Tableau2[[#This Row],[Nom association/Sigle]],Tableau1[],2,FALSE),"")</f>
        <v/>
      </c>
      <c r="L102" s="63" t="str">
        <f>IFERROR(VLOOKUP(Tableau2[[#This Row],[Nom association/Sigle]],Tableau1[],4,FALSE),"")</f>
        <v/>
      </c>
      <c r="M102" s="63" t="str">
        <f>IFERROR(VLOOKUP(Tableau2[[#This Row],[Nom association/Sigle]],Tableau1[],5,FALSE),"")</f>
        <v/>
      </c>
      <c r="N102" s="450" t="str">
        <f>IFERROR(VLOOKUP(Tableau2[[#This Row],[Nom association/Sigle]],Tableau1[],6,FALSE),"")</f>
        <v/>
      </c>
      <c r="O102" s="63" t="str">
        <f>IFERROR(VLOOKUP(Tableau2[[#This Row],[Nom association/Sigle]],Tableau1[],7,FALSE),"")</f>
        <v/>
      </c>
      <c r="P102" s="390"/>
      <c r="Q102" s="191"/>
      <c r="R102" s="191"/>
      <c r="S102" s="317"/>
      <c r="T102" s="318"/>
      <c r="U102" s="318"/>
      <c r="V102" s="191"/>
      <c r="W102" s="316"/>
      <c r="X102" s="316" t="str">
        <f>IF(ISBLANK(Tableau2[[#This Row],[Date de début]]),"",UPPER(TEXT(Tableau2[[#This Row],[Date de début]],"mmm")))</f>
        <v/>
      </c>
      <c r="Y102" s="316" t="str">
        <f>IF(ISBLANK(Tableau2[[#This Row],[Date de début]]),"",UPPER(TEXT(Tableau2[[#This Row],[Date de début]],"AAAA")))</f>
        <v/>
      </c>
      <c r="Z102" s="316"/>
      <c r="AA102" s="186" t="str">
        <f>IF(ISBLANK(Tableau2[[#This Row],[Date de fin]]),"",UPPER(TEXT(Tableau2[[#This Row],[Date de fin]],"mmm")))</f>
        <v/>
      </c>
      <c r="AB102" s="319" t="str">
        <f>IF(ISBLANK(Tableau2[[#This Row],[Date de fin]]),"",UPPER(TEXT(Tableau2[[#This Row],[Date de fin]],"AAAA")))</f>
        <v/>
      </c>
      <c r="AC102" s="320">
        <f>DATEDIF(Tableau2[[#This Row],[Date de début]],Tableau2[[#This Row],[Date de fin]],"m")</f>
        <v>0</v>
      </c>
      <c r="AD102" s="318"/>
      <c r="AE102" s="183"/>
      <c r="AF102" s="183"/>
      <c r="AG102" s="191"/>
      <c r="AH102" s="321"/>
      <c r="AI102" s="321"/>
      <c r="AJ102" s="338"/>
      <c r="AK102" s="350">
        <f t="shared" si="1"/>
        <v>0</v>
      </c>
      <c r="AL102" s="339"/>
    </row>
    <row r="103" spans="2:38" ht="42" customHeight="1" x14ac:dyDescent="0.35">
      <c r="C103" s="316"/>
      <c r="D103" s="183" t="str">
        <f>IF(ISBLANK(Tableau2[[#This Row],[Date de signature]]),"",UPPER(TEXT(Tableau2[[#This Row],[Date de signature]],"mmm")))</f>
        <v/>
      </c>
      <c r="E103" s="183" t="str">
        <f>IF(ISBLANK(Tableau2[[#This Row],[Date de signature]]),"",UPPER(TEXT(Tableau2[[#This Row],[Date de signature]],"AAAA")))</f>
        <v/>
      </c>
      <c r="F103" s="207"/>
      <c r="G103" s="183"/>
      <c r="H103" s="386"/>
      <c r="I103" s="388"/>
      <c r="J103" s="191"/>
      <c r="K103" s="63" t="str">
        <f>IFERROR(VLOOKUP(Tableau2[[#This Row],[Nom association/Sigle]],Tableau1[],2,FALSE),"")</f>
        <v/>
      </c>
      <c r="L103" s="63" t="str">
        <f>IFERROR(VLOOKUP(Tableau2[[#This Row],[Nom association/Sigle]],Tableau1[],4,FALSE),"")</f>
        <v/>
      </c>
      <c r="M103" s="63" t="str">
        <f>IFERROR(VLOOKUP(Tableau2[[#This Row],[Nom association/Sigle]],Tableau1[],5,FALSE),"")</f>
        <v/>
      </c>
      <c r="N103" s="450" t="str">
        <f>IFERROR(VLOOKUP(Tableau2[[#This Row],[Nom association/Sigle]],Tableau1[],6,FALSE),"")</f>
        <v/>
      </c>
      <c r="O103" s="63" t="str">
        <f>IFERROR(VLOOKUP(Tableau2[[#This Row],[Nom association/Sigle]],Tableau1[],7,FALSE),"")</f>
        <v/>
      </c>
      <c r="P103" s="390"/>
      <c r="Q103" s="191"/>
      <c r="R103" s="191"/>
      <c r="S103" s="317"/>
      <c r="T103" s="318"/>
      <c r="U103" s="318"/>
      <c r="V103" s="191"/>
      <c r="W103" s="316"/>
      <c r="X103" s="316" t="str">
        <f>IF(ISBLANK(Tableau2[[#This Row],[Date de début]]),"",UPPER(TEXT(Tableau2[[#This Row],[Date de début]],"mmm")))</f>
        <v/>
      </c>
      <c r="Y103" s="316" t="str">
        <f>IF(ISBLANK(Tableau2[[#This Row],[Date de début]]),"",UPPER(TEXT(Tableau2[[#This Row],[Date de début]],"AAAA")))</f>
        <v/>
      </c>
      <c r="Z103" s="316"/>
      <c r="AA103" s="186" t="str">
        <f>IF(ISBLANK(Tableau2[[#This Row],[Date de fin]]),"",UPPER(TEXT(Tableau2[[#This Row],[Date de fin]],"mmm")))</f>
        <v/>
      </c>
      <c r="AB103" s="319" t="str">
        <f>IF(ISBLANK(Tableau2[[#This Row],[Date de fin]]),"",UPPER(TEXT(Tableau2[[#This Row],[Date de fin]],"AAAA")))</f>
        <v/>
      </c>
      <c r="AC103" s="320">
        <f>DATEDIF(Tableau2[[#This Row],[Date de début]],Tableau2[[#This Row],[Date de fin]],"m")</f>
        <v>0</v>
      </c>
      <c r="AD103" s="318"/>
      <c r="AE103" s="183"/>
      <c r="AF103" s="183"/>
      <c r="AG103" s="191"/>
      <c r="AH103" s="321"/>
      <c r="AI103" s="321"/>
      <c r="AJ103" s="338"/>
      <c r="AK103" s="350">
        <f t="shared" si="1"/>
        <v>0</v>
      </c>
      <c r="AL103" s="339"/>
    </row>
    <row r="104" spans="2:38" ht="42" customHeight="1" x14ac:dyDescent="0.35">
      <c r="C104" s="316"/>
      <c r="D104" s="183" t="str">
        <f>IF(ISBLANK(Tableau2[[#This Row],[Date de signature]]),"",UPPER(TEXT(Tableau2[[#This Row],[Date de signature]],"mmm")))</f>
        <v/>
      </c>
      <c r="E104" s="183" t="str">
        <f>IF(ISBLANK(Tableau2[[#This Row],[Date de signature]]),"",UPPER(TEXT(Tableau2[[#This Row],[Date de signature]],"AAAA")))</f>
        <v/>
      </c>
      <c r="F104" s="207"/>
      <c r="G104" s="183"/>
      <c r="H104" s="386"/>
      <c r="I104" s="388"/>
      <c r="J104" s="191"/>
      <c r="K104" s="63" t="str">
        <f>IFERROR(VLOOKUP(Tableau2[[#This Row],[Nom association/Sigle]],Tableau1[],2,FALSE),"")</f>
        <v/>
      </c>
      <c r="L104" s="63" t="str">
        <f>IFERROR(VLOOKUP(Tableau2[[#This Row],[Nom association/Sigle]],Tableau1[],4,FALSE),"")</f>
        <v/>
      </c>
      <c r="M104" s="63" t="str">
        <f>IFERROR(VLOOKUP(Tableau2[[#This Row],[Nom association/Sigle]],Tableau1[],5,FALSE),"")</f>
        <v/>
      </c>
      <c r="N104" s="450" t="str">
        <f>IFERROR(VLOOKUP(Tableau2[[#This Row],[Nom association/Sigle]],Tableau1[],6,FALSE),"")</f>
        <v/>
      </c>
      <c r="O104" s="63" t="str">
        <f>IFERROR(VLOOKUP(Tableau2[[#This Row],[Nom association/Sigle]],Tableau1[],7,FALSE),"")</f>
        <v/>
      </c>
      <c r="P104" s="390"/>
      <c r="Q104" s="191"/>
      <c r="R104" s="191"/>
      <c r="S104" s="317"/>
      <c r="T104" s="318"/>
      <c r="U104" s="318"/>
      <c r="V104" s="191"/>
      <c r="W104" s="316"/>
      <c r="X104" s="316" t="str">
        <f>IF(ISBLANK(Tableau2[[#This Row],[Date de début]]),"",UPPER(TEXT(Tableau2[[#This Row],[Date de début]],"mmm")))</f>
        <v/>
      </c>
      <c r="Y104" s="316" t="str">
        <f>IF(ISBLANK(Tableau2[[#This Row],[Date de début]]),"",UPPER(TEXT(Tableau2[[#This Row],[Date de début]],"AAAA")))</f>
        <v/>
      </c>
      <c r="Z104" s="316"/>
      <c r="AA104" s="186" t="str">
        <f>IF(ISBLANK(Tableau2[[#This Row],[Date de fin]]),"",UPPER(TEXT(Tableau2[[#This Row],[Date de fin]],"mmm")))</f>
        <v/>
      </c>
      <c r="AB104" s="319" t="str">
        <f>IF(ISBLANK(Tableau2[[#This Row],[Date de fin]]),"",UPPER(TEXT(Tableau2[[#This Row],[Date de fin]],"AAAA")))</f>
        <v/>
      </c>
      <c r="AC104" s="320">
        <f>DATEDIF(Tableau2[[#This Row],[Date de début]],Tableau2[[#This Row],[Date de fin]],"m")</f>
        <v>0</v>
      </c>
      <c r="AD104" s="318"/>
      <c r="AE104" s="183"/>
      <c r="AF104" s="183"/>
      <c r="AG104" s="191"/>
      <c r="AH104" s="321"/>
      <c r="AI104" s="321"/>
      <c r="AJ104" s="338"/>
      <c r="AK104" s="350">
        <f t="shared" si="1"/>
        <v>0</v>
      </c>
      <c r="AL104" s="339"/>
    </row>
    <row r="105" spans="2:38" ht="61" customHeight="1" x14ac:dyDescent="0.35">
      <c r="C105" s="316"/>
      <c r="D105" s="183" t="str">
        <f>IF(ISBLANK(Tableau2[[#This Row],[Date de signature]]),"",UPPER(TEXT(Tableau2[[#This Row],[Date de signature]],"mmm")))</f>
        <v/>
      </c>
      <c r="E105" s="183" t="str">
        <f>IF(ISBLANK(Tableau2[[#This Row],[Date de signature]]),"",UPPER(TEXT(Tableau2[[#This Row],[Date de signature]],"AAAA")))</f>
        <v/>
      </c>
      <c r="F105" s="207"/>
      <c r="G105" s="183"/>
      <c r="H105" s="386"/>
      <c r="I105" s="388"/>
      <c r="J105" s="191"/>
      <c r="K105" s="63" t="str">
        <f>IFERROR(VLOOKUP(Tableau2[[#This Row],[Nom association/Sigle]],Tableau1[],2,FALSE),"")</f>
        <v/>
      </c>
      <c r="L105" s="63" t="str">
        <f>IFERROR(VLOOKUP(Tableau2[[#This Row],[Nom association/Sigle]],Tableau1[],4,FALSE),"")</f>
        <v/>
      </c>
      <c r="M105" s="63" t="str">
        <f>IFERROR(VLOOKUP(Tableau2[[#This Row],[Nom association/Sigle]],Tableau1[],5,FALSE),"")</f>
        <v/>
      </c>
      <c r="N105" s="450" t="str">
        <f>IFERROR(VLOOKUP(Tableau2[[#This Row],[Nom association/Sigle]],Tableau1[],6,FALSE),"")</f>
        <v/>
      </c>
      <c r="O105" s="63" t="str">
        <f>IFERROR(VLOOKUP(Tableau2[[#This Row],[Nom association/Sigle]],Tableau1[],7,FALSE),"")</f>
        <v/>
      </c>
      <c r="P105" s="390"/>
      <c r="Q105" s="191"/>
      <c r="R105" s="191"/>
      <c r="S105" s="317"/>
      <c r="T105" s="318"/>
      <c r="U105" s="318"/>
      <c r="V105" s="191"/>
      <c r="W105" s="316"/>
      <c r="X105" s="316" t="str">
        <f>IF(ISBLANK(Tableau2[[#This Row],[Date de début]]),"",UPPER(TEXT(Tableau2[[#This Row],[Date de début]],"mmm")))</f>
        <v/>
      </c>
      <c r="Y105" s="316" t="str">
        <f>IF(ISBLANK(Tableau2[[#This Row],[Date de début]]),"",UPPER(TEXT(Tableau2[[#This Row],[Date de début]],"AAAA")))</f>
        <v/>
      </c>
      <c r="Z105" s="316"/>
      <c r="AA105" s="186" t="str">
        <f>IF(ISBLANK(Tableau2[[#This Row],[Date de fin]]),"",UPPER(TEXT(Tableau2[[#This Row],[Date de fin]],"mmm")))</f>
        <v/>
      </c>
      <c r="AB105" s="319" t="str">
        <f>IF(ISBLANK(Tableau2[[#This Row],[Date de fin]]),"",UPPER(TEXT(Tableau2[[#This Row],[Date de fin]],"AAAA")))</f>
        <v/>
      </c>
      <c r="AC105" s="320">
        <f>DATEDIF(Tableau2[[#This Row],[Date de début]],Tableau2[[#This Row],[Date de fin]],"m")</f>
        <v>0</v>
      </c>
      <c r="AD105" s="318"/>
      <c r="AE105" s="183"/>
      <c r="AF105" s="183"/>
      <c r="AG105" s="191"/>
      <c r="AH105" s="321"/>
      <c r="AI105" s="321"/>
      <c r="AJ105" s="338"/>
      <c r="AK105" s="350">
        <f t="shared" si="1"/>
        <v>0</v>
      </c>
      <c r="AL105" s="339"/>
    </row>
    <row r="106" spans="2:38" ht="42" customHeight="1" x14ac:dyDescent="0.35">
      <c r="C106" s="316"/>
      <c r="D106" s="183" t="str">
        <f>IF(ISBLANK(Tableau2[[#This Row],[Date de signature]]),"",UPPER(TEXT(Tableau2[[#This Row],[Date de signature]],"mmm")))</f>
        <v/>
      </c>
      <c r="E106" s="183" t="str">
        <f>IF(ISBLANK(Tableau2[[#This Row],[Date de signature]]),"",UPPER(TEXT(Tableau2[[#This Row],[Date de signature]],"AAAA")))</f>
        <v/>
      </c>
      <c r="F106" s="207"/>
      <c r="G106" s="183"/>
      <c r="H106" s="386"/>
      <c r="I106" s="388"/>
      <c r="J106" s="191"/>
      <c r="K106" s="63" t="str">
        <f>IFERROR(VLOOKUP(Tableau2[[#This Row],[Nom association/Sigle]],Tableau1[],2,FALSE),"")</f>
        <v/>
      </c>
      <c r="L106" s="63" t="str">
        <f>IFERROR(VLOOKUP(Tableau2[[#This Row],[Nom association/Sigle]],Tableau1[],4,FALSE),"")</f>
        <v/>
      </c>
      <c r="M106" s="63" t="str">
        <f>IFERROR(VLOOKUP(Tableau2[[#This Row],[Nom association/Sigle]],Tableau1[],5,FALSE),"")</f>
        <v/>
      </c>
      <c r="N106" s="450" t="str">
        <f>IFERROR(VLOOKUP(Tableau2[[#This Row],[Nom association/Sigle]],Tableau1[],6,FALSE),"")</f>
        <v/>
      </c>
      <c r="O106" s="63" t="str">
        <f>IFERROR(VLOOKUP(Tableau2[[#This Row],[Nom association/Sigle]],Tableau1[],7,FALSE),"")</f>
        <v/>
      </c>
      <c r="P106" s="390"/>
      <c r="Q106" s="191"/>
      <c r="R106" s="191"/>
      <c r="S106" s="317"/>
      <c r="T106" s="318"/>
      <c r="U106" s="318"/>
      <c r="V106" s="191"/>
      <c r="W106" s="316"/>
      <c r="X106" s="316" t="str">
        <f>IF(ISBLANK(Tableau2[[#This Row],[Date de début]]),"",UPPER(TEXT(Tableau2[[#This Row],[Date de début]],"mmm")))</f>
        <v/>
      </c>
      <c r="Y106" s="316" t="str">
        <f>IF(ISBLANK(Tableau2[[#This Row],[Date de début]]),"",UPPER(TEXT(Tableau2[[#This Row],[Date de début]],"AAAA")))</f>
        <v/>
      </c>
      <c r="Z106" s="316"/>
      <c r="AA106" s="186" t="str">
        <f>IF(ISBLANK(Tableau2[[#This Row],[Date de fin]]),"",UPPER(TEXT(Tableau2[[#This Row],[Date de fin]],"mmm")))</f>
        <v/>
      </c>
      <c r="AB106" s="319" t="str">
        <f>IF(ISBLANK(Tableau2[[#This Row],[Date de fin]]),"",UPPER(TEXT(Tableau2[[#This Row],[Date de fin]],"AAAA")))</f>
        <v/>
      </c>
      <c r="AC106" s="320">
        <f>DATEDIF(Tableau2[[#This Row],[Date de début]],Tableau2[[#This Row],[Date de fin]],"m")</f>
        <v>0</v>
      </c>
      <c r="AD106" s="318"/>
      <c r="AE106" s="183"/>
      <c r="AF106" s="183"/>
      <c r="AG106" s="191"/>
      <c r="AH106" s="321"/>
      <c r="AI106" s="321"/>
      <c r="AJ106" s="338"/>
      <c r="AK106" s="350">
        <f t="shared" si="1"/>
        <v>0</v>
      </c>
      <c r="AL106" s="339"/>
    </row>
    <row r="107" spans="2:38" ht="42" customHeight="1" x14ac:dyDescent="0.35">
      <c r="C107" s="316"/>
      <c r="D107" s="183" t="str">
        <f>IF(ISBLANK(Tableau2[[#This Row],[Date de signature]]),"",UPPER(TEXT(Tableau2[[#This Row],[Date de signature]],"mmm")))</f>
        <v/>
      </c>
      <c r="E107" s="183" t="str">
        <f>IF(ISBLANK(Tableau2[[#This Row],[Date de signature]]),"",UPPER(TEXT(Tableau2[[#This Row],[Date de signature]],"AAAA")))</f>
        <v/>
      </c>
      <c r="F107" s="207"/>
      <c r="G107" s="183"/>
      <c r="H107" s="386"/>
      <c r="I107" s="388"/>
      <c r="J107" s="191"/>
      <c r="K107" s="63" t="str">
        <f>IFERROR(VLOOKUP(Tableau2[[#This Row],[Nom association/Sigle]],Tableau1[],2,FALSE),"")</f>
        <v/>
      </c>
      <c r="L107" s="63" t="str">
        <f>IFERROR(VLOOKUP(Tableau2[[#This Row],[Nom association/Sigle]],Tableau1[],4,FALSE),"")</f>
        <v/>
      </c>
      <c r="M107" s="63" t="str">
        <f>IFERROR(VLOOKUP(Tableau2[[#This Row],[Nom association/Sigle]],Tableau1[],5,FALSE),"")</f>
        <v/>
      </c>
      <c r="N107" s="450" t="str">
        <f>IFERROR(VLOOKUP(Tableau2[[#This Row],[Nom association/Sigle]],Tableau1[],6,FALSE),"")</f>
        <v/>
      </c>
      <c r="O107" s="63" t="str">
        <f>IFERROR(VLOOKUP(Tableau2[[#This Row],[Nom association/Sigle]],Tableau1[],7,FALSE),"")</f>
        <v/>
      </c>
      <c r="P107" s="390"/>
      <c r="Q107" s="191"/>
      <c r="R107" s="191"/>
      <c r="S107" s="317"/>
      <c r="T107" s="318"/>
      <c r="U107" s="318"/>
      <c r="V107" s="191"/>
      <c r="W107" s="316"/>
      <c r="X107" s="316" t="str">
        <f>IF(ISBLANK(Tableau2[[#This Row],[Date de début]]),"",UPPER(TEXT(Tableau2[[#This Row],[Date de début]],"mmm")))</f>
        <v/>
      </c>
      <c r="Y107" s="316" t="str">
        <f>IF(ISBLANK(Tableau2[[#This Row],[Date de début]]),"",UPPER(TEXT(Tableau2[[#This Row],[Date de début]],"AAAA")))</f>
        <v/>
      </c>
      <c r="Z107" s="316"/>
      <c r="AA107" s="186" t="str">
        <f>IF(ISBLANK(Tableau2[[#This Row],[Date de fin]]),"",UPPER(TEXT(Tableau2[[#This Row],[Date de fin]],"mmm")))</f>
        <v/>
      </c>
      <c r="AB107" s="319" t="str">
        <f>IF(ISBLANK(Tableau2[[#This Row],[Date de fin]]),"",UPPER(TEXT(Tableau2[[#This Row],[Date de fin]],"AAAA")))</f>
        <v/>
      </c>
      <c r="AC107" s="320">
        <f>DATEDIF(Tableau2[[#This Row],[Date de début]],Tableau2[[#This Row],[Date de fin]],"m")</f>
        <v>0</v>
      </c>
      <c r="AD107" s="318"/>
      <c r="AE107" s="183"/>
      <c r="AF107" s="183"/>
      <c r="AG107" s="191"/>
      <c r="AH107" s="321"/>
      <c r="AI107" s="321"/>
      <c r="AJ107" s="338"/>
      <c r="AK107" s="350">
        <f t="shared" si="1"/>
        <v>0</v>
      </c>
      <c r="AL107" s="339"/>
    </row>
    <row r="108" spans="2:38" ht="42" customHeight="1" x14ac:dyDescent="0.35">
      <c r="C108" s="316"/>
      <c r="D108" s="183" t="str">
        <f>IF(ISBLANK(Tableau2[[#This Row],[Date de signature]]),"",UPPER(TEXT(Tableau2[[#This Row],[Date de signature]],"mmm")))</f>
        <v/>
      </c>
      <c r="E108" s="183" t="str">
        <f>IF(ISBLANK(Tableau2[[#This Row],[Date de signature]]),"",UPPER(TEXT(Tableau2[[#This Row],[Date de signature]],"AAAA")))</f>
        <v/>
      </c>
      <c r="F108" s="207"/>
      <c r="G108" s="183"/>
      <c r="H108" s="386"/>
      <c r="I108" s="388"/>
      <c r="J108" s="191"/>
      <c r="K108" s="63" t="str">
        <f>IFERROR(VLOOKUP(Tableau2[[#This Row],[Nom association/Sigle]],Tableau1[],2,FALSE),"")</f>
        <v/>
      </c>
      <c r="L108" s="63" t="str">
        <f>IFERROR(VLOOKUP(Tableau2[[#This Row],[Nom association/Sigle]],Tableau1[],4,FALSE),"")</f>
        <v/>
      </c>
      <c r="M108" s="63" t="str">
        <f>IFERROR(VLOOKUP(Tableau2[[#This Row],[Nom association/Sigle]],Tableau1[],5,FALSE),"")</f>
        <v/>
      </c>
      <c r="N108" s="450" t="str">
        <f>IFERROR(VLOOKUP(Tableau2[[#This Row],[Nom association/Sigle]],Tableau1[],6,FALSE),"")</f>
        <v/>
      </c>
      <c r="O108" s="63" t="str">
        <f>IFERROR(VLOOKUP(Tableau2[[#This Row],[Nom association/Sigle]],Tableau1[],7,FALSE),"")</f>
        <v/>
      </c>
      <c r="P108" s="390"/>
      <c r="Q108" s="191"/>
      <c r="R108" s="191"/>
      <c r="S108" s="317"/>
      <c r="T108" s="318"/>
      <c r="U108" s="318"/>
      <c r="V108" s="191"/>
      <c r="W108" s="316"/>
      <c r="X108" s="316" t="str">
        <f>IF(ISBLANK(Tableau2[[#This Row],[Date de début]]),"",UPPER(TEXT(Tableau2[[#This Row],[Date de début]],"mmm")))</f>
        <v/>
      </c>
      <c r="Y108" s="316" t="str">
        <f>IF(ISBLANK(Tableau2[[#This Row],[Date de début]]),"",UPPER(TEXT(Tableau2[[#This Row],[Date de début]],"AAAA")))</f>
        <v/>
      </c>
      <c r="Z108" s="316"/>
      <c r="AA108" s="186" t="str">
        <f>IF(ISBLANK(Tableau2[[#This Row],[Date de fin]]),"",UPPER(TEXT(Tableau2[[#This Row],[Date de fin]],"mmm")))</f>
        <v/>
      </c>
      <c r="AB108" s="319" t="str">
        <f>IF(ISBLANK(Tableau2[[#This Row],[Date de fin]]),"",UPPER(TEXT(Tableau2[[#This Row],[Date de fin]],"AAAA")))</f>
        <v/>
      </c>
      <c r="AC108" s="320">
        <f>DATEDIF(Tableau2[[#This Row],[Date de début]],Tableau2[[#This Row],[Date de fin]],"m")</f>
        <v>0</v>
      </c>
      <c r="AD108" s="318"/>
      <c r="AE108" s="183"/>
      <c r="AF108" s="183"/>
      <c r="AG108" s="191"/>
      <c r="AH108" s="321"/>
      <c r="AI108" s="321"/>
      <c r="AJ108" s="338"/>
      <c r="AK108" s="350">
        <f t="shared" si="1"/>
        <v>0</v>
      </c>
      <c r="AL108" s="339"/>
    </row>
    <row r="109" spans="2:38" ht="42" customHeight="1" x14ac:dyDescent="0.35">
      <c r="C109" s="316"/>
      <c r="D109" s="183" t="str">
        <f>IF(ISBLANK(Tableau2[[#This Row],[Date de signature]]),"",UPPER(TEXT(Tableau2[[#This Row],[Date de signature]],"mmm")))</f>
        <v/>
      </c>
      <c r="E109" s="183" t="str">
        <f>IF(ISBLANK(Tableau2[[#This Row],[Date de signature]]),"",UPPER(TEXT(Tableau2[[#This Row],[Date de signature]],"AAAA")))</f>
        <v/>
      </c>
      <c r="F109" s="207"/>
      <c r="G109" s="183"/>
      <c r="H109" s="386"/>
      <c r="I109" s="388"/>
      <c r="J109" s="191"/>
      <c r="K109" s="63" t="str">
        <f>IFERROR(VLOOKUP(Tableau2[[#This Row],[Nom association/Sigle]],Tableau1[],2,FALSE),"")</f>
        <v/>
      </c>
      <c r="L109" s="63" t="str">
        <f>IFERROR(VLOOKUP(Tableau2[[#This Row],[Nom association/Sigle]],Tableau1[],4,FALSE),"")</f>
        <v/>
      </c>
      <c r="M109" s="63" t="str">
        <f>IFERROR(VLOOKUP(Tableau2[[#This Row],[Nom association/Sigle]],Tableau1[],5,FALSE),"")</f>
        <v/>
      </c>
      <c r="N109" s="450" t="str">
        <f>IFERROR(VLOOKUP(Tableau2[[#This Row],[Nom association/Sigle]],Tableau1[],6,FALSE),"")</f>
        <v/>
      </c>
      <c r="O109" s="63" t="str">
        <f>IFERROR(VLOOKUP(Tableau2[[#This Row],[Nom association/Sigle]],Tableau1[],7,FALSE),"")</f>
        <v/>
      </c>
      <c r="P109" s="390"/>
      <c r="Q109" s="191"/>
      <c r="R109" s="191"/>
      <c r="S109" s="317"/>
      <c r="T109" s="318"/>
      <c r="U109" s="318"/>
      <c r="V109" s="191"/>
      <c r="W109" s="316"/>
      <c r="X109" s="316" t="str">
        <f>IF(ISBLANK(Tableau2[[#This Row],[Date de début]]),"",UPPER(TEXT(Tableau2[[#This Row],[Date de début]],"mmm")))</f>
        <v/>
      </c>
      <c r="Y109" s="316" t="str">
        <f>IF(ISBLANK(Tableau2[[#This Row],[Date de début]]),"",UPPER(TEXT(Tableau2[[#This Row],[Date de début]],"AAAA")))</f>
        <v/>
      </c>
      <c r="Z109" s="316"/>
      <c r="AA109" s="186" t="str">
        <f>IF(ISBLANK(Tableau2[[#This Row],[Date de fin]]),"",UPPER(TEXT(Tableau2[[#This Row],[Date de fin]],"mmm")))</f>
        <v/>
      </c>
      <c r="AB109" s="319" t="str">
        <f>IF(ISBLANK(Tableau2[[#This Row],[Date de fin]]),"",UPPER(TEXT(Tableau2[[#This Row],[Date de fin]],"AAAA")))</f>
        <v/>
      </c>
      <c r="AC109" s="320">
        <f>DATEDIF(Tableau2[[#This Row],[Date de début]],Tableau2[[#This Row],[Date de fin]],"m")</f>
        <v>0</v>
      </c>
      <c r="AD109" s="318"/>
      <c r="AE109" s="183"/>
      <c r="AF109" s="183"/>
      <c r="AG109" s="191"/>
      <c r="AH109" s="321"/>
      <c r="AI109" s="321"/>
      <c r="AJ109" s="338"/>
      <c r="AK109" s="350">
        <f t="shared" si="1"/>
        <v>0</v>
      </c>
      <c r="AL109" s="339"/>
    </row>
    <row r="110" spans="2:38" ht="42" customHeight="1" x14ac:dyDescent="0.35">
      <c r="C110" s="316"/>
      <c r="D110" s="183" t="str">
        <f>IF(ISBLANK(Tableau2[[#This Row],[Date de signature]]),"",UPPER(TEXT(Tableau2[[#This Row],[Date de signature]],"mmm")))</f>
        <v/>
      </c>
      <c r="E110" s="183" t="str">
        <f>IF(ISBLANK(Tableau2[[#This Row],[Date de signature]]),"",UPPER(TEXT(Tableau2[[#This Row],[Date de signature]],"AAAA")))</f>
        <v/>
      </c>
      <c r="F110" s="207"/>
      <c r="G110" s="183"/>
      <c r="H110" s="386"/>
      <c r="I110" s="388"/>
      <c r="J110" s="191"/>
      <c r="K110" s="63" t="str">
        <f>IFERROR(VLOOKUP(Tableau2[[#This Row],[Nom association/Sigle]],Tableau1[],2,FALSE),"")</f>
        <v/>
      </c>
      <c r="L110" s="63" t="str">
        <f>IFERROR(VLOOKUP(Tableau2[[#This Row],[Nom association/Sigle]],Tableau1[],4,FALSE),"")</f>
        <v/>
      </c>
      <c r="M110" s="63" t="str">
        <f>IFERROR(VLOOKUP(Tableau2[[#This Row],[Nom association/Sigle]],Tableau1[],5,FALSE),"")</f>
        <v/>
      </c>
      <c r="N110" s="450" t="str">
        <f>IFERROR(VLOOKUP(Tableau2[[#This Row],[Nom association/Sigle]],Tableau1[],6,FALSE),"")</f>
        <v/>
      </c>
      <c r="O110" s="63" t="str">
        <f>IFERROR(VLOOKUP(Tableau2[[#This Row],[Nom association/Sigle]],Tableau1[],7,FALSE),"")</f>
        <v/>
      </c>
      <c r="P110" s="390"/>
      <c r="Q110" s="191"/>
      <c r="R110" s="191"/>
      <c r="S110" s="317"/>
      <c r="T110" s="318"/>
      <c r="U110" s="318"/>
      <c r="V110" s="191"/>
      <c r="W110" s="316"/>
      <c r="X110" s="316" t="str">
        <f>IF(ISBLANK(Tableau2[[#This Row],[Date de début]]),"",UPPER(TEXT(Tableau2[[#This Row],[Date de début]],"mmm")))</f>
        <v/>
      </c>
      <c r="Y110" s="316" t="str">
        <f>IF(ISBLANK(Tableau2[[#This Row],[Date de début]]),"",UPPER(TEXT(Tableau2[[#This Row],[Date de début]],"AAAA")))</f>
        <v/>
      </c>
      <c r="Z110" s="316"/>
      <c r="AA110" s="186" t="str">
        <f>IF(ISBLANK(Tableau2[[#This Row],[Date de fin]]),"",UPPER(TEXT(Tableau2[[#This Row],[Date de fin]],"mmm")))</f>
        <v/>
      </c>
      <c r="AB110" s="319" t="str">
        <f>IF(ISBLANK(Tableau2[[#This Row],[Date de fin]]),"",UPPER(TEXT(Tableau2[[#This Row],[Date de fin]],"AAAA")))</f>
        <v/>
      </c>
      <c r="AC110" s="320">
        <f>DATEDIF(Tableau2[[#This Row],[Date de début]],Tableau2[[#This Row],[Date de fin]],"m")</f>
        <v>0</v>
      </c>
      <c r="AD110" s="318"/>
      <c r="AE110" s="183"/>
      <c r="AF110" s="183"/>
      <c r="AG110" s="191"/>
      <c r="AH110" s="321"/>
      <c r="AI110" s="321"/>
      <c r="AJ110" s="338"/>
      <c r="AK110" s="350">
        <f t="shared" si="1"/>
        <v>0</v>
      </c>
      <c r="AL110" s="339"/>
    </row>
    <row r="111" spans="2:38" ht="42" customHeight="1" x14ac:dyDescent="0.35">
      <c r="C111" s="316"/>
      <c r="D111" s="183" t="str">
        <f>IF(ISBLANK(Tableau2[[#This Row],[Date de signature]]),"",UPPER(TEXT(Tableau2[[#This Row],[Date de signature]],"mmm")))</f>
        <v/>
      </c>
      <c r="E111" s="183" t="str">
        <f>IF(ISBLANK(Tableau2[[#This Row],[Date de signature]]),"",UPPER(TEXT(Tableau2[[#This Row],[Date de signature]],"AAAA")))</f>
        <v/>
      </c>
      <c r="F111" s="207"/>
      <c r="G111" s="183"/>
      <c r="H111" s="386"/>
      <c r="I111" s="388"/>
      <c r="J111" s="191"/>
      <c r="K111" s="63" t="str">
        <f>IFERROR(VLOOKUP(Tableau2[[#This Row],[Nom association/Sigle]],Tableau1[],2,FALSE),"")</f>
        <v/>
      </c>
      <c r="L111" s="63" t="str">
        <f>IFERROR(VLOOKUP(Tableau2[[#This Row],[Nom association/Sigle]],Tableau1[],4,FALSE),"")</f>
        <v/>
      </c>
      <c r="M111" s="63" t="str">
        <f>IFERROR(VLOOKUP(Tableau2[[#This Row],[Nom association/Sigle]],Tableau1[],5,FALSE),"")</f>
        <v/>
      </c>
      <c r="N111" s="450" t="str">
        <f>IFERROR(VLOOKUP(Tableau2[[#This Row],[Nom association/Sigle]],Tableau1[],6,FALSE),"")</f>
        <v/>
      </c>
      <c r="O111" s="63" t="str">
        <f>IFERROR(VLOOKUP(Tableau2[[#This Row],[Nom association/Sigle]],Tableau1[],7,FALSE),"")</f>
        <v/>
      </c>
      <c r="P111" s="390"/>
      <c r="Q111" s="191"/>
      <c r="R111" s="191"/>
      <c r="S111" s="317"/>
      <c r="T111" s="318"/>
      <c r="U111" s="318"/>
      <c r="V111" s="191"/>
      <c r="W111" s="316"/>
      <c r="X111" s="316" t="str">
        <f>IF(ISBLANK(Tableau2[[#This Row],[Date de début]]),"",UPPER(TEXT(Tableau2[[#This Row],[Date de début]],"mmm")))</f>
        <v/>
      </c>
      <c r="Y111" s="316" t="str">
        <f>IF(ISBLANK(Tableau2[[#This Row],[Date de début]]),"",UPPER(TEXT(Tableau2[[#This Row],[Date de début]],"AAAA")))</f>
        <v/>
      </c>
      <c r="Z111" s="316"/>
      <c r="AA111" s="186" t="str">
        <f>IF(ISBLANK(Tableau2[[#This Row],[Date de fin]]),"",UPPER(TEXT(Tableau2[[#This Row],[Date de fin]],"mmm")))</f>
        <v/>
      </c>
      <c r="AB111" s="319" t="str">
        <f>IF(ISBLANK(Tableau2[[#This Row],[Date de fin]]),"",UPPER(TEXT(Tableau2[[#This Row],[Date de fin]],"AAAA")))</f>
        <v/>
      </c>
      <c r="AC111" s="320">
        <f>DATEDIF(Tableau2[[#This Row],[Date de début]],Tableau2[[#This Row],[Date de fin]],"m")</f>
        <v>0</v>
      </c>
      <c r="AD111" s="318"/>
      <c r="AE111" s="183"/>
      <c r="AF111" s="183"/>
      <c r="AG111" s="191"/>
      <c r="AH111" s="321"/>
      <c r="AI111" s="321"/>
      <c r="AJ111" s="338"/>
      <c r="AK111" s="350">
        <f t="shared" si="1"/>
        <v>0</v>
      </c>
      <c r="AL111" s="339"/>
    </row>
    <row r="112" spans="2:38" ht="42" customHeight="1" x14ac:dyDescent="0.35">
      <c r="C112" s="316"/>
      <c r="D112" s="183" t="str">
        <f>IF(ISBLANK(Tableau2[[#This Row],[Date de signature]]),"",UPPER(TEXT(Tableau2[[#This Row],[Date de signature]],"mmm")))</f>
        <v/>
      </c>
      <c r="E112" s="183" t="str">
        <f>IF(ISBLANK(Tableau2[[#This Row],[Date de signature]]),"",UPPER(TEXT(Tableau2[[#This Row],[Date de signature]],"AAAA")))</f>
        <v/>
      </c>
      <c r="F112" s="207"/>
      <c r="G112" s="183"/>
      <c r="H112" s="386"/>
      <c r="I112" s="388"/>
      <c r="J112" s="191"/>
      <c r="K112" s="63" t="str">
        <f>IFERROR(VLOOKUP(Tableau2[[#This Row],[Nom association/Sigle]],Tableau1[],2,FALSE),"")</f>
        <v/>
      </c>
      <c r="L112" s="63" t="str">
        <f>IFERROR(VLOOKUP(Tableau2[[#This Row],[Nom association/Sigle]],Tableau1[],4,FALSE),"")</f>
        <v/>
      </c>
      <c r="M112" s="63" t="str">
        <f>IFERROR(VLOOKUP(Tableau2[[#This Row],[Nom association/Sigle]],Tableau1[],5,FALSE),"")</f>
        <v/>
      </c>
      <c r="N112" s="450" t="str">
        <f>IFERROR(VLOOKUP(Tableau2[[#This Row],[Nom association/Sigle]],Tableau1[],6,FALSE),"")</f>
        <v/>
      </c>
      <c r="O112" s="63" t="str">
        <f>IFERROR(VLOOKUP(Tableau2[[#This Row],[Nom association/Sigle]],Tableau1[],7,FALSE),"")</f>
        <v/>
      </c>
      <c r="P112" s="390"/>
      <c r="Q112" s="191"/>
      <c r="R112" s="191"/>
      <c r="S112" s="317"/>
      <c r="T112" s="318"/>
      <c r="U112" s="318"/>
      <c r="V112" s="191"/>
      <c r="W112" s="316"/>
      <c r="X112" s="316" t="str">
        <f>IF(ISBLANK(Tableau2[[#This Row],[Date de début]]),"",UPPER(TEXT(Tableau2[[#This Row],[Date de début]],"mmm")))</f>
        <v/>
      </c>
      <c r="Y112" s="316" t="str">
        <f>IF(ISBLANK(Tableau2[[#This Row],[Date de début]]),"",UPPER(TEXT(Tableau2[[#This Row],[Date de début]],"AAAA")))</f>
        <v/>
      </c>
      <c r="Z112" s="316"/>
      <c r="AA112" s="186" t="str">
        <f>IF(ISBLANK(Tableau2[[#This Row],[Date de fin]]),"",UPPER(TEXT(Tableau2[[#This Row],[Date de fin]],"mmm")))</f>
        <v/>
      </c>
      <c r="AB112" s="319" t="str">
        <f>IF(ISBLANK(Tableau2[[#This Row],[Date de fin]]),"",UPPER(TEXT(Tableau2[[#This Row],[Date de fin]],"AAAA")))</f>
        <v/>
      </c>
      <c r="AC112" s="320">
        <f>DATEDIF(Tableau2[[#This Row],[Date de début]],Tableau2[[#This Row],[Date de fin]],"m")</f>
        <v>0</v>
      </c>
      <c r="AD112" s="318"/>
      <c r="AE112" s="183"/>
      <c r="AF112" s="183"/>
      <c r="AG112" s="191"/>
      <c r="AH112" s="321"/>
      <c r="AI112" s="321"/>
      <c r="AJ112" s="338"/>
      <c r="AK112" s="350">
        <f t="shared" si="1"/>
        <v>0</v>
      </c>
      <c r="AL112" s="339"/>
    </row>
    <row r="113" spans="2:38" ht="109.5" customHeight="1" x14ac:dyDescent="0.35">
      <c r="C113" s="316"/>
      <c r="D113" s="183" t="str">
        <f>IF(ISBLANK(Tableau2[[#This Row],[Date de signature]]),"",UPPER(TEXT(Tableau2[[#This Row],[Date de signature]],"mmm")))</f>
        <v/>
      </c>
      <c r="E113" s="183" t="str">
        <f>IF(ISBLANK(Tableau2[[#This Row],[Date de signature]]),"",UPPER(TEXT(Tableau2[[#This Row],[Date de signature]],"AAAA")))</f>
        <v/>
      </c>
      <c r="F113" s="207"/>
      <c r="G113" s="183"/>
      <c r="H113" s="386"/>
      <c r="I113" s="388"/>
      <c r="J113" s="191"/>
      <c r="K113" s="63" t="str">
        <f>IFERROR(VLOOKUP(Tableau2[[#This Row],[Nom association/Sigle]],Tableau1[],2,FALSE),"")</f>
        <v/>
      </c>
      <c r="L113" s="63" t="str">
        <f>IFERROR(VLOOKUP(Tableau2[[#This Row],[Nom association/Sigle]],Tableau1[],4,FALSE),"")</f>
        <v/>
      </c>
      <c r="M113" s="63" t="str">
        <f>IFERROR(VLOOKUP(Tableau2[[#This Row],[Nom association/Sigle]],Tableau1[],5,FALSE),"")</f>
        <v/>
      </c>
      <c r="N113" s="450" t="str">
        <f>IFERROR(VLOOKUP(Tableau2[[#This Row],[Nom association/Sigle]],Tableau1[],6,FALSE),"")</f>
        <v/>
      </c>
      <c r="O113" s="63" t="str">
        <f>IFERROR(VLOOKUP(Tableau2[[#This Row],[Nom association/Sigle]],Tableau1[],7,FALSE),"")</f>
        <v/>
      </c>
      <c r="P113" s="390"/>
      <c r="Q113" s="191"/>
      <c r="R113" s="191"/>
      <c r="S113" s="317"/>
      <c r="T113" s="318"/>
      <c r="U113" s="318"/>
      <c r="V113" s="191"/>
      <c r="W113" s="316"/>
      <c r="X113" s="316" t="str">
        <f>IF(ISBLANK(Tableau2[[#This Row],[Date de début]]),"",UPPER(TEXT(Tableau2[[#This Row],[Date de début]],"mmm")))</f>
        <v/>
      </c>
      <c r="Y113" s="316" t="str">
        <f>IF(ISBLANK(Tableau2[[#This Row],[Date de début]]),"",UPPER(TEXT(Tableau2[[#This Row],[Date de début]],"AAAA")))</f>
        <v/>
      </c>
      <c r="Z113" s="316"/>
      <c r="AA113" s="186" t="str">
        <f>IF(ISBLANK(Tableau2[[#This Row],[Date de fin]]),"",UPPER(TEXT(Tableau2[[#This Row],[Date de fin]],"mmm")))</f>
        <v/>
      </c>
      <c r="AB113" s="319" t="str">
        <f>IF(ISBLANK(Tableau2[[#This Row],[Date de fin]]),"",UPPER(TEXT(Tableau2[[#This Row],[Date de fin]],"AAAA")))</f>
        <v/>
      </c>
      <c r="AC113" s="320">
        <f>DATEDIF(Tableau2[[#This Row],[Date de début]],Tableau2[[#This Row],[Date de fin]],"m")</f>
        <v>0</v>
      </c>
      <c r="AD113" s="318"/>
      <c r="AE113" s="183"/>
      <c r="AF113" s="183"/>
      <c r="AG113" s="191"/>
      <c r="AH113" s="321"/>
      <c r="AI113" s="321"/>
      <c r="AJ113" s="338"/>
      <c r="AK113" s="350">
        <f t="shared" si="1"/>
        <v>0</v>
      </c>
      <c r="AL113" s="339"/>
    </row>
    <row r="114" spans="2:38" ht="42" customHeight="1" x14ac:dyDescent="0.35">
      <c r="C114" s="316"/>
      <c r="D114" s="183" t="str">
        <f>IF(ISBLANK(Tableau2[[#This Row],[Date de signature]]),"",UPPER(TEXT(Tableau2[[#This Row],[Date de signature]],"mmm")))</f>
        <v/>
      </c>
      <c r="E114" s="183" t="str">
        <f>IF(ISBLANK(Tableau2[[#This Row],[Date de signature]]),"",UPPER(TEXT(Tableau2[[#This Row],[Date de signature]],"AAAA")))</f>
        <v/>
      </c>
      <c r="F114" s="207"/>
      <c r="G114" s="183"/>
      <c r="H114" s="386"/>
      <c r="I114" s="388"/>
      <c r="J114" s="191"/>
      <c r="K114" s="63" t="str">
        <f>IFERROR(VLOOKUP(Tableau2[[#This Row],[Nom association/Sigle]],Tableau1[],2,FALSE),"")</f>
        <v/>
      </c>
      <c r="L114" s="63" t="str">
        <f>IFERROR(VLOOKUP(Tableau2[[#This Row],[Nom association/Sigle]],Tableau1[],4,FALSE),"")</f>
        <v/>
      </c>
      <c r="M114" s="63" t="str">
        <f>IFERROR(VLOOKUP(Tableau2[[#This Row],[Nom association/Sigle]],Tableau1[],5,FALSE),"")</f>
        <v/>
      </c>
      <c r="N114" s="450" t="str">
        <f>IFERROR(VLOOKUP(Tableau2[[#This Row],[Nom association/Sigle]],Tableau1[],6,FALSE),"")</f>
        <v/>
      </c>
      <c r="O114" s="63" t="str">
        <f>IFERROR(VLOOKUP(Tableau2[[#This Row],[Nom association/Sigle]],Tableau1[],7,FALSE),"")</f>
        <v/>
      </c>
      <c r="P114" s="390"/>
      <c r="Q114" s="191"/>
      <c r="R114" s="191"/>
      <c r="S114" s="317"/>
      <c r="T114" s="318"/>
      <c r="U114" s="318"/>
      <c r="V114" s="191"/>
      <c r="W114" s="316"/>
      <c r="X114" s="316" t="str">
        <f>IF(ISBLANK(Tableau2[[#This Row],[Date de début]]),"",UPPER(TEXT(Tableau2[[#This Row],[Date de début]],"mmm")))</f>
        <v/>
      </c>
      <c r="Y114" s="316" t="str">
        <f>IF(ISBLANK(Tableau2[[#This Row],[Date de début]]),"",UPPER(TEXT(Tableau2[[#This Row],[Date de début]],"AAAA")))</f>
        <v/>
      </c>
      <c r="Z114" s="316"/>
      <c r="AA114" s="186" t="str">
        <f>IF(ISBLANK(Tableau2[[#This Row],[Date de fin]]),"",UPPER(TEXT(Tableau2[[#This Row],[Date de fin]],"mmm")))</f>
        <v/>
      </c>
      <c r="AB114" s="319" t="str">
        <f>IF(ISBLANK(Tableau2[[#This Row],[Date de fin]]),"",UPPER(TEXT(Tableau2[[#This Row],[Date de fin]],"AAAA")))</f>
        <v/>
      </c>
      <c r="AC114" s="320">
        <f>DATEDIF(Tableau2[[#This Row],[Date de début]],Tableau2[[#This Row],[Date de fin]],"m")</f>
        <v>0</v>
      </c>
      <c r="AD114" s="318"/>
      <c r="AE114" s="183"/>
      <c r="AF114" s="183"/>
      <c r="AG114" s="191"/>
      <c r="AH114" s="321"/>
      <c r="AI114" s="321"/>
      <c r="AJ114" s="338"/>
      <c r="AK114" s="350">
        <f t="shared" si="1"/>
        <v>0</v>
      </c>
      <c r="AL114" s="339"/>
    </row>
    <row r="115" spans="2:38" ht="105.65" customHeight="1" x14ac:dyDescent="0.35">
      <c r="C115" s="316"/>
      <c r="D115" s="183" t="str">
        <f>IF(ISBLANK(Tableau2[[#This Row],[Date de signature]]),"",UPPER(TEXT(Tableau2[[#This Row],[Date de signature]],"mmm")))</f>
        <v/>
      </c>
      <c r="E115" s="183" t="str">
        <f>IF(ISBLANK(Tableau2[[#This Row],[Date de signature]]),"",UPPER(TEXT(Tableau2[[#This Row],[Date de signature]],"AAAA")))</f>
        <v/>
      </c>
      <c r="F115" s="207"/>
      <c r="G115" s="183"/>
      <c r="H115" s="386"/>
      <c r="I115" s="388"/>
      <c r="J115" s="191"/>
      <c r="K115" s="63" t="str">
        <f>IFERROR(VLOOKUP(Tableau2[[#This Row],[Nom association/Sigle]],Tableau1[],2,FALSE),"")</f>
        <v/>
      </c>
      <c r="L115" s="63" t="str">
        <f>IFERROR(VLOOKUP(Tableau2[[#This Row],[Nom association/Sigle]],Tableau1[],4,FALSE),"")</f>
        <v/>
      </c>
      <c r="M115" s="63" t="str">
        <f>IFERROR(VLOOKUP(Tableau2[[#This Row],[Nom association/Sigle]],Tableau1[],5,FALSE),"")</f>
        <v/>
      </c>
      <c r="N115" s="450" t="str">
        <f>IFERROR(VLOOKUP(Tableau2[[#This Row],[Nom association/Sigle]],Tableau1[],6,FALSE),"")</f>
        <v/>
      </c>
      <c r="O115" s="63" t="str">
        <f>IFERROR(VLOOKUP(Tableau2[[#This Row],[Nom association/Sigle]],Tableau1[],7,FALSE),"")</f>
        <v/>
      </c>
      <c r="P115" s="390"/>
      <c r="Q115" s="191"/>
      <c r="R115" s="191"/>
      <c r="S115" s="317"/>
      <c r="T115" s="318"/>
      <c r="U115" s="318"/>
      <c r="V115" s="191"/>
      <c r="W115" s="316"/>
      <c r="X115" s="316" t="str">
        <f>IF(ISBLANK(Tableau2[[#This Row],[Date de début]]),"",UPPER(TEXT(Tableau2[[#This Row],[Date de début]],"mmm")))</f>
        <v/>
      </c>
      <c r="Y115" s="316" t="str">
        <f>IF(ISBLANK(Tableau2[[#This Row],[Date de début]]),"",UPPER(TEXT(Tableau2[[#This Row],[Date de début]],"AAAA")))</f>
        <v/>
      </c>
      <c r="Z115" s="316"/>
      <c r="AA115" s="186" t="str">
        <f>IF(ISBLANK(Tableau2[[#This Row],[Date de fin]]),"",UPPER(TEXT(Tableau2[[#This Row],[Date de fin]],"mmm")))</f>
        <v/>
      </c>
      <c r="AB115" s="319" t="str">
        <f>IF(ISBLANK(Tableau2[[#This Row],[Date de fin]]),"",UPPER(TEXT(Tableau2[[#This Row],[Date de fin]],"AAAA")))</f>
        <v/>
      </c>
      <c r="AC115" s="320">
        <f>DATEDIF(Tableau2[[#This Row],[Date de début]],Tableau2[[#This Row],[Date de fin]],"m")</f>
        <v>0</v>
      </c>
      <c r="AD115" s="318"/>
      <c r="AE115" s="183"/>
      <c r="AF115" s="183"/>
      <c r="AG115" s="191"/>
      <c r="AH115" s="321"/>
      <c r="AI115" s="321"/>
      <c r="AJ115" s="338"/>
      <c r="AK115" s="350">
        <f t="shared" si="1"/>
        <v>0</v>
      </c>
      <c r="AL115" s="339"/>
    </row>
    <row r="116" spans="2:38" ht="14" x14ac:dyDescent="0.35">
      <c r="C116" s="316"/>
      <c r="D116" s="183" t="str">
        <f>IF(ISBLANK(Tableau2[[#This Row],[Date de signature]]),"",UPPER(TEXT(Tableau2[[#This Row],[Date de signature]],"mmm")))</f>
        <v/>
      </c>
      <c r="E116" s="183" t="str">
        <f>IF(ISBLANK(Tableau2[[#This Row],[Date de signature]]),"",UPPER(TEXT(Tableau2[[#This Row],[Date de signature]],"AAAA")))</f>
        <v/>
      </c>
      <c r="F116" s="207"/>
      <c r="G116" s="183"/>
      <c r="H116" s="386"/>
      <c r="I116" s="388"/>
      <c r="J116" s="191"/>
      <c r="K116" s="63" t="str">
        <f>IFERROR(VLOOKUP(Tableau2[[#This Row],[Nom association/Sigle]],Tableau1[],2,FALSE),"")</f>
        <v/>
      </c>
      <c r="L116" s="63" t="str">
        <f>IFERROR(VLOOKUP(Tableau2[[#This Row],[Nom association/Sigle]],Tableau1[],4,FALSE),"")</f>
        <v/>
      </c>
      <c r="M116" s="63" t="str">
        <f>IFERROR(VLOOKUP(Tableau2[[#This Row],[Nom association/Sigle]],Tableau1[],5,FALSE),"")</f>
        <v/>
      </c>
      <c r="N116" s="450" t="str">
        <f>IFERROR(VLOOKUP(Tableau2[[#This Row],[Nom association/Sigle]],Tableau1[],6,FALSE),"")</f>
        <v/>
      </c>
      <c r="O116" s="63" t="str">
        <f>IFERROR(VLOOKUP(Tableau2[[#This Row],[Nom association/Sigle]],Tableau1[],7,FALSE),"")</f>
        <v/>
      </c>
      <c r="P116" s="390"/>
      <c r="Q116" s="191"/>
      <c r="R116" s="191"/>
      <c r="S116" s="317"/>
      <c r="T116" s="318"/>
      <c r="U116" s="318"/>
      <c r="V116" s="191"/>
      <c r="W116" s="316"/>
      <c r="X116" s="316" t="str">
        <f>IF(ISBLANK(Tableau2[[#This Row],[Date de début]]),"",UPPER(TEXT(Tableau2[[#This Row],[Date de début]],"mmm")))</f>
        <v/>
      </c>
      <c r="Y116" s="316" t="str">
        <f>IF(ISBLANK(Tableau2[[#This Row],[Date de début]]),"",UPPER(TEXT(Tableau2[[#This Row],[Date de début]],"AAAA")))</f>
        <v/>
      </c>
      <c r="Z116" s="316"/>
      <c r="AA116" s="186" t="str">
        <f>IF(ISBLANK(Tableau2[[#This Row],[Date de fin]]),"",UPPER(TEXT(Tableau2[[#This Row],[Date de fin]],"mmm")))</f>
        <v/>
      </c>
      <c r="AB116" s="319" t="str">
        <f>IF(ISBLANK(Tableau2[[#This Row],[Date de fin]]),"",UPPER(TEXT(Tableau2[[#This Row],[Date de fin]],"AAAA")))</f>
        <v/>
      </c>
      <c r="AC116" s="320">
        <f>DATEDIF(Tableau2[[#This Row],[Date de début]],Tableau2[[#This Row],[Date de fin]],"m")</f>
        <v>0</v>
      </c>
      <c r="AD116" s="318"/>
      <c r="AE116" s="183"/>
      <c r="AF116" s="183"/>
      <c r="AG116" s="191"/>
      <c r="AH116" s="321"/>
      <c r="AI116" s="321"/>
      <c r="AJ116" s="338"/>
      <c r="AK116" s="350">
        <f t="shared" si="1"/>
        <v>0</v>
      </c>
      <c r="AL116" s="339"/>
    </row>
    <row r="117" spans="2:38" ht="59.15" customHeight="1" x14ac:dyDescent="0.35">
      <c r="C117" s="316"/>
      <c r="D117" s="183" t="str">
        <f>IF(ISBLANK(Tableau2[[#This Row],[Date de signature]]),"",UPPER(TEXT(Tableau2[[#This Row],[Date de signature]],"mmm")))</f>
        <v/>
      </c>
      <c r="E117" s="183" t="str">
        <f>IF(ISBLANK(Tableau2[[#This Row],[Date de signature]]),"",UPPER(TEXT(Tableau2[[#This Row],[Date de signature]],"AAAA")))</f>
        <v/>
      </c>
      <c r="F117" s="207"/>
      <c r="G117" s="183"/>
      <c r="H117" s="386"/>
      <c r="I117" s="388"/>
      <c r="J117" s="191"/>
      <c r="K117" s="63" t="str">
        <f>IFERROR(VLOOKUP(Tableau2[[#This Row],[Nom association/Sigle]],Tableau1[],2,FALSE),"")</f>
        <v/>
      </c>
      <c r="L117" s="63" t="str">
        <f>IFERROR(VLOOKUP(Tableau2[[#This Row],[Nom association/Sigle]],Tableau1[],4,FALSE),"")</f>
        <v/>
      </c>
      <c r="M117" s="63" t="str">
        <f>IFERROR(VLOOKUP(Tableau2[[#This Row],[Nom association/Sigle]],Tableau1[],5,FALSE),"")</f>
        <v/>
      </c>
      <c r="N117" s="450" t="str">
        <f>IFERROR(VLOOKUP(Tableau2[[#This Row],[Nom association/Sigle]],Tableau1[],6,FALSE),"")</f>
        <v/>
      </c>
      <c r="O117" s="63" t="str">
        <f>IFERROR(VLOOKUP(Tableau2[[#This Row],[Nom association/Sigle]],Tableau1[],7,FALSE),"")</f>
        <v/>
      </c>
      <c r="P117" s="390"/>
      <c r="Q117" s="191"/>
      <c r="R117" s="191"/>
      <c r="S117" s="317"/>
      <c r="T117" s="318"/>
      <c r="U117" s="318"/>
      <c r="V117" s="191"/>
      <c r="W117" s="316"/>
      <c r="X117" s="316" t="str">
        <f>IF(ISBLANK(Tableau2[[#This Row],[Date de début]]),"",UPPER(TEXT(Tableau2[[#This Row],[Date de début]],"mmm")))</f>
        <v/>
      </c>
      <c r="Y117" s="316" t="str">
        <f>IF(ISBLANK(Tableau2[[#This Row],[Date de début]]),"",UPPER(TEXT(Tableau2[[#This Row],[Date de début]],"AAAA")))</f>
        <v/>
      </c>
      <c r="Z117" s="316"/>
      <c r="AA117" s="186" t="str">
        <f>IF(ISBLANK(Tableau2[[#This Row],[Date de fin]]),"",UPPER(TEXT(Tableau2[[#This Row],[Date de fin]],"mmm")))</f>
        <v/>
      </c>
      <c r="AB117" s="319" t="str">
        <f>IF(ISBLANK(Tableau2[[#This Row],[Date de fin]]),"",UPPER(TEXT(Tableau2[[#This Row],[Date de fin]],"AAAA")))</f>
        <v/>
      </c>
      <c r="AC117" s="320">
        <f>DATEDIF(Tableau2[[#This Row],[Date de début]],Tableau2[[#This Row],[Date de fin]],"m")</f>
        <v>0</v>
      </c>
      <c r="AD117" s="318"/>
      <c r="AE117" s="183"/>
      <c r="AF117" s="183"/>
      <c r="AG117" s="191"/>
      <c r="AH117" s="321"/>
      <c r="AI117" s="321"/>
      <c r="AJ117" s="338"/>
      <c r="AK117" s="350">
        <f t="shared" si="1"/>
        <v>0</v>
      </c>
      <c r="AL117" s="339"/>
    </row>
    <row r="118" spans="2:38" ht="42" customHeight="1" x14ac:dyDescent="0.35">
      <c r="C118" s="316"/>
      <c r="D118" s="183" t="str">
        <f>IF(ISBLANK(Tableau2[[#This Row],[Date de signature]]),"",UPPER(TEXT(Tableau2[[#This Row],[Date de signature]],"mmm")))</f>
        <v/>
      </c>
      <c r="E118" s="183" t="str">
        <f>IF(ISBLANK(Tableau2[[#This Row],[Date de signature]]),"",UPPER(TEXT(Tableau2[[#This Row],[Date de signature]],"AAAA")))</f>
        <v/>
      </c>
      <c r="F118" s="207"/>
      <c r="G118" s="183"/>
      <c r="H118" s="386"/>
      <c r="I118" s="388"/>
      <c r="J118" s="191"/>
      <c r="K118" s="63" t="str">
        <f>IFERROR(VLOOKUP(Tableau2[[#This Row],[Nom association/Sigle]],Tableau1[],2,FALSE),"")</f>
        <v/>
      </c>
      <c r="L118" s="63" t="str">
        <f>IFERROR(VLOOKUP(Tableau2[[#This Row],[Nom association/Sigle]],Tableau1[],4,FALSE),"")</f>
        <v/>
      </c>
      <c r="M118" s="63" t="str">
        <f>IFERROR(VLOOKUP(Tableau2[[#This Row],[Nom association/Sigle]],Tableau1[],5,FALSE),"")</f>
        <v/>
      </c>
      <c r="N118" s="450" t="str">
        <f>IFERROR(VLOOKUP(Tableau2[[#This Row],[Nom association/Sigle]],Tableau1[],6,FALSE),"")</f>
        <v/>
      </c>
      <c r="O118" s="63" t="str">
        <f>IFERROR(VLOOKUP(Tableau2[[#This Row],[Nom association/Sigle]],Tableau1[],7,FALSE),"")</f>
        <v/>
      </c>
      <c r="P118" s="390"/>
      <c r="Q118" s="191"/>
      <c r="R118" s="191"/>
      <c r="S118" s="317"/>
      <c r="T118" s="318"/>
      <c r="U118" s="318"/>
      <c r="V118" s="191"/>
      <c r="W118" s="316"/>
      <c r="X118" s="316" t="str">
        <f>IF(ISBLANK(Tableau2[[#This Row],[Date de début]]),"",UPPER(TEXT(Tableau2[[#This Row],[Date de début]],"mmm")))</f>
        <v/>
      </c>
      <c r="Y118" s="316" t="str">
        <f>IF(ISBLANK(Tableau2[[#This Row],[Date de début]]),"",UPPER(TEXT(Tableau2[[#This Row],[Date de début]],"AAAA")))</f>
        <v/>
      </c>
      <c r="Z118" s="316"/>
      <c r="AA118" s="186" t="str">
        <f>IF(ISBLANK(Tableau2[[#This Row],[Date de fin]]),"",UPPER(TEXT(Tableau2[[#This Row],[Date de fin]],"mmm")))</f>
        <v/>
      </c>
      <c r="AB118" s="319" t="str">
        <f>IF(ISBLANK(Tableau2[[#This Row],[Date de fin]]),"",UPPER(TEXT(Tableau2[[#This Row],[Date de fin]],"AAAA")))</f>
        <v/>
      </c>
      <c r="AC118" s="320">
        <f>DATEDIF(Tableau2[[#This Row],[Date de début]],Tableau2[[#This Row],[Date de fin]],"m")</f>
        <v>0</v>
      </c>
      <c r="AD118" s="318"/>
      <c r="AE118" s="183"/>
      <c r="AF118" s="183"/>
      <c r="AG118" s="191"/>
      <c r="AH118" s="321"/>
      <c r="AI118" s="321"/>
      <c r="AJ118" s="338"/>
      <c r="AK118" s="350">
        <f t="shared" si="1"/>
        <v>0</v>
      </c>
      <c r="AL118" s="339"/>
    </row>
    <row r="119" spans="2:38" ht="42" customHeight="1" x14ac:dyDescent="0.35">
      <c r="C119" s="316"/>
      <c r="D119" s="183" t="str">
        <f>IF(ISBLANK(Tableau2[[#This Row],[Date de signature]]),"",UPPER(TEXT(Tableau2[[#This Row],[Date de signature]],"mmm")))</f>
        <v/>
      </c>
      <c r="E119" s="183" t="str">
        <f>IF(ISBLANK(Tableau2[[#This Row],[Date de signature]]),"",UPPER(TEXT(Tableau2[[#This Row],[Date de signature]],"AAAA")))</f>
        <v/>
      </c>
      <c r="F119" s="207"/>
      <c r="G119" s="183"/>
      <c r="H119" s="386"/>
      <c r="I119" s="388"/>
      <c r="J119" s="191"/>
      <c r="K119" s="63" t="str">
        <f>IFERROR(VLOOKUP(Tableau2[[#This Row],[Nom association/Sigle]],Tableau1[],2,FALSE),"")</f>
        <v/>
      </c>
      <c r="L119" s="63" t="str">
        <f>IFERROR(VLOOKUP(Tableau2[[#This Row],[Nom association/Sigle]],Tableau1[],4,FALSE),"")</f>
        <v/>
      </c>
      <c r="M119" s="63" t="str">
        <f>IFERROR(VLOOKUP(Tableau2[[#This Row],[Nom association/Sigle]],Tableau1[],5,FALSE),"")</f>
        <v/>
      </c>
      <c r="N119" s="450" t="str">
        <f>IFERROR(VLOOKUP(Tableau2[[#This Row],[Nom association/Sigle]],Tableau1[],6,FALSE),"")</f>
        <v/>
      </c>
      <c r="O119" s="63" t="str">
        <f>IFERROR(VLOOKUP(Tableau2[[#This Row],[Nom association/Sigle]],Tableau1[],7,FALSE),"")</f>
        <v/>
      </c>
      <c r="P119" s="390"/>
      <c r="Q119" s="191"/>
      <c r="R119" s="191"/>
      <c r="S119" s="317"/>
      <c r="T119" s="318"/>
      <c r="U119" s="318"/>
      <c r="V119" s="191"/>
      <c r="W119" s="316"/>
      <c r="X119" s="316" t="str">
        <f>IF(ISBLANK(Tableau2[[#This Row],[Date de début]]),"",UPPER(TEXT(Tableau2[[#This Row],[Date de début]],"mmm")))</f>
        <v/>
      </c>
      <c r="Y119" s="316" t="str">
        <f>IF(ISBLANK(Tableau2[[#This Row],[Date de début]]),"",UPPER(TEXT(Tableau2[[#This Row],[Date de début]],"AAAA")))</f>
        <v/>
      </c>
      <c r="Z119" s="316"/>
      <c r="AA119" s="186" t="str">
        <f>IF(ISBLANK(Tableau2[[#This Row],[Date de fin]]),"",UPPER(TEXT(Tableau2[[#This Row],[Date de fin]],"mmm")))</f>
        <v/>
      </c>
      <c r="AB119" s="319" t="str">
        <f>IF(ISBLANK(Tableau2[[#This Row],[Date de fin]]),"",UPPER(TEXT(Tableau2[[#This Row],[Date de fin]],"AAAA")))</f>
        <v/>
      </c>
      <c r="AC119" s="320">
        <f>DATEDIF(Tableau2[[#This Row],[Date de début]],Tableau2[[#This Row],[Date de fin]],"m")</f>
        <v>0</v>
      </c>
      <c r="AD119" s="318"/>
      <c r="AE119" s="183"/>
      <c r="AF119" s="183"/>
      <c r="AG119" s="191"/>
      <c r="AH119" s="321"/>
      <c r="AI119" s="321"/>
      <c r="AJ119" s="338"/>
      <c r="AK119" s="350">
        <f t="shared" si="1"/>
        <v>0</v>
      </c>
      <c r="AL119" s="339"/>
    </row>
    <row r="120" spans="2:38" ht="105" customHeight="1" x14ac:dyDescent="0.35">
      <c r="B120" s="360" t="s">
        <v>280</v>
      </c>
      <c r="C120" s="316"/>
      <c r="D120" s="183" t="str">
        <f>IF(ISBLANK(Tableau2[[#This Row],[Date de signature]]),"",UPPER(TEXT(Tableau2[[#This Row],[Date de signature]],"mmm")))</f>
        <v/>
      </c>
      <c r="E120" s="183" t="str">
        <f>IF(ISBLANK(Tableau2[[#This Row],[Date de signature]]),"",UPPER(TEXT(Tableau2[[#This Row],[Date de signature]],"AAAA")))</f>
        <v/>
      </c>
      <c r="F120" s="207"/>
      <c r="G120" s="183"/>
      <c r="H120" s="386"/>
      <c r="I120" s="388"/>
      <c r="J120" s="191"/>
      <c r="K120" s="63" t="str">
        <f>IFERROR(VLOOKUP(Tableau2[[#This Row],[Nom association/Sigle]],Tableau1[],2,FALSE),"")</f>
        <v/>
      </c>
      <c r="L120" s="63" t="str">
        <f>IFERROR(VLOOKUP(Tableau2[[#This Row],[Nom association/Sigle]],Tableau1[],4,FALSE),"")</f>
        <v/>
      </c>
      <c r="M120" s="63" t="str">
        <f>IFERROR(VLOOKUP(Tableau2[[#This Row],[Nom association/Sigle]],Tableau1[],5,FALSE),"")</f>
        <v/>
      </c>
      <c r="N120" s="450" t="str">
        <f>IFERROR(VLOOKUP(Tableau2[[#This Row],[Nom association/Sigle]],Tableau1[],6,FALSE),"")</f>
        <v/>
      </c>
      <c r="O120" s="63" t="str">
        <f>IFERROR(VLOOKUP(Tableau2[[#This Row],[Nom association/Sigle]],Tableau1[],7,FALSE),"")</f>
        <v/>
      </c>
      <c r="P120" s="390"/>
      <c r="Q120" s="191"/>
      <c r="R120" s="191"/>
      <c r="S120" s="317"/>
      <c r="T120" s="318"/>
      <c r="U120" s="318"/>
      <c r="V120" s="191"/>
      <c r="W120" s="316"/>
      <c r="X120" s="316" t="str">
        <f>IF(ISBLANK(Tableau2[[#This Row],[Date de début]]),"",UPPER(TEXT(Tableau2[[#This Row],[Date de début]],"mmm")))</f>
        <v/>
      </c>
      <c r="Y120" s="316" t="str">
        <f>IF(ISBLANK(Tableau2[[#This Row],[Date de début]]),"",UPPER(TEXT(Tableau2[[#This Row],[Date de début]],"AAAA")))</f>
        <v/>
      </c>
      <c r="Z120" s="316"/>
      <c r="AA120" s="186" t="str">
        <f>IF(ISBLANK(Tableau2[[#This Row],[Date de fin]]),"",UPPER(TEXT(Tableau2[[#This Row],[Date de fin]],"mmm")))</f>
        <v/>
      </c>
      <c r="AB120" s="319" t="str">
        <f>IF(ISBLANK(Tableau2[[#This Row],[Date de fin]]),"",UPPER(TEXT(Tableau2[[#This Row],[Date de fin]],"AAAA")))</f>
        <v/>
      </c>
      <c r="AC120" s="320">
        <f>DATEDIF(Tableau2[[#This Row],[Date de début]],Tableau2[[#This Row],[Date de fin]],"m")</f>
        <v>0</v>
      </c>
      <c r="AD120" s="318"/>
      <c r="AE120" s="183"/>
      <c r="AF120" s="183"/>
      <c r="AG120" s="191"/>
      <c r="AH120" s="321"/>
      <c r="AI120" s="321"/>
      <c r="AJ120" s="338"/>
      <c r="AK120" s="350">
        <f t="shared" si="1"/>
        <v>0</v>
      </c>
      <c r="AL120" s="339"/>
    </row>
    <row r="121" spans="2:38" ht="42" customHeight="1" x14ac:dyDescent="0.35">
      <c r="C121" s="316"/>
      <c r="D121" s="183" t="str">
        <f>IF(ISBLANK(Tableau2[[#This Row],[Date de signature]]),"",UPPER(TEXT(Tableau2[[#This Row],[Date de signature]],"mmm")))</f>
        <v/>
      </c>
      <c r="E121" s="183" t="str">
        <f>IF(ISBLANK(Tableau2[[#This Row],[Date de signature]]),"",UPPER(TEXT(Tableau2[[#This Row],[Date de signature]],"AAAA")))</f>
        <v/>
      </c>
      <c r="F121" s="207"/>
      <c r="G121" s="183"/>
      <c r="H121" s="386"/>
      <c r="I121" s="388"/>
      <c r="J121" s="191"/>
      <c r="K121" s="63" t="str">
        <f>IFERROR(VLOOKUP(Tableau2[[#This Row],[Nom association/Sigle]],Tableau1[],2,FALSE),"")</f>
        <v/>
      </c>
      <c r="L121" s="63" t="str">
        <f>IFERROR(VLOOKUP(Tableau2[[#This Row],[Nom association/Sigle]],Tableau1[],4,FALSE),"")</f>
        <v/>
      </c>
      <c r="M121" s="63" t="str">
        <f>IFERROR(VLOOKUP(Tableau2[[#This Row],[Nom association/Sigle]],Tableau1[],5,FALSE),"")</f>
        <v/>
      </c>
      <c r="N121" s="450" t="str">
        <f>IFERROR(VLOOKUP(Tableau2[[#This Row],[Nom association/Sigle]],Tableau1[],6,FALSE),"")</f>
        <v/>
      </c>
      <c r="O121" s="63" t="str">
        <f>IFERROR(VLOOKUP(Tableau2[[#This Row],[Nom association/Sigle]],Tableau1[],7,FALSE),"")</f>
        <v/>
      </c>
      <c r="P121" s="390"/>
      <c r="Q121" s="191"/>
      <c r="R121" s="191"/>
      <c r="S121" s="317"/>
      <c r="T121" s="318"/>
      <c r="U121" s="318"/>
      <c r="V121" s="191"/>
      <c r="W121" s="316"/>
      <c r="X121" s="316" t="str">
        <f>IF(ISBLANK(Tableau2[[#This Row],[Date de début]]),"",UPPER(TEXT(Tableau2[[#This Row],[Date de début]],"mmm")))</f>
        <v/>
      </c>
      <c r="Y121" s="316" t="str">
        <f>IF(ISBLANK(Tableau2[[#This Row],[Date de début]]),"",UPPER(TEXT(Tableau2[[#This Row],[Date de début]],"AAAA")))</f>
        <v/>
      </c>
      <c r="Z121" s="316"/>
      <c r="AA121" s="186" t="str">
        <f>IF(ISBLANK(Tableau2[[#This Row],[Date de fin]]),"",UPPER(TEXT(Tableau2[[#This Row],[Date de fin]],"mmm")))</f>
        <v/>
      </c>
      <c r="AB121" s="319" t="str">
        <f>IF(ISBLANK(Tableau2[[#This Row],[Date de fin]]),"",UPPER(TEXT(Tableau2[[#This Row],[Date de fin]],"AAAA")))</f>
        <v/>
      </c>
      <c r="AC121" s="320">
        <f>DATEDIF(Tableau2[[#This Row],[Date de début]],Tableau2[[#This Row],[Date de fin]],"m")</f>
        <v>0</v>
      </c>
      <c r="AD121" s="318"/>
      <c r="AE121" s="183"/>
      <c r="AF121" s="183"/>
      <c r="AG121" s="191"/>
      <c r="AH121" s="321"/>
      <c r="AI121" s="321"/>
      <c r="AJ121" s="338"/>
      <c r="AK121" s="350">
        <f t="shared" si="1"/>
        <v>0</v>
      </c>
      <c r="AL121" s="339"/>
    </row>
    <row r="122" spans="2:38" ht="42" customHeight="1" x14ac:dyDescent="0.35">
      <c r="B122" s="359" t="s">
        <v>280</v>
      </c>
      <c r="C122" s="316"/>
      <c r="D122" s="183" t="str">
        <f>IF(ISBLANK(Tableau2[[#This Row],[Date de signature]]),"",UPPER(TEXT(Tableau2[[#This Row],[Date de signature]],"mmm")))</f>
        <v/>
      </c>
      <c r="E122" s="183" t="str">
        <f>IF(ISBLANK(Tableau2[[#This Row],[Date de signature]]),"",UPPER(TEXT(Tableau2[[#This Row],[Date de signature]],"AAAA")))</f>
        <v/>
      </c>
      <c r="F122" s="207"/>
      <c r="G122" s="183"/>
      <c r="H122" s="386"/>
      <c r="I122" s="388"/>
      <c r="J122" s="191"/>
      <c r="K122" s="63" t="str">
        <f>IFERROR(VLOOKUP(Tableau2[[#This Row],[Nom association/Sigle]],Tableau1[],2,FALSE),"")</f>
        <v/>
      </c>
      <c r="L122" s="63" t="str">
        <f>IFERROR(VLOOKUP(Tableau2[[#This Row],[Nom association/Sigle]],Tableau1[],4,FALSE),"")</f>
        <v/>
      </c>
      <c r="M122" s="63" t="str">
        <f>IFERROR(VLOOKUP(Tableau2[[#This Row],[Nom association/Sigle]],Tableau1[],5,FALSE),"")</f>
        <v/>
      </c>
      <c r="N122" s="450" t="str">
        <f>IFERROR(VLOOKUP(Tableau2[[#This Row],[Nom association/Sigle]],Tableau1[],6,FALSE),"")</f>
        <v/>
      </c>
      <c r="O122" s="63" t="str">
        <f>IFERROR(VLOOKUP(Tableau2[[#This Row],[Nom association/Sigle]],Tableau1[],7,FALSE),"")</f>
        <v/>
      </c>
      <c r="P122" s="390"/>
      <c r="Q122" s="191"/>
      <c r="R122" s="191"/>
      <c r="S122" s="317"/>
      <c r="T122" s="318"/>
      <c r="U122" s="318"/>
      <c r="V122" s="191"/>
      <c r="W122" s="316"/>
      <c r="X122" s="316" t="str">
        <f>IF(ISBLANK(Tableau2[[#This Row],[Date de début]]),"",UPPER(TEXT(Tableau2[[#This Row],[Date de début]],"mmm")))</f>
        <v/>
      </c>
      <c r="Y122" s="316" t="str">
        <f>IF(ISBLANK(Tableau2[[#This Row],[Date de début]]),"",UPPER(TEXT(Tableau2[[#This Row],[Date de début]],"AAAA")))</f>
        <v/>
      </c>
      <c r="Z122" s="316"/>
      <c r="AA122" s="186" t="str">
        <f>IF(ISBLANK(Tableau2[[#This Row],[Date de fin]]),"",UPPER(TEXT(Tableau2[[#This Row],[Date de fin]],"mmm")))</f>
        <v/>
      </c>
      <c r="AB122" s="319" t="str">
        <f>IF(ISBLANK(Tableau2[[#This Row],[Date de fin]]),"",UPPER(TEXT(Tableau2[[#This Row],[Date de fin]],"AAAA")))</f>
        <v/>
      </c>
      <c r="AC122" s="320">
        <f>DATEDIF(Tableau2[[#This Row],[Date de début]],Tableau2[[#This Row],[Date de fin]],"m")</f>
        <v>0</v>
      </c>
      <c r="AD122" s="318"/>
      <c r="AE122" s="183"/>
      <c r="AF122" s="183"/>
      <c r="AG122" s="191"/>
      <c r="AH122" s="321"/>
      <c r="AI122" s="321"/>
      <c r="AJ122" s="338"/>
      <c r="AK122" s="350">
        <f t="shared" si="1"/>
        <v>0</v>
      </c>
      <c r="AL122" s="339"/>
    </row>
    <row r="123" spans="2:38" ht="42" customHeight="1" x14ac:dyDescent="0.35">
      <c r="C123" s="316"/>
      <c r="D123" s="183" t="str">
        <f>IF(ISBLANK(Tableau2[[#This Row],[Date de signature]]),"",UPPER(TEXT(Tableau2[[#This Row],[Date de signature]],"mmm")))</f>
        <v/>
      </c>
      <c r="E123" s="183" t="str">
        <f>IF(ISBLANK(Tableau2[[#This Row],[Date de signature]]),"",UPPER(TEXT(Tableau2[[#This Row],[Date de signature]],"AAAA")))</f>
        <v/>
      </c>
      <c r="F123" s="207"/>
      <c r="G123" s="183"/>
      <c r="H123" s="386"/>
      <c r="I123" s="388"/>
      <c r="J123" s="191"/>
      <c r="K123" s="63" t="str">
        <f>IFERROR(VLOOKUP(Tableau2[[#This Row],[Nom association/Sigle]],Tableau1[],2,FALSE),"")</f>
        <v/>
      </c>
      <c r="L123" s="63" t="str">
        <f>IFERROR(VLOOKUP(Tableau2[[#This Row],[Nom association/Sigle]],Tableau1[],4,FALSE),"")</f>
        <v/>
      </c>
      <c r="M123" s="63" t="str">
        <f>IFERROR(VLOOKUP(Tableau2[[#This Row],[Nom association/Sigle]],Tableau1[],5,FALSE),"")</f>
        <v/>
      </c>
      <c r="N123" s="450" t="str">
        <f>IFERROR(VLOOKUP(Tableau2[[#This Row],[Nom association/Sigle]],Tableau1[],6,FALSE),"")</f>
        <v/>
      </c>
      <c r="O123" s="63" t="str">
        <f>IFERROR(VLOOKUP(Tableau2[[#This Row],[Nom association/Sigle]],Tableau1[],7,FALSE),"")</f>
        <v/>
      </c>
      <c r="P123" s="390"/>
      <c r="Q123" s="191"/>
      <c r="R123" s="191"/>
      <c r="S123" s="317"/>
      <c r="T123" s="318"/>
      <c r="U123" s="318"/>
      <c r="V123" s="191"/>
      <c r="W123" s="316"/>
      <c r="X123" s="316" t="str">
        <f>IF(ISBLANK(Tableau2[[#This Row],[Date de début]]),"",UPPER(TEXT(Tableau2[[#This Row],[Date de début]],"mmm")))</f>
        <v/>
      </c>
      <c r="Y123" s="316" t="str">
        <f>IF(ISBLANK(Tableau2[[#This Row],[Date de début]]),"",UPPER(TEXT(Tableau2[[#This Row],[Date de début]],"AAAA")))</f>
        <v/>
      </c>
      <c r="Z123" s="316"/>
      <c r="AA123" s="186" t="str">
        <f>IF(ISBLANK(Tableau2[[#This Row],[Date de fin]]),"",UPPER(TEXT(Tableau2[[#This Row],[Date de fin]],"mmm")))</f>
        <v/>
      </c>
      <c r="AB123" s="319" t="str">
        <f>IF(ISBLANK(Tableau2[[#This Row],[Date de fin]]),"",UPPER(TEXT(Tableau2[[#This Row],[Date de fin]],"AAAA")))</f>
        <v/>
      </c>
      <c r="AC123" s="320">
        <f>DATEDIF(Tableau2[[#This Row],[Date de début]],Tableau2[[#This Row],[Date de fin]],"m")</f>
        <v>0</v>
      </c>
      <c r="AD123" s="318"/>
      <c r="AE123" s="183"/>
      <c r="AF123" s="183"/>
      <c r="AG123" s="191"/>
      <c r="AH123" s="321"/>
      <c r="AI123" s="321"/>
      <c r="AJ123" s="338"/>
      <c r="AK123" s="350">
        <f t="shared" si="1"/>
        <v>0</v>
      </c>
      <c r="AL123" s="339"/>
    </row>
    <row r="124" spans="2:38" ht="56.5" customHeight="1" x14ac:dyDescent="0.35">
      <c r="C124" s="316"/>
      <c r="D124" s="183" t="str">
        <f>IF(ISBLANK(Tableau2[[#This Row],[Date de signature]]),"",UPPER(TEXT(Tableau2[[#This Row],[Date de signature]],"mmm")))</f>
        <v/>
      </c>
      <c r="E124" s="183" t="str">
        <f>IF(ISBLANK(Tableau2[[#This Row],[Date de signature]]),"",UPPER(TEXT(Tableau2[[#This Row],[Date de signature]],"AAAA")))</f>
        <v/>
      </c>
      <c r="F124" s="207"/>
      <c r="G124" s="183"/>
      <c r="H124" s="386"/>
      <c r="I124" s="388"/>
      <c r="J124" s="191"/>
      <c r="K124" s="63" t="str">
        <f>IFERROR(VLOOKUP(Tableau2[[#This Row],[Nom association/Sigle]],Tableau1[],2,FALSE),"")</f>
        <v/>
      </c>
      <c r="L124" s="63" t="str">
        <f>IFERROR(VLOOKUP(Tableau2[[#This Row],[Nom association/Sigle]],Tableau1[],4,FALSE),"")</f>
        <v/>
      </c>
      <c r="M124" s="63" t="str">
        <f>IFERROR(VLOOKUP(Tableau2[[#This Row],[Nom association/Sigle]],Tableau1[],5,FALSE),"")</f>
        <v/>
      </c>
      <c r="N124" s="450" t="str">
        <f>IFERROR(VLOOKUP(Tableau2[[#This Row],[Nom association/Sigle]],Tableau1[],6,FALSE),"")</f>
        <v/>
      </c>
      <c r="O124" s="63" t="str">
        <f>IFERROR(VLOOKUP(Tableau2[[#This Row],[Nom association/Sigle]],Tableau1[],7,FALSE),"")</f>
        <v/>
      </c>
      <c r="P124" s="390"/>
      <c r="Q124" s="191"/>
      <c r="R124" s="191"/>
      <c r="S124" s="317"/>
      <c r="T124" s="318"/>
      <c r="U124" s="318"/>
      <c r="V124" s="191"/>
      <c r="W124" s="316"/>
      <c r="X124" s="316" t="str">
        <f>IF(ISBLANK(Tableau2[[#This Row],[Date de début]]),"",UPPER(TEXT(Tableau2[[#This Row],[Date de début]],"mmm")))</f>
        <v/>
      </c>
      <c r="Y124" s="316" t="str">
        <f>IF(ISBLANK(Tableau2[[#This Row],[Date de début]]),"",UPPER(TEXT(Tableau2[[#This Row],[Date de début]],"AAAA")))</f>
        <v/>
      </c>
      <c r="Z124" s="316"/>
      <c r="AA124" s="186" t="str">
        <f>IF(ISBLANK(Tableau2[[#This Row],[Date de fin]]),"",UPPER(TEXT(Tableau2[[#This Row],[Date de fin]],"mmm")))</f>
        <v/>
      </c>
      <c r="AB124" s="319" t="str">
        <f>IF(ISBLANK(Tableau2[[#This Row],[Date de fin]]),"",UPPER(TEXT(Tableau2[[#This Row],[Date de fin]],"AAAA")))</f>
        <v/>
      </c>
      <c r="AC124" s="320">
        <f>DATEDIF(Tableau2[[#This Row],[Date de début]],Tableau2[[#This Row],[Date de fin]],"m")</f>
        <v>0</v>
      </c>
      <c r="AD124" s="318"/>
      <c r="AE124" s="183"/>
      <c r="AF124" s="183"/>
      <c r="AG124" s="191"/>
      <c r="AH124" s="321"/>
      <c r="AI124" s="321"/>
      <c r="AJ124" s="338"/>
      <c r="AK124" s="350">
        <f t="shared" si="1"/>
        <v>0</v>
      </c>
      <c r="AL124" s="339"/>
    </row>
    <row r="125" spans="2:38" ht="184.5" customHeight="1" x14ac:dyDescent="0.35">
      <c r="C125" s="316"/>
      <c r="D125" s="183" t="str">
        <f>IF(ISBLANK(Tableau2[[#This Row],[Date de signature]]),"",UPPER(TEXT(Tableau2[[#This Row],[Date de signature]],"mmm")))</f>
        <v/>
      </c>
      <c r="E125" s="183" t="str">
        <f>IF(ISBLANK(Tableau2[[#This Row],[Date de signature]]),"",UPPER(TEXT(Tableau2[[#This Row],[Date de signature]],"AAAA")))</f>
        <v/>
      </c>
      <c r="F125" s="207"/>
      <c r="G125" s="183"/>
      <c r="H125" s="386"/>
      <c r="I125" s="388"/>
      <c r="J125" s="191"/>
      <c r="K125" s="63" t="str">
        <f>IFERROR(VLOOKUP(Tableau2[[#This Row],[Nom association/Sigle]],Tableau1[],2,FALSE),"")</f>
        <v/>
      </c>
      <c r="L125" s="63" t="str">
        <f>IFERROR(VLOOKUP(Tableau2[[#This Row],[Nom association/Sigle]],Tableau1[],4,FALSE),"")</f>
        <v/>
      </c>
      <c r="M125" s="63" t="str">
        <f>IFERROR(VLOOKUP(Tableau2[[#This Row],[Nom association/Sigle]],Tableau1[],5,FALSE),"")</f>
        <v/>
      </c>
      <c r="N125" s="450" t="str">
        <f>IFERROR(VLOOKUP(Tableau2[[#This Row],[Nom association/Sigle]],Tableau1[],6,FALSE),"")</f>
        <v/>
      </c>
      <c r="O125" s="63" t="str">
        <f>IFERROR(VLOOKUP(Tableau2[[#This Row],[Nom association/Sigle]],Tableau1[],7,FALSE),"")</f>
        <v/>
      </c>
      <c r="P125" s="390"/>
      <c r="Q125" s="191"/>
      <c r="R125" s="191"/>
      <c r="S125" s="317"/>
      <c r="T125" s="318"/>
      <c r="U125" s="318"/>
      <c r="V125" s="191"/>
      <c r="W125" s="316"/>
      <c r="X125" s="316" t="str">
        <f>IF(ISBLANK(Tableau2[[#This Row],[Date de début]]),"",UPPER(TEXT(Tableau2[[#This Row],[Date de début]],"mmm")))</f>
        <v/>
      </c>
      <c r="Y125" s="316" t="str">
        <f>IF(ISBLANK(Tableau2[[#This Row],[Date de début]]),"",UPPER(TEXT(Tableau2[[#This Row],[Date de début]],"AAAA")))</f>
        <v/>
      </c>
      <c r="Z125" s="316"/>
      <c r="AA125" s="186" t="str">
        <f>IF(ISBLANK(Tableau2[[#This Row],[Date de fin]]),"",UPPER(TEXT(Tableau2[[#This Row],[Date de fin]],"mmm")))</f>
        <v/>
      </c>
      <c r="AB125" s="319" t="str">
        <f>IF(ISBLANK(Tableau2[[#This Row],[Date de fin]]),"",UPPER(TEXT(Tableau2[[#This Row],[Date de fin]],"AAAA")))</f>
        <v/>
      </c>
      <c r="AC125" s="320">
        <f>DATEDIF(Tableau2[[#This Row],[Date de début]],Tableau2[[#This Row],[Date de fin]],"m")</f>
        <v>0</v>
      </c>
      <c r="AD125" s="318"/>
      <c r="AE125" s="183"/>
      <c r="AF125" s="183"/>
      <c r="AG125" s="191"/>
      <c r="AH125" s="321"/>
      <c r="AI125" s="321"/>
      <c r="AJ125" s="338"/>
      <c r="AK125" s="350">
        <f t="shared" si="1"/>
        <v>0</v>
      </c>
      <c r="AL125" s="339"/>
    </row>
    <row r="126" spans="2:38" ht="155.5" customHeight="1" x14ac:dyDescent="0.35">
      <c r="C126" s="316"/>
      <c r="D126" s="183" t="str">
        <f>IF(ISBLANK(Tableau2[[#This Row],[Date de signature]]),"",UPPER(TEXT(Tableau2[[#This Row],[Date de signature]],"mmm")))</f>
        <v/>
      </c>
      <c r="E126" s="183" t="str">
        <f>IF(ISBLANK(Tableau2[[#This Row],[Date de signature]]),"",UPPER(TEXT(Tableau2[[#This Row],[Date de signature]],"AAAA")))</f>
        <v/>
      </c>
      <c r="F126" s="207"/>
      <c r="G126" s="183"/>
      <c r="H126" s="386"/>
      <c r="I126" s="388"/>
      <c r="J126" s="191"/>
      <c r="K126" s="63" t="str">
        <f>IFERROR(VLOOKUP(Tableau2[[#This Row],[Nom association/Sigle]],Tableau1[],2,FALSE),"")</f>
        <v/>
      </c>
      <c r="L126" s="63" t="str">
        <f>IFERROR(VLOOKUP(Tableau2[[#This Row],[Nom association/Sigle]],Tableau1[],4,FALSE),"")</f>
        <v/>
      </c>
      <c r="M126" s="63" t="str">
        <f>IFERROR(VLOOKUP(Tableau2[[#This Row],[Nom association/Sigle]],Tableau1[],5,FALSE),"")</f>
        <v/>
      </c>
      <c r="N126" s="450" t="str">
        <f>IFERROR(VLOOKUP(Tableau2[[#This Row],[Nom association/Sigle]],Tableau1[],6,FALSE),"")</f>
        <v/>
      </c>
      <c r="O126" s="63" t="str">
        <f>IFERROR(VLOOKUP(Tableau2[[#This Row],[Nom association/Sigle]],Tableau1[],7,FALSE),"")</f>
        <v/>
      </c>
      <c r="P126" s="390"/>
      <c r="Q126" s="191"/>
      <c r="R126" s="191"/>
      <c r="S126" s="317"/>
      <c r="T126" s="318"/>
      <c r="U126" s="318"/>
      <c r="V126" s="191"/>
      <c r="W126" s="316"/>
      <c r="X126" s="316" t="str">
        <f>IF(ISBLANK(Tableau2[[#This Row],[Date de début]]),"",UPPER(TEXT(Tableau2[[#This Row],[Date de début]],"mmm")))</f>
        <v/>
      </c>
      <c r="Y126" s="316" t="str">
        <f>IF(ISBLANK(Tableau2[[#This Row],[Date de début]]),"",UPPER(TEXT(Tableau2[[#This Row],[Date de début]],"AAAA")))</f>
        <v/>
      </c>
      <c r="Z126" s="316"/>
      <c r="AA126" s="186" t="str">
        <f>IF(ISBLANK(Tableau2[[#This Row],[Date de fin]]),"",UPPER(TEXT(Tableau2[[#This Row],[Date de fin]],"mmm")))</f>
        <v/>
      </c>
      <c r="AB126" s="319" t="str">
        <f>IF(ISBLANK(Tableau2[[#This Row],[Date de fin]]),"",UPPER(TEXT(Tableau2[[#This Row],[Date de fin]],"AAAA")))</f>
        <v/>
      </c>
      <c r="AC126" s="320">
        <f>DATEDIF(Tableau2[[#This Row],[Date de début]],Tableau2[[#This Row],[Date de fin]],"m")</f>
        <v>0</v>
      </c>
      <c r="AD126" s="318"/>
      <c r="AE126" s="183"/>
      <c r="AF126" s="183"/>
      <c r="AG126" s="191"/>
      <c r="AH126" s="321"/>
      <c r="AI126" s="321"/>
      <c r="AJ126" s="338"/>
      <c r="AK126" s="350">
        <f t="shared" si="1"/>
        <v>0</v>
      </c>
      <c r="AL126" s="339"/>
    </row>
    <row r="127" spans="2:38" ht="136.5" customHeight="1" x14ac:dyDescent="0.35">
      <c r="C127" s="316"/>
      <c r="D127" s="183" t="str">
        <f>IF(ISBLANK(Tableau2[[#This Row],[Date de signature]]),"",UPPER(TEXT(Tableau2[[#This Row],[Date de signature]],"mmm")))</f>
        <v/>
      </c>
      <c r="E127" s="183" t="str">
        <f>IF(ISBLANK(Tableau2[[#This Row],[Date de signature]]),"",UPPER(TEXT(Tableau2[[#This Row],[Date de signature]],"AAAA")))</f>
        <v/>
      </c>
      <c r="F127" s="207"/>
      <c r="G127" s="183"/>
      <c r="H127" s="386"/>
      <c r="I127" s="388"/>
      <c r="J127" s="191"/>
      <c r="K127" s="63" t="str">
        <f>IFERROR(VLOOKUP(Tableau2[[#This Row],[Nom association/Sigle]],Tableau1[],2,FALSE),"")</f>
        <v/>
      </c>
      <c r="L127" s="63" t="str">
        <f>IFERROR(VLOOKUP(Tableau2[[#This Row],[Nom association/Sigle]],Tableau1[],4,FALSE),"")</f>
        <v/>
      </c>
      <c r="M127" s="63" t="str">
        <f>IFERROR(VLOOKUP(Tableau2[[#This Row],[Nom association/Sigle]],Tableau1[],5,FALSE),"")</f>
        <v/>
      </c>
      <c r="N127" s="450" t="str">
        <f>IFERROR(VLOOKUP(Tableau2[[#This Row],[Nom association/Sigle]],Tableau1[],6,FALSE),"")</f>
        <v/>
      </c>
      <c r="O127" s="63" t="str">
        <f>IFERROR(VLOOKUP(Tableau2[[#This Row],[Nom association/Sigle]],Tableau1[],7,FALSE),"")</f>
        <v/>
      </c>
      <c r="P127" s="390"/>
      <c r="Q127" s="191"/>
      <c r="R127" s="191"/>
      <c r="S127" s="317"/>
      <c r="T127" s="318"/>
      <c r="U127" s="318"/>
      <c r="V127" s="191"/>
      <c r="W127" s="316"/>
      <c r="X127" s="316" t="str">
        <f>IF(ISBLANK(Tableau2[[#This Row],[Date de début]]),"",UPPER(TEXT(Tableau2[[#This Row],[Date de début]],"mmm")))</f>
        <v/>
      </c>
      <c r="Y127" s="316" t="str">
        <f>IF(ISBLANK(Tableau2[[#This Row],[Date de début]]),"",UPPER(TEXT(Tableau2[[#This Row],[Date de début]],"AAAA")))</f>
        <v/>
      </c>
      <c r="Z127" s="316"/>
      <c r="AA127" s="186" t="str">
        <f>IF(ISBLANK(Tableau2[[#This Row],[Date de fin]]),"",UPPER(TEXT(Tableau2[[#This Row],[Date de fin]],"mmm")))</f>
        <v/>
      </c>
      <c r="AB127" s="319" t="str">
        <f>IF(ISBLANK(Tableau2[[#This Row],[Date de fin]]),"",UPPER(TEXT(Tableau2[[#This Row],[Date de fin]],"AAAA")))</f>
        <v/>
      </c>
      <c r="AC127" s="320">
        <f>DATEDIF(Tableau2[[#This Row],[Date de début]],Tableau2[[#This Row],[Date de fin]],"m")</f>
        <v>0</v>
      </c>
      <c r="AD127" s="318"/>
      <c r="AE127" s="183"/>
      <c r="AF127" s="183"/>
      <c r="AG127" s="191"/>
      <c r="AH127" s="321"/>
      <c r="AI127" s="321"/>
      <c r="AJ127" s="338"/>
      <c r="AK127" s="350">
        <f t="shared" si="1"/>
        <v>0</v>
      </c>
      <c r="AL127" s="339"/>
    </row>
    <row r="128" spans="2:38" ht="42" customHeight="1" x14ac:dyDescent="0.35">
      <c r="C128" s="316"/>
      <c r="D128" s="183" t="str">
        <f>IF(ISBLANK(Tableau2[[#This Row],[Date de signature]]),"",UPPER(TEXT(Tableau2[[#This Row],[Date de signature]],"mmm")))</f>
        <v/>
      </c>
      <c r="E128" s="183" t="str">
        <f>IF(ISBLANK(Tableau2[[#This Row],[Date de signature]]),"",UPPER(TEXT(Tableau2[[#This Row],[Date de signature]],"AAAA")))</f>
        <v/>
      </c>
      <c r="F128" s="207"/>
      <c r="G128" s="183"/>
      <c r="H128" s="386"/>
      <c r="I128" s="388"/>
      <c r="J128" s="191"/>
      <c r="K128" s="63" t="str">
        <f>IFERROR(VLOOKUP(Tableau2[[#This Row],[Nom association/Sigle]],Tableau1[],2,FALSE),"")</f>
        <v/>
      </c>
      <c r="L128" s="63" t="str">
        <f>IFERROR(VLOOKUP(Tableau2[[#This Row],[Nom association/Sigle]],Tableau1[],4,FALSE),"")</f>
        <v/>
      </c>
      <c r="M128" s="63" t="str">
        <f>IFERROR(VLOOKUP(Tableau2[[#This Row],[Nom association/Sigle]],Tableau1[],5,FALSE),"")</f>
        <v/>
      </c>
      <c r="N128" s="450" t="str">
        <f>IFERROR(VLOOKUP(Tableau2[[#This Row],[Nom association/Sigle]],Tableau1[],6,FALSE),"")</f>
        <v/>
      </c>
      <c r="O128" s="63" t="str">
        <f>IFERROR(VLOOKUP(Tableau2[[#This Row],[Nom association/Sigle]],Tableau1[],7,FALSE),"")</f>
        <v/>
      </c>
      <c r="P128" s="390"/>
      <c r="Q128" s="191"/>
      <c r="R128" s="191"/>
      <c r="S128" s="317"/>
      <c r="T128" s="318"/>
      <c r="U128" s="318"/>
      <c r="V128" s="191"/>
      <c r="W128" s="316"/>
      <c r="X128" s="316" t="str">
        <f>IF(ISBLANK(Tableau2[[#This Row],[Date de début]]),"",UPPER(TEXT(Tableau2[[#This Row],[Date de début]],"mmm")))</f>
        <v/>
      </c>
      <c r="Y128" s="316" t="str">
        <f>IF(ISBLANK(Tableau2[[#This Row],[Date de début]]),"",UPPER(TEXT(Tableau2[[#This Row],[Date de début]],"AAAA")))</f>
        <v/>
      </c>
      <c r="Z128" s="316"/>
      <c r="AA128" s="186" t="str">
        <f>IF(ISBLANK(Tableau2[[#This Row],[Date de fin]]),"",UPPER(TEXT(Tableau2[[#This Row],[Date de fin]],"mmm")))</f>
        <v/>
      </c>
      <c r="AB128" s="319" t="str">
        <f>IF(ISBLANK(Tableau2[[#This Row],[Date de fin]]),"",UPPER(TEXT(Tableau2[[#This Row],[Date de fin]],"AAAA")))</f>
        <v/>
      </c>
      <c r="AC128" s="320">
        <f>DATEDIF(Tableau2[[#This Row],[Date de début]],Tableau2[[#This Row],[Date de fin]],"m")</f>
        <v>0</v>
      </c>
      <c r="AD128" s="318"/>
      <c r="AE128" s="183"/>
      <c r="AF128" s="183"/>
      <c r="AG128" s="191"/>
      <c r="AH128" s="321"/>
      <c r="AI128" s="321"/>
      <c r="AJ128" s="338"/>
      <c r="AK128" s="350">
        <f t="shared" si="1"/>
        <v>0</v>
      </c>
      <c r="AL128" s="339"/>
    </row>
    <row r="129" spans="1:322" ht="65.5" customHeight="1" x14ac:dyDescent="0.35">
      <c r="C129" s="316"/>
      <c r="D129" s="183" t="str">
        <f>IF(ISBLANK(Tableau2[[#This Row],[Date de signature]]),"",UPPER(TEXT(Tableau2[[#This Row],[Date de signature]],"mmm")))</f>
        <v/>
      </c>
      <c r="E129" s="183" t="str">
        <f>IF(ISBLANK(Tableau2[[#This Row],[Date de signature]]),"",UPPER(TEXT(Tableau2[[#This Row],[Date de signature]],"AAAA")))</f>
        <v/>
      </c>
      <c r="F129" s="207"/>
      <c r="G129" s="183"/>
      <c r="H129" s="386"/>
      <c r="I129" s="388"/>
      <c r="J129" s="191"/>
      <c r="K129" s="63" t="str">
        <f>IFERROR(VLOOKUP(Tableau2[[#This Row],[Nom association/Sigle]],Tableau1[],2,FALSE),"")</f>
        <v/>
      </c>
      <c r="L129" s="63" t="str">
        <f>IFERROR(VLOOKUP(Tableau2[[#This Row],[Nom association/Sigle]],Tableau1[],4,FALSE),"")</f>
        <v/>
      </c>
      <c r="M129" s="63" t="str">
        <f>IFERROR(VLOOKUP(Tableau2[[#This Row],[Nom association/Sigle]],Tableau1[],5,FALSE),"")</f>
        <v/>
      </c>
      <c r="N129" s="450" t="str">
        <f>IFERROR(VLOOKUP(Tableau2[[#This Row],[Nom association/Sigle]],Tableau1[],6,FALSE),"")</f>
        <v/>
      </c>
      <c r="O129" s="63" t="str">
        <f>IFERROR(VLOOKUP(Tableau2[[#This Row],[Nom association/Sigle]],Tableau1[],7,FALSE),"")</f>
        <v/>
      </c>
      <c r="P129" s="390"/>
      <c r="Q129" s="191"/>
      <c r="R129" s="191"/>
      <c r="S129" s="317"/>
      <c r="T129" s="318"/>
      <c r="U129" s="318"/>
      <c r="V129" s="191"/>
      <c r="W129" s="316"/>
      <c r="X129" s="316" t="str">
        <f>IF(ISBLANK(Tableau2[[#This Row],[Date de début]]),"",UPPER(TEXT(Tableau2[[#This Row],[Date de début]],"mmm")))</f>
        <v/>
      </c>
      <c r="Y129" s="316" t="str">
        <f>IF(ISBLANK(Tableau2[[#This Row],[Date de début]]),"",UPPER(TEXT(Tableau2[[#This Row],[Date de début]],"AAAA")))</f>
        <v/>
      </c>
      <c r="Z129" s="316"/>
      <c r="AA129" s="186" t="str">
        <f>IF(ISBLANK(Tableau2[[#This Row],[Date de fin]]),"",UPPER(TEXT(Tableau2[[#This Row],[Date de fin]],"mmm")))</f>
        <v/>
      </c>
      <c r="AB129" s="319" t="str">
        <f>IF(ISBLANK(Tableau2[[#This Row],[Date de fin]]),"",UPPER(TEXT(Tableau2[[#This Row],[Date de fin]],"AAAA")))</f>
        <v/>
      </c>
      <c r="AC129" s="320">
        <f>DATEDIF(Tableau2[[#This Row],[Date de début]],Tableau2[[#This Row],[Date de fin]],"m")</f>
        <v>0</v>
      </c>
      <c r="AD129" s="318"/>
      <c r="AE129" s="183"/>
      <c r="AF129" s="183"/>
      <c r="AG129" s="191"/>
      <c r="AH129" s="321"/>
      <c r="AI129" s="321"/>
      <c r="AJ129" s="338"/>
      <c r="AK129" s="350">
        <f t="shared" si="1"/>
        <v>0</v>
      </c>
      <c r="AL129" s="339"/>
    </row>
    <row r="130" spans="1:322" ht="167.5" customHeight="1" x14ac:dyDescent="0.35">
      <c r="C130" s="316"/>
      <c r="D130" s="183" t="str">
        <f>IF(ISBLANK(Tableau2[[#This Row],[Date de signature]]),"",UPPER(TEXT(Tableau2[[#This Row],[Date de signature]],"mmm")))</f>
        <v/>
      </c>
      <c r="E130" s="183" t="str">
        <f>IF(ISBLANK(Tableau2[[#This Row],[Date de signature]]),"",UPPER(TEXT(Tableau2[[#This Row],[Date de signature]],"AAAA")))</f>
        <v/>
      </c>
      <c r="F130" s="207"/>
      <c r="G130" s="183"/>
      <c r="H130" s="386"/>
      <c r="I130" s="388"/>
      <c r="J130" s="191"/>
      <c r="K130" s="63" t="str">
        <f>IFERROR(VLOOKUP(Tableau2[[#This Row],[Nom association/Sigle]],Tableau1[],2,FALSE),"")</f>
        <v/>
      </c>
      <c r="L130" s="63" t="str">
        <f>IFERROR(VLOOKUP(Tableau2[[#This Row],[Nom association/Sigle]],Tableau1[],4,FALSE),"")</f>
        <v/>
      </c>
      <c r="M130" s="63" t="str">
        <f>IFERROR(VLOOKUP(Tableau2[[#This Row],[Nom association/Sigle]],Tableau1[],5,FALSE),"")</f>
        <v/>
      </c>
      <c r="N130" s="450" t="str">
        <f>IFERROR(VLOOKUP(Tableau2[[#This Row],[Nom association/Sigle]],Tableau1[],6,FALSE),"")</f>
        <v/>
      </c>
      <c r="O130" s="63" t="str">
        <f>IFERROR(VLOOKUP(Tableau2[[#This Row],[Nom association/Sigle]],Tableau1[],7,FALSE),"")</f>
        <v/>
      </c>
      <c r="P130" s="390"/>
      <c r="Q130" s="191"/>
      <c r="R130" s="191"/>
      <c r="S130" s="317"/>
      <c r="T130" s="318"/>
      <c r="U130" s="318"/>
      <c r="V130" s="191"/>
      <c r="W130" s="316"/>
      <c r="X130" s="316" t="str">
        <f>IF(ISBLANK(Tableau2[[#This Row],[Date de début]]),"",UPPER(TEXT(Tableau2[[#This Row],[Date de début]],"mmm")))</f>
        <v/>
      </c>
      <c r="Y130" s="316" t="str">
        <f>IF(ISBLANK(Tableau2[[#This Row],[Date de début]]),"",UPPER(TEXT(Tableau2[[#This Row],[Date de début]],"AAAA")))</f>
        <v/>
      </c>
      <c r="Z130" s="316"/>
      <c r="AA130" s="186" t="str">
        <f>IF(ISBLANK(Tableau2[[#This Row],[Date de fin]]),"",UPPER(TEXT(Tableau2[[#This Row],[Date de fin]],"mmm")))</f>
        <v/>
      </c>
      <c r="AB130" s="319" t="str">
        <f>IF(ISBLANK(Tableau2[[#This Row],[Date de fin]]),"",UPPER(TEXT(Tableau2[[#This Row],[Date de fin]],"AAAA")))</f>
        <v/>
      </c>
      <c r="AC130" s="320">
        <f>DATEDIF(Tableau2[[#This Row],[Date de début]],Tableau2[[#This Row],[Date de fin]],"m")</f>
        <v>0</v>
      </c>
      <c r="AD130" s="318"/>
      <c r="AE130" s="183"/>
      <c r="AF130" s="183"/>
      <c r="AG130" s="191"/>
      <c r="AH130" s="321"/>
      <c r="AI130" s="321"/>
      <c r="AJ130" s="338"/>
      <c r="AK130" s="350">
        <f t="shared" si="1"/>
        <v>0</v>
      </c>
      <c r="AL130" s="339"/>
    </row>
    <row r="131" spans="1:322" ht="253.5" customHeight="1" x14ac:dyDescent="0.35">
      <c r="C131" s="316"/>
      <c r="D131" s="183" t="str">
        <f>IF(ISBLANK(Tableau2[[#This Row],[Date de signature]]),"",UPPER(TEXT(Tableau2[[#This Row],[Date de signature]],"mmm")))</f>
        <v/>
      </c>
      <c r="E131" s="183" t="str">
        <f>IF(ISBLANK(Tableau2[[#This Row],[Date de signature]]),"",UPPER(TEXT(Tableau2[[#This Row],[Date de signature]],"AAAA")))</f>
        <v/>
      </c>
      <c r="F131" s="207"/>
      <c r="G131" s="183"/>
      <c r="H131" s="386"/>
      <c r="I131" s="388"/>
      <c r="J131" s="191"/>
      <c r="K131" s="63" t="str">
        <f>IFERROR(VLOOKUP(Tableau2[[#This Row],[Nom association/Sigle]],Tableau1[],2,FALSE),"")</f>
        <v/>
      </c>
      <c r="L131" s="63" t="str">
        <f>IFERROR(VLOOKUP(Tableau2[[#This Row],[Nom association/Sigle]],Tableau1[],4,FALSE),"")</f>
        <v/>
      </c>
      <c r="M131" s="63" t="str">
        <f>IFERROR(VLOOKUP(Tableau2[[#This Row],[Nom association/Sigle]],Tableau1[],5,FALSE),"")</f>
        <v/>
      </c>
      <c r="N131" s="450" t="str">
        <f>IFERROR(VLOOKUP(Tableau2[[#This Row],[Nom association/Sigle]],Tableau1[],6,FALSE),"")</f>
        <v/>
      </c>
      <c r="O131" s="63" t="str">
        <f>IFERROR(VLOOKUP(Tableau2[[#This Row],[Nom association/Sigle]],Tableau1[],7,FALSE),"")</f>
        <v/>
      </c>
      <c r="P131" s="390"/>
      <c r="Q131" s="191"/>
      <c r="R131" s="191"/>
      <c r="S131" s="317"/>
      <c r="T131" s="318"/>
      <c r="U131" s="318"/>
      <c r="V131" s="191"/>
      <c r="W131" s="316"/>
      <c r="X131" s="316" t="str">
        <f>IF(ISBLANK(Tableau2[[#This Row],[Date de début]]),"",UPPER(TEXT(Tableau2[[#This Row],[Date de début]],"mmm")))</f>
        <v/>
      </c>
      <c r="Y131" s="316" t="str">
        <f>IF(ISBLANK(Tableau2[[#This Row],[Date de début]]),"",UPPER(TEXT(Tableau2[[#This Row],[Date de début]],"AAAA")))</f>
        <v/>
      </c>
      <c r="Z131" s="316"/>
      <c r="AA131" s="186" t="str">
        <f>IF(ISBLANK(Tableau2[[#This Row],[Date de fin]]),"",UPPER(TEXT(Tableau2[[#This Row],[Date de fin]],"mmm")))</f>
        <v/>
      </c>
      <c r="AB131" s="319" t="str">
        <f>IF(ISBLANK(Tableau2[[#This Row],[Date de fin]]),"",UPPER(TEXT(Tableau2[[#This Row],[Date de fin]],"AAAA")))</f>
        <v/>
      </c>
      <c r="AC131" s="320">
        <f>DATEDIF(Tableau2[[#This Row],[Date de début]],Tableau2[[#This Row],[Date de fin]],"m")</f>
        <v>0</v>
      </c>
      <c r="AD131" s="318"/>
      <c r="AE131" s="183"/>
      <c r="AF131" s="183"/>
      <c r="AG131" s="191"/>
      <c r="AH131" s="321"/>
      <c r="AI131" s="321"/>
      <c r="AJ131" s="338"/>
      <c r="AK131" s="350">
        <f t="shared" si="1"/>
        <v>0</v>
      </c>
      <c r="AL131" s="339"/>
    </row>
    <row r="132" spans="1:322" ht="118" customHeight="1" x14ac:dyDescent="0.35">
      <c r="B132" s="359" t="s">
        <v>280</v>
      </c>
      <c r="C132" s="316"/>
      <c r="D132" s="183" t="str">
        <f>IF(ISBLANK(Tableau2[[#This Row],[Date de signature]]),"",UPPER(TEXT(Tableau2[[#This Row],[Date de signature]],"mmm")))</f>
        <v/>
      </c>
      <c r="E132" s="183" t="str">
        <f>IF(ISBLANK(Tableau2[[#This Row],[Date de signature]]),"",UPPER(TEXT(Tableau2[[#This Row],[Date de signature]],"AAAA")))</f>
        <v/>
      </c>
      <c r="F132" s="207"/>
      <c r="G132" s="183"/>
      <c r="H132" s="386"/>
      <c r="I132" s="388"/>
      <c r="J132" s="191"/>
      <c r="K132" s="63" t="str">
        <f>IFERROR(VLOOKUP(Tableau2[[#This Row],[Nom association/Sigle]],Tableau1[],2,FALSE),"")</f>
        <v/>
      </c>
      <c r="L132" s="63" t="str">
        <f>IFERROR(VLOOKUP(Tableau2[[#This Row],[Nom association/Sigle]],Tableau1[],4,FALSE),"")</f>
        <v/>
      </c>
      <c r="M132" s="63" t="str">
        <f>IFERROR(VLOOKUP(Tableau2[[#This Row],[Nom association/Sigle]],Tableau1[],5,FALSE),"")</f>
        <v/>
      </c>
      <c r="N132" s="450" t="str">
        <f>IFERROR(VLOOKUP(Tableau2[[#This Row],[Nom association/Sigle]],Tableau1[],6,FALSE),"")</f>
        <v/>
      </c>
      <c r="O132" s="63" t="str">
        <f>IFERROR(VLOOKUP(Tableau2[[#This Row],[Nom association/Sigle]],Tableau1[],7,FALSE),"")</f>
        <v/>
      </c>
      <c r="P132" s="390"/>
      <c r="Q132" s="191"/>
      <c r="R132" s="191"/>
      <c r="S132" s="317"/>
      <c r="T132" s="318"/>
      <c r="U132" s="318"/>
      <c r="V132" s="191"/>
      <c r="W132" s="316"/>
      <c r="X132" s="316" t="str">
        <f>IF(ISBLANK(Tableau2[[#This Row],[Date de début]]),"",UPPER(TEXT(Tableau2[[#This Row],[Date de début]],"mmm")))</f>
        <v/>
      </c>
      <c r="Y132" s="316" t="str">
        <f>IF(ISBLANK(Tableau2[[#This Row],[Date de début]]),"",UPPER(TEXT(Tableau2[[#This Row],[Date de début]],"AAAA")))</f>
        <v/>
      </c>
      <c r="Z132" s="316"/>
      <c r="AA132" s="186" t="str">
        <f>IF(ISBLANK(Tableau2[[#This Row],[Date de fin]]),"",UPPER(TEXT(Tableau2[[#This Row],[Date de fin]],"mmm")))</f>
        <v/>
      </c>
      <c r="AB132" s="319" t="str">
        <f>IF(ISBLANK(Tableau2[[#This Row],[Date de fin]]),"",UPPER(TEXT(Tableau2[[#This Row],[Date de fin]],"AAAA")))</f>
        <v/>
      </c>
      <c r="AC132" s="320">
        <f>DATEDIF(Tableau2[[#This Row],[Date de début]],Tableau2[[#This Row],[Date de fin]],"m")</f>
        <v>0</v>
      </c>
      <c r="AD132" s="318"/>
      <c r="AE132" s="183"/>
      <c r="AF132" s="183"/>
      <c r="AG132" s="191"/>
      <c r="AH132" s="321"/>
      <c r="AI132" s="321"/>
      <c r="AJ132" s="338"/>
      <c r="AK132" s="350">
        <f t="shared" si="1"/>
        <v>0</v>
      </c>
      <c r="AL132" s="339"/>
    </row>
    <row r="133" spans="1:322" ht="105.65" customHeight="1" x14ac:dyDescent="0.35">
      <c r="B133" s="359" t="s">
        <v>280</v>
      </c>
      <c r="C133" s="316"/>
      <c r="D133" s="183" t="str">
        <f>IF(ISBLANK(Tableau2[[#This Row],[Date de signature]]),"",UPPER(TEXT(Tableau2[[#This Row],[Date de signature]],"mmm")))</f>
        <v/>
      </c>
      <c r="E133" s="183" t="str">
        <f>IF(ISBLANK(Tableau2[[#This Row],[Date de signature]]),"",UPPER(TEXT(Tableau2[[#This Row],[Date de signature]],"AAAA")))</f>
        <v/>
      </c>
      <c r="F133" s="207"/>
      <c r="G133" s="183"/>
      <c r="H133" s="386"/>
      <c r="I133" s="388"/>
      <c r="J133" s="191"/>
      <c r="K133" s="63" t="str">
        <f>IFERROR(VLOOKUP(Tableau2[[#This Row],[Nom association/Sigle]],Tableau1[],2,FALSE),"")</f>
        <v/>
      </c>
      <c r="L133" s="63" t="str">
        <f>IFERROR(VLOOKUP(Tableau2[[#This Row],[Nom association/Sigle]],Tableau1[],4,FALSE),"")</f>
        <v/>
      </c>
      <c r="M133" s="63" t="str">
        <f>IFERROR(VLOOKUP(Tableau2[[#This Row],[Nom association/Sigle]],Tableau1[],5,FALSE),"")</f>
        <v/>
      </c>
      <c r="N133" s="450" t="str">
        <f>IFERROR(VLOOKUP(Tableau2[[#This Row],[Nom association/Sigle]],Tableau1[],6,FALSE),"")</f>
        <v/>
      </c>
      <c r="O133" s="63" t="str">
        <f>IFERROR(VLOOKUP(Tableau2[[#This Row],[Nom association/Sigle]],Tableau1[],7,FALSE),"")</f>
        <v/>
      </c>
      <c r="P133" s="390"/>
      <c r="Q133" s="191"/>
      <c r="R133" s="191"/>
      <c r="S133" s="317"/>
      <c r="T133" s="318"/>
      <c r="U133" s="318"/>
      <c r="V133" s="191"/>
      <c r="W133" s="316"/>
      <c r="X133" s="316" t="str">
        <f>IF(ISBLANK(Tableau2[[#This Row],[Date de début]]),"",UPPER(TEXT(Tableau2[[#This Row],[Date de début]],"mmm")))</f>
        <v/>
      </c>
      <c r="Y133" s="316" t="str">
        <f>IF(ISBLANK(Tableau2[[#This Row],[Date de début]]),"",UPPER(TEXT(Tableau2[[#This Row],[Date de début]],"AAAA")))</f>
        <v/>
      </c>
      <c r="Z133" s="316"/>
      <c r="AA133" s="186" t="str">
        <f>IF(ISBLANK(Tableau2[[#This Row],[Date de fin]]),"",UPPER(TEXT(Tableau2[[#This Row],[Date de fin]],"mmm")))</f>
        <v/>
      </c>
      <c r="AB133" s="319" t="str">
        <f>IF(ISBLANK(Tableau2[[#This Row],[Date de fin]]),"",UPPER(TEXT(Tableau2[[#This Row],[Date de fin]],"AAAA")))</f>
        <v/>
      </c>
      <c r="AC133" s="320">
        <f>DATEDIF(Tableau2[[#This Row],[Date de début]],Tableau2[[#This Row],[Date de fin]],"m")</f>
        <v>0</v>
      </c>
      <c r="AD133" s="318"/>
      <c r="AE133" s="183"/>
      <c r="AF133" s="183"/>
      <c r="AG133" s="191"/>
      <c r="AH133" s="321"/>
      <c r="AI133" s="321"/>
      <c r="AJ133" s="338"/>
      <c r="AK133" s="350">
        <f t="shared" si="1"/>
        <v>0</v>
      </c>
      <c r="AL133" s="339"/>
    </row>
    <row r="134" spans="1:322" ht="64" customHeight="1" x14ac:dyDescent="0.35">
      <c r="B134" s="359" t="s">
        <v>280</v>
      </c>
      <c r="C134" s="316"/>
      <c r="D134" s="183" t="str">
        <f>IF(ISBLANK(Tableau2[[#This Row],[Date de signature]]),"",UPPER(TEXT(Tableau2[[#This Row],[Date de signature]],"mmm")))</f>
        <v/>
      </c>
      <c r="E134" s="183" t="str">
        <f>IF(ISBLANK(Tableau2[[#This Row],[Date de signature]]),"",UPPER(TEXT(Tableau2[[#This Row],[Date de signature]],"AAAA")))</f>
        <v/>
      </c>
      <c r="F134" s="207"/>
      <c r="G134" s="183"/>
      <c r="H134" s="386"/>
      <c r="I134" s="388"/>
      <c r="J134" s="191"/>
      <c r="K134" s="63" t="str">
        <f>IFERROR(VLOOKUP(Tableau2[[#This Row],[Nom association/Sigle]],Tableau1[],2,FALSE),"")</f>
        <v/>
      </c>
      <c r="L134" s="63" t="str">
        <f>IFERROR(VLOOKUP(Tableau2[[#This Row],[Nom association/Sigle]],Tableau1[],4,FALSE),"")</f>
        <v/>
      </c>
      <c r="M134" s="63" t="str">
        <f>IFERROR(VLOOKUP(Tableau2[[#This Row],[Nom association/Sigle]],Tableau1[],5,FALSE),"")</f>
        <v/>
      </c>
      <c r="N134" s="450" t="str">
        <f>IFERROR(VLOOKUP(Tableau2[[#This Row],[Nom association/Sigle]],Tableau1[],6,FALSE),"")</f>
        <v/>
      </c>
      <c r="O134" s="63" t="str">
        <f>IFERROR(VLOOKUP(Tableau2[[#This Row],[Nom association/Sigle]],Tableau1[],7,FALSE),"")</f>
        <v/>
      </c>
      <c r="P134" s="390"/>
      <c r="Q134" s="191"/>
      <c r="R134" s="191"/>
      <c r="S134" s="317"/>
      <c r="T134" s="318"/>
      <c r="U134" s="318"/>
      <c r="V134" s="191"/>
      <c r="W134" s="316"/>
      <c r="X134" s="316" t="str">
        <f>IF(ISBLANK(Tableau2[[#This Row],[Date de début]]),"",UPPER(TEXT(Tableau2[[#This Row],[Date de début]],"mmm")))</f>
        <v/>
      </c>
      <c r="Y134" s="316" t="str">
        <f>IF(ISBLANK(Tableau2[[#This Row],[Date de début]]),"",UPPER(TEXT(Tableau2[[#This Row],[Date de début]],"AAAA")))</f>
        <v/>
      </c>
      <c r="Z134" s="316"/>
      <c r="AA134" s="186" t="str">
        <f>IF(ISBLANK(Tableau2[[#This Row],[Date de fin]]),"",UPPER(TEXT(Tableau2[[#This Row],[Date de fin]],"mmm")))</f>
        <v/>
      </c>
      <c r="AB134" s="319" t="str">
        <f>IF(ISBLANK(Tableau2[[#This Row],[Date de fin]]),"",UPPER(TEXT(Tableau2[[#This Row],[Date de fin]],"AAAA")))</f>
        <v/>
      </c>
      <c r="AC134" s="320">
        <f>DATEDIF(Tableau2[[#This Row],[Date de début]],Tableau2[[#This Row],[Date de fin]],"m")</f>
        <v>0</v>
      </c>
      <c r="AD134" s="318"/>
      <c r="AE134" s="183"/>
      <c r="AF134" s="183"/>
      <c r="AG134" s="191"/>
      <c r="AH134" s="321"/>
      <c r="AI134" s="321"/>
      <c r="AJ134" s="338"/>
      <c r="AK134" s="350">
        <f t="shared" si="1"/>
        <v>0</v>
      </c>
      <c r="AL134" s="339"/>
    </row>
    <row r="135" spans="1:322" ht="147" customHeight="1" x14ac:dyDescent="0.35">
      <c r="B135" s="359" t="s">
        <v>280</v>
      </c>
      <c r="C135" s="316"/>
      <c r="D135" s="183" t="str">
        <f>IF(ISBLANK(Tableau2[[#This Row],[Date de signature]]),"",UPPER(TEXT(Tableau2[[#This Row],[Date de signature]],"mmm")))</f>
        <v/>
      </c>
      <c r="E135" s="183" t="str">
        <f>IF(ISBLANK(Tableau2[[#This Row],[Date de signature]]),"",UPPER(TEXT(Tableau2[[#This Row],[Date de signature]],"AAAA")))</f>
        <v/>
      </c>
      <c r="F135" s="207"/>
      <c r="G135" s="183"/>
      <c r="H135" s="386"/>
      <c r="I135" s="388"/>
      <c r="J135" s="191"/>
      <c r="K135" s="63" t="str">
        <f>IFERROR(VLOOKUP(Tableau2[[#This Row],[Nom association/Sigle]],Tableau1[],2,FALSE),"")</f>
        <v/>
      </c>
      <c r="L135" s="63" t="str">
        <f>IFERROR(VLOOKUP(Tableau2[[#This Row],[Nom association/Sigle]],Tableau1[],4,FALSE),"")</f>
        <v/>
      </c>
      <c r="M135" s="63" t="str">
        <f>IFERROR(VLOOKUP(Tableau2[[#This Row],[Nom association/Sigle]],Tableau1[],5,FALSE),"")</f>
        <v/>
      </c>
      <c r="N135" s="450" t="str">
        <f>IFERROR(VLOOKUP(Tableau2[[#This Row],[Nom association/Sigle]],Tableau1[],6,FALSE),"")</f>
        <v/>
      </c>
      <c r="O135" s="63" t="str">
        <f>IFERROR(VLOOKUP(Tableau2[[#This Row],[Nom association/Sigle]],Tableau1[],7,FALSE),"")</f>
        <v/>
      </c>
      <c r="P135" s="390"/>
      <c r="Q135" s="191"/>
      <c r="R135" s="191"/>
      <c r="S135" s="317"/>
      <c r="T135" s="318"/>
      <c r="U135" s="318"/>
      <c r="V135" s="191"/>
      <c r="W135" s="316"/>
      <c r="X135" s="316" t="str">
        <f>IF(ISBLANK(Tableau2[[#This Row],[Date de début]]),"",UPPER(TEXT(Tableau2[[#This Row],[Date de début]],"mmm")))</f>
        <v/>
      </c>
      <c r="Y135" s="316" t="str">
        <f>IF(ISBLANK(Tableau2[[#This Row],[Date de début]]),"",UPPER(TEXT(Tableau2[[#This Row],[Date de début]],"AAAA")))</f>
        <v/>
      </c>
      <c r="Z135" s="316"/>
      <c r="AA135" s="186" t="str">
        <f>IF(ISBLANK(Tableau2[[#This Row],[Date de fin]]),"",UPPER(TEXT(Tableau2[[#This Row],[Date de fin]],"mmm")))</f>
        <v/>
      </c>
      <c r="AB135" s="319" t="str">
        <f>IF(ISBLANK(Tableau2[[#This Row],[Date de fin]]),"",UPPER(TEXT(Tableau2[[#This Row],[Date de fin]],"AAAA")))</f>
        <v/>
      </c>
      <c r="AC135" s="320">
        <f>DATEDIF(Tableau2[[#This Row],[Date de début]],Tableau2[[#This Row],[Date de fin]],"m")</f>
        <v>0</v>
      </c>
      <c r="AD135" s="318"/>
      <c r="AE135" s="183"/>
      <c r="AF135" s="183"/>
      <c r="AG135" s="191"/>
      <c r="AH135" s="321"/>
      <c r="AI135" s="321"/>
      <c r="AJ135" s="338"/>
      <c r="AK135" s="350">
        <f t="shared" si="1"/>
        <v>0</v>
      </c>
      <c r="AL135" s="339"/>
    </row>
    <row r="136" spans="1:322" ht="220.5" customHeight="1" x14ac:dyDescent="0.35">
      <c r="B136" s="359" t="s">
        <v>280</v>
      </c>
      <c r="C136" s="316"/>
      <c r="D136" s="183" t="str">
        <f>IF(ISBLANK(Tableau2[[#This Row],[Date de signature]]),"",UPPER(TEXT(Tableau2[[#This Row],[Date de signature]],"mmm")))</f>
        <v/>
      </c>
      <c r="E136" s="183" t="str">
        <f>IF(ISBLANK(Tableau2[[#This Row],[Date de signature]]),"",UPPER(TEXT(Tableau2[[#This Row],[Date de signature]],"AAAA")))</f>
        <v/>
      </c>
      <c r="F136" s="207"/>
      <c r="G136" s="183"/>
      <c r="H136" s="386"/>
      <c r="I136" s="388"/>
      <c r="J136" s="191"/>
      <c r="K136" s="63" t="str">
        <f>IFERROR(VLOOKUP(Tableau2[[#This Row],[Nom association/Sigle]],Tableau1[],2,FALSE),"")</f>
        <v/>
      </c>
      <c r="L136" s="63" t="str">
        <f>IFERROR(VLOOKUP(Tableau2[[#This Row],[Nom association/Sigle]],Tableau1[],4,FALSE),"")</f>
        <v/>
      </c>
      <c r="M136" s="63" t="str">
        <f>IFERROR(VLOOKUP(Tableau2[[#This Row],[Nom association/Sigle]],Tableau1[],5,FALSE),"")</f>
        <v/>
      </c>
      <c r="N136" s="450" t="str">
        <f>IFERROR(VLOOKUP(Tableau2[[#This Row],[Nom association/Sigle]],Tableau1[],6,FALSE),"")</f>
        <v/>
      </c>
      <c r="O136" s="63" t="str">
        <f>IFERROR(VLOOKUP(Tableau2[[#This Row],[Nom association/Sigle]],Tableau1[],7,FALSE),"")</f>
        <v/>
      </c>
      <c r="P136" s="390"/>
      <c r="Q136" s="191"/>
      <c r="R136" s="191"/>
      <c r="S136" s="317"/>
      <c r="T136" s="318"/>
      <c r="U136" s="318"/>
      <c r="V136" s="191"/>
      <c r="W136" s="316"/>
      <c r="X136" s="316" t="str">
        <f>IF(ISBLANK(Tableau2[[#This Row],[Date de début]]),"",UPPER(TEXT(Tableau2[[#This Row],[Date de début]],"mmm")))</f>
        <v/>
      </c>
      <c r="Y136" s="316" t="str">
        <f>IF(ISBLANK(Tableau2[[#This Row],[Date de début]]),"",UPPER(TEXT(Tableau2[[#This Row],[Date de début]],"AAAA")))</f>
        <v/>
      </c>
      <c r="Z136" s="316"/>
      <c r="AA136" s="186" t="str">
        <f>IF(ISBLANK(Tableau2[[#This Row],[Date de fin]]),"",UPPER(TEXT(Tableau2[[#This Row],[Date de fin]],"mmm")))</f>
        <v/>
      </c>
      <c r="AB136" s="319" t="str">
        <f>IF(ISBLANK(Tableau2[[#This Row],[Date de fin]]),"",UPPER(TEXT(Tableau2[[#This Row],[Date de fin]],"AAAA")))</f>
        <v/>
      </c>
      <c r="AC136" s="320">
        <f>DATEDIF(Tableau2[[#This Row],[Date de début]],Tableau2[[#This Row],[Date de fin]],"m")</f>
        <v>0</v>
      </c>
      <c r="AD136" s="318"/>
      <c r="AE136" s="183"/>
      <c r="AF136" s="183"/>
      <c r="AG136" s="191"/>
      <c r="AH136" s="321"/>
      <c r="AI136" s="321"/>
      <c r="AJ136" s="338"/>
      <c r="AK136" s="350">
        <f t="shared" si="1"/>
        <v>0</v>
      </c>
      <c r="AL136" s="339"/>
    </row>
    <row r="137" spans="1:322" s="230" customFormat="1" ht="58.5" customHeight="1" x14ac:dyDescent="0.35">
      <c r="A137" s="210"/>
      <c r="B137" s="359" t="s">
        <v>280</v>
      </c>
      <c r="C137" s="316"/>
      <c r="D137" s="183" t="str">
        <f>IF(ISBLANK(Tableau2[[#This Row],[Date de signature]]),"",UPPER(TEXT(Tableau2[[#This Row],[Date de signature]],"mmm")))</f>
        <v/>
      </c>
      <c r="E137" s="183" t="str">
        <f>IF(ISBLANK(Tableau2[[#This Row],[Date de signature]]),"",UPPER(TEXT(Tableau2[[#This Row],[Date de signature]],"AAAA")))</f>
        <v/>
      </c>
      <c r="F137" s="207"/>
      <c r="G137" s="183"/>
      <c r="H137" s="386"/>
      <c r="I137" s="388"/>
      <c r="J137" s="191"/>
      <c r="K137" s="63" t="str">
        <f>IFERROR(VLOOKUP(Tableau2[[#This Row],[Nom association/Sigle]],Tableau1[],2,FALSE),"")</f>
        <v/>
      </c>
      <c r="L137" s="63" t="str">
        <f>IFERROR(VLOOKUP(Tableau2[[#This Row],[Nom association/Sigle]],Tableau1[],4,FALSE),"")</f>
        <v/>
      </c>
      <c r="M137" s="63" t="str">
        <f>IFERROR(VLOOKUP(Tableau2[[#This Row],[Nom association/Sigle]],Tableau1[],5,FALSE),"")</f>
        <v/>
      </c>
      <c r="N137" s="450" t="str">
        <f>IFERROR(VLOOKUP(Tableau2[[#This Row],[Nom association/Sigle]],Tableau1[],6,FALSE),"")</f>
        <v/>
      </c>
      <c r="O137" s="63" t="str">
        <f>IFERROR(VLOOKUP(Tableau2[[#This Row],[Nom association/Sigle]],Tableau1[],7,FALSE),"")</f>
        <v/>
      </c>
      <c r="P137" s="390"/>
      <c r="Q137" s="191"/>
      <c r="R137" s="191"/>
      <c r="S137" s="317"/>
      <c r="T137" s="318"/>
      <c r="U137" s="318"/>
      <c r="V137" s="191"/>
      <c r="W137" s="316"/>
      <c r="X137" s="316" t="str">
        <f>IF(ISBLANK(Tableau2[[#This Row],[Date de début]]),"",UPPER(TEXT(Tableau2[[#This Row],[Date de début]],"mmm")))</f>
        <v/>
      </c>
      <c r="Y137" s="316" t="str">
        <f>IF(ISBLANK(Tableau2[[#This Row],[Date de début]]),"",UPPER(TEXT(Tableau2[[#This Row],[Date de début]],"AAAA")))</f>
        <v/>
      </c>
      <c r="Z137" s="316"/>
      <c r="AA137" s="186" t="str">
        <f>IF(ISBLANK(Tableau2[[#This Row],[Date de fin]]),"",UPPER(TEXT(Tableau2[[#This Row],[Date de fin]],"mmm")))</f>
        <v/>
      </c>
      <c r="AB137" s="319" t="str">
        <f>IF(ISBLANK(Tableau2[[#This Row],[Date de fin]]),"",UPPER(TEXT(Tableau2[[#This Row],[Date de fin]],"AAAA")))</f>
        <v/>
      </c>
      <c r="AC137" s="320">
        <f>DATEDIF(Tableau2[[#This Row],[Date de début]],Tableau2[[#This Row],[Date de fin]],"m")</f>
        <v>0</v>
      </c>
      <c r="AD137" s="318"/>
      <c r="AE137" s="183"/>
      <c r="AF137" s="183"/>
      <c r="AG137" s="191"/>
      <c r="AH137" s="321"/>
      <c r="AI137" s="321"/>
      <c r="AJ137" s="338"/>
      <c r="AK137" s="350">
        <f t="shared" ref="AK137:AK200" si="2">SUM(AJ137-AL137)</f>
        <v>0</v>
      </c>
      <c r="AL137" s="339"/>
      <c r="AM137" s="210"/>
      <c r="AN137" s="210"/>
      <c r="AO137" s="210"/>
      <c r="AP137" s="210"/>
      <c r="AQ137" s="210"/>
      <c r="AR137" s="210"/>
      <c r="AS137" s="210"/>
      <c r="AT137" s="210"/>
      <c r="AU137" s="210"/>
      <c r="AV137" s="210"/>
      <c r="AW137" s="210"/>
      <c r="AX137" s="210"/>
      <c r="AY137" s="210"/>
      <c r="AZ137" s="210"/>
      <c r="BA137" s="210"/>
      <c r="BB137" s="210"/>
      <c r="BC137" s="210"/>
      <c r="BD137" s="210"/>
      <c r="BE137" s="210"/>
      <c r="BF137" s="210"/>
      <c r="BG137" s="210"/>
      <c r="BH137" s="210"/>
      <c r="BI137" s="210"/>
      <c r="BJ137" s="210"/>
      <c r="BK137" s="210"/>
      <c r="BL137" s="210"/>
      <c r="BM137" s="210"/>
      <c r="BN137" s="210"/>
      <c r="BO137" s="210"/>
      <c r="BP137" s="210"/>
      <c r="BQ137" s="210"/>
      <c r="BR137" s="210"/>
      <c r="BS137" s="210"/>
      <c r="BT137" s="210"/>
      <c r="BU137" s="210"/>
      <c r="BV137" s="210"/>
      <c r="BW137" s="210"/>
      <c r="BX137" s="210"/>
      <c r="BY137" s="210"/>
      <c r="BZ137" s="210"/>
      <c r="CA137" s="210"/>
      <c r="CB137" s="210"/>
      <c r="CC137" s="210"/>
      <c r="CD137" s="210"/>
      <c r="CE137" s="210"/>
      <c r="CF137" s="210"/>
      <c r="CG137" s="210"/>
      <c r="CH137" s="210"/>
      <c r="CI137" s="210"/>
      <c r="CJ137" s="210"/>
      <c r="CK137" s="210"/>
      <c r="CL137" s="210"/>
      <c r="CM137" s="210"/>
      <c r="CN137" s="210"/>
      <c r="CO137" s="210"/>
      <c r="CP137" s="210"/>
      <c r="CQ137" s="210"/>
      <c r="CR137" s="210"/>
      <c r="CS137" s="210"/>
      <c r="CT137" s="210"/>
      <c r="CU137" s="210"/>
      <c r="CV137" s="210"/>
      <c r="CW137" s="210"/>
      <c r="CX137" s="210"/>
      <c r="CY137" s="210"/>
      <c r="CZ137" s="210"/>
      <c r="DA137" s="210"/>
      <c r="DB137" s="210"/>
      <c r="DC137" s="210"/>
      <c r="DD137" s="210"/>
      <c r="DE137" s="210"/>
      <c r="DF137" s="210"/>
      <c r="DG137" s="210"/>
      <c r="DH137" s="210"/>
      <c r="DI137" s="210"/>
      <c r="DJ137" s="210"/>
      <c r="DK137" s="210"/>
      <c r="DL137" s="210"/>
      <c r="DM137" s="210"/>
      <c r="DN137" s="210"/>
      <c r="DO137" s="210"/>
      <c r="DP137" s="210"/>
      <c r="DQ137" s="210"/>
      <c r="DR137" s="210"/>
      <c r="DS137" s="210"/>
      <c r="DT137" s="210"/>
      <c r="DU137" s="210"/>
      <c r="DV137" s="210"/>
      <c r="DW137" s="210"/>
      <c r="DX137" s="210"/>
      <c r="DY137" s="210"/>
      <c r="DZ137" s="210"/>
      <c r="EA137" s="210"/>
      <c r="EB137" s="210"/>
      <c r="EC137" s="210"/>
      <c r="ED137" s="210"/>
      <c r="EE137" s="210"/>
      <c r="EF137" s="210"/>
      <c r="EG137" s="210"/>
      <c r="EH137" s="210"/>
      <c r="EI137" s="210"/>
      <c r="EJ137" s="210"/>
      <c r="EK137" s="210"/>
      <c r="EL137" s="210"/>
      <c r="EM137" s="210"/>
      <c r="EN137" s="210"/>
      <c r="EO137" s="210"/>
      <c r="EP137" s="210"/>
      <c r="EQ137" s="210"/>
      <c r="ER137" s="210"/>
      <c r="ES137" s="210"/>
      <c r="ET137" s="210"/>
      <c r="EU137" s="210"/>
      <c r="EV137" s="210"/>
      <c r="EW137" s="210"/>
      <c r="EX137" s="210"/>
      <c r="EY137" s="210"/>
      <c r="EZ137" s="210"/>
      <c r="FA137" s="210"/>
      <c r="FB137" s="210"/>
      <c r="FC137" s="210"/>
      <c r="FD137" s="210"/>
      <c r="FE137" s="210"/>
      <c r="FF137" s="210"/>
      <c r="FG137" s="210"/>
      <c r="FH137" s="210"/>
      <c r="FI137" s="210"/>
      <c r="FJ137" s="210"/>
      <c r="FK137" s="210"/>
      <c r="FL137" s="210"/>
      <c r="FM137" s="210"/>
      <c r="FN137" s="210"/>
      <c r="FO137" s="210"/>
      <c r="FP137" s="210"/>
      <c r="FQ137" s="210"/>
      <c r="FR137" s="210"/>
      <c r="FS137" s="210"/>
      <c r="FT137" s="210"/>
      <c r="FU137" s="210"/>
      <c r="FV137" s="210"/>
      <c r="FW137" s="210"/>
      <c r="FX137" s="210"/>
      <c r="FY137" s="210"/>
      <c r="FZ137" s="210"/>
      <c r="GA137" s="210"/>
      <c r="GB137" s="210"/>
      <c r="GC137" s="210"/>
      <c r="GD137" s="210"/>
      <c r="GE137" s="210"/>
      <c r="GF137" s="210"/>
      <c r="GG137" s="210"/>
      <c r="GH137" s="210"/>
      <c r="GI137" s="210"/>
      <c r="GJ137" s="210"/>
      <c r="GK137" s="210"/>
      <c r="GL137" s="210"/>
      <c r="GM137" s="210"/>
      <c r="GN137" s="210"/>
      <c r="GO137" s="210"/>
      <c r="GP137" s="210"/>
      <c r="GQ137" s="210"/>
      <c r="GR137" s="210"/>
      <c r="GS137" s="210"/>
      <c r="GT137" s="210"/>
      <c r="GU137" s="210"/>
      <c r="GV137" s="210"/>
      <c r="GW137" s="210"/>
      <c r="GX137" s="210"/>
      <c r="GY137" s="210"/>
      <c r="GZ137" s="210"/>
      <c r="HA137" s="210"/>
      <c r="HB137" s="210"/>
      <c r="HC137" s="210"/>
      <c r="HD137" s="210"/>
      <c r="HE137" s="210"/>
      <c r="HF137" s="210"/>
      <c r="HG137" s="210"/>
      <c r="HH137" s="210"/>
      <c r="HI137" s="210"/>
      <c r="HJ137" s="210"/>
      <c r="HK137" s="210"/>
      <c r="HL137" s="210"/>
      <c r="HM137" s="210"/>
      <c r="HN137" s="210"/>
      <c r="HO137" s="210"/>
      <c r="HP137" s="210"/>
      <c r="HQ137" s="210"/>
      <c r="HR137" s="210"/>
      <c r="HS137" s="210"/>
      <c r="HT137" s="210"/>
      <c r="HU137" s="210"/>
      <c r="HV137" s="210"/>
      <c r="HW137" s="210"/>
      <c r="HX137" s="210"/>
      <c r="HY137" s="210"/>
      <c r="HZ137" s="210"/>
      <c r="IA137" s="210"/>
      <c r="IB137" s="210"/>
      <c r="IC137" s="210"/>
      <c r="ID137" s="210"/>
      <c r="IE137" s="210"/>
      <c r="IF137" s="210"/>
      <c r="IG137" s="210"/>
      <c r="IH137" s="210"/>
      <c r="II137" s="210"/>
      <c r="IJ137" s="210"/>
      <c r="IK137" s="210"/>
      <c r="IL137" s="210"/>
      <c r="IM137" s="210"/>
      <c r="IN137" s="210"/>
      <c r="IO137" s="210"/>
      <c r="IP137" s="210"/>
      <c r="IQ137" s="210"/>
      <c r="IR137" s="210"/>
      <c r="IS137" s="210"/>
      <c r="IT137" s="210"/>
      <c r="IU137" s="210"/>
      <c r="IV137" s="210"/>
      <c r="IW137" s="210"/>
      <c r="IX137" s="210"/>
      <c r="IY137" s="210"/>
      <c r="IZ137" s="210"/>
      <c r="JA137" s="210"/>
      <c r="JB137" s="210"/>
      <c r="JC137" s="210"/>
      <c r="JD137" s="210"/>
      <c r="JE137" s="210"/>
      <c r="JF137" s="210"/>
      <c r="JG137" s="210"/>
      <c r="JH137" s="210"/>
      <c r="JI137" s="210"/>
      <c r="JJ137" s="210"/>
      <c r="JK137" s="210"/>
      <c r="JL137" s="210"/>
      <c r="JM137" s="210"/>
      <c r="JN137" s="210"/>
      <c r="JO137" s="210"/>
      <c r="JP137" s="210"/>
      <c r="JQ137" s="210"/>
      <c r="JR137" s="210"/>
      <c r="JS137" s="210"/>
      <c r="JT137" s="210"/>
      <c r="JU137" s="210"/>
      <c r="JV137" s="210"/>
      <c r="JW137" s="210"/>
      <c r="JX137" s="210"/>
      <c r="JY137" s="210"/>
      <c r="JZ137" s="210"/>
      <c r="KA137" s="210"/>
      <c r="KB137" s="210"/>
      <c r="KC137" s="210"/>
      <c r="KD137" s="210"/>
      <c r="KE137" s="210"/>
      <c r="KF137" s="210"/>
      <c r="KG137" s="210"/>
      <c r="KH137" s="210"/>
      <c r="KI137" s="210"/>
      <c r="KJ137" s="210"/>
      <c r="KK137" s="210"/>
      <c r="KL137" s="210"/>
      <c r="KM137" s="210"/>
      <c r="KN137" s="210"/>
      <c r="KO137" s="210"/>
      <c r="KP137" s="210"/>
      <c r="KQ137" s="210"/>
      <c r="KR137" s="210"/>
      <c r="KS137" s="210"/>
      <c r="KT137" s="210"/>
      <c r="KU137" s="210"/>
      <c r="KV137" s="210"/>
      <c r="KW137" s="210"/>
      <c r="KX137" s="210"/>
      <c r="KY137" s="210"/>
      <c r="KZ137" s="210"/>
      <c r="LA137" s="210"/>
      <c r="LB137" s="210"/>
      <c r="LC137" s="210"/>
      <c r="LD137" s="210"/>
      <c r="LE137" s="210"/>
      <c r="LF137" s="210"/>
      <c r="LG137" s="210"/>
      <c r="LH137" s="210"/>
      <c r="LI137" s="210"/>
      <c r="LJ137" s="210"/>
    </row>
    <row r="138" spans="1:322" s="230" customFormat="1" ht="71.150000000000006" customHeight="1" x14ac:dyDescent="0.35">
      <c r="A138" s="210"/>
      <c r="B138" s="359" t="s">
        <v>280</v>
      </c>
      <c r="C138" s="316"/>
      <c r="D138" s="183" t="str">
        <f>IF(ISBLANK(Tableau2[[#This Row],[Date de signature]]),"",UPPER(TEXT(Tableau2[[#This Row],[Date de signature]],"mmm")))</f>
        <v/>
      </c>
      <c r="E138" s="183" t="str">
        <f>IF(ISBLANK(Tableau2[[#This Row],[Date de signature]]),"",UPPER(TEXT(Tableau2[[#This Row],[Date de signature]],"AAAA")))</f>
        <v/>
      </c>
      <c r="F138" s="207"/>
      <c r="G138" s="183"/>
      <c r="H138" s="386"/>
      <c r="I138" s="388"/>
      <c r="J138" s="191"/>
      <c r="K138" s="63" t="str">
        <f>IFERROR(VLOOKUP(Tableau2[[#This Row],[Nom association/Sigle]],Tableau1[],2,FALSE),"")</f>
        <v/>
      </c>
      <c r="L138" s="63" t="str">
        <f>IFERROR(VLOOKUP(Tableau2[[#This Row],[Nom association/Sigle]],Tableau1[],4,FALSE),"")</f>
        <v/>
      </c>
      <c r="M138" s="63" t="str">
        <f>IFERROR(VLOOKUP(Tableau2[[#This Row],[Nom association/Sigle]],Tableau1[],5,FALSE),"")</f>
        <v/>
      </c>
      <c r="N138" s="450" t="str">
        <f>IFERROR(VLOOKUP(Tableau2[[#This Row],[Nom association/Sigle]],Tableau1[],6,FALSE),"")</f>
        <v/>
      </c>
      <c r="O138" s="63" t="str">
        <f>IFERROR(VLOOKUP(Tableau2[[#This Row],[Nom association/Sigle]],Tableau1[],7,FALSE),"")</f>
        <v/>
      </c>
      <c r="P138" s="390"/>
      <c r="Q138" s="191"/>
      <c r="R138" s="191"/>
      <c r="S138" s="317"/>
      <c r="T138" s="318"/>
      <c r="U138" s="318"/>
      <c r="V138" s="191"/>
      <c r="W138" s="316"/>
      <c r="X138" s="316" t="str">
        <f>IF(ISBLANK(Tableau2[[#This Row],[Date de début]]),"",UPPER(TEXT(Tableau2[[#This Row],[Date de début]],"mmm")))</f>
        <v/>
      </c>
      <c r="Y138" s="316" t="str">
        <f>IF(ISBLANK(Tableau2[[#This Row],[Date de début]]),"",UPPER(TEXT(Tableau2[[#This Row],[Date de début]],"AAAA")))</f>
        <v/>
      </c>
      <c r="Z138" s="316"/>
      <c r="AA138" s="186" t="str">
        <f>IF(ISBLANK(Tableau2[[#This Row],[Date de fin]]),"",UPPER(TEXT(Tableau2[[#This Row],[Date de fin]],"mmm")))</f>
        <v/>
      </c>
      <c r="AB138" s="319" t="str">
        <f>IF(ISBLANK(Tableau2[[#This Row],[Date de fin]]),"",UPPER(TEXT(Tableau2[[#This Row],[Date de fin]],"AAAA")))</f>
        <v/>
      </c>
      <c r="AC138" s="320">
        <f>DATEDIF(Tableau2[[#This Row],[Date de début]],Tableau2[[#This Row],[Date de fin]],"m")</f>
        <v>0</v>
      </c>
      <c r="AD138" s="318"/>
      <c r="AE138" s="183"/>
      <c r="AF138" s="183"/>
      <c r="AG138" s="191"/>
      <c r="AH138" s="321"/>
      <c r="AI138" s="321"/>
      <c r="AJ138" s="338"/>
      <c r="AK138" s="350">
        <f t="shared" si="2"/>
        <v>0</v>
      </c>
      <c r="AL138" s="339"/>
      <c r="AM138" s="210"/>
      <c r="AN138" s="210"/>
      <c r="AO138" s="210"/>
      <c r="AP138" s="210"/>
      <c r="AQ138" s="210"/>
      <c r="AR138" s="210"/>
      <c r="AS138" s="210"/>
      <c r="AT138" s="210"/>
      <c r="AU138" s="210"/>
      <c r="AV138" s="210"/>
      <c r="AW138" s="210"/>
      <c r="AX138" s="210"/>
      <c r="AY138" s="210"/>
      <c r="AZ138" s="210"/>
      <c r="BA138" s="210"/>
      <c r="BB138" s="210"/>
      <c r="BC138" s="210"/>
      <c r="BD138" s="210"/>
      <c r="BE138" s="210"/>
      <c r="BF138" s="210"/>
      <c r="BG138" s="210"/>
      <c r="BH138" s="210"/>
      <c r="BI138" s="210"/>
      <c r="BJ138" s="210"/>
      <c r="BK138" s="210"/>
      <c r="BL138" s="210"/>
      <c r="BM138" s="210"/>
      <c r="BN138" s="210"/>
      <c r="BO138" s="210"/>
      <c r="BP138" s="210"/>
      <c r="BQ138" s="210"/>
      <c r="BR138" s="210"/>
      <c r="BS138" s="210"/>
      <c r="BT138" s="210"/>
      <c r="BU138" s="210"/>
      <c r="BV138" s="210"/>
      <c r="BW138" s="210"/>
      <c r="BX138" s="210"/>
      <c r="BY138" s="210"/>
      <c r="BZ138" s="210"/>
      <c r="CA138" s="210"/>
      <c r="CB138" s="210"/>
      <c r="CC138" s="210"/>
      <c r="CD138" s="210"/>
      <c r="CE138" s="210"/>
      <c r="CF138" s="210"/>
      <c r="CG138" s="210"/>
      <c r="CH138" s="210"/>
      <c r="CI138" s="210"/>
      <c r="CJ138" s="210"/>
      <c r="CK138" s="210"/>
      <c r="CL138" s="210"/>
      <c r="CM138" s="210"/>
      <c r="CN138" s="210"/>
      <c r="CO138" s="210"/>
      <c r="CP138" s="210"/>
      <c r="CQ138" s="210"/>
      <c r="CR138" s="210"/>
      <c r="CS138" s="210"/>
      <c r="CT138" s="210"/>
      <c r="CU138" s="210"/>
      <c r="CV138" s="210"/>
      <c r="CW138" s="210"/>
      <c r="CX138" s="210"/>
      <c r="CY138" s="210"/>
      <c r="CZ138" s="210"/>
      <c r="DA138" s="210"/>
      <c r="DB138" s="210"/>
      <c r="DC138" s="210"/>
      <c r="DD138" s="210"/>
      <c r="DE138" s="210"/>
      <c r="DF138" s="210"/>
      <c r="DG138" s="210"/>
      <c r="DH138" s="210"/>
      <c r="DI138" s="210"/>
      <c r="DJ138" s="210"/>
      <c r="DK138" s="210"/>
      <c r="DL138" s="210"/>
      <c r="DM138" s="210"/>
      <c r="DN138" s="210"/>
      <c r="DO138" s="210"/>
      <c r="DP138" s="210"/>
      <c r="DQ138" s="210"/>
      <c r="DR138" s="210"/>
      <c r="DS138" s="210"/>
      <c r="DT138" s="210"/>
      <c r="DU138" s="210"/>
      <c r="DV138" s="210"/>
      <c r="DW138" s="210"/>
      <c r="DX138" s="210"/>
      <c r="DY138" s="210"/>
      <c r="DZ138" s="210"/>
      <c r="EA138" s="210"/>
      <c r="EB138" s="210"/>
      <c r="EC138" s="210"/>
      <c r="ED138" s="210"/>
      <c r="EE138" s="210"/>
      <c r="EF138" s="210"/>
      <c r="EG138" s="210"/>
      <c r="EH138" s="210"/>
      <c r="EI138" s="210"/>
      <c r="EJ138" s="210"/>
      <c r="EK138" s="210"/>
      <c r="EL138" s="210"/>
      <c r="EM138" s="210"/>
      <c r="EN138" s="210"/>
      <c r="EO138" s="210"/>
      <c r="EP138" s="210"/>
      <c r="EQ138" s="210"/>
      <c r="ER138" s="210"/>
      <c r="ES138" s="210"/>
      <c r="ET138" s="210"/>
      <c r="EU138" s="210"/>
      <c r="EV138" s="210"/>
      <c r="EW138" s="210"/>
      <c r="EX138" s="210"/>
      <c r="EY138" s="210"/>
      <c r="EZ138" s="210"/>
      <c r="FA138" s="210"/>
      <c r="FB138" s="210"/>
      <c r="FC138" s="210"/>
      <c r="FD138" s="210"/>
      <c r="FE138" s="210"/>
      <c r="FF138" s="210"/>
      <c r="FG138" s="210"/>
      <c r="FH138" s="210"/>
      <c r="FI138" s="210"/>
      <c r="FJ138" s="210"/>
      <c r="FK138" s="210"/>
      <c r="FL138" s="210"/>
      <c r="FM138" s="210"/>
      <c r="FN138" s="210"/>
      <c r="FO138" s="210"/>
      <c r="FP138" s="210"/>
      <c r="FQ138" s="210"/>
      <c r="FR138" s="210"/>
      <c r="FS138" s="210"/>
      <c r="FT138" s="210"/>
      <c r="FU138" s="210"/>
      <c r="FV138" s="210"/>
      <c r="FW138" s="210"/>
      <c r="FX138" s="210"/>
      <c r="FY138" s="210"/>
      <c r="FZ138" s="210"/>
      <c r="GA138" s="210"/>
      <c r="GB138" s="210"/>
      <c r="GC138" s="210"/>
      <c r="GD138" s="210"/>
      <c r="GE138" s="210"/>
      <c r="GF138" s="210"/>
      <c r="GG138" s="210"/>
      <c r="GH138" s="210"/>
      <c r="GI138" s="210"/>
      <c r="GJ138" s="210"/>
      <c r="GK138" s="210"/>
      <c r="GL138" s="210"/>
      <c r="GM138" s="210"/>
      <c r="GN138" s="210"/>
      <c r="GO138" s="210"/>
      <c r="GP138" s="210"/>
      <c r="GQ138" s="210"/>
      <c r="GR138" s="210"/>
      <c r="GS138" s="210"/>
      <c r="GT138" s="210"/>
      <c r="GU138" s="210"/>
      <c r="GV138" s="210"/>
      <c r="GW138" s="210"/>
      <c r="GX138" s="210"/>
      <c r="GY138" s="210"/>
      <c r="GZ138" s="210"/>
      <c r="HA138" s="210"/>
      <c r="HB138" s="210"/>
      <c r="HC138" s="210"/>
      <c r="HD138" s="210"/>
      <c r="HE138" s="210"/>
      <c r="HF138" s="210"/>
      <c r="HG138" s="210"/>
      <c r="HH138" s="210"/>
      <c r="HI138" s="210"/>
      <c r="HJ138" s="210"/>
      <c r="HK138" s="210"/>
      <c r="HL138" s="210"/>
      <c r="HM138" s="210"/>
      <c r="HN138" s="210"/>
      <c r="HO138" s="210"/>
      <c r="HP138" s="210"/>
      <c r="HQ138" s="210"/>
      <c r="HR138" s="210"/>
      <c r="HS138" s="210"/>
      <c r="HT138" s="210"/>
      <c r="HU138" s="210"/>
      <c r="HV138" s="210"/>
      <c r="HW138" s="210"/>
      <c r="HX138" s="210"/>
      <c r="HY138" s="210"/>
      <c r="HZ138" s="210"/>
      <c r="IA138" s="210"/>
      <c r="IB138" s="210"/>
      <c r="IC138" s="210"/>
      <c r="ID138" s="210"/>
      <c r="IE138" s="210"/>
      <c r="IF138" s="210"/>
      <c r="IG138" s="210"/>
      <c r="IH138" s="210"/>
      <c r="II138" s="210"/>
      <c r="IJ138" s="210"/>
      <c r="IK138" s="210"/>
      <c r="IL138" s="210"/>
      <c r="IM138" s="210"/>
      <c r="IN138" s="210"/>
      <c r="IO138" s="210"/>
      <c r="IP138" s="210"/>
      <c r="IQ138" s="210"/>
      <c r="IR138" s="210"/>
      <c r="IS138" s="210"/>
      <c r="IT138" s="210"/>
      <c r="IU138" s="210"/>
      <c r="IV138" s="210"/>
      <c r="IW138" s="210"/>
      <c r="IX138" s="210"/>
      <c r="IY138" s="210"/>
      <c r="IZ138" s="210"/>
      <c r="JA138" s="210"/>
      <c r="JB138" s="210"/>
      <c r="JC138" s="210"/>
      <c r="JD138" s="210"/>
      <c r="JE138" s="210"/>
      <c r="JF138" s="210"/>
      <c r="JG138" s="210"/>
      <c r="JH138" s="210"/>
      <c r="JI138" s="210"/>
      <c r="JJ138" s="210"/>
      <c r="JK138" s="210"/>
      <c r="JL138" s="210"/>
      <c r="JM138" s="210"/>
      <c r="JN138" s="210"/>
      <c r="JO138" s="210"/>
      <c r="JP138" s="210"/>
      <c r="JQ138" s="210"/>
      <c r="JR138" s="210"/>
      <c r="JS138" s="210"/>
      <c r="JT138" s="210"/>
      <c r="JU138" s="210"/>
      <c r="JV138" s="210"/>
      <c r="JW138" s="210"/>
      <c r="JX138" s="210"/>
      <c r="JY138" s="210"/>
      <c r="JZ138" s="210"/>
      <c r="KA138" s="210"/>
      <c r="KB138" s="210"/>
      <c r="KC138" s="210"/>
      <c r="KD138" s="210"/>
      <c r="KE138" s="210"/>
      <c r="KF138" s="210"/>
      <c r="KG138" s="210"/>
      <c r="KH138" s="210"/>
      <c r="KI138" s="210"/>
      <c r="KJ138" s="210"/>
      <c r="KK138" s="210"/>
      <c r="KL138" s="210"/>
      <c r="KM138" s="210"/>
      <c r="KN138" s="210"/>
      <c r="KO138" s="210"/>
      <c r="KP138" s="210"/>
      <c r="KQ138" s="210"/>
      <c r="KR138" s="210"/>
      <c r="KS138" s="210"/>
      <c r="KT138" s="210"/>
      <c r="KU138" s="210"/>
      <c r="KV138" s="210"/>
      <c r="KW138" s="210"/>
      <c r="KX138" s="210"/>
      <c r="KY138" s="210"/>
      <c r="KZ138" s="210"/>
      <c r="LA138" s="210"/>
      <c r="LB138" s="210"/>
      <c r="LC138" s="210"/>
      <c r="LD138" s="210"/>
      <c r="LE138" s="210"/>
      <c r="LF138" s="210"/>
      <c r="LG138" s="210"/>
      <c r="LH138" s="210"/>
      <c r="LI138" s="210"/>
      <c r="LJ138" s="210"/>
    </row>
    <row r="139" spans="1:322" s="230" customFormat="1" ht="61" customHeight="1" x14ac:dyDescent="0.35">
      <c r="A139" s="210"/>
      <c r="B139" s="359" t="s">
        <v>280</v>
      </c>
      <c r="C139" s="316"/>
      <c r="D139" s="183" t="str">
        <f>IF(ISBLANK(Tableau2[[#This Row],[Date de signature]]),"",UPPER(TEXT(Tableau2[[#This Row],[Date de signature]],"mmm")))</f>
        <v/>
      </c>
      <c r="E139" s="183" t="str">
        <f>IF(ISBLANK(Tableau2[[#This Row],[Date de signature]]),"",UPPER(TEXT(Tableau2[[#This Row],[Date de signature]],"AAAA")))</f>
        <v/>
      </c>
      <c r="F139" s="207"/>
      <c r="G139" s="183"/>
      <c r="H139" s="386"/>
      <c r="I139" s="388"/>
      <c r="J139" s="191"/>
      <c r="K139" s="63" t="str">
        <f>IFERROR(VLOOKUP(Tableau2[[#This Row],[Nom association/Sigle]],Tableau1[],2,FALSE),"")</f>
        <v/>
      </c>
      <c r="L139" s="63" t="str">
        <f>IFERROR(VLOOKUP(Tableau2[[#This Row],[Nom association/Sigle]],Tableau1[],4,FALSE),"")</f>
        <v/>
      </c>
      <c r="M139" s="63" t="str">
        <f>IFERROR(VLOOKUP(Tableau2[[#This Row],[Nom association/Sigle]],Tableau1[],5,FALSE),"")</f>
        <v/>
      </c>
      <c r="N139" s="450" t="str">
        <f>IFERROR(VLOOKUP(Tableau2[[#This Row],[Nom association/Sigle]],Tableau1[],6,FALSE),"")</f>
        <v/>
      </c>
      <c r="O139" s="63" t="str">
        <f>IFERROR(VLOOKUP(Tableau2[[#This Row],[Nom association/Sigle]],Tableau1[],7,FALSE),"")</f>
        <v/>
      </c>
      <c r="P139" s="390"/>
      <c r="Q139" s="191"/>
      <c r="R139" s="191"/>
      <c r="S139" s="317"/>
      <c r="T139" s="318"/>
      <c r="U139" s="318"/>
      <c r="V139" s="191"/>
      <c r="W139" s="316"/>
      <c r="X139" s="316" t="str">
        <f>IF(ISBLANK(Tableau2[[#This Row],[Date de début]]),"",UPPER(TEXT(Tableau2[[#This Row],[Date de début]],"mmm")))</f>
        <v/>
      </c>
      <c r="Y139" s="316" t="str">
        <f>IF(ISBLANK(Tableau2[[#This Row],[Date de début]]),"",UPPER(TEXT(Tableau2[[#This Row],[Date de début]],"AAAA")))</f>
        <v/>
      </c>
      <c r="Z139" s="316"/>
      <c r="AA139" s="186" t="str">
        <f>IF(ISBLANK(Tableau2[[#This Row],[Date de fin]]),"",UPPER(TEXT(Tableau2[[#This Row],[Date de fin]],"mmm")))</f>
        <v/>
      </c>
      <c r="AB139" s="319" t="str">
        <f>IF(ISBLANK(Tableau2[[#This Row],[Date de fin]]),"",UPPER(TEXT(Tableau2[[#This Row],[Date de fin]],"AAAA")))</f>
        <v/>
      </c>
      <c r="AC139" s="320">
        <f>DATEDIF(Tableau2[[#This Row],[Date de début]],Tableau2[[#This Row],[Date de fin]],"m")</f>
        <v>0</v>
      </c>
      <c r="AD139" s="318"/>
      <c r="AE139" s="183"/>
      <c r="AF139" s="183"/>
      <c r="AG139" s="191"/>
      <c r="AH139" s="321"/>
      <c r="AI139" s="321"/>
      <c r="AJ139" s="338"/>
      <c r="AK139" s="350">
        <f t="shared" si="2"/>
        <v>0</v>
      </c>
      <c r="AL139" s="339"/>
      <c r="AM139" s="210"/>
      <c r="AN139" s="210"/>
      <c r="AO139" s="210"/>
      <c r="AP139" s="210"/>
      <c r="AQ139" s="210"/>
      <c r="AR139" s="210"/>
      <c r="AS139" s="210"/>
      <c r="AT139" s="210"/>
      <c r="AU139" s="210"/>
      <c r="AV139" s="210"/>
      <c r="AW139" s="210"/>
      <c r="AX139" s="210"/>
      <c r="AY139" s="210"/>
      <c r="AZ139" s="210"/>
      <c r="BA139" s="210"/>
      <c r="BB139" s="210"/>
      <c r="BC139" s="210"/>
      <c r="BD139" s="210"/>
      <c r="BE139" s="210"/>
      <c r="BF139" s="210"/>
      <c r="BG139" s="210"/>
      <c r="BH139" s="210"/>
      <c r="BI139" s="210"/>
      <c r="BJ139" s="210"/>
      <c r="BK139" s="210"/>
      <c r="BL139" s="210"/>
      <c r="BM139" s="210"/>
      <c r="BN139" s="210"/>
      <c r="BO139" s="210"/>
      <c r="BP139" s="210"/>
      <c r="BQ139" s="210"/>
      <c r="BR139" s="210"/>
      <c r="BS139" s="210"/>
      <c r="BT139" s="210"/>
      <c r="BU139" s="210"/>
      <c r="BV139" s="210"/>
      <c r="BW139" s="210"/>
      <c r="BX139" s="210"/>
      <c r="BY139" s="210"/>
      <c r="BZ139" s="210"/>
      <c r="CA139" s="210"/>
      <c r="CB139" s="210"/>
      <c r="CC139" s="210"/>
      <c r="CD139" s="210"/>
      <c r="CE139" s="210"/>
      <c r="CF139" s="210"/>
      <c r="CG139" s="210"/>
      <c r="CH139" s="210"/>
      <c r="CI139" s="210"/>
      <c r="CJ139" s="210"/>
      <c r="CK139" s="210"/>
      <c r="CL139" s="210"/>
      <c r="CM139" s="210"/>
      <c r="CN139" s="210"/>
      <c r="CO139" s="210"/>
      <c r="CP139" s="210"/>
      <c r="CQ139" s="210"/>
      <c r="CR139" s="210"/>
      <c r="CS139" s="210"/>
      <c r="CT139" s="210"/>
      <c r="CU139" s="210"/>
      <c r="CV139" s="210"/>
      <c r="CW139" s="210"/>
      <c r="CX139" s="210"/>
      <c r="CY139" s="210"/>
      <c r="CZ139" s="210"/>
      <c r="DA139" s="210"/>
      <c r="DB139" s="210"/>
      <c r="DC139" s="210"/>
      <c r="DD139" s="210"/>
      <c r="DE139" s="210"/>
      <c r="DF139" s="210"/>
      <c r="DG139" s="210"/>
      <c r="DH139" s="210"/>
      <c r="DI139" s="210"/>
      <c r="DJ139" s="210"/>
      <c r="DK139" s="210"/>
      <c r="DL139" s="210"/>
      <c r="DM139" s="210"/>
      <c r="DN139" s="210"/>
      <c r="DO139" s="210"/>
      <c r="DP139" s="210"/>
      <c r="DQ139" s="210"/>
      <c r="DR139" s="210"/>
      <c r="DS139" s="210"/>
      <c r="DT139" s="210"/>
      <c r="DU139" s="210"/>
      <c r="DV139" s="210"/>
      <c r="DW139" s="210"/>
      <c r="DX139" s="210"/>
      <c r="DY139" s="210"/>
      <c r="DZ139" s="210"/>
      <c r="EA139" s="210"/>
      <c r="EB139" s="210"/>
      <c r="EC139" s="210"/>
      <c r="ED139" s="210"/>
      <c r="EE139" s="210"/>
      <c r="EF139" s="210"/>
      <c r="EG139" s="210"/>
      <c r="EH139" s="210"/>
      <c r="EI139" s="210"/>
      <c r="EJ139" s="210"/>
      <c r="EK139" s="210"/>
      <c r="EL139" s="210"/>
      <c r="EM139" s="210"/>
      <c r="EN139" s="210"/>
      <c r="EO139" s="210"/>
      <c r="EP139" s="210"/>
      <c r="EQ139" s="210"/>
      <c r="ER139" s="210"/>
      <c r="ES139" s="210"/>
      <c r="ET139" s="210"/>
      <c r="EU139" s="210"/>
      <c r="EV139" s="210"/>
      <c r="EW139" s="210"/>
      <c r="EX139" s="210"/>
      <c r="EY139" s="210"/>
      <c r="EZ139" s="210"/>
      <c r="FA139" s="210"/>
      <c r="FB139" s="210"/>
      <c r="FC139" s="210"/>
      <c r="FD139" s="210"/>
      <c r="FE139" s="210"/>
      <c r="FF139" s="210"/>
      <c r="FG139" s="210"/>
      <c r="FH139" s="210"/>
      <c r="FI139" s="210"/>
      <c r="FJ139" s="210"/>
      <c r="FK139" s="210"/>
      <c r="FL139" s="210"/>
      <c r="FM139" s="210"/>
      <c r="FN139" s="210"/>
      <c r="FO139" s="210"/>
      <c r="FP139" s="210"/>
      <c r="FQ139" s="210"/>
      <c r="FR139" s="210"/>
      <c r="FS139" s="210"/>
      <c r="FT139" s="210"/>
      <c r="FU139" s="210"/>
      <c r="FV139" s="210"/>
      <c r="FW139" s="210"/>
      <c r="FX139" s="210"/>
      <c r="FY139" s="210"/>
      <c r="FZ139" s="210"/>
      <c r="GA139" s="210"/>
      <c r="GB139" s="210"/>
      <c r="GC139" s="210"/>
      <c r="GD139" s="210"/>
      <c r="GE139" s="210"/>
      <c r="GF139" s="210"/>
      <c r="GG139" s="210"/>
      <c r="GH139" s="210"/>
      <c r="GI139" s="210"/>
      <c r="GJ139" s="210"/>
      <c r="GK139" s="210"/>
      <c r="GL139" s="210"/>
      <c r="GM139" s="210"/>
      <c r="GN139" s="210"/>
      <c r="GO139" s="210"/>
      <c r="GP139" s="210"/>
      <c r="GQ139" s="210"/>
      <c r="GR139" s="210"/>
      <c r="GS139" s="210"/>
      <c r="GT139" s="210"/>
      <c r="GU139" s="210"/>
      <c r="GV139" s="210"/>
      <c r="GW139" s="210"/>
      <c r="GX139" s="210"/>
      <c r="GY139" s="210"/>
      <c r="GZ139" s="210"/>
      <c r="HA139" s="210"/>
      <c r="HB139" s="210"/>
      <c r="HC139" s="210"/>
      <c r="HD139" s="210"/>
      <c r="HE139" s="210"/>
      <c r="HF139" s="210"/>
      <c r="HG139" s="210"/>
      <c r="HH139" s="210"/>
      <c r="HI139" s="210"/>
      <c r="HJ139" s="210"/>
      <c r="HK139" s="210"/>
      <c r="HL139" s="210"/>
      <c r="HM139" s="210"/>
      <c r="HN139" s="210"/>
      <c r="HO139" s="210"/>
      <c r="HP139" s="210"/>
      <c r="HQ139" s="210"/>
      <c r="HR139" s="210"/>
      <c r="HS139" s="210"/>
      <c r="HT139" s="210"/>
      <c r="HU139" s="210"/>
      <c r="HV139" s="210"/>
      <c r="HW139" s="210"/>
      <c r="HX139" s="210"/>
      <c r="HY139" s="210"/>
      <c r="HZ139" s="210"/>
      <c r="IA139" s="210"/>
      <c r="IB139" s="210"/>
      <c r="IC139" s="210"/>
      <c r="ID139" s="210"/>
      <c r="IE139" s="210"/>
      <c r="IF139" s="210"/>
      <c r="IG139" s="210"/>
      <c r="IH139" s="210"/>
      <c r="II139" s="210"/>
      <c r="IJ139" s="210"/>
      <c r="IK139" s="210"/>
      <c r="IL139" s="210"/>
      <c r="IM139" s="210"/>
      <c r="IN139" s="210"/>
      <c r="IO139" s="210"/>
      <c r="IP139" s="210"/>
      <c r="IQ139" s="210"/>
      <c r="IR139" s="210"/>
      <c r="IS139" s="210"/>
      <c r="IT139" s="210"/>
      <c r="IU139" s="210"/>
      <c r="IV139" s="210"/>
      <c r="IW139" s="210"/>
      <c r="IX139" s="210"/>
      <c r="IY139" s="210"/>
      <c r="IZ139" s="210"/>
      <c r="JA139" s="210"/>
      <c r="JB139" s="210"/>
      <c r="JC139" s="210"/>
      <c r="JD139" s="210"/>
      <c r="JE139" s="210"/>
      <c r="JF139" s="210"/>
      <c r="JG139" s="210"/>
      <c r="JH139" s="210"/>
      <c r="JI139" s="210"/>
      <c r="JJ139" s="210"/>
      <c r="JK139" s="210"/>
      <c r="JL139" s="210"/>
      <c r="JM139" s="210"/>
      <c r="JN139" s="210"/>
      <c r="JO139" s="210"/>
      <c r="JP139" s="210"/>
      <c r="JQ139" s="210"/>
      <c r="JR139" s="210"/>
      <c r="JS139" s="210"/>
      <c r="JT139" s="210"/>
      <c r="JU139" s="210"/>
      <c r="JV139" s="210"/>
      <c r="JW139" s="210"/>
      <c r="JX139" s="210"/>
      <c r="JY139" s="210"/>
      <c r="JZ139" s="210"/>
      <c r="KA139" s="210"/>
      <c r="KB139" s="210"/>
      <c r="KC139" s="210"/>
      <c r="KD139" s="210"/>
      <c r="KE139" s="210"/>
      <c r="KF139" s="210"/>
      <c r="KG139" s="210"/>
      <c r="KH139" s="210"/>
      <c r="KI139" s="210"/>
      <c r="KJ139" s="210"/>
      <c r="KK139" s="210"/>
      <c r="KL139" s="210"/>
      <c r="KM139" s="210"/>
      <c r="KN139" s="210"/>
      <c r="KO139" s="210"/>
      <c r="KP139" s="210"/>
      <c r="KQ139" s="210"/>
      <c r="KR139" s="210"/>
      <c r="KS139" s="210"/>
      <c r="KT139" s="210"/>
      <c r="KU139" s="210"/>
      <c r="KV139" s="210"/>
      <c r="KW139" s="210"/>
      <c r="KX139" s="210"/>
      <c r="KY139" s="210"/>
      <c r="KZ139" s="210"/>
      <c r="LA139" s="210"/>
      <c r="LB139" s="210"/>
      <c r="LC139" s="210"/>
      <c r="LD139" s="210"/>
      <c r="LE139" s="210"/>
      <c r="LF139" s="210"/>
      <c r="LG139" s="210"/>
      <c r="LH139" s="210"/>
      <c r="LI139" s="210"/>
      <c r="LJ139" s="210"/>
    </row>
    <row r="140" spans="1:322" s="230" customFormat="1" ht="60" customHeight="1" x14ac:dyDescent="0.35">
      <c r="A140" s="210"/>
      <c r="B140" s="359" t="s">
        <v>280</v>
      </c>
      <c r="C140" s="316"/>
      <c r="D140" s="183" t="str">
        <f>IF(ISBLANK(Tableau2[[#This Row],[Date de signature]]),"",UPPER(TEXT(Tableau2[[#This Row],[Date de signature]],"mmm")))</f>
        <v/>
      </c>
      <c r="E140" s="183" t="str">
        <f>IF(ISBLANK(Tableau2[[#This Row],[Date de signature]]),"",UPPER(TEXT(Tableau2[[#This Row],[Date de signature]],"AAAA")))</f>
        <v/>
      </c>
      <c r="F140" s="207"/>
      <c r="G140" s="183"/>
      <c r="H140" s="386"/>
      <c r="I140" s="388"/>
      <c r="J140" s="191"/>
      <c r="K140" s="63" t="str">
        <f>IFERROR(VLOOKUP(Tableau2[[#This Row],[Nom association/Sigle]],Tableau1[],2,FALSE),"")</f>
        <v/>
      </c>
      <c r="L140" s="63" t="str">
        <f>IFERROR(VLOOKUP(Tableau2[[#This Row],[Nom association/Sigle]],Tableau1[],4,FALSE),"")</f>
        <v/>
      </c>
      <c r="M140" s="63" t="str">
        <f>IFERROR(VLOOKUP(Tableau2[[#This Row],[Nom association/Sigle]],Tableau1[],5,FALSE),"")</f>
        <v/>
      </c>
      <c r="N140" s="450" t="str">
        <f>IFERROR(VLOOKUP(Tableau2[[#This Row],[Nom association/Sigle]],Tableau1[],6,FALSE),"")</f>
        <v/>
      </c>
      <c r="O140" s="63" t="str">
        <f>IFERROR(VLOOKUP(Tableau2[[#This Row],[Nom association/Sigle]],Tableau1[],7,FALSE),"")</f>
        <v/>
      </c>
      <c r="P140" s="390"/>
      <c r="Q140" s="191"/>
      <c r="R140" s="191"/>
      <c r="S140" s="317"/>
      <c r="T140" s="318"/>
      <c r="U140" s="318"/>
      <c r="V140" s="191"/>
      <c r="W140" s="316"/>
      <c r="X140" s="316" t="str">
        <f>IF(ISBLANK(Tableau2[[#This Row],[Date de début]]),"",UPPER(TEXT(Tableau2[[#This Row],[Date de début]],"mmm")))</f>
        <v/>
      </c>
      <c r="Y140" s="316" t="str">
        <f>IF(ISBLANK(Tableau2[[#This Row],[Date de début]]),"",UPPER(TEXT(Tableau2[[#This Row],[Date de début]],"AAAA")))</f>
        <v/>
      </c>
      <c r="Z140" s="316"/>
      <c r="AA140" s="186" t="str">
        <f>IF(ISBLANK(Tableau2[[#This Row],[Date de fin]]),"",UPPER(TEXT(Tableau2[[#This Row],[Date de fin]],"mmm")))</f>
        <v/>
      </c>
      <c r="AB140" s="319" t="str">
        <f>IF(ISBLANK(Tableau2[[#This Row],[Date de fin]]),"",UPPER(TEXT(Tableau2[[#This Row],[Date de fin]],"AAAA")))</f>
        <v/>
      </c>
      <c r="AC140" s="320">
        <f>DATEDIF(Tableau2[[#This Row],[Date de début]],Tableau2[[#This Row],[Date de fin]],"m")</f>
        <v>0</v>
      </c>
      <c r="AD140" s="318"/>
      <c r="AE140" s="183"/>
      <c r="AF140" s="183"/>
      <c r="AG140" s="191"/>
      <c r="AH140" s="321"/>
      <c r="AI140" s="321"/>
      <c r="AJ140" s="338"/>
      <c r="AK140" s="350">
        <f t="shared" si="2"/>
        <v>0</v>
      </c>
      <c r="AL140" s="339"/>
      <c r="AM140" s="210"/>
      <c r="AN140" s="210"/>
      <c r="AO140" s="210"/>
      <c r="AP140" s="210"/>
      <c r="AQ140" s="210"/>
      <c r="AR140" s="210"/>
      <c r="AS140" s="210"/>
      <c r="AT140" s="210"/>
      <c r="AU140" s="210"/>
      <c r="AV140" s="210"/>
      <c r="AW140" s="210"/>
      <c r="AX140" s="210"/>
      <c r="AY140" s="210"/>
      <c r="AZ140" s="210"/>
      <c r="BA140" s="210"/>
      <c r="BB140" s="210"/>
      <c r="BC140" s="210"/>
      <c r="BD140" s="210"/>
      <c r="BE140" s="210"/>
      <c r="BF140" s="210"/>
      <c r="BG140" s="210"/>
      <c r="BH140" s="210"/>
      <c r="BI140" s="210"/>
      <c r="BJ140" s="210"/>
      <c r="BK140" s="210"/>
      <c r="BL140" s="210"/>
      <c r="BM140" s="210"/>
      <c r="BN140" s="210"/>
      <c r="BO140" s="210"/>
      <c r="BP140" s="210"/>
      <c r="BQ140" s="210"/>
      <c r="BR140" s="210"/>
      <c r="BS140" s="210"/>
      <c r="BT140" s="210"/>
      <c r="BU140" s="210"/>
      <c r="BV140" s="210"/>
      <c r="BW140" s="210"/>
      <c r="BX140" s="210"/>
      <c r="BY140" s="210"/>
      <c r="BZ140" s="210"/>
      <c r="CA140" s="210"/>
      <c r="CB140" s="210"/>
      <c r="CC140" s="210"/>
      <c r="CD140" s="210"/>
      <c r="CE140" s="210"/>
      <c r="CF140" s="210"/>
      <c r="CG140" s="210"/>
      <c r="CH140" s="210"/>
      <c r="CI140" s="210"/>
      <c r="CJ140" s="210"/>
      <c r="CK140" s="210"/>
      <c r="CL140" s="210"/>
      <c r="CM140" s="210"/>
      <c r="CN140" s="210"/>
      <c r="CO140" s="210"/>
      <c r="CP140" s="210"/>
      <c r="CQ140" s="210"/>
      <c r="CR140" s="210"/>
      <c r="CS140" s="210"/>
      <c r="CT140" s="210"/>
      <c r="CU140" s="210"/>
      <c r="CV140" s="210"/>
      <c r="CW140" s="210"/>
      <c r="CX140" s="210"/>
      <c r="CY140" s="210"/>
      <c r="CZ140" s="210"/>
      <c r="DA140" s="210"/>
      <c r="DB140" s="210"/>
      <c r="DC140" s="210"/>
      <c r="DD140" s="210"/>
      <c r="DE140" s="210"/>
      <c r="DF140" s="210"/>
      <c r="DG140" s="210"/>
      <c r="DH140" s="210"/>
      <c r="DI140" s="210"/>
      <c r="DJ140" s="210"/>
      <c r="DK140" s="210"/>
      <c r="DL140" s="210"/>
      <c r="DM140" s="210"/>
      <c r="DN140" s="210"/>
      <c r="DO140" s="210"/>
      <c r="DP140" s="210"/>
      <c r="DQ140" s="210"/>
      <c r="DR140" s="210"/>
      <c r="DS140" s="210"/>
      <c r="DT140" s="210"/>
      <c r="DU140" s="210"/>
      <c r="DV140" s="210"/>
      <c r="DW140" s="210"/>
      <c r="DX140" s="210"/>
      <c r="DY140" s="210"/>
      <c r="DZ140" s="210"/>
      <c r="EA140" s="210"/>
      <c r="EB140" s="210"/>
      <c r="EC140" s="210"/>
      <c r="ED140" s="210"/>
      <c r="EE140" s="210"/>
      <c r="EF140" s="210"/>
      <c r="EG140" s="210"/>
      <c r="EH140" s="210"/>
      <c r="EI140" s="210"/>
      <c r="EJ140" s="210"/>
      <c r="EK140" s="210"/>
      <c r="EL140" s="210"/>
      <c r="EM140" s="210"/>
      <c r="EN140" s="210"/>
      <c r="EO140" s="210"/>
      <c r="EP140" s="210"/>
      <c r="EQ140" s="210"/>
      <c r="ER140" s="210"/>
      <c r="ES140" s="210"/>
      <c r="ET140" s="210"/>
      <c r="EU140" s="210"/>
      <c r="EV140" s="210"/>
      <c r="EW140" s="210"/>
      <c r="EX140" s="210"/>
      <c r="EY140" s="210"/>
      <c r="EZ140" s="210"/>
      <c r="FA140" s="210"/>
      <c r="FB140" s="210"/>
      <c r="FC140" s="210"/>
      <c r="FD140" s="210"/>
      <c r="FE140" s="210"/>
      <c r="FF140" s="210"/>
      <c r="FG140" s="210"/>
      <c r="FH140" s="210"/>
      <c r="FI140" s="210"/>
      <c r="FJ140" s="210"/>
      <c r="FK140" s="210"/>
      <c r="FL140" s="210"/>
      <c r="FM140" s="210"/>
      <c r="FN140" s="210"/>
      <c r="FO140" s="210"/>
      <c r="FP140" s="210"/>
      <c r="FQ140" s="210"/>
      <c r="FR140" s="210"/>
      <c r="FS140" s="210"/>
      <c r="FT140" s="210"/>
      <c r="FU140" s="210"/>
      <c r="FV140" s="210"/>
      <c r="FW140" s="210"/>
      <c r="FX140" s="210"/>
      <c r="FY140" s="210"/>
      <c r="FZ140" s="210"/>
      <c r="GA140" s="210"/>
      <c r="GB140" s="210"/>
      <c r="GC140" s="210"/>
      <c r="GD140" s="210"/>
      <c r="GE140" s="210"/>
      <c r="GF140" s="210"/>
      <c r="GG140" s="210"/>
      <c r="GH140" s="210"/>
      <c r="GI140" s="210"/>
      <c r="GJ140" s="210"/>
      <c r="GK140" s="210"/>
      <c r="GL140" s="210"/>
      <c r="GM140" s="210"/>
      <c r="GN140" s="210"/>
      <c r="GO140" s="210"/>
      <c r="GP140" s="210"/>
      <c r="GQ140" s="210"/>
      <c r="GR140" s="210"/>
      <c r="GS140" s="210"/>
      <c r="GT140" s="210"/>
      <c r="GU140" s="210"/>
      <c r="GV140" s="210"/>
      <c r="GW140" s="210"/>
      <c r="GX140" s="210"/>
      <c r="GY140" s="210"/>
      <c r="GZ140" s="210"/>
      <c r="HA140" s="210"/>
      <c r="HB140" s="210"/>
      <c r="HC140" s="210"/>
      <c r="HD140" s="210"/>
      <c r="HE140" s="210"/>
      <c r="HF140" s="210"/>
      <c r="HG140" s="210"/>
      <c r="HH140" s="210"/>
      <c r="HI140" s="210"/>
      <c r="HJ140" s="210"/>
      <c r="HK140" s="210"/>
      <c r="HL140" s="210"/>
      <c r="HM140" s="210"/>
      <c r="HN140" s="210"/>
      <c r="HO140" s="210"/>
      <c r="HP140" s="210"/>
      <c r="HQ140" s="210"/>
      <c r="HR140" s="210"/>
      <c r="HS140" s="210"/>
      <c r="HT140" s="210"/>
      <c r="HU140" s="210"/>
      <c r="HV140" s="210"/>
      <c r="HW140" s="210"/>
      <c r="HX140" s="210"/>
      <c r="HY140" s="210"/>
      <c r="HZ140" s="210"/>
      <c r="IA140" s="210"/>
      <c r="IB140" s="210"/>
      <c r="IC140" s="210"/>
      <c r="ID140" s="210"/>
      <c r="IE140" s="210"/>
      <c r="IF140" s="210"/>
      <c r="IG140" s="210"/>
      <c r="IH140" s="210"/>
      <c r="II140" s="210"/>
      <c r="IJ140" s="210"/>
      <c r="IK140" s="210"/>
      <c r="IL140" s="210"/>
      <c r="IM140" s="210"/>
      <c r="IN140" s="210"/>
      <c r="IO140" s="210"/>
      <c r="IP140" s="210"/>
      <c r="IQ140" s="210"/>
      <c r="IR140" s="210"/>
      <c r="IS140" s="210"/>
      <c r="IT140" s="210"/>
      <c r="IU140" s="210"/>
      <c r="IV140" s="210"/>
      <c r="IW140" s="210"/>
      <c r="IX140" s="210"/>
      <c r="IY140" s="210"/>
      <c r="IZ140" s="210"/>
      <c r="JA140" s="210"/>
      <c r="JB140" s="210"/>
      <c r="JC140" s="210"/>
      <c r="JD140" s="210"/>
      <c r="JE140" s="210"/>
      <c r="JF140" s="210"/>
      <c r="JG140" s="210"/>
      <c r="JH140" s="210"/>
      <c r="JI140" s="210"/>
      <c r="JJ140" s="210"/>
      <c r="JK140" s="210"/>
      <c r="JL140" s="210"/>
      <c r="JM140" s="210"/>
      <c r="JN140" s="210"/>
      <c r="JO140" s="210"/>
      <c r="JP140" s="210"/>
      <c r="JQ140" s="210"/>
      <c r="JR140" s="210"/>
      <c r="JS140" s="210"/>
      <c r="JT140" s="210"/>
      <c r="JU140" s="210"/>
      <c r="JV140" s="210"/>
      <c r="JW140" s="210"/>
      <c r="JX140" s="210"/>
      <c r="JY140" s="210"/>
      <c r="JZ140" s="210"/>
      <c r="KA140" s="210"/>
      <c r="KB140" s="210"/>
      <c r="KC140" s="210"/>
      <c r="KD140" s="210"/>
      <c r="KE140" s="210"/>
      <c r="KF140" s="210"/>
      <c r="KG140" s="210"/>
      <c r="KH140" s="210"/>
      <c r="KI140" s="210"/>
      <c r="KJ140" s="210"/>
      <c r="KK140" s="210"/>
      <c r="KL140" s="210"/>
      <c r="KM140" s="210"/>
      <c r="KN140" s="210"/>
      <c r="KO140" s="210"/>
      <c r="KP140" s="210"/>
      <c r="KQ140" s="210"/>
      <c r="KR140" s="210"/>
      <c r="KS140" s="210"/>
      <c r="KT140" s="210"/>
      <c r="KU140" s="210"/>
      <c r="KV140" s="210"/>
      <c r="KW140" s="210"/>
      <c r="KX140" s="210"/>
      <c r="KY140" s="210"/>
      <c r="KZ140" s="210"/>
      <c r="LA140" s="210"/>
      <c r="LB140" s="210"/>
      <c r="LC140" s="210"/>
      <c r="LD140" s="210"/>
      <c r="LE140" s="210"/>
      <c r="LF140" s="210"/>
      <c r="LG140" s="210"/>
      <c r="LH140" s="210"/>
      <c r="LI140" s="210"/>
      <c r="LJ140" s="210"/>
    </row>
    <row r="141" spans="1:322" s="230" customFormat="1" ht="77.150000000000006" customHeight="1" x14ac:dyDescent="0.35">
      <c r="A141" s="210"/>
      <c r="B141" s="359" t="s">
        <v>280</v>
      </c>
      <c r="C141" s="316"/>
      <c r="D141" s="183" t="str">
        <f>IF(ISBLANK(Tableau2[[#This Row],[Date de signature]]),"",UPPER(TEXT(Tableau2[[#This Row],[Date de signature]],"mmm")))</f>
        <v/>
      </c>
      <c r="E141" s="183" t="str">
        <f>IF(ISBLANK(Tableau2[[#This Row],[Date de signature]]),"",UPPER(TEXT(Tableau2[[#This Row],[Date de signature]],"AAAA")))</f>
        <v/>
      </c>
      <c r="F141" s="207"/>
      <c r="G141" s="183"/>
      <c r="H141" s="386"/>
      <c r="I141" s="388"/>
      <c r="J141" s="191"/>
      <c r="K141" s="63" t="str">
        <f>IFERROR(VLOOKUP(Tableau2[[#This Row],[Nom association/Sigle]],Tableau1[],2,FALSE),"")</f>
        <v/>
      </c>
      <c r="L141" s="63" t="str">
        <f>IFERROR(VLOOKUP(Tableau2[[#This Row],[Nom association/Sigle]],Tableau1[],4,FALSE),"")</f>
        <v/>
      </c>
      <c r="M141" s="63" t="str">
        <f>IFERROR(VLOOKUP(Tableau2[[#This Row],[Nom association/Sigle]],Tableau1[],5,FALSE),"")</f>
        <v/>
      </c>
      <c r="N141" s="450" t="str">
        <f>IFERROR(VLOOKUP(Tableau2[[#This Row],[Nom association/Sigle]],Tableau1[],6,FALSE),"")</f>
        <v/>
      </c>
      <c r="O141" s="63" t="str">
        <f>IFERROR(VLOOKUP(Tableau2[[#This Row],[Nom association/Sigle]],Tableau1[],7,FALSE),"")</f>
        <v/>
      </c>
      <c r="P141" s="390"/>
      <c r="Q141" s="191"/>
      <c r="R141" s="191"/>
      <c r="S141" s="317"/>
      <c r="T141" s="318"/>
      <c r="U141" s="318"/>
      <c r="V141" s="191"/>
      <c r="W141" s="316"/>
      <c r="X141" s="316" t="str">
        <f>IF(ISBLANK(Tableau2[[#This Row],[Date de début]]),"",UPPER(TEXT(Tableau2[[#This Row],[Date de début]],"mmm")))</f>
        <v/>
      </c>
      <c r="Y141" s="316" t="str">
        <f>IF(ISBLANK(Tableau2[[#This Row],[Date de début]]),"",UPPER(TEXT(Tableau2[[#This Row],[Date de début]],"AAAA")))</f>
        <v/>
      </c>
      <c r="Z141" s="316"/>
      <c r="AA141" s="186" t="str">
        <f>IF(ISBLANK(Tableau2[[#This Row],[Date de fin]]),"",UPPER(TEXT(Tableau2[[#This Row],[Date de fin]],"mmm")))</f>
        <v/>
      </c>
      <c r="AB141" s="319" t="str">
        <f>IF(ISBLANK(Tableau2[[#This Row],[Date de fin]]),"",UPPER(TEXT(Tableau2[[#This Row],[Date de fin]],"AAAA")))</f>
        <v/>
      </c>
      <c r="AC141" s="320">
        <f>DATEDIF(Tableau2[[#This Row],[Date de début]],Tableau2[[#This Row],[Date de fin]],"m")</f>
        <v>0</v>
      </c>
      <c r="AD141" s="318"/>
      <c r="AE141" s="183"/>
      <c r="AF141" s="183"/>
      <c r="AG141" s="191"/>
      <c r="AH141" s="321"/>
      <c r="AI141" s="321"/>
      <c r="AJ141" s="338"/>
      <c r="AK141" s="350">
        <f t="shared" si="2"/>
        <v>0</v>
      </c>
      <c r="AL141" s="339"/>
      <c r="AM141" s="210"/>
      <c r="AN141" s="210"/>
      <c r="AO141" s="210"/>
      <c r="AP141" s="210"/>
      <c r="AQ141" s="210"/>
      <c r="AR141" s="210"/>
      <c r="AS141" s="210"/>
      <c r="AT141" s="210"/>
      <c r="AU141" s="210"/>
      <c r="AV141" s="210"/>
      <c r="AW141" s="210"/>
      <c r="AX141" s="210"/>
      <c r="AY141" s="210"/>
      <c r="AZ141" s="210"/>
      <c r="BA141" s="210"/>
      <c r="BB141" s="210"/>
      <c r="BC141" s="210"/>
      <c r="BD141" s="210"/>
      <c r="BE141" s="210"/>
      <c r="BF141" s="210"/>
      <c r="BG141" s="210"/>
      <c r="BH141" s="210"/>
      <c r="BI141" s="210"/>
      <c r="BJ141" s="210"/>
      <c r="BK141" s="210"/>
      <c r="BL141" s="210"/>
      <c r="BM141" s="210"/>
      <c r="BN141" s="210"/>
      <c r="BO141" s="210"/>
      <c r="BP141" s="210"/>
      <c r="BQ141" s="210"/>
      <c r="BR141" s="210"/>
      <c r="BS141" s="210"/>
      <c r="BT141" s="210"/>
      <c r="BU141" s="210"/>
      <c r="BV141" s="210"/>
      <c r="BW141" s="210"/>
      <c r="BX141" s="210"/>
      <c r="BY141" s="210"/>
      <c r="BZ141" s="210"/>
      <c r="CA141" s="210"/>
      <c r="CB141" s="210"/>
      <c r="CC141" s="210"/>
      <c r="CD141" s="210"/>
      <c r="CE141" s="210"/>
      <c r="CF141" s="210"/>
      <c r="CG141" s="210"/>
      <c r="CH141" s="210"/>
      <c r="CI141" s="210"/>
      <c r="CJ141" s="210"/>
      <c r="CK141" s="210"/>
      <c r="CL141" s="210"/>
      <c r="CM141" s="210"/>
      <c r="CN141" s="210"/>
      <c r="CO141" s="210"/>
      <c r="CP141" s="210"/>
      <c r="CQ141" s="210"/>
      <c r="CR141" s="210"/>
      <c r="CS141" s="210"/>
      <c r="CT141" s="210"/>
      <c r="CU141" s="210"/>
      <c r="CV141" s="210"/>
      <c r="CW141" s="210"/>
      <c r="CX141" s="210"/>
      <c r="CY141" s="210"/>
      <c r="CZ141" s="210"/>
      <c r="DA141" s="210"/>
      <c r="DB141" s="210"/>
      <c r="DC141" s="210"/>
      <c r="DD141" s="210"/>
      <c r="DE141" s="210"/>
      <c r="DF141" s="210"/>
      <c r="DG141" s="210"/>
      <c r="DH141" s="210"/>
      <c r="DI141" s="210"/>
      <c r="DJ141" s="210"/>
      <c r="DK141" s="210"/>
      <c r="DL141" s="210"/>
      <c r="DM141" s="210"/>
      <c r="DN141" s="210"/>
      <c r="DO141" s="210"/>
      <c r="DP141" s="210"/>
      <c r="DQ141" s="210"/>
      <c r="DR141" s="210"/>
      <c r="DS141" s="210"/>
      <c r="DT141" s="210"/>
      <c r="DU141" s="210"/>
      <c r="DV141" s="210"/>
      <c r="DW141" s="210"/>
      <c r="DX141" s="210"/>
      <c r="DY141" s="210"/>
      <c r="DZ141" s="210"/>
      <c r="EA141" s="210"/>
      <c r="EB141" s="210"/>
      <c r="EC141" s="210"/>
      <c r="ED141" s="210"/>
      <c r="EE141" s="210"/>
      <c r="EF141" s="210"/>
      <c r="EG141" s="210"/>
      <c r="EH141" s="210"/>
      <c r="EI141" s="210"/>
      <c r="EJ141" s="210"/>
      <c r="EK141" s="210"/>
      <c r="EL141" s="210"/>
      <c r="EM141" s="210"/>
      <c r="EN141" s="210"/>
      <c r="EO141" s="210"/>
      <c r="EP141" s="210"/>
      <c r="EQ141" s="210"/>
      <c r="ER141" s="210"/>
      <c r="ES141" s="210"/>
      <c r="ET141" s="210"/>
      <c r="EU141" s="210"/>
      <c r="EV141" s="210"/>
      <c r="EW141" s="210"/>
      <c r="EX141" s="210"/>
      <c r="EY141" s="210"/>
      <c r="EZ141" s="210"/>
      <c r="FA141" s="210"/>
      <c r="FB141" s="210"/>
      <c r="FC141" s="210"/>
      <c r="FD141" s="210"/>
      <c r="FE141" s="210"/>
      <c r="FF141" s="210"/>
      <c r="FG141" s="210"/>
      <c r="FH141" s="210"/>
      <c r="FI141" s="210"/>
      <c r="FJ141" s="210"/>
      <c r="FK141" s="210"/>
      <c r="FL141" s="210"/>
      <c r="FM141" s="210"/>
      <c r="FN141" s="210"/>
      <c r="FO141" s="210"/>
      <c r="FP141" s="210"/>
      <c r="FQ141" s="210"/>
      <c r="FR141" s="210"/>
      <c r="FS141" s="210"/>
      <c r="FT141" s="210"/>
      <c r="FU141" s="210"/>
      <c r="FV141" s="210"/>
      <c r="FW141" s="210"/>
      <c r="FX141" s="210"/>
      <c r="FY141" s="210"/>
      <c r="FZ141" s="210"/>
      <c r="GA141" s="210"/>
      <c r="GB141" s="210"/>
      <c r="GC141" s="210"/>
      <c r="GD141" s="210"/>
      <c r="GE141" s="210"/>
      <c r="GF141" s="210"/>
      <c r="GG141" s="210"/>
      <c r="GH141" s="210"/>
      <c r="GI141" s="210"/>
      <c r="GJ141" s="210"/>
      <c r="GK141" s="210"/>
      <c r="GL141" s="210"/>
      <c r="GM141" s="210"/>
      <c r="GN141" s="210"/>
      <c r="GO141" s="210"/>
      <c r="GP141" s="210"/>
      <c r="GQ141" s="210"/>
      <c r="GR141" s="210"/>
      <c r="GS141" s="210"/>
      <c r="GT141" s="210"/>
      <c r="GU141" s="210"/>
      <c r="GV141" s="210"/>
      <c r="GW141" s="210"/>
      <c r="GX141" s="210"/>
      <c r="GY141" s="210"/>
      <c r="GZ141" s="210"/>
      <c r="HA141" s="210"/>
      <c r="HB141" s="210"/>
      <c r="HC141" s="210"/>
      <c r="HD141" s="210"/>
      <c r="HE141" s="210"/>
      <c r="HF141" s="210"/>
      <c r="HG141" s="210"/>
      <c r="HH141" s="210"/>
      <c r="HI141" s="210"/>
      <c r="HJ141" s="210"/>
      <c r="HK141" s="210"/>
      <c r="HL141" s="210"/>
      <c r="HM141" s="210"/>
      <c r="HN141" s="210"/>
      <c r="HO141" s="210"/>
      <c r="HP141" s="210"/>
      <c r="HQ141" s="210"/>
      <c r="HR141" s="210"/>
      <c r="HS141" s="210"/>
      <c r="HT141" s="210"/>
      <c r="HU141" s="210"/>
      <c r="HV141" s="210"/>
      <c r="HW141" s="210"/>
      <c r="HX141" s="210"/>
      <c r="HY141" s="210"/>
      <c r="HZ141" s="210"/>
      <c r="IA141" s="210"/>
      <c r="IB141" s="210"/>
      <c r="IC141" s="210"/>
      <c r="ID141" s="210"/>
      <c r="IE141" s="210"/>
      <c r="IF141" s="210"/>
      <c r="IG141" s="210"/>
      <c r="IH141" s="210"/>
      <c r="II141" s="210"/>
      <c r="IJ141" s="210"/>
      <c r="IK141" s="210"/>
      <c r="IL141" s="210"/>
      <c r="IM141" s="210"/>
      <c r="IN141" s="210"/>
      <c r="IO141" s="210"/>
      <c r="IP141" s="210"/>
      <c r="IQ141" s="210"/>
      <c r="IR141" s="210"/>
      <c r="IS141" s="210"/>
      <c r="IT141" s="210"/>
      <c r="IU141" s="210"/>
      <c r="IV141" s="210"/>
      <c r="IW141" s="210"/>
      <c r="IX141" s="210"/>
      <c r="IY141" s="210"/>
      <c r="IZ141" s="210"/>
      <c r="JA141" s="210"/>
      <c r="JB141" s="210"/>
      <c r="JC141" s="210"/>
      <c r="JD141" s="210"/>
      <c r="JE141" s="210"/>
      <c r="JF141" s="210"/>
      <c r="JG141" s="210"/>
      <c r="JH141" s="210"/>
      <c r="JI141" s="210"/>
      <c r="JJ141" s="210"/>
      <c r="JK141" s="210"/>
      <c r="JL141" s="210"/>
      <c r="JM141" s="210"/>
      <c r="JN141" s="210"/>
      <c r="JO141" s="210"/>
      <c r="JP141" s="210"/>
      <c r="JQ141" s="210"/>
      <c r="JR141" s="210"/>
      <c r="JS141" s="210"/>
      <c r="JT141" s="210"/>
      <c r="JU141" s="210"/>
      <c r="JV141" s="210"/>
      <c r="JW141" s="210"/>
      <c r="JX141" s="210"/>
      <c r="JY141" s="210"/>
      <c r="JZ141" s="210"/>
      <c r="KA141" s="210"/>
      <c r="KB141" s="210"/>
      <c r="KC141" s="210"/>
      <c r="KD141" s="210"/>
      <c r="KE141" s="210"/>
      <c r="KF141" s="210"/>
      <c r="KG141" s="210"/>
      <c r="KH141" s="210"/>
      <c r="KI141" s="210"/>
      <c r="KJ141" s="210"/>
      <c r="KK141" s="210"/>
      <c r="KL141" s="210"/>
      <c r="KM141" s="210"/>
      <c r="KN141" s="210"/>
      <c r="KO141" s="210"/>
      <c r="KP141" s="210"/>
      <c r="KQ141" s="210"/>
      <c r="KR141" s="210"/>
      <c r="KS141" s="210"/>
      <c r="KT141" s="210"/>
      <c r="KU141" s="210"/>
      <c r="KV141" s="210"/>
      <c r="KW141" s="210"/>
      <c r="KX141" s="210"/>
      <c r="KY141" s="210"/>
      <c r="KZ141" s="210"/>
      <c r="LA141" s="210"/>
      <c r="LB141" s="210"/>
      <c r="LC141" s="210"/>
      <c r="LD141" s="210"/>
      <c r="LE141" s="210"/>
      <c r="LF141" s="210"/>
      <c r="LG141" s="210"/>
      <c r="LH141" s="210"/>
      <c r="LI141" s="210"/>
      <c r="LJ141" s="210"/>
    </row>
    <row r="142" spans="1:322" ht="42" customHeight="1" x14ac:dyDescent="0.35">
      <c r="C142" s="316"/>
      <c r="D142" s="183" t="str">
        <f>IF(ISBLANK(Tableau2[[#This Row],[Date de signature]]),"",UPPER(TEXT(Tableau2[[#This Row],[Date de signature]],"mmm")))</f>
        <v/>
      </c>
      <c r="E142" s="183" t="str">
        <f>IF(ISBLANK(Tableau2[[#This Row],[Date de signature]]),"",UPPER(TEXT(Tableau2[[#This Row],[Date de signature]],"AAAA")))</f>
        <v/>
      </c>
      <c r="F142" s="207"/>
      <c r="G142" s="183"/>
      <c r="H142" s="386"/>
      <c r="I142" s="388"/>
      <c r="J142" s="191"/>
      <c r="K142" s="63" t="str">
        <f>IFERROR(VLOOKUP(Tableau2[[#This Row],[Nom association/Sigle]],Tableau1[],2,FALSE),"")</f>
        <v/>
      </c>
      <c r="L142" s="63" t="str">
        <f>IFERROR(VLOOKUP(Tableau2[[#This Row],[Nom association/Sigle]],Tableau1[],4,FALSE),"")</f>
        <v/>
      </c>
      <c r="M142" s="63" t="str">
        <f>IFERROR(VLOOKUP(Tableau2[[#This Row],[Nom association/Sigle]],Tableau1[],5,FALSE),"")</f>
        <v/>
      </c>
      <c r="N142" s="450" t="str">
        <f>IFERROR(VLOOKUP(Tableau2[[#This Row],[Nom association/Sigle]],Tableau1[],6,FALSE),"")</f>
        <v/>
      </c>
      <c r="O142" s="63" t="str">
        <f>IFERROR(VLOOKUP(Tableau2[[#This Row],[Nom association/Sigle]],Tableau1[],7,FALSE),"")</f>
        <v/>
      </c>
      <c r="P142" s="390"/>
      <c r="Q142" s="191"/>
      <c r="R142" s="191"/>
      <c r="S142" s="317"/>
      <c r="T142" s="318"/>
      <c r="U142" s="318"/>
      <c r="V142" s="191"/>
      <c r="W142" s="316"/>
      <c r="X142" s="316" t="str">
        <f>IF(ISBLANK(Tableau2[[#This Row],[Date de début]]),"",UPPER(TEXT(Tableau2[[#This Row],[Date de début]],"mmm")))</f>
        <v/>
      </c>
      <c r="Y142" s="316" t="str">
        <f>IF(ISBLANK(Tableau2[[#This Row],[Date de début]]),"",UPPER(TEXT(Tableau2[[#This Row],[Date de début]],"AAAA")))</f>
        <v/>
      </c>
      <c r="Z142" s="316"/>
      <c r="AA142" s="186" t="str">
        <f>IF(ISBLANK(Tableau2[[#This Row],[Date de fin]]),"",UPPER(TEXT(Tableau2[[#This Row],[Date de fin]],"mmm")))</f>
        <v/>
      </c>
      <c r="AB142" s="319" t="str">
        <f>IF(ISBLANK(Tableau2[[#This Row],[Date de fin]]),"",UPPER(TEXT(Tableau2[[#This Row],[Date de fin]],"AAAA")))</f>
        <v/>
      </c>
      <c r="AC142" s="320">
        <f>DATEDIF(Tableau2[[#This Row],[Date de début]],Tableau2[[#This Row],[Date de fin]],"m")</f>
        <v>0</v>
      </c>
      <c r="AD142" s="318"/>
      <c r="AE142" s="183"/>
      <c r="AF142" s="183"/>
      <c r="AG142" s="191"/>
      <c r="AH142" s="321"/>
      <c r="AI142" s="321"/>
      <c r="AJ142" s="338"/>
      <c r="AK142" s="350">
        <f t="shared" si="2"/>
        <v>0</v>
      </c>
      <c r="AL142" s="339"/>
    </row>
    <row r="143" spans="1:322" s="230" customFormat="1" ht="42" customHeight="1" x14ac:dyDescent="0.35">
      <c r="A143" s="210"/>
      <c r="B143" s="359" t="s">
        <v>280</v>
      </c>
      <c r="C143" s="316"/>
      <c r="D143" s="183" t="str">
        <f>IF(ISBLANK(Tableau2[[#This Row],[Date de signature]]),"",UPPER(TEXT(Tableau2[[#This Row],[Date de signature]],"mmm")))</f>
        <v/>
      </c>
      <c r="E143" s="183" t="str">
        <f>IF(ISBLANK(Tableau2[[#This Row],[Date de signature]]),"",UPPER(TEXT(Tableau2[[#This Row],[Date de signature]],"AAAA")))</f>
        <v/>
      </c>
      <c r="F143" s="207"/>
      <c r="G143" s="183"/>
      <c r="H143" s="386"/>
      <c r="I143" s="388"/>
      <c r="J143" s="191"/>
      <c r="K143" s="63" t="str">
        <f>IFERROR(VLOOKUP(Tableau2[[#This Row],[Nom association/Sigle]],Tableau1[],2,FALSE),"")</f>
        <v/>
      </c>
      <c r="L143" s="63" t="str">
        <f>IFERROR(VLOOKUP(Tableau2[[#This Row],[Nom association/Sigle]],Tableau1[],4,FALSE),"")</f>
        <v/>
      </c>
      <c r="M143" s="63" t="str">
        <f>IFERROR(VLOOKUP(Tableau2[[#This Row],[Nom association/Sigle]],Tableau1[],5,FALSE),"")</f>
        <v/>
      </c>
      <c r="N143" s="450" t="str">
        <f>IFERROR(VLOOKUP(Tableau2[[#This Row],[Nom association/Sigle]],Tableau1[],6,FALSE),"")</f>
        <v/>
      </c>
      <c r="O143" s="63" t="str">
        <f>IFERROR(VLOOKUP(Tableau2[[#This Row],[Nom association/Sigle]],Tableau1[],7,FALSE),"")</f>
        <v/>
      </c>
      <c r="P143" s="390"/>
      <c r="Q143" s="191"/>
      <c r="R143" s="191"/>
      <c r="S143" s="317"/>
      <c r="T143" s="318"/>
      <c r="U143" s="318"/>
      <c r="V143" s="191"/>
      <c r="W143" s="316"/>
      <c r="X143" s="316" t="str">
        <f>IF(ISBLANK(Tableau2[[#This Row],[Date de début]]),"",UPPER(TEXT(Tableau2[[#This Row],[Date de début]],"mmm")))</f>
        <v/>
      </c>
      <c r="Y143" s="316" t="str">
        <f>IF(ISBLANK(Tableau2[[#This Row],[Date de début]]),"",UPPER(TEXT(Tableau2[[#This Row],[Date de début]],"AAAA")))</f>
        <v/>
      </c>
      <c r="Z143" s="316"/>
      <c r="AA143" s="186" t="str">
        <f>IF(ISBLANK(Tableau2[[#This Row],[Date de fin]]),"",UPPER(TEXT(Tableau2[[#This Row],[Date de fin]],"mmm")))</f>
        <v/>
      </c>
      <c r="AB143" s="319" t="str">
        <f>IF(ISBLANK(Tableau2[[#This Row],[Date de fin]]),"",UPPER(TEXT(Tableau2[[#This Row],[Date de fin]],"AAAA")))</f>
        <v/>
      </c>
      <c r="AC143" s="320">
        <f>DATEDIF(Tableau2[[#This Row],[Date de début]],Tableau2[[#This Row],[Date de fin]],"m")</f>
        <v>0</v>
      </c>
      <c r="AD143" s="318"/>
      <c r="AE143" s="183"/>
      <c r="AF143" s="183"/>
      <c r="AG143" s="191"/>
      <c r="AH143" s="321"/>
      <c r="AI143" s="321"/>
      <c r="AJ143" s="338"/>
      <c r="AK143" s="350">
        <f t="shared" si="2"/>
        <v>0</v>
      </c>
      <c r="AL143" s="339"/>
      <c r="AM143" s="210"/>
      <c r="AN143" s="210"/>
      <c r="AO143" s="210"/>
      <c r="AP143" s="210"/>
      <c r="AQ143" s="210"/>
      <c r="AR143" s="210"/>
      <c r="AS143" s="210"/>
      <c r="AT143" s="210"/>
      <c r="AU143" s="210"/>
      <c r="AV143" s="210"/>
      <c r="AW143" s="210"/>
      <c r="AX143" s="210"/>
      <c r="AY143" s="210"/>
      <c r="AZ143" s="210"/>
      <c r="BA143" s="210"/>
      <c r="BB143" s="210"/>
      <c r="BC143" s="210"/>
      <c r="BD143" s="210"/>
      <c r="BE143" s="210"/>
      <c r="BF143" s="210"/>
      <c r="BG143" s="210"/>
      <c r="BH143" s="210"/>
      <c r="BI143" s="210"/>
      <c r="BJ143" s="210"/>
      <c r="BK143" s="210"/>
      <c r="BL143" s="210"/>
      <c r="BM143" s="210"/>
      <c r="BN143" s="210"/>
      <c r="BO143" s="210"/>
      <c r="BP143" s="210"/>
      <c r="BQ143" s="210"/>
      <c r="BR143" s="210"/>
      <c r="BS143" s="210"/>
      <c r="BT143" s="210"/>
      <c r="BU143" s="210"/>
      <c r="BV143" s="210"/>
      <c r="BW143" s="210"/>
      <c r="BX143" s="210"/>
      <c r="BY143" s="210"/>
      <c r="BZ143" s="210"/>
      <c r="CA143" s="210"/>
      <c r="CB143" s="210"/>
      <c r="CC143" s="210"/>
      <c r="CD143" s="210"/>
      <c r="CE143" s="210"/>
      <c r="CF143" s="210"/>
      <c r="CG143" s="210"/>
      <c r="CH143" s="210"/>
      <c r="CI143" s="210"/>
      <c r="CJ143" s="210"/>
      <c r="CK143" s="210"/>
      <c r="CL143" s="210"/>
      <c r="CM143" s="210"/>
      <c r="CN143" s="210"/>
      <c r="CO143" s="210"/>
      <c r="CP143" s="210"/>
      <c r="CQ143" s="210"/>
      <c r="CR143" s="210"/>
      <c r="CS143" s="210"/>
      <c r="CT143" s="210"/>
      <c r="CU143" s="210"/>
      <c r="CV143" s="210"/>
      <c r="CW143" s="210"/>
      <c r="CX143" s="210"/>
      <c r="CY143" s="210"/>
      <c r="CZ143" s="210"/>
      <c r="DA143" s="210"/>
      <c r="DB143" s="210"/>
      <c r="DC143" s="210"/>
      <c r="DD143" s="210"/>
      <c r="DE143" s="210"/>
      <c r="DF143" s="210"/>
      <c r="DG143" s="210"/>
      <c r="DH143" s="210"/>
      <c r="DI143" s="210"/>
      <c r="DJ143" s="210"/>
      <c r="DK143" s="210"/>
      <c r="DL143" s="210"/>
      <c r="DM143" s="210"/>
      <c r="DN143" s="210"/>
      <c r="DO143" s="210"/>
      <c r="DP143" s="210"/>
      <c r="DQ143" s="210"/>
      <c r="DR143" s="210"/>
      <c r="DS143" s="210"/>
      <c r="DT143" s="210"/>
      <c r="DU143" s="210"/>
      <c r="DV143" s="210"/>
      <c r="DW143" s="210"/>
      <c r="DX143" s="210"/>
      <c r="DY143" s="210"/>
      <c r="DZ143" s="210"/>
      <c r="EA143" s="210"/>
      <c r="EB143" s="210"/>
      <c r="EC143" s="210"/>
      <c r="ED143" s="210"/>
      <c r="EE143" s="210"/>
      <c r="EF143" s="210"/>
      <c r="EG143" s="210"/>
      <c r="EH143" s="210"/>
      <c r="EI143" s="210"/>
      <c r="EJ143" s="210"/>
      <c r="EK143" s="210"/>
      <c r="EL143" s="210"/>
      <c r="EM143" s="210"/>
      <c r="EN143" s="210"/>
      <c r="EO143" s="210"/>
      <c r="EP143" s="210"/>
      <c r="EQ143" s="210"/>
      <c r="ER143" s="210"/>
      <c r="ES143" s="210"/>
      <c r="ET143" s="210"/>
      <c r="EU143" s="210"/>
      <c r="EV143" s="210"/>
      <c r="EW143" s="210"/>
      <c r="EX143" s="210"/>
      <c r="EY143" s="210"/>
      <c r="EZ143" s="210"/>
      <c r="FA143" s="210"/>
      <c r="FB143" s="210"/>
      <c r="FC143" s="210"/>
      <c r="FD143" s="210"/>
      <c r="FE143" s="210"/>
      <c r="FF143" s="210"/>
      <c r="FG143" s="210"/>
      <c r="FH143" s="210"/>
      <c r="FI143" s="210"/>
      <c r="FJ143" s="210"/>
      <c r="FK143" s="210"/>
      <c r="FL143" s="210"/>
      <c r="FM143" s="210"/>
      <c r="FN143" s="210"/>
      <c r="FO143" s="210"/>
      <c r="FP143" s="210"/>
      <c r="FQ143" s="210"/>
      <c r="FR143" s="210"/>
      <c r="FS143" s="210"/>
      <c r="FT143" s="210"/>
      <c r="FU143" s="210"/>
      <c r="FV143" s="210"/>
      <c r="FW143" s="210"/>
      <c r="FX143" s="210"/>
      <c r="FY143" s="210"/>
      <c r="FZ143" s="210"/>
      <c r="GA143" s="210"/>
      <c r="GB143" s="210"/>
      <c r="GC143" s="210"/>
      <c r="GD143" s="210"/>
      <c r="GE143" s="210"/>
      <c r="GF143" s="210"/>
      <c r="GG143" s="210"/>
      <c r="GH143" s="210"/>
      <c r="GI143" s="210"/>
      <c r="GJ143" s="210"/>
      <c r="GK143" s="210"/>
      <c r="GL143" s="210"/>
      <c r="GM143" s="210"/>
      <c r="GN143" s="210"/>
      <c r="GO143" s="210"/>
      <c r="GP143" s="210"/>
      <c r="GQ143" s="210"/>
      <c r="GR143" s="210"/>
      <c r="GS143" s="210"/>
      <c r="GT143" s="210"/>
      <c r="GU143" s="210"/>
      <c r="GV143" s="210"/>
      <c r="GW143" s="210"/>
      <c r="GX143" s="210"/>
      <c r="GY143" s="210"/>
      <c r="GZ143" s="210"/>
      <c r="HA143" s="210"/>
      <c r="HB143" s="210"/>
      <c r="HC143" s="210"/>
      <c r="HD143" s="210"/>
      <c r="HE143" s="210"/>
      <c r="HF143" s="210"/>
      <c r="HG143" s="210"/>
      <c r="HH143" s="210"/>
      <c r="HI143" s="210"/>
      <c r="HJ143" s="210"/>
      <c r="HK143" s="210"/>
      <c r="HL143" s="210"/>
      <c r="HM143" s="210"/>
      <c r="HN143" s="210"/>
      <c r="HO143" s="210"/>
      <c r="HP143" s="210"/>
      <c r="HQ143" s="210"/>
      <c r="HR143" s="210"/>
      <c r="HS143" s="210"/>
      <c r="HT143" s="210"/>
      <c r="HU143" s="210"/>
      <c r="HV143" s="210"/>
      <c r="HW143" s="210"/>
      <c r="HX143" s="210"/>
      <c r="HY143" s="210"/>
      <c r="HZ143" s="210"/>
      <c r="IA143" s="210"/>
      <c r="IB143" s="210"/>
      <c r="IC143" s="210"/>
      <c r="ID143" s="210"/>
      <c r="IE143" s="210"/>
      <c r="IF143" s="210"/>
      <c r="IG143" s="210"/>
      <c r="IH143" s="210"/>
      <c r="II143" s="210"/>
      <c r="IJ143" s="210"/>
      <c r="IK143" s="210"/>
      <c r="IL143" s="210"/>
      <c r="IM143" s="210"/>
      <c r="IN143" s="210"/>
      <c r="IO143" s="210"/>
      <c r="IP143" s="210"/>
      <c r="IQ143" s="210"/>
      <c r="IR143" s="210"/>
      <c r="IS143" s="210"/>
      <c r="IT143" s="210"/>
      <c r="IU143" s="210"/>
      <c r="IV143" s="210"/>
      <c r="IW143" s="210"/>
      <c r="IX143" s="210"/>
      <c r="IY143" s="210"/>
      <c r="IZ143" s="210"/>
      <c r="JA143" s="210"/>
      <c r="JB143" s="210"/>
      <c r="JC143" s="210"/>
      <c r="JD143" s="210"/>
      <c r="JE143" s="210"/>
      <c r="JF143" s="210"/>
      <c r="JG143" s="210"/>
      <c r="JH143" s="210"/>
      <c r="JI143" s="210"/>
      <c r="JJ143" s="210"/>
      <c r="JK143" s="210"/>
      <c r="JL143" s="210"/>
      <c r="JM143" s="210"/>
      <c r="JN143" s="210"/>
      <c r="JO143" s="210"/>
      <c r="JP143" s="210"/>
      <c r="JQ143" s="210"/>
      <c r="JR143" s="210"/>
      <c r="JS143" s="210"/>
      <c r="JT143" s="210"/>
      <c r="JU143" s="210"/>
      <c r="JV143" s="210"/>
      <c r="JW143" s="210"/>
      <c r="JX143" s="210"/>
      <c r="JY143" s="210"/>
      <c r="JZ143" s="210"/>
      <c r="KA143" s="210"/>
      <c r="KB143" s="210"/>
      <c r="KC143" s="210"/>
      <c r="KD143" s="210"/>
      <c r="KE143" s="210"/>
      <c r="KF143" s="210"/>
      <c r="KG143" s="210"/>
      <c r="KH143" s="210"/>
      <c r="KI143" s="210"/>
      <c r="KJ143" s="210"/>
      <c r="KK143" s="210"/>
      <c r="KL143" s="210"/>
      <c r="KM143" s="210"/>
      <c r="KN143" s="210"/>
      <c r="KO143" s="210"/>
      <c r="KP143" s="210"/>
      <c r="KQ143" s="210"/>
      <c r="KR143" s="210"/>
      <c r="KS143" s="210"/>
      <c r="KT143" s="210"/>
      <c r="KU143" s="210"/>
      <c r="KV143" s="210"/>
      <c r="KW143" s="210"/>
      <c r="KX143" s="210"/>
      <c r="KY143" s="210"/>
      <c r="KZ143" s="210"/>
      <c r="LA143" s="210"/>
      <c r="LB143" s="210"/>
      <c r="LC143" s="210"/>
      <c r="LD143" s="210"/>
      <c r="LE143" s="210"/>
      <c r="LF143" s="210"/>
      <c r="LG143" s="210"/>
      <c r="LH143" s="210"/>
      <c r="LI143" s="210"/>
      <c r="LJ143" s="210"/>
    </row>
    <row r="144" spans="1:322" ht="49" customHeight="1" x14ac:dyDescent="0.35">
      <c r="B144" s="359" t="s">
        <v>280</v>
      </c>
      <c r="C144" s="316"/>
      <c r="D144" s="183" t="str">
        <f>IF(ISBLANK(Tableau2[[#This Row],[Date de signature]]),"",UPPER(TEXT(Tableau2[[#This Row],[Date de signature]],"mmm")))</f>
        <v/>
      </c>
      <c r="E144" s="183" t="str">
        <f>IF(ISBLANK(Tableau2[[#This Row],[Date de signature]]),"",UPPER(TEXT(Tableau2[[#This Row],[Date de signature]],"AAAA")))</f>
        <v/>
      </c>
      <c r="F144" s="207"/>
      <c r="G144" s="183"/>
      <c r="H144" s="386"/>
      <c r="I144" s="388"/>
      <c r="J144" s="191"/>
      <c r="K144" s="63" t="str">
        <f>IFERROR(VLOOKUP(Tableau2[[#This Row],[Nom association/Sigle]],Tableau1[],2,FALSE),"")</f>
        <v/>
      </c>
      <c r="L144" s="63" t="str">
        <f>IFERROR(VLOOKUP(Tableau2[[#This Row],[Nom association/Sigle]],Tableau1[],4,FALSE),"")</f>
        <v/>
      </c>
      <c r="M144" s="63" t="str">
        <f>IFERROR(VLOOKUP(Tableau2[[#This Row],[Nom association/Sigle]],Tableau1[],5,FALSE),"")</f>
        <v/>
      </c>
      <c r="N144" s="450" t="str">
        <f>IFERROR(VLOOKUP(Tableau2[[#This Row],[Nom association/Sigle]],Tableau1[],6,FALSE),"")</f>
        <v/>
      </c>
      <c r="O144" s="63" t="str">
        <f>IFERROR(VLOOKUP(Tableau2[[#This Row],[Nom association/Sigle]],Tableau1[],7,FALSE),"")</f>
        <v/>
      </c>
      <c r="P144" s="390"/>
      <c r="Q144" s="191"/>
      <c r="R144" s="191"/>
      <c r="S144" s="317"/>
      <c r="T144" s="318"/>
      <c r="U144" s="318"/>
      <c r="V144" s="191"/>
      <c r="W144" s="316"/>
      <c r="X144" s="316" t="str">
        <f>IF(ISBLANK(Tableau2[[#This Row],[Date de début]]),"",UPPER(TEXT(Tableau2[[#This Row],[Date de début]],"mmm")))</f>
        <v/>
      </c>
      <c r="Y144" s="316" t="str">
        <f>IF(ISBLANK(Tableau2[[#This Row],[Date de début]]),"",UPPER(TEXT(Tableau2[[#This Row],[Date de début]],"AAAA")))</f>
        <v/>
      </c>
      <c r="Z144" s="316"/>
      <c r="AA144" s="186" t="str">
        <f>IF(ISBLANK(Tableau2[[#This Row],[Date de fin]]),"",UPPER(TEXT(Tableau2[[#This Row],[Date de fin]],"mmm")))</f>
        <v/>
      </c>
      <c r="AB144" s="319" t="str">
        <f>IF(ISBLANK(Tableau2[[#This Row],[Date de fin]]),"",UPPER(TEXT(Tableau2[[#This Row],[Date de fin]],"AAAA")))</f>
        <v/>
      </c>
      <c r="AC144" s="320">
        <f>DATEDIF(Tableau2[[#This Row],[Date de début]],Tableau2[[#This Row],[Date de fin]],"m")</f>
        <v>0</v>
      </c>
      <c r="AD144" s="318"/>
      <c r="AE144" s="183"/>
      <c r="AF144" s="183"/>
      <c r="AG144" s="191"/>
      <c r="AH144" s="321"/>
      <c r="AI144" s="321"/>
      <c r="AJ144" s="338"/>
      <c r="AK144" s="350">
        <f t="shared" si="2"/>
        <v>0</v>
      </c>
      <c r="AL144" s="339"/>
    </row>
    <row r="145" spans="1:322" s="230" customFormat="1" ht="140.5" customHeight="1" x14ac:dyDescent="0.35">
      <c r="A145" s="210"/>
      <c r="B145" s="359" t="s">
        <v>280</v>
      </c>
      <c r="C145" s="316"/>
      <c r="D145" s="183" t="str">
        <f>IF(ISBLANK(Tableau2[[#This Row],[Date de signature]]),"",UPPER(TEXT(Tableau2[[#This Row],[Date de signature]],"mmm")))</f>
        <v/>
      </c>
      <c r="E145" s="183" t="str">
        <f>IF(ISBLANK(Tableau2[[#This Row],[Date de signature]]),"",UPPER(TEXT(Tableau2[[#This Row],[Date de signature]],"AAAA")))</f>
        <v/>
      </c>
      <c r="F145" s="207"/>
      <c r="G145" s="183"/>
      <c r="H145" s="386"/>
      <c r="I145" s="388"/>
      <c r="J145" s="191"/>
      <c r="K145" s="63" t="str">
        <f>IFERROR(VLOOKUP(Tableau2[[#This Row],[Nom association/Sigle]],Tableau1[],2,FALSE),"")</f>
        <v/>
      </c>
      <c r="L145" s="63" t="str">
        <f>IFERROR(VLOOKUP(Tableau2[[#This Row],[Nom association/Sigle]],Tableau1[],4,FALSE),"")</f>
        <v/>
      </c>
      <c r="M145" s="63" t="str">
        <f>IFERROR(VLOOKUP(Tableau2[[#This Row],[Nom association/Sigle]],Tableau1[],5,FALSE),"")</f>
        <v/>
      </c>
      <c r="N145" s="450" t="str">
        <f>IFERROR(VLOOKUP(Tableau2[[#This Row],[Nom association/Sigle]],Tableau1[],6,FALSE),"")</f>
        <v/>
      </c>
      <c r="O145" s="63" t="str">
        <f>IFERROR(VLOOKUP(Tableau2[[#This Row],[Nom association/Sigle]],Tableau1[],7,FALSE),"")</f>
        <v/>
      </c>
      <c r="P145" s="390"/>
      <c r="Q145" s="191"/>
      <c r="R145" s="191"/>
      <c r="S145" s="317"/>
      <c r="T145" s="318"/>
      <c r="U145" s="318"/>
      <c r="V145" s="191"/>
      <c r="W145" s="316"/>
      <c r="X145" s="316" t="str">
        <f>IF(ISBLANK(Tableau2[[#This Row],[Date de début]]),"",UPPER(TEXT(Tableau2[[#This Row],[Date de début]],"mmm")))</f>
        <v/>
      </c>
      <c r="Y145" s="316" t="str">
        <f>IF(ISBLANK(Tableau2[[#This Row],[Date de début]]),"",UPPER(TEXT(Tableau2[[#This Row],[Date de début]],"AAAA")))</f>
        <v/>
      </c>
      <c r="Z145" s="316"/>
      <c r="AA145" s="186" t="str">
        <f>IF(ISBLANK(Tableau2[[#This Row],[Date de fin]]),"",UPPER(TEXT(Tableau2[[#This Row],[Date de fin]],"mmm")))</f>
        <v/>
      </c>
      <c r="AB145" s="319" t="str">
        <f>IF(ISBLANK(Tableau2[[#This Row],[Date de fin]]),"",UPPER(TEXT(Tableau2[[#This Row],[Date de fin]],"AAAA")))</f>
        <v/>
      </c>
      <c r="AC145" s="320">
        <f>DATEDIF(Tableau2[[#This Row],[Date de début]],Tableau2[[#This Row],[Date de fin]],"m")</f>
        <v>0</v>
      </c>
      <c r="AD145" s="318"/>
      <c r="AE145" s="183"/>
      <c r="AF145" s="183"/>
      <c r="AG145" s="191"/>
      <c r="AH145" s="321"/>
      <c r="AI145" s="321"/>
      <c r="AJ145" s="338"/>
      <c r="AK145" s="350">
        <f t="shared" si="2"/>
        <v>0</v>
      </c>
      <c r="AL145" s="339"/>
      <c r="AM145" s="210"/>
      <c r="AN145" s="210"/>
      <c r="AO145" s="210"/>
      <c r="AP145" s="210"/>
      <c r="AQ145" s="210"/>
      <c r="AR145" s="210"/>
      <c r="AS145" s="210"/>
      <c r="AT145" s="210"/>
      <c r="AU145" s="210"/>
      <c r="AV145" s="210"/>
      <c r="AW145" s="210"/>
      <c r="AX145" s="210"/>
      <c r="AY145" s="210"/>
      <c r="AZ145" s="210"/>
      <c r="BA145" s="210"/>
      <c r="BB145" s="210"/>
      <c r="BC145" s="210"/>
      <c r="BD145" s="210"/>
      <c r="BE145" s="210"/>
      <c r="BF145" s="210"/>
      <c r="BG145" s="210"/>
      <c r="BH145" s="210"/>
      <c r="BI145" s="210"/>
      <c r="BJ145" s="210"/>
      <c r="BK145" s="210"/>
      <c r="BL145" s="210"/>
      <c r="BM145" s="210"/>
      <c r="BN145" s="210"/>
      <c r="BO145" s="210"/>
      <c r="BP145" s="210"/>
      <c r="BQ145" s="210"/>
      <c r="BR145" s="210"/>
      <c r="BS145" s="210"/>
      <c r="BT145" s="210"/>
      <c r="BU145" s="210"/>
      <c r="BV145" s="210"/>
      <c r="BW145" s="210"/>
      <c r="BX145" s="210"/>
      <c r="BY145" s="210"/>
      <c r="BZ145" s="210"/>
      <c r="CA145" s="210"/>
      <c r="CB145" s="210"/>
      <c r="CC145" s="210"/>
      <c r="CD145" s="210"/>
      <c r="CE145" s="210"/>
      <c r="CF145" s="210"/>
      <c r="CG145" s="210"/>
      <c r="CH145" s="210"/>
      <c r="CI145" s="210"/>
      <c r="CJ145" s="210"/>
      <c r="CK145" s="210"/>
      <c r="CL145" s="210"/>
      <c r="CM145" s="210"/>
      <c r="CN145" s="210"/>
      <c r="CO145" s="210"/>
      <c r="CP145" s="210"/>
      <c r="CQ145" s="210"/>
      <c r="CR145" s="210"/>
      <c r="CS145" s="210"/>
      <c r="CT145" s="210"/>
      <c r="CU145" s="210"/>
      <c r="CV145" s="210"/>
      <c r="CW145" s="210"/>
      <c r="CX145" s="210"/>
      <c r="CY145" s="210"/>
      <c r="CZ145" s="210"/>
      <c r="DA145" s="210"/>
      <c r="DB145" s="210"/>
      <c r="DC145" s="210"/>
      <c r="DD145" s="210"/>
      <c r="DE145" s="210"/>
      <c r="DF145" s="210"/>
      <c r="DG145" s="210"/>
      <c r="DH145" s="210"/>
      <c r="DI145" s="210"/>
      <c r="DJ145" s="210"/>
      <c r="DK145" s="210"/>
      <c r="DL145" s="210"/>
      <c r="DM145" s="210"/>
      <c r="DN145" s="210"/>
      <c r="DO145" s="210"/>
      <c r="DP145" s="210"/>
      <c r="DQ145" s="210"/>
      <c r="DR145" s="210"/>
      <c r="DS145" s="210"/>
      <c r="DT145" s="210"/>
      <c r="DU145" s="210"/>
      <c r="DV145" s="210"/>
      <c r="DW145" s="210"/>
      <c r="DX145" s="210"/>
      <c r="DY145" s="210"/>
      <c r="DZ145" s="210"/>
      <c r="EA145" s="210"/>
      <c r="EB145" s="210"/>
      <c r="EC145" s="210"/>
      <c r="ED145" s="210"/>
      <c r="EE145" s="210"/>
      <c r="EF145" s="210"/>
      <c r="EG145" s="210"/>
      <c r="EH145" s="210"/>
      <c r="EI145" s="210"/>
      <c r="EJ145" s="210"/>
      <c r="EK145" s="210"/>
      <c r="EL145" s="210"/>
      <c r="EM145" s="210"/>
      <c r="EN145" s="210"/>
      <c r="EO145" s="210"/>
      <c r="EP145" s="210"/>
      <c r="EQ145" s="210"/>
      <c r="ER145" s="210"/>
      <c r="ES145" s="210"/>
      <c r="ET145" s="210"/>
      <c r="EU145" s="210"/>
      <c r="EV145" s="210"/>
      <c r="EW145" s="210"/>
      <c r="EX145" s="210"/>
      <c r="EY145" s="210"/>
      <c r="EZ145" s="210"/>
      <c r="FA145" s="210"/>
      <c r="FB145" s="210"/>
      <c r="FC145" s="210"/>
      <c r="FD145" s="210"/>
      <c r="FE145" s="210"/>
      <c r="FF145" s="210"/>
      <c r="FG145" s="210"/>
      <c r="FH145" s="210"/>
      <c r="FI145" s="210"/>
      <c r="FJ145" s="210"/>
      <c r="FK145" s="210"/>
      <c r="FL145" s="210"/>
      <c r="FM145" s="210"/>
      <c r="FN145" s="210"/>
      <c r="FO145" s="210"/>
      <c r="FP145" s="210"/>
      <c r="FQ145" s="210"/>
      <c r="FR145" s="210"/>
      <c r="FS145" s="210"/>
      <c r="FT145" s="210"/>
      <c r="FU145" s="210"/>
      <c r="FV145" s="210"/>
      <c r="FW145" s="210"/>
      <c r="FX145" s="210"/>
      <c r="FY145" s="210"/>
      <c r="FZ145" s="210"/>
      <c r="GA145" s="210"/>
      <c r="GB145" s="210"/>
      <c r="GC145" s="210"/>
      <c r="GD145" s="210"/>
      <c r="GE145" s="210"/>
      <c r="GF145" s="210"/>
      <c r="GG145" s="210"/>
      <c r="GH145" s="210"/>
      <c r="GI145" s="210"/>
      <c r="GJ145" s="210"/>
      <c r="GK145" s="210"/>
      <c r="GL145" s="210"/>
      <c r="GM145" s="210"/>
      <c r="GN145" s="210"/>
      <c r="GO145" s="210"/>
      <c r="GP145" s="210"/>
      <c r="GQ145" s="210"/>
      <c r="GR145" s="210"/>
      <c r="GS145" s="210"/>
      <c r="GT145" s="210"/>
      <c r="GU145" s="210"/>
      <c r="GV145" s="210"/>
      <c r="GW145" s="210"/>
      <c r="GX145" s="210"/>
      <c r="GY145" s="210"/>
      <c r="GZ145" s="210"/>
      <c r="HA145" s="210"/>
      <c r="HB145" s="210"/>
      <c r="HC145" s="210"/>
      <c r="HD145" s="210"/>
      <c r="HE145" s="210"/>
      <c r="HF145" s="210"/>
      <c r="HG145" s="210"/>
      <c r="HH145" s="210"/>
      <c r="HI145" s="210"/>
      <c r="HJ145" s="210"/>
      <c r="HK145" s="210"/>
      <c r="HL145" s="210"/>
      <c r="HM145" s="210"/>
      <c r="HN145" s="210"/>
      <c r="HO145" s="210"/>
      <c r="HP145" s="210"/>
      <c r="HQ145" s="210"/>
      <c r="HR145" s="210"/>
      <c r="HS145" s="210"/>
      <c r="HT145" s="210"/>
      <c r="HU145" s="210"/>
      <c r="HV145" s="210"/>
      <c r="HW145" s="210"/>
      <c r="HX145" s="210"/>
      <c r="HY145" s="210"/>
      <c r="HZ145" s="210"/>
      <c r="IA145" s="210"/>
      <c r="IB145" s="210"/>
      <c r="IC145" s="210"/>
      <c r="ID145" s="210"/>
      <c r="IE145" s="210"/>
      <c r="IF145" s="210"/>
      <c r="IG145" s="210"/>
      <c r="IH145" s="210"/>
      <c r="II145" s="210"/>
      <c r="IJ145" s="210"/>
      <c r="IK145" s="210"/>
      <c r="IL145" s="210"/>
      <c r="IM145" s="210"/>
      <c r="IN145" s="210"/>
      <c r="IO145" s="210"/>
      <c r="IP145" s="210"/>
      <c r="IQ145" s="210"/>
      <c r="IR145" s="210"/>
      <c r="IS145" s="210"/>
      <c r="IT145" s="210"/>
      <c r="IU145" s="210"/>
      <c r="IV145" s="210"/>
      <c r="IW145" s="210"/>
      <c r="IX145" s="210"/>
      <c r="IY145" s="210"/>
      <c r="IZ145" s="210"/>
      <c r="JA145" s="210"/>
      <c r="JB145" s="210"/>
      <c r="JC145" s="210"/>
      <c r="JD145" s="210"/>
      <c r="JE145" s="210"/>
      <c r="JF145" s="210"/>
      <c r="JG145" s="210"/>
      <c r="JH145" s="210"/>
      <c r="JI145" s="210"/>
      <c r="JJ145" s="210"/>
      <c r="JK145" s="210"/>
      <c r="JL145" s="210"/>
      <c r="JM145" s="210"/>
      <c r="JN145" s="210"/>
      <c r="JO145" s="210"/>
      <c r="JP145" s="210"/>
      <c r="JQ145" s="210"/>
      <c r="JR145" s="210"/>
      <c r="JS145" s="210"/>
      <c r="JT145" s="210"/>
      <c r="JU145" s="210"/>
      <c r="JV145" s="210"/>
      <c r="JW145" s="210"/>
      <c r="JX145" s="210"/>
      <c r="JY145" s="210"/>
      <c r="JZ145" s="210"/>
      <c r="KA145" s="210"/>
      <c r="KB145" s="210"/>
      <c r="KC145" s="210"/>
      <c r="KD145" s="210"/>
      <c r="KE145" s="210"/>
      <c r="KF145" s="210"/>
      <c r="KG145" s="210"/>
      <c r="KH145" s="210"/>
      <c r="KI145" s="210"/>
      <c r="KJ145" s="210"/>
      <c r="KK145" s="210"/>
      <c r="KL145" s="210"/>
      <c r="KM145" s="210"/>
      <c r="KN145" s="210"/>
      <c r="KO145" s="210"/>
      <c r="KP145" s="210"/>
      <c r="KQ145" s="210"/>
      <c r="KR145" s="210"/>
      <c r="KS145" s="210"/>
      <c r="KT145" s="210"/>
      <c r="KU145" s="210"/>
      <c r="KV145" s="210"/>
      <c r="KW145" s="210"/>
      <c r="KX145" s="210"/>
      <c r="KY145" s="210"/>
      <c r="KZ145" s="210"/>
      <c r="LA145" s="210"/>
      <c r="LB145" s="210"/>
      <c r="LC145" s="210"/>
      <c r="LD145" s="210"/>
      <c r="LE145" s="210"/>
      <c r="LF145" s="210"/>
      <c r="LG145" s="210"/>
      <c r="LH145" s="210"/>
      <c r="LI145" s="210"/>
      <c r="LJ145" s="210"/>
    </row>
    <row r="146" spans="1:322" s="230" customFormat="1" ht="199" customHeight="1" x14ac:dyDescent="0.35">
      <c r="A146" s="210"/>
      <c r="B146" s="359" t="s">
        <v>280</v>
      </c>
      <c r="C146" s="316"/>
      <c r="D146" s="183" t="str">
        <f>IF(ISBLANK(Tableau2[[#This Row],[Date de signature]]),"",UPPER(TEXT(Tableau2[[#This Row],[Date de signature]],"mmm")))</f>
        <v/>
      </c>
      <c r="E146" s="183" t="str">
        <f>IF(ISBLANK(Tableau2[[#This Row],[Date de signature]]),"",UPPER(TEXT(Tableau2[[#This Row],[Date de signature]],"AAAA")))</f>
        <v/>
      </c>
      <c r="F146" s="207"/>
      <c r="G146" s="183"/>
      <c r="H146" s="386"/>
      <c r="I146" s="388"/>
      <c r="J146" s="191"/>
      <c r="K146" s="63" t="str">
        <f>IFERROR(VLOOKUP(Tableau2[[#This Row],[Nom association/Sigle]],Tableau1[],2,FALSE),"")</f>
        <v/>
      </c>
      <c r="L146" s="63" t="str">
        <f>IFERROR(VLOOKUP(Tableau2[[#This Row],[Nom association/Sigle]],Tableau1[],4,FALSE),"")</f>
        <v/>
      </c>
      <c r="M146" s="63" t="str">
        <f>IFERROR(VLOOKUP(Tableau2[[#This Row],[Nom association/Sigle]],Tableau1[],5,FALSE),"")</f>
        <v/>
      </c>
      <c r="N146" s="450" t="str">
        <f>IFERROR(VLOOKUP(Tableau2[[#This Row],[Nom association/Sigle]],Tableau1[],6,FALSE),"")</f>
        <v/>
      </c>
      <c r="O146" s="63" t="str">
        <f>IFERROR(VLOOKUP(Tableau2[[#This Row],[Nom association/Sigle]],Tableau1[],7,FALSE),"")</f>
        <v/>
      </c>
      <c r="P146" s="390"/>
      <c r="Q146" s="191"/>
      <c r="R146" s="191"/>
      <c r="S146" s="317"/>
      <c r="T146" s="318"/>
      <c r="U146" s="318"/>
      <c r="V146" s="191"/>
      <c r="W146" s="316"/>
      <c r="X146" s="316" t="str">
        <f>IF(ISBLANK(Tableau2[[#This Row],[Date de début]]),"",UPPER(TEXT(Tableau2[[#This Row],[Date de début]],"mmm")))</f>
        <v/>
      </c>
      <c r="Y146" s="316" t="str">
        <f>IF(ISBLANK(Tableau2[[#This Row],[Date de début]]),"",UPPER(TEXT(Tableau2[[#This Row],[Date de début]],"AAAA")))</f>
        <v/>
      </c>
      <c r="Z146" s="316"/>
      <c r="AA146" s="186" t="str">
        <f>IF(ISBLANK(Tableau2[[#This Row],[Date de fin]]),"",UPPER(TEXT(Tableau2[[#This Row],[Date de fin]],"mmm")))</f>
        <v/>
      </c>
      <c r="AB146" s="319" t="str">
        <f>IF(ISBLANK(Tableau2[[#This Row],[Date de fin]]),"",UPPER(TEXT(Tableau2[[#This Row],[Date de fin]],"AAAA")))</f>
        <v/>
      </c>
      <c r="AC146" s="320">
        <f>DATEDIF(Tableau2[[#This Row],[Date de début]],Tableau2[[#This Row],[Date de fin]],"m")</f>
        <v>0</v>
      </c>
      <c r="AD146" s="318"/>
      <c r="AE146" s="183"/>
      <c r="AF146" s="183"/>
      <c r="AG146" s="191"/>
      <c r="AH146" s="321"/>
      <c r="AI146" s="321"/>
      <c r="AJ146" s="338"/>
      <c r="AK146" s="350">
        <f t="shared" si="2"/>
        <v>0</v>
      </c>
      <c r="AL146" s="339"/>
      <c r="AM146" s="210"/>
      <c r="AN146" s="210"/>
      <c r="AO146" s="210"/>
      <c r="AP146" s="210"/>
      <c r="AQ146" s="210"/>
      <c r="AR146" s="210"/>
      <c r="AS146" s="210"/>
      <c r="AT146" s="210"/>
      <c r="AU146" s="210"/>
      <c r="AV146" s="210"/>
      <c r="AW146" s="210"/>
      <c r="AX146" s="210"/>
      <c r="AY146" s="210"/>
      <c r="AZ146" s="210"/>
      <c r="BA146" s="210"/>
      <c r="BB146" s="210"/>
      <c r="BC146" s="210"/>
      <c r="BD146" s="210"/>
      <c r="BE146" s="210"/>
      <c r="BF146" s="210"/>
      <c r="BG146" s="210"/>
      <c r="BH146" s="210"/>
      <c r="BI146" s="210"/>
      <c r="BJ146" s="210"/>
      <c r="BK146" s="210"/>
      <c r="BL146" s="210"/>
      <c r="BM146" s="210"/>
      <c r="BN146" s="210"/>
      <c r="BO146" s="210"/>
      <c r="BP146" s="210"/>
      <c r="BQ146" s="210"/>
      <c r="BR146" s="210"/>
      <c r="BS146" s="210"/>
      <c r="BT146" s="210"/>
      <c r="BU146" s="210"/>
      <c r="BV146" s="210"/>
      <c r="BW146" s="210"/>
      <c r="BX146" s="210"/>
      <c r="BY146" s="210"/>
      <c r="BZ146" s="210"/>
      <c r="CA146" s="210"/>
      <c r="CB146" s="210"/>
      <c r="CC146" s="210"/>
      <c r="CD146" s="210"/>
      <c r="CE146" s="210"/>
      <c r="CF146" s="210"/>
      <c r="CG146" s="210"/>
      <c r="CH146" s="210"/>
      <c r="CI146" s="210"/>
      <c r="CJ146" s="210"/>
      <c r="CK146" s="210"/>
      <c r="CL146" s="210"/>
      <c r="CM146" s="210"/>
      <c r="CN146" s="210"/>
      <c r="CO146" s="210"/>
      <c r="CP146" s="210"/>
      <c r="CQ146" s="210"/>
      <c r="CR146" s="210"/>
      <c r="CS146" s="210"/>
      <c r="CT146" s="210"/>
      <c r="CU146" s="210"/>
      <c r="CV146" s="210"/>
      <c r="CW146" s="210"/>
      <c r="CX146" s="210"/>
      <c r="CY146" s="210"/>
      <c r="CZ146" s="210"/>
      <c r="DA146" s="210"/>
      <c r="DB146" s="210"/>
      <c r="DC146" s="210"/>
      <c r="DD146" s="210"/>
      <c r="DE146" s="210"/>
      <c r="DF146" s="210"/>
      <c r="DG146" s="210"/>
      <c r="DH146" s="210"/>
      <c r="DI146" s="210"/>
      <c r="DJ146" s="210"/>
      <c r="DK146" s="210"/>
      <c r="DL146" s="210"/>
      <c r="DM146" s="210"/>
      <c r="DN146" s="210"/>
      <c r="DO146" s="210"/>
      <c r="DP146" s="210"/>
      <c r="DQ146" s="210"/>
      <c r="DR146" s="210"/>
      <c r="DS146" s="210"/>
      <c r="DT146" s="210"/>
      <c r="DU146" s="210"/>
      <c r="DV146" s="210"/>
      <c r="DW146" s="210"/>
      <c r="DX146" s="210"/>
      <c r="DY146" s="210"/>
      <c r="DZ146" s="210"/>
      <c r="EA146" s="210"/>
      <c r="EB146" s="210"/>
      <c r="EC146" s="210"/>
      <c r="ED146" s="210"/>
      <c r="EE146" s="210"/>
      <c r="EF146" s="210"/>
      <c r="EG146" s="210"/>
      <c r="EH146" s="210"/>
      <c r="EI146" s="210"/>
      <c r="EJ146" s="210"/>
      <c r="EK146" s="210"/>
      <c r="EL146" s="210"/>
      <c r="EM146" s="210"/>
      <c r="EN146" s="210"/>
      <c r="EO146" s="210"/>
      <c r="EP146" s="210"/>
      <c r="EQ146" s="210"/>
      <c r="ER146" s="210"/>
      <c r="ES146" s="210"/>
      <c r="ET146" s="210"/>
      <c r="EU146" s="210"/>
      <c r="EV146" s="210"/>
      <c r="EW146" s="210"/>
      <c r="EX146" s="210"/>
      <c r="EY146" s="210"/>
      <c r="EZ146" s="210"/>
      <c r="FA146" s="210"/>
      <c r="FB146" s="210"/>
      <c r="FC146" s="210"/>
      <c r="FD146" s="210"/>
      <c r="FE146" s="210"/>
      <c r="FF146" s="210"/>
      <c r="FG146" s="210"/>
      <c r="FH146" s="210"/>
      <c r="FI146" s="210"/>
      <c r="FJ146" s="210"/>
      <c r="FK146" s="210"/>
      <c r="FL146" s="210"/>
      <c r="FM146" s="210"/>
      <c r="FN146" s="210"/>
      <c r="FO146" s="210"/>
      <c r="FP146" s="210"/>
      <c r="FQ146" s="210"/>
      <c r="FR146" s="210"/>
      <c r="FS146" s="210"/>
      <c r="FT146" s="210"/>
      <c r="FU146" s="210"/>
      <c r="FV146" s="210"/>
      <c r="FW146" s="210"/>
      <c r="FX146" s="210"/>
      <c r="FY146" s="210"/>
      <c r="FZ146" s="210"/>
      <c r="GA146" s="210"/>
      <c r="GB146" s="210"/>
      <c r="GC146" s="210"/>
      <c r="GD146" s="210"/>
      <c r="GE146" s="210"/>
      <c r="GF146" s="210"/>
      <c r="GG146" s="210"/>
      <c r="GH146" s="210"/>
      <c r="GI146" s="210"/>
      <c r="GJ146" s="210"/>
      <c r="GK146" s="210"/>
      <c r="GL146" s="210"/>
      <c r="GM146" s="210"/>
      <c r="GN146" s="210"/>
      <c r="GO146" s="210"/>
      <c r="GP146" s="210"/>
      <c r="GQ146" s="210"/>
      <c r="GR146" s="210"/>
      <c r="GS146" s="210"/>
      <c r="GT146" s="210"/>
      <c r="GU146" s="210"/>
      <c r="GV146" s="210"/>
      <c r="GW146" s="210"/>
      <c r="GX146" s="210"/>
      <c r="GY146" s="210"/>
      <c r="GZ146" s="210"/>
      <c r="HA146" s="210"/>
      <c r="HB146" s="210"/>
      <c r="HC146" s="210"/>
      <c r="HD146" s="210"/>
      <c r="HE146" s="210"/>
      <c r="HF146" s="210"/>
      <c r="HG146" s="210"/>
      <c r="HH146" s="210"/>
      <c r="HI146" s="210"/>
      <c r="HJ146" s="210"/>
      <c r="HK146" s="210"/>
      <c r="HL146" s="210"/>
      <c r="HM146" s="210"/>
      <c r="HN146" s="210"/>
      <c r="HO146" s="210"/>
      <c r="HP146" s="210"/>
      <c r="HQ146" s="210"/>
      <c r="HR146" s="210"/>
      <c r="HS146" s="210"/>
      <c r="HT146" s="210"/>
      <c r="HU146" s="210"/>
      <c r="HV146" s="210"/>
      <c r="HW146" s="210"/>
      <c r="HX146" s="210"/>
      <c r="HY146" s="210"/>
      <c r="HZ146" s="210"/>
      <c r="IA146" s="210"/>
      <c r="IB146" s="210"/>
      <c r="IC146" s="210"/>
      <c r="ID146" s="210"/>
      <c r="IE146" s="210"/>
      <c r="IF146" s="210"/>
      <c r="IG146" s="210"/>
      <c r="IH146" s="210"/>
      <c r="II146" s="210"/>
      <c r="IJ146" s="210"/>
      <c r="IK146" s="210"/>
      <c r="IL146" s="210"/>
      <c r="IM146" s="210"/>
      <c r="IN146" s="210"/>
      <c r="IO146" s="210"/>
      <c r="IP146" s="210"/>
      <c r="IQ146" s="210"/>
      <c r="IR146" s="210"/>
      <c r="IS146" s="210"/>
      <c r="IT146" s="210"/>
      <c r="IU146" s="210"/>
      <c r="IV146" s="210"/>
      <c r="IW146" s="210"/>
      <c r="IX146" s="210"/>
      <c r="IY146" s="210"/>
      <c r="IZ146" s="210"/>
      <c r="JA146" s="210"/>
      <c r="JB146" s="210"/>
      <c r="JC146" s="210"/>
      <c r="JD146" s="210"/>
      <c r="JE146" s="210"/>
      <c r="JF146" s="210"/>
      <c r="JG146" s="210"/>
      <c r="JH146" s="210"/>
      <c r="JI146" s="210"/>
      <c r="JJ146" s="210"/>
      <c r="JK146" s="210"/>
      <c r="JL146" s="210"/>
      <c r="JM146" s="210"/>
      <c r="JN146" s="210"/>
      <c r="JO146" s="210"/>
      <c r="JP146" s="210"/>
      <c r="JQ146" s="210"/>
      <c r="JR146" s="210"/>
      <c r="JS146" s="210"/>
      <c r="JT146" s="210"/>
      <c r="JU146" s="210"/>
      <c r="JV146" s="210"/>
      <c r="JW146" s="210"/>
      <c r="JX146" s="210"/>
      <c r="JY146" s="210"/>
      <c r="JZ146" s="210"/>
      <c r="KA146" s="210"/>
      <c r="KB146" s="210"/>
      <c r="KC146" s="210"/>
      <c r="KD146" s="210"/>
      <c r="KE146" s="210"/>
      <c r="KF146" s="210"/>
      <c r="KG146" s="210"/>
      <c r="KH146" s="210"/>
      <c r="KI146" s="210"/>
      <c r="KJ146" s="210"/>
      <c r="KK146" s="210"/>
      <c r="KL146" s="210"/>
      <c r="KM146" s="210"/>
      <c r="KN146" s="210"/>
      <c r="KO146" s="210"/>
      <c r="KP146" s="210"/>
      <c r="KQ146" s="210"/>
      <c r="KR146" s="210"/>
      <c r="KS146" s="210"/>
      <c r="KT146" s="210"/>
      <c r="KU146" s="210"/>
      <c r="KV146" s="210"/>
      <c r="KW146" s="210"/>
      <c r="KX146" s="210"/>
      <c r="KY146" s="210"/>
      <c r="KZ146" s="210"/>
      <c r="LA146" s="210"/>
      <c r="LB146" s="210"/>
      <c r="LC146" s="210"/>
      <c r="LD146" s="210"/>
      <c r="LE146" s="210"/>
      <c r="LF146" s="210"/>
      <c r="LG146" s="210"/>
      <c r="LH146" s="210"/>
      <c r="LI146" s="210"/>
      <c r="LJ146" s="210"/>
    </row>
    <row r="147" spans="1:322" s="230" customFormat="1" ht="98.5" customHeight="1" x14ac:dyDescent="0.35">
      <c r="A147" s="210"/>
      <c r="B147" s="360" t="s">
        <v>280</v>
      </c>
      <c r="C147" s="316"/>
      <c r="D147" s="183" t="str">
        <f>IF(ISBLANK(Tableau2[[#This Row],[Date de signature]]),"",UPPER(TEXT(Tableau2[[#This Row],[Date de signature]],"mmm")))</f>
        <v/>
      </c>
      <c r="E147" s="183" t="str">
        <f>IF(ISBLANK(Tableau2[[#This Row],[Date de signature]]),"",UPPER(TEXT(Tableau2[[#This Row],[Date de signature]],"AAAA")))</f>
        <v/>
      </c>
      <c r="F147" s="207"/>
      <c r="G147" s="183"/>
      <c r="H147" s="386"/>
      <c r="I147" s="388"/>
      <c r="J147" s="191"/>
      <c r="K147" s="63" t="str">
        <f>IFERROR(VLOOKUP(Tableau2[[#This Row],[Nom association/Sigle]],Tableau1[],2,FALSE),"")</f>
        <v/>
      </c>
      <c r="L147" s="63" t="str">
        <f>IFERROR(VLOOKUP(Tableau2[[#This Row],[Nom association/Sigle]],Tableau1[],4,FALSE),"")</f>
        <v/>
      </c>
      <c r="M147" s="63" t="str">
        <f>IFERROR(VLOOKUP(Tableau2[[#This Row],[Nom association/Sigle]],Tableau1[],5,FALSE),"")</f>
        <v/>
      </c>
      <c r="N147" s="450" t="str">
        <f>IFERROR(VLOOKUP(Tableau2[[#This Row],[Nom association/Sigle]],Tableau1[],6,FALSE),"")</f>
        <v/>
      </c>
      <c r="O147" s="63" t="str">
        <f>IFERROR(VLOOKUP(Tableau2[[#This Row],[Nom association/Sigle]],Tableau1[],7,FALSE),"")</f>
        <v/>
      </c>
      <c r="P147" s="390"/>
      <c r="Q147" s="191"/>
      <c r="R147" s="191"/>
      <c r="S147" s="317"/>
      <c r="T147" s="318"/>
      <c r="U147" s="318"/>
      <c r="V147" s="191"/>
      <c r="W147" s="316"/>
      <c r="X147" s="316" t="str">
        <f>IF(ISBLANK(Tableau2[[#This Row],[Date de début]]),"",UPPER(TEXT(Tableau2[[#This Row],[Date de début]],"mmm")))</f>
        <v/>
      </c>
      <c r="Y147" s="316" t="str">
        <f>IF(ISBLANK(Tableau2[[#This Row],[Date de début]]),"",UPPER(TEXT(Tableau2[[#This Row],[Date de début]],"AAAA")))</f>
        <v/>
      </c>
      <c r="Z147" s="316"/>
      <c r="AA147" s="186" t="str">
        <f>IF(ISBLANK(Tableau2[[#This Row],[Date de fin]]),"",UPPER(TEXT(Tableau2[[#This Row],[Date de fin]],"mmm")))</f>
        <v/>
      </c>
      <c r="AB147" s="319" t="str">
        <f>IF(ISBLANK(Tableau2[[#This Row],[Date de fin]]),"",UPPER(TEXT(Tableau2[[#This Row],[Date de fin]],"AAAA")))</f>
        <v/>
      </c>
      <c r="AC147" s="320">
        <f>DATEDIF(Tableau2[[#This Row],[Date de début]],Tableau2[[#This Row],[Date de fin]],"m")</f>
        <v>0</v>
      </c>
      <c r="AD147" s="318"/>
      <c r="AE147" s="183"/>
      <c r="AF147" s="183"/>
      <c r="AG147" s="191"/>
      <c r="AH147" s="321"/>
      <c r="AI147" s="321"/>
      <c r="AJ147" s="338"/>
      <c r="AK147" s="350">
        <f t="shared" si="2"/>
        <v>0</v>
      </c>
      <c r="AL147" s="339"/>
      <c r="AM147" s="210"/>
      <c r="AN147" s="210"/>
      <c r="AO147" s="210"/>
      <c r="AP147" s="210"/>
      <c r="AQ147" s="210"/>
      <c r="AR147" s="210"/>
      <c r="AS147" s="210"/>
      <c r="AT147" s="210"/>
      <c r="AU147" s="210"/>
      <c r="AV147" s="210"/>
      <c r="AW147" s="210"/>
      <c r="AX147" s="210"/>
      <c r="AY147" s="210"/>
      <c r="AZ147" s="210"/>
      <c r="BA147" s="210"/>
      <c r="BB147" s="210"/>
      <c r="BC147" s="210"/>
      <c r="BD147" s="210"/>
      <c r="BE147" s="210"/>
      <c r="BF147" s="210"/>
      <c r="BG147" s="210"/>
      <c r="BH147" s="210"/>
      <c r="BI147" s="210"/>
      <c r="BJ147" s="210"/>
      <c r="BK147" s="210"/>
      <c r="BL147" s="210"/>
      <c r="BM147" s="210"/>
      <c r="BN147" s="210"/>
      <c r="BO147" s="210"/>
      <c r="BP147" s="210"/>
      <c r="BQ147" s="210"/>
      <c r="BR147" s="210"/>
      <c r="BS147" s="210"/>
      <c r="BT147" s="210"/>
      <c r="BU147" s="210"/>
      <c r="BV147" s="210"/>
      <c r="BW147" s="210"/>
      <c r="BX147" s="210"/>
      <c r="BY147" s="210"/>
      <c r="BZ147" s="210"/>
      <c r="CA147" s="210"/>
      <c r="CB147" s="210"/>
      <c r="CC147" s="210"/>
      <c r="CD147" s="210"/>
      <c r="CE147" s="210"/>
      <c r="CF147" s="210"/>
      <c r="CG147" s="210"/>
      <c r="CH147" s="210"/>
      <c r="CI147" s="210"/>
      <c r="CJ147" s="210"/>
      <c r="CK147" s="210"/>
      <c r="CL147" s="210"/>
      <c r="CM147" s="210"/>
      <c r="CN147" s="210"/>
      <c r="CO147" s="210"/>
      <c r="CP147" s="210"/>
      <c r="CQ147" s="210"/>
      <c r="CR147" s="210"/>
      <c r="CS147" s="210"/>
      <c r="CT147" s="210"/>
      <c r="CU147" s="210"/>
      <c r="CV147" s="210"/>
      <c r="CW147" s="210"/>
      <c r="CX147" s="210"/>
      <c r="CY147" s="210"/>
      <c r="CZ147" s="210"/>
      <c r="DA147" s="210"/>
      <c r="DB147" s="210"/>
      <c r="DC147" s="210"/>
      <c r="DD147" s="210"/>
      <c r="DE147" s="210"/>
      <c r="DF147" s="210"/>
      <c r="DG147" s="210"/>
      <c r="DH147" s="210"/>
      <c r="DI147" s="210"/>
      <c r="DJ147" s="210"/>
      <c r="DK147" s="210"/>
      <c r="DL147" s="210"/>
      <c r="DM147" s="210"/>
      <c r="DN147" s="210"/>
      <c r="DO147" s="210"/>
      <c r="DP147" s="210"/>
      <c r="DQ147" s="210"/>
      <c r="DR147" s="210"/>
      <c r="DS147" s="210"/>
      <c r="DT147" s="210"/>
      <c r="DU147" s="210"/>
      <c r="DV147" s="210"/>
      <c r="DW147" s="210"/>
      <c r="DX147" s="210"/>
      <c r="DY147" s="210"/>
      <c r="DZ147" s="210"/>
      <c r="EA147" s="210"/>
      <c r="EB147" s="210"/>
      <c r="EC147" s="210"/>
      <c r="ED147" s="210"/>
      <c r="EE147" s="210"/>
      <c r="EF147" s="210"/>
      <c r="EG147" s="210"/>
      <c r="EH147" s="210"/>
      <c r="EI147" s="210"/>
      <c r="EJ147" s="210"/>
      <c r="EK147" s="210"/>
      <c r="EL147" s="210"/>
      <c r="EM147" s="210"/>
      <c r="EN147" s="210"/>
      <c r="EO147" s="210"/>
      <c r="EP147" s="210"/>
      <c r="EQ147" s="210"/>
      <c r="ER147" s="210"/>
      <c r="ES147" s="210"/>
      <c r="ET147" s="210"/>
      <c r="EU147" s="210"/>
      <c r="EV147" s="210"/>
      <c r="EW147" s="210"/>
      <c r="EX147" s="210"/>
      <c r="EY147" s="210"/>
      <c r="EZ147" s="210"/>
      <c r="FA147" s="210"/>
      <c r="FB147" s="210"/>
      <c r="FC147" s="210"/>
      <c r="FD147" s="210"/>
      <c r="FE147" s="210"/>
      <c r="FF147" s="210"/>
      <c r="FG147" s="210"/>
      <c r="FH147" s="210"/>
      <c r="FI147" s="210"/>
      <c r="FJ147" s="210"/>
      <c r="FK147" s="210"/>
      <c r="FL147" s="210"/>
      <c r="FM147" s="210"/>
      <c r="FN147" s="210"/>
      <c r="FO147" s="210"/>
      <c r="FP147" s="210"/>
      <c r="FQ147" s="210"/>
      <c r="FR147" s="210"/>
      <c r="FS147" s="210"/>
      <c r="FT147" s="210"/>
      <c r="FU147" s="210"/>
      <c r="FV147" s="210"/>
      <c r="FW147" s="210"/>
      <c r="FX147" s="210"/>
      <c r="FY147" s="210"/>
      <c r="FZ147" s="210"/>
      <c r="GA147" s="210"/>
      <c r="GB147" s="210"/>
      <c r="GC147" s="210"/>
      <c r="GD147" s="210"/>
      <c r="GE147" s="210"/>
      <c r="GF147" s="210"/>
      <c r="GG147" s="210"/>
      <c r="GH147" s="210"/>
      <c r="GI147" s="210"/>
      <c r="GJ147" s="210"/>
      <c r="GK147" s="210"/>
      <c r="GL147" s="210"/>
      <c r="GM147" s="210"/>
      <c r="GN147" s="210"/>
      <c r="GO147" s="210"/>
      <c r="GP147" s="210"/>
      <c r="GQ147" s="210"/>
      <c r="GR147" s="210"/>
      <c r="GS147" s="210"/>
      <c r="GT147" s="210"/>
      <c r="GU147" s="210"/>
      <c r="GV147" s="210"/>
      <c r="GW147" s="210"/>
      <c r="GX147" s="210"/>
      <c r="GY147" s="210"/>
      <c r="GZ147" s="210"/>
      <c r="HA147" s="210"/>
      <c r="HB147" s="210"/>
      <c r="HC147" s="210"/>
      <c r="HD147" s="210"/>
      <c r="HE147" s="210"/>
      <c r="HF147" s="210"/>
      <c r="HG147" s="210"/>
      <c r="HH147" s="210"/>
      <c r="HI147" s="210"/>
      <c r="HJ147" s="210"/>
      <c r="HK147" s="210"/>
      <c r="HL147" s="210"/>
      <c r="HM147" s="210"/>
      <c r="HN147" s="210"/>
      <c r="HO147" s="210"/>
      <c r="HP147" s="210"/>
      <c r="HQ147" s="210"/>
      <c r="HR147" s="210"/>
      <c r="HS147" s="210"/>
      <c r="HT147" s="210"/>
      <c r="HU147" s="210"/>
      <c r="HV147" s="210"/>
      <c r="HW147" s="210"/>
      <c r="HX147" s="210"/>
      <c r="HY147" s="210"/>
      <c r="HZ147" s="210"/>
      <c r="IA147" s="210"/>
      <c r="IB147" s="210"/>
      <c r="IC147" s="210"/>
      <c r="ID147" s="210"/>
      <c r="IE147" s="210"/>
      <c r="IF147" s="210"/>
      <c r="IG147" s="210"/>
      <c r="IH147" s="210"/>
      <c r="II147" s="210"/>
      <c r="IJ147" s="210"/>
      <c r="IK147" s="210"/>
      <c r="IL147" s="210"/>
      <c r="IM147" s="210"/>
      <c r="IN147" s="210"/>
      <c r="IO147" s="210"/>
      <c r="IP147" s="210"/>
      <c r="IQ147" s="210"/>
      <c r="IR147" s="210"/>
      <c r="IS147" s="210"/>
      <c r="IT147" s="210"/>
      <c r="IU147" s="210"/>
      <c r="IV147" s="210"/>
      <c r="IW147" s="210"/>
      <c r="IX147" s="210"/>
      <c r="IY147" s="210"/>
      <c r="IZ147" s="210"/>
      <c r="JA147" s="210"/>
      <c r="JB147" s="210"/>
      <c r="JC147" s="210"/>
      <c r="JD147" s="210"/>
      <c r="JE147" s="210"/>
      <c r="JF147" s="210"/>
      <c r="JG147" s="210"/>
      <c r="JH147" s="210"/>
      <c r="JI147" s="210"/>
      <c r="JJ147" s="210"/>
      <c r="JK147" s="210"/>
      <c r="JL147" s="210"/>
      <c r="JM147" s="210"/>
      <c r="JN147" s="210"/>
      <c r="JO147" s="210"/>
      <c r="JP147" s="210"/>
      <c r="JQ147" s="210"/>
      <c r="JR147" s="210"/>
      <c r="JS147" s="210"/>
      <c r="JT147" s="210"/>
      <c r="JU147" s="210"/>
      <c r="JV147" s="210"/>
      <c r="JW147" s="210"/>
      <c r="JX147" s="210"/>
      <c r="JY147" s="210"/>
      <c r="JZ147" s="210"/>
      <c r="KA147" s="210"/>
      <c r="KB147" s="210"/>
      <c r="KC147" s="210"/>
      <c r="KD147" s="210"/>
      <c r="KE147" s="210"/>
      <c r="KF147" s="210"/>
      <c r="KG147" s="210"/>
      <c r="KH147" s="210"/>
      <c r="KI147" s="210"/>
      <c r="KJ147" s="210"/>
      <c r="KK147" s="210"/>
      <c r="KL147" s="210"/>
      <c r="KM147" s="210"/>
      <c r="KN147" s="210"/>
      <c r="KO147" s="210"/>
      <c r="KP147" s="210"/>
      <c r="KQ147" s="210"/>
      <c r="KR147" s="210"/>
      <c r="KS147" s="210"/>
      <c r="KT147" s="210"/>
      <c r="KU147" s="210"/>
      <c r="KV147" s="210"/>
      <c r="KW147" s="210"/>
      <c r="KX147" s="210"/>
      <c r="KY147" s="210"/>
      <c r="KZ147" s="210"/>
      <c r="LA147" s="210"/>
      <c r="LB147" s="210"/>
      <c r="LC147" s="210"/>
      <c r="LD147" s="210"/>
      <c r="LE147" s="210"/>
      <c r="LF147" s="210"/>
      <c r="LG147" s="210"/>
      <c r="LH147" s="210"/>
      <c r="LI147" s="210"/>
      <c r="LJ147" s="210"/>
    </row>
    <row r="148" spans="1:322" s="230" customFormat="1" ht="101.15" customHeight="1" x14ac:dyDescent="0.35">
      <c r="A148" s="210"/>
      <c r="B148" s="359"/>
      <c r="C148" s="316"/>
      <c r="D148" s="183" t="str">
        <f>IF(ISBLANK(Tableau2[[#This Row],[Date de signature]]),"",UPPER(TEXT(Tableau2[[#This Row],[Date de signature]],"mmm")))</f>
        <v/>
      </c>
      <c r="E148" s="183" t="str">
        <f>IF(ISBLANK(Tableau2[[#This Row],[Date de signature]]),"",UPPER(TEXT(Tableau2[[#This Row],[Date de signature]],"AAAA")))</f>
        <v/>
      </c>
      <c r="F148" s="207"/>
      <c r="G148" s="183"/>
      <c r="H148" s="386"/>
      <c r="I148" s="388"/>
      <c r="J148" s="191"/>
      <c r="K148" s="63" t="str">
        <f>IFERROR(VLOOKUP(Tableau2[[#This Row],[Nom association/Sigle]],Tableau1[],2,FALSE),"")</f>
        <v/>
      </c>
      <c r="L148" s="63" t="str">
        <f>IFERROR(VLOOKUP(Tableau2[[#This Row],[Nom association/Sigle]],Tableau1[],4,FALSE),"")</f>
        <v/>
      </c>
      <c r="M148" s="63" t="str">
        <f>IFERROR(VLOOKUP(Tableau2[[#This Row],[Nom association/Sigle]],Tableau1[],5,FALSE),"")</f>
        <v/>
      </c>
      <c r="N148" s="450" t="str">
        <f>IFERROR(VLOOKUP(Tableau2[[#This Row],[Nom association/Sigle]],Tableau1[],6,FALSE),"")</f>
        <v/>
      </c>
      <c r="O148" s="63" t="str">
        <f>IFERROR(VLOOKUP(Tableau2[[#This Row],[Nom association/Sigle]],Tableau1[],7,FALSE),"")</f>
        <v/>
      </c>
      <c r="P148" s="390"/>
      <c r="Q148" s="191"/>
      <c r="R148" s="191"/>
      <c r="S148" s="317"/>
      <c r="T148" s="318"/>
      <c r="U148" s="318"/>
      <c r="V148" s="191"/>
      <c r="W148" s="316"/>
      <c r="X148" s="316" t="str">
        <f>IF(ISBLANK(Tableau2[[#This Row],[Date de début]]),"",UPPER(TEXT(Tableau2[[#This Row],[Date de début]],"mmm")))</f>
        <v/>
      </c>
      <c r="Y148" s="316" t="str">
        <f>IF(ISBLANK(Tableau2[[#This Row],[Date de début]]),"",UPPER(TEXT(Tableau2[[#This Row],[Date de début]],"AAAA")))</f>
        <v/>
      </c>
      <c r="Z148" s="316"/>
      <c r="AA148" s="186" t="str">
        <f>IF(ISBLANK(Tableau2[[#This Row],[Date de fin]]),"",UPPER(TEXT(Tableau2[[#This Row],[Date de fin]],"mmm")))</f>
        <v/>
      </c>
      <c r="AB148" s="319" t="str">
        <f>IF(ISBLANK(Tableau2[[#This Row],[Date de fin]]),"",UPPER(TEXT(Tableau2[[#This Row],[Date de fin]],"AAAA")))</f>
        <v/>
      </c>
      <c r="AC148" s="320">
        <f>DATEDIF(Tableau2[[#This Row],[Date de début]],Tableau2[[#This Row],[Date de fin]],"m")</f>
        <v>0</v>
      </c>
      <c r="AD148" s="318"/>
      <c r="AE148" s="183"/>
      <c r="AF148" s="183"/>
      <c r="AG148" s="191"/>
      <c r="AH148" s="321"/>
      <c r="AI148" s="321"/>
      <c r="AJ148" s="338"/>
      <c r="AK148" s="350">
        <f t="shared" si="2"/>
        <v>0</v>
      </c>
      <c r="AL148" s="339"/>
      <c r="AM148" s="210"/>
      <c r="AN148" s="210"/>
      <c r="AO148" s="210"/>
      <c r="AP148" s="210"/>
      <c r="AQ148" s="210"/>
      <c r="AR148" s="210"/>
      <c r="AS148" s="210"/>
      <c r="AT148" s="210"/>
      <c r="AU148" s="210"/>
      <c r="AV148" s="210"/>
      <c r="AW148" s="210"/>
      <c r="AX148" s="210"/>
      <c r="AY148" s="210"/>
      <c r="AZ148" s="210"/>
      <c r="BA148" s="210"/>
      <c r="BB148" s="210"/>
      <c r="BC148" s="210"/>
      <c r="BD148" s="210"/>
      <c r="BE148" s="210"/>
      <c r="BF148" s="210"/>
      <c r="BG148" s="210"/>
      <c r="BH148" s="210"/>
      <c r="BI148" s="210"/>
      <c r="BJ148" s="210"/>
      <c r="BK148" s="210"/>
      <c r="BL148" s="210"/>
      <c r="BM148" s="210"/>
      <c r="BN148" s="210"/>
      <c r="BO148" s="210"/>
      <c r="BP148" s="210"/>
      <c r="BQ148" s="210"/>
      <c r="BR148" s="210"/>
      <c r="BS148" s="210"/>
      <c r="BT148" s="210"/>
      <c r="BU148" s="210"/>
      <c r="BV148" s="210"/>
      <c r="BW148" s="210"/>
      <c r="BX148" s="210"/>
      <c r="BY148" s="210"/>
      <c r="BZ148" s="210"/>
      <c r="CA148" s="210"/>
      <c r="CB148" s="210"/>
      <c r="CC148" s="210"/>
      <c r="CD148" s="210"/>
      <c r="CE148" s="210"/>
      <c r="CF148" s="210"/>
      <c r="CG148" s="210"/>
      <c r="CH148" s="210"/>
      <c r="CI148" s="210"/>
      <c r="CJ148" s="210"/>
      <c r="CK148" s="210"/>
      <c r="CL148" s="210"/>
      <c r="CM148" s="210"/>
      <c r="CN148" s="210"/>
      <c r="CO148" s="210"/>
      <c r="CP148" s="210"/>
      <c r="CQ148" s="210"/>
      <c r="CR148" s="210"/>
      <c r="CS148" s="210"/>
      <c r="CT148" s="210"/>
      <c r="CU148" s="210"/>
      <c r="CV148" s="210"/>
      <c r="CW148" s="210"/>
      <c r="CX148" s="210"/>
      <c r="CY148" s="210"/>
      <c r="CZ148" s="210"/>
      <c r="DA148" s="210"/>
      <c r="DB148" s="210"/>
      <c r="DC148" s="210"/>
      <c r="DD148" s="210"/>
      <c r="DE148" s="210"/>
      <c r="DF148" s="210"/>
      <c r="DG148" s="210"/>
      <c r="DH148" s="210"/>
      <c r="DI148" s="210"/>
      <c r="DJ148" s="210"/>
      <c r="DK148" s="210"/>
      <c r="DL148" s="210"/>
      <c r="DM148" s="210"/>
      <c r="DN148" s="210"/>
      <c r="DO148" s="210"/>
      <c r="DP148" s="210"/>
      <c r="DQ148" s="210"/>
      <c r="DR148" s="210"/>
      <c r="DS148" s="210"/>
      <c r="DT148" s="210"/>
      <c r="DU148" s="210"/>
      <c r="DV148" s="210"/>
      <c r="DW148" s="210"/>
      <c r="DX148" s="210"/>
      <c r="DY148" s="210"/>
      <c r="DZ148" s="210"/>
      <c r="EA148" s="210"/>
      <c r="EB148" s="210"/>
      <c r="EC148" s="210"/>
      <c r="ED148" s="210"/>
      <c r="EE148" s="210"/>
      <c r="EF148" s="210"/>
      <c r="EG148" s="210"/>
      <c r="EH148" s="210"/>
      <c r="EI148" s="210"/>
      <c r="EJ148" s="210"/>
      <c r="EK148" s="210"/>
      <c r="EL148" s="210"/>
      <c r="EM148" s="210"/>
      <c r="EN148" s="210"/>
      <c r="EO148" s="210"/>
      <c r="EP148" s="210"/>
      <c r="EQ148" s="210"/>
      <c r="ER148" s="210"/>
      <c r="ES148" s="210"/>
      <c r="ET148" s="210"/>
      <c r="EU148" s="210"/>
      <c r="EV148" s="210"/>
      <c r="EW148" s="210"/>
      <c r="EX148" s="210"/>
      <c r="EY148" s="210"/>
      <c r="EZ148" s="210"/>
      <c r="FA148" s="210"/>
      <c r="FB148" s="210"/>
      <c r="FC148" s="210"/>
      <c r="FD148" s="210"/>
      <c r="FE148" s="210"/>
      <c r="FF148" s="210"/>
      <c r="FG148" s="210"/>
      <c r="FH148" s="210"/>
      <c r="FI148" s="210"/>
      <c r="FJ148" s="210"/>
      <c r="FK148" s="210"/>
      <c r="FL148" s="210"/>
      <c r="FM148" s="210"/>
      <c r="FN148" s="210"/>
      <c r="FO148" s="210"/>
      <c r="FP148" s="210"/>
      <c r="FQ148" s="210"/>
      <c r="FR148" s="210"/>
      <c r="FS148" s="210"/>
      <c r="FT148" s="210"/>
      <c r="FU148" s="210"/>
      <c r="FV148" s="210"/>
      <c r="FW148" s="210"/>
      <c r="FX148" s="210"/>
      <c r="FY148" s="210"/>
      <c r="FZ148" s="210"/>
      <c r="GA148" s="210"/>
      <c r="GB148" s="210"/>
      <c r="GC148" s="210"/>
      <c r="GD148" s="210"/>
      <c r="GE148" s="210"/>
      <c r="GF148" s="210"/>
      <c r="GG148" s="210"/>
      <c r="GH148" s="210"/>
      <c r="GI148" s="210"/>
      <c r="GJ148" s="210"/>
      <c r="GK148" s="210"/>
      <c r="GL148" s="210"/>
      <c r="GM148" s="210"/>
      <c r="GN148" s="210"/>
      <c r="GO148" s="210"/>
      <c r="GP148" s="210"/>
      <c r="GQ148" s="210"/>
      <c r="GR148" s="210"/>
      <c r="GS148" s="210"/>
      <c r="GT148" s="210"/>
      <c r="GU148" s="210"/>
      <c r="GV148" s="210"/>
      <c r="GW148" s="210"/>
      <c r="GX148" s="210"/>
      <c r="GY148" s="210"/>
      <c r="GZ148" s="210"/>
      <c r="HA148" s="210"/>
      <c r="HB148" s="210"/>
      <c r="HC148" s="210"/>
      <c r="HD148" s="210"/>
      <c r="HE148" s="210"/>
      <c r="HF148" s="210"/>
      <c r="HG148" s="210"/>
      <c r="HH148" s="210"/>
      <c r="HI148" s="210"/>
      <c r="HJ148" s="210"/>
      <c r="HK148" s="210"/>
      <c r="HL148" s="210"/>
      <c r="HM148" s="210"/>
      <c r="HN148" s="210"/>
      <c r="HO148" s="210"/>
      <c r="HP148" s="210"/>
      <c r="HQ148" s="210"/>
      <c r="HR148" s="210"/>
      <c r="HS148" s="210"/>
      <c r="HT148" s="210"/>
      <c r="HU148" s="210"/>
      <c r="HV148" s="210"/>
      <c r="HW148" s="210"/>
      <c r="HX148" s="210"/>
      <c r="HY148" s="210"/>
      <c r="HZ148" s="210"/>
      <c r="IA148" s="210"/>
      <c r="IB148" s="210"/>
      <c r="IC148" s="210"/>
      <c r="ID148" s="210"/>
      <c r="IE148" s="210"/>
      <c r="IF148" s="210"/>
      <c r="IG148" s="210"/>
      <c r="IH148" s="210"/>
      <c r="II148" s="210"/>
      <c r="IJ148" s="210"/>
      <c r="IK148" s="210"/>
      <c r="IL148" s="210"/>
      <c r="IM148" s="210"/>
      <c r="IN148" s="210"/>
      <c r="IO148" s="210"/>
      <c r="IP148" s="210"/>
      <c r="IQ148" s="210"/>
      <c r="IR148" s="210"/>
      <c r="IS148" s="210"/>
      <c r="IT148" s="210"/>
      <c r="IU148" s="210"/>
      <c r="IV148" s="210"/>
      <c r="IW148" s="210"/>
      <c r="IX148" s="210"/>
      <c r="IY148" s="210"/>
      <c r="IZ148" s="210"/>
      <c r="JA148" s="210"/>
      <c r="JB148" s="210"/>
      <c r="JC148" s="210"/>
      <c r="JD148" s="210"/>
      <c r="JE148" s="210"/>
      <c r="JF148" s="210"/>
      <c r="JG148" s="210"/>
      <c r="JH148" s="210"/>
      <c r="JI148" s="210"/>
      <c r="JJ148" s="210"/>
      <c r="JK148" s="210"/>
      <c r="JL148" s="210"/>
      <c r="JM148" s="210"/>
      <c r="JN148" s="210"/>
      <c r="JO148" s="210"/>
      <c r="JP148" s="210"/>
      <c r="JQ148" s="210"/>
      <c r="JR148" s="210"/>
      <c r="JS148" s="210"/>
      <c r="JT148" s="210"/>
      <c r="JU148" s="210"/>
      <c r="JV148" s="210"/>
      <c r="JW148" s="210"/>
      <c r="JX148" s="210"/>
      <c r="JY148" s="210"/>
      <c r="JZ148" s="210"/>
      <c r="KA148" s="210"/>
      <c r="KB148" s="210"/>
      <c r="KC148" s="210"/>
      <c r="KD148" s="210"/>
      <c r="KE148" s="210"/>
      <c r="KF148" s="210"/>
      <c r="KG148" s="210"/>
      <c r="KH148" s="210"/>
      <c r="KI148" s="210"/>
      <c r="KJ148" s="210"/>
      <c r="KK148" s="210"/>
      <c r="KL148" s="210"/>
      <c r="KM148" s="210"/>
      <c r="KN148" s="210"/>
      <c r="KO148" s="210"/>
      <c r="KP148" s="210"/>
      <c r="KQ148" s="210"/>
      <c r="KR148" s="210"/>
      <c r="KS148" s="210"/>
      <c r="KT148" s="210"/>
      <c r="KU148" s="210"/>
      <c r="KV148" s="210"/>
      <c r="KW148" s="210"/>
      <c r="KX148" s="210"/>
      <c r="KY148" s="210"/>
      <c r="KZ148" s="210"/>
      <c r="LA148" s="210"/>
      <c r="LB148" s="210"/>
      <c r="LC148" s="210"/>
      <c r="LD148" s="210"/>
      <c r="LE148" s="210"/>
      <c r="LF148" s="210"/>
      <c r="LG148" s="210"/>
      <c r="LH148" s="210"/>
      <c r="LI148" s="210"/>
      <c r="LJ148" s="210"/>
    </row>
    <row r="149" spans="1:322" s="230" customFormat="1" ht="122.5" customHeight="1" x14ac:dyDescent="0.35">
      <c r="A149" s="210"/>
      <c r="B149" s="359"/>
      <c r="C149" s="316"/>
      <c r="D149" s="183" t="str">
        <f>IF(ISBLANK(Tableau2[[#This Row],[Date de signature]]),"",UPPER(TEXT(Tableau2[[#This Row],[Date de signature]],"mmm")))</f>
        <v/>
      </c>
      <c r="E149" s="183" t="str">
        <f>IF(ISBLANK(Tableau2[[#This Row],[Date de signature]]),"",UPPER(TEXT(Tableau2[[#This Row],[Date de signature]],"AAAA")))</f>
        <v/>
      </c>
      <c r="F149" s="207"/>
      <c r="G149" s="183"/>
      <c r="H149" s="386"/>
      <c r="I149" s="388"/>
      <c r="J149" s="191"/>
      <c r="K149" s="63" t="str">
        <f>IFERROR(VLOOKUP(Tableau2[[#This Row],[Nom association/Sigle]],Tableau1[],2,FALSE),"")</f>
        <v/>
      </c>
      <c r="L149" s="63" t="str">
        <f>IFERROR(VLOOKUP(Tableau2[[#This Row],[Nom association/Sigle]],Tableau1[],4,FALSE),"")</f>
        <v/>
      </c>
      <c r="M149" s="63" t="str">
        <f>IFERROR(VLOOKUP(Tableau2[[#This Row],[Nom association/Sigle]],Tableau1[],5,FALSE),"")</f>
        <v/>
      </c>
      <c r="N149" s="450" t="str">
        <f>IFERROR(VLOOKUP(Tableau2[[#This Row],[Nom association/Sigle]],Tableau1[],6,FALSE),"")</f>
        <v/>
      </c>
      <c r="O149" s="63" t="str">
        <f>IFERROR(VLOOKUP(Tableau2[[#This Row],[Nom association/Sigle]],Tableau1[],7,FALSE),"")</f>
        <v/>
      </c>
      <c r="P149" s="390"/>
      <c r="Q149" s="191"/>
      <c r="R149" s="191"/>
      <c r="S149" s="317"/>
      <c r="T149" s="318"/>
      <c r="U149" s="318"/>
      <c r="V149" s="191"/>
      <c r="W149" s="316"/>
      <c r="X149" s="316" t="str">
        <f>IF(ISBLANK(Tableau2[[#This Row],[Date de début]]),"",UPPER(TEXT(Tableau2[[#This Row],[Date de début]],"mmm")))</f>
        <v/>
      </c>
      <c r="Y149" s="316" t="str">
        <f>IF(ISBLANK(Tableau2[[#This Row],[Date de début]]),"",UPPER(TEXT(Tableau2[[#This Row],[Date de début]],"AAAA")))</f>
        <v/>
      </c>
      <c r="Z149" s="316"/>
      <c r="AA149" s="186" t="str">
        <f>IF(ISBLANK(Tableau2[[#This Row],[Date de fin]]),"",UPPER(TEXT(Tableau2[[#This Row],[Date de fin]],"mmm")))</f>
        <v/>
      </c>
      <c r="AB149" s="319" t="str">
        <f>IF(ISBLANK(Tableau2[[#This Row],[Date de fin]]),"",UPPER(TEXT(Tableau2[[#This Row],[Date de fin]],"AAAA")))</f>
        <v/>
      </c>
      <c r="AC149" s="320">
        <f>DATEDIF(Tableau2[[#This Row],[Date de début]],Tableau2[[#This Row],[Date de fin]],"m")</f>
        <v>0</v>
      </c>
      <c r="AD149" s="318"/>
      <c r="AE149" s="183"/>
      <c r="AF149" s="183"/>
      <c r="AG149" s="191"/>
      <c r="AH149" s="321"/>
      <c r="AI149" s="321"/>
      <c r="AJ149" s="338"/>
      <c r="AK149" s="350">
        <f t="shared" si="2"/>
        <v>0</v>
      </c>
      <c r="AL149" s="339"/>
      <c r="AM149" s="210"/>
      <c r="AN149" s="210"/>
      <c r="AO149" s="210"/>
      <c r="AP149" s="210"/>
      <c r="AQ149" s="210"/>
      <c r="AR149" s="210"/>
      <c r="AS149" s="210"/>
      <c r="AT149" s="210"/>
      <c r="AU149" s="210"/>
      <c r="AV149" s="210"/>
      <c r="AW149" s="210"/>
      <c r="AX149" s="210"/>
      <c r="AY149" s="210"/>
      <c r="AZ149" s="210"/>
      <c r="BA149" s="210"/>
      <c r="BB149" s="210"/>
      <c r="BC149" s="210"/>
      <c r="BD149" s="210"/>
      <c r="BE149" s="210"/>
      <c r="BF149" s="210"/>
      <c r="BG149" s="210"/>
      <c r="BH149" s="210"/>
      <c r="BI149" s="210"/>
      <c r="BJ149" s="210"/>
      <c r="BK149" s="210"/>
      <c r="BL149" s="210"/>
      <c r="BM149" s="210"/>
      <c r="BN149" s="210"/>
      <c r="BO149" s="210"/>
      <c r="BP149" s="210"/>
      <c r="BQ149" s="210"/>
      <c r="BR149" s="210"/>
      <c r="BS149" s="210"/>
      <c r="BT149" s="210"/>
      <c r="BU149" s="210"/>
      <c r="BV149" s="210"/>
      <c r="BW149" s="210"/>
      <c r="BX149" s="210"/>
      <c r="BY149" s="210"/>
      <c r="BZ149" s="210"/>
      <c r="CA149" s="210"/>
      <c r="CB149" s="210"/>
      <c r="CC149" s="210"/>
      <c r="CD149" s="210"/>
      <c r="CE149" s="210"/>
      <c r="CF149" s="210"/>
      <c r="CG149" s="210"/>
      <c r="CH149" s="210"/>
      <c r="CI149" s="210"/>
      <c r="CJ149" s="210"/>
      <c r="CK149" s="210"/>
      <c r="CL149" s="210"/>
      <c r="CM149" s="210"/>
      <c r="CN149" s="210"/>
      <c r="CO149" s="210"/>
      <c r="CP149" s="210"/>
      <c r="CQ149" s="210"/>
      <c r="CR149" s="210"/>
      <c r="CS149" s="210"/>
      <c r="CT149" s="210"/>
      <c r="CU149" s="210"/>
      <c r="CV149" s="210"/>
      <c r="CW149" s="210"/>
      <c r="CX149" s="210"/>
      <c r="CY149" s="210"/>
      <c r="CZ149" s="210"/>
      <c r="DA149" s="210"/>
      <c r="DB149" s="210"/>
      <c r="DC149" s="210"/>
      <c r="DD149" s="210"/>
      <c r="DE149" s="210"/>
      <c r="DF149" s="210"/>
      <c r="DG149" s="210"/>
      <c r="DH149" s="210"/>
      <c r="DI149" s="210"/>
      <c r="DJ149" s="210"/>
      <c r="DK149" s="210"/>
      <c r="DL149" s="210"/>
      <c r="DM149" s="210"/>
      <c r="DN149" s="210"/>
      <c r="DO149" s="210"/>
      <c r="DP149" s="210"/>
      <c r="DQ149" s="210"/>
      <c r="DR149" s="210"/>
      <c r="DS149" s="210"/>
      <c r="DT149" s="210"/>
      <c r="DU149" s="210"/>
      <c r="DV149" s="210"/>
      <c r="DW149" s="210"/>
      <c r="DX149" s="210"/>
      <c r="DY149" s="210"/>
      <c r="DZ149" s="210"/>
      <c r="EA149" s="210"/>
      <c r="EB149" s="210"/>
      <c r="EC149" s="210"/>
      <c r="ED149" s="210"/>
      <c r="EE149" s="210"/>
      <c r="EF149" s="210"/>
      <c r="EG149" s="210"/>
      <c r="EH149" s="210"/>
      <c r="EI149" s="210"/>
      <c r="EJ149" s="210"/>
      <c r="EK149" s="210"/>
      <c r="EL149" s="210"/>
      <c r="EM149" s="210"/>
      <c r="EN149" s="210"/>
      <c r="EO149" s="210"/>
      <c r="EP149" s="210"/>
      <c r="EQ149" s="210"/>
      <c r="ER149" s="210"/>
      <c r="ES149" s="210"/>
      <c r="ET149" s="210"/>
      <c r="EU149" s="210"/>
      <c r="EV149" s="210"/>
      <c r="EW149" s="210"/>
      <c r="EX149" s="210"/>
      <c r="EY149" s="210"/>
      <c r="EZ149" s="210"/>
      <c r="FA149" s="210"/>
      <c r="FB149" s="210"/>
      <c r="FC149" s="210"/>
      <c r="FD149" s="210"/>
      <c r="FE149" s="210"/>
      <c r="FF149" s="210"/>
      <c r="FG149" s="210"/>
      <c r="FH149" s="210"/>
      <c r="FI149" s="210"/>
      <c r="FJ149" s="210"/>
      <c r="FK149" s="210"/>
      <c r="FL149" s="210"/>
      <c r="FM149" s="210"/>
      <c r="FN149" s="210"/>
      <c r="FO149" s="210"/>
      <c r="FP149" s="210"/>
      <c r="FQ149" s="210"/>
      <c r="FR149" s="210"/>
      <c r="FS149" s="210"/>
      <c r="FT149" s="210"/>
      <c r="FU149" s="210"/>
      <c r="FV149" s="210"/>
      <c r="FW149" s="210"/>
      <c r="FX149" s="210"/>
      <c r="FY149" s="210"/>
      <c r="FZ149" s="210"/>
      <c r="GA149" s="210"/>
      <c r="GB149" s="210"/>
      <c r="GC149" s="210"/>
      <c r="GD149" s="210"/>
      <c r="GE149" s="210"/>
      <c r="GF149" s="210"/>
      <c r="GG149" s="210"/>
      <c r="GH149" s="210"/>
      <c r="GI149" s="210"/>
      <c r="GJ149" s="210"/>
      <c r="GK149" s="210"/>
      <c r="GL149" s="210"/>
      <c r="GM149" s="210"/>
      <c r="GN149" s="210"/>
      <c r="GO149" s="210"/>
      <c r="GP149" s="210"/>
      <c r="GQ149" s="210"/>
      <c r="GR149" s="210"/>
      <c r="GS149" s="210"/>
      <c r="GT149" s="210"/>
      <c r="GU149" s="210"/>
      <c r="GV149" s="210"/>
      <c r="GW149" s="210"/>
      <c r="GX149" s="210"/>
      <c r="GY149" s="210"/>
      <c r="GZ149" s="210"/>
      <c r="HA149" s="210"/>
      <c r="HB149" s="210"/>
      <c r="HC149" s="210"/>
      <c r="HD149" s="210"/>
      <c r="HE149" s="210"/>
      <c r="HF149" s="210"/>
      <c r="HG149" s="210"/>
      <c r="HH149" s="210"/>
      <c r="HI149" s="210"/>
      <c r="HJ149" s="210"/>
      <c r="HK149" s="210"/>
      <c r="HL149" s="210"/>
      <c r="HM149" s="210"/>
      <c r="HN149" s="210"/>
      <c r="HO149" s="210"/>
      <c r="HP149" s="210"/>
      <c r="HQ149" s="210"/>
      <c r="HR149" s="210"/>
      <c r="HS149" s="210"/>
      <c r="HT149" s="210"/>
      <c r="HU149" s="210"/>
      <c r="HV149" s="210"/>
      <c r="HW149" s="210"/>
      <c r="HX149" s="210"/>
      <c r="HY149" s="210"/>
      <c r="HZ149" s="210"/>
      <c r="IA149" s="210"/>
      <c r="IB149" s="210"/>
      <c r="IC149" s="210"/>
      <c r="ID149" s="210"/>
      <c r="IE149" s="210"/>
      <c r="IF149" s="210"/>
      <c r="IG149" s="210"/>
      <c r="IH149" s="210"/>
      <c r="II149" s="210"/>
      <c r="IJ149" s="210"/>
      <c r="IK149" s="210"/>
      <c r="IL149" s="210"/>
      <c r="IM149" s="210"/>
      <c r="IN149" s="210"/>
      <c r="IO149" s="210"/>
      <c r="IP149" s="210"/>
      <c r="IQ149" s="210"/>
      <c r="IR149" s="210"/>
      <c r="IS149" s="210"/>
      <c r="IT149" s="210"/>
      <c r="IU149" s="210"/>
      <c r="IV149" s="210"/>
      <c r="IW149" s="210"/>
      <c r="IX149" s="210"/>
      <c r="IY149" s="210"/>
      <c r="IZ149" s="210"/>
      <c r="JA149" s="210"/>
      <c r="JB149" s="210"/>
      <c r="JC149" s="210"/>
      <c r="JD149" s="210"/>
      <c r="JE149" s="210"/>
      <c r="JF149" s="210"/>
      <c r="JG149" s="210"/>
      <c r="JH149" s="210"/>
      <c r="JI149" s="210"/>
      <c r="JJ149" s="210"/>
      <c r="JK149" s="210"/>
      <c r="JL149" s="210"/>
      <c r="JM149" s="210"/>
      <c r="JN149" s="210"/>
      <c r="JO149" s="210"/>
      <c r="JP149" s="210"/>
      <c r="JQ149" s="210"/>
      <c r="JR149" s="210"/>
      <c r="JS149" s="210"/>
      <c r="JT149" s="210"/>
      <c r="JU149" s="210"/>
      <c r="JV149" s="210"/>
      <c r="JW149" s="210"/>
      <c r="JX149" s="210"/>
      <c r="JY149" s="210"/>
      <c r="JZ149" s="210"/>
      <c r="KA149" s="210"/>
      <c r="KB149" s="210"/>
      <c r="KC149" s="210"/>
      <c r="KD149" s="210"/>
      <c r="KE149" s="210"/>
      <c r="KF149" s="210"/>
      <c r="KG149" s="210"/>
      <c r="KH149" s="210"/>
      <c r="KI149" s="210"/>
      <c r="KJ149" s="210"/>
      <c r="KK149" s="210"/>
      <c r="KL149" s="210"/>
      <c r="KM149" s="210"/>
      <c r="KN149" s="210"/>
      <c r="KO149" s="210"/>
      <c r="KP149" s="210"/>
      <c r="KQ149" s="210"/>
      <c r="KR149" s="210"/>
      <c r="KS149" s="210"/>
      <c r="KT149" s="210"/>
      <c r="KU149" s="210"/>
      <c r="KV149" s="210"/>
      <c r="KW149" s="210"/>
      <c r="KX149" s="210"/>
      <c r="KY149" s="210"/>
      <c r="KZ149" s="210"/>
      <c r="LA149" s="210"/>
      <c r="LB149" s="210"/>
      <c r="LC149" s="210"/>
      <c r="LD149" s="210"/>
      <c r="LE149" s="210"/>
      <c r="LF149" s="210"/>
      <c r="LG149" s="210"/>
      <c r="LH149" s="210"/>
      <c r="LI149" s="210"/>
      <c r="LJ149" s="210"/>
    </row>
    <row r="150" spans="1:322" s="230" customFormat="1" ht="150" customHeight="1" x14ac:dyDescent="0.35">
      <c r="A150" s="210"/>
      <c r="B150" s="362" t="s">
        <v>276</v>
      </c>
      <c r="C150" s="316"/>
      <c r="D150" s="183" t="str">
        <f>IF(ISBLANK(Tableau2[[#This Row],[Date de signature]]),"",UPPER(TEXT(Tableau2[[#This Row],[Date de signature]],"mmm")))</f>
        <v/>
      </c>
      <c r="E150" s="183" t="str">
        <f>IF(ISBLANK(Tableau2[[#This Row],[Date de signature]]),"",UPPER(TEXT(Tableau2[[#This Row],[Date de signature]],"AAAA")))</f>
        <v/>
      </c>
      <c r="F150" s="207"/>
      <c r="G150" s="183"/>
      <c r="H150" s="386"/>
      <c r="I150" s="388"/>
      <c r="J150" s="191"/>
      <c r="K150" s="63" t="str">
        <f>IFERROR(VLOOKUP(Tableau2[[#This Row],[Nom association/Sigle]],Tableau1[],2,FALSE),"")</f>
        <v/>
      </c>
      <c r="L150" s="63" t="str">
        <f>IFERROR(VLOOKUP(Tableau2[[#This Row],[Nom association/Sigle]],Tableau1[],4,FALSE),"")</f>
        <v/>
      </c>
      <c r="M150" s="63" t="str">
        <f>IFERROR(VLOOKUP(Tableau2[[#This Row],[Nom association/Sigle]],Tableau1[],5,FALSE),"")</f>
        <v/>
      </c>
      <c r="N150" s="450" t="str">
        <f>IFERROR(VLOOKUP(Tableau2[[#This Row],[Nom association/Sigle]],Tableau1[],6,FALSE),"")</f>
        <v/>
      </c>
      <c r="O150" s="63" t="str">
        <f>IFERROR(VLOOKUP(Tableau2[[#This Row],[Nom association/Sigle]],Tableau1[],7,FALSE),"")</f>
        <v/>
      </c>
      <c r="P150" s="390"/>
      <c r="Q150" s="191"/>
      <c r="R150" s="191"/>
      <c r="S150" s="317"/>
      <c r="T150" s="318"/>
      <c r="U150" s="318"/>
      <c r="V150" s="191"/>
      <c r="W150" s="316"/>
      <c r="X150" s="316" t="str">
        <f>IF(ISBLANK(Tableau2[[#This Row],[Date de début]]),"",UPPER(TEXT(Tableau2[[#This Row],[Date de début]],"mmm")))</f>
        <v/>
      </c>
      <c r="Y150" s="316" t="str">
        <f>IF(ISBLANK(Tableau2[[#This Row],[Date de début]]),"",UPPER(TEXT(Tableau2[[#This Row],[Date de début]],"AAAA")))</f>
        <v/>
      </c>
      <c r="Z150" s="316"/>
      <c r="AA150" s="186" t="str">
        <f>IF(ISBLANK(Tableau2[[#This Row],[Date de fin]]),"",UPPER(TEXT(Tableau2[[#This Row],[Date de fin]],"mmm")))</f>
        <v/>
      </c>
      <c r="AB150" s="319" t="str">
        <f>IF(ISBLANK(Tableau2[[#This Row],[Date de fin]]),"",UPPER(TEXT(Tableau2[[#This Row],[Date de fin]],"AAAA")))</f>
        <v/>
      </c>
      <c r="AC150" s="320">
        <f>DATEDIF(Tableau2[[#This Row],[Date de début]],Tableau2[[#This Row],[Date de fin]],"m")</f>
        <v>0</v>
      </c>
      <c r="AD150" s="318"/>
      <c r="AE150" s="183"/>
      <c r="AF150" s="183"/>
      <c r="AG150" s="191"/>
      <c r="AH150" s="321"/>
      <c r="AI150" s="321"/>
      <c r="AJ150" s="338"/>
      <c r="AK150" s="350">
        <f t="shared" si="2"/>
        <v>0</v>
      </c>
      <c r="AL150" s="339"/>
      <c r="AM150" s="210"/>
      <c r="AN150" s="210"/>
      <c r="AO150" s="210"/>
      <c r="AP150" s="210"/>
      <c r="AQ150" s="210"/>
      <c r="AR150" s="210"/>
      <c r="AS150" s="210"/>
      <c r="AT150" s="210"/>
      <c r="AU150" s="210"/>
      <c r="AV150" s="210"/>
      <c r="AW150" s="210"/>
      <c r="AX150" s="210"/>
      <c r="AY150" s="210"/>
      <c r="AZ150" s="210"/>
      <c r="BA150" s="210"/>
      <c r="BB150" s="210"/>
      <c r="BC150" s="210"/>
      <c r="BD150" s="210"/>
      <c r="BE150" s="210"/>
      <c r="BF150" s="210"/>
      <c r="BG150" s="210"/>
      <c r="BH150" s="210"/>
      <c r="BI150" s="210"/>
      <c r="BJ150" s="210"/>
      <c r="BK150" s="210"/>
      <c r="BL150" s="210"/>
      <c r="BM150" s="210"/>
      <c r="BN150" s="210"/>
      <c r="BO150" s="210"/>
      <c r="BP150" s="210"/>
      <c r="BQ150" s="210"/>
      <c r="BR150" s="210"/>
      <c r="BS150" s="210"/>
      <c r="BT150" s="210"/>
      <c r="BU150" s="210"/>
      <c r="BV150" s="210"/>
      <c r="BW150" s="210"/>
      <c r="BX150" s="210"/>
      <c r="BY150" s="210"/>
      <c r="BZ150" s="210"/>
      <c r="CA150" s="210"/>
      <c r="CB150" s="210"/>
      <c r="CC150" s="210"/>
      <c r="CD150" s="210"/>
      <c r="CE150" s="210"/>
      <c r="CF150" s="210"/>
      <c r="CG150" s="210"/>
      <c r="CH150" s="210"/>
      <c r="CI150" s="210"/>
      <c r="CJ150" s="210"/>
      <c r="CK150" s="210"/>
      <c r="CL150" s="210"/>
      <c r="CM150" s="210"/>
      <c r="CN150" s="210"/>
      <c r="CO150" s="210"/>
      <c r="CP150" s="210"/>
      <c r="CQ150" s="210"/>
      <c r="CR150" s="210"/>
      <c r="CS150" s="210"/>
      <c r="CT150" s="210"/>
      <c r="CU150" s="210"/>
      <c r="CV150" s="210"/>
      <c r="CW150" s="210"/>
      <c r="CX150" s="210"/>
      <c r="CY150" s="210"/>
      <c r="CZ150" s="210"/>
      <c r="DA150" s="210"/>
      <c r="DB150" s="210"/>
      <c r="DC150" s="210"/>
      <c r="DD150" s="210"/>
      <c r="DE150" s="210"/>
      <c r="DF150" s="210"/>
      <c r="DG150" s="210"/>
      <c r="DH150" s="210"/>
      <c r="DI150" s="210"/>
      <c r="DJ150" s="210"/>
      <c r="DK150" s="210"/>
      <c r="DL150" s="210"/>
      <c r="DM150" s="210"/>
      <c r="DN150" s="210"/>
      <c r="DO150" s="210"/>
      <c r="DP150" s="210"/>
      <c r="DQ150" s="210"/>
      <c r="DR150" s="210"/>
      <c r="DS150" s="210"/>
      <c r="DT150" s="210"/>
      <c r="DU150" s="210"/>
      <c r="DV150" s="210"/>
      <c r="DW150" s="210"/>
      <c r="DX150" s="210"/>
      <c r="DY150" s="210"/>
      <c r="DZ150" s="210"/>
      <c r="EA150" s="210"/>
      <c r="EB150" s="210"/>
      <c r="EC150" s="210"/>
      <c r="ED150" s="210"/>
      <c r="EE150" s="210"/>
      <c r="EF150" s="210"/>
      <c r="EG150" s="210"/>
      <c r="EH150" s="210"/>
      <c r="EI150" s="210"/>
      <c r="EJ150" s="210"/>
      <c r="EK150" s="210"/>
      <c r="EL150" s="210"/>
      <c r="EM150" s="210"/>
      <c r="EN150" s="210"/>
      <c r="EO150" s="210"/>
      <c r="EP150" s="210"/>
      <c r="EQ150" s="210"/>
      <c r="ER150" s="210"/>
      <c r="ES150" s="210"/>
      <c r="ET150" s="210"/>
      <c r="EU150" s="210"/>
      <c r="EV150" s="210"/>
      <c r="EW150" s="210"/>
      <c r="EX150" s="210"/>
      <c r="EY150" s="210"/>
      <c r="EZ150" s="210"/>
      <c r="FA150" s="210"/>
      <c r="FB150" s="210"/>
      <c r="FC150" s="210"/>
      <c r="FD150" s="210"/>
      <c r="FE150" s="210"/>
      <c r="FF150" s="210"/>
      <c r="FG150" s="210"/>
      <c r="FH150" s="210"/>
      <c r="FI150" s="210"/>
      <c r="FJ150" s="210"/>
      <c r="FK150" s="210"/>
      <c r="FL150" s="210"/>
      <c r="FM150" s="210"/>
      <c r="FN150" s="210"/>
      <c r="FO150" s="210"/>
      <c r="FP150" s="210"/>
      <c r="FQ150" s="210"/>
      <c r="FR150" s="210"/>
      <c r="FS150" s="210"/>
      <c r="FT150" s="210"/>
      <c r="FU150" s="210"/>
      <c r="FV150" s="210"/>
      <c r="FW150" s="210"/>
      <c r="FX150" s="210"/>
      <c r="FY150" s="210"/>
      <c r="FZ150" s="210"/>
      <c r="GA150" s="210"/>
      <c r="GB150" s="210"/>
      <c r="GC150" s="210"/>
      <c r="GD150" s="210"/>
      <c r="GE150" s="210"/>
      <c r="GF150" s="210"/>
      <c r="GG150" s="210"/>
      <c r="GH150" s="210"/>
      <c r="GI150" s="210"/>
      <c r="GJ150" s="210"/>
      <c r="GK150" s="210"/>
      <c r="GL150" s="210"/>
      <c r="GM150" s="210"/>
      <c r="GN150" s="210"/>
      <c r="GO150" s="210"/>
      <c r="GP150" s="210"/>
      <c r="GQ150" s="210"/>
      <c r="GR150" s="210"/>
      <c r="GS150" s="210"/>
      <c r="GT150" s="210"/>
      <c r="GU150" s="210"/>
      <c r="GV150" s="210"/>
      <c r="GW150" s="210"/>
      <c r="GX150" s="210"/>
      <c r="GY150" s="210"/>
      <c r="GZ150" s="210"/>
      <c r="HA150" s="210"/>
      <c r="HB150" s="210"/>
      <c r="HC150" s="210"/>
      <c r="HD150" s="210"/>
      <c r="HE150" s="210"/>
      <c r="HF150" s="210"/>
      <c r="HG150" s="210"/>
      <c r="HH150" s="210"/>
      <c r="HI150" s="210"/>
      <c r="HJ150" s="210"/>
      <c r="HK150" s="210"/>
      <c r="HL150" s="210"/>
      <c r="HM150" s="210"/>
      <c r="HN150" s="210"/>
      <c r="HO150" s="210"/>
      <c r="HP150" s="210"/>
      <c r="HQ150" s="210"/>
      <c r="HR150" s="210"/>
      <c r="HS150" s="210"/>
      <c r="HT150" s="210"/>
      <c r="HU150" s="210"/>
      <c r="HV150" s="210"/>
      <c r="HW150" s="210"/>
      <c r="HX150" s="210"/>
      <c r="HY150" s="210"/>
      <c r="HZ150" s="210"/>
      <c r="IA150" s="210"/>
      <c r="IB150" s="210"/>
      <c r="IC150" s="210"/>
      <c r="ID150" s="210"/>
      <c r="IE150" s="210"/>
      <c r="IF150" s="210"/>
      <c r="IG150" s="210"/>
      <c r="IH150" s="210"/>
      <c r="II150" s="210"/>
      <c r="IJ150" s="210"/>
      <c r="IK150" s="210"/>
      <c r="IL150" s="210"/>
      <c r="IM150" s="210"/>
      <c r="IN150" s="210"/>
      <c r="IO150" s="210"/>
      <c r="IP150" s="210"/>
      <c r="IQ150" s="210"/>
      <c r="IR150" s="210"/>
      <c r="IS150" s="210"/>
      <c r="IT150" s="210"/>
      <c r="IU150" s="210"/>
      <c r="IV150" s="210"/>
      <c r="IW150" s="210"/>
      <c r="IX150" s="210"/>
      <c r="IY150" s="210"/>
      <c r="IZ150" s="210"/>
      <c r="JA150" s="210"/>
      <c r="JB150" s="210"/>
      <c r="JC150" s="210"/>
      <c r="JD150" s="210"/>
      <c r="JE150" s="210"/>
      <c r="JF150" s="210"/>
      <c r="JG150" s="210"/>
      <c r="JH150" s="210"/>
      <c r="JI150" s="210"/>
      <c r="JJ150" s="210"/>
      <c r="JK150" s="210"/>
      <c r="JL150" s="210"/>
      <c r="JM150" s="210"/>
      <c r="JN150" s="210"/>
      <c r="JO150" s="210"/>
      <c r="JP150" s="210"/>
      <c r="JQ150" s="210"/>
      <c r="JR150" s="210"/>
      <c r="JS150" s="210"/>
      <c r="JT150" s="210"/>
      <c r="JU150" s="210"/>
      <c r="JV150" s="210"/>
      <c r="JW150" s="210"/>
      <c r="JX150" s="210"/>
      <c r="JY150" s="210"/>
      <c r="JZ150" s="210"/>
      <c r="KA150" s="210"/>
      <c r="KB150" s="210"/>
      <c r="KC150" s="210"/>
      <c r="KD150" s="210"/>
      <c r="KE150" s="210"/>
      <c r="KF150" s="210"/>
      <c r="KG150" s="210"/>
      <c r="KH150" s="210"/>
      <c r="KI150" s="210"/>
      <c r="KJ150" s="210"/>
      <c r="KK150" s="210"/>
      <c r="KL150" s="210"/>
      <c r="KM150" s="210"/>
      <c r="KN150" s="210"/>
      <c r="KO150" s="210"/>
      <c r="KP150" s="210"/>
      <c r="KQ150" s="210"/>
      <c r="KR150" s="210"/>
      <c r="KS150" s="210"/>
      <c r="KT150" s="210"/>
      <c r="KU150" s="210"/>
      <c r="KV150" s="210"/>
      <c r="KW150" s="210"/>
      <c r="KX150" s="210"/>
      <c r="KY150" s="210"/>
      <c r="KZ150" s="210"/>
      <c r="LA150" s="210"/>
      <c r="LB150" s="210"/>
      <c r="LC150" s="210"/>
      <c r="LD150" s="210"/>
      <c r="LE150" s="210"/>
      <c r="LF150" s="210"/>
      <c r="LG150" s="210"/>
      <c r="LH150" s="210"/>
      <c r="LI150" s="210"/>
      <c r="LJ150" s="210"/>
    </row>
    <row r="151" spans="1:322" s="230" customFormat="1" ht="200.15" customHeight="1" x14ac:dyDescent="0.35">
      <c r="A151" s="210"/>
      <c r="B151" s="362" t="s">
        <v>276</v>
      </c>
      <c r="C151" s="316"/>
      <c r="D151" s="183" t="str">
        <f>IF(ISBLANK(Tableau2[[#This Row],[Date de signature]]),"",UPPER(TEXT(Tableau2[[#This Row],[Date de signature]],"mmm")))</f>
        <v/>
      </c>
      <c r="E151" s="183" t="str">
        <f>IF(ISBLANK(Tableau2[[#This Row],[Date de signature]]),"",UPPER(TEXT(Tableau2[[#This Row],[Date de signature]],"AAAA")))</f>
        <v/>
      </c>
      <c r="F151" s="207"/>
      <c r="G151" s="183"/>
      <c r="H151" s="386"/>
      <c r="I151" s="388"/>
      <c r="J151" s="191"/>
      <c r="K151" s="63" t="str">
        <f>IFERROR(VLOOKUP(Tableau2[[#This Row],[Nom association/Sigle]],Tableau1[],2,FALSE),"")</f>
        <v/>
      </c>
      <c r="L151" s="63" t="str">
        <f>IFERROR(VLOOKUP(Tableau2[[#This Row],[Nom association/Sigle]],Tableau1[],4,FALSE),"")</f>
        <v/>
      </c>
      <c r="M151" s="63" t="str">
        <f>IFERROR(VLOOKUP(Tableau2[[#This Row],[Nom association/Sigle]],Tableau1[],5,FALSE),"")</f>
        <v/>
      </c>
      <c r="N151" s="450" t="str">
        <f>IFERROR(VLOOKUP(Tableau2[[#This Row],[Nom association/Sigle]],Tableau1[],6,FALSE),"")</f>
        <v/>
      </c>
      <c r="O151" s="63" t="str">
        <f>IFERROR(VLOOKUP(Tableau2[[#This Row],[Nom association/Sigle]],Tableau1[],7,FALSE),"")</f>
        <v/>
      </c>
      <c r="P151" s="390"/>
      <c r="Q151" s="191"/>
      <c r="R151" s="191"/>
      <c r="S151" s="317"/>
      <c r="T151" s="318"/>
      <c r="U151" s="318"/>
      <c r="V151" s="191"/>
      <c r="W151" s="316"/>
      <c r="X151" s="316" t="str">
        <f>IF(ISBLANK(Tableau2[[#This Row],[Date de début]]),"",UPPER(TEXT(Tableau2[[#This Row],[Date de début]],"mmm")))</f>
        <v/>
      </c>
      <c r="Y151" s="316" t="str">
        <f>IF(ISBLANK(Tableau2[[#This Row],[Date de début]]),"",UPPER(TEXT(Tableau2[[#This Row],[Date de début]],"AAAA")))</f>
        <v/>
      </c>
      <c r="Z151" s="316"/>
      <c r="AA151" s="186" t="str">
        <f>IF(ISBLANK(Tableau2[[#This Row],[Date de fin]]),"",UPPER(TEXT(Tableau2[[#This Row],[Date de fin]],"mmm")))</f>
        <v/>
      </c>
      <c r="AB151" s="319" t="str">
        <f>IF(ISBLANK(Tableau2[[#This Row],[Date de fin]]),"",UPPER(TEXT(Tableau2[[#This Row],[Date de fin]],"AAAA")))</f>
        <v/>
      </c>
      <c r="AC151" s="320">
        <f>DATEDIF(Tableau2[[#This Row],[Date de début]],Tableau2[[#This Row],[Date de fin]],"m")</f>
        <v>0</v>
      </c>
      <c r="AD151" s="318"/>
      <c r="AE151" s="183"/>
      <c r="AF151" s="183"/>
      <c r="AG151" s="191"/>
      <c r="AH151" s="321"/>
      <c r="AI151" s="321"/>
      <c r="AJ151" s="338"/>
      <c r="AK151" s="350">
        <f t="shared" si="2"/>
        <v>0</v>
      </c>
      <c r="AL151" s="339"/>
      <c r="AM151" s="210"/>
      <c r="AN151" s="210"/>
      <c r="AO151" s="210"/>
      <c r="AP151" s="210"/>
      <c r="AQ151" s="210"/>
      <c r="AR151" s="210"/>
      <c r="AS151" s="210"/>
      <c r="AT151" s="210"/>
      <c r="AU151" s="210"/>
      <c r="AV151" s="210"/>
      <c r="AW151" s="210"/>
      <c r="AX151" s="210"/>
      <c r="AY151" s="210"/>
      <c r="AZ151" s="210"/>
      <c r="BA151" s="210"/>
      <c r="BB151" s="210"/>
      <c r="BC151" s="210"/>
      <c r="BD151" s="210"/>
      <c r="BE151" s="210"/>
      <c r="BF151" s="210"/>
      <c r="BG151" s="210"/>
      <c r="BH151" s="210"/>
      <c r="BI151" s="210"/>
      <c r="BJ151" s="210"/>
      <c r="BK151" s="210"/>
      <c r="BL151" s="210"/>
      <c r="BM151" s="210"/>
      <c r="BN151" s="210"/>
      <c r="BO151" s="210"/>
      <c r="BP151" s="210"/>
      <c r="BQ151" s="210"/>
      <c r="BR151" s="210"/>
      <c r="BS151" s="210"/>
      <c r="BT151" s="210"/>
      <c r="BU151" s="210"/>
      <c r="BV151" s="210"/>
      <c r="BW151" s="210"/>
      <c r="BX151" s="210"/>
      <c r="BY151" s="210"/>
      <c r="BZ151" s="210"/>
      <c r="CA151" s="210"/>
      <c r="CB151" s="210"/>
      <c r="CC151" s="210"/>
      <c r="CD151" s="210"/>
      <c r="CE151" s="210"/>
      <c r="CF151" s="210"/>
      <c r="CG151" s="210"/>
      <c r="CH151" s="210"/>
      <c r="CI151" s="210"/>
      <c r="CJ151" s="210"/>
      <c r="CK151" s="210"/>
      <c r="CL151" s="210"/>
      <c r="CM151" s="210"/>
      <c r="CN151" s="210"/>
      <c r="CO151" s="210"/>
      <c r="CP151" s="210"/>
      <c r="CQ151" s="210"/>
      <c r="CR151" s="210"/>
      <c r="CS151" s="210"/>
      <c r="CT151" s="210"/>
      <c r="CU151" s="210"/>
      <c r="CV151" s="210"/>
      <c r="CW151" s="210"/>
      <c r="CX151" s="210"/>
      <c r="CY151" s="210"/>
      <c r="CZ151" s="210"/>
      <c r="DA151" s="210"/>
      <c r="DB151" s="210"/>
      <c r="DC151" s="210"/>
      <c r="DD151" s="210"/>
      <c r="DE151" s="210"/>
      <c r="DF151" s="210"/>
      <c r="DG151" s="210"/>
      <c r="DH151" s="210"/>
      <c r="DI151" s="210"/>
      <c r="DJ151" s="210"/>
      <c r="DK151" s="210"/>
      <c r="DL151" s="210"/>
      <c r="DM151" s="210"/>
      <c r="DN151" s="210"/>
      <c r="DO151" s="210"/>
      <c r="DP151" s="210"/>
      <c r="DQ151" s="210"/>
      <c r="DR151" s="210"/>
      <c r="DS151" s="210"/>
      <c r="DT151" s="210"/>
      <c r="DU151" s="210"/>
      <c r="DV151" s="210"/>
      <c r="DW151" s="210"/>
      <c r="DX151" s="210"/>
      <c r="DY151" s="210"/>
      <c r="DZ151" s="210"/>
      <c r="EA151" s="210"/>
      <c r="EB151" s="210"/>
      <c r="EC151" s="210"/>
      <c r="ED151" s="210"/>
      <c r="EE151" s="210"/>
      <c r="EF151" s="210"/>
      <c r="EG151" s="210"/>
      <c r="EH151" s="210"/>
      <c r="EI151" s="210"/>
      <c r="EJ151" s="210"/>
      <c r="EK151" s="210"/>
      <c r="EL151" s="210"/>
      <c r="EM151" s="210"/>
      <c r="EN151" s="210"/>
      <c r="EO151" s="210"/>
      <c r="EP151" s="210"/>
      <c r="EQ151" s="210"/>
      <c r="ER151" s="210"/>
      <c r="ES151" s="210"/>
      <c r="ET151" s="210"/>
      <c r="EU151" s="210"/>
      <c r="EV151" s="210"/>
      <c r="EW151" s="210"/>
      <c r="EX151" s="210"/>
      <c r="EY151" s="210"/>
      <c r="EZ151" s="210"/>
      <c r="FA151" s="210"/>
      <c r="FB151" s="210"/>
      <c r="FC151" s="210"/>
      <c r="FD151" s="210"/>
      <c r="FE151" s="210"/>
      <c r="FF151" s="210"/>
      <c r="FG151" s="210"/>
      <c r="FH151" s="210"/>
      <c r="FI151" s="210"/>
      <c r="FJ151" s="210"/>
      <c r="FK151" s="210"/>
      <c r="FL151" s="210"/>
      <c r="FM151" s="210"/>
      <c r="FN151" s="210"/>
      <c r="FO151" s="210"/>
      <c r="FP151" s="210"/>
      <c r="FQ151" s="210"/>
      <c r="FR151" s="210"/>
      <c r="FS151" s="210"/>
      <c r="FT151" s="210"/>
      <c r="FU151" s="210"/>
      <c r="FV151" s="210"/>
      <c r="FW151" s="210"/>
      <c r="FX151" s="210"/>
      <c r="FY151" s="210"/>
      <c r="FZ151" s="210"/>
      <c r="GA151" s="210"/>
      <c r="GB151" s="210"/>
      <c r="GC151" s="210"/>
      <c r="GD151" s="210"/>
      <c r="GE151" s="210"/>
      <c r="GF151" s="210"/>
      <c r="GG151" s="210"/>
      <c r="GH151" s="210"/>
      <c r="GI151" s="210"/>
      <c r="GJ151" s="210"/>
      <c r="GK151" s="210"/>
      <c r="GL151" s="210"/>
      <c r="GM151" s="210"/>
      <c r="GN151" s="210"/>
      <c r="GO151" s="210"/>
      <c r="GP151" s="210"/>
      <c r="GQ151" s="210"/>
      <c r="GR151" s="210"/>
      <c r="GS151" s="210"/>
      <c r="GT151" s="210"/>
      <c r="GU151" s="210"/>
      <c r="GV151" s="210"/>
      <c r="GW151" s="210"/>
      <c r="GX151" s="210"/>
      <c r="GY151" s="210"/>
      <c r="GZ151" s="210"/>
      <c r="HA151" s="210"/>
      <c r="HB151" s="210"/>
      <c r="HC151" s="210"/>
      <c r="HD151" s="210"/>
      <c r="HE151" s="210"/>
      <c r="HF151" s="210"/>
      <c r="HG151" s="210"/>
      <c r="HH151" s="210"/>
      <c r="HI151" s="210"/>
      <c r="HJ151" s="210"/>
      <c r="HK151" s="210"/>
      <c r="HL151" s="210"/>
      <c r="HM151" s="210"/>
      <c r="HN151" s="210"/>
      <c r="HO151" s="210"/>
      <c r="HP151" s="210"/>
      <c r="HQ151" s="210"/>
      <c r="HR151" s="210"/>
      <c r="HS151" s="210"/>
      <c r="HT151" s="210"/>
      <c r="HU151" s="210"/>
      <c r="HV151" s="210"/>
      <c r="HW151" s="210"/>
      <c r="HX151" s="210"/>
      <c r="HY151" s="210"/>
      <c r="HZ151" s="210"/>
      <c r="IA151" s="210"/>
      <c r="IB151" s="210"/>
      <c r="IC151" s="210"/>
      <c r="ID151" s="210"/>
      <c r="IE151" s="210"/>
      <c r="IF151" s="210"/>
      <c r="IG151" s="210"/>
      <c r="IH151" s="210"/>
      <c r="II151" s="210"/>
      <c r="IJ151" s="210"/>
      <c r="IK151" s="210"/>
      <c r="IL151" s="210"/>
      <c r="IM151" s="210"/>
      <c r="IN151" s="210"/>
      <c r="IO151" s="210"/>
      <c r="IP151" s="210"/>
      <c r="IQ151" s="210"/>
      <c r="IR151" s="210"/>
      <c r="IS151" s="210"/>
      <c r="IT151" s="210"/>
      <c r="IU151" s="210"/>
      <c r="IV151" s="210"/>
      <c r="IW151" s="210"/>
      <c r="IX151" s="210"/>
      <c r="IY151" s="210"/>
      <c r="IZ151" s="210"/>
      <c r="JA151" s="210"/>
      <c r="JB151" s="210"/>
      <c r="JC151" s="210"/>
      <c r="JD151" s="210"/>
      <c r="JE151" s="210"/>
      <c r="JF151" s="210"/>
      <c r="JG151" s="210"/>
      <c r="JH151" s="210"/>
      <c r="JI151" s="210"/>
      <c r="JJ151" s="210"/>
      <c r="JK151" s="210"/>
      <c r="JL151" s="210"/>
      <c r="JM151" s="210"/>
      <c r="JN151" s="210"/>
      <c r="JO151" s="210"/>
      <c r="JP151" s="210"/>
      <c r="JQ151" s="210"/>
      <c r="JR151" s="210"/>
      <c r="JS151" s="210"/>
      <c r="JT151" s="210"/>
      <c r="JU151" s="210"/>
      <c r="JV151" s="210"/>
      <c r="JW151" s="210"/>
      <c r="JX151" s="210"/>
      <c r="JY151" s="210"/>
      <c r="JZ151" s="210"/>
      <c r="KA151" s="210"/>
      <c r="KB151" s="210"/>
      <c r="KC151" s="210"/>
      <c r="KD151" s="210"/>
      <c r="KE151" s="210"/>
      <c r="KF151" s="210"/>
      <c r="KG151" s="210"/>
      <c r="KH151" s="210"/>
      <c r="KI151" s="210"/>
      <c r="KJ151" s="210"/>
      <c r="KK151" s="210"/>
      <c r="KL151" s="210"/>
      <c r="KM151" s="210"/>
      <c r="KN151" s="210"/>
      <c r="KO151" s="210"/>
      <c r="KP151" s="210"/>
      <c r="KQ151" s="210"/>
      <c r="KR151" s="210"/>
      <c r="KS151" s="210"/>
      <c r="KT151" s="210"/>
      <c r="KU151" s="210"/>
      <c r="KV151" s="210"/>
      <c r="KW151" s="210"/>
      <c r="KX151" s="210"/>
      <c r="KY151" s="210"/>
      <c r="KZ151" s="210"/>
      <c r="LA151" s="210"/>
      <c r="LB151" s="210"/>
      <c r="LC151" s="210"/>
      <c r="LD151" s="210"/>
      <c r="LE151" s="210"/>
      <c r="LF151" s="210"/>
      <c r="LG151" s="210"/>
      <c r="LH151" s="210"/>
      <c r="LI151" s="210"/>
      <c r="LJ151" s="210"/>
    </row>
    <row r="152" spans="1:322" s="230" customFormat="1" ht="166.5" customHeight="1" x14ac:dyDescent="0.35">
      <c r="A152" s="210"/>
      <c r="B152" s="362" t="s">
        <v>276</v>
      </c>
      <c r="C152" s="316"/>
      <c r="D152" s="183" t="str">
        <f>IF(ISBLANK(Tableau2[[#This Row],[Date de signature]]),"",UPPER(TEXT(Tableau2[[#This Row],[Date de signature]],"mmm")))</f>
        <v/>
      </c>
      <c r="E152" s="183" t="str">
        <f>IF(ISBLANK(Tableau2[[#This Row],[Date de signature]]),"",UPPER(TEXT(Tableau2[[#This Row],[Date de signature]],"AAAA")))</f>
        <v/>
      </c>
      <c r="F152" s="207"/>
      <c r="G152" s="183"/>
      <c r="H152" s="386"/>
      <c r="I152" s="388"/>
      <c r="J152" s="191"/>
      <c r="K152" s="63" t="str">
        <f>IFERROR(VLOOKUP(Tableau2[[#This Row],[Nom association/Sigle]],Tableau1[],2,FALSE),"")</f>
        <v/>
      </c>
      <c r="L152" s="63" t="str">
        <f>IFERROR(VLOOKUP(Tableau2[[#This Row],[Nom association/Sigle]],Tableau1[],4,FALSE),"")</f>
        <v/>
      </c>
      <c r="M152" s="63" t="str">
        <f>IFERROR(VLOOKUP(Tableau2[[#This Row],[Nom association/Sigle]],Tableau1[],5,FALSE),"")</f>
        <v/>
      </c>
      <c r="N152" s="450" t="str">
        <f>IFERROR(VLOOKUP(Tableau2[[#This Row],[Nom association/Sigle]],Tableau1[],6,FALSE),"")</f>
        <v/>
      </c>
      <c r="O152" s="63" t="str">
        <f>IFERROR(VLOOKUP(Tableau2[[#This Row],[Nom association/Sigle]],Tableau1[],7,FALSE),"")</f>
        <v/>
      </c>
      <c r="P152" s="390"/>
      <c r="Q152" s="191"/>
      <c r="R152" s="191"/>
      <c r="S152" s="317"/>
      <c r="T152" s="318"/>
      <c r="U152" s="318"/>
      <c r="V152" s="191"/>
      <c r="W152" s="316"/>
      <c r="X152" s="316" t="str">
        <f>IF(ISBLANK(Tableau2[[#This Row],[Date de début]]),"",UPPER(TEXT(Tableau2[[#This Row],[Date de début]],"mmm")))</f>
        <v/>
      </c>
      <c r="Y152" s="316" t="str">
        <f>IF(ISBLANK(Tableau2[[#This Row],[Date de début]]),"",UPPER(TEXT(Tableau2[[#This Row],[Date de début]],"AAAA")))</f>
        <v/>
      </c>
      <c r="Z152" s="316"/>
      <c r="AA152" s="186" t="str">
        <f>IF(ISBLANK(Tableau2[[#This Row],[Date de fin]]),"",UPPER(TEXT(Tableau2[[#This Row],[Date de fin]],"mmm")))</f>
        <v/>
      </c>
      <c r="AB152" s="319" t="str">
        <f>IF(ISBLANK(Tableau2[[#This Row],[Date de fin]]),"",UPPER(TEXT(Tableau2[[#This Row],[Date de fin]],"AAAA")))</f>
        <v/>
      </c>
      <c r="AC152" s="320">
        <f>DATEDIF(Tableau2[[#This Row],[Date de début]],Tableau2[[#This Row],[Date de fin]],"m")</f>
        <v>0</v>
      </c>
      <c r="AD152" s="318"/>
      <c r="AE152" s="183"/>
      <c r="AF152" s="183"/>
      <c r="AG152" s="191"/>
      <c r="AH152" s="321"/>
      <c r="AI152" s="321"/>
      <c r="AJ152" s="338"/>
      <c r="AK152" s="350">
        <f t="shared" si="2"/>
        <v>0</v>
      </c>
      <c r="AL152" s="339"/>
      <c r="AM152" s="210"/>
      <c r="AN152" s="210"/>
      <c r="AO152" s="210"/>
      <c r="AP152" s="210"/>
      <c r="AQ152" s="210"/>
      <c r="AR152" s="210"/>
      <c r="AS152" s="210"/>
      <c r="AT152" s="210"/>
      <c r="AU152" s="210"/>
      <c r="AV152" s="210"/>
      <c r="AW152" s="210"/>
      <c r="AX152" s="210"/>
      <c r="AY152" s="210"/>
      <c r="AZ152" s="210"/>
      <c r="BA152" s="210"/>
      <c r="BB152" s="210"/>
      <c r="BC152" s="210"/>
      <c r="BD152" s="210"/>
      <c r="BE152" s="210"/>
      <c r="BF152" s="210"/>
      <c r="BG152" s="210"/>
      <c r="BH152" s="210"/>
      <c r="BI152" s="210"/>
      <c r="BJ152" s="210"/>
      <c r="BK152" s="210"/>
      <c r="BL152" s="210"/>
      <c r="BM152" s="210"/>
      <c r="BN152" s="210"/>
      <c r="BO152" s="210"/>
      <c r="BP152" s="210"/>
      <c r="BQ152" s="210"/>
      <c r="BR152" s="210"/>
      <c r="BS152" s="210"/>
      <c r="BT152" s="210"/>
      <c r="BU152" s="210"/>
      <c r="BV152" s="210"/>
      <c r="BW152" s="210"/>
      <c r="BX152" s="210"/>
      <c r="BY152" s="210"/>
      <c r="BZ152" s="210"/>
      <c r="CA152" s="210"/>
      <c r="CB152" s="210"/>
      <c r="CC152" s="210"/>
      <c r="CD152" s="210"/>
      <c r="CE152" s="210"/>
      <c r="CF152" s="210"/>
      <c r="CG152" s="210"/>
      <c r="CH152" s="210"/>
      <c r="CI152" s="210"/>
      <c r="CJ152" s="210"/>
      <c r="CK152" s="210"/>
      <c r="CL152" s="210"/>
      <c r="CM152" s="210"/>
      <c r="CN152" s="210"/>
      <c r="CO152" s="210"/>
      <c r="CP152" s="210"/>
      <c r="CQ152" s="210"/>
      <c r="CR152" s="210"/>
      <c r="CS152" s="210"/>
      <c r="CT152" s="210"/>
      <c r="CU152" s="210"/>
      <c r="CV152" s="210"/>
      <c r="CW152" s="210"/>
      <c r="CX152" s="210"/>
      <c r="CY152" s="210"/>
      <c r="CZ152" s="210"/>
      <c r="DA152" s="210"/>
      <c r="DB152" s="210"/>
      <c r="DC152" s="210"/>
      <c r="DD152" s="210"/>
      <c r="DE152" s="210"/>
      <c r="DF152" s="210"/>
      <c r="DG152" s="210"/>
      <c r="DH152" s="210"/>
      <c r="DI152" s="210"/>
      <c r="DJ152" s="210"/>
      <c r="DK152" s="210"/>
      <c r="DL152" s="210"/>
      <c r="DM152" s="210"/>
      <c r="DN152" s="210"/>
      <c r="DO152" s="210"/>
      <c r="DP152" s="210"/>
      <c r="DQ152" s="210"/>
      <c r="DR152" s="210"/>
      <c r="DS152" s="210"/>
      <c r="DT152" s="210"/>
      <c r="DU152" s="210"/>
      <c r="DV152" s="210"/>
      <c r="DW152" s="210"/>
      <c r="DX152" s="210"/>
      <c r="DY152" s="210"/>
      <c r="DZ152" s="210"/>
      <c r="EA152" s="210"/>
      <c r="EB152" s="210"/>
      <c r="EC152" s="210"/>
      <c r="ED152" s="210"/>
      <c r="EE152" s="210"/>
      <c r="EF152" s="210"/>
      <c r="EG152" s="210"/>
      <c r="EH152" s="210"/>
      <c r="EI152" s="210"/>
      <c r="EJ152" s="210"/>
      <c r="EK152" s="210"/>
      <c r="EL152" s="210"/>
      <c r="EM152" s="210"/>
      <c r="EN152" s="210"/>
      <c r="EO152" s="210"/>
      <c r="EP152" s="210"/>
      <c r="EQ152" s="210"/>
      <c r="ER152" s="210"/>
      <c r="ES152" s="210"/>
      <c r="ET152" s="210"/>
      <c r="EU152" s="210"/>
      <c r="EV152" s="210"/>
      <c r="EW152" s="210"/>
      <c r="EX152" s="210"/>
      <c r="EY152" s="210"/>
      <c r="EZ152" s="210"/>
      <c r="FA152" s="210"/>
      <c r="FB152" s="210"/>
      <c r="FC152" s="210"/>
      <c r="FD152" s="210"/>
      <c r="FE152" s="210"/>
      <c r="FF152" s="210"/>
      <c r="FG152" s="210"/>
      <c r="FH152" s="210"/>
      <c r="FI152" s="210"/>
      <c r="FJ152" s="210"/>
      <c r="FK152" s="210"/>
      <c r="FL152" s="210"/>
      <c r="FM152" s="210"/>
      <c r="FN152" s="210"/>
      <c r="FO152" s="210"/>
      <c r="FP152" s="210"/>
      <c r="FQ152" s="210"/>
      <c r="FR152" s="210"/>
      <c r="FS152" s="210"/>
      <c r="FT152" s="210"/>
      <c r="FU152" s="210"/>
      <c r="FV152" s="210"/>
      <c r="FW152" s="210"/>
      <c r="FX152" s="210"/>
      <c r="FY152" s="210"/>
      <c r="FZ152" s="210"/>
      <c r="GA152" s="210"/>
      <c r="GB152" s="210"/>
      <c r="GC152" s="210"/>
      <c r="GD152" s="210"/>
      <c r="GE152" s="210"/>
      <c r="GF152" s="210"/>
      <c r="GG152" s="210"/>
      <c r="GH152" s="210"/>
      <c r="GI152" s="210"/>
      <c r="GJ152" s="210"/>
      <c r="GK152" s="210"/>
      <c r="GL152" s="210"/>
      <c r="GM152" s="210"/>
      <c r="GN152" s="210"/>
      <c r="GO152" s="210"/>
      <c r="GP152" s="210"/>
      <c r="GQ152" s="210"/>
      <c r="GR152" s="210"/>
      <c r="GS152" s="210"/>
      <c r="GT152" s="210"/>
      <c r="GU152" s="210"/>
      <c r="GV152" s="210"/>
      <c r="GW152" s="210"/>
      <c r="GX152" s="210"/>
      <c r="GY152" s="210"/>
      <c r="GZ152" s="210"/>
      <c r="HA152" s="210"/>
      <c r="HB152" s="210"/>
      <c r="HC152" s="210"/>
      <c r="HD152" s="210"/>
      <c r="HE152" s="210"/>
      <c r="HF152" s="210"/>
      <c r="HG152" s="210"/>
      <c r="HH152" s="210"/>
      <c r="HI152" s="210"/>
      <c r="HJ152" s="210"/>
      <c r="HK152" s="210"/>
      <c r="HL152" s="210"/>
      <c r="HM152" s="210"/>
      <c r="HN152" s="210"/>
      <c r="HO152" s="210"/>
      <c r="HP152" s="210"/>
      <c r="HQ152" s="210"/>
      <c r="HR152" s="210"/>
      <c r="HS152" s="210"/>
      <c r="HT152" s="210"/>
      <c r="HU152" s="210"/>
      <c r="HV152" s="210"/>
      <c r="HW152" s="210"/>
      <c r="HX152" s="210"/>
      <c r="HY152" s="210"/>
      <c r="HZ152" s="210"/>
      <c r="IA152" s="210"/>
      <c r="IB152" s="210"/>
      <c r="IC152" s="210"/>
      <c r="ID152" s="210"/>
      <c r="IE152" s="210"/>
      <c r="IF152" s="210"/>
      <c r="IG152" s="210"/>
      <c r="IH152" s="210"/>
      <c r="II152" s="210"/>
      <c r="IJ152" s="210"/>
      <c r="IK152" s="210"/>
      <c r="IL152" s="210"/>
      <c r="IM152" s="210"/>
      <c r="IN152" s="210"/>
      <c r="IO152" s="210"/>
      <c r="IP152" s="210"/>
      <c r="IQ152" s="210"/>
      <c r="IR152" s="210"/>
      <c r="IS152" s="210"/>
      <c r="IT152" s="210"/>
      <c r="IU152" s="210"/>
      <c r="IV152" s="210"/>
      <c r="IW152" s="210"/>
      <c r="IX152" s="210"/>
      <c r="IY152" s="210"/>
      <c r="IZ152" s="210"/>
      <c r="JA152" s="210"/>
      <c r="JB152" s="210"/>
      <c r="JC152" s="210"/>
      <c r="JD152" s="210"/>
      <c r="JE152" s="210"/>
      <c r="JF152" s="210"/>
      <c r="JG152" s="210"/>
      <c r="JH152" s="210"/>
      <c r="JI152" s="210"/>
      <c r="JJ152" s="210"/>
      <c r="JK152" s="210"/>
      <c r="JL152" s="210"/>
      <c r="JM152" s="210"/>
      <c r="JN152" s="210"/>
      <c r="JO152" s="210"/>
      <c r="JP152" s="210"/>
      <c r="JQ152" s="210"/>
      <c r="JR152" s="210"/>
      <c r="JS152" s="210"/>
      <c r="JT152" s="210"/>
      <c r="JU152" s="210"/>
      <c r="JV152" s="210"/>
      <c r="JW152" s="210"/>
      <c r="JX152" s="210"/>
      <c r="JY152" s="210"/>
      <c r="JZ152" s="210"/>
      <c r="KA152" s="210"/>
      <c r="KB152" s="210"/>
      <c r="KC152" s="210"/>
      <c r="KD152" s="210"/>
      <c r="KE152" s="210"/>
      <c r="KF152" s="210"/>
      <c r="KG152" s="210"/>
      <c r="KH152" s="210"/>
      <c r="KI152" s="210"/>
      <c r="KJ152" s="210"/>
      <c r="KK152" s="210"/>
      <c r="KL152" s="210"/>
      <c r="KM152" s="210"/>
      <c r="KN152" s="210"/>
      <c r="KO152" s="210"/>
      <c r="KP152" s="210"/>
      <c r="KQ152" s="210"/>
      <c r="KR152" s="210"/>
      <c r="KS152" s="210"/>
      <c r="KT152" s="210"/>
      <c r="KU152" s="210"/>
      <c r="KV152" s="210"/>
      <c r="KW152" s="210"/>
      <c r="KX152" s="210"/>
      <c r="KY152" s="210"/>
      <c r="KZ152" s="210"/>
      <c r="LA152" s="210"/>
      <c r="LB152" s="210"/>
      <c r="LC152" s="210"/>
      <c r="LD152" s="210"/>
      <c r="LE152" s="210"/>
      <c r="LF152" s="210"/>
      <c r="LG152" s="210"/>
      <c r="LH152" s="210"/>
      <c r="LI152" s="210"/>
      <c r="LJ152" s="210"/>
    </row>
    <row r="153" spans="1:322" s="230" customFormat="1" ht="219.65" customHeight="1" x14ac:dyDescent="0.35">
      <c r="A153" s="210"/>
      <c r="B153" s="362"/>
      <c r="C153" s="316"/>
      <c r="D153" s="183" t="str">
        <f>IF(ISBLANK(Tableau2[[#This Row],[Date de signature]]),"",UPPER(TEXT(Tableau2[[#This Row],[Date de signature]],"mmm")))</f>
        <v/>
      </c>
      <c r="E153" s="183" t="str">
        <f>IF(ISBLANK(Tableau2[[#This Row],[Date de signature]]),"",UPPER(TEXT(Tableau2[[#This Row],[Date de signature]],"AAAA")))</f>
        <v/>
      </c>
      <c r="F153" s="207"/>
      <c r="G153" s="183"/>
      <c r="H153" s="386"/>
      <c r="I153" s="388"/>
      <c r="J153" s="191"/>
      <c r="K153" s="63" t="str">
        <f>IFERROR(VLOOKUP(Tableau2[[#This Row],[Nom association/Sigle]],Tableau1[],2,FALSE),"")</f>
        <v/>
      </c>
      <c r="L153" s="63" t="str">
        <f>IFERROR(VLOOKUP(Tableau2[[#This Row],[Nom association/Sigle]],Tableau1[],4,FALSE),"")</f>
        <v/>
      </c>
      <c r="M153" s="63" t="str">
        <f>IFERROR(VLOOKUP(Tableau2[[#This Row],[Nom association/Sigle]],Tableau1[],5,FALSE),"")</f>
        <v/>
      </c>
      <c r="N153" s="450" t="str">
        <f>IFERROR(VLOOKUP(Tableau2[[#This Row],[Nom association/Sigle]],Tableau1[],6,FALSE),"")</f>
        <v/>
      </c>
      <c r="O153" s="63" t="str">
        <f>IFERROR(VLOOKUP(Tableau2[[#This Row],[Nom association/Sigle]],Tableau1[],7,FALSE),"")</f>
        <v/>
      </c>
      <c r="P153" s="390"/>
      <c r="Q153" s="191"/>
      <c r="R153" s="191"/>
      <c r="S153" s="317"/>
      <c r="T153" s="318"/>
      <c r="U153" s="318"/>
      <c r="V153" s="191"/>
      <c r="W153" s="316"/>
      <c r="X153" s="316" t="str">
        <f>IF(ISBLANK(Tableau2[[#This Row],[Date de début]]),"",UPPER(TEXT(Tableau2[[#This Row],[Date de début]],"mmm")))</f>
        <v/>
      </c>
      <c r="Y153" s="316" t="str">
        <f>IF(ISBLANK(Tableau2[[#This Row],[Date de début]]),"",UPPER(TEXT(Tableau2[[#This Row],[Date de début]],"AAAA")))</f>
        <v/>
      </c>
      <c r="Z153" s="316"/>
      <c r="AA153" s="186" t="str">
        <f>IF(ISBLANK(Tableau2[[#This Row],[Date de fin]]),"",UPPER(TEXT(Tableau2[[#This Row],[Date de fin]],"mmm")))</f>
        <v/>
      </c>
      <c r="AB153" s="319" t="str">
        <f>IF(ISBLANK(Tableau2[[#This Row],[Date de fin]]),"",UPPER(TEXT(Tableau2[[#This Row],[Date de fin]],"AAAA")))</f>
        <v/>
      </c>
      <c r="AC153" s="320">
        <f>DATEDIF(Tableau2[[#This Row],[Date de début]],Tableau2[[#This Row],[Date de fin]],"m")</f>
        <v>0</v>
      </c>
      <c r="AD153" s="318"/>
      <c r="AE153" s="183"/>
      <c r="AF153" s="183"/>
      <c r="AG153" s="191"/>
      <c r="AH153" s="321"/>
      <c r="AI153" s="321"/>
      <c r="AJ153" s="338"/>
      <c r="AK153" s="350">
        <f t="shared" si="2"/>
        <v>0</v>
      </c>
      <c r="AL153" s="339"/>
      <c r="AM153" s="210"/>
      <c r="AN153" s="210"/>
      <c r="AO153" s="210"/>
      <c r="AP153" s="210"/>
      <c r="AQ153" s="210"/>
      <c r="AR153" s="210"/>
      <c r="AS153" s="210"/>
      <c r="AT153" s="210"/>
      <c r="AU153" s="210"/>
      <c r="AV153" s="210"/>
      <c r="AW153" s="210"/>
      <c r="AX153" s="210"/>
      <c r="AY153" s="210"/>
      <c r="AZ153" s="210"/>
      <c r="BA153" s="210"/>
      <c r="BB153" s="210"/>
      <c r="BC153" s="210"/>
      <c r="BD153" s="210"/>
      <c r="BE153" s="210"/>
      <c r="BF153" s="210"/>
      <c r="BG153" s="210"/>
      <c r="BH153" s="210"/>
      <c r="BI153" s="210"/>
      <c r="BJ153" s="210"/>
      <c r="BK153" s="210"/>
      <c r="BL153" s="210"/>
      <c r="BM153" s="210"/>
      <c r="BN153" s="210"/>
      <c r="BO153" s="210"/>
      <c r="BP153" s="210"/>
      <c r="BQ153" s="210"/>
      <c r="BR153" s="210"/>
      <c r="BS153" s="210"/>
      <c r="BT153" s="210"/>
      <c r="BU153" s="210"/>
      <c r="BV153" s="210"/>
      <c r="BW153" s="210"/>
      <c r="BX153" s="210"/>
      <c r="BY153" s="210"/>
      <c r="BZ153" s="210"/>
      <c r="CA153" s="210"/>
      <c r="CB153" s="210"/>
      <c r="CC153" s="210"/>
      <c r="CD153" s="210"/>
      <c r="CE153" s="210"/>
      <c r="CF153" s="210"/>
      <c r="CG153" s="210"/>
      <c r="CH153" s="210"/>
      <c r="CI153" s="210"/>
      <c r="CJ153" s="210"/>
      <c r="CK153" s="210"/>
      <c r="CL153" s="210"/>
      <c r="CM153" s="210"/>
      <c r="CN153" s="210"/>
      <c r="CO153" s="210"/>
      <c r="CP153" s="210"/>
      <c r="CQ153" s="210"/>
      <c r="CR153" s="210"/>
      <c r="CS153" s="210"/>
      <c r="CT153" s="210"/>
      <c r="CU153" s="210"/>
      <c r="CV153" s="210"/>
      <c r="CW153" s="210"/>
      <c r="CX153" s="210"/>
      <c r="CY153" s="210"/>
      <c r="CZ153" s="210"/>
      <c r="DA153" s="210"/>
      <c r="DB153" s="210"/>
      <c r="DC153" s="210"/>
      <c r="DD153" s="210"/>
      <c r="DE153" s="210"/>
      <c r="DF153" s="210"/>
      <c r="DG153" s="210"/>
      <c r="DH153" s="210"/>
      <c r="DI153" s="210"/>
      <c r="DJ153" s="210"/>
      <c r="DK153" s="210"/>
      <c r="DL153" s="210"/>
      <c r="DM153" s="210"/>
      <c r="DN153" s="210"/>
      <c r="DO153" s="210"/>
      <c r="DP153" s="210"/>
      <c r="DQ153" s="210"/>
      <c r="DR153" s="210"/>
      <c r="DS153" s="210"/>
      <c r="DT153" s="210"/>
      <c r="DU153" s="210"/>
      <c r="DV153" s="210"/>
      <c r="DW153" s="210"/>
      <c r="DX153" s="210"/>
      <c r="DY153" s="210"/>
      <c r="DZ153" s="210"/>
      <c r="EA153" s="210"/>
      <c r="EB153" s="210"/>
      <c r="EC153" s="210"/>
      <c r="ED153" s="210"/>
      <c r="EE153" s="210"/>
      <c r="EF153" s="210"/>
      <c r="EG153" s="210"/>
      <c r="EH153" s="210"/>
      <c r="EI153" s="210"/>
      <c r="EJ153" s="210"/>
      <c r="EK153" s="210"/>
      <c r="EL153" s="210"/>
      <c r="EM153" s="210"/>
      <c r="EN153" s="210"/>
      <c r="EO153" s="210"/>
      <c r="EP153" s="210"/>
      <c r="EQ153" s="210"/>
      <c r="ER153" s="210"/>
      <c r="ES153" s="210"/>
      <c r="ET153" s="210"/>
      <c r="EU153" s="210"/>
      <c r="EV153" s="210"/>
      <c r="EW153" s="210"/>
      <c r="EX153" s="210"/>
      <c r="EY153" s="210"/>
      <c r="EZ153" s="210"/>
      <c r="FA153" s="210"/>
      <c r="FB153" s="210"/>
      <c r="FC153" s="210"/>
      <c r="FD153" s="210"/>
      <c r="FE153" s="210"/>
      <c r="FF153" s="210"/>
      <c r="FG153" s="210"/>
      <c r="FH153" s="210"/>
      <c r="FI153" s="210"/>
      <c r="FJ153" s="210"/>
      <c r="FK153" s="210"/>
      <c r="FL153" s="210"/>
      <c r="FM153" s="210"/>
      <c r="FN153" s="210"/>
      <c r="FO153" s="210"/>
      <c r="FP153" s="210"/>
      <c r="FQ153" s="210"/>
      <c r="FR153" s="210"/>
      <c r="FS153" s="210"/>
      <c r="FT153" s="210"/>
      <c r="FU153" s="210"/>
      <c r="FV153" s="210"/>
      <c r="FW153" s="210"/>
      <c r="FX153" s="210"/>
      <c r="FY153" s="210"/>
      <c r="FZ153" s="210"/>
      <c r="GA153" s="210"/>
      <c r="GB153" s="210"/>
      <c r="GC153" s="210"/>
      <c r="GD153" s="210"/>
      <c r="GE153" s="210"/>
      <c r="GF153" s="210"/>
      <c r="GG153" s="210"/>
      <c r="GH153" s="210"/>
      <c r="GI153" s="210"/>
      <c r="GJ153" s="210"/>
      <c r="GK153" s="210"/>
      <c r="GL153" s="210"/>
      <c r="GM153" s="210"/>
      <c r="GN153" s="210"/>
      <c r="GO153" s="210"/>
      <c r="GP153" s="210"/>
      <c r="GQ153" s="210"/>
      <c r="GR153" s="210"/>
      <c r="GS153" s="210"/>
      <c r="GT153" s="210"/>
      <c r="GU153" s="210"/>
      <c r="GV153" s="210"/>
      <c r="GW153" s="210"/>
      <c r="GX153" s="210"/>
      <c r="GY153" s="210"/>
      <c r="GZ153" s="210"/>
      <c r="HA153" s="210"/>
      <c r="HB153" s="210"/>
      <c r="HC153" s="210"/>
      <c r="HD153" s="210"/>
      <c r="HE153" s="210"/>
      <c r="HF153" s="210"/>
      <c r="HG153" s="210"/>
      <c r="HH153" s="210"/>
      <c r="HI153" s="210"/>
      <c r="HJ153" s="210"/>
      <c r="HK153" s="210"/>
      <c r="HL153" s="210"/>
      <c r="HM153" s="210"/>
      <c r="HN153" s="210"/>
      <c r="HO153" s="210"/>
      <c r="HP153" s="210"/>
      <c r="HQ153" s="210"/>
      <c r="HR153" s="210"/>
      <c r="HS153" s="210"/>
      <c r="HT153" s="210"/>
      <c r="HU153" s="210"/>
      <c r="HV153" s="210"/>
      <c r="HW153" s="210"/>
      <c r="HX153" s="210"/>
      <c r="HY153" s="210"/>
      <c r="HZ153" s="210"/>
      <c r="IA153" s="210"/>
      <c r="IB153" s="210"/>
      <c r="IC153" s="210"/>
      <c r="ID153" s="210"/>
      <c r="IE153" s="210"/>
      <c r="IF153" s="210"/>
      <c r="IG153" s="210"/>
      <c r="IH153" s="210"/>
      <c r="II153" s="210"/>
      <c r="IJ153" s="210"/>
      <c r="IK153" s="210"/>
      <c r="IL153" s="210"/>
      <c r="IM153" s="210"/>
      <c r="IN153" s="210"/>
      <c r="IO153" s="210"/>
      <c r="IP153" s="210"/>
      <c r="IQ153" s="210"/>
      <c r="IR153" s="210"/>
      <c r="IS153" s="210"/>
      <c r="IT153" s="210"/>
      <c r="IU153" s="210"/>
      <c r="IV153" s="210"/>
      <c r="IW153" s="210"/>
      <c r="IX153" s="210"/>
      <c r="IY153" s="210"/>
      <c r="IZ153" s="210"/>
      <c r="JA153" s="210"/>
      <c r="JB153" s="210"/>
      <c r="JC153" s="210"/>
      <c r="JD153" s="210"/>
      <c r="JE153" s="210"/>
      <c r="JF153" s="210"/>
      <c r="JG153" s="210"/>
      <c r="JH153" s="210"/>
      <c r="JI153" s="210"/>
      <c r="JJ153" s="210"/>
      <c r="JK153" s="210"/>
      <c r="JL153" s="210"/>
      <c r="JM153" s="210"/>
      <c r="JN153" s="210"/>
      <c r="JO153" s="210"/>
      <c r="JP153" s="210"/>
      <c r="JQ153" s="210"/>
      <c r="JR153" s="210"/>
      <c r="JS153" s="210"/>
      <c r="JT153" s="210"/>
      <c r="JU153" s="210"/>
      <c r="JV153" s="210"/>
      <c r="JW153" s="210"/>
      <c r="JX153" s="210"/>
      <c r="JY153" s="210"/>
      <c r="JZ153" s="210"/>
      <c r="KA153" s="210"/>
      <c r="KB153" s="210"/>
      <c r="KC153" s="210"/>
      <c r="KD153" s="210"/>
      <c r="KE153" s="210"/>
      <c r="KF153" s="210"/>
      <c r="KG153" s="210"/>
      <c r="KH153" s="210"/>
      <c r="KI153" s="210"/>
      <c r="KJ153" s="210"/>
      <c r="KK153" s="210"/>
      <c r="KL153" s="210"/>
      <c r="KM153" s="210"/>
      <c r="KN153" s="210"/>
      <c r="KO153" s="210"/>
      <c r="KP153" s="210"/>
      <c r="KQ153" s="210"/>
      <c r="KR153" s="210"/>
      <c r="KS153" s="210"/>
      <c r="KT153" s="210"/>
      <c r="KU153" s="210"/>
      <c r="KV153" s="210"/>
      <c r="KW153" s="210"/>
      <c r="KX153" s="210"/>
      <c r="KY153" s="210"/>
      <c r="KZ153" s="210"/>
      <c r="LA153" s="210"/>
      <c r="LB153" s="210"/>
      <c r="LC153" s="210"/>
      <c r="LD153" s="210"/>
      <c r="LE153" s="210"/>
      <c r="LF153" s="210"/>
      <c r="LG153" s="210"/>
      <c r="LH153" s="210"/>
      <c r="LI153" s="210"/>
      <c r="LJ153" s="210"/>
    </row>
    <row r="154" spans="1:322" s="230" customFormat="1" ht="290.5" customHeight="1" x14ac:dyDescent="0.35">
      <c r="A154" s="210"/>
      <c r="B154" s="359"/>
      <c r="C154" s="316"/>
      <c r="D154" s="183" t="str">
        <f>IF(ISBLANK(Tableau2[[#This Row],[Date de signature]]),"",UPPER(TEXT(Tableau2[[#This Row],[Date de signature]],"mmm")))</f>
        <v/>
      </c>
      <c r="E154" s="183" t="str">
        <f>IF(ISBLANK(Tableau2[[#This Row],[Date de signature]]),"",UPPER(TEXT(Tableau2[[#This Row],[Date de signature]],"AAAA")))</f>
        <v/>
      </c>
      <c r="F154" s="207"/>
      <c r="G154" s="183"/>
      <c r="H154" s="386"/>
      <c r="I154" s="388"/>
      <c r="J154" s="191"/>
      <c r="K154" s="63" t="str">
        <f>IFERROR(VLOOKUP(Tableau2[[#This Row],[Nom association/Sigle]],Tableau1[],2,FALSE),"")</f>
        <v/>
      </c>
      <c r="L154" s="63" t="str">
        <f>IFERROR(VLOOKUP(Tableau2[[#This Row],[Nom association/Sigle]],Tableau1[],4,FALSE),"")</f>
        <v/>
      </c>
      <c r="M154" s="63" t="str">
        <f>IFERROR(VLOOKUP(Tableau2[[#This Row],[Nom association/Sigle]],Tableau1[],5,FALSE),"")</f>
        <v/>
      </c>
      <c r="N154" s="450" t="str">
        <f>IFERROR(VLOOKUP(Tableau2[[#This Row],[Nom association/Sigle]],Tableau1[],6,FALSE),"")</f>
        <v/>
      </c>
      <c r="O154" s="63" t="str">
        <f>IFERROR(VLOOKUP(Tableau2[[#This Row],[Nom association/Sigle]],Tableau1[],7,FALSE),"")</f>
        <v/>
      </c>
      <c r="P154" s="390"/>
      <c r="Q154" s="191"/>
      <c r="R154" s="191"/>
      <c r="S154" s="317"/>
      <c r="T154" s="318"/>
      <c r="U154" s="318"/>
      <c r="V154" s="191"/>
      <c r="W154" s="316"/>
      <c r="X154" s="316" t="str">
        <f>IF(ISBLANK(Tableau2[[#This Row],[Date de début]]),"",UPPER(TEXT(Tableau2[[#This Row],[Date de début]],"mmm")))</f>
        <v/>
      </c>
      <c r="Y154" s="316" t="str">
        <f>IF(ISBLANK(Tableau2[[#This Row],[Date de début]]),"",UPPER(TEXT(Tableau2[[#This Row],[Date de début]],"AAAA")))</f>
        <v/>
      </c>
      <c r="Z154" s="316"/>
      <c r="AA154" s="186" t="str">
        <f>IF(ISBLANK(Tableau2[[#This Row],[Date de fin]]),"",UPPER(TEXT(Tableau2[[#This Row],[Date de fin]],"mmm")))</f>
        <v/>
      </c>
      <c r="AB154" s="319" t="str">
        <f>IF(ISBLANK(Tableau2[[#This Row],[Date de fin]]),"",UPPER(TEXT(Tableau2[[#This Row],[Date de fin]],"AAAA")))</f>
        <v/>
      </c>
      <c r="AC154" s="320">
        <f>DATEDIF(Tableau2[[#This Row],[Date de début]],Tableau2[[#This Row],[Date de fin]],"m")</f>
        <v>0</v>
      </c>
      <c r="AD154" s="318"/>
      <c r="AE154" s="183"/>
      <c r="AF154" s="183"/>
      <c r="AG154" s="191"/>
      <c r="AH154" s="321"/>
      <c r="AI154" s="321"/>
      <c r="AJ154" s="338"/>
      <c r="AK154" s="350">
        <f t="shared" si="2"/>
        <v>0</v>
      </c>
      <c r="AL154" s="339"/>
      <c r="AM154" s="210"/>
      <c r="AN154" s="210"/>
      <c r="AO154" s="210"/>
      <c r="AP154" s="210"/>
      <c r="AQ154" s="210"/>
      <c r="AR154" s="210"/>
      <c r="AS154" s="210"/>
      <c r="AT154" s="210"/>
      <c r="AU154" s="210"/>
      <c r="AV154" s="210"/>
      <c r="AW154" s="210"/>
      <c r="AX154" s="210"/>
      <c r="AY154" s="210"/>
      <c r="AZ154" s="210"/>
      <c r="BA154" s="210"/>
      <c r="BB154" s="210"/>
      <c r="BC154" s="210"/>
      <c r="BD154" s="210"/>
      <c r="BE154" s="210"/>
      <c r="BF154" s="210"/>
      <c r="BG154" s="210"/>
      <c r="BH154" s="210"/>
      <c r="BI154" s="210"/>
      <c r="BJ154" s="210"/>
      <c r="BK154" s="210"/>
      <c r="BL154" s="210"/>
      <c r="BM154" s="210"/>
      <c r="BN154" s="210"/>
      <c r="BO154" s="210"/>
      <c r="BP154" s="210"/>
      <c r="BQ154" s="210"/>
      <c r="BR154" s="210"/>
      <c r="BS154" s="210"/>
      <c r="BT154" s="210"/>
      <c r="BU154" s="210"/>
      <c r="BV154" s="210"/>
      <c r="BW154" s="210"/>
      <c r="BX154" s="210"/>
      <c r="BY154" s="210"/>
      <c r="BZ154" s="210"/>
      <c r="CA154" s="210"/>
      <c r="CB154" s="210"/>
      <c r="CC154" s="210"/>
      <c r="CD154" s="210"/>
      <c r="CE154" s="210"/>
      <c r="CF154" s="210"/>
      <c r="CG154" s="210"/>
      <c r="CH154" s="210"/>
      <c r="CI154" s="210"/>
      <c r="CJ154" s="210"/>
      <c r="CK154" s="210"/>
      <c r="CL154" s="210"/>
      <c r="CM154" s="210"/>
      <c r="CN154" s="210"/>
      <c r="CO154" s="210"/>
      <c r="CP154" s="210"/>
      <c r="CQ154" s="210"/>
      <c r="CR154" s="210"/>
      <c r="CS154" s="210"/>
      <c r="CT154" s="210"/>
      <c r="CU154" s="210"/>
      <c r="CV154" s="210"/>
      <c r="CW154" s="210"/>
      <c r="CX154" s="210"/>
      <c r="CY154" s="210"/>
      <c r="CZ154" s="210"/>
      <c r="DA154" s="210"/>
      <c r="DB154" s="210"/>
      <c r="DC154" s="210"/>
      <c r="DD154" s="210"/>
      <c r="DE154" s="210"/>
      <c r="DF154" s="210"/>
      <c r="DG154" s="210"/>
      <c r="DH154" s="210"/>
      <c r="DI154" s="210"/>
      <c r="DJ154" s="210"/>
      <c r="DK154" s="210"/>
      <c r="DL154" s="210"/>
      <c r="DM154" s="210"/>
      <c r="DN154" s="210"/>
      <c r="DO154" s="210"/>
      <c r="DP154" s="210"/>
      <c r="DQ154" s="210"/>
      <c r="DR154" s="210"/>
      <c r="DS154" s="210"/>
      <c r="DT154" s="210"/>
      <c r="DU154" s="210"/>
      <c r="DV154" s="210"/>
      <c r="DW154" s="210"/>
      <c r="DX154" s="210"/>
      <c r="DY154" s="210"/>
      <c r="DZ154" s="210"/>
      <c r="EA154" s="210"/>
      <c r="EB154" s="210"/>
      <c r="EC154" s="210"/>
      <c r="ED154" s="210"/>
      <c r="EE154" s="210"/>
      <c r="EF154" s="210"/>
      <c r="EG154" s="210"/>
      <c r="EH154" s="210"/>
      <c r="EI154" s="210"/>
      <c r="EJ154" s="210"/>
      <c r="EK154" s="210"/>
      <c r="EL154" s="210"/>
      <c r="EM154" s="210"/>
      <c r="EN154" s="210"/>
      <c r="EO154" s="210"/>
      <c r="EP154" s="210"/>
      <c r="EQ154" s="210"/>
      <c r="ER154" s="210"/>
      <c r="ES154" s="210"/>
      <c r="ET154" s="210"/>
      <c r="EU154" s="210"/>
      <c r="EV154" s="210"/>
      <c r="EW154" s="210"/>
      <c r="EX154" s="210"/>
      <c r="EY154" s="210"/>
      <c r="EZ154" s="210"/>
      <c r="FA154" s="210"/>
      <c r="FB154" s="210"/>
      <c r="FC154" s="210"/>
      <c r="FD154" s="210"/>
      <c r="FE154" s="210"/>
      <c r="FF154" s="210"/>
      <c r="FG154" s="210"/>
      <c r="FH154" s="210"/>
      <c r="FI154" s="210"/>
      <c r="FJ154" s="210"/>
      <c r="FK154" s="210"/>
      <c r="FL154" s="210"/>
      <c r="FM154" s="210"/>
      <c r="FN154" s="210"/>
      <c r="FO154" s="210"/>
      <c r="FP154" s="210"/>
      <c r="FQ154" s="210"/>
      <c r="FR154" s="210"/>
      <c r="FS154" s="210"/>
      <c r="FT154" s="210"/>
      <c r="FU154" s="210"/>
      <c r="FV154" s="210"/>
      <c r="FW154" s="210"/>
      <c r="FX154" s="210"/>
      <c r="FY154" s="210"/>
      <c r="FZ154" s="210"/>
      <c r="GA154" s="210"/>
      <c r="GB154" s="210"/>
      <c r="GC154" s="210"/>
      <c r="GD154" s="210"/>
      <c r="GE154" s="210"/>
      <c r="GF154" s="210"/>
      <c r="GG154" s="210"/>
      <c r="GH154" s="210"/>
      <c r="GI154" s="210"/>
      <c r="GJ154" s="210"/>
      <c r="GK154" s="210"/>
      <c r="GL154" s="210"/>
      <c r="GM154" s="210"/>
      <c r="GN154" s="210"/>
      <c r="GO154" s="210"/>
      <c r="GP154" s="210"/>
      <c r="GQ154" s="210"/>
      <c r="GR154" s="210"/>
      <c r="GS154" s="210"/>
      <c r="GT154" s="210"/>
      <c r="GU154" s="210"/>
      <c r="GV154" s="210"/>
      <c r="GW154" s="210"/>
      <c r="GX154" s="210"/>
      <c r="GY154" s="210"/>
      <c r="GZ154" s="210"/>
      <c r="HA154" s="210"/>
      <c r="HB154" s="210"/>
      <c r="HC154" s="210"/>
      <c r="HD154" s="210"/>
      <c r="HE154" s="210"/>
      <c r="HF154" s="210"/>
      <c r="HG154" s="210"/>
      <c r="HH154" s="210"/>
      <c r="HI154" s="210"/>
      <c r="HJ154" s="210"/>
      <c r="HK154" s="210"/>
      <c r="HL154" s="210"/>
      <c r="HM154" s="210"/>
      <c r="HN154" s="210"/>
      <c r="HO154" s="210"/>
      <c r="HP154" s="210"/>
      <c r="HQ154" s="210"/>
      <c r="HR154" s="210"/>
      <c r="HS154" s="210"/>
      <c r="HT154" s="210"/>
      <c r="HU154" s="210"/>
      <c r="HV154" s="210"/>
      <c r="HW154" s="210"/>
      <c r="HX154" s="210"/>
      <c r="HY154" s="210"/>
      <c r="HZ154" s="210"/>
      <c r="IA154" s="210"/>
      <c r="IB154" s="210"/>
      <c r="IC154" s="210"/>
      <c r="ID154" s="210"/>
      <c r="IE154" s="210"/>
      <c r="IF154" s="210"/>
      <c r="IG154" s="210"/>
      <c r="IH154" s="210"/>
      <c r="II154" s="210"/>
      <c r="IJ154" s="210"/>
      <c r="IK154" s="210"/>
      <c r="IL154" s="210"/>
      <c r="IM154" s="210"/>
      <c r="IN154" s="210"/>
      <c r="IO154" s="210"/>
      <c r="IP154" s="210"/>
      <c r="IQ154" s="210"/>
      <c r="IR154" s="210"/>
      <c r="IS154" s="210"/>
      <c r="IT154" s="210"/>
      <c r="IU154" s="210"/>
      <c r="IV154" s="210"/>
      <c r="IW154" s="210"/>
      <c r="IX154" s="210"/>
      <c r="IY154" s="210"/>
      <c r="IZ154" s="210"/>
      <c r="JA154" s="210"/>
      <c r="JB154" s="210"/>
      <c r="JC154" s="210"/>
      <c r="JD154" s="210"/>
      <c r="JE154" s="210"/>
      <c r="JF154" s="210"/>
      <c r="JG154" s="210"/>
      <c r="JH154" s="210"/>
      <c r="JI154" s="210"/>
      <c r="JJ154" s="210"/>
      <c r="JK154" s="210"/>
      <c r="JL154" s="210"/>
      <c r="JM154" s="210"/>
      <c r="JN154" s="210"/>
      <c r="JO154" s="210"/>
      <c r="JP154" s="210"/>
      <c r="JQ154" s="210"/>
      <c r="JR154" s="210"/>
      <c r="JS154" s="210"/>
      <c r="JT154" s="210"/>
      <c r="JU154" s="210"/>
      <c r="JV154" s="210"/>
      <c r="JW154" s="210"/>
      <c r="JX154" s="210"/>
      <c r="JY154" s="210"/>
      <c r="JZ154" s="210"/>
      <c r="KA154" s="210"/>
      <c r="KB154" s="210"/>
      <c r="KC154" s="210"/>
      <c r="KD154" s="210"/>
      <c r="KE154" s="210"/>
      <c r="KF154" s="210"/>
      <c r="KG154" s="210"/>
      <c r="KH154" s="210"/>
      <c r="KI154" s="210"/>
      <c r="KJ154" s="210"/>
      <c r="KK154" s="210"/>
      <c r="KL154" s="210"/>
      <c r="KM154" s="210"/>
      <c r="KN154" s="210"/>
      <c r="KO154" s="210"/>
      <c r="KP154" s="210"/>
      <c r="KQ154" s="210"/>
      <c r="KR154" s="210"/>
      <c r="KS154" s="210"/>
      <c r="KT154" s="210"/>
      <c r="KU154" s="210"/>
      <c r="KV154" s="210"/>
      <c r="KW154" s="210"/>
      <c r="KX154" s="210"/>
      <c r="KY154" s="210"/>
      <c r="KZ154" s="210"/>
      <c r="LA154" s="210"/>
      <c r="LB154" s="210"/>
      <c r="LC154" s="210"/>
      <c r="LD154" s="210"/>
      <c r="LE154" s="210"/>
      <c r="LF154" s="210"/>
      <c r="LG154" s="210"/>
      <c r="LH154" s="210"/>
      <c r="LI154" s="210"/>
      <c r="LJ154" s="210"/>
    </row>
    <row r="155" spans="1:322" ht="234" customHeight="1" x14ac:dyDescent="0.35">
      <c r="C155" s="316"/>
      <c r="D155" s="183" t="str">
        <f>IF(ISBLANK(Tableau2[[#This Row],[Date de signature]]),"",UPPER(TEXT(Tableau2[[#This Row],[Date de signature]],"mmm")))</f>
        <v/>
      </c>
      <c r="E155" s="183" t="str">
        <f>IF(ISBLANK(Tableau2[[#This Row],[Date de signature]]),"",UPPER(TEXT(Tableau2[[#This Row],[Date de signature]],"AAAA")))</f>
        <v/>
      </c>
      <c r="F155" s="207"/>
      <c r="G155" s="183"/>
      <c r="H155" s="386"/>
      <c r="I155" s="388"/>
      <c r="J155" s="191"/>
      <c r="K155" s="63" t="str">
        <f>IFERROR(VLOOKUP(Tableau2[[#This Row],[Nom association/Sigle]],Tableau1[],2,FALSE),"")</f>
        <v/>
      </c>
      <c r="L155" s="63" t="str">
        <f>IFERROR(VLOOKUP(Tableau2[[#This Row],[Nom association/Sigle]],Tableau1[],4,FALSE),"")</f>
        <v/>
      </c>
      <c r="M155" s="63" t="str">
        <f>IFERROR(VLOOKUP(Tableau2[[#This Row],[Nom association/Sigle]],Tableau1[],5,FALSE),"")</f>
        <v/>
      </c>
      <c r="N155" s="450" t="str">
        <f>IFERROR(VLOOKUP(Tableau2[[#This Row],[Nom association/Sigle]],Tableau1[],6,FALSE),"")</f>
        <v/>
      </c>
      <c r="O155" s="63" t="str">
        <f>IFERROR(VLOOKUP(Tableau2[[#This Row],[Nom association/Sigle]],Tableau1[],7,FALSE),"")</f>
        <v/>
      </c>
      <c r="P155" s="390"/>
      <c r="Q155" s="191"/>
      <c r="R155" s="191"/>
      <c r="S155" s="317"/>
      <c r="T155" s="318"/>
      <c r="U155" s="318"/>
      <c r="V155" s="191"/>
      <c r="W155" s="316"/>
      <c r="X155" s="316" t="str">
        <f>IF(ISBLANK(Tableau2[[#This Row],[Date de début]]),"",UPPER(TEXT(Tableau2[[#This Row],[Date de début]],"mmm")))</f>
        <v/>
      </c>
      <c r="Y155" s="316" t="str">
        <f>IF(ISBLANK(Tableau2[[#This Row],[Date de début]]),"",UPPER(TEXT(Tableau2[[#This Row],[Date de début]],"AAAA")))</f>
        <v/>
      </c>
      <c r="Z155" s="316"/>
      <c r="AA155" s="186" t="str">
        <f>IF(ISBLANK(Tableau2[[#This Row],[Date de fin]]),"",UPPER(TEXT(Tableau2[[#This Row],[Date de fin]],"mmm")))</f>
        <v/>
      </c>
      <c r="AB155" s="319" t="str">
        <f>IF(ISBLANK(Tableau2[[#This Row],[Date de fin]]),"",UPPER(TEXT(Tableau2[[#This Row],[Date de fin]],"AAAA")))</f>
        <v/>
      </c>
      <c r="AC155" s="320">
        <f>DATEDIF(Tableau2[[#This Row],[Date de début]],Tableau2[[#This Row],[Date de fin]],"m")</f>
        <v>0</v>
      </c>
      <c r="AD155" s="318"/>
      <c r="AE155" s="183"/>
      <c r="AF155" s="183"/>
      <c r="AG155" s="191"/>
      <c r="AH155" s="321"/>
      <c r="AI155" s="321"/>
      <c r="AJ155" s="338"/>
      <c r="AK155" s="350">
        <f t="shared" si="2"/>
        <v>0</v>
      </c>
      <c r="AL155" s="339"/>
    </row>
    <row r="156" spans="1:322" s="230" customFormat="1" ht="50.15" customHeight="1" x14ac:dyDescent="0.35">
      <c r="A156" s="210"/>
      <c r="B156" s="359"/>
      <c r="C156" s="316"/>
      <c r="D156" s="183" t="str">
        <f>IF(ISBLANK(Tableau2[[#This Row],[Date de signature]]),"",UPPER(TEXT(Tableau2[[#This Row],[Date de signature]],"mmm")))</f>
        <v/>
      </c>
      <c r="E156" s="183" t="str">
        <f>IF(ISBLANK(Tableau2[[#This Row],[Date de signature]]),"",UPPER(TEXT(Tableau2[[#This Row],[Date de signature]],"AAAA")))</f>
        <v/>
      </c>
      <c r="F156" s="207"/>
      <c r="G156" s="183"/>
      <c r="H156" s="386"/>
      <c r="I156" s="388"/>
      <c r="J156" s="191"/>
      <c r="K156" s="63" t="str">
        <f>IFERROR(VLOOKUP(Tableau2[[#This Row],[Nom association/Sigle]],Tableau1[],2,FALSE),"")</f>
        <v/>
      </c>
      <c r="L156" s="63" t="str">
        <f>IFERROR(VLOOKUP(Tableau2[[#This Row],[Nom association/Sigle]],Tableau1[],4,FALSE),"")</f>
        <v/>
      </c>
      <c r="M156" s="63" t="str">
        <f>IFERROR(VLOOKUP(Tableau2[[#This Row],[Nom association/Sigle]],Tableau1[],5,FALSE),"")</f>
        <v/>
      </c>
      <c r="N156" s="450" t="str">
        <f>IFERROR(VLOOKUP(Tableau2[[#This Row],[Nom association/Sigle]],Tableau1[],6,FALSE),"")</f>
        <v/>
      </c>
      <c r="O156" s="63" t="str">
        <f>IFERROR(VLOOKUP(Tableau2[[#This Row],[Nom association/Sigle]],Tableau1[],7,FALSE),"")</f>
        <v/>
      </c>
      <c r="P156" s="390"/>
      <c r="Q156" s="191"/>
      <c r="R156" s="191"/>
      <c r="S156" s="317"/>
      <c r="T156" s="318"/>
      <c r="U156" s="318"/>
      <c r="V156" s="191"/>
      <c r="W156" s="316"/>
      <c r="X156" s="316" t="str">
        <f>IF(ISBLANK(Tableau2[[#This Row],[Date de début]]),"",UPPER(TEXT(Tableau2[[#This Row],[Date de début]],"mmm")))</f>
        <v/>
      </c>
      <c r="Y156" s="316" t="str">
        <f>IF(ISBLANK(Tableau2[[#This Row],[Date de début]]),"",UPPER(TEXT(Tableau2[[#This Row],[Date de début]],"AAAA")))</f>
        <v/>
      </c>
      <c r="Z156" s="316"/>
      <c r="AA156" s="186" t="str">
        <f>IF(ISBLANK(Tableau2[[#This Row],[Date de fin]]),"",UPPER(TEXT(Tableau2[[#This Row],[Date de fin]],"mmm")))</f>
        <v/>
      </c>
      <c r="AB156" s="319" t="str">
        <f>IF(ISBLANK(Tableau2[[#This Row],[Date de fin]]),"",UPPER(TEXT(Tableau2[[#This Row],[Date de fin]],"AAAA")))</f>
        <v/>
      </c>
      <c r="AC156" s="320">
        <f>DATEDIF(Tableau2[[#This Row],[Date de début]],Tableau2[[#This Row],[Date de fin]],"m")</f>
        <v>0</v>
      </c>
      <c r="AD156" s="318"/>
      <c r="AE156" s="183"/>
      <c r="AF156" s="183"/>
      <c r="AG156" s="191"/>
      <c r="AH156" s="321"/>
      <c r="AI156" s="321"/>
      <c r="AJ156" s="338"/>
      <c r="AK156" s="350">
        <f t="shared" si="2"/>
        <v>0</v>
      </c>
      <c r="AL156" s="339"/>
      <c r="AM156" s="210"/>
      <c r="AN156" s="210"/>
      <c r="AO156" s="210"/>
      <c r="AP156" s="210"/>
      <c r="AQ156" s="210"/>
      <c r="AR156" s="210"/>
      <c r="AS156" s="210"/>
      <c r="AT156" s="210"/>
      <c r="AU156" s="210"/>
      <c r="AV156" s="210"/>
      <c r="AW156" s="210"/>
      <c r="AX156" s="210"/>
      <c r="AY156" s="210"/>
      <c r="AZ156" s="210"/>
      <c r="BA156" s="210"/>
      <c r="BB156" s="210"/>
      <c r="BC156" s="210"/>
      <c r="BD156" s="210"/>
      <c r="BE156" s="210"/>
      <c r="BF156" s="210"/>
      <c r="BG156" s="210"/>
      <c r="BH156" s="210"/>
      <c r="BI156" s="210"/>
      <c r="BJ156" s="210"/>
      <c r="BK156" s="210"/>
      <c r="BL156" s="210"/>
      <c r="BM156" s="210"/>
      <c r="BN156" s="210"/>
      <c r="BO156" s="210"/>
      <c r="BP156" s="210"/>
      <c r="BQ156" s="210"/>
      <c r="BR156" s="210"/>
      <c r="BS156" s="210"/>
      <c r="BT156" s="210"/>
      <c r="BU156" s="210"/>
      <c r="BV156" s="210"/>
      <c r="BW156" s="210"/>
      <c r="BX156" s="210"/>
      <c r="BY156" s="210"/>
      <c r="BZ156" s="210"/>
      <c r="CA156" s="210"/>
      <c r="CB156" s="210"/>
      <c r="CC156" s="210"/>
      <c r="CD156" s="210"/>
      <c r="CE156" s="210"/>
      <c r="CF156" s="210"/>
      <c r="CG156" s="210"/>
      <c r="CH156" s="210"/>
      <c r="CI156" s="210"/>
      <c r="CJ156" s="210"/>
      <c r="CK156" s="210"/>
      <c r="CL156" s="210"/>
      <c r="CM156" s="210"/>
      <c r="CN156" s="210"/>
      <c r="CO156" s="210"/>
      <c r="CP156" s="210"/>
      <c r="CQ156" s="210"/>
      <c r="CR156" s="210"/>
      <c r="CS156" s="210"/>
      <c r="CT156" s="210"/>
      <c r="CU156" s="210"/>
      <c r="CV156" s="210"/>
      <c r="CW156" s="210"/>
      <c r="CX156" s="210"/>
      <c r="CY156" s="210"/>
      <c r="CZ156" s="210"/>
      <c r="DA156" s="210"/>
      <c r="DB156" s="210"/>
      <c r="DC156" s="210"/>
      <c r="DD156" s="210"/>
      <c r="DE156" s="210"/>
      <c r="DF156" s="210"/>
      <c r="DG156" s="210"/>
      <c r="DH156" s="210"/>
      <c r="DI156" s="210"/>
      <c r="DJ156" s="210"/>
      <c r="DK156" s="210"/>
      <c r="DL156" s="210"/>
      <c r="DM156" s="210"/>
      <c r="DN156" s="210"/>
      <c r="DO156" s="210"/>
      <c r="DP156" s="210"/>
      <c r="DQ156" s="210"/>
      <c r="DR156" s="210"/>
      <c r="DS156" s="210"/>
      <c r="DT156" s="210"/>
      <c r="DU156" s="210"/>
      <c r="DV156" s="210"/>
      <c r="DW156" s="210"/>
      <c r="DX156" s="210"/>
      <c r="DY156" s="210"/>
      <c r="DZ156" s="210"/>
      <c r="EA156" s="210"/>
      <c r="EB156" s="210"/>
      <c r="EC156" s="210"/>
      <c r="ED156" s="210"/>
      <c r="EE156" s="210"/>
      <c r="EF156" s="210"/>
      <c r="EG156" s="210"/>
      <c r="EH156" s="210"/>
      <c r="EI156" s="210"/>
      <c r="EJ156" s="210"/>
      <c r="EK156" s="210"/>
      <c r="EL156" s="210"/>
      <c r="EM156" s="210"/>
      <c r="EN156" s="210"/>
      <c r="EO156" s="210"/>
      <c r="EP156" s="210"/>
      <c r="EQ156" s="210"/>
      <c r="ER156" s="210"/>
      <c r="ES156" s="210"/>
      <c r="ET156" s="210"/>
      <c r="EU156" s="210"/>
      <c r="EV156" s="210"/>
      <c r="EW156" s="210"/>
      <c r="EX156" s="210"/>
      <c r="EY156" s="210"/>
      <c r="EZ156" s="210"/>
      <c r="FA156" s="210"/>
      <c r="FB156" s="210"/>
      <c r="FC156" s="210"/>
      <c r="FD156" s="210"/>
      <c r="FE156" s="210"/>
      <c r="FF156" s="210"/>
      <c r="FG156" s="210"/>
      <c r="FH156" s="210"/>
      <c r="FI156" s="210"/>
      <c r="FJ156" s="210"/>
      <c r="FK156" s="210"/>
      <c r="FL156" s="210"/>
      <c r="FM156" s="210"/>
      <c r="FN156" s="210"/>
      <c r="FO156" s="210"/>
      <c r="FP156" s="210"/>
      <c r="FQ156" s="210"/>
      <c r="FR156" s="210"/>
      <c r="FS156" s="210"/>
      <c r="FT156" s="210"/>
      <c r="FU156" s="210"/>
      <c r="FV156" s="210"/>
      <c r="FW156" s="210"/>
      <c r="FX156" s="210"/>
      <c r="FY156" s="210"/>
      <c r="FZ156" s="210"/>
      <c r="GA156" s="210"/>
      <c r="GB156" s="210"/>
      <c r="GC156" s="210"/>
      <c r="GD156" s="210"/>
      <c r="GE156" s="210"/>
      <c r="GF156" s="210"/>
      <c r="GG156" s="210"/>
      <c r="GH156" s="210"/>
      <c r="GI156" s="210"/>
      <c r="GJ156" s="210"/>
      <c r="GK156" s="210"/>
      <c r="GL156" s="210"/>
      <c r="GM156" s="210"/>
      <c r="GN156" s="210"/>
      <c r="GO156" s="210"/>
      <c r="GP156" s="210"/>
      <c r="GQ156" s="210"/>
      <c r="GR156" s="210"/>
      <c r="GS156" s="210"/>
      <c r="GT156" s="210"/>
      <c r="GU156" s="210"/>
      <c r="GV156" s="210"/>
      <c r="GW156" s="210"/>
      <c r="GX156" s="210"/>
      <c r="GY156" s="210"/>
      <c r="GZ156" s="210"/>
      <c r="HA156" s="210"/>
      <c r="HB156" s="210"/>
      <c r="HC156" s="210"/>
      <c r="HD156" s="210"/>
      <c r="HE156" s="210"/>
      <c r="HF156" s="210"/>
      <c r="HG156" s="210"/>
      <c r="HH156" s="210"/>
      <c r="HI156" s="210"/>
      <c r="HJ156" s="210"/>
      <c r="HK156" s="210"/>
      <c r="HL156" s="210"/>
      <c r="HM156" s="210"/>
      <c r="HN156" s="210"/>
      <c r="HO156" s="210"/>
      <c r="HP156" s="210"/>
      <c r="HQ156" s="210"/>
      <c r="HR156" s="210"/>
      <c r="HS156" s="210"/>
      <c r="HT156" s="210"/>
      <c r="HU156" s="210"/>
      <c r="HV156" s="210"/>
      <c r="HW156" s="210"/>
      <c r="HX156" s="210"/>
      <c r="HY156" s="210"/>
      <c r="HZ156" s="210"/>
      <c r="IA156" s="210"/>
      <c r="IB156" s="210"/>
      <c r="IC156" s="210"/>
      <c r="ID156" s="210"/>
      <c r="IE156" s="210"/>
      <c r="IF156" s="210"/>
      <c r="IG156" s="210"/>
      <c r="IH156" s="210"/>
      <c r="II156" s="210"/>
      <c r="IJ156" s="210"/>
      <c r="IK156" s="210"/>
      <c r="IL156" s="210"/>
      <c r="IM156" s="210"/>
      <c r="IN156" s="210"/>
      <c r="IO156" s="210"/>
      <c r="IP156" s="210"/>
      <c r="IQ156" s="210"/>
      <c r="IR156" s="210"/>
      <c r="IS156" s="210"/>
      <c r="IT156" s="210"/>
      <c r="IU156" s="210"/>
      <c r="IV156" s="210"/>
      <c r="IW156" s="210"/>
      <c r="IX156" s="210"/>
      <c r="IY156" s="210"/>
      <c r="IZ156" s="210"/>
      <c r="JA156" s="210"/>
      <c r="JB156" s="210"/>
      <c r="JC156" s="210"/>
      <c r="JD156" s="210"/>
      <c r="JE156" s="210"/>
      <c r="JF156" s="210"/>
      <c r="JG156" s="210"/>
      <c r="JH156" s="210"/>
      <c r="JI156" s="210"/>
      <c r="JJ156" s="210"/>
      <c r="JK156" s="210"/>
      <c r="JL156" s="210"/>
      <c r="JM156" s="210"/>
      <c r="JN156" s="210"/>
      <c r="JO156" s="210"/>
      <c r="JP156" s="210"/>
      <c r="JQ156" s="210"/>
      <c r="JR156" s="210"/>
      <c r="JS156" s="210"/>
      <c r="JT156" s="210"/>
      <c r="JU156" s="210"/>
      <c r="JV156" s="210"/>
      <c r="JW156" s="210"/>
      <c r="JX156" s="210"/>
      <c r="JY156" s="210"/>
      <c r="JZ156" s="210"/>
      <c r="KA156" s="210"/>
      <c r="KB156" s="210"/>
      <c r="KC156" s="210"/>
      <c r="KD156" s="210"/>
      <c r="KE156" s="210"/>
      <c r="KF156" s="210"/>
      <c r="KG156" s="210"/>
      <c r="KH156" s="210"/>
      <c r="KI156" s="210"/>
      <c r="KJ156" s="210"/>
      <c r="KK156" s="210"/>
      <c r="KL156" s="210"/>
      <c r="KM156" s="210"/>
      <c r="KN156" s="210"/>
      <c r="KO156" s="210"/>
      <c r="KP156" s="210"/>
      <c r="KQ156" s="210"/>
      <c r="KR156" s="210"/>
      <c r="KS156" s="210"/>
      <c r="KT156" s="210"/>
      <c r="KU156" s="210"/>
      <c r="KV156" s="210"/>
      <c r="KW156" s="210"/>
      <c r="KX156" s="210"/>
      <c r="KY156" s="210"/>
      <c r="KZ156" s="210"/>
      <c r="LA156" s="210"/>
      <c r="LB156" s="210"/>
      <c r="LC156" s="210"/>
      <c r="LD156" s="210"/>
      <c r="LE156" s="210"/>
      <c r="LF156" s="210"/>
      <c r="LG156" s="210"/>
      <c r="LH156" s="210"/>
      <c r="LI156" s="210"/>
      <c r="LJ156" s="210"/>
    </row>
    <row r="157" spans="1:322" ht="120" customHeight="1" x14ac:dyDescent="0.35">
      <c r="B157" s="363"/>
      <c r="C157" s="316"/>
      <c r="D157" s="183" t="str">
        <f>IF(ISBLANK(Tableau2[[#This Row],[Date de signature]]),"",UPPER(TEXT(Tableau2[[#This Row],[Date de signature]],"mmm")))</f>
        <v/>
      </c>
      <c r="E157" s="183" t="str">
        <f>IF(ISBLANK(Tableau2[[#This Row],[Date de signature]]),"",UPPER(TEXT(Tableau2[[#This Row],[Date de signature]],"AAAA")))</f>
        <v/>
      </c>
      <c r="F157" s="207"/>
      <c r="G157" s="183"/>
      <c r="H157" s="386"/>
      <c r="I157" s="388"/>
      <c r="J157" s="191"/>
      <c r="K157" s="63" t="str">
        <f>IFERROR(VLOOKUP(Tableau2[[#This Row],[Nom association/Sigle]],Tableau1[],2,FALSE),"")</f>
        <v/>
      </c>
      <c r="L157" s="63" t="str">
        <f>IFERROR(VLOOKUP(Tableau2[[#This Row],[Nom association/Sigle]],Tableau1[],4,FALSE),"")</f>
        <v/>
      </c>
      <c r="M157" s="63" t="str">
        <f>IFERROR(VLOOKUP(Tableau2[[#This Row],[Nom association/Sigle]],Tableau1[],5,FALSE),"")</f>
        <v/>
      </c>
      <c r="N157" s="450" t="str">
        <f>IFERROR(VLOOKUP(Tableau2[[#This Row],[Nom association/Sigle]],Tableau1[],6,FALSE),"")</f>
        <v/>
      </c>
      <c r="O157" s="63" t="str">
        <f>IFERROR(VLOOKUP(Tableau2[[#This Row],[Nom association/Sigle]],Tableau1[],7,FALSE),"")</f>
        <v/>
      </c>
      <c r="P157" s="390"/>
      <c r="Q157" s="191"/>
      <c r="R157" s="191"/>
      <c r="S157" s="317"/>
      <c r="T157" s="318"/>
      <c r="U157" s="318"/>
      <c r="V157" s="191"/>
      <c r="W157" s="316"/>
      <c r="X157" s="316" t="str">
        <f>IF(ISBLANK(Tableau2[[#This Row],[Date de début]]),"",UPPER(TEXT(Tableau2[[#This Row],[Date de début]],"mmm")))</f>
        <v/>
      </c>
      <c r="Y157" s="316" t="str">
        <f>IF(ISBLANK(Tableau2[[#This Row],[Date de début]]),"",UPPER(TEXT(Tableau2[[#This Row],[Date de début]],"AAAA")))</f>
        <v/>
      </c>
      <c r="Z157" s="316"/>
      <c r="AA157" s="186" t="str">
        <f>IF(ISBLANK(Tableau2[[#This Row],[Date de fin]]),"",UPPER(TEXT(Tableau2[[#This Row],[Date de fin]],"mmm")))</f>
        <v/>
      </c>
      <c r="AB157" s="319" t="str">
        <f>IF(ISBLANK(Tableau2[[#This Row],[Date de fin]]),"",UPPER(TEXT(Tableau2[[#This Row],[Date de fin]],"AAAA")))</f>
        <v/>
      </c>
      <c r="AC157" s="320">
        <f>DATEDIF(Tableau2[[#This Row],[Date de début]],Tableau2[[#This Row],[Date de fin]],"m")</f>
        <v>0</v>
      </c>
      <c r="AD157" s="318"/>
      <c r="AE157" s="183"/>
      <c r="AF157" s="183"/>
      <c r="AG157" s="191"/>
      <c r="AH157" s="321"/>
      <c r="AI157" s="321"/>
      <c r="AJ157" s="338"/>
      <c r="AK157" s="350">
        <f t="shared" si="2"/>
        <v>0</v>
      </c>
      <c r="AL157" s="339"/>
    </row>
    <row r="158" spans="1:322" ht="173.15" customHeight="1" x14ac:dyDescent="0.35">
      <c r="B158" s="362"/>
      <c r="C158" s="316"/>
      <c r="D158" s="183" t="str">
        <f>IF(ISBLANK(Tableau2[[#This Row],[Date de signature]]),"",UPPER(TEXT(Tableau2[[#This Row],[Date de signature]],"mmm")))</f>
        <v/>
      </c>
      <c r="E158" s="183" t="str">
        <f>IF(ISBLANK(Tableau2[[#This Row],[Date de signature]]),"",UPPER(TEXT(Tableau2[[#This Row],[Date de signature]],"AAAA")))</f>
        <v/>
      </c>
      <c r="F158" s="207"/>
      <c r="G158" s="183"/>
      <c r="H158" s="386"/>
      <c r="I158" s="388"/>
      <c r="J158" s="191"/>
      <c r="K158" s="63" t="str">
        <f>IFERROR(VLOOKUP(Tableau2[[#This Row],[Nom association/Sigle]],Tableau1[],2,FALSE),"")</f>
        <v/>
      </c>
      <c r="L158" s="63" t="str">
        <f>IFERROR(VLOOKUP(Tableau2[[#This Row],[Nom association/Sigle]],Tableau1[],4,FALSE),"")</f>
        <v/>
      </c>
      <c r="M158" s="63" t="str">
        <f>IFERROR(VLOOKUP(Tableau2[[#This Row],[Nom association/Sigle]],Tableau1[],5,FALSE),"")</f>
        <v/>
      </c>
      <c r="N158" s="450" t="str">
        <f>IFERROR(VLOOKUP(Tableau2[[#This Row],[Nom association/Sigle]],Tableau1[],6,FALSE),"")</f>
        <v/>
      </c>
      <c r="O158" s="63" t="str">
        <f>IFERROR(VLOOKUP(Tableau2[[#This Row],[Nom association/Sigle]],Tableau1[],7,FALSE),"")</f>
        <v/>
      </c>
      <c r="P158" s="390"/>
      <c r="Q158" s="191"/>
      <c r="R158" s="191"/>
      <c r="S158" s="317"/>
      <c r="T158" s="318"/>
      <c r="U158" s="318"/>
      <c r="V158" s="191"/>
      <c r="W158" s="316"/>
      <c r="X158" s="316" t="str">
        <f>IF(ISBLANK(Tableau2[[#This Row],[Date de début]]),"",UPPER(TEXT(Tableau2[[#This Row],[Date de début]],"mmm")))</f>
        <v/>
      </c>
      <c r="Y158" s="316" t="str">
        <f>IF(ISBLANK(Tableau2[[#This Row],[Date de début]]),"",UPPER(TEXT(Tableau2[[#This Row],[Date de début]],"AAAA")))</f>
        <v/>
      </c>
      <c r="Z158" s="316"/>
      <c r="AA158" s="186" t="str">
        <f>IF(ISBLANK(Tableau2[[#This Row],[Date de fin]]),"",UPPER(TEXT(Tableau2[[#This Row],[Date de fin]],"mmm")))</f>
        <v/>
      </c>
      <c r="AB158" s="319" t="str">
        <f>IF(ISBLANK(Tableau2[[#This Row],[Date de fin]]),"",UPPER(TEXT(Tableau2[[#This Row],[Date de fin]],"AAAA")))</f>
        <v/>
      </c>
      <c r="AC158" s="320">
        <f>DATEDIF(Tableau2[[#This Row],[Date de début]],Tableau2[[#This Row],[Date de fin]],"m")</f>
        <v>0</v>
      </c>
      <c r="AD158" s="318"/>
      <c r="AE158" s="183"/>
      <c r="AF158" s="183"/>
      <c r="AG158" s="191"/>
      <c r="AH158" s="321"/>
      <c r="AI158" s="321"/>
      <c r="AJ158" s="338"/>
      <c r="AK158" s="350">
        <f t="shared" si="2"/>
        <v>0</v>
      </c>
      <c r="AL158" s="339"/>
    </row>
    <row r="159" spans="1:322" ht="162" customHeight="1" x14ac:dyDescent="0.35">
      <c r="B159" s="362"/>
      <c r="C159" s="316"/>
      <c r="D159" s="183" t="str">
        <f>IF(ISBLANK(Tableau2[[#This Row],[Date de signature]]),"",UPPER(TEXT(Tableau2[[#This Row],[Date de signature]],"mmm")))</f>
        <v/>
      </c>
      <c r="E159" s="183" t="str">
        <f>IF(ISBLANK(Tableau2[[#This Row],[Date de signature]]),"",UPPER(TEXT(Tableau2[[#This Row],[Date de signature]],"AAAA")))</f>
        <v/>
      </c>
      <c r="F159" s="207"/>
      <c r="G159" s="183"/>
      <c r="H159" s="386"/>
      <c r="I159" s="388"/>
      <c r="J159" s="191"/>
      <c r="K159" s="63" t="str">
        <f>IFERROR(VLOOKUP(Tableau2[[#This Row],[Nom association/Sigle]],Tableau1[],2,FALSE),"")</f>
        <v/>
      </c>
      <c r="L159" s="63" t="str">
        <f>IFERROR(VLOOKUP(Tableau2[[#This Row],[Nom association/Sigle]],Tableau1[],4,FALSE),"")</f>
        <v/>
      </c>
      <c r="M159" s="63" t="str">
        <f>IFERROR(VLOOKUP(Tableau2[[#This Row],[Nom association/Sigle]],Tableau1[],5,FALSE),"")</f>
        <v/>
      </c>
      <c r="N159" s="450" t="str">
        <f>IFERROR(VLOOKUP(Tableau2[[#This Row],[Nom association/Sigle]],Tableau1[],6,FALSE),"")</f>
        <v/>
      </c>
      <c r="O159" s="63" t="str">
        <f>IFERROR(VLOOKUP(Tableau2[[#This Row],[Nom association/Sigle]],Tableau1[],7,FALSE),"")</f>
        <v/>
      </c>
      <c r="P159" s="390"/>
      <c r="Q159" s="191"/>
      <c r="R159" s="191"/>
      <c r="S159" s="317"/>
      <c r="T159" s="318"/>
      <c r="U159" s="318"/>
      <c r="V159" s="191"/>
      <c r="W159" s="316"/>
      <c r="X159" s="316" t="str">
        <f>IF(ISBLANK(Tableau2[[#This Row],[Date de début]]),"",UPPER(TEXT(Tableau2[[#This Row],[Date de début]],"mmm")))</f>
        <v/>
      </c>
      <c r="Y159" s="316" t="str">
        <f>IF(ISBLANK(Tableau2[[#This Row],[Date de début]]),"",UPPER(TEXT(Tableau2[[#This Row],[Date de début]],"AAAA")))</f>
        <v/>
      </c>
      <c r="Z159" s="316"/>
      <c r="AA159" s="186" t="str">
        <f>IF(ISBLANK(Tableau2[[#This Row],[Date de fin]]),"",UPPER(TEXT(Tableau2[[#This Row],[Date de fin]],"mmm")))</f>
        <v/>
      </c>
      <c r="AB159" s="319" t="str">
        <f>IF(ISBLANK(Tableau2[[#This Row],[Date de fin]]),"",UPPER(TEXT(Tableau2[[#This Row],[Date de fin]],"AAAA")))</f>
        <v/>
      </c>
      <c r="AC159" s="320">
        <f>DATEDIF(Tableau2[[#This Row],[Date de début]],Tableau2[[#This Row],[Date de fin]],"m")</f>
        <v>0</v>
      </c>
      <c r="AD159" s="318"/>
      <c r="AE159" s="183"/>
      <c r="AF159" s="183"/>
      <c r="AG159" s="191"/>
      <c r="AH159" s="321"/>
      <c r="AI159" s="321"/>
      <c r="AJ159" s="338"/>
      <c r="AK159" s="350">
        <f t="shared" si="2"/>
        <v>0</v>
      </c>
      <c r="AL159" s="339"/>
    </row>
    <row r="160" spans="1:322" ht="58.5" customHeight="1" x14ac:dyDescent="0.35">
      <c r="B160" s="362"/>
      <c r="C160" s="316"/>
      <c r="D160" s="183" t="str">
        <f>IF(ISBLANK(Tableau2[[#This Row],[Date de signature]]),"",UPPER(TEXT(Tableau2[[#This Row],[Date de signature]],"mmm")))</f>
        <v/>
      </c>
      <c r="E160" s="183" t="str">
        <f>IF(ISBLANK(Tableau2[[#This Row],[Date de signature]]),"",UPPER(TEXT(Tableau2[[#This Row],[Date de signature]],"AAAA")))</f>
        <v/>
      </c>
      <c r="F160" s="207"/>
      <c r="G160" s="183"/>
      <c r="H160" s="386"/>
      <c r="I160" s="388"/>
      <c r="J160" s="191"/>
      <c r="K160" s="63" t="str">
        <f>IFERROR(VLOOKUP(Tableau2[[#This Row],[Nom association/Sigle]],Tableau1[],2,FALSE),"")</f>
        <v/>
      </c>
      <c r="L160" s="63" t="str">
        <f>IFERROR(VLOOKUP(Tableau2[[#This Row],[Nom association/Sigle]],Tableau1[],4,FALSE),"")</f>
        <v/>
      </c>
      <c r="M160" s="63" t="str">
        <f>IFERROR(VLOOKUP(Tableau2[[#This Row],[Nom association/Sigle]],Tableau1[],5,FALSE),"")</f>
        <v/>
      </c>
      <c r="N160" s="450" t="str">
        <f>IFERROR(VLOOKUP(Tableau2[[#This Row],[Nom association/Sigle]],Tableau1[],6,FALSE),"")</f>
        <v/>
      </c>
      <c r="O160" s="63" t="str">
        <f>IFERROR(VLOOKUP(Tableau2[[#This Row],[Nom association/Sigle]],Tableau1[],7,FALSE),"")</f>
        <v/>
      </c>
      <c r="P160" s="390"/>
      <c r="Q160" s="191"/>
      <c r="R160" s="191"/>
      <c r="S160" s="317"/>
      <c r="T160" s="318"/>
      <c r="U160" s="318"/>
      <c r="V160" s="191"/>
      <c r="W160" s="316"/>
      <c r="X160" s="316" t="str">
        <f>IF(ISBLANK(Tableau2[[#This Row],[Date de début]]),"",UPPER(TEXT(Tableau2[[#This Row],[Date de début]],"mmm")))</f>
        <v/>
      </c>
      <c r="Y160" s="316" t="str">
        <f>IF(ISBLANK(Tableau2[[#This Row],[Date de début]]),"",UPPER(TEXT(Tableau2[[#This Row],[Date de début]],"AAAA")))</f>
        <v/>
      </c>
      <c r="Z160" s="316"/>
      <c r="AA160" s="186" t="str">
        <f>IF(ISBLANK(Tableau2[[#This Row],[Date de fin]]),"",UPPER(TEXT(Tableau2[[#This Row],[Date de fin]],"mmm")))</f>
        <v/>
      </c>
      <c r="AB160" s="319" t="str">
        <f>IF(ISBLANK(Tableau2[[#This Row],[Date de fin]]),"",UPPER(TEXT(Tableau2[[#This Row],[Date de fin]],"AAAA")))</f>
        <v/>
      </c>
      <c r="AC160" s="320">
        <f>DATEDIF(Tableau2[[#This Row],[Date de début]],Tableau2[[#This Row],[Date de fin]],"m")</f>
        <v>0</v>
      </c>
      <c r="AD160" s="318"/>
      <c r="AE160" s="183"/>
      <c r="AF160" s="183"/>
      <c r="AG160" s="191"/>
      <c r="AH160" s="321"/>
      <c r="AI160" s="321"/>
      <c r="AJ160" s="338"/>
      <c r="AK160" s="350">
        <f t="shared" si="2"/>
        <v>0</v>
      </c>
      <c r="AL160" s="339"/>
    </row>
    <row r="161" spans="2:38" ht="53.5" customHeight="1" x14ac:dyDescent="0.35">
      <c r="B161" s="364"/>
      <c r="C161" s="316"/>
      <c r="D161" s="183" t="str">
        <f>IF(ISBLANK(Tableau2[[#This Row],[Date de signature]]),"",UPPER(TEXT(Tableau2[[#This Row],[Date de signature]],"mmm")))</f>
        <v/>
      </c>
      <c r="E161" s="183" t="str">
        <f>IF(ISBLANK(Tableau2[[#This Row],[Date de signature]]),"",UPPER(TEXT(Tableau2[[#This Row],[Date de signature]],"AAAA")))</f>
        <v/>
      </c>
      <c r="F161" s="207"/>
      <c r="G161" s="183"/>
      <c r="H161" s="386"/>
      <c r="I161" s="388"/>
      <c r="J161" s="191"/>
      <c r="K161" s="63" t="str">
        <f>IFERROR(VLOOKUP(Tableau2[[#This Row],[Nom association/Sigle]],Tableau1[],2,FALSE),"")</f>
        <v/>
      </c>
      <c r="L161" s="63" t="str">
        <f>IFERROR(VLOOKUP(Tableau2[[#This Row],[Nom association/Sigle]],Tableau1[],4,FALSE),"")</f>
        <v/>
      </c>
      <c r="M161" s="63" t="str">
        <f>IFERROR(VLOOKUP(Tableau2[[#This Row],[Nom association/Sigle]],Tableau1[],5,FALSE),"")</f>
        <v/>
      </c>
      <c r="N161" s="450" t="str">
        <f>IFERROR(VLOOKUP(Tableau2[[#This Row],[Nom association/Sigle]],Tableau1[],6,FALSE),"")</f>
        <v/>
      </c>
      <c r="O161" s="63" t="str">
        <f>IFERROR(VLOOKUP(Tableau2[[#This Row],[Nom association/Sigle]],Tableau1[],7,FALSE),"")</f>
        <v/>
      </c>
      <c r="P161" s="390"/>
      <c r="Q161" s="191"/>
      <c r="R161" s="191"/>
      <c r="S161" s="317"/>
      <c r="T161" s="318"/>
      <c r="U161" s="318"/>
      <c r="V161" s="191"/>
      <c r="W161" s="316"/>
      <c r="X161" s="316" t="str">
        <f>IF(ISBLANK(Tableau2[[#This Row],[Date de début]]),"",UPPER(TEXT(Tableau2[[#This Row],[Date de début]],"mmm")))</f>
        <v/>
      </c>
      <c r="Y161" s="316" t="str">
        <f>IF(ISBLANK(Tableau2[[#This Row],[Date de début]]),"",UPPER(TEXT(Tableau2[[#This Row],[Date de début]],"AAAA")))</f>
        <v/>
      </c>
      <c r="Z161" s="316"/>
      <c r="AA161" s="186" t="str">
        <f>IF(ISBLANK(Tableau2[[#This Row],[Date de fin]]),"",UPPER(TEXT(Tableau2[[#This Row],[Date de fin]],"mmm")))</f>
        <v/>
      </c>
      <c r="AB161" s="319" t="str">
        <f>IF(ISBLANK(Tableau2[[#This Row],[Date de fin]]),"",UPPER(TEXT(Tableau2[[#This Row],[Date de fin]],"AAAA")))</f>
        <v/>
      </c>
      <c r="AC161" s="320">
        <f>DATEDIF(Tableau2[[#This Row],[Date de début]],Tableau2[[#This Row],[Date de fin]],"m")</f>
        <v>0</v>
      </c>
      <c r="AD161" s="318"/>
      <c r="AE161" s="183"/>
      <c r="AF161" s="183"/>
      <c r="AG161" s="191"/>
      <c r="AH161" s="321"/>
      <c r="AI161" s="321"/>
      <c r="AJ161" s="338"/>
      <c r="AK161" s="350">
        <f t="shared" si="2"/>
        <v>0</v>
      </c>
      <c r="AL161" s="339"/>
    </row>
    <row r="162" spans="2:38" ht="148" customHeight="1" x14ac:dyDescent="0.35">
      <c r="C162" s="316"/>
      <c r="D162" s="183" t="str">
        <f>IF(ISBLANK(Tableau2[[#This Row],[Date de signature]]),"",UPPER(TEXT(Tableau2[[#This Row],[Date de signature]],"mmm")))</f>
        <v/>
      </c>
      <c r="E162" s="183" t="str">
        <f>IF(ISBLANK(Tableau2[[#This Row],[Date de signature]]),"",UPPER(TEXT(Tableau2[[#This Row],[Date de signature]],"AAAA")))</f>
        <v/>
      </c>
      <c r="F162" s="207"/>
      <c r="G162" s="183"/>
      <c r="H162" s="386"/>
      <c r="I162" s="388"/>
      <c r="J162" s="191"/>
      <c r="K162" s="63" t="str">
        <f>IFERROR(VLOOKUP(Tableau2[[#This Row],[Nom association/Sigle]],Tableau1[],2,FALSE),"")</f>
        <v/>
      </c>
      <c r="L162" s="63" t="str">
        <f>IFERROR(VLOOKUP(Tableau2[[#This Row],[Nom association/Sigle]],Tableau1[],4,FALSE),"")</f>
        <v/>
      </c>
      <c r="M162" s="63" t="str">
        <f>IFERROR(VLOOKUP(Tableau2[[#This Row],[Nom association/Sigle]],Tableau1[],5,FALSE),"")</f>
        <v/>
      </c>
      <c r="N162" s="450" t="str">
        <f>IFERROR(VLOOKUP(Tableau2[[#This Row],[Nom association/Sigle]],Tableau1[],6,FALSE),"")</f>
        <v/>
      </c>
      <c r="O162" s="63" t="str">
        <f>IFERROR(VLOOKUP(Tableau2[[#This Row],[Nom association/Sigle]],Tableau1[],7,FALSE),"")</f>
        <v/>
      </c>
      <c r="P162" s="390"/>
      <c r="Q162" s="191"/>
      <c r="R162" s="191"/>
      <c r="S162" s="317"/>
      <c r="T162" s="318"/>
      <c r="U162" s="318"/>
      <c r="V162" s="191"/>
      <c r="W162" s="316"/>
      <c r="X162" s="316" t="str">
        <f>IF(ISBLANK(Tableau2[[#This Row],[Date de début]]),"",UPPER(TEXT(Tableau2[[#This Row],[Date de début]],"mmm")))</f>
        <v/>
      </c>
      <c r="Y162" s="316" t="str">
        <f>IF(ISBLANK(Tableau2[[#This Row],[Date de début]]),"",UPPER(TEXT(Tableau2[[#This Row],[Date de début]],"AAAA")))</f>
        <v/>
      </c>
      <c r="Z162" s="316"/>
      <c r="AA162" s="186" t="str">
        <f>IF(ISBLANK(Tableau2[[#This Row],[Date de fin]]),"",UPPER(TEXT(Tableau2[[#This Row],[Date de fin]],"mmm")))</f>
        <v/>
      </c>
      <c r="AB162" s="319" t="str">
        <f>IF(ISBLANK(Tableau2[[#This Row],[Date de fin]]),"",UPPER(TEXT(Tableau2[[#This Row],[Date de fin]],"AAAA")))</f>
        <v/>
      </c>
      <c r="AC162" s="320">
        <f>DATEDIF(Tableau2[[#This Row],[Date de début]],Tableau2[[#This Row],[Date de fin]],"m")</f>
        <v>0</v>
      </c>
      <c r="AD162" s="318"/>
      <c r="AE162" s="183"/>
      <c r="AF162" s="183"/>
      <c r="AG162" s="191"/>
      <c r="AH162" s="321"/>
      <c r="AI162" s="321"/>
      <c r="AJ162" s="338"/>
      <c r="AK162" s="350">
        <f t="shared" si="2"/>
        <v>0</v>
      </c>
      <c r="AL162" s="339"/>
    </row>
    <row r="163" spans="2:38" ht="241.5" customHeight="1" x14ac:dyDescent="0.35">
      <c r="C163" s="316"/>
      <c r="D163" s="183" t="str">
        <f>IF(ISBLANK(Tableau2[[#This Row],[Date de signature]]),"",UPPER(TEXT(Tableau2[[#This Row],[Date de signature]],"mmm")))</f>
        <v/>
      </c>
      <c r="E163" s="183" t="str">
        <f>IF(ISBLANK(Tableau2[[#This Row],[Date de signature]]),"",UPPER(TEXT(Tableau2[[#This Row],[Date de signature]],"AAAA")))</f>
        <v/>
      </c>
      <c r="F163" s="207"/>
      <c r="G163" s="183"/>
      <c r="H163" s="386"/>
      <c r="I163" s="388"/>
      <c r="J163" s="191"/>
      <c r="K163" s="63" t="str">
        <f>IFERROR(VLOOKUP(Tableau2[[#This Row],[Nom association/Sigle]],Tableau1[],2,FALSE),"")</f>
        <v/>
      </c>
      <c r="L163" s="63" t="str">
        <f>IFERROR(VLOOKUP(Tableau2[[#This Row],[Nom association/Sigle]],Tableau1[],4,FALSE),"")</f>
        <v/>
      </c>
      <c r="M163" s="63" t="str">
        <f>IFERROR(VLOOKUP(Tableau2[[#This Row],[Nom association/Sigle]],Tableau1[],5,FALSE),"")</f>
        <v/>
      </c>
      <c r="N163" s="450" t="str">
        <f>IFERROR(VLOOKUP(Tableau2[[#This Row],[Nom association/Sigle]],Tableau1[],6,FALSE),"")</f>
        <v/>
      </c>
      <c r="O163" s="63" t="str">
        <f>IFERROR(VLOOKUP(Tableau2[[#This Row],[Nom association/Sigle]],Tableau1[],7,FALSE),"")</f>
        <v/>
      </c>
      <c r="P163" s="390"/>
      <c r="Q163" s="191"/>
      <c r="R163" s="191"/>
      <c r="S163" s="317"/>
      <c r="T163" s="318"/>
      <c r="U163" s="318"/>
      <c r="V163" s="191"/>
      <c r="W163" s="316"/>
      <c r="X163" s="316" t="str">
        <f>IF(ISBLANK(Tableau2[[#This Row],[Date de début]]),"",UPPER(TEXT(Tableau2[[#This Row],[Date de début]],"mmm")))</f>
        <v/>
      </c>
      <c r="Y163" s="316" t="str">
        <f>IF(ISBLANK(Tableau2[[#This Row],[Date de début]]),"",UPPER(TEXT(Tableau2[[#This Row],[Date de début]],"AAAA")))</f>
        <v/>
      </c>
      <c r="Z163" s="316"/>
      <c r="AA163" s="186" t="str">
        <f>IF(ISBLANK(Tableau2[[#This Row],[Date de fin]]),"",UPPER(TEXT(Tableau2[[#This Row],[Date de fin]],"mmm")))</f>
        <v/>
      </c>
      <c r="AB163" s="319" t="str">
        <f>IF(ISBLANK(Tableau2[[#This Row],[Date de fin]]),"",UPPER(TEXT(Tableau2[[#This Row],[Date de fin]],"AAAA")))</f>
        <v/>
      </c>
      <c r="AC163" s="320">
        <f>DATEDIF(Tableau2[[#This Row],[Date de début]],Tableau2[[#This Row],[Date de fin]],"m")</f>
        <v>0</v>
      </c>
      <c r="AD163" s="318"/>
      <c r="AE163" s="183"/>
      <c r="AF163" s="183"/>
      <c r="AG163" s="191"/>
      <c r="AH163" s="321"/>
      <c r="AI163" s="321"/>
      <c r="AJ163" s="338"/>
      <c r="AK163" s="350">
        <f t="shared" si="2"/>
        <v>0</v>
      </c>
      <c r="AL163" s="339"/>
    </row>
    <row r="164" spans="2:38" ht="73.5" customHeight="1" x14ac:dyDescent="0.35">
      <c r="C164" s="316"/>
      <c r="D164" s="183" t="str">
        <f>IF(ISBLANK(Tableau2[[#This Row],[Date de signature]]),"",UPPER(TEXT(Tableau2[[#This Row],[Date de signature]],"mmm")))</f>
        <v/>
      </c>
      <c r="E164" s="183" t="str">
        <f>IF(ISBLANK(Tableau2[[#This Row],[Date de signature]]),"",UPPER(TEXT(Tableau2[[#This Row],[Date de signature]],"AAAA")))</f>
        <v/>
      </c>
      <c r="F164" s="207"/>
      <c r="G164" s="183"/>
      <c r="H164" s="386"/>
      <c r="I164" s="388"/>
      <c r="J164" s="191"/>
      <c r="K164" s="63" t="str">
        <f>IFERROR(VLOOKUP(Tableau2[[#This Row],[Nom association/Sigle]],Tableau1[],2,FALSE),"")</f>
        <v/>
      </c>
      <c r="L164" s="63" t="str">
        <f>IFERROR(VLOOKUP(Tableau2[[#This Row],[Nom association/Sigle]],Tableau1[],4,FALSE),"")</f>
        <v/>
      </c>
      <c r="M164" s="63" t="str">
        <f>IFERROR(VLOOKUP(Tableau2[[#This Row],[Nom association/Sigle]],Tableau1[],5,FALSE),"")</f>
        <v/>
      </c>
      <c r="N164" s="450" t="str">
        <f>IFERROR(VLOOKUP(Tableau2[[#This Row],[Nom association/Sigle]],Tableau1[],6,FALSE),"")</f>
        <v/>
      </c>
      <c r="O164" s="63" t="str">
        <f>IFERROR(VLOOKUP(Tableau2[[#This Row],[Nom association/Sigle]],Tableau1[],7,FALSE),"")</f>
        <v/>
      </c>
      <c r="P164" s="390"/>
      <c r="Q164" s="191"/>
      <c r="R164" s="191"/>
      <c r="S164" s="317"/>
      <c r="T164" s="318"/>
      <c r="U164" s="318"/>
      <c r="V164" s="191"/>
      <c r="W164" s="316"/>
      <c r="X164" s="316" t="str">
        <f>IF(ISBLANK(Tableau2[[#This Row],[Date de début]]),"",UPPER(TEXT(Tableau2[[#This Row],[Date de début]],"mmm")))</f>
        <v/>
      </c>
      <c r="Y164" s="316" t="str">
        <f>IF(ISBLANK(Tableau2[[#This Row],[Date de début]]),"",UPPER(TEXT(Tableau2[[#This Row],[Date de début]],"AAAA")))</f>
        <v/>
      </c>
      <c r="Z164" s="316"/>
      <c r="AA164" s="186" t="str">
        <f>IF(ISBLANK(Tableau2[[#This Row],[Date de fin]]),"",UPPER(TEXT(Tableau2[[#This Row],[Date de fin]],"mmm")))</f>
        <v/>
      </c>
      <c r="AB164" s="319" t="str">
        <f>IF(ISBLANK(Tableau2[[#This Row],[Date de fin]]),"",UPPER(TEXT(Tableau2[[#This Row],[Date de fin]],"AAAA")))</f>
        <v/>
      </c>
      <c r="AC164" s="320">
        <f>DATEDIF(Tableau2[[#This Row],[Date de début]],Tableau2[[#This Row],[Date de fin]],"m")</f>
        <v>0</v>
      </c>
      <c r="AD164" s="318"/>
      <c r="AE164" s="183"/>
      <c r="AF164" s="183"/>
      <c r="AG164" s="191"/>
      <c r="AH164" s="321"/>
      <c r="AI164" s="321"/>
      <c r="AJ164" s="338"/>
      <c r="AK164" s="350">
        <f t="shared" si="2"/>
        <v>0</v>
      </c>
      <c r="AL164" s="339"/>
    </row>
    <row r="165" spans="2:38" ht="93" customHeight="1" x14ac:dyDescent="0.35">
      <c r="B165" s="364"/>
      <c r="C165" s="316"/>
      <c r="D165" s="183" t="str">
        <f>IF(ISBLANK(Tableau2[[#This Row],[Date de signature]]),"",UPPER(TEXT(Tableau2[[#This Row],[Date de signature]],"mmm")))</f>
        <v/>
      </c>
      <c r="E165" s="183" t="str">
        <f>IF(ISBLANK(Tableau2[[#This Row],[Date de signature]]),"",UPPER(TEXT(Tableau2[[#This Row],[Date de signature]],"AAAA")))</f>
        <v/>
      </c>
      <c r="F165" s="207"/>
      <c r="G165" s="183"/>
      <c r="H165" s="386"/>
      <c r="I165" s="388"/>
      <c r="J165" s="191"/>
      <c r="K165" s="63" t="str">
        <f>IFERROR(VLOOKUP(Tableau2[[#This Row],[Nom association/Sigle]],Tableau1[],2,FALSE),"")</f>
        <v/>
      </c>
      <c r="L165" s="63" t="str">
        <f>IFERROR(VLOOKUP(Tableau2[[#This Row],[Nom association/Sigle]],Tableau1[],4,FALSE),"")</f>
        <v/>
      </c>
      <c r="M165" s="63" t="str">
        <f>IFERROR(VLOOKUP(Tableau2[[#This Row],[Nom association/Sigle]],Tableau1[],5,FALSE),"")</f>
        <v/>
      </c>
      <c r="N165" s="450" t="str">
        <f>IFERROR(VLOOKUP(Tableau2[[#This Row],[Nom association/Sigle]],Tableau1[],6,FALSE),"")</f>
        <v/>
      </c>
      <c r="O165" s="63" t="str">
        <f>IFERROR(VLOOKUP(Tableau2[[#This Row],[Nom association/Sigle]],Tableau1[],7,FALSE),"")</f>
        <v/>
      </c>
      <c r="P165" s="390"/>
      <c r="Q165" s="191"/>
      <c r="R165" s="191"/>
      <c r="S165" s="317"/>
      <c r="T165" s="318"/>
      <c r="U165" s="318"/>
      <c r="V165" s="191"/>
      <c r="W165" s="316"/>
      <c r="X165" s="316" t="str">
        <f>IF(ISBLANK(Tableau2[[#This Row],[Date de début]]),"",UPPER(TEXT(Tableau2[[#This Row],[Date de début]],"mmm")))</f>
        <v/>
      </c>
      <c r="Y165" s="316" t="str">
        <f>IF(ISBLANK(Tableau2[[#This Row],[Date de début]]),"",UPPER(TEXT(Tableau2[[#This Row],[Date de début]],"AAAA")))</f>
        <v/>
      </c>
      <c r="Z165" s="316"/>
      <c r="AA165" s="186" t="str">
        <f>IF(ISBLANK(Tableau2[[#This Row],[Date de fin]]),"",UPPER(TEXT(Tableau2[[#This Row],[Date de fin]],"mmm")))</f>
        <v/>
      </c>
      <c r="AB165" s="319" t="str">
        <f>IF(ISBLANK(Tableau2[[#This Row],[Date de fin]]),"",UPPER(TEXT(Tableau2[[#This Row],[Date de fin]],"AAAA")))</f>
        <v/>
      </c>
      <c r="AC165" s="320">
        <f>DATEDIF(Tableau2[[#This Row],[Date de début]],Tableau2[[#This Row],[Date de fin]],"m")</f>
        <v>0</v>
      </c>
      <c r="AD165" s="318"/>
      <c r="AE165" s="183"/>
      <c r="AF165" s="183"/>
      <c r="AG165" s="191"/>
      <c r="AH165" s="321"/>
      <c r="AI165" s="321"/>
      <c r="AJ165" s="338"/>
      <c r="AK165" s="350">
        <f t="shared" si="2"/>
        <v>0</v>
      </c>
      <c r="AL165" s="339"/>
    </row>
    <row r="166" spans="2:38" ht="84.65" customHeight="1" x14ac:dyDescent="0.35">
      <c r="C166" s="316"/>
      <c r="D166" s="183" t="str">
        <f>IF(ISBLANK(Tableau2[[#This Row],[Date de signature]]),"",UPPER(TEXT(Tableau2[[#This Row],[Date de signature]],"mmm")))</f>
        <v/>
      </c>
      <c r="E166" s="183" t="str">
        <f>IF(ISBLANK(Tableau2[[#This Row],[Date de signature]]),"",UPPER(TEXT(Tableau2[[#This Row],[Date de signature]],"AAAA")))</f>
        <v/>
      </c>
      <c r="F166" s="207"/>
      <c r="G166" s="183"/>
      <c r="H166" s="386"/>
      <c r="I166" s="388"/>
      <c r="J166" s="191"/>
      <c r="K166" s="63" t="str">
        <f>IFERROR(VLOOKUP(Tableau2[[#This Row],[Nom association/Sigle]],Tableau1[],2,FALSE),"")</f>
        <v/>
      </c>
      <c r="L166" s="63" t="str">
        <f>IFERROR(VLOOKUP(Tableau2[[#This Row],[Nom association/Sigle]],Tableau1[],4,FALSE),"")</f>
        <v/>
      </c>
      <c r="M166" s="63" t="str">
        <f>IFERROR(VLOOKUP(Tableau2[[#This Row],[Nom association/Sigle]],Tableau1[],5,FALSE),"")</f>
        <v/>
      </c>
      <c r="N166" s="450" t="str">
        <f>IFERROR(VLOOKUP(Tableau2[[#This Row],[Nom association/Sigle]],Tableau1[],6,FALSE),"")</f>
        <v/>
      </c>
      <c r="O166" s="63" t="str">
        <f>IFERROR(VLOOKUP(Tableau2[[#This Row],[Nom association/Sigle]],Tableau1[],7,FALSE),"")</f>
        <v/>
      </c>
      <c r="P166" s="390"/>
      <c r="Q166" s="191"/>
      <c r="R166" s="191"/>
      <c r="S166" s="317"/>
      <c r="T166" s="318"/>
      <c r="U166" s="318"/>
      <c r="V166" s="191"/>
      <c r="W166" s="316"/>
      <c r="X166" s="316" t="str">
        <f>IF(ISBLANK(Tableau2[[#This Row],[Date de début]]),"",UPPER(TEXT(Tableau2[[#This Row],[Date de début]],"mmm")))</f>
        <v/>
      </c>
      <c r="Y166" s="316" t="str">
        <f>IF(ISBLANK(Tableau2[[#This Row],[Date de début]]),"",UPPER(TEXT(Tableau2[[#This Row],[Date de début]],"AAAA")))</f>
        <v/>
      </c>
      <c r="Z166" s="316"/>
      <c r="AA166" s="186" t="str">
        <f>IF(ISBLANK(Tableau2[[#This Row],[Date de fin]]),"",UPPER(TEXT(Tableau2[[#This Row],[Date de fin]],"mmm")))</f>
        <v/>
      </c>
      <c r="AB166" s="319" t="str">
        <f>IF(ISBLANK(Tableau2[[#This Row],[Date de fin]]),"",UPPER(TEXT(Tableau2[[#This Row],[Date de fin]],"AAAA")))</f>
        <v/>
      </c>
      <c r="AC166" s="320">
        <f>DATEDIF(Tableau2[[#This Row],[Date de début]],Tableau2[[#This Row],[Date de fin]],"m")</f>
        <v>0</v>
      </c>
      <c r="AD166" s="318"/>
      <c r="AE166" s="183"/>
      <c r="AF166" s="183"/>
      <c r="AG166" s="191"/>
      <c r="AH166" s="321"/>
      <c r="AI166" s="321"/>
      <c r="AJ166" s="338"/>
      <c r="AK166" s="350">
        <f t="shared" si="2"/>
        <v>0</v>
      </c>
      <c r="AL166" s="339"/>
    </row>
    <row r="167" spans="2:38" ht="73.5" customHeight="1" x14ac:dyDescent="0.35">
      <c r="B167" s="364"/>
      <c r="C167" s="316"/>
      <c r="D167" s="183" t="str">
        <f>IF(ISBLANK(Tableau2[[#This Row],[Date de signature]]),"",UPPER(TEXT(Tableau2[[#This Row],[Date de signature]],"mmm")))</f>
        <v/>
      </c>
      <c r="E167" s="183" t="str">
        <f>IF(ISBLANK(Tableau2[[#This Row],[Date de signature]]),"",UPPER(TEXT(Tableau2[[#This Row],[Date de signature]],"AAAA")))</f>
        <v/>
      </c>
      <c r="F167" s="207"/>
      <c r="G167" s="183"/>
      <c r="H167" s="386"/>
      <c r="I167" s="388"/>
      <c r="J167" s="191"/>
      <c r="K167" s="63" t="str">
        <f>IFERROR(VLOOKUP(Tableau2[[#This Row],[Nom association/Sigle]],Tableau1[],2,FALSE),"")</f>
        <v/>
      </c>
      <c r="L167" s="63" t="str">
        <f>IFERROR(VLOOKUP(Tableau2[[#This Row],[Nom association/Sigle]],Tableau1[],4,FALSE),"")</f>
        <v/>
      </c>
      <c r="M167" s="63" t="str">
        <f>IFERROR(VLOOKUP(Tableau2[[#This Row],[Nom association/Sigle]],Tableau1[],5,FALSE),"")</f>
        <v/>
      </c>
      <c r="N167" s="450" t="str">
        <f>IFERROR(VLOOKUP(Tableau2[[#This Row],[Nom association/Sigle]],Tableau1[],6,FALSE),"")</f>
        <v/>
      </c>
      <c r="O167" s="63" t="str">
        <f>IFERROR(VLOOKUP(Tableau2[[#This Row],[Nom association/Sigle]],Tableau1[],7,FALSE),"")</f>
        <v/>
      </c>
      <c r="P167" s="390"/>
      <c r="Q167" s="191"/>
      <c r="R167" s="191"/>
      <c r="S167" s="317"/>
      <c r="T167" s="318"/>
      <c r="U167" s="318"/>
      <c r="V167" s="191"/>
      <c r="W167" s="316"/>
      <c r="X167" s="316" t="str">
        <f>IF(ISBLANK(Tableau2[[#This Row],[Date de début]]),"",UPPER(TEXT(Tableau2[[#This Row],[Date de début]],"mmm")))</f>
        <v/>
      </c>
      <c r="Y167" s="316" t="str">
        <f>IF(ISBLANK(Tableau2[[#This Row],[Date de début]]),"",UPPER(TEXT(Tableau2[[#This Row],[Date de début]],"AAAA")))</f>
        <v/>
      </c>
      <c r="Z167" s="316"/>
      <c r="AA167" s="186" t="str">
        <f>IF(ISBLANK(Tableau2[[#This Row],[Date de fin]]),"",UPPER(TEXT(Tableau2[[#This Row],[Date de fin]],"mmm")))</f>
        <v/>
      </c>
      <c r="AB167" s="319" t="str">
        <f>IF(ISBLANK(Tableau2[[#This Row],[Date de fin]]),"",UPPER(TEXT(Tableau2[[#This Row],[Date de fin]],"AAAA")))</f>
        <v/>
      </c>
      <c r="AC167" s="320">
        <f>DATEDIF(Tableau2[[#This Row],[Date de début]],Tableau2[[#This Row],[Date de fin]],"m")</f>
        <v>0</v>
      </c>
      <c r="AD167" s="318"/>
      <c r="AE167" s="183"/>
      <c r="AF167" s="183"/>
      <c r="AG167" s="191"/>
      <c r="AH167" s="321"/>
      <c r="AI167" s="321"/>
      <c r="AJ167" s="338"/>
      <c r="AK167" s="350">
        <f t="shared" si="2"/>
        <v>0</v>
      </c>
      <c r="AL167" s="339"/>
    </row>
    <row r="168" spans="2:38" ht="34.5" customHeight="1" x14ac:dyDescent="0.35">
      <c r="B168" s="361"/>
      <c r="C168" s="316"/>
      <c r="D168" s="183" t="str">
        <f>IF(ISBLANK(Tableau2[[#This Row],[Date de signature]]),"",UPPER(TEXT(Tableau2[[#This Row],[Date de signature]],"mmm")))</f>
        <v/>
      </c>
      <c r="E168" s="183" t="str">
        <f>IF(ISBLANK(Tableau2[[#This Row],[Date de signature]]),"",UPPER(TEXT(Tableau2[[#This Row],[Date de signature]],"AAAA")))</f>
        <v/>
      </c>
      <c r="F168" s="207"/>
      <c r="G168" s="183"/>
      <c r="H168" s="386"/>
      <c r="I168" s="388"/>
      <c r="J168" s="191"/>
      <c r="K168" s="63" t="str">
        <f>IFERROR(VLOOKUP(Tableau2[[#This Row],[Nom association/Sigle]],Tableau1[],2,FALSE),"")</f>
        <v/>
      </c>
      <c r="L168" s="63" t="str">
        <f>IFERROR(VLOOKUP(Tableau2[[#This Row],[Nom association/Sigle]],Tableau1[],4,FALSE),"")</f>
        <v/>
      </c>
      <c r="M168" s="63" t="str">
        <f>IFERROR(VLOOKUP(Tableau2[[#This Row],[Nom association/Sigle]],Tableau1[],5,FALSE),"")</f>
        <v/>
      </c>
      <c r="N168" s="450" t="str">
        <f>IFERROR(VLOOKUP(Tableau2[[#This Row],[Nom association/Sigle]],Tableau1[],6,FALSE),"")</f>
        <v/>
      </c>
      <c r="O168" s="63" t="str">
        <f>IFERROR(VLOOKUP(Tableau2[[#This Row],[Nom association/Sigle]],Tableau1[],7,FALSE),"")</f>
        <v/>
      </c>
      <c r="P168" s="390"/>
      <c r="Q168" s="191"/>
      <c r="R168" s="191"/>
      <c r="S168" s="317"/>
      <c r="T168" s="318"/>
      <c r="U168" s="318"/>
      <c r="V168" s="191"/>
      <c r="W168" s="316"/>
      <c r="X168" s="316" t="str">
        <f>IF(ISBLANK(Tableau2[[#This Row],[Date de début]]),"",UPPER(TEXT(Tableau2[[#This Row],[Date de début]],"mmm")))</f>
        <v/>
      </c>
      <c r="Y168" s="316" t="str">
        <f>IF(ISBLANK(Tableau2[[#This Row],[Date de début]]),"",UPPER(TEXT(Tableau2[[#This Row],[Date de début]],"AAAA")))</f>
        <v/>
      </c>
      <c r="Z168" s="316"/>
      <c r="AA168" s="186" t="str">
        <f>IF(ISBLANK(Tableau2[[#This Row],[Date de fin]]),"",UPPER(TEXT(Tableau2[[#This Row],[Date de fin]],"mmm")))</f>
        <v/>
      </c>
      <c r="AB168" s="319" t="str">
        <f>IF(ISBLANK(Tableau2[[#This Row],[Date de fin]]),"",UPPER(TEXT(Tableau2[[#This Row],[Date de fin]],"AAAA")))</f>
        <v/>
      </c>
      <c r="AC168" s="320">
        <f>DATEDIF(Tableau2[[#This Row],[Date de début]],Tableau2[[#This Row],[Date de fin]],"m")</f>
        <v>0</v>
      </c>
      <c r="AD168" s="318"/>
      <c r="AE168" s="183"/>
      <c r="AF168" s="183"/>
      <c r="AG168" s="191"/>
      <c r="AH168" s="321"/>
      <c r="AI168" s="321"/>
      <c r="AJ168" s="338"/>
      <c r="AK168" s="350">
        <f t="shared" si="2"/>
        <v>0</v>
      </c>
      <c r="AL168" s="339"/>
    </row>
    <row r="169" spans="2:38" ht="64.5" customHeight="1" x14ac:dyDescent="0.35">
      <c r="B169" s="364"/>
      <c r="C169" s="316"/>
      <c r="D169" s="183" t="str">
        <f>IF(ISBLANK(Tableau2[[#This Row],[Date de signature]]),"",UPPER(TEXT(Tableau2[[#This Row],[Date de signature]],"mmm")))</f>
        <v/>
      </c>
      <c r="E169" s="183" t="str">
        <f>IF(ISBLANK(Tableau2[[#This Row],[Date de signature]]),"",UPPER(TEXT(Tableau2[[#This Row],[Date de signature]],"AAAA")))</f>
        <v/>
      </c>
      <c r="F169" s="207"/>
      <c r="G169" s="183"/>
      <c r="H169" s="386"/>
      <c r="I169" s="388"/>
      <c r="J169" s="191"/>
      <c r="K169" s="63" t="str">
        <f>IFERROR(VLOOKUP(Tableau2[[#This Row],[Nom association/Sigle]],Tableau1[],2,FALSE),"")</f>
        <v/>
      </c>
      <c r="L169" s="63" t="str">
        <f>IFERROR(VLOOKUP(Tableau2[[#This Row],[Nom association/Sigle]],Tableau1[],4,FALSE),"")</f>
        <v/>
      </c>
      <c r="M169" s="63" t="str">
        <f>IFERROR(VLOOKUP(Tableau2[[#This Row],[Nom association/Sigle]],Tableau1[],5,FALSE),"")</f>
        <v/>
      </c>
      <c r="N169" s="450" t="str">
        <f>IFERROR(VLOOKUP(Tableau2[[#This Row],[Nom association/Sigle]],Tableau1[],6,FALSE),"")</f>
        <v/>
      </c>
      <c r="O169" s="63" t="str">
        <f>IFERROR(VLOOKUP(Tableau2[[#This Row],[Nom association/Sigle]],Tableau1[],7,FALSE),"")</f>
        <v/>
      </c>
      <c r="P169" s="390"/>
      <c r="Q169" s="191"/>
      <c r="R169" s="191"/>
      <c r="S169" s="317"/>
      <c r="T169" s="318"/>
      <c r="U169" s="318"/>
      <c r="V169" s="191"/>
      <c r="W169" s="316"/>
      <c r="X169" s="316" t="str">
        <f>IF(ISBLANK(Tableau2[[#This Row],[Date de début]]),"",UPPER(TEXT(Tableau2[[#This Row],[Date de début]],"mmm")))</f>
        <v/>
      </c>
      <c r="Y169" s="316" t="str">
        <f>IF(ISBLANK(Tableau2[[#This Row],[Date de début]]),"",UPPER(TEXT(Tableau2[[#This Row],[Date de début]],"AAAA")))</f>
        <v/>
      </c>
      <c r="Z169" s="316"/>
      <c r="AA169" s="186" t="str">
        <f>IF(ISBLANK(Tableau2[[#This Row],[Date de fin]]),"",UPPER(TEXT(Tableau2[[#This Row],[Date de fin]],"mmm")))</f>
        <v/>
      </c>
      <c r="AB169" s="319" t="str">
        <f>IF(ISBLANK(Tableau2[[#This Row],[Date de fin]]),"",UPPER(TEXT(Tableau2[[#This Row],[Date de fin]],"AAAA")))</f>
        <v/>
      </c>
      <c r="AC169" s="320">
        <f>DATEDIF(Tableau2[[#This Row],[Date de début]],Tableau2[[#This Row],[Date de fin]],"m")</f>
        <v>0</v>
      </c>
      <c r="AD169" s="318"/>
      <c r="AE169" s="183"/>
      <c r="AF169" s="183"/>
      <c r="AG169" s="191"/>
      <c r="AH169" s="321"/>
      <c r="AI169" s="321"/>
      <c r="AJ169" s="338"/>
      <c r="AK169" s="350">
        <f t="shared" si="2"/>
        <v>0</v>
      </c>
      <c r="AL169" s="339"/>
    </row>
    <row r="170" spans="2:38" ht="42.65" customHeight="1" x14ac:dyDescent="0.35">
      <c r="B170" s="362"/>
      <c r="C170" s="316"/>
      <c r="D170" s="183" t="str">
        <f>IF(ISBLANK(Tableau2[[#This Row],[Date de signature]]),"",UPPER(TEXT(Tableau2[[#This Row],[Date de signature]],"mmm")))</f>
        <v/>
      </c>
      <c r="E170" s="183" t="str">
        <f>IF(ISBLANK(Tableau2[[#This Row],[Date de signature]]),"",UPPER(TEXT(Tableau2[[#This Row],[Date de signature]],"AAAA")))</f>
        <v/>
      </c>
      <c r="F170" s="207"/>
      <c r="G170" s="183"/>
      <c r="H170" s="386"/>
      <c r="I170" s="388"/>
      <c r="J170" s="191"/>
      <c r="K170" s="63" t="str">
        <f>IFERROR(VLOOKUP(Tableau2[[#This Row],[Nom association/Sigle]],Tableau1[],2,FALSE),"")</f>
        <v/>
      </c>
      <c r="L170" s="63" t="str">
        <f>IFERROR(VLOOKUP(Tableau2[[#This Row],[Nom association/Sigle]],Tableau1[],4,FALSE),"")</f>
        <v/>
      </c>
      <c r="M170" s="63" t="str">
        <f>IFERROR(VLOOKUP(Tableau2[[#This Row],[Nom association/Sigle]],Tableau1[],5,FALSE),"")</f>
        <v/>
      </c>
      <c r="N170" s="450" t="str">
        <f>IFERROR(VLOOKUP(Tableau2[[#This Row],[Nom association/Sigle]],Tableau1[],6,FALSE),"")</f>
        <v/>
      </c>
      <c r="O170" s="63" t="str">
        <f>IFERROR(VLOOKUP(Tableau2[[#This Row],[Nom association/Sigle]],Tableau1[],7,FALSE),"")</f>
        <v/>
      </c>
      <c r="P170" s="390"/>
      <c r="Q170" s="191"/>
      <c r="R170" s="191"/>
      <c r="S170" s="317"/>
      <c r="T170" s="318"/>
      <c r="U170" s="318"/>
      <c r="V170" s="191"/>
      <c r="W170" s="316"/>
      <c r="X170" s="316" t="str">
        <f>IF(ISBLANK(Tableau2[[#This Row],[Date de début]]),"",UPPER(TEXT(Tableau2[[#This Row],[Date de début]],"mmm")))</f>
        <v/>
      </c>
      <c r="Y170" s="316" t="str">
        <f>IF(ISBLANK(Tableau2[[#This Row],[Date de début]]),"",UPPER(TEXT(Tableau2[[#This Row],[Date de début]],"AAAA")))</f>
        <v/>
      </c>
      <c r="Z170" s="316"/>
      <c r="AA170" s="186" t="str">
        <f>IF(ISBLANK(Tableau2[[#This Row],[Date de fin]]),"",UPPER(TEXT(Tableau2[[#This Row],[Date de fin]],"mmm")))</f>
        <v/>
      </c>
      <c r="AB170" s="319" t="str">
        <f>IF(ISBLANK(Tableau2[[#This Row],[Date de fin]]),"",UPPER(TEXT(Tableau2[[#This Row],[Date de fin]],"AAAA")))</f>
        <v/>
      </c>
      <c r="AC170" s="320">
        <f>DATEDIF(Tableau2[[#This Row],[Date de début]],Tableau2[[#This Row],[Date de fin]],"m")</f>
        <v>0</v>
      </c>
      <c r="AD170" s="318"/>
      <c r="AE170" s="183"/>
      <c r="AF170" s="183"/>
      <c r="AG170" s="191"/>
      <c r="AH170" s="321"/>
      <c r="AI170" s="321"/>
      <c r="AJ170" s="338"/>
      <c r="AK170" s="350">
        <f t="shared" si="2"/>
        <v>0</v>
      </c>
      <c r="AL170" s="339"/>
    </row>
    <row r="171" spans="2:38" ht="63.65" customHeight="1" x14ac:dyDescent="0.35">
      <c r="B171" s="364"/>
      <c r="C171" s="316"/>
      <c r="D171" s="183" t="str">
        <f>IF(ISBLANK(Tableau2[[#This Row],[Date de signature]]),"",UPPER(TEXT(Tableau2[[#This Row],[Date de signature]],"mmm")))</f>
        <v/>
      </c>
      <c r="E171" s="183" t="str">
        <f>IF(ISBLANK(Tableau2[[#This Row],[Date de signature]]),"",UPPER(TEXT(Tableau2[[#This Row],[Date de signature]],"AAAA")))</f>
        <v/>
      </c>
      <c r="F171" s="207"/>
      <c r="G171" s="183"/>
      <c r="H171" s="386"/>
      <c r="I171" s="388"/>
      <c r="J171" s="191"/>
      <c r="K171" s="63" t="str">
        <f>IFERROR(VLOOKUP(Tableau2[[#This Row],[Nom association/Sigle]],Tableau1[],2,FALSE),"")</f>
        <v/>
      </c>
      <c r="L171" s="63" t="str">
        <f>IFERROR(VLOOKUP(Tableau2[[#This Row],[Nom association/Sigle]],Tableau1[],4,FALSE),"")</f>
        <v/>
      </c>
      <c r="M171" s="63" t="str">
        <f>IFERROR(VLOOKUP(Tableau2[[#This Row],[Nom association/Sigle]],Tableau1[],5,FALSE),"")</f>
        <v/>
      </c>
      <c r="N171" s="450" t="str">
        <f>IFERROR(VLOOKUP(Tableau2[[#This Row],[Nom association/Sigle]],Tableau1[],6,FALSE),"")</f>
        <v/>
      </c>
      <c r="O171" s="63" t="str">
        <f>IFERROR(VLOOKUP(Tableau2[[#This Row],[Nom association/Sigle]],Tableau1[],7,FALSE),"")</f>
        <v/>
      </c>
      <c r="P171" s="390"/>
      <c r="Q171" s="191"/>
      <c r="R171" s="191"/>
      <c r="S171" s="317"/>
      <c r="T171" s="318"/>
      <c r="U171" s="318"/>
      <c r="V171" s="191"/>
      <c r="W171" s="316"/>
      <c r="X171" s="316" t="str">
        <f>IF(ISBLANK(Tableau2[[#This Row],[Date de début]]),"",UPPER(TEXT(Tableau2[[#This Row],[Date de début]],"mmm")))</f>
        <v/>
      </c>
      <c r="Y171" s="316" t="str">
        <f>IF(ISBLANK(Tableau2[[#This Row],[Date de début]]),"",UPPER(TEXT(Tableau2[[#This Row],[Date de début]],"AAAA")))</f>
        <v/>
      </c>
      <c r="Z171" s="316"/>
      <c r="AA171" s="186" t="str">
        <f>IF(ISBLANK(Tableau2[[#This Row],[Date de fin]]),"",UPPER(TEXT(Tableau2[[#This Row],[Date de fin]],"mmm")))</f>
        <v/>
      </c>
      <c r="AB171" s="319" t="str">
        <f>IF(ISBLANK(Tableau2[[#This Row],[Date de fin]]),"",UPPER(TEXT(Tableau2[[#This Row],[Date de fin]],"AAAA")))</f>
        <v/>
      </c>
      <c r="AC171" s="320">
        <f>DATEDIF(Tableau2[[#This Row],[Date de début]],Tableau2[[#This Row],[Date de fin]],"m")</f>
        <v>0</v>
      </c>
      <c r="AD171" s="318"/>
      <c r="AE171" s="183"/>
      <c r="AF171" s="183"/>
      <c r="AG171" s="191"/>
      <c r="AH171" s="321"/>
      <c r="AI171" s="321"/>
      <c r="AJ171" s="338"/>
      <c r="AK171" s="350">
        <f t="shared" si="2"/>
        <v>0</v>
      </c>
      <c r="AL171" s="339"/>
    </row>
    <row r="172" spans="2:38" ht="69" customHeight="1" x14ac:dyDescent="0.35">
      <c r="C172" s="316"/>
      <c r="D172" s="183" t="str">
        <f>IF(ISBLANK(Tableau2[[#This Row],[Date de signature]]),"",UPPER(TEXT(Tableau2[[#This Row],[Date de signature]],"mmm")))</f>
        <v/>
      </c>
      <c r="E172" s="183" t="str">
        <f>IF(ISBLANK(Tableau2[[#This Row],[Date de signature]]),"",UPPER(TEXT(Tableau2[[#This Row],[Date de signature]],"AAAA")))</f>
        <v/>
      </c>
      <c r="F172" s="207"/>
      <c r="G172" s="183"/>
      <c r="H172" s="386"/>
      <c r="I172" s="388"/>
      <c r="J172" s="191"/>
      <c r="K172" s="63" t="str">
        <f>IFERROR(VLOOKUP(Tableau2[[#This Row],[Nom association/Sigle]],Tableau1[],2,FALSE),"")</f>
        <v/>
      </c>
      <c r="L172" s="63" t="str">
        <f>IFERROR(VLOOKUP(Tableau2[[#This Row],[Nom association/Sigle]],Tableau1[],4,FALSE),"")</f>
        <v/>
      </c>
      <c r="M172" s="63" t="str">
        <f>IFERROR(VLOOKUP(Tableau2[[#This Row],[Nom association/Sigle]],Tableau1[],5,FALSE),"")</f>
        <v/>
      </c>
      <c r="N172" s="450" t="str">
        <f>IFERROR(VLOOKUP(Tableau2[[#This Row],[Nom association/Sigle]],Tableau1[],6,FALSE),"")</f>
        <v/>
      </c>
      <c r="O172" s="63" t="str">
        <f>IFERROR(VLOOKUP(Tableau2[[#This Row],[Nom association/Sigle]],Tableau1[],7,FALSE),"")</f>
        <v/>
      </c>
      <c r="P172" s="390"/>
      <c r="Q172" s="191"/>
      <c r="R172" s="191"/>
      <c r="S172" s="317"/>
      <c r="T172" s="318"/>
      <c r="U172" s="318"/>
      <c r="V172" s="191"/>
      <c r="W172" s="316"/>
      <c r="X172" s="316" t="str">
        <f>IF(ISBLANK(Tableau2[[#This Row],[Date de début]]),"",UPPER(TEXT(Tableau2[[#This Row],[Date de début]],"mmm")))</f>
        <v/>
      </c>
      <c r="Y172" s="316" t="str">
        <f>IF(ISBLANK(Tableau2[[#This Row],[Date de début]]),"",UPPER(TEXT(Tableau2[[#This Row],[Date de début]],"AAAA")))</f>
        <v/>
      </c>
      <c r="Z172" s="316"/>
      <c r="AA172" s="186" t="str">
        <f>IF(ISBLANK(Tableau2[[#This Row],[Date de fin]]),"",UPPER(TEXT(Tableau2[[#This Row],[Date de fin]],"mmm")))</f>
        <v/>
      </c>
      <c r="AB172" s="319" t="str">
        <f>IF(ISBLANK(Tableau2[[#This Row],[Date de fin]]),"",UPPER(TEXT(Tableau2[[#This Row],[Date de fin]],"AAAA")))</f>
        <v/>
      </c>
      <c r="AC172" s="320">
        <f>DATEDIF(Tableau2[[#This Row],[Date de début]],Tableau2[[#This Row],[Date de fin]],"m")</f>
        <v>0</v>
      </c>
      <c r="AD172" s="318"/>
      <c r="AE172" s="183"/>
      <c r="AF172" s="183"/>
      <c r="AG172" s="191"/>
      <c r="AH172" s="321"/>
      <c r="AI172" s="321"/>
      <c r="AJ172" s="338"/>
      <c r="AK172" s="350">
        <f t="shared" si="2"/>
        <v>0</v>
      </c>
      <c r="AL172" s="339"/>
    </row>
    <row r="173" spans="2:38" ht="75.650000000000006" customHeight="1" x14ac:dyDescent="0.35">
      <c r="B173" s="361"/>
      <c r="C173" s="316"/>
      <c r="D173" s="183" t="str">
        <f>IF(ISBLANK(Tableau2[[#This Row],[Date de signature]]),"",UPPER(TEXT(Tableau2[[#This Row],[Date de signature]],"mmm")))</f>
        <v/>
      </c>
      <c r="E173" s="183" t="str">
        <f>IF(ISBLANK(Tableau2[[#This Row],[Date de signature]]),"",UPPER(TEXT(Tableau2[[#This Row],[Date de signature]],"AAAA")))</f>
        <v/>
      </c>
      <c r="F173" s="207"/>
      <c r="G173" s="183"/>
      <c r="H173" s="386"/>
      <c r="I173" s="388"/>
      <c r="J173" s="191"/>
      <c r="K173" s="63" t="str">
        <f>IFERROR(VLOOKUP(Tableau2[[#This Row],[Nom association/Sigle]],Tableau1[],2,FALSE),"")</f>
        <v/>
      </c>
      <c r="L173" s="63" t="str">
        <f>IFERROR(VLOOKUP(Tableau2[[#This Row],[Nom association/Sigle]],Tableau1[],4,FALSE),"")</f>
        <v/>
      </c>
      <c r="M173" s="63" t="str">
        <f>IFERROR(VLOOKUP(Tableau2[[#This Row],[Nom association/Sigle]],Tableau1[],5,FALSE),"")</f>
        <v/>
      </c>
      <c r="N173" s="450" t="str">
        <f>IFERROR(VLOOKUP(Tableau2[[#This Row],[Nom association/Sigle]],Tableau1[],6,FALSE),"")</f>
        <v/>
      </c>
      <c r="O173" s="63" t="str">
        <f>IFERROR(VLOOKUP(Tableau2[[#This Row],[Nom association/Sigle]],Tableau1[],7,FALSE),"")</f>
        <v/>
      </c>
      <c r="P173" s="390"/>
      <c r="Q173" s="191"/>
      <c r="R173" s="191"/>
      <c r="S173" s="317"/>
      <c r="T173" s="318"/>
      <c r="U173" s="318"/>
      <c r="V173" s="191"/>
      <c r="W173" s="316"/>
      <c r="X173" s="316" t="str">
        <f>IF(ISBLANK(Tableau2[[#This Row],[Date de début]]),"",UPPER(TEXT(Tableau2[[#This Row],[Date de début]],"mmm")))</f>
        <v/>
      </c>
      <c r="Y173" s="316" t="str">
        <f>IF(ISBLANK(Tableau2[[#This Row],[Date de début]]),"",UPPER(TEXT(Tableau2[[#This Row],[Date de début]],"AAAA")))</f>
        <v/>
      </c>
      <c r="Z173" s="316"/>
      <c r="AA173" s="186" t="str">
        <f>IF(ISBLANK(Tableau2[[#This Row],[Date de fin]]),"",UPPER(TEXT(Tableau2[[#This Row],[Date de fin]],"mmm")))</f>
        <v/>
      </c>
      <c r="AB173" s="319" t="str">
        <f>IF(ISBLANK(Tableau2[[#This Row],[Date de fin]]),"",UPPER(TEXT(Tableau2[[#This Row],[Date de fin]],"AAAA")))</f>
        <v/>
      </c>
      <c r="AC173" s="320">
        <f>DATEDIF(Tableau2[[#This Row],[Date de début]],Tableau2[[#This Row],[Date de fin]],"m")</f>
        <v>0</v>
      </c>
      <c r="AD173" s="318"/>
      <c r="AE173" s="183"/>
      <c r="AF173" s="183"/>
      <c r="AG173" s="191"/>
      <c r="AH173" s="321"/>
      <c r="AI173" s="321"/>
      <c r="AJ173" s="338"/>
      <c r="AK173" s="350">
        <f t="shared" si="2"/>
        <v>0</v>
      </c>
      <c r="AL173" s="339"/>
    </row>
    <row r="174" spans="2:38" ht="75.650000000000006" customHeight="1" x14ac:dyDescent="0.35">
      <c r="C174" s="316"/>
      <c r="D174" s="183" t="str">
        <f>IF(ISBLANK(Tableau2[[#This Row],[Date de signature]]),"",UPPER(TEXT(Tableau2[[#This Row],[Date de signature]],"mmm")))</f>
        <v/>
      </c>
      <c r="E174" s="183" t="str">
        <f>IF(ISBLANK(Tableau2[[#This Row],[Date de signature]]),"",UPPER(TEXT(Tableau2[[#This Row],[Date de signature]],"AAAA")))</f>
        <v/>
      </c>
      <c r="F174" s="207"/>
      <c r="G174" s="183"/>
      <c r="H174" s="386"/>
      <c r="I174" s="388"/>
      <c r="J174" s="191"/>
      <c r="K174" s="63" t="str">
        <f>IFERROR(VLOOKUP(Tableau2[[#This Row],[Nom association/Sigle]],Tableau1[],2,FALSE),"")</f>
        <v/>
      </c>
      <c r="L174" s="63" t="str">
        <f>IFERROR(VLOOKUP(Tableau2[[#This Row],[Nom association/Sigle]],Tableau1[],4,FALSE),"")</f>
        <v/>
      </c>
      <c r="M174" s="63" t="str">
        <f>IFERROR(VLOOKUP(Tableau2[[#This Row],[Nom association/Sigle]],Tableau1[],5,FALSE),"")</f>
        <v/>
      </c>
      <c r="N174" s="450" t="str">
        <f>IFERROR(VLOOKUP(Tableau2[[#This Row],[Nom association/Sigle]],Tableau1[],6,FALSE),"")</f>
        <v/>
      </c>
      <c r="O174" s="63" t="str">
        <f>IFERROR(VLOOKUP(Tableau2[[#This Row],[Nom association/Sigle]],Tableau1[],7,FALSE),"")</f>
        <v/>
      </c>
      <c r="P174" s="390"/>
      <c r="Q174" s="191"/>
      <c r="R174" s="191"/>
      <c r="S174" s="317"/>
      <c r="T174" s="318"/>
      <c r="U174" s="318"/>
      <c r="V174" s="191"/>
      <c r="W174" s="316"/>
      <c r="X174" s="316" t="str">
        <f>IF(ISBLANK(Tableau2[[#This Row],[Date de début]]),"",UPPER(TEXT(Tableau2[[#This Row],[Date de début]],"mmm")))</f>
        <v/>
      </c>
      <c r="Y174" s="316" t="str">
        <f>IF(ISBLANK(Tableau2[[#This Row],[Date de début]]),"",UPPER(TEXT(Tableau2[[#This Row],[Date de début]],"AAAA")))</f>
        <v/>
      </c>
      <c r="Z174" s="316"/>
      <c r="AA174" s="186" t="str">
        <f>IF(ISBLANK(Tableau2[[#This Row],[Date de fin]]),"",UPPER(TEXT(Tableau2[[#This Row],[Date de fin]],"mmm")))</f>
        <v/>
      </c>
      <c r="AB174" s="319" t="str">
        <f>IF(ISBLANK(Tableau2[[#This Row],[Date de fin]]),"",UPPER(TEXT(Tableau2[[#This Row],[Date de fin]],"AAAA")))</f>
        <v/>
      </c>
      <c r="AC174" s="320">
        <f>DATEDIF(Tableau2[[#This Row],[Date de début]],Tableau2[[#This Row],[Date de fin]],"m")</f>
        <v>0</v>
      </c>
      <c r="AD174" s="318"/>
      <c r="AE174" s="183"/>
      <c r="AF174" s="183"/>
      <c r="AG174" s="191"/>
      <c r="AH174" s="321"/>
      <c r="AI174" s="321"/>
      <c r="AJ174" s="338"/>
      <c r="AK174" s="350">
        <f t="shared" si="2"/>
        <v>0</v>
      </c>
      <c r="AL174" s="339"/>
    </row>
    <row r="175" spans="2:38" ht="75.650000000000006" customHeight="1" x14ac:dyDescent="0.35">
      <c r="B175" s="361"/>
      <c r="C175" s="316"/>
      <c r="D175" s="183" t="str">
        <f>IF(ISBLANK(Tableau2[[#This Row],[Date de signature]]),"",UPPER(TEXT(Tableau2[[#This Row],[Date de signature]],"mmm")))</f>
        <v/>
      </c>
      <c r="E175" s="183" t="str">
        <f>IF(ISBLANK(Tableau2[[#This Row],[Date de signature]]),"",UPPER(TEXT(Tableau2[[#This Row],[Date de signature]],"AAAA")))</f>
        <v/>
      </c>
      <c r="F175" s="207"/>
      <c r="G175" s="183"/>
      <c r="H175" s="386"/>
      <c r="I175" s="388"/>
      <c r="J175" s="191"/>
      <c r="K175" s="63" t="str">
        <f>IFERROR(VLOOKUP(Tableau2[[#This Row],[Nom association/Sigle]],Tableau1[],2,FALSE),"")</f>
        <v/>
      </c>
      <c r="L175" s="63" t="str">
        <f>IFERROR(VLOOKUP(Tableau2[[#This Row],[Nom association/Sigle]],Tableau1[],4,FALSE),"")</f>
        <v/>
      </c>
      <c r="M175" s="63" t="str">
        <f>IFERROR(VLOOKUP(Tableau2[[#This Row],[Nom association/Sigle]],Tableau1[],5,FALSE),"")</f>
        <v/>
      </c>
      <c r="N175" s="450" t="str">
        <f>IFERROR(VLOOKUP(Tableau2[[#This Row],[Nom association/Sigle]],Tableau1[],6,FALSE),"")</f>
        <v/>
      </c>
      <c r="O175" s="63" t="str">
        <f>IFERROR(VLOOKUP(Tableau2[[#This Row],[Nom association/Sigle]],Tableau1[],7,FALSE),"")</f>
        <v/>
      </c>
      <c r="P175" s="390"/>
      <c r="Q175" s="191"/>
      <c r="R175" s="191"/>
      <c r="S175" s="317"/>
      <c r="T175" s="318"/>
      <c r="U175" s="318"/>
      <c r="V175" s="191"/>
      <c r="W175" s="316"/>
      <c r="X175" s="316" t="str">
        <f>IF(ISBLANK(Tableau2[[#This Row],[Date de début]]),"",UPPER(TEXT(Tableau2[[#This Row],[Date de début]],"mmm")))</f>
        <v/>
      </c>
      <c r="Y175" s="316" t="str">
        <f>IF(ISBLANK(Tableau2[[#This Row],[Date de début]]),"",UPPER(TEXT(Tableau2[[#This Row],[Date de début]],"AAAA")))</f>
        <v/>
      </c>
      <c r="Z175" s="316"/>
      <c r="AA175" s="186" t="str">
        <f>IF(ISBLANK(Tableau2[[#This Row],[Date de fin]]),"",UPPER(TEXT(Tableau2[[#This Row],[Date de fin]],"mmm")))</f>
        <v/>
      </c>
      <c r="AB175" s="319" t="str">
        <f>IF(ISBLANK(Tableau2[[#This Row],[Date de fin]]),"",UPPER(TEXT(Tableau2[[#This Row],[Date de fin]],"AAAA")))</f>
        <v/>
      </c>
      <c r="AC175" s="320">
        <f>DATEDIF(Tableau2[[#This Row],[Date de début]],Tableau2[[#This Row],[Date de fin]],"m")</f>
        <v>0</v>
      </c>
      <c r="AD175" s="318"/>
      <c r="AE175" s="183"/>
      <c r="AF175" s="183"/>
      <c r="AG175" s="191"/>
      <c r="AH175" s="321"/>
      <c r="AI175" s="321"/>
      <c r="AJ175" s="338"/>
      <c r="AK175" s="350">
        <f t="shared" si="2"/>
        <v>0</v>
      </c>
      <c r="AL175" s="339"/>
    </row>
    <row r="176" spans="2:38" ht="87" customHeight="1" x14ac:dyDescent="0.35">
      <c r="B176" s="361"/>
      <c r="C176" s="316"/>
      <c r="D176" s="183" t="str">
        <f>IF(ISBLANK(Tableau2[[#This Row],[Date de signature]]),"",UPPER(TEXT(Tableau2[[#This Row],[Date de signature]],"mmm")))</f>
        <v/>
      </c>
      <c r="E176" s="183" t="str">
        <f>IF(ISBLANK(Tableau2[[#This Row],[Date de signature]]),"",UPPER(TEXT(Tableau2[[#This Row],[Date de signature]],"AAAA")))</f>
        <v/>
      </c>
      <c r="F176" s="207"/>
      <c r="G176" s="183"/>
      <c r="H176" s="386"/>
      <c r="I176" s="388"/>
      <c r="J176" s="191"/>
      <c r="K176" s="63" t="str">
        <f>IFERROR(VLOOKUP(Tableau2[[#This Row],[Nom association/Sigle]],Tableau1[],2,FALSE),"")</f>
        <v/>
      </c>
      <c r="L176" s="63" t="str">
        <f>IFERROR(VLOOKUP(Tableau2[[#This Row],[Nom association/Sigle]],Tableau1[],4,FALSE),"")</f>
        <v/>
      </c>
      <c r="M176" s="63" t="str">
        <f>IFERROR(VLOOKUP(Tableau2[[#This Row],[Nom association/Sigle]],Tableau1[],5,FALSE),"")</f>
        <v/>
      </c>
      <c r="N176" s="450" t="str">
        <f>IFERROR(VLOOKUP(Tableau2[[#This Row],[Nom association/Sigle]],Tableau1[],6,FALSE),"")</f>
        <v/>
      </c>
      <c r="O176" s="63" t="str">
        <f>IFERROR(VLOOKUP(Tableau2[[#This Row],[Nom association/Sigle]],Tableau1[],7,FALSE),"")</f>
        <v/>
      </c>
      <c r="P176" s="390"/>
      <c r="Q176" s="191"/>
      <c r="R176" s="191"/>
      <c r="S176" s="317"/>
      <c r="T176" s="318"/>
      <c r="U176" s="318"/>
      <c r="V176" s="191"/>
      <c r="W176" s="316"/>
      <c r="X176" s="316" t="str">
        <f>IF(ISBLANK(Tableau2[[#This Row],[Date de début]]),"",UPPER(TEXT(Tableau2[[#This Row],[Date de début]],"mmm")))</f>
        <v/>
      </c>
      <c r="Y176" s="316" t="str">
        <f>IF(ISBLANK(Tableau2[[#This Row],[Date de début]]),"",UPPER(TEXT(Tableau2[[#This Row],[Date de début]],"AAAA")))</f>
        <v/>
      </c>
      <c r="Z176" s="316"/>
      <c r="AA176" s="186" t="str">
        <f>IF(ISBLANK(Tableau2[[#This Row],[Date de fin]]),"",UPPER(TEXT(Tableau2[[#This Row],[Date de fin]],"mmm")))</f>
        <v/>
      </c>
      <c r="AB176" s="319" t="str">
        <f>IF(ISBLANK(Tableau2[[#This Row],[Date de fin]]),"",UPPER(TEXT(Tableau2[[#This Row],[Date de fin]],"AAAA")))</f>
        <v/>
      </c>
      <c r="AC176" s="320">
        <f>DATEDIF(Tableau2[[#This Row],[Date de début]],Tableau2[[#This Row],[Date de fin]],"m")</f>
        <v>0</v>
      </c>
      <c r="AD176" s="318"/>
      <c r="AE176" s="183"/>
      <c r="AF176" s="183"/>
      <c r="AG176" s="191"/>
      <c r="AH176" s="321"/>
      <c r="AI176" s="321"/>
      <c r="AJ176" s="338"/>
      <c r="AK176" s="350">
        <f t="shared" si="2"/>
        <v>0</v>
      </c>
      <c r="AL176" s="339"/>
    </row>
    <row r="177" spans="2:38" ht="42" customHeight="1" x14ac:dyDescent="0.35">
      <c r="B177" s="364"/>
      <c r="C177" s="316"/>
      <c r="D177" s="183" t="str">
        <f>IF(ISBLANK(Tableau2[[#This Row],[Date de signature]]),"",UPPER(TEXT(Tableau2[[#This Row],[Date de signature]],"mmm")))</f>
        <v/>
      </c>
      <c r="E177" s="183" t="str">
        <f>IF(ISBLANK(Tableau2[[#This Row],[Date de signature]]),"",UPPER(TEXT(Tableau2[[#This Row],[Date de signature]],"AAAA")))</f>
        <v/>
      </c>
      <c r="F177" s="207"/>
      <c r="G177" s="183"/>
      <c r="H177" s="386"/>
      <c r="I177" s="388"/>
      <c r="J177" s="191"/>
      <c r="K177" s="63" t="str">
        <f>IFERROR(VLOOKUP(Tableau2[[#This Row],[Nom association/Sigle]],Tableau1[],2,FALSE),"")</f>
        <v/>
      </c>
      <c r="L177" s="63" t="str">
        <f>IFERROR(VLOOKUP(Tableau2[[#This Row],[Nom association/Sigle]],Tableau1[],4,FALSE),"")</f>
        <v/>
      </c>
      <c r="M177" s="63" t="str">
        <f>IFERROR(VLOOKUP(Tableau2[[#This Row],[Nom association/Sigle]],Tableau1[],5,FALSE),"")</f>
        <v/>
      </c>
      <c r="N177" s="450" t="str">
        <f>IFERROR(VLOOKUP(Tableau2[[#This Row],[Nom association/Sigle]],Tableau1[],6,FALSE),"")</f>
        <v/>
      </c>
      <c r="O177" s="63" t="str">
        <f>IFERROR(VLOOKUP(Tableau2[[#This Row],[Nom association/Sigle]],Tableau1[],7,FALSE),"")</f>
        <v/>
      </c>
      <c r="P177" s="390"/>
      <c r="Q177" s="191"/>
      <c r="R177" s="191"/>
      <c r="S177" s="317"/>
      <c r="T177" s="318"/>
      <c r="U177" s="318"/>
      <c r="V177" s="191"/>
      <c r="W177" s="316"/>
      <c r="X177" s="316" t="str">
        <f>IF(ISBLANK(Tableau2[[#This Row],[Date de début]]),"",UPPER(TEXT(Tableau2[[#This Row],[Date de début]],"mmm")))</f>
        <v/>
      </c>
      <c r="Y177" s="316" t="str">
        <f>IF(ISBLANK(Tableau2[[#This Row],[Date de début]]),"",UPPER(TEXT(Tableau2[[#This Row],[Date de début]],"AAAA")))</f>
        <v/>
      </c>
      <c r="Z177" s="316"/>
      <c r="AA177" s="186" t="str">
        <f>IF(ISBLANK(Tableau2[[#This Row],[Date de fin]]),"",UPPER(TEXT(Tableau2[[#This Row],[Date de fin]],"mmm")))</f>
        <v/>
      </c>
      <c r="AB177" s="319" t="str">
        <f>IF(ISBLANK(Tableau2[[#This Row],[Date de fin]]),"",UPPER(TEXT(Tableau2[[#This Row],[Date de fin]],"AAAA")))</f>
        <v/>
      </c>
      <c r="AC177" s="320">
        <f>DATEDIF(Tableau2[[#This Row],[Date de début]],Tableau2[[#This Row],[Date de fin]],"m")</f>
        <v>0</v>
      </c>
      <c r="AD177" s="318"/>
      <c r="AE177" s="183"/>
      <c r="AF177" s="183"/>
      <c r="AG177" s="191"/>
      <c r="AH177" s="321"/>
      <c r="AI177" s="321"/>
      <c r="AJ177" s="338"/>
      <c r="AK177" s="350">
        <f t="shared" si="2"/>
        <v>0</v>
      </c>
      <c r="AL177" s="339"/>
    </row>
    <row r="178" spans="2:38" ht="42" customHeight="1" x14ac:dyDescent="0.35">
      <c r="C178" s="316"/>
      <c r="D178" s="183" t="str">
        <f>IF(ISBLANK(Tableau2[[#This Row],[Date de signature]]),"",UPPER(TEXT(Tableau2[[#This Row],[Date de signature]],"mmm")))</f>
        <v/>
      </c>
      <c r="E178" s="183" t="str">
        <f>IF(ISBLANK(Tableau2[[#This Row],[Date de signature]]),"",UPPER(TEXT(Tableau2[[#This Row],[Date de signature]],"AAAA")))</f>
        <v/>
      </c>
      <c r="F178" s="207"/>
      <c r="G178" s="183"/>
      <c r="H178" s="386"/>
      <c r="I178" s="388"/>
      <c r="J178" s="191"/>
      <c r="K178" s="63" t="str">
        <f>IFERROR(VLOOKUP(Tableau2[[#This Row],[Nom association/Sigle]],Tableau1[],2,FALSE),"")</f>
        <v/>
      </c>
      <c r="L178" s="63" t="str">
        <f>IFERROR(VLOOKUP(Tableau2[[#This Row],[Nom association/Sigle]],Tableau1[],4,FALSE),"")</f>
        <v/>
      </c>
      <c r="M178" s="63" t="str">
        <f>IFERROR(VLOOKUP(Tableau2[[#This Row],[Nom association/Sigle]],Tableau1[],5,FALSE),"")</f>
        <v/>
      </c>
      <c r="N178" s="450" t="str">
        <f>IFERROR(VLOOKUP(Tableau2[[#This Row],[Nom association/Sigle]],Tableau1[],6,FALSE),"")</f>
        <v/>
      </c>
      <c r="O178" s="63" t="str">
        <f>IFERROR(VLOOKUP(Tableau2[[#This Row],[Nom association/Sigle]],Tableau1[],7,FALSE),"")</f>
        <v/>
      </c>
      <c r="P178" s="390"/>
      <c r="Q178" s="191"/>
      <c r="R178" s="191"/>
      <c r="S178" s="317"/>
      <c r="T178" s="318"/>
      <c r="U178" s="318"/>
      <c r="V178" s="191"/>
      <c r="W178" s="316"/>
      <c r="X178" s="316" t="str">
        <f>IF(ISBLANK(Tableau2[[#This Row],[Date de début]]),"",UPPER(TEXT(Tableau2[[#This Row],[Date de début]],"mmm")))</f>
        <v/>
      </c>
      <c r="Y178" s="316" t="str">
        <f>IF(ISBLANK(Tableau2[[#This Row],[Date de début]]),"",UPPER(TEXT(Tableau2[[#This Row],[Date de début]],"AAAA")))</f>
        <v/>
      </c>
      <c r="Z178" s="316"/>
      <c r="AA178" s="186" t="str">
        <f>IF(ISBLANK(Tableau2[[#This Row],[Date de fin]]),"",UPPER(TEXT(Tableau2[[#This Row],[Date de fin]],"mmm")))</f>
        <v/>
      </c>
      <c r="AB178" s="319" t="str">
        <f>IF(ISBLANK(Tableau2[[#This Row],[Date de fin]]),"",UPPER(TEXT(Tableau2[[#This Row],[Date de fin]],"AAAA")))</f>
        <v/>
      </c>
      <c r="AC178" s="320">
        <f>DATEDIF(Tableau2[[#This Row],[Date de début]],Tableau2[[#This Row],[Date de fin]],"m")</f>
        <v>0</v>
      </c>
      <c r="AD178" s="318"/>
      <c r="AE178" s="183"/>
      <c r="AF178" s="183"/>
      <c r="AG178" s="191"/>
      <c r="AH178" s="321"/>
      <c r="AI178" s="321"/>
      <c r="AJ178" s="338"/>
      <c r="AK178" s="350">
        <f t="shared" si="2"/>
        <v>0</v>
      </c>
      <c r="AL178" s="339"/>
    </row>
    <row r="179" spans="2:38" ht="60" customHeight="1" x14ac:dyDescent="0.35">
      <c r="B179" s="364"/>
      <c r="C179" s="316"/>
      <c r="D179" s="183" t="str">
        <f>IF(ISBLANK(Tableau2[[#This Row],[Date de signature]]),"",UPPER(TEXT(Tableau2[[#This Row],[Date de signature]],"mmm")))</f>
        <v/>
      </c>
      <c r="E179" s="183" t="str">
        <f>IF(ISBLANK(Tableau2[[#This Row],[Date de signature]]),"",UPPER(TEXT(Tableau2[[#This Row],[Date de signature]],"AAAA")))</f>
        <v/>
      </c>
      <c r="F179" s="207"/>
      <c r="G179" s="183"/>
      <c r="H179" s="386"/>
      <c r="I179" s="388"/>
      <c r="J179" s="191"/>
      <c r="K179" s="63" t="str">
        <f>IFERROR(VLOOKUP(Tableau2[[#This Row],[Nom association/Sigle]],Tableau1[],2,FALSE),"")</f>
        <v/>
      </c>
      <c r="L179" s="63" t="str">
        <f>IFERROR(VLOOKUP(Tableau2[[#This Row],[Nom association/Sigle]],Tableau1[],4,FALSE),"")</f>
        <v/>
      </c>
      <c r="M179" s="63" t="str">
        <f>IFERROR(VLOOKUP(Tableau2[[#This Row],[Nom association/Sigle]],Tableau1[],5,FALSE),"")</f>
        <v/>
      </c>
      <c r="N179" s="450" t="str">
        <f>IFERROR(VLOOKUP(Tableau2[[#This Row],[Nom association/Sigle]],Tableau1[],6,FALSE),"")</f>
        <v/>
      </c>
      <c r="O179" s="63" t="str">
        <f>IFERROR(VLOOKUP(Tableau2[[#This Row],[Nom association/Sigle]],Tableau1[],7,FALSE),"")</f>
        <v/>
      </c>
      <c r="P179" s="390"/>
      <c r="Q179" s="191"/>
      <c r="R179" s="191"/>
      <c r="S179" s="317"/>
      <c r="T179" s="318"/>
      <c r="U179" s="318"/>
      <c r="V179" s="191"/>
      <c r="W179" s="316"/>
      <c r="X179" s="316" t="str">
        <f>IF(ISBLANK(Tableau2[[#This Row],[Date de début]]),"",UPPER(TEXT(Tableau2[[#This Row],[Date de début]],"mmm")))</f>
        <v/>
      </c>
      <c r="Y179" s="316" t="str">
        <f>IF(ISBLANK(Tableau2[[#This Row],[Date de début]]),"",UPPER(TEXT(Tableau2[[#This Row],[Date de début]],"AAAA")))</f>
        <v/>
      </c>
      <c r="Z179" s="316"/>
      <c r="AA179" s="186" t="str">
        <f>IF(ISBLANK(Tableau2[[#This Row],[Date de fin]]),"",UPPER(TEXT(Tableau2[[#This Row],[Date de fin]],"mmm")))</f>
        <v/>
      </c>
      <c r="AB179" s="319" t="str">
        <f>IF(ISBLANK(Tableau2[[#This Row],[Date de fin]]),"",UPPER(TEXT(Tableau2[[#This Row],[Date de fin]],"AAAA")))</f>
        <v/>
      </c>
      <c r="AC179" s="320">
        <f>DATEDIF(Tableau2[[#This Row],[Date de début]],Tableau2[[#This Row],[Date de fin]],"m")</f>
        <v>0</v>
      </c>
      <c r="AD179" s="318"/>
      <c r="AE179" s="183"/>
      <c r="AF179" s="183"/>
      <c r="AG179" s="191"/>
      <c r="AH179" s="321"/>
      <c r="AI179" s="321"/>
      <c r="AJ179" s="338"/>
      <c r="AK179" s="350">
        <f t="shared" si="2"/>
        <v>0</v>
      </c>
      <c r="AL179" s="339"/>
    </row>
    <row r="180" spans="2:38" ht="190.5" customHeight="1" x14ac:dyDescent="0.35">
      <c r="C180" s="316"/>
      <c r="D180" s="183" t="str">
        <f>IF(ISBLANK(Tableau2[[#This Row],[Date de signature]]),"",UPPER(TEXT(Tableau2[[#This Row],[Date de signature]],"mmm")))</f>
        <v/>
      </c>
      <c r="E180" s="183" t="str">
        <f>IF(ISBLANK(Tableau2[[#This Row],[Date de signature]]),"",UPPER(TEXT(Tableau2[[#This Row],[Date de signature]],"AAAA")))</f>
        <v/>
      </c>
      <c r="F180" s="207"/>
      <c r="G180" s="183"/>
      <c r="H180" s="386"/>
      <c r="I180" s="388"/>
      <c r="J180" s="191"/>
      <c r="K180" s="63" t="str">
        <f>IFERROR(VLOOKUP(Tableau2[[#This Row],[Nom association/Sigle]],Tableau1[],2,FALSE),"")</f>
        <v/>
      </c>
      <c r="L180" s="63" t="str">
        <f>IFERROR(VLOOKUP(Tableau2[[#This Row],[Nom association/Sigle]],Tableau1[],4,FALSE),"")</f>
        <v/>
      </c>
      <c r="M180" s="63" t="str">
        <f>IFERROR(VLOOKUP(Tableau2[[#This Row],[Nom association/Sigle]],Tableau1[],5,FALSE),"")</f>
        <v/>
      </c>
      <c r="N180" s="450" t="str">
        <f>IFERROR(VLOOKUP(Tableau2[[#This Row],[Nom association/Sigle]],Tableau1[],6,FALSE),"")</f>
        <v/>
      </c>
      <c r="O180" s="63" t="str">
        <f>IFERROR(VLOOKUP(Tableau2[[#This Row],[Nom association/Sigle]],Tableau1[],7,FALSE),"")</f>
        <v/>
      </c>
      <c r="P180" s="390"/>
      <c r="Q180" s="191"/>
      <c r="R180" s="191"/>
      <c r="S180" s="317"/>
      <c r="T180" s="318"/>
      <c r="U180" s="318"/>
      <c r="V180" s="191"/>
      <c r="W180" s="316"/>
      <c r="X180" s="316" t="str">
        <f>IF(ISBLANK(Tableau2[[#This Row],[Date de début]]),"",UPPER(TEXT(Tableau2[[#This Row],[Date de début]],"mmm")))</f>
        <v/>
      </c>
      <c r="Y180" s="316" t="str">
        <f>IF(ISBLANK(Tableau2[[#This Row],[Date de début]]),"",UPPER(TEXT(Tableau2[[#This Row],[Date de début]],"AAAA")))</f>
        <v/>
      </c>
      <c r="Z180" s="316"/>
      <c r="AA180" s="186" t="str">
        <f>IF(ISBLANK(Tableau2[[#This Row],[Date de fin]]),"",UPPER(TEXT(Tableau2[[#This Row],[Date de fin]],"mmm")))</f>
        <v/>
      </c>
      <c r="AB180" s="319" t="str">
        <f>IF(ISBLANK(Tableau2[[#This Row],[Date de fin]]),"",UPPER(TEXT(Tableau2[[#This Row],[Date de fin]],"AAAA")))</f>
        <v/>
      </c>
      <c r="AC180" s="320">
        <f>DATEDIF(Tableau2[[#This Row],[Date de début]],Tableau2[[#This Row],[Date de fin]],"m")</f>
        <v>0</v>
      </c>
      <c r="AD180" s="318"/>
      <c r="AE180" s="183"/>
      <c r="AF180" s="183"/>
      <c r="AG180" s="191"/>
      <c r="AH180" s="321"/>
      <c r="AI180" s="321"/>
      <c r="AJ180" s="338"/>
      <c r="AK180" s="350">
        <f t="shared" si="2"/>
        <v>0</v>
      </c>
      <c r="AL180" s="339"/>
    </row>
    <row r="181" spans="2:38" ht="80.5" customHeight="1" x14ac:dyDescent="0.35">
      <c r="C181" s="316"/>
      <c r="D181" s="183" t="str">
        <f>IF(ISBLANK(Tableau2[[#This Row],[Date de signature]]),"",UPPER(TEXT(Tableau2[[#This Row],[Date de signature]],"mmm")))</f>
        <v/>
      </c>
      <c r="E181" s="183" t="str">
        <f>IF(ISBLANK(Tableau2[[#This Row],[Date de signature]]),"",UPPER(TEXT(Tableau2[[#This Row],[Date de signature]],"AAAA")))</f>
        <v/>
      </c>
      <c r="F181" s="207"/>
      <c r="G181" s="183"/>
      <c r="H181" s="386"/>
      <c r="I181" s="388"/>
      <c r="J181" s="191"/>
      <c r="K181" s="63" t="str">
        <f>IFERROR(VLOOKUP(Tableau2[[#This Row],[Nom association/Sigle]],Tableau1[],2,FALSE),"")</f>
        <v/>
      </c>
      <c r="L181" s="63" t="str">
        <f>IFERROR(VLOOKUP(Tableau2[[#This Row],[Nom association/Sigle]],Tableau1[],4,FALSE),"")</f>
        <v/>
      </c>
      <c r="M181" s="63" t="str">
        <f>IFERROR(VLOOKUP(Tableau2[[#This Row],[Nom association/Sigle]],Tableau1[],5,FALSE),"")</f>
        <v/>
      </c>
      <c r="N181" s="450" t="str">
        <f>IFERROR(VLOOKUP(Tableau2[[#This Row],[Nom association/Sigle]],Tableau1[],6,FALSE),"")</f>
        <v/>
      </c>
      <c r="O181" s="63" t="str">
        <f>IFERROR(VLOOKUP(Tableau2[[#This Row],[Nom association/Sigle]],Tableau1[],7,FALSE),"")</f>
        <v/>
      </c>
      <c r="P181" s="390"/>
      <c r="Q181" s="191"/>
      <c r="R181" s="191"/>
      <c r="S181" s="317"/>
      <c r="T181" s="318"/>
      <c r="U181" s="318"/>
      <c r="V181" s="191"/>
      <c r="W181" s="316"/>
      <c r="X181" s="316" t="str">
        <f>IF(ISBLANK(Tableau2[[#This Row],[Date de début]]),"",UPPER(TEXT(Tableau2[[#This Row],[Date de début]],"mmm")))</f>
        <v/>
      </c>
      <c r="Y181" s="316" t="str">
        <f>IF(ISBLANK(Tableau2[[#This Row],[Date de début]]),"",UPPER(TEXT(Tableau2[[#This Row],[Date de début]],"AAAA")))</f>
        <v/>
      </c>
      <c r="Z181" s="316"/>
      <c r="AA181" s="186" t="str">
        <f>IF(ISBLANK(Tableau2[[#This Row],[Date de fin]]),"",UPPER(TEXT(Tableau2[[#This Row],[Date de fin]],"mmm")))</f>
        <v/>
      </c>
      <c r="AB181" s="319" t="str">
        <f>IF(ISBLANK(Tableau2[[#This Row],[Date de fin]]),"",UPPER(TEXT(Tableau2[[#This Row],[Date de fin]],"AAAA")))</f>
        <v/>
      </c>
      <c r="AC181" s="320">
        <f>DATEDIF(Tableau2[[#This Row],[Date de début]],Tableau2[[#This Row],[Date de fin]],"m")</f>
        <v>0</v>
      </c>
      <c r="AD181" s="318"/>
      <c r="AE181" s="183"/>
      <c r="AF181" s="183"/>
      <c r="AG181" s="191"/>
      <c r="AH181" s="321"/>
      <c r="AI181" s="321"/>
      <c r="AJ181" s="338"/>
      <c r="AK181" s="350">
        <f t="shared" si="2"/>
        <v>0</v>
      </c>
      <c r="AL181" s="339"/>
    </row>
    <row r="182" spans="2:38" ht="149.15" customHeight="1" x14ac:dyDescent="0.35">
      <c r="C182" s="316"/>
      <c r="D182" s="183" t="str">
        <f>IF(ISBLANK(Tableau2[[#This Row],[Date de signature]]),"",UPPER(TEXT(Tableau2[[#This Row],[Date de signature]],"mmm")))</f>
        <v/>
      </c>
      <c r="E182" s="183" t="str">
        <f>IF(ISBLANK(Tableau2[[#This Row],[Date de signature]]),"",UPPER(TEXT(Tableau2[[#This Row],[Date de signature]],"AAAA")))</f>
        <v/>
      </c>
      <c r="F182" s="207"/>
      <c r="G182" s="183"/>
      <c r="H182" s="386"/>
      <c r="I182" s="388"/>
      <c r="J182" s="191"/>
      <c r="K182" s="63" t="str">
        <f>IFERROR(VLOOKUP(Tableau2[[#This Row],[Nom association/Sigle]],Tableau1[],2,FALSE),"")</f>
        <v/>
      </c>
      <c r="L182" s="63" t="str">
        <f>IFERROR(VLOOKUP(Tableau2[[#This Row],[Nom association/Sigle]],Tableau1[],4,FALSE),"")</f>
        <v/>
      </c>
      <c r="M182" s="63" t="str">
        <f>IFERROR(VLOOKUP(Tableau2[[#This Row],[Nom association/Sigle]],Tableau1[],5,FALSE),"")</f>
        <v/>
      </c>
      <c r="N182" s="450" t="str">
        <f>IFERROR(VLOOKUP(Tableau2[[#This Row],[Nom association/Sigle]],Tableau1[],6,FALSE),"")</f>
        <v/>
      </c>
      <c r="O182" s="63" t="str">
        <f>IFERROR(VLOOKUP(Tableau2[[#This Row],[Nom association/Sigle]],Tableau1[],7,FALSE),"")</f>
        <v/>
      </c>
      <c r="P182" s="390"/>
      <c r="Q182" s="191"/>
      <c r="R182" s="191"/>
      <c r="S182" s="317"/>
      <c r="T182" s="318"/>
      <c r="U182" s="318"/>
      <c r="V182" s="191"/>
      <c r="W182" s="316"/>
      <c r="X182" s="316" t="str">
        <f>IF(ISBLANK(Tableau2[[#This Row],[Date de début]]),"",UPPER(TEXT(Tableau2[[#This Row],[Date de début]],"mmm")))</f>
        <v/>
      </c>
      <c r="Y182" s="316" t="str">
        <f>IF(ISBLANK(Tableau2[[#This Row],[Date de début]]),"",UPPER(TEXT(Tableau2[[#This Row],[Date de début]],"AAAA")))</f>
        <v/>
      </c>
      <c r="Z182" s="316"/>
      <c r="AA182" s="186" t="str">
        <f>IF(ISBLANK(Tableau2[[#This Row],[Date de fin]]),"",UPPER(TEXT(Tableau2[[#This Row],[Date de fin]],"mmm")))</f>
        <v/>
      </c>
      <c r="AB182" s="319" t="str">
        <f>IF(ISBLANK(Tableau2[[#This Row],[Date de fin]]),"",UPPER(TEXT(Tableau2[[#This Row],[Date de fin]],"AAAA")))</f>
        <v/>
      </c>
      <c r="AC182" s="320">
        <f>DATEDIF(Tableau2[[#This Row],[Date de début]],Tableau2[[#This Row],[Date de fin]],"m")</f>
        <v>0</v>
      </c>
      <c r="AD182" s="318"/>
      <c r="AE182" s="183"/>
      <c r="AF182" s="183"/>
      <c r="AG182" s="191"/>
      <c r="AH182" s="321"/>
      <c r="AI182" s="321"/>
      <c r="AJ182" s="338"/>
      <c r="AK182" s="350">
        <f t="shared" si="2"/>
        <v>0</v>
      </c>
      <c r="AL182" s="339"/>
    </row>
    <row r="183" spans="2:38" ht="42" customHeight="1" x14ac:dyDescent="0.35">
      <c r="C183" s="316"/>
      <c r="D183" s="183" t="str">
        <f>IF(ISBLANK(Tableau2[[#This Row],[Date de signature]]),"",UPPER(TEXT(Tableau2[[#This Row],[Date de signature]],"mmm")))</f>
        <v/>
      </c>
      <c r="E183" s="183" t="str">
        <f>IF(ISBLANK(Tableau2[[#This Row],[Date de signature]]),"",UPPER(TEXT(Tableau2[[#This Row],[Date de signature]],"AAAA")))</f>
        <v/>
      </c>
      <c r="F183" s="207"/>
      <c r="G183" s="183"/>
      <c r="H183" s="386"/>
      <c r="I183" s="388"/>
      <c r="J183" s="191"/>
      <c r="K183" s="63" t="str">
        <f>IFERROR(VLOOKUP(Tableau2[[#This Row],[Nom association/Sigle]],Tableau1[],2,FALSE),"")</f>
        <v/>
      </c>
      <c r="L183" s="63" t="str">
        <f>IFERROR(VLOOKUP(Tableau2[[#This Row],[Nom association/Sigle]],Tableau1[],4,FALSE),"")</f>
        <v/>
      </c>
      <c r="M183" s="63" t="str">
        <f>IFERROR(VLOOKUP(Tableau2[[#This Row],[Nom association/Sigle]],Tableau1[],5,FALSE),"")</f>
        <v/>
      </c>
      <c r="N183" s="450" t="str">
        <f>IFERROR(VLOOKUP(Tableau2[[#This Row],[Nom association/Sigle]],Tableau1[],6,FALSE),"")</f>
        <v/>
      </c>
      <c r="O183" s="63" t="str">
        <f>IFERROR(VLOOKUP(Tableau2[[#This Row],[Nom association/Sigle]],Tableau1[],7,FALSE),"")</f>
        <v/>
      </c>
      <c r="P183" s="390"/>
      <c r="Q183" s="191"/>
      <c r="R183" s="191"/>
      <c r="S183" s="317"/>
      <c r="T183" s="318"/>
      <c r="U183" s="318"/>
      <c r="V183" s="191"/>
      <c r="W183" s="316"/>
      <c r="X183" s="316" t="str">
        <f>IF(ISBLANK(Tableau2[[#This Row],[Date de début]]),"",UPPER(TEXT(Tableau2[[#This Row],[Date de début]],"mmm")))</f>
        <v/>
      </c>
      <c r="Y183" s="316" t="str">
        <f>IF(ISBLANK(Tableau2[[#This Row],[Date de début]]),"",UPPER(TEXT(Tableau2[[#This Row],[Date de début]],"AAAA")))</f>
        <v/>
      </c>
      <c r="Z183" s="316"/>
      <c r="AA183" s="186" t="str">
        <f>IF(ISBLANK(Tableau2[[#This Row],[Date de fin]]),"",UPPER(TEXT(Tableau2[[#This Row],[Date de fin]],"mmm")))</f>
        <v/>
      </c>
      <c r="AB183" s="319" t="str">
        <f>IF(ISBLANK(Tableau2[[#This Row],[Date de fin]]),"",UPPER(TEXT(Tableau2[[#This Row],[Date de fin]],"AAAA")))</f>
        <v/>
      </c>
      <c r="AC183" s="320">
        <f>DATEDIF(Tableau2[[#This Row],[Date de début]],Tableau2[[#This Row],[Date de fin]],"m")</f>
        <v>0</v>
      </c>
      <c r="AD183" s="318"/>
      <c r="AE183" s="183"/>
      <c r="AF183" s="183"/>
      <c r="AG183" s="191"/>
      <c r="AH183" s="321"/>
      <c r="AI183" s="321"/>
      <c r="AJ183" s="338"/>
      <c r="AK183" s="350">
        <f t="shared" si="2"/>
        <v>0</v>
      </c>
      <c r="AL183" s="339"/>
    </row>
    <row r="184" spans="2:38" ht="42" customHeight="1" x14ac:dyDescent="0.35">
      <c r="C184" s="316"/>
      <c r="D184" s="183" t="str">
        <f>IF(ISBLANK(Tableau2[[#This Row],[Date de signature]]),"",UPPER(TEXT(Tableau2[[#This Row],[Date de signature]],"mmm")))</f>
        <v/>
      </c>
      <c r="E184" s="183" t="str">
        <f>IF(ISBLANK(Tableau2[[#This Row],[Date de signature]]),"",UPPER(TEXT(Tableau2[[#This Row],[Date de signature]],"AAAA")))</f>
        <v/>
      </c>
      <c r="F184" s="207"/>
      <c r="G184" s="183"/>
      <c r="H184" s="386"/>
      <c r="I184" s="388"/>
      <c r="J184" s="191"/>
      <c r="K184" s="63" t="str">
        <f>IFERROR(VLOOKUP(Tableau2[[#This Row],[Nom association/Sigle]],Tableau1[],2,FALSE),"")</f>
        <v/>
      </c>
      <c r="L184" s="63" t="str">
        <f>IFERROR(VLOOKUP(Tableau2[[#This Row],[Nom association/Sigle]],Tableau1[],4,FALSE),"")</f>
        <v/>
      </c>
      <c r="M184" s="63" t="str">
        <f>IFERROR(VLOOKUP(Tableau2[[#This Row],[Nom association/Sigle]],Tableau1[],5,FALSE),"")</f>
        <v/>
      </c>
      <c r="N184" s="450" t="str">
        <f>IFERROR(VLOOKUP(Tableau2[[#This Row],[Nom association/Sigle]],Tableau1[],6,FALSE),"")</f>
        <v/>
      </c>
      <c r="O184" s="63" t="str">
        <f>IFERROR(VLOOKUP(Tableau2[[#This Row],[Nom association/Sigle]],Tableau1[],7,FALSE),"")</f>
        <v/>
      </c>
      <c r="P184" s="390"/>
      <c r="Q184" s="191"/>
      <c r="R184" s="191"/>
      <c r="S184" s="317"/>
      <c r="T184" s="318"/>
      <c r="U184" s="318"/>
      <c r="V184" s="191"/>
      <c r="W184" s="316"/>
      <c r="X184" s="316" t="str">
        <f>IF(ISBLANK(Tableau2[[#This Row],[Date de début]]),"",UPPER(TEXT(Tableau2[[#This Row],[Date de début]],"mmm")))</f>
        <v/>
      </c>
      <c r="Y184" s="316" t="str">
        <f>IF(ISBLANK(Tableau2[[#This Row],[Date de début]]),"",UPPER(TEXT(Tableau2[[#This Row],[Date de début]],"AAAA")))</f>
        <v/>
      </c>
      <c r="Z184" s="316"/>
      <c r="AA184" s="186" t="str">
        <f>IF(ISBLANK(Tableau2[[#This Row],[Date de fin]]),"",UPPER(TEXT(Tableau2[[#This Row],[Date de fin]],"mmm")))</f>
        <v/>
      </c>
      <c r="AB184" s="319" t="str">
        <f>IF(ISBLANK(Tableau2[[#This Row],[Date de fin]]),"",UPPER(TEXT(Tableau2[[#This Row],[Date de fin]],"AAAA")))</f>
        <v/>
      </c>
      <c r="AC184" s="320">
        <f>DATEDIF(Tableau2[[#This Row],[Date de début]],Tableau2[[#This Row],[Date de fin]],"m")</f>
        <v>0</v>
      </c>
      <c r="AD184" s="318"/>
      <c r="AE184" s="183"/>
      <c r="AF184" s="183"/>
      <c r="AG184" s="191"/>
      <c r="AH184" s="321"/>
      <c r="AI184" s="321"/>
      <c r="AJ184" s="338"/>
      <c r="AK184" s="350">
        <f t="shared" si="2"/>
        <v>0</v>
      </c>
      <c r="AL184" s="339"/>
    </row>
    <row r="185" spans="2:38" ht="378" customHeight="1" x14ac:dyDescent="0.35">
      <c r="C185" s="316"/>
      <c r="D185" s="183" t="str">
        <f>IF(ISBLANK(Tableau2[[#This Row],[Date de signature]]),"",UPPER(TEXT(Tableau2[[#This Row],[Date de signature]],"mmm")))</f>
        <v/>
      </c>
      <c r="E185" s="183" t="str">
        <f>IF(ISBLANK(Tableau2[[#This Row],[Date de signature]]),"",UPPER(TEXT(Tableau2[[#This Row],[Date de signature]],"AAAA")))</f>
        <v/>
      </c>
      <c r="F185" s="207"/>
      <c r="G185" s="183"/>
      <c r="H185" s="386"/>
      <c r="I185" s="388"/>
      <c r="J185" s="191"/>
      <c r="K185" s="63" t="str">
        <f>IFERROR(VLOOKUP(Tableau2[[#This Row],[Nom association/Sigle]],Tableau1[],2,FALSE),"")</f>
        <v/>
      </c>
      <c r="L185" s="63" t="str">
        <f>IFERROR(VLOOKUP(Tableau2[[#This Row],[Nom association/Sigle]],Tableau1[],4,FALSE),"")</f>
        <v/>
      </c>
      <c r="M185" s="63" t="str">
        <f>IFERROR(VLOOKUP(Tableau2[[#This Row],[Nom association/Sigle]],Tableau1[],5,FALSE),"")</f>
        <v/>
      </c>
      <c r="N185" s="450" t="str">
        <f>IFERROR(VLOOKUP(Tableau2[[#This Row],[Nom association/Sigle]],Tableau1[],6,FALSE),"")</f>
        <v/>
      </c>
      <c r="O185" s="63" t="str">
        <f>IFERROR(VLOOKUP(Tableau2[[#This Row],[Nom association/Sigle]],Tableau1[],7,FALSE),"")</f>
        <v/>
      </c>
      <c r="P185" s="390"/>
      <c r="Q185" s="191"/>
      <c r="R185" s="191"/>
      <c r="S185" s="317"/>
      <c r="T185" s="318"/>
      <c r="U185" s="318"/>
      <c r="V185" s="191"/>
      <c r="W185" s="316"/>
      <c r="X185" s="316" t="str">
        <f>IF(ISBLANK(Tableau2[[#This Row],[Date de début]]),"",UPPER(TEXT(Tableau2[[#This Row],[Date de début]],"mmm")))</f>
        <v/>
      </c>
      <c r="Y185" s="316" t="str">
        <f>IF(ISBLANK(Tableau2[[#This Row],[Date de début]]),"",UPPER(TEXT(Tableau2[[#This Row],[Date de début]],"AAAA")))</f>
        <v/>
      </c>
      <c r="Z185" s="316"/>
      <c r="AA185" s="186" t="str">
        <f>IF(ISBLANK(Tableau2[[#This Row],[Date de fin]]),"",UPPER(TEXT(Tableau2[[#This Row],[Date de fin]],"mmm")))</f>
        <v/>
      </c>
      <c r="AB185" s="319" t="str">
        <f>IF(ISBLANK(Tableau2[[#This Row],[Date de fin]]),"",UPPER(TEXT(Tableau2[[#This Row],[Date de fin]],"AAAA")))</f>
        <v/>
      </c>
      <c r="AC185" s="320">
        <f>DATEDIF(Tableau2[[#This Row],[Date de début]],Tableau2[[#This Row],[Date de fin]],"m")</f>
        <v>0</v>
      </c>
      <c r="AD185" s="318"/>
      <c r="AE185" s="183"/>
      <c r="AF185" s="183"/>
      <c r="AG185" s="191"/>
      <c r="AH185" s="321"/>
      <c r="AI185" s="321"/>
      <c r="AJ185" s="338"/>
      <c r="AK185" s="350">
        <f t="shared" si="2"/>
        <v>0</v>
      </c>
      <c r="AL185" s="339"/>
    </row>
    <row r="186" spans="2:38" ht="322.5" customHeight="1" x14ac:dyDescent="0.35">
      <c r="C186" s="316"/>
      <c r="D186" s="183" t="str">
        <f>IF(ISBLANK(Tableau2[[#This Row],[Date de signature]]),"",UPPER(TEXT(Tableau2[[#This Row],[Date de signature]],"mmm")))</f>
        <v/>
      </c>
      <c r="E186" s="183" t="str">
        <f>IF(ISBLANK(Tableau2[[#This Row],[Date de signature]]),"",UPPER(TEXT(Tableau2[[#This Row],[Date de signature]],"AAAA")))</f>
        <v/>
      </c>
      <c r="F186" s="207"/>
      <c r="G186" s="183"/>
      <c r="H186" s="386"/>
      <c r="I186" s="388"/>
      <c r="J186" s="191"/>
      <c r="K186" s="63" t="str">
        <f>IFERROR(VLOOKUP(Tableau2[[#This Row],[Nom association/Sigle]],Tableau1[],2,FALSE),"")</f>
        <v/>
      </c>
      <c r="L186" s="63" t="str">
        <f>IFERROR(VLOOKUP(Tableau2[[#This Row],[Nom association/Sigle]],Tableau1[],4,FALSE),"")</f>
        <v/>
      </c>
      <c r="M186" s="63" t="str">
        <f>IFERROR(VLOOKUP(Tableau2[[#This Row],[Nom association/Sigle]],Tableau1[],5,FALSE),"")</f>
        <v/>
      </c>
      <c r="N186" s="450" t="str">
        <f>IFERROR(VLOOKUP(Tableau2[[#This Row],[Nom association/Sigle]],Tableau1[],6,FALSE),"")</f>
        <v/>
      </c>
      <c r="O186" s="63" t="str">
        <f>IFERROR(VLOOKUP(Tableau2[[#This Row],[Nom association/Sigle]],Tableau1[],7,FALSE),"")</f>
        <v/>
      </c>
      <c r="P186" s="390"/>
      <c r="Q186" s="191"/>
      <c r="R186" s="191"/>
      <c r="S186" s="317"/>
      <c r="T186" s="318"/>
      <c r="U186" s="318"/>
      <c r="V186" s="191"/>
      <c r="W186" s="316"/>
      <c r="X186" s="316" t="str">
        <f>IF(ISBLANK(Tableau2[[#This Row],[Date de début]]),"",UPPER(TEXT(Tableau2[[#This Row],[Date de début]],"mmm")))</f>
        <v/>
      </c>
      <c r="Y186" s="316" t="str">
        <f>IF(ISBLANK(Tableau2[[#This Row],[Date de début]]),"",UPPER(TEXT(Tableau2[[#This Row],[Date de début]],"AAAA")))</f>
        <v/>
      </c>
      <c r="Z186" s="316"/>
      <c r="AA186" s="186" t="str">
        <f>IF(ISBLANK(Tableau2[[#This Row],[Date de fin]]),"",UPPER(TEXT(Tableau2[[#This Row],[Date de fin]],"mmm")))</f>
        <v/>
      </c>
      <c r="AB186" s="319" t="str">
        <f>IF(ISBLANK(Tableau2[[#This Row],[Date de fin]]),"",UPPER(TEXT(Tableau2[[#This Row],[Date de fin]],"AAAA")))</f>
        <v/>
      </c>
      <c r="AC186" s="320">
        <f>DATEDIF(Tableau2[[#This Row],[Date de début]],Tableau2[[#This Row],[Date de fin]],"m")</f>
        <v>0</v>
      </c>
      <c r="AD186" s="318"/>
      <c r="AE186" s="183"/>
      <c r="AF186" s="183"/>
      <c r="AG186" s="191"/>
      <c r="AH186" s="321"/>
      <c r="AI186" s="321"/>
      <c r="AJ186" s="338"/>
      <c r="AK186" s="350">
        <f t="shared" si="2"/>
        <v>0</v>
      </c>
      <c r="AL186" s="339"/>
    </row>
    <row r="187" spans="2:38" ht="123" customHeight="1" x14ac:dyDescent="0.35">
      <c r="C187" s="316"/>
      <c r="D187" s="183" t="str">
        <f>IF(ISBLANK(Tableau2[[#This Row],[Date de signature]]),"",UPPER(TEXT(Tableau2[[#This Row],[Date de signature]],"mmm")))</f>
        <v/>
      </c>
      <c r="E187" s="183" t="str">
        <f>IF(ISBLANK(Tableau2[[#This Row],[Date de signature]]),"",UPPER(TEXT(Tableau2[[#This Row],[Date de signature]],"AAAA")))</f>
        <v/>
      </c>
      <c r="F187" s="207"/>
      <c r="G187" s="183"/>
      <c r="H187" s="386"/>
      <c r="I187" s="388"/>
      <c r="J187" s="191"/>
      <c r="K187" s="63" t="str">
        <f>IFERROR(VLOOKUP(Tableau2[[#This Row],[Nom association/Sigle]],Tableau1[],2,FALSE),"")</f>
        <v/>
      </c>
      <c r="L187" s="63" t="str">
        <f>IFERROR(VLOOKUP(Tableau2[[#This Row],[Nom association/Sigle]],Tableau1[],4,FALSE),"")</f>
        <v/>
      </c>
      <c r="M187" s="63" t="str">
        <f>IFERROR(VLOOKUP(Tableau2[[#This Row],[Nom association/Sigle]],Tableau1[],5,FALSE),"")</f>
        <v/>
      </c>
      <c r="N187" s="450" t="str">
        <f>IFERROR(VLOOKUP(Tableau2[[#This Row],[Nom association/Sigle]],Tableau1[],6,FALSE),"")</f>
        <v/>
      </c>
      <c r="O187" s="63" t="str">
        <f>IFERROR(VLOOKUP(Tableau2[[#This Row],[Nom association/Sigle]],Tableau1[],7,FALSE),"")</f>
        <v/>
      </c>
      <c r="P187" s="390"/>
      <c r="Q187" s="191"/>
      <c r="R187" s="191"/>
      <c r="S187" s="317"/>
      <c r="T187" s="318"/>
      <c r="U187" s="318"/>
      <c r="V187" s="191"/>
      <c r="W187" s="316"/>
      <c r="X187" s="316" t="str">
        <f>IF(ISBLANK(Tableau2[[#This Row],[Date de début]]),"",UPPER(TEXT(Tableau2[[#This Row],[Date de début]],"mmm")))</f>
        <v/>
      </c>
      <c r="Y187" s="316" t="str">
        <f>IF(ISBLANK(Tableau2[[#This Row],[Date de début]]),"",UPPER(TEXT(Tableau2[[#This Row],[Date de début]],"AAAA")))</f>
        <v/>
      </c>
      <c r="Z187" s="316"/>
      <c r="AA187" s="186" t="str">
        <f>IF(ISBLANK(Tableau2[[#This Row],[Date de fin]]),"",UPPER(TEXT(Tableau2[[#This Row],[Date de fin]],"mmm")))</f>
        <v/>
      </c>
      <c r="AB187" s="319" t="str">
        <f>IF(ISBLANK(Tableau2[[#This Row],[Date de fin]]),"",UPPER(TEXT(Tableau2[[#This Row],[Date de fin]],"AAAA")))</f>
        <v/>
      </c>
      <c r="AC187" s="320">
        <f>DATEDIF(Tableau2[[#This Row],[Date de début]],Tableau2[[#This Row],[Date de fin]],"m")</f>
        <v>0</v>
      </c>
      <c r="AD187" s="318"/>
      <c r="AE187" s="183"/>
      <c r="AF187" s="183"/>
      <c r="AG187" s="191"/>
      <c r="AH187" s="321"/>
      <c r="AI187" s="321"/>
      <c r="AJ187" s="338"/>
      <c r="AK187" s="350">
        <f t="shared" si="2"/>
        <v>0</v>
      </c>
      <c r="AL187" s="339"/>
    </row>
    <row r="188" spans="2:38" ht="88.5" customHeight="1" x14ac:dyDescent="0.35">
      <c r="C188" s="316"/>
      <c r="D188" s="183" t="str">
        <f>IF(ISBLANK(Tableau2[[#This Row],[Date de signature]]),"",UPPER(TEXT(Tableau2[[#This Row],[Date de signature]],"mmm")))</f>
        <v/>
      </c>
      <c r="E188" s="183" t="str">
        <f>IF(ISBLANK(Tableau2[[#This Row],[Date de signature]]),"",UPPER(TEXT(Tableau2[[#This Row],[Date de signature]],"AAAA")))</f>
        <v/>
      </c>
      <c r="F188" s="207"/>
      <c r="G188" s="183"/>
      <c r="H188" s="386"/>
      <c r="I188" s="388"/>
      <c r="J188" s="191"/>
      <c r="K188" s="63" t="str">
        <f>IFERROR(VLOOKUP(Tableau2[[#This Row],[Nom association/Sigle]],Tableau1[],2,FALSE),"")</f>
        <v/>
      </c>
      <c r="L188" s="63" t="str">
        <f>IFERROR(VLOOKUP(Tableau2[[#This Row],[Nom association/Sigle]],Tableau1[],4,FALSE),"")</f>
        <v/>
      </c>
      <c r="M188" s="63" t="str">
        <f>IFERROR(VLOOKUP(Tableau2[[#This Row],[Nom association/Sigle]],Tableau1[],5,FALSE),"")</f>
        <v/>
      </c>
      <c r="N188" s="450" t="str">
        <f>IFERROR(VLOOKUP(Tableau2[[#This Row],[Nom association/Sigle]],Tableau1[],6,FALSE),"")</f>
        <v/>
      </c>
      <c r="O188" s="63" t="str">
        <f>IFERROR(VLOOKUP(Tableau2[[#This Row],[Nom association/Sigle]],Tableau1[],7,FALSE),"")</f>
        <v/>
      </c>
      <c r="P188" s="390"/>
      <c r="Q188" s="191"/>
      <c r="R188" s="191"/>
      <c r="S188" s="317"/>
      <c r="T188" s="318"/>
      <c r="U188" s="318"/>
      <c r="V188" s="191"/>
      <c r="W188" s="316"/>
      <c r="X188" s="316" t="str">
        <f>IF(ISBLANK(Tableau2[[#This Row],[Date de début]]),"",UPPER(TEXT(Tableau2[[#This Row],[Date de début]],"mmm")))</f>
        <v/>
      </c>
      <c r="Y188" s="316" t="str">
        <f>IF(ISBLANK(Tableau2[[#This Row],[Date de début]]),"",UPPER(TEXT(Tableau2[[#This Row],[Date de début]],"AAAA")))</f>
        <v/>
      </c>
      <c r="Z188" s="316"/>
      <c r="AA188" s="186" t="str">
        <f>IF(ISBLANK(Tableau2[[#This Row],[Date de fin]]),"",UPPER(TEXT(Tableau2[[#This Row],[Date de fin]],"mmm")))</f>
        <v/>
      </c>
      <c r="AB188" s="319" t="str">
        <f>IF(ISBLANK(Tableau2[[#This Row],[Date de fin]]),"",UPPER(TEXT(Tableau2[[#This Row],[Date de fin]],"AAAA")))</f>
        <v/>
      </c>
      <c r="AC188" s="320">
        <f>DATEDIF(Tableau2[[#This Row],[Date de début]],Tableau2[[#This Row],[Date de fin]],"m")</f>
        <v>0</v>
      </c>
      <c r="AD188" s="318"/>
      <c r="AE188" s="183"/>
      <c r="AF188" s="183"/>
      <c r="AG188" s="191"/>
      <c r="AH188" s="321"/>
      <c r="AI188" s="321"/>
      <c r="AJ188" s="338"/>
      <c r="AK188" s="350">
        <f t="shared" si="2"/>
        <v>0</v>
      </c>
      <c r="AL188" s="339"/>
    </row>
    <row r="189" spans="2:38" ht="67.5" customHeight="1" x14ac:dyDescent="0.35">
      <c r="C189" s="316"/>
      <c r="D189" s="183" t="str">
        <f>IF(ISBLANK(Tableau2[[#This Row],[Date de signature]]),"",UPPER(TEXT(Tableau2[[#This Row],[Date de signature]],"mmm")))</f>
        <v/>
      </c>
      <c r="E189" s="183" t="str">
        <f>IF(ISBLANK(Tableau2[[#This Row],[Date de signature]]),"",UPPER(TEXT(Tableau2[[#This Row],[Date de signature]],"AAAA")))</f>
        <v/>
      </c>
      <c r="F189" s="207"/>
      <c r="G189" s="183"/>
      <c r="H189" s="386"/>
      <c r="I189" s="388"/>
      <c r="J189" s="191"/>
      <c r="K189" s="63" t="str">
        <f>IFERROR(VLOOKUP(Tableau2[[#This Row],[Nom association/Sigle]],Tableau1[],2,FALSE),"")</f>
        <v/>
      </c>
      <c r="L189" s="63" t="str">
        <f>IFERROR(VLOOKUP(Tableau2[[#This Row],[Nom association/Sigle]],Tableau1[],4,FALSE),"")</f>
        <v/>
      </c>
      <c r="M189" s="63" t="str">
        <f>IFERROR(VLOOKUP(Tableau2[[#This Row],[Nom association/Sigle]],Tableau1[],5,FALSE),"")</f>
        <v/>
      </c>
      <c r="N189" s="450" t="str">
        <f>IFERROR(VLOOKUP(Tableau2[[#This Row],[Nom association/Sigle]],Tableau1[],6,FALSE),"")</f>
        <v/>
      </c>
      <c r="O189" s="63" t="str">
        <f>IFERROR(VLOOKUP(Tableau2[[#This Row],[Nom association/Sigle]],Tableau1[],7,FALSE),"")</f>
        <v/>
      </c>
      <c r="P189" s="390"/>
      <c r="Q189" s="191"/>
      <c r="R189" s="191"/>
      <c r="S189" s="317"/>
      <c r="T189" s="318"/>
      <c r="U189" s="318"/>
      <c r="V189" s="191"/>
      <c r="W189" s="316"/>
      <c r="X189" s="316" t="str">
        <f>IF(ISBLANK(Tableau2[[#This Row],[Date de début]]),"",UPPER(TEXT(Tableau2[[#This Row],[Date de début]],"mmm")))</f>
        <v/>
      </c>
      <c r="Y189" s="316" t="str">
        <f>IF(ISBLANK(Tableau2[[#This Row],[Date de début]]),"",UPPER(TEXT(Tableau2[[#This Row],[Date de début]],"AAAA")))</f>
        <v/>
      </c>
      <c r="Z189" s="316"/>
      <c r="AA189" s="186" t="str">
        <f>IF(ISBLANK(Tableau2[[#This Row],[Date de fin]]),"",UPPER(TEXT(Tableau2[[#This Row],[Date de fin]],"mmm")))</f>
        <v/>
      </c>
      <c r="AB189" s="319" t="str">
        <f>IF(ISBLANK(Tableau2[[#This Row],[Date de fin]]),"",UPPER(TEXT(Tableau2[[#This Row],[Date de fin]],"AAAA")))</f>
        <v/>
      </c>
      <c r="AC189" s="320">
        <f>DATEDIF(Tableau2[[#This Row],[Date de début]],Tableau2[[#This Row],[Date de fin]],"m")</f>
        <v>0</v>
      </c>
      <c r="AD189" s="318"/>
      <c r="AE189" s="183"/>
      <c r="AF189" s="183"/>
      <c r="AG189" s="191"/>
      <c r="AH189" s="321"/>
      <c r="AI189" s="321"/>
      <c r="AJ189" s="338"/>
      <c r="AK189" s="350">
        <f t="shared" si="2"/>
        <v>0</v>
      </c>
      <c r="AL189" s="339"/>
    </row>
    <row r="190" spans="2:38" ht="42" customHeight="1" x14ac:dyDescent="0.35">
      <c r="C190" s="316"/>
      <c r="D190" s="183" t="str">
        <f>IF(ISBLANK(Tableau2[[#This Row],[Date de signature]]),"",UPPER(TEXT(Tableau2[[#This Row],[Date de signature]],"mmm")))</f>
        <v/>
      </c>
      <c r="E190" s="183" t="str">
        <f>IF(ISBLANK(Tableau2[[#This Row],[Date de signature]]),"",UPPER(TEXT(Tableau2[[#This Row],[Date de signature]],"AAAA")))</f>
        <v/>
      </c>
      <c r="F190" s="207"/>
      <c r="G190" s="183"/>
      <c r="H190" s="386"/>
      <c r="I190" s="388"/>
      <c r="J190" s="191"/>
      <c r="K190" s="63" t="str">
        <f>IFERROR(VLOOKUP(Tableau2[[#This Row],[Nom association/Sigle]],Tableau1[],2,FALSE),"")</f>
        <v/>
      </c>
      <c r="L190" s="63" t="str">
        <f>IFERROR(VLOOKUP(Tableau2[[#This Row],[Nom association/Sigle]],Tableau1[],4,FALSE),"")</f>
        <v/>
      </c>
      <c r="M190" s="63" t="str">
        <f>IFERROR(VLOOKUP(Tableau2[[#This Row],[Nom association/Sigle]],Tableau1[],5,FALSE),"")</f>
        <v/>
      </c>
      <c r="N190" s="450" t="str">
        <f>IFERROR(VLOOKUP(Tableau2[[#This Row],[Nom association/Sigle]],Tableau1[],6,FALSE),"")</f>
        <v/>
      </c>
      <c r="O190" s="63" t="str">
        <f>IFERROR(VLOOKUP(Tableau2[[#This Row],[Nom association/Sigle]],Tableau1[],7,FALSE),"")</f>
        <v/>
      </c>
      <c r="P190" s="390"/>
      <c r="Q190" s="191"/>
      <c r="R190" s="191"/>
      <c r="S190" s="317"/>
      <c r="T190" s="318"/>
      <c r="U190" s="318"/>
      <c r="V190" s="191"/>
      <c r="W190" s="316"/>
      <c r="X190" s="316" t="str">
        <f>IF(ISBLANK(Tableau2[[#This Row],[Date de début]]),"",UPPER(TEXT(Tableau2[[#This Row],[Date de début]],"mmm")))</f>
        <v/>
      </c>
      <c r="Y190" s="316" t="str">
        <f>IF(ISBLANK(Tableau2[[#This Row],[Date de début]]),"",UPPER(TEXT(Tableau2[[#This Row],[Date de début]],"AAAA")))</f>
        <v/>
      </c>
      <c r="Z190" s="316"/>
      <c r="AA190" s="186" t="str">
        <f>IF(ISBLANK(Tableau2[[#This Row],[Date de fin]]),"",UPPER(TEXT(Tableau2[[#This Row],[Date de fin]],"mmm")))</f>
        <v/>
      </c>
      <c r="AB190" s="319" t="str">
        <f>IF(ISBLANK(Tableau2[[#This Row],[Date de fin]]),"",UPPER(TEXT(Tableau2[[#This Row],[Date de fin]],"AAAA")))</f>
        <v/>
      </c>
      <c r="AC190" s="320">
        <f>DATEDIF(Tableau2[[#This Row],[Date de début]],Tableau2[[#This Row],[Date de fin]],"m")</f>
        <v>0</v>
      </c>
      <c r="AD190" s="318"/>
      <c r="AE190" s="183"/>
      <c r="AF190" s="183"/>
      <c r="AG190" s="191"/>
      <c r="AH190" s="321"/>
      <c r="AI190" s="321"/>
      <c r="AJ190" s="338"/>
      <c r="AK190" s="350">
        <f t="shared" si="2"/>
        <v>0</v>
      </c>
      <c r="AL190" s="339"/>
    </row>
    <row r="191" spans="2:38" ht="68.150000000000006" customHeight="1" x14ac:dyDescent="0.35">
      <c r="C191" s="316"/>
      <c r="D191" s="183" t="str">
        <f>IF(ISBLANK(Tableau2[[#This Row],[Date de signature]]),"",UPPER(TEXT(Tableau2[[#This Row],[Date de signature]],"mmm")))</f>
        <v/>
      </c>
      <c r="E191" s="183" t="str">
        <f>IF(ISBLANK(Tableau2[[#This Row],[Date de signature]]),"",UPPER(TEXT(Tableau2[[#This Row],[Date de signature]],"AAAA")))</f>
        <v/>
      </c>
      <c r="F191" s="207"/>
      <c r="G191" s="183"/>
      <c r="H191" s="386"/>
      <c r="I191" s="388"/>
      <c r="J191" s="191"/>
      <c r="K191" s="63" t="str">
        <f>IFERROR(VLOOKUP(Tableau2[[#This Row],[Nom association/Sigle]],Tableau1[],2,FALSE),"")</f>
        <v/>
      </c>
      <c r="L191" s="63" t="str">
        <f>IFERROR(VLOOKUP(Tableau2[[#This Row],[Nom association/Sigle]],Tableau1[],4,FALSE),"")</f>
        <v/>
      </c>
      <c r="M191" s="63" t="str">
        <f>IFERROR(VLOOKUP(Tableau2[[#This Row],[Nom association/Sigle]],Tableau1[],5,FALSE),"")</f>
        <v/>
      </c>
      <c r="N191" s="450" t="str">
        <f>IFERROR(VLOOKUP(Tableau2[[#This Row],[Nom association/Sigle]],Tableau1[],6,FALSE),"")</f>
        <v/>
      </c>
      <c r="O191" s="63" t="str">
        <f>IFERROR(VLOOKUP(Tableau2[[#This Row],[Nom association/Sigle]],Tableau1[],7,FALSE),"")</f>
        <v/>
      </c>
      <c r="P191" s="390"/>
      <c r="Q191" s="191"/>
      <c r="R191" s="191"/>
      <c r="S191" s="317"/>
      <c r="T191" s="318"/>
      <c r="U191" s="318"/>
      <c r="V191" s="191"/>
      <c r="W191" s="316"/>
      <c r="X191" s="316" t="str">
        <f>IF(ISBLANK(Tableau2[[#This Row],[Date de début]]),"",UPPER(TEXT(Tableau2[[#This Row],[Date de début]],"mmm")))</f>
        <v/>
      </c>
      <c r="Y191" s="316" t="str">
        <f>IF(ISBLANK(Tableau2[[#This Row],[Date de début]]),"",UPPER(TEXT(Tableau2[[#This Row],[Date de début]],"AAAA")))</f>
        <v/>
      </c>
      <c r="Z191" s="316"/>
      <c r="AA191" s="186" t="str">
        <f>IF(ISBLANK(Tableau2[[#This Row],[Date de fin]]),"",UPPER(TEXT(Tableau2[[#This Row],[Date de fin]],"mmm")))</f>
        <v/>
      </c>
      <c r="AB191" s="319" t="str">
        <f>IF(ISBLANK(Tableau2[[#This Row],[Date de fin]]),"",UPPER(TEXT(Tableau2[[#This Row],[Date de fin]],"AAAA")))</f>
        <v/>
      </c>
      <c r="AC191" s="320">
        <f>DATEDIF(Tableau2[[#This Row],[Date de début]],Tableau2[[#This Row],[Date de fin]],"m")</f>
        <v>0</v>
      </c>
      <c r="AD191" s="318"/>
      <c r="AE191" s="183"/>
      <c r="AF191" s="183"/>
      <c r="AG191" s="191"/>
      <c r="AH191" s="321"/>
      <c r="AI191" s="321"/>
      <c r="AJ191" s="338"/>
      <c r="AK191" s="350">
        <f t="shared" si="2"/>
        <v>0</v>
      </c>
      <c r="AL191" s="339"/>
    </row>
    <row r="192" spans="2:38" ht="42" customHeight="1" x14ac:dyDescent="0.35">
      <c r="C192" s="316"/>
      <c r="D192" s="183" t="str">
        <f>IF(ISBLANK(Tableau2[[#This Row],[Date de signature]]),"",UPPER(TEXT(Tableau2[[#This Row],[Date de signature]],"mmm")))</f>
        <v/>
      </c>
      <c r="E192" s="183" t="str">
        <f>IF(ISBLANK(Tableau2[[#This Row],[Date de signature]]),"",UPPER(TEXT(Tableau2[[#This Row],[Date de signature]],"AAAA")))</f>
        <v/>
      </c>
      <c r="F192" s="207"/>
      <c r="G192" s="183"/>
      <c r="H192" s="386"/>
      <c r="I192" s="388"/>
      <c r="J192" s="191"/>
      <c r="K192" s="63" t="str">
        <f>IFERROR(VLOOKUP(Tableau2[[#This Row],[Nom association/Sigle]],Tableau1[],2,FALSE),"")</f>
        <v/>
      </c>
      <c r="L192" s="63" t="str">
        <f>IFERROR(VLOOKUP(Tableau2[[#This Row],[Nom association/Sigle]],Tableau1[],4,FALSE),"")</f>
        <v/>
      </c>
      <c r="M192" s="63" t="str">
        <f>IFERROR(VLOOKUP(Tableau2[[#This Row],[Nom association/Sigle]],Tableau1[],5,FALSE),"")</f>
        <v/>
      </c>
      <c r="N192" s="450" t="str">
        <f>IFERROR(VLOOKUP(Tableau2[[#This Row],[Nom association/Sigle]],Tableau1[],6,FALSE),"")</f>
        <v/>
      </c>
      <c r="O192" s="63" t="str">
        <f>IFERROR(VLOOKUP(Tableau2[[#This Row],[Nom association/Sigle]],Tableau1[],7,FALSE),"")</f>
        <v/>
      </c>
      <c r="P192" s="390"/>
      <c r="Q192" s="191"/>
      <c r="R192" s="191"/>
      <c r="S192" s="317"/>
      <c r="T192" s="318"/>
      <c r="U192" s="318"/>
      <c r="V192" s="191"/>
      <c r="W192" s="316"/>
      <c r="X192" s="316" t="str">
        <f>IF(ISBLANK(Tableau2[[#This Row],[Date de début]]),"",UPPER(TEXT(Tableau2[[#This Row],[Date de début]],"mmm")))</f>
        <v/>
      </c>
      <c r="Y192" s="316" t="str">
        <f>IF(ISBLANK(Tableau2[[#This Row],[Date de début]]),"",UPPER(TEXT(Tableau2[[#This Row],[Date de début]],"AAAA")))</f>
        <v/>
      </c>
      <c r="Z192" s="316"/>
      <c r="AA192" s="186" t="str">
        <f>IF(ISBLANK(Tableau2[[#This Row],[Date de fin]]),"",UPPER(TEXT(Tableau2[[#This Row],[Date de fin]],"mmm")))</f>
        <v/>
      </c>
      <c r="AB192" s="319" t="str">
        <f>IF(ISBLANK(Tableau2[[#This Row],[Date de fin]]),"",UPPER(TEXT(Tableau2[[#This Row],[Date de fin]],"AAAA")))</f>
        <v/>
      </c>
      <c r="AC192" s="320">
        <f>DATEDIF(Tableau2[[#This Row],[Date de début]],Tableau2[[#This Row],[Date de fin]],"m")</f>
        <v>0</v>
      </c>
      <c r="AD192" s="318"/>
      <c r="AE192" s="183"/>
      <c r="AF192" s="183"/>
      <c r="AG192" s="191"/>
      <c r="AH192" s="321"/>
      <c r="AI192" s="321"/>
      <c r="AJ192" s="338"/>
      <c r="AK192" s="350">
        <f t="shared" si="2"/>
        <v>0</v>
      </c>
      <c r="AL192" s="339"/>
    </row>
    <row r="193" spans="3:38" ht="42" customHeight="1" x14ac:dyDescent="0.35">
      <c r="C193" s="316"/>
      <c r="D193" s="183" t="str">
        <f>IF(ISBLANK(Tableau2[[#This Row],[Date de signature]]),"",UPPER(TEXT(Tableau2[[#This Row],[Date de signature]],"mmm")))</f>
        <v/>
      </c>
      <c r="E193" s="183" t="str">
        <f>IF(ISBLANK(Tableau2[[#This Row],[Date de signature]]),"",UPPER(TEXT(Tableau2[[#This Row],[Date de signature]],"AAAA")))</f>
        <v/>
      </c>
      <c r="F193" s="207"/>
      <c r="G193" s="183"/>
      <c r="H193" s="386"/>
      <c r="I193" s="388"/>
      <c r="J193" s="191"/>
      <c r="K193" s="63" t="str">
        <f>IFERROR(VLOOKUP(Tableau2[[#This Row],[Nom association/Sigle]],Tableau1[],2,FALSE),"")</f>
        <v/>
      </c>
      <c r="L193" s="63" t="str">
        <f>IFERROR(VLOOKUP(Tableau2[[#This Row],[Nom association/Sigle]],Tableau1[],4,FALSE),"")</f>
        <v/>
      </c>
      <c r="M193" s="63" t="str">
        <f>IFERROR(VLOOKUP(Tableau2[[#This Row],[Nom association/Sigle]],Tableau1[],5,FALSE),"")</f>
        <v/>
      </c>
      <c r="N193" s="450" t="str">
        <f>IFERROR(VLOOKUP(Tableau2[[#This Row],[Nom association/Sigle]],Tableau1[],6,FALSE),"")</f>
        <v/>
      </c>
      <c r="O193" s="63" t="str">
        <f>IFERROR(VLOOKUP(Tableau2[[#This Row],[Nom association/Sigle]],Tableau1[],7,FALSE),"")</f>
        <v/>
      </c>
      <c r="P193" s="390"/>
      <c r="Q193" s="191"/>
      <c r="R193" s="191"/>
      <c r="S193" s="317"/>
      <c r="T193" s="318"/>
      <c r="U193" s="318"/>
      <c r="V193" s="191"/>
      <c r="W193" s="316"/>
      <c r="X193" s="316" t="str">
        <f>IF(ISBLANK(Tableau2[[#This Row],[Date de début]]),"",UPPER(TEXT(Tableau2[[#This Row],[Date de début]],"mmm")))</f>
        <v/>
      </c>
      <c r="Y193" s="316" t="str">
        <f>IF(ISBLANK(Tableau2[[#This Row],[Date de début]]),"",UPPER(TEXT(Tableau2[[#This Row],[Date de début]],"AAAA")))</f>
        <v/>
      </c>
      <c r="Z193" s="316"/>
      <c r="AA193" s="186" t="str">
        <f>IF(ISBLANK(Tableau2[[#This Row],[Date de fin]]),"",UPPER(TEXT(Tableau2[[#This Row],[Date de fin]],"mmm")))</f>
        <v/>
      </c>
      <c r="AB193" s="319" t="str">
        <f>IF(ISBLANK(Tableau2[[#This Row],[Date de fin]]),"",UPPER(TEXT(Tableau2[[#This Row],[Date de fin]],"AAAA")))</f>
        <v/>
      </c>
      <c r="AC193" s="320">
        <f>DATEDIF(Tableau2[[#This Row],[Date de début]],Tableau2[[#This Row],[Date de fin]],"m")</f>
        <v>0</v>
      </c>
      <c r="AD193" s="318"/>
      <c r="AE193" s="183"/>
      <c r="AF193" s="183"/>
      <c r="AG193" s="191"/>
      <c r="AH193" s="321"/>
      <c r="AI193" s="321"/>
      <c r="AJ193" s="338"/>
      <c r="AK193" s="350">
        <f t="shared" si="2"/>
        <v>0</v>
      </c>
      <c r="AL193" s="339"/>
    </row>
    <row r="194" spans="3:38" ht="42" customHeight="1" x14ac:dyDescent="0.35">
      <c r="C194" s="316"/>
      <c r="D194" s="183" t="str">
        <f>IF(ISBLANK(Tableau2[[#This Row],[Date de signature]]),"",UPPER(TEXT(Tableau2[[#This Row],[Date de signature]],"mmm")))</f>
        <v/>
      </c>
      <c r="E194" s="183" t="str">
        <f>IF(ISBLANK(Tableau2[[#This Row],[Date de signature]]),"",UPPER(TEXT(Tableau2[[#This Row],[Date de signature]],"AAAA")))</f>
        <v/>
      </c>
      <c r="F194" s="207"/>
      <c r="G194" s="183"/>
      <c r="H194" s="386"/>
      <c r="I194" s="388"/>
      <c r="J194" s="191"/>
      <c r="K194" s="63" t="str">
        <f>IFERROR(VLOOKUP(Tableau2[[#This Row],[Nom association/Sigle]],Tableau1[],2,FALSE),"")</f>
        <v/>
      </c>
      <c r="L194" s="63" t="str">
        <f>IFERROR(VLOOKUP(Tableau2[[#This Row],[Nom association/Sigle]],Tableau1[],4,FALSE),"")</f>
        <v/>
      </c>
      <c r="M194" s="63" t="str">
        <f>IFERROR(VLOOKUP(Tableau2[[#This Row],[Nom association/Sigle]],Tableau1[],5,FALSE),"")</f>
        <v/>
      </c>
      <c r="N194" s="450" t="str">
        <f>IFERROR(VLOOKUP(Tableau2[[#This Row],[Nom association/Sigle]],Tableau1[],6,FALSE),"")</f>
        <v/>
      </c>
      <c r="O194" s="63" t="str">
        <f>IFERROR(VLOOKUP(Tableau2[[#This Row],[Nom association/Sigle]],Tableau1[],7,FALSE),"")</f>
        <v/>
      </c>
      <c r="P194" s="390"/>
      <c r="Q194" s="191"/>
      <c r="R194" s="191"/>
      <c r="S194" s="317"/>
      <c r="T194" s="318"/>
      <c r="U194" s="318"/>
      <c r="V194" s="191"/>
      <c r="W194" s="316"/>
      <c r="X194" s="316" t="str">
        <f>IF(ISBLANK(Tableau2[[#This Row],[Date de début]]),"",UPPER(TEXT(Tableau2[[#This Row],[Date de début]],"mmm")))</f>
        <v/>
      </c>
      <c r="Y194" s="316" t="str">
        <f>IF(ISBLANK(Tableau2[[#This Row],[Date de début]]),"",UPPER(TEXT(Tableau2[[#This Row],[Date de début]],"AAAA")))</f>
        <v/>
      </c>
      <c r="Z194" s="316"/>
      <c r="AA194" s="186" t="str">
        <f>IF(ISBLANK(Tableau2[[#This Row],[Date de fin]]),"",UPPER(TEXT(Tableau2[[#This Row],[Date de fin]],"mmm")))</f>
        <v/>
      </c>
      <c r="AB194" s="319" t="str">
        <f>IF(ISBLANK(Tableau2[[#This Row],[Date de fin]]),"",UPPER(TEXT(Tableau2[[#This Row],[Date de fin]],"AAAA")))</f>
        <v/>
      </c>
      <c r="AC194" s="320">
        <f>DATEDIF(Tableau2[[#This Row],[Date de début]],Tableau2[[#This Row],[Date de fin]],"m")</f>
        <v>0</v>
      </c>
      <c r="AD194" s="318"/>
      <c r="AE194" s="183"/>
      <c r="AF194" s="183"/>
      <c r="AG194" s="191"/>
      <c r="AH194" s="321"/>
      <c r="AI194" s="321"/>
      <c r="AJ194" s="338"/>
      <c r="AK194" s="350">
        <f t="shared" si="2"/>
        <v>0</v>
      </c>
      <c r="AL194" s="339"/>
    </row>
    <row r="195" spans="3:38" ht="42" customHeight="1" x14ac:dyDescent="0.35">
      <c r="C195" s="316"/>
      <c r="D195" s="183" t="str">
        <f>IF(ISBLANK(Tableau2[[#This Row],[Date de signature]]),"",UPPER(TEXT(Tableau2[[#This Row],[Date de signature]],"mmm")))</f>
        <v/>
      </c>
      <c r="E195" s="183" t="str">
        <f>IF(ISBLANK(Tableau2[[#This Row],[Date de signature]]),"",UPPER(TEXT(Tableau2[[#This Row],[Date de signature]],"AAAA")))</f>
        <v/>
      </c>
      <c r="F195" s="207"/>
      <c r="G195" s="183"/>
      <c r="H195" s="386"/>
      <c r="I195" s="388"/>
      <c r="J195" s="191"/>
      <c r="K195" s="63" t="str">
        <f>IFERROR(VLOOKUP(Tableau2[[#This Row],[Nom association/Sigle]],Tableau1[],2,FALSE),"")</f>
        <v/>
      </c>
      <c r="L195" s="63" t="str">
        <f>IFERROR(VLOOKUP(Tableau2[[#This Row],[Nom association/Sigle]],Tableau1[],4,FALSE),"")</f>
        <v/>
      </c>
      <c r="M195" s="63" t="str">
        <f>IFERROR(VLOOKUP(Tableau2[[#This Row],[Nom association/Sigle]],Tableau1[],5,FALSE),"")</f>
        <v/>
      </c>
      <c r="N195" s="450" t="str">
        <f>IFERROR(VLOOKUP(Tableau2[[#This Row],[Nom association/Sigle]],Tableau1[],6,FALSE),"")</f>
        <v/>
      </c>
      <c r="O195" s="63" t="str">
        <f>IFERROR(VLOOKUP(Tableau2[[#This Row],[Nom association/Sigle]],Tableau1[],7,FALSE),"")</f>
        <v/>
      </c>
      <c r="P195" s="390"/>
      <c r="Q195" s="191"/>
      <c r="R195" s="191"/>
      <c r="S195" s="317"/>
      <c r="T195" s="318"/>
      <c r="U195" s="318"/>
      <c r="V195" s="191"/>
      <c r="W195" s="316"/>
      <c r="X195" s="316" t="str">
        <f>IF(ISBLANK(Tableau2[[#This Row],[Date de début]]),"",UPPER(TEXT(Tableau2[[#This Row],[Date de début]],"mmm")))</f>
        <v/>
      </c>
      <c r="Y195" s="316" t="str">
        <f>IF(ISBLANK(Tableau2[[#This Row],[Date de début]]),"",UPPER(TEXT(Tableau2[[#This Row],[Date de début]],"AAAA")))</f>
        <v/>
      </c>
      <c r="Z195" s="316"/>
      <c r="AA195" s="186" t="str">
        <f>IF(ISBLANK(Tableau2[[#This Row],[Date de fin]]),"",UPPER(TEXT(Tableau2[[#This Row],[Date de fin]],"mmm")))</f>
        <v/>
      </c>
      <c r="AB195" s="319" t="str">
        <f>IF(ISBLANK(Tableau2[[#This Row],[Date de fin]]),"",UPPER(TEXT(Tableau2[[#This Row],[Date de fin]],"AAAA")))</f>
        <v/>
      </c>
      <c r="AC195" s="320">
        <f>DATEDIF(Tableau2[[#This Row],[Date de début]],Tableau2[[#This Row],[Date de fin]],"m")</f>
        <v>0</v>
      </c>
      <c r="AD195" s="318"/>
      <c r="AE195" s="183"/>
      <c r="AF195" s="183"/>
      <c r="AG195" s="191"/>
      <c r="AH195" s="321"/>
      <c r="AI195" s="321"/>
      <c r="AJ195" s="338"/>
      <c r="AK195" s="350">
        <f t="shared" si="2"/>
        <v>0</v>
      </c>
      <c r="AL195" s="339"/>
    </row>
    <row r="196" spans="3:38" ht="77.5" customHeight="1" x14ac:dyDescent="0.35">
      <c r="C196" s="316"/>
      <c r="D196" s="183" t="str">
        <f>IF(ISBLANK(Tableau2[[#This Row],[Date de signature]]),"",UPPER(TEXT(Tableau2[[#This Row],[Date de signature]],"mmm")))</f>
        <v/>
      </c>
      <c r="E196" s="183" t="str">
        <f>IF(ISBLANK(Tableau2[[#This Row],[Date de signature]]),"",UPPER(TEXT(Tableau2[[#This Row],[Date de signature]],"AAAA")))</f>
        <v/>
      </c>
      <c r="F196" s="207"/>
      <c r="G196" s="183"/>
      <c r="H196" s="386"/>
      <c r="I196" s="388"/>
      <c r="J196" s="191"/>
      <c r="K196" s="63" t="str">
        <f>IFERROR(VLOOKUP(Tableau2[[#This Row],[Nom association/Sigle]],Tableau1[],2,FALSE),"")</f>
        <v/>
      </c>
      <c r="L196" s="63" t="str">
        <f>IFERROR(VLOOKUP(Tableau2[[#This Row],[Nom association/Sigle]],Tableau1[],4,FALSE),"")</f>
        <v/>
      </c>
      <c r="M196" s="63" t="str">
        <f>IFERROR(VLOOKUP(Tableau2[[#This Row],[Nom association/Sigle]],Tableau1[],5,FALSE),"")</f>
        <v/>
      </c>
      <c r="N196" s="450" t="str">
        <f>IFERROR(VLOOKUP(Tableau2[[#This Row],[Nom association/Sigle]],Tableau1[],6,FALSE),"")</f>
        <v/>
      </c>
      <c r="O196" s="63" t="str">
        <f>IFERROR(VLOOKUP(Tableau2[[#This Row],[Nom association/Sigle]],Tableau1[],7,FALSE),"")</f>
        <v/>
      </c>
      <c r="P196" s="390"/>
      <c r="Q196" s="191"/>
      <c r="R196" s="191"/>
      <c r="S196" s="317"/>
      <c r="T196" s="318"/>
      <c r="U196" s="318"/>
      <c r="V196" s="191"/>
      <c r="W196" s="316"/>
      <c r="X196" s="316" t="str">
        <f>IF(ISBLANK(Tableau2[[#This Row],[Date de début]]),"",UPPER(TEXT(Tableau2[[#This Row],[Date de début]],"mmm")))</f>
        <v/>
      </c>
      <c r="Y196" s="316" t="str">
        <f>IF(ISBLANK(Tableau2[[#This Row],[Date de début]]),"",UPPER(TEXT(Tableau2[[#This Row],[Date de début]],"AAAA")))</f>
        <v/>
      </c>
      <c r="Z196" s="316"/>
      <c r="AA196" s="186" t="str">
        <f>IF(ISBLANK(Tableau2[[#This Row],[Date de fin]]),"",UPPER(TEXT(Tableau2[[#This Row],[Date de fin]],"mmm")))</f>
        <v/>
      </c>
      <c r="AB196" s="319" t="str">
        <f>IF(ISBLANK(Tableau2[[#This Row],[Date de fin]]),"",UPPER(TEXT(Tableau2[[#This Row],[Date de fin]],"AAAA")))</f>
        <v/>
      </c>
      <c r="AC196" s="320">
        <f>DATEDIF(Tableau2[[#This Row],[Date de début]],Tableau2[[#This Row],[Date de fin]],"m")</f>
        <v>0</v>
      </c>
      <c r="AD196" s="318"/>
      <c r="AE196" s="183"/>
      <c r="AF196" s="183"/>
      <c r="AG196" s="191"/>
      <c r="AH196" s="321"/>
      <c r="AI196" s="321"/>
      <c r="AJ196" s="338"/>
      <c r="AK196" s="350">
        <f t="shared" si="2"/>
        <v>0</v>
      </c>
      <c r="AL196" s="339"/>
    </row>
    <row r="197" spans="3:38" ht="103" customHeight="1" x14ac:dyDescent="0.35">
      <c r="C197" s="316"/>
      <c r="D197" s="183" t="str">
        <f>IF(ISBLANK(Tableau2[[#This Row],[Date de signature]]),"",UPPER(TEXT(Tableau2[[#This Row],[Date de signature]],"mmm")))</f>
        <v/>
      </c>
      <c r="E197" s="183" t="str">
        <f>IF(ISBLANK(Tableau2[[#This Row],[Date de signature]]),"",UPPER(TEXT(Tableau2[[#This Row],[Date de signature]],"AAAA")))</f>
        <v/>
      </c>
      <c r="F197" s="207"/>
      <c r="G197" s="183"/>
      <c r="H197" s="386"/>
      <c r="I197" s="388"/>
      <c r="J197" s="191"/>
      <c r="K197" s="63" t="str">
        <f>IFERROR(VLOOKUP(Tableau2[[#This Row],[Nom association/Sigle]],Tableau1[],2,FALSE),"")</f>
        <v/>
      </c>
      <c r="L197" s="63" t="str">
        <f>IFERROR(VLOOKUP(Tableau2[[#This Row],[Nom association/Sigle]],Tableau1[],4,FALSE),"")</f>
        <v/>
      </c>
      <c r="M197" s="63" t="str">
        <f>IFERROR(VLOOKUP(Tableau2[[#This Row],[Nom association/Sigle]],Tableau1[],5,FALSE),"")</f>
        <v/>
      </c>
      <c r="N197" s="450" t="str">
        <f>IFERROR(VLOOKUP(Tableau2[[#This Row],[Nom association/Sigle]],Tableau1[],6,FALSE),"")</f>
        <v/>
      </c>
      <c r="O197" s="63" t="str">
        <f>IFERROR(VLOOKUP(Tableau2[[#This Row],[Nom association/Sigle]],Tableau1[],7,FALSE),"")</f>
        <v/>
      </c>
      <c r="P197" s="390"/>
      <c r="Q197" s="191"/>
      <c r="R197" s="191"/>
      <c r="S197" s="317"/>
      <c r="T197" s="318"/>
      <c r="U197" s="318"/>
      <c r="V197" s="191"/>
      <c r="W197" s="316"/>
      <c r="X197" s="316" t="str">
        <f>IF(ISBLANK(Tableau2[[#This Row],[Date de début]]),"",UPPER(TEXT(Tableau2[[#This Row],[Date de début]],"mmm")))</f>
        <v/>
      </c>
      <c r="Y197" s="316" t="str">
        <f>IF(ISBLANK(Tableau2[[#This Row],[Date de début]]),"",UPPER(TEXT(Tableau2[[#This Row],[Date de début]],"AAAA")))</f>
        <v/>
      </c>
      <c r="Z197" s="316"/>
      <c r="AA197" s="186" t="str">
        <f>IF(ISBLANK(Tableau2[[#This Row],[Date de fin]]),"",UPPER(TEXT(Tableau2[[#This Row],[Date de fin]],"mmm")))</f>
        <v/>
      </c>
      <c r="AB197" s="319" t="str">
        <f>IF(ISBLANK(Tableau2[[#This Row],[Date de fin]]),"",UPPER(TEXT(Tableau2[[#This Row],[Date de fin]],"AAAA")))</f>
        <v/>
      </c>
      <c r="AC197" s="320">
        <f>DATEDIF(Tableau2[[#This Row],[Date de début]],Tableau2[[#This Row],[Date de fin]],"m")</f>
        <v>0</v>
      </c>
      <c r="AD197" s="318"/>
      <c r="AE197" s="183"/>
      <c r="AF197" s="183"/>
      <c r="AG197" s="191"/>
      <c r="AH197" s="321"/>
      <c r="AI197" s="321"/>
      <c r="AJ197" s="338"/>
      <c r="AK197" s="350">
        <f t="shared" si="2"/>
        <v>0</v>
      </c>
      <c r="AL197" s="339"/>
    </row>
    <row r="198" spans="3:38" ht="42" customHeight="1" x14ac:dyDescent="0.35">
      <c r="C198" s="316"/>
      <c r="D198" s="183" t="str">
        <f>IF(ISBLANK(Tableau2[[#This Row],[Date de signature]]),"",UPPER(TEXT(Tableau2[[#This Row],[Date de signature]],"mmm")))</f>
        <v/>
      </c>
      <c r="E198" s="183" t="str">
        <f>IF(ISBLANK(Tableau2[[#This Row],[Date de signature]]),"",UPPER(TEXT(Tableau2[[#This Row],[Date de signature]],"AAAA")))</f>
        <v/>
      </c>
      <c r="F198" s="207"/>
      <c r="G198" s="183"/>
      <c r="H198" s="386"/>
      <c r="I198" s="388"/>
      <c r="J198" s="191"/>
      <c r="K198" s="63" t="str">
        <f>IFERROR(VLOOKUP(Tableau2[[#This Row],[Nom association/Sigle]],Tableau1[],2,FALSE),"")</f>
        <v/>
      </c>
      <c r="L198" s="63" t="str">
        <f>IFERROR(VLOOKUP(Tableau2[[#This Row],[Nom association/Sigle]],Tableau1[],4,FALSE),"")</f>
        <v/>
      </c>
      <c r="M198" s="63" t="str">
        <f>IFERROR(VLOOKUP(Tableau2[[#This Row],[Nom association/Sigle]],Tableau1[],5,FALSE),"")</f>
        <v/>
      </c>
      <c r="N198" s="450" t="str">
        <f>IFERROR(VLOOKUP(Tableau2[[#This Row],[Nom association/Sigle]],Tableau1[],6,FALSE),"")</f>
        <v/>
      </c>
      <c r="O198" s="63" t="str">
        <f>IFERROR(VLOOKUP(Tableau2[[#This Row],[Nom association/Sigle]],Tableau1[],7,FALSE),"")</f>
        <v/>
      </c>
      <c r="P198" s="390"/>
      <c r="Q198" s="191"/>
      <c r="R198" s="191"/>
      <c r="S198" s="317"/>
      <c r="T198" s="318"/>
      <c r="U198" s="318"/>
      <c r="V198" s="191"/>
      <c r="W198" s="316"/>
      <c r="X198" s="316" t="str">
        <f>IF(ISBLANK(Tableau2[[#This Row],[Date de début]]),"",UPPER(TEXT(Tableau2[[#This Row],[Date de début]],"mmm")))</f>
        <v/>
      </c>
      <c r="Y198" s="316" t="str">
        <f>IF(ISBLANK(Tableau2[[#This Row],[Date de début]]),"",UPPER(TEXT(Tableau2[[#This Row],[Date de début]],"AAAA")))</f>
        <v/>
      </c>
      <c r="Z198" s="316"/>
      <c r="AA198" s="186" t="str">
        <f>IF(ISBLANK(Tableau2[[#This Row],[Date de fin]]),"",UPPER(TEXT(Tableau2[[#This Row],[Date de fin]],"mmm")))</f>
        <v/>
      </c>
      <c r="AB198" s="319" t="str">
        <f>IF(ISBLANK(Tableau2[[#This Row],[Date de fin]]),"",UPPER(TEXT(Tableau2[[#This Row],[Date de fin]],"AAAA")))</f>
        <v/>
      </c>
      <c r="AC198" s="320">
        <f>DATEDIF(Tableau2[[#This Row],[Date de début]],Tableau2[[#This Row],[Date de fin]],"m")</f>
        <v>0</v>
      </c>
      <c r="AD198" s="318"/>
      <c r="AE198" s="183"/>
      <c r="AF198" s="183"/>
      <c r="AG198" s="191"/>
      <c r="AH198" s="321"/>
      <c r="AI198" s="321"/>
      <c r="AJ198" s="338"/>
      <c r="AK198" s="350">
        <f t="shared" si="2"/>
        <v>0</v>
      </c>
      <c r="AL198" s="339"/>
    </row>
    <row r="199" spans="3:38" ht="91" customHeight="1" x14ac:dyDescent="0.35">
      <c r="C199" s="316"/>
      <c r="D199" s="183" t="str">
        <f>IF(ISBLANK(Tableau2[[#This Row],[Date de signature]]),"",UPPER(TEXT(Tableau2[[#This Row],[Date de signature]],"mmm")))</f>
        <v/>
      </c>
      <c r="E199" s="183" t="str">
        <f>IF(ISBLANK(Tableau2[[#This Row],[Date de signature]]),"",UPPER(TEXT(Tableau2[[#This Row],[Date de signature]],"AAAA")))</f>
        <v/>
      </c>
      <c r="F199" s="207"/>
      <c r="G199" s="183"/>
      <c r="H199" s="386"/>
      <c r="I199" s="388"/>
      <c r="J199" s="191"/>
      <c r="K199" s="63" t="str">
        <f>IFERROR(VLOOKUP(Tableau2[[#This Row],[Nom association/Sigle]],Tableau1[],2,FALSE),"")</f>
        <v/>
      </c>
      <c r="L199" s="63" t="str">
        <f>IFERROR(VLOOKUP(Tableau2[[#This Row],[Nom association/Sigle]],Tableau1[],4,FALSE),"")</f>
        <v/>
      </c>
      <c r="M199" s="63" t="str">
        <f>IFERROR(VLOOKUP(Tableau2[[#This Row],[Nom association/Sigle]],Tableau1[],5,FALSE),"")</f>
        <v/>
      </c>
      <c r="N199" s="450" t="str">
        <f>IFERROR(VLOOKUP(Tableau2[[#This Row],[Nom association/Sigle]],Tableau1[],6,FALSE),"")</f>
        <v/>
      </c>
      <c r="O199" s="63" t="str">
        <f>IFERROR(VLOOKUP(Tableau2[[#This Row],[Nom association/Sigle]],Tableau1[],7,FALSE),"")</f>
        <v/>
      </c>
      <c r="P199" s="390"/>
      <c r="Q199" s="191"/>
      <c r="R199" s="191"/>
      <c r="S199" s="317"/>
      <c r="T199" s="318"/>
      <c r="U199" s="318"/>
      <c r="V199" s="191"/>
      <c r="W199" s="316"/>
      <c r="X199" s="316" t="str">
        <f>IF(ISBLANK(Tableau2[[#This Row],[Date de début]]),"",UPPER(TEXT(Tableau2[[#This Row],[Date de début]],"mmm")))</f>
        <v/>
      </c>
      <c r="Y199" s="316" t="str">
        <f>IF(ISBLANK(Tableau2[[#This Row],[Date de début]]),"",UPPER(TEXT(Tableau2[[#This Row],[Date de début]],"AAAA")))</f>
        <v/>
      </c>
      <c r="Z199" s="316"/>
      <c r="AA199" s="186" t="str">
        <f>IF(ISBLANK(Tableau2[[#This Row],[Date de fin]]),"",UPPER(TEXT(Tableau2[[#This Row],[Date de fin]],"mmm")))</f>
        <v/>
      </c>
      <c r="AB199" s="319" t="str">
        <f>IF(ISBLANK(Tableau2[[#This Row],[Date de fin]]),"",UPPER(TEXT(Tableau2[[#This Row],[Date de fin]],"AAAA")))</f>
        <v/>
      </c>
      <c r="AC199" s="320">
        <f>DATEDIF(Tableau2[[#This Row],[Date de début]],Tableau2[[#This Row],[Date de fin]],"m")</f>
        <v>0</v>
      </c>
      <c r="AD199" s="318"/>
      <c r="AE199" s="183"/>
      <c r="AF199" s="183"/>
      <c r="AG199" s="191"/>
      <c r="AH199" s="321"/>
      <c r="AI199" s="321"/>
      <c r="AJ199" s="338"/>
      <c r="AK199" s="350">
        <f t="shared" si="2"/>
        <v>0</v>
      </c>
      <c r="AL199" s="339"/>
    </row>
    <row r="200" spans="3:38" ht="119.5" customHeight="1" x14ac:dyDescent="0.35">
      <c r="C200" s="316"/>
      <c r="D200" s="183" t="str">
        <f>IF(ISBLANK(Tableau2[[#This Row],[Date de signature]]),"",UPPER(TEXT(Tableau2[[#This Row],[Date de signature]],"mmm")))</f>
        <v/>
      </c>
      <c r="E200" s="183" t="str">
        <f>IF(ISBLANK(Tableau2[[#This Row],[Date de signature]]),"",UPPER(TEXT(Tableau2[[#This Row],[Date de signature]],"AAAA")))</f>
        <v/>
      </c>
      <c r="F200" s="207"/>
      <c r="G200" s="183"/>
      <c r="H200" s="386"/>
      <c r="I200" s="388"/>
      <c r="J200" s="191"/>
      <c r="K200" s="63" t="str">
        <f>IFERROR(VLOOKUP(Tableau2[[#This Row],[Nom association/Sigle]],Tableau1[],2,FALSE),"")</f>
        <v/>
      </c>
      <c r="L200" s="63" t="str">
        <f>IFERROR(VLOOKUP(Tableau2[[#This Row],[Nom association/Sigle]],Tableau1[],4,FALSE),"")</f>
        <v/>
      </c>
      <c r="M200" s="63" t="str">
        <f>IFERROR(VLOOKUP(Tableau2[[#This Row],[Nom association/Sigle]],Tableau1[],5,FALSE),"")</f>
        <v/>
      </c>
      <c r="N200" s="450" t="str">
        <f>IFERROR(VLOOKUP(Tableau2[[#This Row],[Nom association/Sigle]],Tableau1[],6,FALSE),"")</f>
        <v/>
      </c>
      <c r="O200" s="63" t="str">
        <f>IFERROR(VLOOKUP(Tableau2[[#This Row],[Nom association/Sigle]],Tableau1[],7,FALSE),"")</f>
        <v/>
      </c>
      <c r="P200" s="390"/>
      <c r="Q200" s="191"/>
      <c r="R200" s="191"/>
      <c r="S200" s="317"/>
      <c r="T200" s="318"/>
      <c r="U200" s="318"/>
      <c r="V200" s="191"/>
      <c r="W200" s="316"/>
      <c r="X200" s="316" t="str">
        <f>IF(ISBLANK(Tableau2[[#This Row],[Date de début]]),"",UPPER(TEXT(Tableau2[[#This Row],[Date de début]],"mmm")))</f>
        <v/>
      </c>
      <c r="Y200" s="316" t="str">
        <f>IF(ISBLANK(Tableau2[[#This Row],[Date de début]]),"",UPPER(TEXT(Tableau2[[#This Row],[Date de début]],"AAAA")))</f>
        <v/>
      </c>
      <c r="Z200" s="316"/>
      <c r="AA200" s="186" t="str">
        <f>IF(ISBLANK(Tableau2[[#This Row],[Date de fin]]),"",UPPER(TEXT(Tableau2[[#This Row],[Date de fin]],"mmm")))</f>
        <v/>
      </c>
      <c r="AB200" s="319" t="str">
        <f>IF(ISBLANK(Tableau2[[#This Row],[Date de fin]]),"",UPPER(TEXT(Tableau2[[#This Row],[Date de fin]],"AAAA")))</f>
        <v/>
      </c>
      <c r="AC200" s="320">
        <f>DATEDIF(Tableau2[[#This Row],[Date de début]],Tableau2[[#This Row],[Date de fin]],"m")</f>
        <v>0</v>
      </c>
      <c r="AD200" s="318"/>
      <c r="AE200" s="183"/>
      <c r="AF200" s="183"/>
      <c r="AG200" s="191"/>
      <c r="AH200" s="321"/>
      <c r="AI200" s="321"/>
      <c r="AJ200" s="338"/>
      <c r="AK200" s="350">
        <f t="shared" si="2"/>
        <v>0</v>
      </c>
      <c r="AL200" s="339"/>
    </row>
    <row r="201" spans="3:38" ht="67.5" customHeight="1" x14ac:dyDescent="0.35">
      <c r="C201" s="316"/>
      <c r="D201" s="183" t="str">
        <f>IF(ISBLANK(Tableau2[[#This Row],[Date de signature]]),"",UPPER(TEXT(Tableau2[[#This Row],[Date de signature]],"mmm")))</f>
        <v/>
      </c>
      <c r="E201" s="183" t="str">
        <f>IF(ISBLANK(Tableau2[[#This Row],[Date de signature]]),"",UPPER(TEXT(Tableau2[[#This Row],[Date de signature]],"AAAA")))</f>
        <v/>
      </c>
      <c r="F201" s="207"/>
      <c r="G201" s="183"/>
      <c r="H201" s="386"/>
      <c r="I201" s="388"/>
      <c r="J201" s="191"/>
      <c r="K201" s="63" t="str">
        <f>IFERROR(VLOOKUP(Tableau2[[#This Row],[Nom association/Sigle]],Tableau1[],2,FALSE),"")</f>
        <v/>
      </c>
      <c r="L201" s="63" t="str">
        <f>IFERROR(VLOOKUP(Tableau2[[#This Row],[Nom association/Sigle]],Tableau1[],4,FALSE),"")</f>
        <v/>
      </c>
      <c r="M201" s="63" t="str">
        <f>IFERROR(VLOOKUP(Tableau2[[#This Row],[Nom association/Sigle]],Tableau1[],5,FALSE),"")</f>
        <v/>
      </c>
      <c r="N201" s="450" t="str">
        <f>IFERROR(VLOOKUP(Tableau2[[#This Row],[Nom association/Sigle]],Tableau1[],6,FALSE),"")</f>
        <v/>
      </c>
      <c r="O201" s="63" t="str">
        <f>IFERROR(VLOOKUP(Tableau2[[#This Row],[Nom association/Sigle]],Tableau1[],7,FALSE),"")</f>
        <v/>
      </c>
      <c r="P201" s="390"/>
      <c r="Q201" s="191"/>
      <c r="R201" s="191"/>
      <c r="S201" s="317"/>
      <c r="T201" s="318"/>
      <c r="U201" s="318"/>
      <c r="V201" s="191"/>
      <c r="W201" s="316"/>
      <c r="X201" s="316" t="str">
        <f>IF(ISBLANK(Tableau2[[#This Row],[Date de début]]),"",UPPER(TEXT(Tableau2[[#This Row],[Date de début]],"mmm")))</f>
        <v/>
      </c>
      <c r="Y201" s="316" t="str">
        <f>IF(ISBLANK(Tableau2[[#This Row],[Date de début]]),"",UPPER(TEXT(Tableau2[[#This Row],[Date de début]],"AAAA")))</f>
        <v/>
      </c>
      <c r="Z201" s="316"/>
      <c r="AA201" s="186" t="str">
        <f>IF(ISBLANK(Tableau2[[#This Row],[Date de fin]]),"",UPPER(TEXT(Tableau2[[#This Row],[Date de fin]],"mmm")))</f>
        <v/>
      </c>
      <c r="AB201" s="319" t="str">
        <f>IF(ISBLANK(Tableau2[[#This Row],[Date de fin]]),"",UPPER(TEXT(Tableau2[[#This Row],[Date de fin]],"AAAA")))</f>
        <v/>
      </c>
      <c r="AC201" s="320">
        <f>DATEDIF(Tableau2[[#This Row],[Date de début]],Tableau2[[#This Row],[Date de fin]],"m")</f>
        <v>0</v>
      </c>
      <c r="AD201" s="318"/>
      <c r="AE201" s="183"/>
      <c r="AF201" s="183"/>
      <c r="AG201" s="191"/>
      <c r="AH201" s="321"/>
      <c r="AI201" s="321"/>
      <c r="AJ201" s="338"/>
      <c r="AK201" s="350">
        <f t="shared" ref="AK201:AK264" si="3">SUM(AJ201-AL201)</f>
        <v>0</v>
      </c>
      <c r="AL201" s="339"/>
    </row>
    <row r="202" spans="3:38" ht="42" customHeight="1" x14ac:dyDescent="0.35">
      <c r="C202" s="316"/>
      <c r="D202" s="183" t="str">
        <f>IF(ISBLANK(Tableau2[[#This Row],[Date de signature]]),"",UPPER(TEXT(Tableau2[[#This Row],[Date de signature]],"mmm")))</f>
        <v/>
      </c>
      <c r="E202" s="183" t="str">
        <f>IF(ISBLANK(Tableau2[[#This Row],[Date de signature]]),"",UPPER(TEXT(Tableau2[[#This Row],[Date de signature]],"AAAA")))</f>
        <v/>
      </c>
      <c r="F202" s="207"/>
      <c r="G202" s="183"/>
      <c r="H202" s="386"/>
      <c r="I202" s="388"/>
      <c r="J202" s="191"/>
      <c r="K202" s="63" t="str">
        <f>IFERROR(VLOOKUP(Tableau2[[#This Row],[Nom association/Sigle]],Tableau1[],2,FALSE),"")</f>
        <v/>
      </c>
      <c r="L202" s="63" t="str">
        <f>IFERROR(VLOOKUP(Tableau2[[#This Row],[Nom association/Sigle]],Tableau1[],4,FALSE),"")</f>
        <v/>
      </c>
      <c r="M202" s="63" t="str">
        <f>IFERROR(VLOOKUP(Tableau2[[#This Row],[Nom association/Sigle]],Tableau1[],5,FALSE),"")</f>
        <v/>
      </c>
      <c r="N202" s="450" t="str">
        <f>IFERROR(VLOOKUP(Tableau2[[#This Row],[Nom association/Sigle]],Tableau1[],6,FALSE),"")</f>
        <v/>
      </c>
      <c r="O202" s="63" t="str">
        <f>IFERROR(VLOOKUP(Tableau2[[#This Row],[Nom association/Sigle]],Tableau1[],7,FALSE),"")</f>
        <v/>
      </c>
      <c r="P202" s="390"/>
      <c r="Q202" s="191"/>
      <c r="R202" s="191"/>
      <c r="S202" s="317"/>
      <c r="T202" s="318"/>
      <c r="U202" s="318"/>
      <c r="V202" s="191"/>
      <c r="W202" s="316"/>
      <c r="X202" s="316" t="str">
        <f>IF(ISBLANK(Tableau2[[#This Row],[Date de début]]),"",UPPER(TEXT(Tableau2[[#This Row],[Date de début]],"mmm")))</f>
        <v/>
      </c>
      <c r="Y202" s="316" t="str">
        <f>IF(ISBLANK(Tableau2[[#This Row],[Date de début]]),"",UPPER(TEXT(Tableau2[[#This Row],[Date de début]],"AAAA")))</f>
        <v/>
      </c>
      <c r="Z202" s="316"/>
      <c r="AA202" s="186" t="str">
        <f>IF(ISBLANK(Tableau2[[#This Row],[Date de fin]]),"",UPPER(TEXT(Tableau2[[#This Row],[Date de fin]],"mmm")))</f>
        <v/>
      </c>
      <c r="AB202" s="319" t="str">
        <f>IF(ISBLANK(Tableau2[[#This Row],[Date de fin]]),"",UPPER(TEXT(Tableau2[[#This Row],[Date de fin]],"AAAA")))</f>
        <v/>
      </c>
      <c r="AC202" s="320">
        <f>DATEDIF(Tableau2[[#This Row],[Date de début]],Tableau2[[#This Row],[Date de fin]],"m")</f>
        <v>0</v>
      </c>
      <c r="AD202" s="318"/>
      <c r="AE202" s="183"/>
      <c r="AF202" s="183"/>
      <c r="AG202" s="191"/>
      <c r="AH202" s="321"/>
      <c r="AI202" s="321"/>
      <c r="AJ202" s="338"/>
      <c r="AK202" s="350">
        <f t="shared" si="3"/>
        <v>0</v>
      </c>
      <c r="AL202" s="339"/>
    </row>
    <row r="203" spans="3:38" ht="256.5" customHeight="1" x14ac:dyDescent="0.35">
      <c r="C203" s="316"/>
      <c r="D203" s="183" t="str">
        <f>IF(ISBLANK(Tableau2[[#This Row],[Date de signature]]),"",UPPER(TEXT(Tableau2[[#This Row],[Date de signature]],"mmm")))</f>
        <v/>
      </c>
      <c r="E203" s="183" t="str">
        <f>IF(ISBLANK(Tableau2[[#This Row],[Date de signature]]),"",UPPER(TEXT(Tableau2[[#This Row],[Date de signature]],"AAAA")))</f>
        <v/>
      </c>
      <c r="F203" s="207"/>
      <c r="G203" s="183"/>
      <c r="H203" s="386"/>
      <c r="I203" s="388"/>
      <c r="J203" s="191"/>
      <c r="K203" s="63" t="str">
        <f>IFERROR(VLOOKUP(Tableau2[[#This Row],[Nom association/Sigle]],Tableau1[],2,FALSE),"")</f>
        <v/>
      </c>
      <c r="L203" s="63" t="str">
        <f>IFERROR(VLOOKUP(Tableau2[[#This Row],[Nom association/Sigle]],Tableau1[],4,FALSE),"")</f>
        <v/>
      </c>
      <c r="M203" s="63" t="str">
        <f>IFERROR(VLOOKUP(Tableau2[[#This Row],[Nom association/Sigle]],Tableau1[],5,FALSE),"")</f>
        <v/>
      </c>
      <c r="N203" s="450" t="str">
        <f>IFERROR(VLOOKUP(Tableau2[[#This Row],[Nom association/Sigle]],Tableau1[],6,FALSE),"")</f>
        <v/>
      </c>
      <c r="O203" s="63" t="str">
        <f>IFERROR(VLOOKUP(Tableau2[[#This Row],[Nom association/Sigle]],Tableau1[],7,FALSE),"")</f>
        <v/>
      </c>
      <c r="P203" s="390"/>
      <c r="Q203" s="191"/>
      <c r="R203" s="191"/>
      <c r="S203" s="317"/>
      <c r="T203" s="318"/>
      <c r="U203" s="318"/>
      <c r="V203" s="191"/>
      <c r="W203" s="316"/>
      <c r="X203" s="316" t="str">
        <f>IF(ISBLANK(Tableau2[[#This Row],[Date de début]]),"",UPPER(TEXT(Tableau2[[#This Row],[Date de début]],"mmm")))</f>
        <v/>
      </c>
      <c r="Y203" s="316" t="str">
        <f>IF(ISBLANK(Tableau2[[#This Row],[Date de début]]),"",UPPER(TEXT(Tableau2[[#This Row],[Date de début]],"AAAA")))</f>
        <v/>
      </c>
      <c r="Z203" s="316"/>
      <c r="AA203" s="186" t="str">
        <f>IF(ISBLANK(Tableau2[[#This Row],[Date de fin]]),"",UPPER(TEXT(Tableau2[[#This Row],[Date de fin]],"mmm")))</f>
        <v/>
      </c>
      <c r="AB203" s="319" t="str">
        <f>IF(ISBLANK(Tableau2[[#This Row],[Date de fin]]),"",UPPER(TEXT(Tableau2[[#This Row],[Date de fin]],"AAAA")))</f>
        <v/>
      </c>
      <c r="AC203" s="320">
        <f>DATEDIF(Tableau2[[#This Row],[Date de début]],Tableau2[[#This Row],[Date de fin]],"m")</f>
        <v>0</v>
      </c>
      <c r="AD203" s="318"/>
      <c r="AE203" s="183"/>
      <c r="AF203" s="183"/>
      <c r="AG203" s="191"/>
      <c r="AH203" s="321"/>
      <c r="AI203" s="321"/>
      <c r="AJ203" s="338"/>
      <c r="AK203" s="350">
        <f t="shared" si="3"/>
        <v>0</v>
      </c>
      <c r="AL203" s="339"/>
    </row>
    <row r="204" spans="3:38" ht="239.15" customHeight="1" x14ac:dyDescent="0.35">
      <c r="C204" s="316"/>
      <c r="D204" s="183" t="str">
        <f>IF(ISBLANK(Tableau2[[#This Row],[Date de signature]]),"",UPPER(TEXT(Tableau2[[#This Row],[Date de signature]],"mmm")))</f>
        <v/>
      </c>
      <c r="E204" s="183" t="str">
        <f>IF(ISBLANK(Tableau2[[#This Row],[Date de signature]]),"",UPPER(TEXT(Tableau2[[#This Row],[Date de signature]],"AAAA")))</f>
        <v/>
      </c>
      <c r="F204" s="207"/>
      <c r="G204" s="183"/>
      <c r="H204" s="386"/>
      <c r="I204" s="388"/>
      <c r="J204" s="191"/>
      <c r="K204" s="63" t="str">
        <f>IFERROR(VLOOKUP(Tableau2[[#This Row],[Nom association/Sigle]],Tableau1[],2,FALSE),"")</f>
        <v/>
      </c>
      <c r="L204" s="63" t="str">
        <f>IFERROR(VLOOKUP(Tableau2[[#This Row],[Nom association/Sigle]],Tableau1[],4,FALSE),"")</f>
        <v/>
      </c>
      <c r="M204" s="63" t="str">
        <f>IFERROR(VLOOKUP(Tableau2[[#This Row],[Nom association/Sigle]],Tableau1[],5,FALSE),"")</f>
        <v/>
      </c>
      <c r="N204" s="450" t="str">
        <f>IFERROR(VLOOKUP(Tableau2[[#This Row],[Nom association/Sigle]],Tableau1[],6,FALSE),"")</f>
        <v/>
      </c>
      <c r="O204" s="63" t="str">
        <f>IFERROR(VLOOKUP(Tableau2[[#This Row],[Nom association/Sigle]],Tableau1[],7,FALSE),"")</f>
        <v/>
      </c>
      <c r="P204" s="390"/>
      <c r="Q204" s="191"/>
      <c r="R204" s="191"/>
      <c r="S204" s="317"/>
      <c r="T204" s="318"/>
      <c r="U204" s="318"/>
      <c r="V204" s="191"/>
      <c r="W204" s="316"/>
      <c r="X204" s="316" t="str">
        <f>IF(ISBLANK(Tableau2[[#This Row],[Date de début]]),"",UPPER(TEXT(Tableau2[[#This Row],[Date de début]],"mmm")))</f>
        <v/>
      </c>
      <c r="Y204" s="316" t="str">
        <f>IF(ISBLANK(Tableau2[[#This Row],[Date de début]]),"",UPPER(TEXT(Tableau2[[#This Row],[Date de début]],"AAAA")))</f>
        <v/>
      </c>
      <c r="Z204" s="316"/>
      <c r="AA204" s="186" t="str">
        <f>IF(ISBLANK(Tableau2[[#This Row],[Date de fin]]),"",UPPER(TEXT(Tableau2[[#This Row],[Date de fin]],"mmm")))</f>
        <v/>
      </c>
      <c r="AB204" s="319" t="str">
        <f>IF(ISBLANK(Tableau2[[#This Row],[Date de fin]]),"",UPPER(TEXT(Tableau2[[#This Row],[Date de fin]],"AAAA")))</f>
        <v/>
      </c>
      <c r="AC204" s="320">
        <f>DATEDIF(Tableau2[[#This Row],[Date de début]],Tableau2[[#This Row],[Date de fin]],"m")</f>
        <v>0</v>
      </c>
      <c r="AD204" s="318"/>
      <c r="AE204" s="183"/>
      <c r="AF204" s="183"/>
      <c r="AG204" s="191"/>
      <c r="AH204" s="321"/>
      <c r="AI204" s="321"/>
      <c r="AJ204" s="338"/>
      <c r="AK204" s="350">
        <f t="shared" si="3"/>
        <v>0</v>
      </c>
      <c r="AL204" s="339"/>
    </row>
    <row r="205" spans="3:38" ht="82" customHeight="1" x14ac:dyDescent="0.35">
      <c r="C205" s="316"/>
      <c r="D205" s="183" t="str">
        <f>IF(ISBLANK(Tableau2[[#This Row],[Date de signature]]),"",UPPER(TEXT(Tableau2[[#This Row],[Date de signature]],"mmm")))</f>
        <v/>
      </c>
      <c r="E205" s="183" t="str">
        <f>IF(ISBLANK(Tableau2[[#This Row],[Date de signature]]),"",UPPER(TEXT(Tableau2[[#This Row],[Date de signature]],"AAAA")))</f>
        <v/>
      </c>
      <c r="F205" s="207"/>
      <c r="G205" s="183"/>
      <c r="H205" s="386"/>
      <c r="I205" s="388"/>
      <c r="J205" s="191"/>
      <c r="K205" s="63" t="str">
        <f>IFERROR(VLOOKUP(Tableau2[[#This Row],[Nom association/Sigle]],Tableau1[],2,FALSE),"")</f>
        <v/>
      </c>
      <c r="L205" s="63" t="str">
        <f>IFERROR(VLOOKUP(Tableau2[[#This Row],[Nom association/Sigle]],Tableau1[],4,FALSE),"")</f>
        <v/>
      </c>
      <c r="M205" s="63" t="str">
        <f>IFERROR(VLOOKUP(Tableau2[[#This Row],[Nom association/Sigle]],Tableau1[],5,FALSE),"")</f>
        <v/>
      </c>
      <c r="N205" s="450" t="str">
        <f>IFERROR(VLOOKUP(Tableau2[[#This Row],[Nom association/Sigle]],Tableau1[],6,FALSE),"")</f>
        <v/>
      </c>
      <c r="O205" s="63" t="str">
        <f>IFERROR(VLOOKUP(Tableau2[[#This Row],[Nom association/Sigle]],Tableau1[],7,FALSE),"")</f>
        <v/>
      </c>
      <c r="P205" s="390"/>
      <c r="Q205" s="191"/>
      <c r="R205" s="191"/>
      <c r="S205" s="317"/>
      <c r="T205" s="318"/>
      <c r="U205" s="318"/>
      <c r="V205" s="191"/>
      <c r="W205" s="316"/>
      <c r="X205" s="316" t="str">
        <f>IF(ISBLANK(Tableau2[[#This Row],[Date de début]]),"",UPPER(TEXT(Tableau2[[#This Row],[Date de début]],"mmm")))</f>
        <v/>
      </c>
      <c r="Y205" s="316" t="str">
        <f>IF(ISBLANK(Tableau2[[#This Row],[Date de début]]),"",UPPER(TEXT(Tableau2[[#This Row],[Date de début]],"AAAA")))</f>
        <v/>
      </c>
      <c r="Z205" s="316"/>
      <c r="AA205" s="186" t="str">
        <f>IF(ISBLANK(Tableau2[[#This Row],[Date de fin]]),"",UPPER(TEXT(Tableau2[[#This Row],[Date de fin]],"mmm")))</f>
        <v/>
      </c>
      <c r="AB205" s="319" t="str">
        <f>IF(ISBLANK(Tableau2[[#This Row],[Date de fin]]),"",UPPER(TEXT(Tableau2[[#This Row],[Date de fin]],"AAAA")))</f>
        <v/>
      </c>
      <c r="AC205" s="320">
        <f>DATEDIF(Tableau2[[#This Row],[Date de début]],Tableau2[[#This Row],[Date de fin]],"m")</f>
        <v>0</v>
      </c>
      <c r="AD205" s="318"/>
      <c r="AE205" s="183"/>
      <c r="AF205" s="183"/>
      <c r="AG205" s="191"/>
      <c r="AH205" s="321"/>
      <c r="AI205" s="321"/>
      <c r="AJ205" s="338"/>
      <c r="AK205" s="350">
        <f t="shared" si="3"/>
        <v>0</v>
      </c>
      <c r="AL205" s="339"/>
    </row>
    <row r="206" spans="3:38" ht="42" customHeight="1" x14ac:dyDescent="0.35">
      <c r="C206" s="316"/>
      <c r="D206" s="183" t="str">
        <f>IF(ISBLANK(Tableau2[[#This Row],[Date de signature]]),"",UPPER(TEXT(Tableau2[[#This Row],[Date de signature]],"mmm")))</f>
        <v/>
      </c>
      <c r="E206" s="183" t="str">
        <f>IF(ISBLANK(Tableau2[[#This Row],[Date de signature]]),"",UPPER(TEXT(Tableau2[[#This Row],[Date de signature]],"AAAA")))</f>
        <v/>
      </c>
      <c r="F206" s="207"/>
      <c r="G206" s="183"/>
      <c r="H206" s="386"/>
      <c r="I206" s="388"/>
      <c r="J206" s="191"/>
      <c r="K206" s="63" t="str">
        <f>IFERROR(VLOOKUP(Tableau2[[#This Row],[Nom association/Sigle]],Tableau1[],2,FALSE),"")</f>
        <v/>
      </c>
      <c r="L206" s="63" t="str">
        <f>IFERROR(VLOOKUP(Tableau2[[#This Row],[Nom association/Sigle]],Tableau1[],4,FALSE),"")</f>
        <v/>
      </c>
      <c r="M206" s="63" t="str">
        <f>IFERROR(VLOOKUP(Tableau2[[#This Row],[Nom association/Sigle]],Tableau1[],5,FALSE),"")</f>
        <v/>
      </c>
      <c r="N206" s="450" t="str">
        <f>IFERROR(VLOOKUP(Tableau2[[#This Row],[Nom association/Sigle]],Tableau1[],6,FALSE),"")</f>
        <v/>
      </c>
      <c r="O206" s="63" t="str">
        <f>IFERROR(VLOOKUP(Tableau2[[#This Row],[Nom association/Sigle]],Tableau1[],7,FALSE),"")</f>
        <v/>
      </c>
      <c r="P206" s="390"/>
      <c r="Q206" s="191"/>
      <c r="R206" s="191"/>
      <c r="S206" s="317"/>
      <c r="T206" s="318"/>
      <c r="U206" s="318"/>
      <c r="V206" s="191"/>
      <c r="W206" s="316"/>
      <c r="X206" s="316" t="str">
        <f>IF(ISBLANK(Tableau2[[#This Row],[Date de début]]),"",UPPER(TEXT(Tableau2[[#This Row],[Date de début]],"mmm")))</f>
        <v/>
      </c>
      <c r="Y206" s="316" t="str">
        <f>IF(ISBLANK(Tableau2[[#This Row],[Date de début]]),"",UPPER(TEXT(Tableau2[[#This Row],[Date de début]],"AAAA")))</f>
        <v/>
      </c>
      <c r="Z206" s="316"/>
      <c r="AA206" s="186" t="str">
        <f>IF(ISBLANK(Tableau2[[#This Row],[Date de fin]]),"",UPPER(TEXT(Tableau2[[#This Row],[Date de fin]],"mmm")))</f>
        <v/>
      </c>
      <c r="AB206" s="319" t="str">
        <f>IF(ISBLANK(Tableau2[[#This Row],[Date de fin]]),"",UPPER(TEXT(Tableau2[[#This Row],[Date de fin]],"AAAA")))</f>
        <v/>
      </c>
      <c r="AC206" s="320">
        <f>DATEDIF(Tableau2[[#This Row],[Date de début]],Tableau2[[#This Row],[Date de fin]],"m")</f>
        <v>0</v>
      </c>
      <c r="AD206" s="318"/>
      <c r="AE206" s="183"/>
      <c r="AF206" s="183"/>
      <c r="AG206" s="191"/>
      <c r="AH206" s="321"/>
      <c r="AI206" s="321"/>
      <c r="AJ206" s="338"/>
      <c r="AK206" s="350">
        <f t="shared" si="3"/>
        <v>0</v>
      </c>
      <c r="AL206" s="339"/>
    </row>
    <row r="207" spans="3:38" ht="42" customHeight="1" x14ac:dyDescent="0.35">
      <c r="C207" s="316"/>
      <c r="D207" s="183" t="str">
        <f>IF(ISBLANK(Tableau2[[#This Row],[Date de signature]]),"",UPPER(TEXT(Tableau2[[#This Row],[Date de signature]],"mmm")))</f>
        <v/>
      </c>
      <c r="E207" s="183" t="str">
        <f>IF(ISBLANK(Tableau2[[#This Row],[Date de signature]]),"",UPPER(TEXT(Tableau2[[#This Row],[Date de signature]],"AAAA")))</f>
        <v/>
      </c>
      <c r="F207" s="207"/>
      <c r="G207" s="183"/>
      <c r="H207" s="386"/>
      <c r="I207" s="388"/>
      <c r="J207" s="191"/>
      <c r="K207" s="63" t="str">
        <f>IFERROR(VLOOKUP(Tableau2[[#This Row],[Nom association/Sigle]],Tableau1[],2,FALSE),"")</f>
        <v/>
      </c>
      <c r="L207" s="63" t="str">
        <f>IFERROR(VLOOKUP(Tableau2[[#This Row],[Nom association/Sigle]],Tableau1[],4,FALSE),"")</f>
        <v/>
      </c>
      <c r="M207" s="63" t="str">
        <f>IFERROR(VLOOKUP(Tableau2[[#This Row],[Nom association/Sigle]],Tableau1[],5,FALSE),"")</f>
        <v/>
      </c>
      <c r="N207" s="450" t="str">
        <f>IFERROR(VLOOKUP(Tableau2[[#This Row],[Nom association/Sigle]],Tableau1[],6,FALSE),"")</f>
        <v/>
      </c>
      <c r="O207" s="63" t="str">
        <f>IFERROR(VLOOKUP(Tableau2[[#This Row],[Nom association/Sigle]],Tableau1[],7,FALSE),"")</f>
        <v/>
      </c>
      <c r="P207" s="390"/>
      <c r="Q207" s="191"/>
      <c r="R207" s="191"/>
      <c r="S207" s="317"/>
      <c r="T207" s="318"/>
      <c r="U207" s="318"/>
      <c r="V207" s="191"/>
      <c r="W207" s="316"/>
      <c r="X207" s="316" t="str">
        <f>IF(ISBLANK(Tableau2[[#This Row],[Date de début]]),"",UPPER(TEXT(Tableau2[[#This Row],[Date de début]],"mmm")))</f>
        <v/>
      </c>
      <c r="Y207" s="316" t="str">
        <f>IF(ISBLANK(Tableau2[[#This Row],[Date de début]]),"",UPPER(TEXT(Tableau2[[#This Row],[Date de début]],"AAAA")))</f>
        <v/>
      </c>
      <c r="Z207" s="316"/>
      <c r="AA207" s="186" t="str">
        <f>IF(ISBLANK(Tableau2[[#This Row],[Date de fin]]),"",UPPER(TEXT(Tableau2[[#This Row],[Date de fin]],"mmm")))</f>
        <v/>
      </c>
      <c r="AB207" s="319" t="str">
        <f>IF(ISBLANK(Tableau2[[#This Row],[Date de fin]]),"",UPPER(TEXT(Tableau2[[#This Row],[Date de fin]],"AAAA")))</f>
        <v/>
      </c>
      <c r="AC207" s="320">
        <f>DATEDIF(Tableau2[[#This Row],[Date de début]],Tableau2[[#This Row],[Date de fin]],"m")</f>
        <v>0</v>
      </c>
      <c r="AD207" s="318"/>
      <c r="AE207" s="183"/>
      <c r="AF207" s="183"/>
      <c r="AG207" s="191"/>
      <c r="AH207" s="321"/>
      <c r="AI207" s="321"/>
      <c r="AJ207" s="338"/>
      <c r="AK207" s="350">
        <f t="shared" si="3"/>
        <v>0</v>
      </c>
      <c r="AL207" s="339"/>
    </row>
    <row r="208" spans="3:38" ht="42" customHeight="1" x14ac:dyDescent="0.35">
      <c r="C208" s="316"/>
      <c r="D208" s="183" t="str">
        <f>IF(ISBLANK(Tableau2[[#This Row],[Date de signature]]),"",UPPER(TEXT(Tableau2[[#This Row],[Date de signature]],"mmm")))</f>
        <v/>
      </c>
      <c r="E208" s="183" t="str">
        <f>IF(ISBLANK(Tableau2[[#This Row],[Date de signature]]),"",UPPER(TEXT(Tableau2[[#This Row],[Date de signature]],"AAAA")))</f>
        <v/>
      </c>
      <c r="F208" s="207"/>
      <c r="G208" s="183"/>
      <c r="H208" s="386"/>
      <c r="I208" s="388"/>
      <c r="J208" s="191"/>
      <c r="K208" s="63" t="str">
        <f>IFERROR(VLOOKUP(Tableau2[[#This Row],[Nom association/Sigle]],Tableau1[],2,FALSE),"")</f>
        <v/>
      </c>
      <c r="L208" s="63" t="str">
        <f>IFERROR(VLOOKUP(Tableau2[[#This Row],[Nom association/Sigle]],Tableau1[],4,FALSE),"")</f>
        <v/>
      </c>
      <c r="M208" s="63" t="str">
        <f>IFERROR(VLOOKUP(Tableau2[[#This Row],[Nom association/Sigle]],Tableau1[],5,FALSE),"")</f>
        <v/>
      </c>
      <c r="N208" s="450" t="str">
        <f>IFERROR(VLOOKUP(Tableau2[[#This Row],[Nom association/Sigle]],Tableau1[],6,FALSE),"")</f>
        <v/>
      </c>
      <c r="O208" s="63" t="str">
        <f>IFERROR(VLOOKUP(Tableau2[[#This Row],[Nom association/Sigle]],Tableau1[],7,FALSE),"")</f>
        <v/>
      </c>
      <c r="P208" s="390"/>
      <c r="Q208" s="191"/>
      <c r="R208" s="191"/>
      <c r="S208" s="317"/>
      <c r="T208" s="318"/>
      <c r="U208" s="318"/>
      <c r="V208" s="191"/>
      <c r="W208" s="316"/>
      <c r="X208" s="316" t="str">
        <f>IF(ISBLANK(Tableau2[[#This Row],[Date de début]]),"",UPPER(TEXT(Tableau2[[#This Row],[Date de début]],"mmm")))</f>
        <v/>
      </c>
      <c r="Y208" s="316" t="str">
        <f>IF(ISBLANK(Tableau2[[#This Row],[Date de début]]),"",UPPER(TEXT(Tableau2[[#This Row],[Date de début]],"AAAA")))</f>
        <v/>
      </c>
      <c r="Z208" s="316"/>
      <c r="AA208" s="186" t="str">
        <f>IF(ISBLANK(Tableau2[[#This Row],[Date de fin]]),"",UPPER(TEXT(Tableau2[[#This Row],[Date de fin]],"mmm")))</f>
        <v/>
      </c>
      <c r="AB208" s="319" t="str">
        <f>IF(ISBLANK(Tableau2[[#This Row],[Date de fin]]),"",UPPER(TEXT(Tableau2[[#This Row],[Date de fin]],"AAAA")))</f>
        <v/>
      </c>
      <c r="AC208" s="320">
        <f>DATEDIF(Tableau2[[#This Row],[Date de début]],Tableau2[[#This Row],[Date de fin]],"m")</f>
        <v>0</v>
      </c>
      <c r="AD208" s="318"/>
      <c r="AE208" s="183"/>
      <c r="AF208" s="183"/>
      <c r="AG208" s="191"/>
      <c r="AH208" s="321"/>
      <c r="AI208" s="321"/>
      <c r="AJ208" s="338"/>
      <c r="AK208" s="350">
        <f t="shared" si="3"/>
        <v>0</v>
      </c>
      <c r="AL208" s="339"/>
    </row>
    <row r="209" spans="3:38" ht="42" customHeight="1" x14ac:dyDescent="0.35">
      <c r="C209" s="316"/>
      <c r="D209" s="183" t="str">
        <f>IF(ISBLANK(Tableau2[[#This Row],[Date de signature]]),"",UPPER(TEXT(Tableau2[[#This Row],[Date de signature]],"mmm")))</f>
        <v/>
      </c>
      <c r="E209" s="183" t="str">
        <f>IF(ISBLANK(Tableau2[[#This Row],[Date de signature]]),"",UPPER(TEXT(Tableau2[[#This Row],[Date de signature]],"AAAA")))</f>
        <v/>
      </c>
      <c r="F209" s="207"/>
      <c r="G209" s="183"/>
      <c r="H209" s="386"/>
      <c r="I209" s="388"/>
      <c r="J209" s="191"/>
      <c r="K209" s="63" t="str">
        <f>IFERROR(VLOOKUP(Tableau2[[#This Row],[Nom association/Sigle]],Tableau1[],2,FALSE),"")</f>
        <v/>
      </c>
      <c r="L209" s="63" t="str">
        <f>IFERROR(VLOOKUP(Tableau2[[#This Row],[Nom association/Sigle]],Tableau1[],4,FALSE),"")</f>
        <v/>
      </c>
      <c r="M209" s="63" t="str">
        <f>IFERROR(VLOOKUP(Tableau2[[#This Row],[Nom association/Sigle]],Tableau1[],5,FALSE),"")</f>
        <v/>
      </c>
      <c r="N209" s="450" t="str">
        <f>IFERROR(VLOOKUP(Tableau2[[#This Row],[Nom association/Sigle]],Tableau1[],6,FALSE),"")</f>
        <v/>
      </c>
      <c r="O209" s="63" t="str">
        <f>IFERROR(VLOOKUP(Tableau2[[#This Row],[Nom association/Sigle]],Tableau1[],7,FALSE),"")</f>
        <v/>
      </c>
      <c r="P209" s="390"/>
      <c r="Q209" s="191"/>
      <c r="R209" s="191"/>
      <c r="S209" s="317"/>
      <c r="T209" s="318"/>
      <c r="U209" s="318"/>
      <c r="V209" s="191"/>
      <c r="W209" s="316"/>
      <c r="X209" s="316" t="str">
        <f>IF(ISBLANK(Tableau2[[#This Row],[Date de début]]),"",UPPER(TEXT(Tableau2[[#This Row],[Date de début]],"mmm")))</f>
        <v/>
      </c>
      <c r="Y209" s="316" t="str">
        <f>IF(ISBLANK(Tableau2[[#This Row],[Date de début]]),"",UPPER(TEXT(Tableau2[[#This Row],[Date de début]],"AAAA")))</f>
        <v/>
      </c>
      <c r="Z209" s="316"/>
      <c r="AA209" s="186" t="str">
        <f>IF(ISBLANK(Tableau2[[#This Row],[Date de fin]]),"",UPPER(TEXT(Tableau2[[#This Row],[Date de fin]],"mmm")))</f>
        <v/>
      </c>
      <c r="AB209" s="319" t="str">
        <f>IF(ISBLANK(Tableau2[[#This Row],[Date de fin]]),"",UPPER(TEXT(Tableau2[[#This Row],[Date de fin]],"AAAA")))</f>
        <v/>
      </c>
      <c r="AC209" s="320">
        <f>DATEDIF(Tableau2[[#This Row],[Date de début]],Tableau2[[#This Row],[Date de fin]],"m")</f>
        <v>0</v>
      </c>
      <c r="AD209" s="318"/>
      <c r="AE209" s="183"/>
      <c r="AF209" s="183"/>
      <c r="AG209" s="191"/>
      <c r="AH209" s="321"/>
      <c r="AI209" s="321"/>
      <c r="AJ209" s="338"/>
      <c r="AK209" s="350">
        <f t="shared" si="3"/>
        <v>0</v>
      </c>
      <c r="AL209" s="339"/>
    </row>
    <row r="210" spans="3:38" ht="42" customHeight="1" x14ac:dyDescent="0.35">
      <c r="C210" s="316"/>
      <c r="D210" s="183" t="str">
        <f>IF(ISBLANK(Tableau2[[#This Row],[Date de signature]]),"",UPPER(TEXT(Tableau2[[#This Row],[Date de signature]],"mmm")))</f>
        <v/>
      </c>
      <c r="E210" s="183" t="str">
        <f>IF(ISBLANK(Tableau2[[#This Row],[Date de signature]]),"",UPPER(TEXT(Tableau2[[#This Row],[Date de signature]],"AAAA")))</f>
        <v/>
      </c>
      <c r="F210" s="207"/>
      <c r="G210" s="183"/>
      <c r="H210" s="386"/>
      <c r="I210" s="388"/>
      <c r="J210" s="191"/>
      <c r="K210" s="63" t="str">
        <f>IFERROR(VLOOKUP(Tableau2[[#This Row],[Nom association/Sigle]],Tableau1[],2,FALSE),"")</f>
        <v/>
      </c>
      <c r="L210" s="63" t="str">
        <f>IFERROR(VLOOKUP(Tableau2[[#This Row],[Nom association/Sigle]],Tableau1[],4,FALSE),"")</f>
        <v/>
      </c>
      <c r="M210" s="63" t="str">
        <f>IFERROR(VLOOKUP(Tableau2[[#This Row],[Nom association/Sigle]],Tableau1[],5,FALSE),"")</f>
        <v/>
      </c>
      <c r="N210" s="450" t="str">
        <f>IFERROR(VLOOKUP(Tableau2[[#This Row],[Nom association/Sigle]],Tableau1[],6,FALSE),"")</f>
        <v/>
      </c>
      <c r="O210" s="63" t="str">
        <f>IFERROR(VLOOKUP(Tableau2[[#This Row],[Nom association/Sigle]],Tableau1[],7,FALSE),"")</f>
        <v/>
      </c>
      <c r="P210" s="390"/>
      <c r="Q210" s="191"/>
      <c r="R210" s="191"/>
      <c r="S210" s="317"/>
      <c r="T210" s="318"/>
      <c r="U210" s="318"/>
      <c r="V210" s="191"/>
      <c r="W210" s="316"/>
      <c r="X210" s="316" t="str">
        <f>IF(ISBLANK(Tableau2[[#This Row],[Date de début]]),"",UPPER(TEXT(Tableau2[[#This Row],[Date de début]],"mmm")))</f>
        <v/>
      </c>
      <c r="Y210" s="316" t="str">
        <f>IF(ISBLANK(Tableau2[[#This Row],[Date de début]]),"",UPPER(TEXT(Tableau2[[#This Row],[Date de début]],"AAAA")))</f>
        <v/>
      </c>
      <c r="Z210" s="316"/>
      <c r="AA210" s="186" t="str">
        <f>IF(ISBLANK(Tableau2[[#This Row],[Date de fin]]),"",UPPER(TEXT(Tableau2[[#This Row],[Date de fin]],"mmm")))</f>
        <v/>
      </c>
      <c r="AB210" s="319" t="str">
        <f>IF(ISBLANK(Tableau2[[#This Row],[Date de fin]]),"",UPPER(TEXT(Tableau2[[#This Row],[Date de fin]],"AAAA")))</f>
        <v/>
      </c>
      <c r="AC210" s="320">
        <f>DATEDIF(Tableau2[[#This Row],[Date de début]],Tableau2[[#This Row],[Date de fin]],"m")</f>
        <v>0</v>
      </c>
      <c r="AD210" s="318"/>
      <c r="AE210" s="183"/>
      <c r="AF210" s="183"/>
      <c r="AG210" s="191"/>
      <c r="AH210" s="321"/>
      <c r="AI210" s="321"/>
      <c r="AJ210" s="338"/>
      <c r="AK210" s="350">
        <f t="shared" si="3"/>
        <v>0</v>
      </c>
      <c r="AL210" s="339"/>
    </row>
    <row r="211" spans="3:38" ht="42" customHeight="1" x14ac:dyDescent="0.35">
      <c r="C211" s="316"/>
      <c r="D211" s="183" t="str">
        <f>IF(ISBLANK(Tableau2[[#This Row],[Date de signature]]),"",UPPER(TEXT(Tableau2[[#This Row],[Date de signature]],"mmm")))</f>
        <v/>
      </c>
      <c r="E211" s="183" t="str">
        <f>IF(ISBLANK(Tableau2[[#This Row],[Date de signature]]),"",UPPER(TEXT(Tableau2[[#This Row],[Date de signature]],"AAAA")))</f>
        <v/>
      </c>
      <c r="F211" s="207"/>
      <c r="G211" s="183"/>
      <c r="H211" s="386"/>
      <c r="I211" s="388"/>
      <c r="J211" s="191"/>
      <c r="K211" s="63" t="str">
        <f>IFERROR(VLOOKUP(Tableau2[[#This Row],[Nom association/Sigle]],Tableau1[],2,FALSE),"")</f>
        <v/>
      </c>
      <c r="L211" s="63" t="str">
        <f>IFERROR(VLOOKUP(Tableau2[[#This Row],[Nom association/Sigle]],Tableau1[],4,FALSE),"")</f>
        <v/>
      </c>
      <c r="M211" s="63" t="str">
        <f>IFERROR(VLOOKUP(Tableau2[[#This Row],[Nom association/Sigle]],Tableau1[],5,FALSE),"")</f>
        <v/>
      </c>
      <c r="N211" s="450" t="str">
        <f>IFERROR(VLOOKUP(Tableau2[[#This Row],[Nom association/Sigle]],Tableau1[],6,FALSE),"")</f>
        <v/>
      </c>
      <c r="O211" s="63" t="str">
        <f>IFERROR(VLOOKUP(Tableau2[[#This Row],[Nom association/Sigle]],Tableau1[],7,FALSE),"")</f>
        <v/>
      </c>
      <c r="P211" s="390"/>
      <c r="Q211" s="191"/>
      <c r="R211" s="191"/>
      <c r="S211" s="317"/>
      <c r="T211" s="318"/>
      <c r="U211" s="318"/>
      <c r="V211" s="191"/>
      <c r="W211" s="316"/>
      <c r="X211" s="316" t="str">
        <f>IF(ISBLANK(Tableau2[[#This Row],[Date de début]]),"",UPPER(TEXT(Tableau2[[#This Row],[Date de début]],"mmm")))</f>
        <v/>
      </c>
      <c r="Y211" s="316" t="str">
        <f>IF(ISBLANK(Tableau2[[#This Row],[Date de début]]),"",UPPER(TEXT(Tableau2[[#This Row],[Date de début]],"AAAA")))</f>
        <v/>
      </c>
      <c r="Z211" s="316"/>
      <c r="AA211" s="186" t="str">
        <f>IF(ISBLANK(Tableau2[[#This Row],[Date de fin]]),"",UPPER(TEXT(Tableau2[[#This Row],[Date de fin]],"mmm")))</f>
        <v/>
      </c>
      <c r="AB211" s="319" t="str">
        <f>IF(ISBLANK(Tableau2[[#This Row],[Date de fin]]),"",UPPER(TEXT(Tableau2[[#This Row],[Date de fin]],"AAAA")))</f>
        <v/>
      </c>
      <c r="AC211" s="320">
        <f>DATEDIF(Tableau2[[#This Row],[Date de début]],Tableau2[[#This Row],[Date de fin]],"m")</f>
        <v>0</v>
      </c>
      <c r="AD211" s="318"/>
      <c r="AE211" s="183"/>
      <c r="AF211" s="183"/>
      <c r="AG211" s="191"/>
      <c r="AH211" s="321"/>
      <c r="AI211" s="321"/>
      <c r="AJ211" s="338"/>
      <c r="AK211" s="350">
        <f t="shared" si="3"/>
        <v>0</v>
      </c>
      <c r="AL211" s="339"/>
    </row>
    <row r="212" spans="3:38" ht="42" customHeight="1" x14ac:dyDescent="0.35">
      <c r="C212" s="316"/>
      <c r="D212" s="183" t="str">
        <f>IF(ISBLANK(Tableau2[[#This Row],[Date de signature]]),"",UPPER(TEXT(Tableau2[[#This Row],[Date de signature]],"mmm")))</f>
        <v/>
      </c>
      <c r="E212" s="183" t="str">
        <f>IF(ISBLANK(Tableau2[[#This Row],[Date de signature]]),"",UPPER(TEXT(Tableau2[[#This Row],[Date de signature]],"AAAA")))</f>
        <v/>
      </c>
      <c r="F212" s="207"/>
      <c r="G212" s="183"/>
      <c r="H212" s="386"/>
      <c r="I212" s="388"/>
      <c r="J212" s="191"/>
      <c r="K212" s="63" t="str">
        <f>IFERROR(VLOOKUP(Tableau2[[#This Row],[Nom association/Sigle]],Tableau1[],2,FALSE),"")</f>
        <v/>
      </c>
      <c r="L212" s="63" t="str">
        <f>IFERROR(VLOOKUP(Tableau2[[#This Row],[Nom association/Sigle]],Tableau1[],4,FALSE),"")</f>
        <v/>
      </c>
      <c r="M212" s="63" t="str">
        <f>IFERROR(VLOOKUP(Tableau2[[#This Row],[Nom association/Sigle]],Tableau1[],5,FALSE),"")</f>
        <v/>
      </c>
      <c r="N212" s="450" t="str">
        <f>IFERROR(VLOOKUP(Tableau2[[#This Row],[Nom association/Sigle]],Tableau1[],6,FALSE),"")</f>
        <v/>
      </c>
      <c r="O212" s="63" t="str">
        <f>IFERROR(VLOOKUP(Tableau2[[#This Row],[Nom association/Sigle]],Tableau1[],7,FALSE),"")</f>
        <v/>
      </c>
      <c r="P212" s="390"/>
      <c r="Q212" s="191"/>
      <c r="R212" s="191"/>
      <c r="S212" s="317"/>
      <c r="T212" s="318"/>
      <c r="U212" s="318"/>
      <c r="V212" s="191"/>
      <c r="W212" s="316"/>
      <c r="X212" s="316" t="str">
        <f>IF(ISBLANK(Tableau2[[#This Row],[Date de début]]),"",UPPER(TEXT(Tableau2[[#This Row],[Date de début]],"mmm")))</f>
        <v/>
      </c>
      <c r="Y212" s="316" t="str">
        <f>IF(ISBLANK(Tableau2[[#This Row],[Date de début]]),"",UPPER(TEXT(Tableau2[[#This Row],[Date de début]],"AAAA")))</f>
        <v/>
      </c>
      <c r="Z212" s="316"/>
      <c r="AA212" s="186" t="str">
        <f>IF(ISBLANK(Tableau2[[#This Row],[Date de fin]]),"",UPPER(TEXT(Tableau2[[#This Row],[Date de fin]],"mmm")))</f>
        <v/>
      </c>
      <c r="AB212" s="319" t="str">
        <f>IF(ISBLANK(Tableau2[[#This Row],[Date de fin]]),"",UPPER(TEXT(Tableau2[[#This Row],[Date de fin]],"AAAA")))</f>
        <v/>
      </c>
      <c r="AC212" s="320">
        <f>DATEDIF(Tableau2[[#This Row],[Date de début]],Tableau2[[#This Row],[Date de fin]],"m")</f>
        <v>0</v>
      </c>
      <c r="AD212" s="318"/>
      <c r="AE212" s="183"/>
      <c r="AF212" s="183"/>
      <c r="AG212" s="191"/>
      <c r="AH212" s="321"/>
      <c r="AI212" s="321"/>
      <c r="AJ212" s="338"/>
      <c r="AK212" s="350">
        <f t="shared" si="3"/>
        <v>0</v>
      </c>
      <c r="AL212" s="339"/>
    </row>
    <row r="213" spans="3:38" ht="42" customHeight="1" x14ac:dyDescent="0.35">
      <c r="C213" s="316"/>
      <c r="D213" s="183" t="str">
        <f>IF(ISBLANK(Tableau2[[#This Row],[Date de signature]]),"",UPPER(TEXT(Tableau2[[#This Row],[Date de signature]],"mmm")))</f>
        <v/>
      </c>
      <c r="E213" s="183" t="str">
        <f>IF(ISBLANK(Tableau2[[#This Row],[Date de signature]]),"",UPPER(TEXT(Tableau2[[#This Row],[Date de signature]],"AAAA")))</f>
        <v/>
      </c>
      <c r="F213" s="207"/>
      <c r="G213" s="183"/>
      <c r="H213" s="386"/>
      <c r="I213" s="388"/>
      <c r="J213" s="191"/>
      <c r="K213" s="63" t="str">
        <f>IFERROR(VLOOKUP(Tableau2[[#This Row],[Nom association/Sigle]],Tableau1[],2,FALSE),"")</f>
        <v/>
      </c>
      <c r="L213" s="63" t="str">
        <f>IFERROR(VLOOKUP(Tableau2[[#This Row],[Nom association/Sigle]],Tableau1[],4,FALSE),"")</f>
        <v/>
      </c>
      <c r="M213" s="63" t="str">
        <f>IFERROR(VLOOKUP(Tableau2[[#This Row],[Nom association/Sigle]],Tableau1[],5,FALSE),"")</f>
        <v/>
      </c>
      <c r="N213" s="450" t="str">
        <f>IFERROR(VLOOKUP(Tableau2[[#This Row],[Nom association/Sigle]],Tableau1[],6,FALSE),"")</f>
        <v/>
      </c>
      <c r="O213" s="63" t="str">
        <f>IFERROR(VLOOKUP(Tableau2[[#This Row],[Nom association/Sigle]],Tableau1[],7,FALSE),"")</f>
        <v/>
      </c>
      <c r="P213" s="390"/>
      <c r="Q213" s="191"/>
      <c r="R213" s="191"/>
      <c r="S213" s="317"/>
      <c r="T213" s="318"/>
      <c r="U213" s="318"/>
      <c r="V213" s="191"/>
      <c r="W213" s="316"/>
      <c r="X213" s="316" t="str">
        <f>IF(ISBLANK(Tableau2[[#This Row],[Date de début]]),"",UPPER(TEXT(Tableau2[[#This Row],[Date de début]],"mmm")))</f>
        <v/>
      </c>
      <c r="Y213" s="316" t="str">
        <f>IF(ISBLANK(Tableau2[[#This Row],[Date de début]]),"",UPPER(TEXT(Tableau2[[#This Row],[Date de début]],"AAAA")))</f>
        <v/>
      </c>
      <c r="Z213" s="316"/>
      <c r="AA213" s="186" t="str">
        <f>IF(ISBLANK(Tableau2[[#This Row],[Date de fin]]),"",UPPER(TEXT(Tableau2[[#This Row],[Date de fin]],"mmm")))</f>
        <v/>
      </c>
      <c r="AB213" s="319" t="str">
        <f>IF(ISBLANK(Tableau2[[#This Row],[Date de fin]]),"",UPPER(TEXT(Tableau2[[#This Row],[Date de fin]],"AAAA")))</f>
        <v/>
      </c>
      <c r="AC213" s="320">
        <f>DATEDIF(Tableau2[[#This Row],[Date de début]],Tableau2[[#This Row],[Date de fin]],"m")</f>
        <v>0</v>
      </c>
      <c r="AD213" s="318"/>
      <c r="AE213" s="183"/>
      <c r="AF213" s="183"/>
      <c r="AG213" s="191"/>
      <c r="AH213" s="321"/>
      <c r="AI213" s="321"/>
      <c r="AJ213" s="338"/>
      <c r="AK213" s="350">
        <f t="shared" si="3"/>
        <v>0</v>
      </c>
      <c r="AL213" s="339"/>
    </row>
    <row r="214" spans="3:38" ht="42" customHeight="1" x14ac:dyDescent="0.35">
      <c r="C214" s="316"/>
      <c r="D214" s="183" t="str">
        <f>IF(ISBLANK(Tableau2[[#This Row],[Date de signature]]),"",UPPER(TEXT(Tableau2[[#This Row],[Date de signature]],"mmm")))</f>
        <v/>
      </c>
      <c r="E214" s="183" t="str">
        <f>IF(ISBLANK(Tableau2[[#This Row],[Date de signature]]),"",UPPER(TEXT(Tableau2[[#This Row],[Date de signature]],"AAAA")))</f>
        <v/>
      </c>
      <c r="F214" s="207"/>
      <c r="G214" s="183"/>
      <c r="H214" s="386"/>
      <c r="I214" s="388"/>
      <c r="J214" s="191"/>
      <c r="K214" s="63" t="str">
        <f>IFERROR(VLOOKUP(Tableau2[[#This Row],[Nom association/Sigle]],Tableau1[],2,FALSE),"")</f>
        <v/>
      </c>
      <c r="L214" s="63" t="str">
        <f>IFERROR(VLOOKUP(Tableau2[[#This Row],[Nom association/Sigle]],Tableau1[],4,FALSE),"")</f>
        <v/>
      </c>
      <c r="M214" s="63" t="str">
        <f>IFERROR(VLOOKUP(Tableau2[[#This Row],[Nom association/Sigle]],Tableau1[],5,FALSE),"")</f>
        <v/>
      </c>
      <c r="N214" s="450" t="str">
        <f>IFERROR(VLOOKUP(Tableau2[[#This Row],[Nom association/Sigle]],Tableau1[],6,FALSE),"")</f>
        <v/>
      </c>
      <c r="O214" s="63" t="str">
        <f>IFERROR(VLOOKUP(Tableau2[[#This Row],[Nom association/Sigle]],Tableau1[],7,FALSE),"")</f>
        <v/>
      </c>
      <c r="P214" s="390"/>
      <c r="Q214" s="191"/>
      <c r="R214" s="191"/>
      <c r="S214" s="317"/>
      <c r="T214" s="318"/>
      <c r="U214" s="318"/>
      <c r="V214" s="191"/>
      <c r="W214" s="316"/>
      <c r="X214" s="316" t="str">
        <f>IF(ISBLANK(Tableau2[[#This Row],[Date de début]]),"",UPPER(TEXT(Tableau2[[#This Row],[Date de début]],"mmm")))</f>
        <v/>
      </c>
      <c r="Y214" s="316" t="str">
        <f>IF(ISBLANK(Tableau2[[#This Row],[Date de début]]),"",UPPER(TEXT(Tableau2[[#This Row],[Date de début]],"AAAA")))</f>
        <v/>
      </c>
      <c r="Z214" s="316"/>
      <c r="AA214" s="186" t="str">
        <f>IF(ISBLANK(Tableau2[[#This Row],[Date de fin]]),"",UPPER(TEXT(Tableau2[[#This Row],[Date de fin]],"mmm")))</f>
        <v/>
      </c>
      <c r="AB214" s="319" t="str">
        <f>IF(ISBLANK(Tableau2[[#This Row],[Date de fin]]),"",UPPER(TEXT(Tableau2[[#This Row],[Date de fin]],"AAAA")))</f>
        <v/>
      </c>
      <c r="AC214" s="320">
        <f>DATEDIF(Tableau2[[#This Row],[Date de début]],Tableau2[[#This Row],[Date de fin]],"m")</f>
        <v>0</v>
      </c>
      <c r="AD214" s="318"/>
      <c r="AE214" s="183"/>
      <c r="AF214" s="183"/>
      <c r="AG214" s="191"/>
      <c r="AH214" s="321"/>
      <c r="AI214" s="321"/>
      <c r="AJ214" s="338"/>
      <c r="AK214" s="350">
        <f t="shared" si="3"/>
        <v>0</v>
      </c>
      <c r="AL214" s="339"/>
    </row>
    <row r="215" spans="3:38" ht="42" customHeight="1" x14ac:dyDescent="0.35">
      <c r="C215" s="316"/>
      <c r="D215" s="183" t="str">
        <f>IF(ISBLANK(Tableau2[[#This Row],[Date de signature]]),"",UPPER(TEXT(Tableau2[[#This Row],[Date de signature]],"mmm")))</f>
        <v/>
      </c>
      <c r="E215" s="183" t="str">
        <f>IF(ISBLANK(Tableau2[[#This Row],[Date de signature]]),"",UPPER(TEXT(Tableau2[[#This Row],[Date de signature]],"AAAA")))</f>
        <v/>
      </c>
      <c r="F215" s="207"/>
      <c r="G215" s="183"/>
      <c r="H215" s="386"/>
      <c r="I215" s="388"/>
      <c r="J215" s="191"/>
      <c r="K215" s="63" t="str">
        <f>IFERROR(VLOOKUP(Tableau2[[#This Row],[Nom association/Sigle]],Tableau1[],2,FALSE),"")</f>
        <v/>
      </c>
      <c r="L215" s="63" t="str">
        <f>IFERROR(VLOOKUP(Tableau2[[#This Row],[Nom association/Sigle]],Tableau1[],4,FALSE),"")</f>
        <v/>
      </c>
      <c r="M215" s="63" t="str">
        <f>IFERROR(VLOOKUP(Tableau2[[#This Row],[Nom association/Sigle]],Tableau1[],5,FALSE),"")</f>
        <v/>
      </c>
      <c r="N215" s="450" t="str">
        <f>IFERROR(VLOOKUP(Tableau2[[#This Row],[Nom association/Sigle]],Tableau1[],6,FALSE),"")</f>
        <v/>
      </c>
      <c r="O215" s="63" t="str">
        <f>IFERROR(VLOOKUP(Tableau2[[#This Row],[Nom association/Sigle]],Tableau1[],7,FALSE),"")</f>
        <v/>
      </c>
      <c r="P215" s="390"/>
      <c r="Q215" s="191"/>
      <c r="R215" s="191"/>
      <c r="S215" s="317"/>
      <c r="T215" s="318"/>
      <c r="U215" s="318"/>
      <c r="V215" s="191"/>
      <c r="W215" s="316"/>
      <c r="X215" s="316" t="str">
        <f>IF(ISBLANK(Tableau2[[#This Row],[Date de début]]),"",UPPER(TEXT(Tableau2[[#This Row],[Date de début]],"mmm")))</f>
        <v/>
      </c>
      <c r="Y215" s="316" t="str">
        <f>IF(ISBLANK(Tableau2[[#This Row],[Date de début]]),"",UPPER(TEXT(Tableau2[[#This Row],[Date de début]],"AAAA")))</f>
        <v/>
      </c>
      <c r="Z215" s="316"/>
      <c r="AA215" s="186" t="str">
        <f>IF(ISBLANK(Tableau2[[#This Row],[Date de fin]]),"",UPPER(TEXT(Tableau2[[#This Row],[Date de fin]],"mmm")))</f>
        <v/>
      </c>
      <c r="AB215" s="319" t="str">
        <f>IF(ISBLANK(Tableau2[[#This Row],[Date de fin]]),"",UPPER(TEXT(Tableau2[[#This Row],[Date de fin]],"AAAA")))</f>
        <v/>
      </c>
      <c r="AC215" s="320">
        <f>DATEDIF(Tableau2[[#This Row],[Date de début]],Tableau2[[#This Row],[Date de fin]],"m")</f>
        <v>0</v>
      </c>
      <c r="AD215" s="318"/>
      <c r="AE215" s="183"/>
      <c r="AF215" s="183"/>
      <c r="AG215" s="191"/>
      <c r="AH215" s="321"/>
      <c r="AI215" s="321"/>
      <c r="AJ215" s="338"/>
      <c r="AK215" s="350">
        <f t="shared" si="3"/>
        <v>0</v>
      </c>
      <c r="AL215" s="339"/>
    </row>
    <row r="216" spans="3:38" ht="42" customHeight="1" x14ac:dyDescent="0.35">
      <c r="C216" s="316"/>
      <c r="D216" s="183" t="str">
        <f>IF(ISBLANK(Tableau2[[#This Row],[Date de signature]]),"",UPPER(TEXT(Tableau2[[#This Row],[Date de signature]],"mmm")))</f>
        <v/>
      </c>
      <c r="E216" s="183" t="str">
        <f>IF(ISBLANK(Tableau2[[#This Row],[Date de signature]]),"",UPPER(TEXT(Tableau2[[#This Row],[Date de signature]],"AAAA")))</f>
        <v/>
      </c>
      <c r="F216" s="207"/>
      <c r="G216" s="183"/>
      <c r="H216" s="386"/>
      <c r="I216" s="388"/>
      <c r="J216" s="191"/>
      <c r="K216" s="63" t="str">
        <f>IFERROR(VLOOKUP(Tableau2[[#This Row],[Nom association/Sigle]],Tableau1[],2,FALSE),"")</f>
        <v/>
      </c>
      <c r="L216" s="63" t="str">
        <f>IFERROR(VLOOKUP(Tableau2[[#This Row],[Nom association/Sigle]],Tableau1[],4,FALSE),"")</f>
        <v/>
      </c>
      <c r="M216" s="63" t="str">
        <f>IFERROR(VLOOKUP(Tableau2[[#This Row],[Nom association/Sigle]],Tableau1[],5,FALSE),"")</f>
        <v/>
      </c>
      <c r="N216" s="450" t="str">
        <f>IFERROR(VLOOKUP(Tableau2[[#This Row],[Nom association/Sigle]],Tableau1[],6,FALSE),"")</f>
        <v/>
      </c>
      <c r="O216" s="63" t="str">
        <f>IFERROR(VLOOKUP(Tableau2[[#This Row],[Nom association/Sigle]],Tableau1[],7,FALSE),"")</f>
        <v/>
      </c>
      <c r="P216" s="390"/>
      <c r="Q216" s="191"/>
      <c r="R216" s="191"/>
      <c r="S216" s="317"/>
      <c r="T216" s="318"/>
      <c r="U216" s="318"/>
      <c r="V216" s="191"/>
      <c r="W216" s="316"/>
      <c r="X216" s="316" t="str">
        <f>IF(ISBLANK(Tableau2[[#This Row],[Date de début]]),"",UPPER(TEXT(Tableau2[[#This Row],[Date de début]],"mmm")))</f>
        <v/>
      </c>
      <c r="Y216" s="316" t="str">
        <f>IF(ISBLANK(Tableau2[[#This Row],[Date de début]]),"",UPPER(TEXT(Tableau2[[#This Row],[Date de début]],"AAAA")))</f>
        <v/>
      </c>
      <c r="Z216" s="316"/>
      <c r="AA216" s="186" t="str">
        <f>IF(ISBLANK(Tableau2[[#This Row],[Date de fin]]),"",UPPER(TEXT(Tableau2[[#This Row],[Date de fin]],"mmm")))</f>
        <v/>
      </c>
      <c r="AB216" s="319" t="str">
        <f>IF(ISBLANK(Tableau2[[#This Row],[Date de fin]]),"",UPPER(TEXT(Tableau2[[#This Row],[Date de fin]],"AAAA")))</f>
        <v/>
      </c>
      <c r="AC216" s="320">
        <f>DATEDIF(Tableau2[[#This Row],[Date de début]],Tableau2[[#This Row],[Date de fin]],"m")</f>
        <v>0</v>
      </c>
      <c r="AD216" s="318"/>
      <c r="AE216" s="183"/>
      <c r="AF216" s="183"/>
      <c r="AG216" s="191"/>
      <c r="AH216" s="321"/>
      <c r="AI216" s="321"/>
      <c r="AJ216" s="338"/>
      <c r="AK216" s="350">
        <f t="shared" si="3"/>
        <v>0</v>
      </c>
      <c r="AL216" s="339"/>
    </row>
    <row r="217" spans="3:38" ht="42" customHeight="1" x14ac:dyDescent="0.35">
      <c r="C217" s="316"/>
      <c r="D217" s="183" t="str">
        <f>IF(ISBLANK(Tableau2[[#This Row],[Date de signature]]),"",UPPER(TEXT(Tableau2[[#This Row],[Date de signature]],"mmm")))</f>
        <v/>
      </c>
      <c r="E217" s="183" t="str">
        <f>IF(ISBLANK(Tableau2[[#This Row],[Date de signature]]),"",UPPER(TEXT(Tableau2[[#This Row],[Date de signature]],"AAAA")))</f>
        <v/>
      </c>
      <c r="F217" s="207"/>
      <c r="G217" s="183"/>
      <c r="H217" s="386"/>
      <c r="I217" s="388"/>
      <c r="J217" s="191"/>
      <c r="K217" s="63" t="str">
        <f>IFERROR(VLOOKUP(Tableau2[[#This Row],[Nom association/Sigle]],Tableau1[],2,FALSE),"")</f>
        <v/>
      </c>
      <c r="L217" s="63" t="str">
        <f>IFERROR(VLOOKUP(Tableau2[[#This Row],[Nom association/Sigle]],Tableau1[],4,FALSE),"")</f>
        <v/>
      </c>
      <c r="M217" s="63" t="str">
        <f>IFERROR(VLOOKUP(Tableau2[[#This Row],[Nom association/Sigle]],Tableau1[],5,FALSE),"")</f>
        <v/>
      </c>
      <c r="N217" s="450" t="str">
        <f>IFERROR(VLOOKUP(Tableau2[[#This Row],[Nom association/Sigle]],Tableau1[],6,FALSE),"")</f>
        <v/>
      </c>
      <c r="O217" s="63" t="str">
        <f>IFERROR(VLOOKUP(Tableau2[[#This Row],[Nom association/Sigle]],Tableau1[],7,FALSE),"")</f>
        <v/>
      </c>
      <c r="P217" s="390"/>
      <c r="Q217" s="191"/>
      <c r="R217" s="191"/>
      <c r="S217" s="317"/>
      <c r="T217" s="318"/>
      <c r="U217" s="318"/>
      <c r="V217" s="191"/>
      <c r="W217" s="316"/>
      <c r="X217" s="316" t="str">
        <f>IF(ISBLANK(Tableau2[[#This Row],[Date de début]]),"",UPPER(TEXT(Tableau2[[#This Row],[Date de début]],"mmm")))</f>
        <v/>
      </c>
      <c r="Y217" s="316" t="str">
        <f>IF(ISBLANK(Tableau2[[#This Row],[Date de début]]),"",UPPER(TEXT(Tableau2[[#This Row],[Date de début]],"AAAA")))</f>
        <v/>
      </c>
      <c r="Z217" s="316"/>
      <c r="AA217" s="186" t="str">
        <f>IF(ISBLANK(Tableau2[[#This Row],[Date de fin]]),"",UPPER(TEXT(Tableau2[[#This Row],[Date de fin]],"mmm")))</f>
        <v/>
      </c>
      <c r="AB217" s="319" t="str">
        <f>IF(ISBLANK(Tableau2[[#This Row],[Date de fin]]),"",UPPER(TEXT(Tableau2[[#This Row],[Date de fin]],"AAAA")))</f>
        <v/>
      </c>
      <c r="AC217" s="320">
        <f>DATEDIF(Tableau2[[#This Row],[Date de début]],Tableau2[[#This Row],[Date de fin]],"m")</f>
        <v>0</v>
      </c>
      <c r="AD217" s="318"/>
      <c r="AE217" s="183"/>
      <c r="AF217" s="183"/>
      <c r="AG217" s="191"/>
      <c r="AH217" s="321"/>
      <c r="AI217" s="321"/>
      <c r="AJ217" s="338"/>
      <c r="AK217" s="350">
        <f t="shared" si="3"/>
        <v>0</v>
      </c>
      <c r="AL217" s="339"/>
    </row>
    <row r="218" spans="3:38" ht="42" customHeight="1" x14ac:dyDescent="0.35">
      <c r="C218" s="316"/>
      <c r="D218" s="183" t="str">
        <f>IF(ISBLANK(Tableau2[[#This Row],[Date de signature]]),"",UPPER(TEXT(Tableau2[[#This Row],[Date de signature]],"mmm")))</f>
        <v/>
      </c>
      <c r="E218" s="183" t="str">
        <f>IF(ISBLANK(Tableau2[[#This Row],[Date de signature]]),"",UPPER(TEXT(Tableau2[[#This Row],[Date de signature]],"AAAA")))</f>
        <v/>
      </c>
      <c r="F218" s="207"/>
      <c r="G218" s="183"/>
      <c r="H218" s="386"/>
      <c r="I218" s="388"/>
      <c r="J218" s="191"/>
      <c r="K218" s="63" t="str">
        <f>IFERROR(VLOOKUP(Tableau2[[#This Row],[Nom association/Sigle]],Tableau1[],2,FALSE),"")</f>
        <v/>
      </c>
      <c r="L218" s="63" t="str">
        <f>IFERROR(VLOOKUP(Tableau2[[#This Row],[Nom association/Sigle]],Tableau1[],4,FALSE),"")</f>
        <v/>
      </c>
      <c r="M218" s="63" t="str">
        <f>IFERROR(VLOOKUP(Tableau2[[#This Row],[Nom association/Sigle]],Tableau1[],5,FALSE),"")</f>
        <v/>
      </c>
      <c r="N218" s="450" t="str">
        <f>IFERROR(VLOOKUP(Tableau2[[#This Row],[Nom association/Sigle]],Tableau1[],6,FALSE),"")</f>
        <v/>
      </c>
      <c r="O218" s="63" t="str">
        <f>IFERROR(VLOOKUP(Tableau2[[#This Row],[Nom association/Sigle]],Tableau1[],7,FALSE),"")</f>
        <v/>
      </c>
      <c r="P218" s="390"/>
      <c r="Q218" s="191"/>
      <c r="R218" s="191"/>
      <c r="S218" s="317"/>
      <c r="T218" s="318"/>
      <c r="U218" s="318"/>
      <c r="V218" s="191"/>
      <c r="W218" s="316"/>
      <c r="X218" s="316" t="str">
        <f>IF(ISBLANK(Tableau2[[#This Row],[Date de début]]),"",UPPER(TEXT(Tableau2[[#This Row],[Date de début]],"mmm")))</f>
        <v/>
      </c>
      <c r="Y218" s="316" t="str">
        <f>IF(ISBLANK(Tableau2[[#This Row],[Date de début]]),"",UPPER(TEXT(Tableau2[[#This Row],[Date de début]],"AAAA")))</f>
        <v/>
      </c>
      <c r="Z218" s="316"/>
      <c r="AA218" s="186" t="str">
        <f>IF(ISBLANK(Tableau2[[#This Row],[Date de fin]]),"",UPPER(TEXT(Tableau2[[#This Row],[Date de fin]],"mmm")))</f>
        <v/>
      </c>
      <c r="AB218" s="319" t="str">
        <f>IF(ISBLANK(Tableau2[[#This Row],[Date de fin]]),"",UPPER(TEXT(Tableau2[[#This Row],[Date de fin]],"AAAA")))</f>
        <v/>
      </c>
      <c r="AC218" s="320">
        <f>DATEDIF(Tableau2[[#This Row],[Date de début]],Tableau2[[#This Row],[Date de fin]],"m")</f>
        <v>0</v>
      </c>
      <c r="AD218" s="318"/>
      <c r="AE218" s="183"/>
      <c r="AF218" s="183"/>
      <c r="AG218" s="191"/>
      <c r="AH218" s="321"/>
      <c r="AI218" s="321"/>
      <c r="AJ218" s="338"/>
      <c r="AK218" s="350">
        <f t="shared" si="3"/>
        <v>0</v>
      </c>
      <c r="AL218" s="339"/>
    </row>
    <row r="219" spans="3:38" ht="42" customHeight="1" x14ac:dyDescent="0.35">
      <c r="C219" s="316"/>
      <c r="D219" s="183" t="str">
        <f>IF(ISBLANK(Tableau2[[#This Row],[Date de signature]]),"",UPPER(TEXT(Tableau2[[#This Row],[Date de signature]],"mmm")))</f>
        <v/>
      </c>
      <c r="E219" s="183" t="str">
        <f>IF(ISBLANK(Tableau2[[#This Row],[Date de signature]]),"",UPPER(TEXT(Tableau2[[#This Row],[Date de signature]],"AAAA")))</f>
        <v/>
      </c>
      <c r="F219" s="207"/>
      <c r="G219" s="183"/>
      <c r="H219" s="386"/>
      <c r="I219" s="388"/>
      <c r="J219" s="191"/>
      <c r="K219" s="63" t="str">
        <f>IFERROR(VLOOKUP(Tableau2[[#This Row],[Nom association/Sigle]],Tableau1[],2,FALSE),"")</f>
        <v/>
      </c>
      <c r="L219" s="63" t="str">
        <f>IFERROR(VLOOKUP(Tableau2[[#This Row],[Nom association/Sigle]],Tableau1[],4,FALSE),"")</f>
        <v/>
      </c>
      <c r="M219" s="63" t="str">
        <f>IFERROR(VLOOKUP(Tableau2[[#This Row],[Nom association/Sigle]],Tableau1[],5,FALSE),"")</f>
        <v/>
      </c>
      <c r="N219" s="450" t="str">
        <f>IFERROR(VLOOKUP(Tableau2[[#This Row],[Nom association/Sigle]],Tableau1[],6,FALSE),"")</f>
        <v/>
      </c>
      <c r="O219" s="63" t="str">
        <f>IFERROR(VLOOKUP(Tableau2[[#This Row],[Nom association/Sigle]],Tableau1[],7,FALSE),"")</f>
        <v/>
      </c>
      <c r="P219" s="390"/>
      <c r="Q219" s="191"/>
      <c r="R219" s="191"/>
      <c r="S219" s="317"/>
      <c r="T219" s="318"/>
      <c r="U219" s="318"/>
      <c r="V219" s="191"/>
      <c r="W219" s="316"/>
      <c r="X219" s="316" t="str">
        <f>IF(ISBLANK(Tableau2[[#This Row],[Date de début]]),"",UPPER(TEXT(Tableau2[[#This Row],[Date de début]],"mmm")))</f>
        <v/>
      </c>
      <c r="Y219" s="316" t="str">
        <f>IF(ISBLANK(Tableau2[[#This Row],[Date de début]]),"",UPPER(TEXT(Tableau2[[#This Row],[Date de début]],"AAAA")))</f>
        <v/>
      </c>
      <c r="Z219" s="316"/>
      <c r="AA219" s="186" t="str">
        <f>IF(ISBLANK(Tableau2[[#This Row],[Date de fin]]),"",UPPER(TEXT(Tableau2[[#This Row],[Date de fin]],"mmm")))</f>
        <v/>
      </c>
      <c r="AB219" s="319" t="str">
        <f>IF(ISBLANK(Tableau2[[#This Row],[Date de fin]]),"",UPPER(TEXT(Tableau2[[#This Row],[Date de fin]],"AAAA")))</f>
        <v/>
      </c>
      <c r="AC219" s="320">
        <f>DATEDIF(Tableau2[[#This Row],[Date de début]],Tableau2[[#This Row],[Date de fin]],"m")</f>
        <v>0</v>
      </c>
      <c r="AD219" s="318"/>
      <c r="AE219" s="183"/>
      <c r="AF219" s="183"/>
      <c r="AG219" s="191"/>
      <c r="AH219" s="321"/>
      <c r="AI219" s="321"/>
      <c r="AJ219" s="338"/>
      <c r="AK219" s="350">
        <f t="shared" si="3"/>
        <v>0</v>
      </c>
      <c r="AL219" s="339"/>
    </row>
    <row r="220" spans="3:38" ht="62.5" customHeight="1" x14ac:dyDescent="0.35">
      <c r="C220" s="316"/>
      <c r="D220" s="183" t="str">
        <f>IF(ISBLANK(Tableau2[[#This Row],[Date de signature]]),"",UPPER(TEXT(Tableau2[[#This Row],[Date de signature]],"mmm")))</f>
        <v/>
      </c>
      <c r="E220" s="183" t="str">
        <f>IF(ISBLANK(Tableau2[[#This Row],[Date de signature]]),"",UPPER(TEXT(Tableau2[[#This Row],[Date de signature]],"AAAA")))</f>
        <v/>
      </c>
      <c r="F220" s="207"/>
      <c r="G220" s="183"/>
      <c r="H220" s="386"/>
      <c r="I220" s="388"/>
      <c r="J220" s="191"/>
      <c r="K220" s="63" t="str">
        <f>IFERROR(VLOOKUP(Tableau2[[#This Row],[Nom association/Sigle]],Tableau1[],2,FALSE),"")</f>
        <v/>
      </c>
      <c r="L220" s="63" t="str">
        <f>IFERROR(VLOOKUP(Tableau2[[#This Row],[Nom association/Sigle]],Tableau1[],4,FALSE),"")</f>
        <v/>
      </c>
      <c r="M220" s="63" t="str">
        <f>IFERROR(VLOOKUP(Tableau2[[#This Row],[Nom association/Sigle]],Tableau1[],5,FALSE),"")</f>
        <v/>
      </c>
      <c r="N220" s="450" t="str">
        <f>IFERROR(VLOOKUP(Tableau2[[#This Row],[Nom association/Sigle]],Tableau1[],6,FALSE),"")</f>
        <v/>
      </c>
      <c r="O220" s="63" t="str">
        <f>IFERROR(VLOOKUP(Tableau2[[#This Row],[Nom association/Sigle]],Tableau1[],7,FALSE),"")</f>
        <v/>
      </c>
      <c r="P220" s="390"/>
      <c r="Q220" s="191"/>
      <c r="R220" s="191"/>
      <c r="S220" s="317"/>
      <c r="T220" s="318"/>
      <c r="U220" s="318"/>
      <c r="V220" s="191"/>
      <c r="W220" s="316"/>
      <c r="X220" s="316" t="str">
        <f>IF(ISBLANK(Tableau2[[#This Row],[Date de début]]),"",UPPER(TEXT(Tableau2[[#This Row],[Date de début]],"mmm")))</f>
        <v/>
      </c>
      <c r="Y220" s="316" t="str">
        <f>IF(ISBLANK(Tableau2[[#This Row],[Date de début]]),"",UPPER(TEXT(Tableau2[[#This Row],[Date de début]],"AAAA")))</f>
        <v/>
      </c>
      <c r="Z220" s="316"/>
      <c r="AA220" s="186" t="str">
        <f>IF(ISBLANK(Tableau2[[#This Row],[Date de fin]]),"",UPPER(TEXT(Tableau2[[#This Row],[Date de fin]],"mmm")))</f>
        <v/>
      </c>
      <c r="AB220" s="319" t="str">
        <f>IF(ISBLANK(Tableau2[[#This Row],[Date de fin]]),"",UPPER(TEXT(Tableau2[[#This Row],[Date de fin]],"AAAA")))</f>
        <v/>
      </c>
      <c r="AC220" s="320">
        <f>DATEDIF(Tableau2[[#This Row],[Date de début]],Tableau2[[#This Row],[Date de fin]],"m")</f>
        <v>0</v>
      </c>
      <c r="AD220" s="318"/>
      <c r="AE220" s="183"/>
      <c r="AF220" s="183"/>
      <c r="AG220" s="191"/>
      <c r="AH220" s="321"/>
      <c r="AI220" s="321"/>
      <c r="AJ220" s="338"/>
      <c r="AK220" s="350">
        <f t="shared" si="3"/>
        <v>0</v>
      </c>
      <c r="AL220" s="339"/>
    </row>
    <row r="221" spans="3:38" ht="42" customHeight="1" x14ac:dyDescent="0.35">
      <c r="C221" s="316"/>
      <c r="D221" s="183" t="str">
        <f>IF(ISBLANK(Tableau2[[#This Row],[Date de signature]]),"",UPPER(TEXT(Tableau2[[#This Row],[Date de signature]],"mmm")))</f>
        <v/>
      </c>
      <c r="E221" s="183" t="str">
        <f>IF(ISBLANK(Tableau2[[#This Row],[Date de signature]]),"",UPPER(TEXT(Tableau2[[#This Row],[Date de signature]],"AAAA")))</f>
        <v/>
      </c>
      <c r="F221" s="207"/>
      <c r="G221" s="183"/>
      <c r="H221" s="386"/>
      <c r="I221" s="388"/>
      <c r="J221" s="191"/>
      <c r="K221" s="63" t="str">
        <f>IFERROR(VLOOKUP(Tableau2[[#This Row],[Nom association/Sigle]],Tableau1[],2,FALSE),"")</f>
        <v/>
      </c>
      <c r="L221" s="63" t="str">
        <f>IFERROR(VLOOKUP(Tableau2[[#This Row],[Nom association/Sigle]],Tableau1[],4,FALSE),"")</f>
        <v/>
      </c>
      <c r="M221" s="63" t="str">
        <f>IFERROR(VLOOKUP(Tableau2[[#This Row],[Nom association/Sigle]],Tableau1[],5,FALSE),"")</f>
        <v/>
      </c>
      <c r="N221" s="450" t="str">
        <f>IFERROR(VLOOKUP(Tableau2[[#This Row],[Nom association/Sigle]],Tableau1[],6,FALSE),"")</f>
        <v/>
      </c>
      <c r="O221" s="63" t="str">
        <f>IFERROR(VLOOKUP(Tableau2[[#This Row],[Nom association/Sigle]],Tableau1[],7,FALSE),"")</f>
        <v/>
      </c>
      <c r="P221" s="390"/>
      <c r="Q221" s="191"/>
      <c r="R221" s="191"/>
      <c r="S221" s="317"/>
      <c r="T221" s="318"/>
      <c r="U221" s="318"/>
      <c r="V221" s="191"/>
      <c r="W221" s="316"/>
      <c r="X221" s="316" t="str">
        <f>IF(ISBLANK(Tableau2[[#This Row],[Date de début]]),"",UPPER(TEXT(Tableau2[[#This Row],[Date de début]],"mmm")))</f>
        <v/>
      </c>
      <c r="Y221" s="316" t="str">
        <f>IF(ISBLANK(Tableau2[[#This Row],[Date de début]]),"",UPPER(TEXT(Tableau2[[#This Row],[Date de début]],"AAAA")))</f>
        <v/>
      </c>
      <c r="Z221" s="316"/>
      <c r="AA221" s="186" t="str">
        <f>IF(ISBLANK(Tableau2[[#This Row],[Date de fin]]),"",UPPER(TEXT(Tableau2[[#This Row],[Date de fin]],"mmm")))</f>
        <v/>
      </c>
      <c r="AB221" s="319" t="str">
        <f>IF(ISBLANK(Tableau2[[#This Row],[Date de fin]]),"",UPPER(TEXT(Tableau2[[#This Row],[Date de fin]],"AAAA")))</f>
        <v/>
      </c>
      <c r="AC221" s="320">
        <f>DATEDIF(Tableau2[[#This Row],[Date de début]],Tableau2[[#This Row],[Date de fin]],"m")</f>
        <v>0</v>
      </c>
      <c r="AD221" s="318"/>
      <c r="AE221" s="183"/>
      <c r="AF221" s="183"/>
      <c r="AG221" s="191"/>
      <c r="AH221" s="321"/>
      <c r="AI221" s="321"/>
      <c r="AJ221" s="338"/>
      <c r="AK221" s="350">
        <f t="shared" si="3"/>
        <v>0</v>
      </c>
      <c r="AL221" s="339"/>
    </row>
    <row r="222" spans="3:38" ht="42" customHeight="1" x14ac:dyDescent="0.35">
      <c r="C222" s="316"/>
      <c r="D222" s="183" t="str">
        <f>IF(ISBLANK(Tableau2[[#This Row],[Date de signature]]),"",UPPER(TEXT(Tableau2[[#This Row],[Date de signature]],"mmm")))</f>
        <v/>
      </c>
      <c r="E222" s="183" t="str">
        <f>IF(ISBLANK(Tableau2[[#This Row],[Date de signature]]),"",UPPER(TEXT(Tableau2[[#This Row],[Date de signature]],"AAAA")))</f>
        <v/>
      </c>
      <c r="F222" s="207"/>
      <c r="G222" s="183"/>
      <c r="H222" s="386"/>
      <c r="I222" s="388"/>
      <c r="J222" s="191"/>
      <c r="K222" s="63" t="str">
        <f>IFERROR(VLOOKUP(Tableau2[[#This Row],[Nom association/Sigle]],Tableau1[],2,FALSE),"")</f>
        <v/>
      </c>
      <c r="L222" s="63" t="str">
        <f>IFERROR(VLOOKUP(Tableau2[[#This Row],[Nom association/Sigle]],Tableau1[],4,FALSE),"")</f>
        <v/>
      </c>
      <c r="M222" s="63" t="str">
        <f>IFERROR(VLOOKUP(Tableau2[[#This Row],[Nom association/Sigle]],Tableau1[],5,FALSE),"")</f>
        <v/>
      </c>
      <c r="N222" s="450" t="str">
        <f>IFERROR(VLOOKUP(Tableau2[[#This Row],[Nom association/Sigle]],Tableau1[],6,FALSE),"")</f>
        <v/>
      </c>
      <c r="O222" s="63" t="str">
        <f>IFERROR(VLOOKUP(Tableau2[[#This Row],[Nom association/Sigle]],Tableau1[],7,FALSE),"")</f>
        <v/>
      </c>
      <c r="P222" s="390"/>
      <c r="Q222" s="191"/>
      <c r="R222" s="191"/>
      <c r="S222" s="317"/>
      <c r="T222" s="318"/>
      <c r="U222" s="318"/>
      <c r="V222" s="191"/>
      <c r="W222" s="316"/>
      <c r="X222" s="316" t="str">
        <f>IF(ISBLANK(Tableau2[[#This Row],[Date de début]]),"",UPPER(TEXT(Tableau2[[#This Row],[Date de début]],"mmm")))</f>
        <v/>
      </c>
      <c r="Y222" s="316" t="str">
        <f>IF(ISBLANK(Tableau2[[#This Row],[Date de début]]),"",UPPER(TEXT(Tableau2[[#This Row],[Date de début]],"AAAA")))</f>
        <v/>
      </c>
      <c r="Z222" s="316"/>
      <c r="AA222" s="186" t="str">
        <f>IF(ISBLANK(Tableau2[[#This Row],[Date de fin]]),"",UPPER(TEXT(Tableau2[[#This Row],[Date de fin]],"mmm")))</f>
        <v/>
      </c>
      <c r="AB222" s="319" t="str">
        <f>IF(ISBLANK(Tableau2[[#This Row],[Date de fin]]),"",UPPER(TEXT(Tableau2[[#This Row],[Date de fin]],"AAAA")))</f>
        <v/>
      </c>
      <c r="AC222" s="320">
        <f>DATEDIF(Tableau2[[#This Row],[Date de début]],Tableau2[[#This Row],[Date de fin]],"m")</f>
        <v>0</v>
      </c>
      <c r="AD222" s="318"/>
      <c r="AE222" s="183"/>
      <c r="AF222" s="183"/>
      <c r="AG222" s="191"/>
      <c r="AH222" s="321"/>
      <c r="AI222" s="321"/>
      <c r="AJ222" s="338"/>
      <c r="AK222" s="350">
        <f t="shared" si="3"/>
        <v>0</v>
      </c>
      <c r="AL222" s="339"/>
    </row>
    <row r="223" spans="3:38" ht="42" customHeight="1" x14ac:dyDescent="0.35">
      <c r="C223" s="316"/>
      <c r="D223" s="183" t="str">
        <f>IF(ISBLANK(Tableau2[[#This Row],[Date de signature]]),"",UPPER(TEXT(Tableau2[[#This Row],[Date de signature]],"mmm")))</f>
        <v/>
      </c>
      <c r="E223" s="183" t="str">
        <f>IF(ISBLANK(Tableau2[[#This Row],[Date de signature]]),"",UPPER(TEXT(Tableau2[[#This Row],[Date de signature]],"AAAA")))</f>
        <v/>
      </c>
      <c r="F223" s="207"/>
      <c r="G223" s="183"/>
      <c r="H223" s="386"/>
      <c r="I223" s="388"/>
      <c r="J223" s="191"/>
      <c r="K223" s="63" t="str">
        <f>IFERROR(VLOOKUP(Tableau2[[#This Row],[Nom association/Sigle]],Tableau1[],2,FALSE),"")</f>
        <v/>
      </c>
      <c r="L223" s="63" t="str">
        <f>IFERROR(VLOOKUP(Tableau2[[#This Row],[Nom association/Sigle]],Tableau1[],4,FALSE),"")</f>
        <v/>
      </c>
      <c r="M223" s="63" t="str">
        <f>IFERROR(VLOOKUP(Tableau2[[#This Row],[Nom association/Sigle]],Tableau1[],5,FALSE),"")</f>
        <v/>
      </c>
      <c r="N223" s="450" t="str">
        <f>IFERROR(VLOOKUP(Tableau2[[#This Row],[Nom association/Sigle]],Tableau1[],6,FALSE),"")</f>
        <v/>
      </c>
      <c r="O223" s="63" t="str">
        <f>IFERROR(VLOOKUP(Tableau2[[#This Row],[Nom association/Sigle]],Tableau1[],7,FALSE),"")</f>
        <v/>
      </c>
      <c r="P223" s="390"/>
      <c r="Q223" s="191"/>
      <c r="R223" s="191"/>
      <c r="S223" s="317"/>
      <c r="T223" s="318"/>
      <c r="U223" s="318"/>
      <c r="V223" s="191"/>
      <c r="W223" s="316"/>
      <c r="X223" s="316" t="str">
        <f>IF(ISBLANK(Tableau2[[#This Row],[Date de début]]),"",UPPER(TEXT(Tableau2[[#This Row],[Date de début]],"mmm")))</f>
        <v/>
      </c>
      <c r="Y223" s="316" t="str">
        <f>IF(ISBLANK(Tableau2[[#This Row],[Date de début]]),"",UPPER(TEXT(Tableau2[[#This Row],[Date de début]],"AAAA")))</f>
        <v/>
      </c>
      <c r="Z223" s="316"/>
      <c r="AA223" s="186" t="str">
        <f>IF(ISBLANK(Tableau2[[#This Row],[Date de fin]]),"",UPPER(TEXT(Tableau2[[#This Row],[Date de fin]],"mmm")))</f>
        <v/>
      </c>
      <c r="AB223" s="319" t="str">
        <f>IF(ISBLANK(Tableau2[[#This Row],[Date de fin]]),"",UPPER(TEXT(Tableau2[[#This Row],[Date de fin]],"AAAA")))</f>
        <v/>
      </c>
      <c r="AC223" s="320">
        <f>DATEDIF(Tableau2[[#This Row],[Date de début]],Tableau2[[#This Row],[Date de fin]],"m")</f>
        <v>0</v>
      </c>
      <c r="AD223" s="318"/>
      <c r="AE223" s="183"/>
      <c r="AF223" s="183"/>
      <c r="AG223" s="191"/>
      <c r="AH223" s="321"/>
      <c r="AI223" s="321"/>
      <c r="AJ223" s="338"/>
      <c r="AK223" s="350">
        <f t="shared" si="3"/>
        <v>0</v>
      </c>
      <c r="AL223" s="339"/>
    </row>
    <row r="224" spans="3:38" ht="42" customHeight="1" x14ac:dyDescent="0.35">
      <c r="C224" s="316"/>
      <c r="D224" s="183" t="str">
        <f>IF(ISBLANK(Tableau2[[#This Row],[Date de signature]]),"",UPPER(TEXT(Tableau2[[#This Row],[Date de signature]],"mmm")))</f>
        <v/>
      </c>
      <c r="E224" s="183" t="str">
        <f>IF(ISBLANK(Tableau2[[#This Row],[Date de signature]]),"",UPPER(TEXT(Tableau2[[#This Row],[Date de signature]],"AAAA")))</f>
        <v/>
      </c>
      <c r="F224" s="207"/>
      <c r="G224" s="183"/>
      <c r="H224" s="386"/>
      <c r="I224" s="388"/>
      <c r="J224" s="191"/>
      <c r="K224" s="63" t="str">
        <f>IFERROR(VLOOKUP(Tableau2[[#This Row],[Nom association/Sigle]],Tableau1[],2,FALSE),"")</f>
        <v/>
      </c>
      <c r="L224" s="63" t="str">
        <f>IFERROR(VLOOKUP(Tableau2[[#This Row],[Nom association/Sigle]],Tableau1[],4,FALSE),"")</f>
        <v/>
      </c>
      <c r="M224" s="63" t="str">
        <f>IFERROR(VLOOKUP(Tableau2[[#This Row],[Nom association/Sigle]],Tableau1[],5,FALSE),"")</f>
        <v/>
      </c>
      <c r="N224" s="450" t="str">
        <f>IFERROR(VLOOKUP(Tableau2[[#This Row],[Nom association/Sigle]],Tableau1[],6,FALSE),"")</f>
        <v/>
      </c>
      <c r="O224" s="63" t="str">
        <f>IFERROR(VLOOKUP(Tableau2[[#This Row],[Nom association/Sigle]],Tableau1[],7,FALSE),"")</f>
        <v/>
      </c>
      <c r="P224" s="390"/>
      <c r="Q224" s="191"/>
      <c r="R224" s="191"/>
      <c r="S224" s="317"/>
      <c r="T224" s="318"/>
      <c r="U224" s="318"/>
      <c r="V224" s="191"/>
      <c r="W224" s="316"/>
      <c r="X224" s="316" t="str">
        <f>IF(ISBLANK(Tableau2[[#This Row],[Date de début]]),"",UPPER(TEXT(Tableau2[[#This Row],[Date de début]],"mmm")))</f>
        <v/>
      </c>
      <c r="Y224" s="316" t="str">
        <f>IF(ISBLANK(Tableau2[[#This Row],[Date de début]]),"",UPPER(TEXT(Tableau2[[#This Row],[Date de début]],"AAAA")))</f>
        <v/>
      </c>
      <c r="Z224" s="316"/>
      <c r="AA224" s="186" t="str">
        <f>IF(ISBLANK(Tableau2[[#This Row],[Date de fin]]),"",UPPER(TEXT(Tableau2[[#This Row],[Date de fin]],"mmm")))</f>
        <v/>
      </c>
      <c r="AB224" s="319" t="str">
        <f>IF(ISBLANK(Tableau2[[#This Row],[Date de fin]]),"",UPPER(TEXT(Tableau2[[#This Row],[Date de fin]],"AAAA")))</f>
        <v/>
      </c>
      <c r="AC224" s="320">
        <f>DATEDIF(Tableau2[[#This Row],[Date de début]],Tableau2[[#This Row],[Date de fin]],"m")</f>
        <v>0</v>
      </c>
      <c r="AD224" s="318"/>
      <c r="AE224" s="183"/>
      <c r="AF224" s="183"/>
      <c r="AG224" s="191"/>
      <c r="AH224" s="321"/>
      <c r="AI224" s="321"/>
      <c r="AJ224" s="338"/>
      <c r="AK224" s="350">
        <f t="shared" si="3"/>
        <v>0</v>
      </c>
      <c r="AL224" s="339"/>
    </row>
    <row r="225" spans="2:38" ht="42" customHeight="1" x14ac:dyDescent="0.35">
      <c r="C225" s="316"/>
      <c r="D225" s="183" t="str">
        <f>IF(ISBLANK(Tableau2[[#This Row],[Date de signature]]),"",UPPER(TEXT(Tableau2[[#This Row],[Date de signature]],"mmm")))</f>
        <v/>
      </c>
      <c r="E225" s="183" t="str">
        <f>IF(ISBLANK(Tableau2[[#This Row],[Date de signature]]),"",UPPER(TEXT(Tableau2[[#This Row],[Date de signature]],"AAAA")))</f>
        <v/>
      </c>
      <c r="F225" s="207"/>
      <c r="G225" s="183"/>
      <c r="H225" s="386"/>
      <c r="I225" s="388"/>
      <c r="J225" s="191"/>
      <c r="K225" s="63" t="str">
        <f>IFERROR(VLOOKUP(Tableau2[[#This Row],[Nom association/Sigle]],Tableau1[],2,FALSE),"")</f>
        <v/>
      </c>
      <c r="L225" s="63" t="str">
        <f>IFERROR(VLOOKUP(Tableau2[[#This Row],[Nom association/Sigle]],Tableau1[],4,FALSE),"")</f>
        <v/>
      </c>
      <c r="M225" s="63" t="str">
        <f>IFERROR(VLOOKUP(Tableau2[[#This Row],[Nom association/Sigle]],Tableau1[],5,FALSE),"")</f>
        <v/>
      </c>
      <c r="N225" s="450" t="str">
        <f>IFERROR(VLOOKUP(Tableau2[[#This Row],[Nom association/Sigle]],Tableau1[],6,FALSE),"")</f>
        <v/>
      </c>
      <c r="O225" s="63" t="str">
        <f>IFERROR(VLOOKUP(Tableau2[[#This Row],[Nom association/Sigle]],Tableau1[],7,FALSE),"")</f>
        <v/>
      </c>
      <c r="P225" s="390"/>
      <c r="Q225" s="191"/>
      <c r="R225" s="191"/>
      <c r="S225" s="317"/>
      <c r="T225" s="318"/>
      <c r="U225" s="318"/>
      <c r="V225" s="191"/>
      <c r="W225" s="316"/>
      <c r="X225" s="316" t="str">
        <f>IF(ISBLANK(Tableau2[[#This Row],[Date de début]]),"",UPPER(TEXT(Tableau2[[#This Row],[Date de début]],"mmm")))</f>
        <v/>
      </c>
      <c r="Y225" s="316" t="str">
        <f>IF(ISBLANK(Tableau2[[#This Row],[Date de début]]),"",UPPER(TEXT(Tableau2[[#This Row],[Date de début]],"AAAA")))</f>
        <v/>
      </c>
      <c r="Z225" s="316"/>
      <c r="AA225" s="186" t="str">
        <f>IF(ISBLANK(Tableau2[[#This Row],[Date de fin]]),"",UPPER(TEXT(Tableau2[[#This Row],[Date de fin]],"mmm")))</f>
        <v/>
      </c>
      <c r="AB225" s="319" t="str">
        <f>IF(ISBLANK(Tableau2[[#This Row],[Date de fin]]),"",UPPER(TEXT(Tableau2[[#This Row],[Date de fin]],"AAAA")))</f>
        <v/>
      </c>
      <c r="AC225" s="320">
        <f>DATEDIF(Tableau2[[#This Row],[Date de début]],Tableau2[[#This Row],[Date de fin]],"m")</f>
        <v>0</v>
      </c>
      <c r="AD225" s="318"/>
      <c r="AE225" s="183"/>
      <c r="AF225" s="183"/>
      <c r="AG225" s="191"/>
      <c r="AH225" s="321"/>
      <c r="AI225" s="321"/>
      <c r="AJ225" s="338"/>
      <c r="AK225" s="350">
        <f t="shared" si="3"/>
        <v>0</v>
      </c>
      <c r="AL225" s="339"/>
    </row>
    <row r="226" spans="2:38" ht="133.5" customHeight="1" x14ac:dyDescent="0.35">
      <c r="C226" s="316"/>
      <c r="D226" s="183" t="str">
        <f>IF(ISBLANK(Tableau2[[#This Row],[Date de signature]]),"",UPPER(TEXT(Tableau2[[#This Row],[Date de signature]],"mmm")))</f>
        <v/>
      </c>
      <c r="E226" s="183" t="str">
        <f>IF(ISBLANK(Tableau2[[#This Row],[Date de signature]]),"",UPPER(TEXT(Tableau2[[#This Row],[Date de signature]],"AAAA")))</f>
        <v/>
      </c>
      <c r="F226" s="207"/>
      <c r="G226" s="183"/>
      <c r="H226" s="386"/>
      <c r="I226" s="388"/>
      <c r="J226" s="191"/>
      <c r="K226" s="63" t="str">
        <f>IFERROR(VLOOKUP(Tableau2[[#This Row],[Nom association/Sigle]],Tableau1[],2,FALSE),"")</f>
        <v/>
      </c>
      <c r="L226" s="63" t="str">
        <f>IFERROR(VLOOKUP(Tableau2[[#This Row],[Nom association/Sigle]],Tableau1[],4,FALSE),"")</f>
        <v/>
      </c>
      <c r="M226" s="63" t="str">
        <f>IFERROR(VLOOKUP(Tableau2[[#This Row],[Nom association/Sigle]],Tableau1[],5,FALSE),"")</f>
        <v/>
      </c>
      <c r="N226" s="450" t="str">
        <f>IFERROR(VLOOKUP(Tableau2[[#This Row],[Nom association/Sigle]],Tableau1[],6,FALSE),"")</f>
        <v/>
      </c>
      <c r="O226" s="63" t="str">
        <f>IFERROR(VLOOKUP(Tableau2[[#This Row],[Nom association/Sigle]],Tableau1[],7,FALSE),"")</f>
        <v/>
      </c>
      <c r="P226" s="390"/>
      <c r="Q226" s="191"/>
      <c r="R226" s="191"/>
      <c r="S226" s="317"/>
      <c r="T226" s="318"/>
      <c r="U226" s="318"/>
      <c r="V226" s="191"/>
      <c r="W226" s="316"/>
      <c r="X226" s="316" t="str">
        <f>IF(ISBLANK(Tableau2[[#This Row],[Date de début]]),"",UPPER(TEXT(Tableau2[[#This Row],[Date de début]],"mmm")))</f>
        <v/>
      </c>
      <c r="Y226" s="316" t="str">
        <f>IF(ISBLANK(Tableau2[[#This Row],[Date de début]]),"",UPPER(TEXT(Tableau2[[#This Row],[Date de début]],"AAAA")))</f>
        <v/>
      </c>
      <c r="Z226" s="316"/>
      <c r="AA226" s="186" t="str">
        <f>IF(ISBLANK(Tableau2[[#This Row],[Date de fin]]),"",UPPER(TEXT(Tableau2[[#This Row],[Date de fin]],"mmm")))</f>
        <v/>
      </c>
      <c r="AB226" s="319" t="str">
        <f>IF(ISBLANK(Tableau2[[#This Row],[Date de fin]]),"",UPPER(TEXT(Tableau2[[#This Row],[Date de fin]],"AAAA")))</f>
        <v/>
      </c>
      <c r="AC226" s="320">
        <f>DATEDIF(Tableau2[[#This Row],[Date de début]],Tableau2[[#This Row],[Date de fin]],"m")</f>
        <v>0</v>
      </c>
      <c r="AD226" s="318"/>
      <c r="AE226" s="183"/>
      <c r="AF226" s="183"/>
      <c r="AG226" s="191"/>
      <c r="AH226" s="321"/>
      <c r="AI226" s="321"/>
      <c r="AJ226" s="338"/>
      <c r="AK226" s="350">
        <f t="shared" si="3"/>
        <v>0</v>
      </c>
      <c r="AL226" s="339"/>
    </row>
    <row r="227" spans="2:38" ht="42" customHeight="1" x14ac:dyDescent="0.35">
      <c r="C227" s="316"/>
      <c r="D227" s="183" t="str">
        <f>IF(ISBLANK(Tableau2[[#This Row],[Date de signature]]),"",UPPER(TEXT(Tableau2[[#This Row],[Date de signature]],"mmm")))</f>
        <v/>
      </c>
      <c r="E227" s="183" t="str">
        <f>IF(ISBLANK(Tableau2[[#This Row],[Date de signature]]),"",UPPER(TEXT(Tableau2[[#This Row],[Date de signature]],"AAAA")))</f>
        <v/>
      </c>
      <c r="F227" s="207"/>
      <c r="G227" s="183"/>
      <c r="H227" s="386"/>
      <c r="I227" s="388"/>
      <c r="J227" s="191"/>
      <c r="K227" s="63" t="str">
        <f>IFERROR(VLOOKUP(Tableau2[[#This Row],[Nom association/Sigle]],Tableau1[],2,FALSE),"")</f>
        <v/>
      </c>
      <c r="L227" s="63" t="str">
        <f>IFERROR(VLOOKUP(Tableau2[[#This Row],[Nom association/Sigle]],Tableau1[],4,FALSE),"")</f>
        <v/>
      </c>
      <c r="M227" s="63" t="str">
        <f>IFERROR(VLOOKUP(Tableau2[[#This Row],[Nom association/Sigle]],Tableau1[],5,FALSE),"")</f>
        <v/>
      </c>
      <c r="N227" s="450" t="str">
        <f>IFERROR(VLOOKUP(Tableau2[[#This Row],[Nom association/Sigle]],Tableau1[],6,FALSE),"")</f>
        <v/>
      </c>
      <c r="O227" s="63" t="str">
        <f>IFERROR(VLOOKUP(Tableau2[[#This Row],[Nom association/Sigle]],Tableau1[],7,FALSE),"")</f>
        <v/>
      </c>
      <c r="P227" s="390"/>
      <c r="Q227" s="191"/>
      <c r="R227" s="191"/>
      <c r="S227" s="317"/>
      <c r="T227" s="318"/>
      <c r="U227" s="318"/>
      <c r="V227" s="191"/>
      <c r="W227" s="316"/>
      <c r="X227" s="316" t="str">
        <f>IF(ISBLANK(Tableau2[[#This Row],[Date de début]]),"",UPPER(TEXT(Tableau2[[#This Row],[Date de début]],"mmm")))</f>
        <v/>
      </c>
      <c r="Y227" s="316" t="str">
        <f>IF(ISBLANK(Tableau2[[#This Row],[Date de début]]),"",UPPER(TEXT(Tableau2[[#This Row],[Date de début]],"AAAA")))</f>
        <v/>
      </c>
      <c r="Z227" s="316"/>
      <c r="AA227" s="186" t="str">
        <f>IF(ISBLANK(Tableau2[[#This Row],[Date de fin]]),"",UPPER(TEXT(Tableau2[[#This Row],[Date de fin]],"mmm")))</f>
        <v/>
      </c>
      <c r="AB227" s="319" t="str">
        <f>IF(ISBLANK(Tableau2[[#This Row],[Date de fin]]),"",UPPER(TEXT(Tableau2[[#This Row],[Date de fin]],"AAAA")))</f>
        <v/>
      </c>
      <c r="AC227" s="320">
        <f>DATEDIF(Tableau2[[#This Row],[Date de début]],Tableau2[[#This Row],[Date de fin]],"m")</f>
        <v>0</v>
      </c>
      <c r="AD227" s="318"/>
      <c r="AE227" s="183"/>
      <c r="AF227" s="183"/>
      <c r="AG227" s="191"/>
      <c r="AH227" s="321"/>
      <c r="AI227" s="321"/>
      <c r="AJ227" s="338"/>
      <c r="AK227" s="350">
        <f t="shared" si="3"/>
        <v>0</v>
      </c>
      <c r="AL227" s="339"/>
    </row>
    <row r="228" spans="2:38" ht="42" customHeight="1" x14ac:dyDescent="0.35">
      <c r="C228" s="316"/>
      <c r="D228" s="183" t="str">
        <f>IF(ISBLANK(Tableau2[[#This Row],[Date de signature]]),"",UPPER(TEXT(Tableau2[[#This Row],[Date de signature]],"mmm")))</f>
        <v/>
      </c>
      <c r="E228" s="183" t="str">
        <f>IF(ISBLANK(Tableau2[[#This Row],[Date de signature]]),"",UPPER(TEXT(Tableau2[[#This Row],[Date de signature]],"AAAA")))</f>
        <v/>
      </c>
      <c r="F228" s="207"/>
      <c r="G228" s="183"/>
      <c r="H228" s="386"/>
      <c r="I228" s="388"/>
      <c r="J228" s="191"/>
      <c r="K228" s="63" t="str">
        <f>IFERROR(VLOOKUP(Tableau2[[#This Row],[Nom association/Sigle]],Tableau1[],2,FALSE),"")</f>
        <v/>
      </c>
      <c r="L228" s="63" t="str">
        <f>IFERROR(VLOOKUP(Tableau2[[#This Row],[Nom association/Sigle]],Tableau1[],4,FALSE),"")</f>
        <v/>
      </c>
      <c r="M228" s="63" t="str">
        <f>IFERROR(VLOOKUP(Tableau2[[#This Row],[Nom association/Sigle]],Tableau1[],5,FALSE),"")</f>
        <v/>
      </c>
      <c r="N228" s="450" t="str">
        <f>IFERROR(VLOOKUP(Tableau2[[#This Row],[Nom association/Sigle]],Tableau1[],6,FALSE),"")</f>
        <v/>
      </c>
      <c r="O228" s="63" t="str">
        <f>IFERROR(VLOOKUP(Tableau2[[#This Row],[Nom association/Sigle]],Tableau1[],7,FALSE),"")</f>
        <v/>
      </c>
      <c r="P228" s="390"/>
      <c r="Q228" s="191"/>
      <c r="R228" s="191"/>
      <c r="S228" s="317"/>
      <c r="T228" s="318"/>
      <c r="U228" s="318"/>
      <c r="V228" s="191"/>
      <c r="W228" s="316"/>
      <c r="X228" s="316" t="str">
        <f>IF(ISBLANK(Tableau2[[#This Row],[Date de début]]),"",UPPER(TEXT(Tableau2[[#This Row],[Date de début]],"mmm")))</f>
        <v/>
      </c>
      <c r="Y228" s="316" t="str">
        <f>IF(ISBLANK(Tableau2[[#This Row],[Date de début]]),"",UPPER(TEXT(Tableau2[[#This Row],[Date de début]],"AAAA")))</f>
        <v/>
      </c>
      <c r="Z228" s="316"/>
      <c r="AA228" s="186" t="str">
        <f>IF(ISBLANK(Tableau2[[#This Row],[Date de fin]]),"",UPPER(TEXT(Tableau2[[#This Row],[Date de fin]],"mmm")))</f>
        <v/>
      </c>
      <c r="AB228" s="319" t="str">
        <f>IF(ISBLANK(Tableau2[[#This Row],[Date de fin]]),"",UPPER(TEXT(Tableau2[[#This Row],[Date de fin]],"AAAA")))</f>
        <v/>
      </c>
      <c r="AC228" s="320">
        <f>DATEDIF(Tableau2[[#This Row],[Date de début]],Tableau2[[#This Row],[Date de fin]],"m")</f>
        <v>0</v>
      </c>
      <c r="AD228" s="318"/>
      <c r="AE228" s="183"/>
      <c r="AF228" s="183"/>
      <c r="AG228" s="191"/>
      <c r="AH228" s="321"/>
      <c r="AI228" s="321"/>
      <c r="AJ228" s="338"/>
      <c r="AK228" s="350">
        <f t="shared" si="3"/>
        <v>0</v>
      </c>
      <c r="AL228" s="339"/>
    </row>
    <row r="229" spans="2:38" ht="117" customHeight="1" x14ac:dyDescent="0.35">
      <c r="B229" s="364"/>
      <c r="C229" s="316"/>
      <c r="D229" s="183" t="str">
        <f>IF(ISBLANK(Tableau2[[#This Row],[Date de signature]]),"",UPPER(TEXT(Tableau2[[#This Row],[Date de signature]],"mmm")))</f>
        <v/>
      </c>
      <c r="E229" s="183" t="str">
        <f>IF(ISBLANK(Tableau2[[#This Row],[Date de signature]]),"",UPPER(TEXT(Tableau2[[#This Row],[Date de signature]],"AAAA")))</f>
        <v/>
      </c>
      <c r="F229" s="207"/>
      <c r="G229" s="183"/>
      <c r="H229" s="386"/>
      <c r="I229" s="388"/>
      <c r="J229" s="191"/>
      <c r="K229" s="63" t="str">
        <f>IFERROR(VLOOKUP(Tableau2[[#This Row],[Nom association/Sigle]],Tableau1[],2,FALSE),"")</f>
        <v/>
      </c>
      <c r="L229" s="63" t="str">
        <f>IFERROR(VLOOKUP(Tableau2[[#This Row],[Nom association/Sigle]],Tableau1[],4,FALSE),"")</f>
        <v/>
      </c>
      <c r="M229" s="63" t="str">
        <f>IFERROR(VLOOKUP(Tableau2[[#This Row],[Nom association/Sigle]],Tableau1[],5,FALSE),"")</f>
        <v/>
      </c>
      <c r="N229" s="450" t="str">
        <f>IFERROR(VLOOKUP(Tableau2[[#This Row],[Nom association/Sigle]],Tableau1[],6,FALSE),"")</f>
        <v/>
      </c>
      <c r="O229" s="63" t="str">
        <f>IFERROR(VLOOKUP(Tableau2[[#This Row],[Nom association/Sigle]],Tableau1[],7,FALSE),"")</f>
        <v/>
      </c>
      <c r="P229" s="390"/>
      <c r="Q229" s="191"/>
      <c r="R229" s="191"/>
      <c r="S229" s="317"/>
      <c r="T229" s="318"/>
      <c r="U229" s="318"/>
      <c r="V229" s="191"/>
      <c r="W229" s="316"/>
      <c r="X229" s="316" t="str">
        <f>IF(ISBLANK(Tableau2[[#This Row],[Date de début]]),"",UPPER(TEXT(Tableau2[[#This Row],[Date de début]],"mmm")))</f>
        <v/>
      </c>
      <c r="Y229" s="316" t="str">
        <f>IF(ISBLANK(Tableau2[[#This Row],[Date de début]]),"",UPPER(TEXT(Tableau2[[#This Row],[Date de début]],"AAAA")))</f>
        <v/>
      </c>
      <c r="Z229" s="316"/>
      <c r="AA229" s="186" t="str">
        <f>IF(ISBLANK(Tableau2[[#This Row],[Date de fin]]),"",UPPER(TEXT(Tableau2[[#This Row],[Date de fin]],"mmm")))</f>
        <v/>
      </c>
      <c r="AB229" s="319" t="str">
        <f>IF(ISBLANK(Tableau2[[#This Row],[Date de fin]]),"",UPPER(TEXT(Tableau2[[#This Row],[Date de fin]],"AAAA")))</f>
        <v/>
      </c>
      <c r="AC229" s="320">
        <f>DATEDIF(Tableau2[[#This Row],[Date de début]],Tableau2[[#This Row],[Date de fin]],"m")</f>
        <v>0</v>
      </c>
      <c r="AD229" s="318"/>
      <c r="AE229" s="183"/>
      <c r="AF229" s="183"/>
      <c r="AG229" s="191"/>
      <c r="AH229" s="321"/>
      <c r="AI229" s="321"/>
      <c r="AJ229" s="338"/>
      <c r="AK229" s="350">
        <f t="shared" si="3"/>
        <v>0</v>
      </c>
      <c r="AL229" s="339"/>
    </row>
    <row r="230" spans="2:38" ht="42" customHeight="1" x14ac:dyDescent="0.35">
      <c r="C230" s="316"/>
      <c r="D230" s="183" t="str">
        <f>IF(ISBLANK(Tableau2[[#This Row],[Date de signature]]),"",UPPER(TEXT(Tableau2[[#This Row],[Date de signature]],"mmm")))</f>
        <v/>
      </c>
      <c r="E230" s="183" t="str">
        <f>IF(ISBLANK(Tableau2[[#This Row],[Date de signature]]),"",UPPER(TEXT(Tableau2[[#This Row],[Date de signature]],"AAAA")))</f>
        <v/>
      </c>
      <c r="F230" s="207"/>
      <c r="G230" s="183"/>
      <c r="H230" s="386"/>
      <c r="I230" s="388"/>
      <c r="J230" s="191"/>
      <c r="K230" s="63" t="str">
        <f>IFERROR(VLOOKUP(Tableau2[[#This Row],[Nom association/Sigle]],Tableau1[],2,FALSE),"")</f>
        <v/>
      </c>
      <c r="L230" s="63" t="str">
        <f>IFERROR(VLOOKUP(Tableau2[[#This Row],[Nom association/Sigle]],Tableau1[],4,FALSE),"")</f>
        <v/>
      </c>
      <c r="M230" s="63" t="str">
        <f>IFERROR(VLOOKUP(Tableau2[[#This Row],[Nom association/Sigle]],Tableau1[],5,FALSE),"")</f>
        <v/>
      </c>
      <c r="N230" s="450" t="str">
        <f>IFERROR(VLOOKUP(Tableau2[[#This Row],[Nom association/Sigle]],Tableau1[],6,FALSE),"")</f>
        <v/>
      </c>
      <c r="O230" s="63" t="str">
        <f>IFERROR(VLOOKUP(Tableau2[[#This Row],[Nom association/Sigle]],Tableau1[],7,FALSE),"")</f>
        <v/>
      </c>
      <c r="P230" s="390"/>
      <c r="Q230" s="191"/>
      <c r="R230" s="191"/>
      <c r="S230" s="317"/>
      <c r="T230" s="318"/>
      <c r="U230" s="318"/>
      <c r="V230" s="191"/>
      <c r="W230" s="316"/>
      <c r="X230" s="316" t="str">
        <f>IF(ISBLANK(Tableau2[[#This Row],[Date de début]]),"",UPPER(TEXT(Tableau2[[#This Row],[Date de début]],"mmm")))</f>
        <v/>
      </c>
      <c r="Y230" s="316" t="str">
        <f>IF(ISBLANK(Tableau2[[#This Row],[Date de début]]),"",UPPER(TEXT(Tableau2[[#This Row],[Date de début]],"AAAA")))</f>
        <v/>
      </c>
      <c r="Z230" s="316"/>
      <c r="AA230" s="186" t="str">
        <f>IF(ISBLANK(Tableau2[[#This Row],[Date de fin]]),"",UPPER(TEXT(Tableau2[[#This Row],[Date de fin]],"mmm")))</f>
        <v/>
      </c>
      <c r="AB230" s="319" t="str">
        <f>IF(ISBLANK(Tableau2[[#This Row],[Date de fin]]),"",UPPER(TEXT(Tableau2[[#This Row],[Date de fin]],"AAAA")))</f>
        <v/>
      </c>
      <c r="AC230" s="320">
        <f>DATEDIF(Tableau2[[#This Row],[Date de début]],Tableau2[[#This Row],[Date de fin]],"m")</f>
        <v>0</v>
      </c>
      <c r="AD230" s="318"/>
      <c r="AE230" s="183"/>
      <c r="AF230" s="183"/>
      <c r="AG230" s="191"/>
      <c r="AH230" s="321"/>
      <c r="AI230" s="321"/>
      <c r="AJ230" s="338"/>
      <c r="AK230" s="350">
        <f t="shared" si="3"/>
        <v>0</v>
      </c>
      <c r="AL230" s="339"/>
    </row>
    <row r="231" spans="2:38" ht="42" customHeight="1" x14ac:dyDescent="0.35">
      <c r="C231" s="316"/>
      <c r="D231" s="183" t="str">
        <f>IF(ISBLANK(Tableau2[[#This Row],[Date de signature]]),"",UPPER(TEXT(Tableau2[[#This Row],[Date de signature]],"mmm")))</f>
        <v/>
      </c>
      <c r="E231" s="183" t="str">
        <f>IF(ISBLANK(Tableau2[[#This Row],[Date de signature]]),"",UPPER(TEXT(Tableau2[[#This Row],[Date de signature]],"AAAA")))</f>
        <v/>
      </c>
      <c r="F231" s="207"/>
      <c r="G231" s="183"/>
      <c r="H231" s="386"/>
      <c r="I231" s="388"/>
      <c r="J231" s="191"/>
      <c r="K231" s="63" t="str">
        <f>IFERROR(VLOOKUP(Tableau2[[#This Row],[Nom association/Sigle]],Tableau1[],2,FALSE),"")</f>
        <v/>
      </c>
      <c r="L231" s="63" t="str">
        <f>IFERROR(VLOOKUP(Tableau2[[#This Row],[Nom association/Sigle]],Tableau1[],4,FALSE),"")</f>
        <v/>
      </c>
      <c r="M231" s="63" t="str">
        <f>IFERROR(VLOOKUP(Tableau2[[#This Row],[Nom association/Sigle]],Tableau1[],5,FALSE),"")</f>
        <v/>
      </c>
      <c r="N231" s="450" t="str">
        <f>IFERROR(VLOOKUP(Tableau2[[#This Row],[Nom association/Sigle]],Tableau1[],6,FALSE),"")</f>
        <v/>
      </c>
      <c r="O231" s="63" t="str">
        <f>IFERROR(VLOOKUP(Tableau2[[#This Row],[Nom association/Sigle]],Tableau1[],7,FALSE),"")</f>
        <v/>
      </c>
      <c r="P231" s="390"/>
      <c r="Q231" s="191"/>
      <c r="R231" s="191"/>
      <c r="S231" s="317"/>
      <c r="T231" s="318"/>
      <c r="U231" s="318"/>
      <c r="V231" s="191"/>
      <c r="W231" s="316"/>
      <c r="X231" s="316" t="str">
        <f>IF(ISBLANK(Tableau2[[#This Row],[Date de début]]),"",UPPER(TEXT(Tableau2[[#This Row],[Date de début]],"mmm")))</f>
        <v/>
      </c>
      <c r="Y231" s="316" t="str">
        <f>IF(ISBLANK(Tableau2[[#This Row],[Date de début]]),"",UPPER(TEXT(Tableau2[[#This Row],[Date de début]],"AAAA")))</f>
        <v/>
      </c>
      <c r="Z231" s="316"/>
      <c r="AA231" s="186" t="str">
        <f>IF(ISBLANK(Tableau2[[#This Row],[Date de fin]]),"",UPPER(TEXT(Tableau2[[#This Row],[Date de fin]],"mmm")))</f>
        <v/>
      </c>
      <c r="AB231" s="319" t="str">
        <f>IF(ISBLANK(Tableau2[[#This Row],[Date de fin]]),"",UPPER(TEXT(Tableau2[[#This Row],[Date de fin]],"AAAA")))</f>
        <v/>
      </c>
      <c r="AC231" s="320">
        <f>DATEDIF(Tableau2[[#This Row],[Date de début]],Tableau2[[#This Row],[Date de fin]],"m")</f>
        <v>0</v>
      </c>
      <c r="AD231" s="318"/>
      <c r="AE231" s="183"/>
      <c r="AF231" s="183"/>
      <c r="AG231" s="191"/>
      <c r="AH231" s="321"/>
      <c r="AI231" s="321"/>
      <c r="AJ231" s="338"/>
      <c r="AK231" s="350">
        <f t="shared" si="3"/>
        <v>0</v>
      </c>
      <c r="AL231" s="339"/>
    </row>
    <row r="232" spans="2:38" ht="42" customHeight="1" x14ac:dyDescent="0.35">
      <c r="C232" s="316"/>
      <c r="D232" s="183" t="str">
        <f>IF(ISBLANK(Tableau2[[#This Row],[Date de signature]]),"",UPPER(TEXT(Tableau2[[#This Row],[Date de signature]],"mmm")))</f>
        <v/>
      </c>
      <c r="E232" s="183" t="str">
        <f>IF(ISBLANK(Tableau2[[#This Row],[Date de signature]]),"",UPPER(TEXT(Tableau2[[#This Row],[Date de signature]],"AAAA")))</f>
        <v/>
      </c>
      <c r="F232" s="207"/>
      <c r="G232" s="183"/>
      <c r="H232" s="386"/>
      <c r="I232" s="388"/>
      <c r="J232" s="191"/>
      <c r="K232" s="63" t="str">
        <f>IFERROR(VLOOKUP(Tableau2[[#This Row],[Nom association/Sigle]],Tableau1[],2,FALSE),"")</f>
        <v/>
      </c>
      <c r="L232" s="63" t="str">
        <f>IFERROR(VLOOKUP(Tableau2[[#This Row],[Nom association/Sigle]],Tableau1[],4,FALSE),"")</f>
        <v/>
      </c>
      <c r="M232" s="63" t="str">
        <f>IFERROR(VLOOKUP(Tableau2[[#This Row],[Nom association/Sigle]],Tableau1[],5,FALSE),"")</f>
        <v/>
      </c>
      <c r="N232" s="450" t="str">
        <f>IFERROR(VLOOKUP(Tableau2[[#This Row],[Nom association/Sigle]],Tableau1[],6,FALSE),"")</f>
        <v/>
      </c>
      <c r="O232" s="63" t="str">
        <f>IFERROR(VLOOKUP(Tableau2[[#This Row],[Nom association/Sigle]],Tableau1[],7,FALSE),"")</f>
        <v/>
      </c>
      <c r="P232" s="390"/>
      <c r="Q232" s="191"/>
      <c r="R232" s="191"/>
      <c r="S232" s="317"/>
      <c r="T232" s="318"/>
      <c r="U232" s="318"/>
      <c r="V232" s="191"/>
      <c r="W232" s="316"/>
      <c r="X232" s="316" t="str">
        <f>IF(ISBLANK(Tableau2[[#This Row],[Date de début]]),"",UPPER(TEXT(Tableau2[[#This Row],[Date de début]],"mmm")))</f>
        <v/>
      </c>
      <c r="Y232" s="316" t="str">
        <f>IF(ISBLANK(Tableau2[[#This Row],[Date de début]]),"",UPPER(TEXT(Tableau2[[#This Row],[Date de début]],"AAAA")))</f>
        <v/>
      </c>
      <c r="Z232" s="316"/>
      <c r="AA232" s="186" t="str">
        <f>IF(ISBLANK(Tableau2[[#This Row],[Date de fin]]),"",UPPER(TEXT(Tableau2[[#This Row],[Date de fin]],"mmm")))</f>
        <v/>
      </c>
      <c r="AB232" s="319" t="str">
        <f>IF(ISBLANK(Tableau2[[#This Row],[Date de fin]]),"",UPPER(TEXT(Tableau2[[#This Row],[Date de fin]],"AAAA")))</f>
        <v/>
      </c>
      <c r="AC232" s="320">
        <f>DATEDIF(Tableau2[[#This Row],[Date de début]],Tableau2[[#This Row],[Date de fin]],"m")</f>
        <v>0</v>
      </c>
      <c r="AD232" s="318"/>
      <c r="AE232" s="183"/>
      <c r="AF232" s="183"/>
      <c r="AG232" s="191"/>
      <c r="AH232" s="321"/>
      <c r="AI232" s="321"/>
      <c r="AJ232" s="338"/>
      <c r="AK232" s="350">
        <f t="shared" si="3"/>
        <v>0</v>
      </c>
      <c r="AL232" s="339"/>
    </row>
    <row r="233" spans="2:38" ht="42" customHeight="1" x14ac:dyDescent="0.35">
      <c r="C233" s="316"/>
      <c r="D233" s="183" t="str">
        <f>IF(ISBLANK(Tableau2[[#This Row],[Date de signature]]),"",UPPER(TEXT(Tableau2[[#This Row],[Date de signature]],"mmm")))</f>
        <v/>
      </c>
      <c r="E233" s="183" t="str">
        <f>IF(ISBLANK(Tableau2[[#This Row],[Date de signature]]),"",UPPER(TEXT(Tableau2[[#This Row],[Date de signature]],"AAAA")))</f>
        <v/>
      </c>
      <c r="F233" s="207"/>
      <c r="G233" s="183"/>
      <c r="H233" s="386"/>
      <c r="I233" s="388"/>
      <c r="J233" s="191"/>
      <c r="K233" s="63" t="str">
        <f>IFERROR(VLOOKUP(Tableau2[[#This Row],[Nom association/Sigle]],Tableau1[],2,FALSE),"")</f>
        <v/>
      </c>
      <c r="L233" s="63" t="str">
        <f>IFERROR(VLOOKUP(Tableau2[[#This Row],[Nom association/Sigle]],Tableau1[],4,FALSE),"")</f>
        <v/>
      </c>
      <c r="M233" s="63" t="str">
        <f>IFERROR(VLOOKUP(Tableau2[[#This Row],[Nom association/Sigle]],Tableau1[],5,FALSE),"")</f>
        <v/>
      </c>
      <c r="N233" s="450" t="str">
        <f>IFERROR(VLOOKUP(Tableau2[[#This Row],[Nom association/Sigle]],Tableau1[],6,FALSE),"")</f>
        <v/>
      </c>
      <c r="O233" s="63" t="str">
        <f>IFERROR(VLOOKUP(Tableau2[[#This Row],[Nom association/Sigle]],Tableau1[],7,FALSE),"")</f>
        <v/>
      </c>
      <c r="P233" s="390"/>
      <c r="Q233" s="191"/>
      <c r="R233" s="191"/>
      <c r="S233" s="317"/>
      <c r="T233" s="318"/>
      <c r="U233" s="318"/>
      <c r="V233" s="191"/>
      <c r="W233" s="316"/>
      <c r="X233" s="316" t="str">
        <f>IF(ISBLANK(Tableau2[[#This Row],[Date de début]]),"",UPPER(TEXT(Tableau2[[#This Row],[Date de début]],"mmm")))</f>
        <v/>
      </c>
      <c r="Y233" s="316" t="str">
        <f>IF(ISBLANK(Tableau2[[#This Row],[Date de début]]),"",UPPER(TEXT(Tableau2[[#This Row],[Date de début]],"AAAA")))</f>
        <v/>
      </c>
      <c r="Z233" s="316"/>
      <c r="AA233" s="186" t="str">
        <f>IF(ISBLANK(Tableau2[[#This Row],[Date de fin]]),"",UPPER(TEXT(Tableau2[[#This Row],[Date de fin]],"mmm")))</f>
        <v/>
      </c>
      <c r="AB233" s="319" t="str">
        <f>IF(ISBLANK(Tableau2[[#This Row],[Date de fin]]),"",UPPER(TEXT(Tableau2[[#This Row],[Date de fin]],"AAAA")))</f>
        <v/>
      </c>
      <c r="AC233" s="320">
        <f>DATEDIF(Tableau2[[#This Row],[Date de début]],Tableau2[[#This Row],[Date de fin]],"m")</f>
        <v>0</v>
      </c>
      <c r="AD233" s="318"/>
      <c r="AE233" s="183"/>
      <c r="AF233" s="183"/>
      <c r="AG233" s="191"/>
      <c r="AH233" s="321"/>
      <c r="AI233" s="321"/>
      <c r="AJ233" s="338"/>
      <c r="AK233" s="350">
        <f t="shared" si="3"/>
        <v>0</v>
      </c>
      <c r="AL233" s="339"/>
    </row>
    <row r="234" spans="2:38" ht="42" customHeight="1" x14ac:dyDescent="0.35">
      <c r="C234" s="316"/>
      <c r="D234" s="183" t="str">
        <f>IF(ISBLANK(Tableau2[[#This Row],[Date de signature]]),"",UPPER(TEXT(Tableau2[[#This Row],[Date de signature]],"mmm")))</f>
        <v/>
      </c>
      <c r="E234" s="183" t="str">
        <f>IF(ISBLANK(Tableau2[[#This Row],[Date de signature]]),"",UPPER(TEXT(Tableau2[[#This Row],[Date de signature]],"AAAA")))</f>
        <v/>
      </c>
      <c r="F234" s="207"/>
      <c r="G234" s="183"/>
      <c r="H234" s="386"/>
      <c r="I234" s="388"/>
      <c r="J234" s="191"/>
      <c r="K234" s="63" t="str">
        <f>IFERROR(VLOOKUP(Tableau2[[#This Row],[Nom association/Sigle]],Tableau1[],2,FALSE),"")</f>
        <v/>
      </c>
      <c r="L234" s="63" t="str">
        <f>IFERROR(VLOOKUP(Tableau2[[#This Row],[Nom association/Sigle]],Tableau1[],4,FALSE),"")</f>
        <v/>
      </c>
      <c r="M234" s="63" t="str">
        <f>IFERROR(VLOOKUP(Tableau2[[#This Row],[Nom association/Sigle]],Tableau1[],5,FALSE),"")</f>
        <v/>
      </c>
      <c r="N234" s="450" t="str">
        <f>IFERROR(VLOOKUP(Tableau2[[#This Row],[Nom association/Sigle]],Tableau1[],6,FALSE),"")</f>
        <v/>
      </c>
      <c r="O234" s="63" t="str">
        <f>IFERROR(VLOOKUP(Tableau2[[#This Row],[Nom association/Sigle]],Tableau1[],7,FALSE),"")</f>
        <v/>
      </c>
      <c r="P234" s="390"/>
      <c r="Q234" s="191"/>
      <c r="R234" s="191"/>
      <c r="S234" s="317"/>
      <c r="T234" s="318"/>
      <c r="U234" s="318"/>
      <c r="V234" s="191"/>
      <c r="W234" s="316"/>
      <c r="X234" s="316" t="str">
        <f>IF(ISBLANK(Tableau2[[#This Row],[Date de début]]),"",UPPER(TEXT(Tableau2[[#This Row],[Date de début]],"mmm")))</f>
        <v/>
      </c>
      <c r="Y234" s="316" t="str">
        <f>IF(ISBLANK(Tableau2[[#This Row],[Date de début]]),"",UPPER(TEXT(Tableau2[[#This Row],[Date de début]],"AAAA")))</f>
        <v/>
      </c>
      <c r="Z234" s="316"/>
      <c r="AA234" s="186" t="str">
        <f>IF(ISBLANK(Tableau2[[#This Row],[Date de fin]]),"",UPPER(TEXT(Tableau2[[#This Row],[Date de fin]],"mmm")))</f>
        <v/>
      </c>
      <c r="AB234" s="319" t="str">
        <f>IF(ISBLANK(Tableau2[[#This Row],[Date de fin]]),"",UPPER(TEXT(Tableau2[[#This Row],[Date de fin]],"AAAA")))</f>
        <v/>
      </c>
      <c r="AC234" s="320">
        <f>DATEDIF(Tableau2[[#This Row],[Date de début]],Tableau2[[#This Row],[Date de fin]],"m")</f>
        <v>0</v>
      </c>
      <c r="AD234" s="318"/>
      <c r="AE234" s="183"/>
      <c r="AF234" s="183"/>
      <c r="AG234" s="191"/>
      <c r="AH234" s="321"/>
      <c r="AI234" s="321"/>
      <c r="AJ234" s="338"/>
      <c r="AK234" s="350">
        <f t="shared" si="3"/>
        <v>0</v>
      </c>
      <c r="AL234" s="339"/>
    </row>
    <row r="235" spans="2:38" ht="42" customHeight="1" x14ac:dyDescent="0.35">
      <c r="C235" s="316"/>
      <c r="D235" s="183" t="str">
        <f>IF(ISBLANK(Tableau2[[#This Row],[Date de signature]]),"",UPPER(TEXT(Tableau2[[#This Row],[Date de signature]],"mmm")))</f>
        <v/>
      </c>
      <c r="E235" s="183" t="str">
        <f>IF(ISBLANK(Tableau2[[#This Row],[Date de signature]]),"",UPPER(TEXT(Tableau2[[#This Row],[Date de signature]],"AAAA")))</f>
        <v/>
      </c>
      <c r="F235" s="207"/>
      <c r="G235" s="183"/>
      <c r="H235" s="386"/>
      <c r="I235" s="388"/>
      <c r="J235" s="191"/>
      <c r="K235" s="63" t="str">
        <f>IFERROR(VLOOKUP(Tableau2[[#This Row],[Nom association/Sigle]],Tableau1[],2,FALSE),"")</f>
        <v/>
      </c>
      <c r="L235" s="63" t="str">
        <f>IFERROR(VLOOKUP(Tableau2[[#This Row],[Nom association/Sigle]],Tableau1[],4,FALSE),"")</f>
        <v/>
      </c>
      <c r="M235" s="63" t="str">
        <f>IFERROR(VLOOKUP(Tableau2[[#This Row],[Nom association/Sigle]],Tableau1[],5,FALSE),"")</f>
        <v/>
      </c>
      <c r="N235" s="450" t="str">
        <f>IFERROR(VLOOKUP(Tableau2[[#This Row],[Nom association/Sigle]],Tableau1[],6,FALSE),"")</f>
        <v/>
      </c>
      <c r="O235" s="63" t="str">
        <f>IFERROR(VLOOKUP(Tableau2[[#This Row],[Nom association/Sigle]],Tableau1[],7,FALSE),"")</f>
        <v/>
      </c>
      <c r="P235" s="390"/>
      <c r="Q235" s="191"/>
      <c r="R235" s="191"/>
      <c r="S235" s="317"/>
      <c r="T235" s="318"/>
      <c r="U235" s="318"/>
      <c r="V235" s="191"/>
      <c r="W235" s="316"/>
      <c r="X235" s="316" t="str">
        <f>IF(ISBLANK(Tableau2[[#This Row],[Date de début]]),"",UPPER(TEXT(Tableau2[[#This Row],[Date de début]],"mmm")))</f>
        <v/>
      </c>
      <c r="Y235" s="316" t="str">
        <f>IF(ISBLANK(Tableau2[[#This Row],[Date de début]]),"",UPPER(TEXT(Tableau2[[#This Row],[Date de début]],"AAAA")))</f>
        <v/>
      </c>
      <c r="Z235" s="316"/>
      <c r="AA235" s="186" t="str">
        <f>IF(ISBLANK(Tableau2[[#This Row],[Date de fin]]),"",UPPER(TEXT(Tableau2[[#This Row],[Date de fin]],"mmm")))</f>
        <v/>
      </c>
      <c r="AB235" s="319" t="str">
        <f>IF(ISBLANK(Tableau2[[#This Row],[Date de fin]]),"",UPPER(TEXT(Tableau2[[#This Row],[Date de fin]],"AAAA")))</f>
        <v/>
      </c>
      <c r="AC235" s="320">
        <f>DATEDIF(Tableau2[[#This Row],[Date de début]],Tableau2[[#This Row],[Date de fin]],"m")</f>
        <v>0</v>
      </c>
      <c r="AD235" s="318"/>
      <c r="AE235" s="183"/>
      <c r="AF235" s="183"/>
      <c r="AG235" s="191"/>
      <c r="AH235" s="321"/>
      <c r="AI235" s="321"/>
      <c r="AJ235" s="338"/>
      <c r="AK235" s="350">
        <f t="shared" si="3"/>
        <v>0</v>
      </c>
      <c r="AL235" s="339"/>
    </row>
    <row r="236" spans="2:38" ht="42" customHeight="1" x14ac:dyDescent="0.35">
      <c r="C236" s="316"/>
      <c r="D236" s="183" t="str">
        <f>IF(ISBLANK(Tableau2[[#This Row],[Date de signature]]),"",UPPER(TEXT(Tableau2[[#This Row],[Date de signature]],"mmm")))</f>
        <v/>
      </c>
      <c r="E236" s="183" t="str">
        <f>IF(ISBLANK(Tableau2[[#This Row],[Date de signature]]),"",UPPER(TEXT(Tableau2[[#This Row],[Date de signature]],"AAAA")))</f>
        <v/>
      </c>
      <c r="F236" s="207"/>
      <c r="G236" s="183"/>
      <c r="H236" s="386"/>
      <c r="I236" s="388"/>
      <c r="J236" s="191"/>
      <c r="K236" s="63" t="str">
        <f>IFERROR(VLOOKUP(Tableau2[[#This Row],[Nom association/Sigle]],Tableau1[],2,FALSE),"")</f>
        <v/>
      </c>
      <c r="L236" s="63" t="str">
        <f>IFERROR(VLOOKUP(Tableau2[[#This Row],[Nom association/Sigle]],Tableau1[],4,FALSE),"")</f>
        <v/>
      </c>
      <c r="M236" s="63" t="str">
        <f>IFERROR(VLOOKUP(Tableau2[[#This Row],[Nom association/Sigle]],Tableau1[],5,FALSE),"")</f>
        <v/>
      </c>
      <c r="N236" s="450" t="str">
        <f>IFERROR(VLOOKUP(Tableau2[[#This Row],[Nom association/Sigle]],Tableau1[],6,FALSE),"")</f>
        <v/>
      </c>
      <c r="O236" s="63" t="str">
        <f>IFERROR(VLOOKUP(Tableau2[[#This Row],[Nom association/Sigle]],Tableau1[],7,FALSE),"")</f>
        <v/>
      </c>
      <c r="P236" s="390"/>
      <c r="Q236" s="191"/>
      <c r="R236" s="191"/>
      <c r="S236" s="317"/>
      <c r="T236" s="318"/>
      <c r="U236" s="318"/>
      <c r="V236" s="191"/>
      <c r="W236" s="316"/>
      <c r="X236" s="316" t="str">
        <f>IF(ISBLANK(Tableau2[[#This Row],[Date de début]]),"",UPPER(TEXT(Tableau2[[#This Row],[Date de début]],"mmm")))</f>
        <v/>
      </c>
      <c r="Y236" s="316" t="str">
        <f>IF(ISBLANK(Tableau2[[#This Row],[Date de début]]),"",UPPER(TEXT(Tableau2[[#This Row],[Date de début]],"AAAA")))</f>
        <v/>
      </c>
      <c r="Z236" s="316"/>
      <c r="AA236" s="186" t="str">
        <f>IF(ISBLANK(Tableau2[[#This Row],[Date de fin]]),"",UPPER(TEXT(Tableau2[[#This Row],[Date de fin]],"mmm")))</f>
        <v/>
      </c>
      <c r="AB236" s="319" t="str">
        <f>IF(ISBLANK(Tableau2[[#This Row],[Date de fin]]),"",UPPER(TEXT(Tableau2[[#This Row],[Date de fin]],"AAAA")))</f>
        <v/>
      </c>
      <c r="AC236" s="320">
        <f>DATEDIF(Tableau2[[#This Row],[Date de début]],Tableau2[[#This Row],[Date de fin]],"m")</f>
        <v>0</v>
      </c>
      <c r="AD236" s="318"/>
      <c r="AE236" s="183"/>
      <c r="AF236" s="183"/>
      <c r="AG236" s="191"/>
      <c r="AH236" s="321"/>
      <c r="AI236" s="321"/>
      <c r="AJ236" s="338"/>
      <c r="AK236" s="350">
        <f t="shared" si="3"/>
        <v>0</v>
      </c>
      <c r="AL236" s="339"/>
    </row>
    <row r="237" spans="2:38" ht="42" customHeight="1" x14ac:dyDescent="0.35">
      <c r="C237" s="316"/>
      <c r="D237" s="183" t="str">
        <f>IF(ISBLANK(Tableau2[[#This Row],[Date de signature]]),"",UPPER(TEXT(Tableau2[[#This Row],[Date de signature]],"mmm")))</f>
        <v/>
      </c>
      <c r="E237" s="183" t="str">
        <f>IF(ISBLANK(Tableau2[[#This Row],[Date de signature]]),"",UPPER(TEXT(Tableau2[[#This Row],[Date de signature]],"AAAA")))</f>
        <v/>
      </c>
      <c r="F237" s="207"/>
      <c r="G237" s="183"/>
      <c r="H237" s="386"/>
      <c r="I237" s="388"/>
      <c r="J237" s="191"/>
      <c r="K237" s="63" t="str">
        <f>IFERROR(VLOOKUP(Tableau2[[#This Row],[Nom association/Sigle]],Tableau1[],2,FALSE),"")</f>
        <v/>
      </c>
      <c r="L237" s="63" t="str">
        <f>IFERROR(VLOOKUP(Tableau2[[#This Row],[Nom association/Sigle]],Tableau1[],4,FALSE),"")</f>
        <v/>
      </c>
      <c r="M237" s="63" t="str">
        <f>IFERROR(VLOOKUP(Tableau2[[#This Row],[Nom association/Sigle]],Tableau1[],5,FALSE),"")</f>
        <v/>
      </c>
      <c r="N237" s="450" t="str">
        <f>IFERROR(VLOOKUP(Tableau2[[#This Row],[Nom association/Sigle]],Tableau1[],6,FALSE),"")</f>
        <v/>
      </c>
      <c r="O237" s="63" t="str">
        <f>IFERROR(VLOOKUP(Tableau2[[#This Row],[Nom association/Sigle]],Tableau1[],7,FALSE),"")</f>
        <v/>
      </c>
      <c r="P237" s="390"/>
      <c r="Q237" s="191"/>
      <c r="R237" s="191"/>
      <c r="S237" s="317"/>
      <c r="T237" s="318"/>
      <c r="U237" s="318"/>
      <c r="V237" s="191"/>
      <c r="W237" s="316"/>
      <c r="X237" s="316" t="str">
        <f>IF(ISBLANK(Tableau2[[#This Row],[Date de début]]),"",UPPER(TEXT(Tableau2[[#This Row],[Date de début]],"mmm")))</f>
        <v/>
      </c>
      <c r="Y237" s="316" t="str">
        <f>IF(ISBLANK(Tableau2[[#This Row],[Date de début]]),"",UPPER(TEXT(Tableau2[[#This Row],[Date de début]],"AAAA")))</f>
        <v/>
      </c>
      <c r="Z237" s="316"/>
      <c r="AA237" s="186" t="str">
        <f>IF(ISBLANK(Tableau2[[#This Row],[Date de fin]]),"",UPPER(TEXT(Tableau2[[#This Row],[Date de fin]],"mmm")))</f>
        <v/>
      </c>
      <c r="AB237" s="319" t="str">
        <f>IF(ISBLANK(Tableau2[[#This Row],[Date de fin]]),"",UPPER(TEXT(Tableau2[[#This Row],[Date de fin]],"AAAA")))</f>
        <v/>
      </c>
      <c r="AC237" s="320">
        <f>DATEDIF(Tableau2[[#This Row],[Date de début]],Tableau2[[#This Row],[Date de fin]],"m")</f>
        <v>0</v>
      </c>
      <c r="AD237" s="318"/>
      <c r="AE237" s="183"/>
      <c r="AF237" s="183"/>
      <c r="AG237" s="191"/>
      <c r="AH237" s="321"/>
      <c r="AI237" s="321"/>
      <c r="AJ237" s="338"/>
      <c r="AK237" s="350">
        <f t="shared" si="3"/>
        <v>0</v>
      </c>
      <c r="AL237" s="339"/>
    </row>
    <row r="238" spans="2:38" ht="42" customHeight="1" x14ac:dyDescent="0.35">
      <c r="C238" s="316"/>
      <c r="D238" s="183" t="str">
        <f>IF(ISBLANK(Tableau2[[#This Row],[Date de signature]]),"",UPPER(TEXT(Tableau2[[#This Row],[Date de signature]],"mmm")))</f>
        <v/>
      </c>
      <c r="E238" s="183" t="str">
        <f>IF(ISBLANK(Tableau2[[#This Row],[Date de signature]]),"",UPPER(TEXT(Tableau2[[#This Row],[Date de signature]],"AAAA")))</f>
        <v/>
      </c>
      <c r="F238" s="207"/>
      <c r="G238" s="183"/>
      <c r="H238" s="386"/>
      <c r="I238" s="388"/>
      <c r="J238" s="191"/>
      <c r="K238" s="63" t="str">
        <f>IFERROR(VLOOKUP(Tableau2[[#This Row],[Nom association/Sigle]],Tableau1[],2,FALSE),"")</f>
        <v/>
      </c>
      <c r="L238" s="63" t="str">
        <f>IFERROR(VLOOKUP(Tableau2[[#This Row],[Nom association/Sigle]],Tableau1[],4,FALSE),"")</f>
        <v/>
      </c>
      <c r="M238" s="63" t="str">
        <f>IFERROR(VLOOKUP(Tableau2[[#This Row],[Nom association/Sigle]],Tableau1[],5,FALSE),"")</f>
        <v/>
      </c>
      <c r="N238" s="450" t="str">
        <f>IFERROR(VLOOKUP(Tableau2[[#This Row],[Nom association/Sigle]],Tableau1[],6,FALSE),"")</f>
        <v/>
      </c>
      <c r="O238" s="63" t="str">
        <f>IFERROR(VLOOKUP(Tableau2[[#This Row],[Nom association/Sigle]],Tableau1[],7,FALSE),"")</f>
        <v/>
      </c>
      <c r="P238" s="390"/>
      <c r="Q238" s="191"/>
      <c r="R238" s="191"/>
      <c r="S238" s="317"/>
      <c r="T238" s="318"/>
      <c r="U238" s="318"/>
      <c r="V238" s="191"/>
      <c r="W238" s="316"/>
      <c r="X238" s="316" t="str">
        <f>IF(ISBLANK(Tableau2[[#This Row],[Date de début]]),"",UPPER(TEXT(Tableau2[[#This Row],[Date de début]],"mmm")))</f>
        <v/>
      </c>
      <c r="Y238" s="316" t="str">
        <f>IF(ISBLANK(Tableau2[[#This Row],[Date de début]]),"",UPPER(TEXT(Tableau2[[#This Row],[Date de début]],"AAAA")))</f>
        <v/>
      </c>
      <c r="Z238" s="316"/>
      <c r="AA238" s="186" t="str">
        <f>IF(ISBLANK(Tableau2[[#This Row],[Date de fin]]),"",UPPER(TEXT(Tableau2[[#This Row],[Date de fin]],"mmm")))</f>
        <v/>
      </c>
      <c r="AB238" s="319" t="str">
        <f>IF(ISBLANK(Tableau2[[#This Row],[Date de fin]]),"",UPPER(TEXT(Tableau2[[#This Row],[Date de fin]],"AAAA")))</f>
        <v/>
      </c>
      <c r="AC238" s="320">
        <f>DATEDIF(Tableau2[[#This Row],[Date de début]],Tableau2[[#This Row],[Date de fin]],"m")</f>
        <v>0</v>
      </c>
      <c r="AD238" s="318"/>
      <c r="AE238" s="183"/>
      <c r="AF238" s="183"/>
      <c r="AG238" s="191"/>
      <c r="AH238" s="321"/>
      <c r="AI238" s="321"/>
      <c r="AJ238" s="338"/>
      <c r="AK238" s="350">
        <f t="shared" si="3"/>
        <v>0</v>
      </c>
      <c r="AL238" s="339"/>
    </row>
    <row r="239" spans="2:38" ht="42" customHeight="1" x14ac:dyDescent="0.35">
      <c r="C239" s="316"/>
      <c r="D239" s="183" t="str">
        <f>IF(ISBLANK(Tableau2[[#This Row],[Date de signature]]),"",UPPER(TEXT(Tableau2[[#This Row],[Date de signature]],"mmm")))</f>
        <v/>
      </c>
      <c r="E239" s="183" t="str">
        <f>IF(ISBLANK(Tableau2[[#This Row],[Date de signature]]),"",UPPER(TEXT(Tableau2[[#This Row],[Date de signature]],"AAAA")))</f>
        <v/>
      </c>
      <c r="F239" s="207"/>
      <c r="G239" s="183"/>
      <c r="H239" s="386"/>
      <c r="I239" s="388"/>
      <c r="J239" s="191"/>
      <c r="K239" s="63" t="str">
        <f>IFERROR(VLOOKUP(Tableau2[[#This Row],[Nom association/Sigle]],Tableau1[],2,FALSE),"")</f>
        <v/>
      </c>
      <c r="L239" s="63" t="str">
        <f>IFERROR(VLOOKUP(Tableau2[[#This Row],[Nom association/Sigle]],Tableau1[],4,FALSE),"")</f>
        <v/>
      </c>
      <c r="M239" s="63" t="str">
        <f>IFERROR(VLOOKUP(Tableau2[[#This Row],[Nom association/Sigle]],Tableau1[],5,FALSE),"")</f>
        <v/>
      </c>
      <c r="N239" s="450" t="str">
        <f>IFERROR(VLOOKUP(Tableau2[[#This Row],[Nom association/Sigle]],Tableau1[],6,FALSE),"")</f>
        <v/>
      </c>
      <c r="O239" s="63" t="str">
        <f>IFERROR(VLOOKUP(Tableau2[[#This Row],[Nom association/Sigle]],Tableau1[],7,FALSE),"")</f>
        <v/>
      </c>
      <c r="P239" s="390"/>
      <c r="Q239" s="191"/>
      <c r="R239" s="191"/>
      <c r="S239" s="317"/>
      <c r="T239" s="318"/>
      <c r="U239" s="318"/>
      <c r="V239" s="191"/>
      <c r="W239" s="316"/>
      <c r="X239" s="316" t="str">
        <f>IF(ISBLANK(Tableau2[[#This Row],[Date de début]]),"",UPPER(TEXT(Tableau2[[#This Row],[Date de début]],"mmm")))</f>
        <v/>
      </c>
      <c r="Y239" s="316" t="str">
        <f>IF(ISBLANK(Tableau2[[#This Row],[Date de début]]),"",UPPER(TEXT(Tableau2[[#This Row],[Date de début]],"AAAA")))</f>
        <v/>
      </c>
      <c r="Z239" s="316"/>
      <c r="AA239" s="186" t="str">
        <f>IF(ISBLANK(Tableau2[[#This Row],[Date de fin]]),"",UPPER(TEXT(Tableau2[[#This Row],[Date de fin]],"mmm")))</f>
        <v/>
      </c>
      <c r="AB239" s="319" t="str">
        <f>IF(ISBLANK(Tableau2[[#This Row],[Date de fin]]),"",UPPER(TEXT(Tableau2[[#This Row],[Date de fin]],"AAAA")))</f>
        <v/>
      </c>
      <c r="AC239" s="320">
        <f>DATEDIF(Tableau2[[#This Row],[Date de début]],Tableau2[[#This Row],[Date de fin]],"m")</f>
        <v>0</v>
      </c>
      <c r="AD239" s="318"/>
      <c r="AE239" s="183"/>
      <c r="AF239" s="183"/>
      <c r="AG239" s="191"/>
      <c r="AH239" s="321"/>
      <c r="AI239" s="321"/>
      <c r="AJ239" s="338"/>
      <c r="AK239" s="350">
        <f t="shared" si="3"/>
        <v>0</v>
      </c>
      <c r="AL239" s="339"/>
    </row>
    <row r="240" spans="2:38" ht="42" customHeight="1" x14ac:dyDescent="0.35">
      <c r="C240" s="316"/>
      <c r="D240" s="183" t="str">
        <f>IF(ISBLANK(Tableau2[[#This Row],[Date de signature]]),"",UPPER(TEXT(Tableau2[[#This Row],[Date de signature]],"mmm")))</f>
        <v/>
      </c>
      <c r="E240" s="183" t="str">
        <f>IF(ISBLANK(Tableau2[[#This Row],[Date de signature]]),"",UPPER(TEXT(Tableau2[[#This Row],[Date de signature]],"AAAA")))</f>
        <v/>
      </c>
      <c r="F240" s="207"/>
      <c r="G240" s="183"/>
      <c r="H240" s="386"/>
      <c r="I240" s="388"/>
      <c r="J240" s="191"/>
      <c r="K240" s="63" t="str">
        <f>IFERROR(VLOOKUP(Tableau2[[#This Row],[Nom association/Sigle]],Tableau1[],2,FALSE),"")</f>
        <v/>
      </c>
      <c r="L240" s="63" t="str">
        <f>IFERROR(VLOOKUP(Tableau2[[#This Row],[Nom association/Sigle]],Tableau1[],4,FALSE),"")</f>
        <v/>
      </c>
      <c r="M240" s="63" t="str">
        <f>IFERROR(VLOOKUP(Tableau2[[#This Row],[Nom association/Sigle]],Tableau1[],5,FALSE),"")</f>
        <v/>
      </c>
      <c r="N240" s="450" t="str">
        <f>IFERROR(VLOOKUP(Tableau2[[#This Row],[Nom association/Sigle]],Tableau1[],6,FALSE),"")</f>
        <v/>
      </c>
      <c r="O240" s="63" t="str">
        <f>IFERROR(VLOOKUP(Tableau2[[#This Row],[Nom association/Sigle]],Tableau1[],7,FALSE),"")</f>
        <v/>
      </c>
      <c r="P240" s="390"/>
      <c r="Q240" s="191"/>
      <c r="R240" s="191"/>
      <c r="S240" s="317"/>
      <c r="T240" s="318"/>
      <c r="U240" s="318"/>
      <c r="V240" s="191"/>
      <c r="W240" s="316"/>
      <c r="X240" s="316" t="str">
        <f>IF(ISBLANK(Tableau2[[#This Row],[Date de début]]),"",UPPER(TEXT(Tableau2[[#This Row],[Date de début]],"mmm")))</f>
        <v/>
      </c>
      <c r="Y240" s="316" t="str">
        <f>IF(ISBLANK(Tableau2[[#This Row],[Date de début]]),"",UPPER(TEXT(Tableau2[[#This Row],[Date de début]],"AAAA")))</f>
        <v/>
      </c>
      <c r="Z240" s="316"/>
      <c r="AA240" s="186" t="str">
        <f>IF(ISBLANK(Tableau2[[#This Row],[Date de fin]]),"",UPPER(TEXT(Tableau2[[#This Row],[Date de fin]],"mmm")))</f>
        <v/>
      </c>
      <c r="AB240" s="319" t="str">
        <f>IF(ISBLANK(Tableau2[[#This Row],[Date de fin]]),"",UPPER(TEXT(Tableau2[[#This Row],[Date de fin]],"AAAA")))</f>
        <v/>
      </c>
      <c r="AC240" s="320">
        <f>DATEDIF(Tableau2[[#This Row],[Date de début]],Tableau2[[#This Row],[Date de fin]],"m")</f>
        <v>0</v>
      </c>
      <c r="AD240" s="318"/>
      <c r="AE240" s="183"/>
      <c r="AF240" s="183"/>
      <c r="AG240" s="191"/>
      <c r="AH240" s="321"/>
      <c r="AI240" s="321"/>
      <c r="AJ240" s="338"/>
      <c r="AK240" s="350">
        <f t="shared" si="3"/>
        <v>0</v>
      </c>
      <c r="AL240" s="339"/>
    </row>
    <row r="241" spans="3:38" ht="42" customHeight="1" x14ac:dyDescent="0.35">
      <c r="C241" s="316"/>
      <c r="D241" s="183" t="str">
        <f>IF(ISBLANK(Tableau2[[#This Row],[Date de signature]]),"",UPPER(TEXT(Tableau2[[#This Row],[Date de signature]],"mmm")))</f>
        <v/>
      </c>
      <c r="E241" s="183" t="str">
        <f>IF(ISBLANK(Tableau2[[#This Row],[Date de signature]]),"",UPPER(TEXT(Tableau2[[#This Row],[Date de signature]],"AAAA")))</f>
        <v/>
      </c>
      <c r="F241" s="207"/>
      <c r="G241" s="183"/>
      <c r="H241" s="386"/>
      <c r="I241" s="388"/>
      <c r="J241" s="191"/>
      <c r="K241" s="63" t="str">
        <f>IFERROR(VLOOKUP(Tableau2[[#This Row],[Nom association/Sigle]],Tableau1[],2,FALSE),"")</f>
        <v/>
      </c>
      <c r="L241" s="63" t="str">
        <f>IFERROR(VLOOKUP(Tableau2[[#This Row],[Nom association/Sigle]],Tableau1[],4,FALSE),"")</f>
        <v/>
      </c>
      <c r="M241" s="63" t="str">
        <f>IFERROR(VLOOKUP(Tableau2[[#This Row],[Nom association/Sigle]],Tableau1[],5,FALSE),"")</f>
        <v/>
      </c>
      <c r="N241" s="450" t="str">
        <f>IFERROR(VLOOKUP(Tableau2[[#This Row],[Nom association/Sigle]],Tableau1[],6,FALSE),"")</f>
        <v/>
      </c>
      <c r="O241" s="63" t="str">
        <f>IFERROR(VLOOKUP(Tableau2[[#This Row],[Nom association/Sigle]],Tableau1[],7,FALSE),"")</f>
        <v/>
      </c>
      <c r="P241" s="390"/>
      <c r="Q241" s="191"/>
      <c r="R241" s="191"/>
      <c r="S241" s="317"/>
      <c r="T241" s="318"/>
      <c r="U241" s="318"/>
      <c r="V241" s="191"/>
      <c r="W241" s="316"/>
      <c r="X241" s="316" t="str">
        <f>IF(ISBLANK(Tableau2[[#This Row],[Date de début]]),"",UPPER(TEXT(Tableau2[[#This Row],[Date de début]],"mmm")))</f>
        <v/>
      </c>
      <c r="Y241" s="316" t="str">
        <f>IF(ISBLANK(Tableau2[[#This Row],[Date de début]]),"",UPPER(TEXT(Tableau2[[#This Row],[Date de début]],"AAAA")))</f>
        <v/>
      </c>
      <c r="Z241" s="316"/>
      <c r="AA241" s="186" t="str">
        <f>IF(ISBLANK(Tableau2[[#This Row],[Date de fin]]),"",UPPER(TEXT(Tableau2[[#This Row],[Date de fin]],"mmm")))</f>
        <v/>
      </c>
      <c r="AB241" s="319" t="str">
        <f>IF(ISBLANK(Tableau2[[#This Row],[Date de fin]]),"",UPPER(TEXT(Tableau2[[#This Row],[Date de fin]],"AAAA")))</f>
        <v/>
      </c>
      <c r="AC241" s="320">
        <f>DATEDIF(Tableau2[[#This Row],[Date de début]],Tableau2[[#This Row],[Date de fin]],"m")</f>
        <v>0</v>
      </c>
      <c r="AD241" s="318"/>
      <c r="AE241" s="183"/>
      <c r="AF241" s="183"/>
      <c r="AG241" s="191"/>
      <c r="AH241" s="321"/>
      <c r="AI241" s="321"/>
      <c r="AJ241" s="338"/>
      <c r="AK241" s="350">
        <f t="shared" si="3"/>
        <v>0</v>
      </c>
      <c r="AL241" s="339"/>
    </row>
    <row r="242" spans="3:38" ht="42" customHeight="1" x14ac:dyDescent="0.35">
      <c r="C242" s="316"/>
      <c r="D242" s="183" t="str">
        <f>IF(ISBLANK(Tableau2[[#This Row],[Date de signature]]),"",UPPER(TEXT(Tableau2[[#This Row],[Date de signature]],"mmm")))</f>
        <v/>
      </c>
      <c r="E242" s="183" t="str">
        <f>IF(ISBLANK(Tableau2[[#This Row],[Date de signature]]),"",UPPER(TEXT(Tableau2[[#This Row],[Date de signature]],"AAAA")))</f>
        <v/>
      </c>
      <c r="F242" s="207"/>
      <c r="G242" s="183"/>
      <c r="H242" s="386"/>
      <c r="I242" s="388"/>
      <c r="J242" s="191"/>
      <c r="K242" s="63" t="str">
        <f>IFERROR(VLOOKUP(Tableau2[[#This Row],[Nom association/Sigle]],Tableau1[],2,FALSE),"")</f>
        <v/>
      </c>
      <c r="L242" s="63" t="str">
        <f>IFERROR(VLOOKUP(Tableau2[[#This Row],[Nom association/Sigle]],Tableau1[],4,FALSE),"")</f>
        <v/>
      </c>
      <c r="M242" s="63" t="str">
        <f>IFERROR(VLOOKUP(Tableau2[[#This Row],[Nom association/Sigle]],Tableau1[],5,FALSE),"")</f>
        <v/>
      </c>
      <c r="N242" s="450" t="str">
        <f>IFERROR(VLOOKUP(Tableau2[[#This Row],[Nom association/Sigle]],Tableau1[],6,FALSE),"")</f>
        <v/>
      </c>
      <c r="O242" s="63" t="str">
        <f>IFERROR(VLOOKUP(Tableau2[[#This Row],[Nom association/Sigle]],Tableau1[],7,FALSE),"")</f>
        <v/>
      </c>
      <c r="P242" s="390"/>
      <c r="Q242" s="191"/>
      <c r="R242" s="191"/>
      <c r="S242" s="317"/>
      <c r="T242" s="318"/>
      <c r="U242" s="318"/>
      <c r="V242" s="191"/>
      <c r="W242" s="316"/>
      <c r="X242" s="316" t="str">
        <f>IF(ISBLANK(Tableau2[[#This Row],[Date de début]]),"",UPPER(TEXT(Tableau2[[#This Row],[Date de début]],"mmm")))</f>
        <v/>
      </c>
      <c r="Y242" s="316" t="str">
        <f>IF(ISBLANK(Tableau2[[#This Row],[Date de début]]),"",UPPER(TEXT(Tableau2[[#This Row],[Date de début]],"AAAA")))</f>
        <v/>
      </c>
      <c r="Z242" s="316"/>
      <c r="AA242" s="186" t="str">
        <f>IF(ISBLANK(Tableau2[[#This Row],[Date de fin]]),"",UPPER(TEXT(Tableau2[[#This Row],[Date de fin]],"mmm")))</f>
        <v/>
      </c>
      <c r="AB242" s="319" t="str">
        <f>IF(ISBLANK(Tableau2[[#This Row],[Date de fin]]),"",UPPER(TEXT(Tableau2[[#This Row],[Date de fin]],"AAAA")))</f>
        <v/>
      </c>
      <c r="AC242" s="320">
        <f>DATEDIF(Tableau2[[#This Row],[Date de début]],Tableau2[[#This Row],[Date de fin]],"m")</f>
        <v>0</v>
      </c>
      <c r="AD242" s="318"/>
      <c r="AE242" s="183"/>
      <c r="AF242" s="183"/>
      <c r="AG242" s="191"/>
      <c r="AH242" s="321"/>
      <c r="AI242" s="321"/>
      <c r="AJ242" s="338"/>
      <c r="AK242" s="350">
        <f t="shared" si="3"/>
        <v>0</v>
      </c>
      <c r="AL242" s="339"/>
    </row>
    <row r="243" spans="3:38" ht="42" customHeight="1" x14ac:dyDescent="0.35">
      <c r="C243" s="316"/>
      <c r="D243" s="183" t="str">
        <f>IF(ISBLANK(Tableau2[[#This Row],[Date de signature]]),"",UPPER(TEXT(Tableau2[[#This Row],[Date de signature]],"mmm")))</f>
        <v/>
      </c>
      <c r="E243" s="183" t="str">
        <f>IF(ISBLANK(Tableau2[[#This Row],[Date de signature]]),"",UPPER(TEXT(Tableau2[[#This Row],[Date de signature]],"AAAA")))</f>
        <v/>
      </c>
      <c r="F243" s="207"/>
      <c r="G243" s="183"/>
      <c r="H243" s="386"/>
      <c r="I243" s="388"/>
      <c r="J243" s="191"/>
      <c r="K243" s="63" t="str">
        <f>IFERROR(VLOOKUP(Tableau2[[#This Row],[Nom association/Sigle]],Tableau1[],2,FALSE),"")</f>
        <v/>
      </c>
      <c r="L243" s="63" t="str">
        <f>IFERROR(VLOOKUP(Tableau2[[#This Row],[Nom association/Sigle]],Tableau1[],4,FALSE),"")</f>
        <v/>
      </c>
      <c r="M243" s="63" t="str">
        <f>IFERROR(VLOOKUP(Tableau2[[#This Row],[Nom association/Sigle]],Tableau1[],5,FALSE),"")</f>
        <v/>
      </c>
      <c r="N243" s="450" t="str">
        <f>IFERROR(VLOOKUP(Tableau2[[#This Row],[Nom association/Sigle]],Tableau1[],6,FALSE),"")</f>
        <v/>
      </c>
      <c r="O243" s="63" t="str">
        <f>IFERROR(VLOOKUP(Tableau2[[#This Row],[Nom association/Sigle]],Tableau1[],7,FALSE),"")</f>
        <v/>
      </c>
      <c r="P243" s="390"/>
      <c r="Q243" s="191"/>
      <c r="R243" s="191"/>
      <c r="S243" s="317"/>
      <c r="T243" s="318"/>
      <c r="U243" s="318"/>
      <c r="V243" s="191"/>
      <c r="W243" s="316"/>
      <c r="X243" s="316" t="str">
        <f>IF(ISBLANK(Tableau2[[#This Row],[Date de début]]),"",UPPER(TEXT(Tableau2[[#This Row],[Date de début]],"mmm")))</f>
        <v/>
      </c>
      <c r="Y243" s="316" t="str">
        <f>IF(ISBLANK(Tableau2[[#This Row],[Date de début]]),"",UPPER(TEXT(Tableau2[[#This Row],[Date de début]],"AAAA")))</f>
        <v/>
      </c>
      <c r="Z243" s="316"/>
      <c r="AA243" s="186" t="str">
        <f>IF(ISBLANK(Tableau2[[#This Row],[Date de fin]]),"",UPPER(TEXT(Tableau2[[#This Row],[Date de fin]],"mmm")))</f>
        <v/>
      </c>
      <c r="AB243" s="319" t="str">
        <f>IF(ISBLANK(Tableau2[[#This Row],[Date de fin]]),"",UPPER(TEXT(Tableau2[[#This Row],[Date de fin]],"AAAA")))</f>
        <v/>
      </c>
      <c r="AC243" s="320">
        <f>DATEDIF(Tableau2[[#This Row],[Date de début]],Tableau2[[#This Row],[Date de fin]],"m")</f>
        <v>0</v>
      </c>
      <c r="AD243" s="318"/>
      <c r="AE243" s="183"/>
      <c r="AF243" s="183"/>
      <c r="AG243" s="191"/>
      <c r="AH243" s="321"/>
      <c r="AI243" s="321"/>
      <c r="AJ243" s="338"/>
      <c r="AK243" s="350">
        <f t="shared" si="3"/>
        <v>0</v>
      </c>
      <c r="AL243" s="339"/>
    </row>
    <row r="244" spans="3:38" ht="42" customHeight="1" x14ac:dyDescent="0.35">
      <c r="C244" s="316"/>
      <c r="D244" s="183" t="str">
        <f>IF(ISBLANK(Tableau2[[#This Row],[Date de signature]]),"",UPPER(TEXT(Tableau2[[#This Row],[Date de signature]],"mmm")))</f>
        <v/>
      </c>
      <c r="E244" s="183" t="str">
        <f>IF(ISBLANK(Tableau2[[#This Row],[Date de signature]]),"",UPPER(TEXT(Tableau2[[#This Row],[Date de signature]],"AAAA")))</f>
        <v/>
      </c>
      <c r="F244" s="207"/>
      <c r="G244" s="183"/>
      <c r="H244" s="386"/>
      <c r="I244" s="388"/>
      <c r="J244" s="191"/>
      <c r="K244" s="63" t="str">
        <f>IFERROR(VLOOKUP(Tableau2[[#This Row],[Nom association/Sigle]],Tableau1[],2,FALSE),"")</f>
        <v/>
      </c>
      <c r="L244" s="63" t="str">
        <f>IFERROR(VLOOKUP(Tableau2[[#This Row],[Nom association/Sigle]],Tableau1[],4,FALSE),"")</f>
        <v/>
      </c>
      <c r="M244" s="63" t="str">
        <f>IFERROR(VLOOKUP(Tableau2[[#This Row],[Nom association/Sigle]],Tableau1[],5,FALSE),"")</f>
        <v/>
      </c>
      <c r="N244" s="450" t="str">
        <f>IFERROR(VLOOKUP(Tableau2[[#This Row],[Nom association/Sigle]],Tableau1[],6,FALSE),"")</f>
        <v/>
      </c>
      <c r="O244" s="63" t="str">
        <f>IFERROR(VLOOKUP(Tableau2[[#This Row],[Nom association/Sigle]],Tableau1[],7,FALSE),"")</f>
        <v/>
      </c>
      <c r="P244" s="390"/>
      <c r="Q244" s="191"/>
      <c r="R244" s="191"/>
      <c r="S244" s="317"/>
      <c r="T244" s="318"/>
      <c r="U244" s="318"/>
      <c r="V244" s="191"/>
      <c r="W244" s="316"/>
      <c r="X244" s="316" t="str">
        <f>IF(ISBLANK(Tableau2[[#This Row],[Date de début]]),"",UPPER(TEXT(Tableau2[[#This Row],[Date de début]],"mmm")))</f>
        <v/>
      </c>
      <c r="Y244" s="316" t="str">
        <f>IF(ISBLANK(Tableau2[[#This Row],[Date de début]]),"",UPPER(TEXT(Tableau2[[#This Row],[Date de début]],"AAAA")))</f>
        <v/>
      </c>
      <c r="Z244" s="316"/>
      <c r="AA244" s="186" t="str">
        <f>IF(ISBLANK(Tableau2[[#This Row],[Date de fin]]),"",UPPER(TEXT(Tableau2[[#This Row],[Date de fin]],"mmm")))</f>
        <v/>
      </c>
      <c r="AB244" s="319" t="str">
        <f>IF(ISBLANK(Tableau2[[#This Row],[Date de fin]]),"",UPPER(TEXT(Tableau2[[#This Row],[Date de fin]],"AAAA")))</f>
        <v/>
      </c>
      <c r="AC244" s="320">
        <f>DATEDIF(Tableau2[[#This Row],[Date de début]],Tableau2[[#This Row],[Date de fin]],"m")</f>
        <v>0</v>
      </c>
      <c r="AD244" s="318"/>
      <c r="AE244" s="183"/>
      <c r="AF244" s="183"/>
      <c r="AG244" s="191"/>
      <c r="AH244" s="321"/>
      <c r="AI244" s="321"/>
      <c r="AJ244" s="338"/>
      <c r="AK244" s="350">
        <f t="shared" si="3"/>
        <v>0</v>
      </c>
      <c r="AL244" s="339"/>
    </row>
    <row r="245" spans="3:38" ht="42" customHeight="1" x14ac:dyDescent="0.35">
      <c r="C245" s="316"/>
      <c r="D245" s="183" t="str">
        <f>IF(ISBLANK(Tableau2[[#This Row],[Date de signature]]),"",UPPER(TEXT(Tableau2[[#This Row],[Date de signature]],"mmm")))</f>
        <v/>
      </c>
      <c r="E245" s="183" t="str">
        <f>IF(ISBLANK(Tableau2[[#This Row],[Date de signature]]),"",UPPER(TEXT(Tableau2[[#This Row],[Date de signature]],"AAAA")))</f>
        <v/>
      </c>
      <c r="F245" s="207"/>
      <c r="G245" s="183"/>
      <c r="H245" s="386"/>
      <c r="I245" s="388"/>
      <c r="J245" s="191"/>
      <c r="K245" s="63" t="str">
        <f>IFERROR(VLOOKUP(Tableau2[[#This Row],[Nom association/Sigle]],Tableau1[],2,FALSE),"")</f>
        <v/>
      </c>
      <c r="L245" s="63" t="str">
        <f>IFERROR(VLOOKUP(Tableau2[[#This Row],[Nom association/Sigle]],Tableau1[],4,FALSE),"")</f>
        <v/>
      </c>
      <c r="M245" s="63" t="str">
        <f>IFERROR(VLOOKUP(Tableau2[[#This Row],[Nom association/Sigle]],Tableau1[],5,FALSE),"")</f>
        <v/>
      </c>
      <c r="N245" s="450" t="str">
        <f>IFERROR(VLOOKUP(Tableau2[[#This Row],[Nom association/Sigle]],Tableau1[],6,FALSE),"")</f>
        <v/>
      </c>
      <c r="O245" s="63" t="str">
        <f>IFERROR(VLOOKUP(Tableau2[[#This Row],[Nom association/Sigle]],Tableau1[],7,FALSE),"")</f>
        <v/>
      </c>
      <c r="P245" s="390"/>
      <c r="Q245" s="191"/>
      <c r="R245" s="191"/>
      <c r="S245" s="317"/>
      <c r="T245" s="318"/>
      <c r="U245" s="318"/>
      <c r="V245" s="191"/>
      <c r="W245" s="316"/>
      <c r="X245" s="316" t="str">
        <f>IF(ISBLANK(Tableau2[[#This Row],[Date de début]]),"",UPPER(TEXT(Tableau2[[#This Row],[Date de début]],"mmm")))</f>
        <v/>
      </c>
      <c r="Y245" s="316" t="str">
        <f>IF(ISBLANK(Tableau2[[#This Row],[Date de début]]),"",UPPER(TEXT(Tableau2[[#This Row],[Date de début]],"AAAA")))</f>
        <v/>
      </c>
      <c r="Z245" s="316"/>
      <c r="AA245" s="186" t="str">
        <f>IF(ISBLANK(Tableau2[[#This Row],[Date de fin]]),"",UPPER(TEXT(Tableau2[[#This Row],[Date de fin]],"mmm")))</f>
        <v/>
      </c>
      <c r="AB245" s="319" t="str">
        <f>IF(ISBLANK(Tableau2[[#This Row],[Date de fin]]),"",UPPER(TEXT(Tableau2[[#This Row],[Date de fin]],"AAAA")))</f>
        <v/>
      </c>
      <c r="AC245" s="320">
        <f>DATEDIF(Tableau2[[#This Row],[Date de début]],Tableau2[[#This Row],[Date de fin]],"m")</f>
        <v>0</v>
      </c>
      <c r="AD245" s="318"/>
      <c r="AE245" s="183"/>
      <c r="AF245" s="183"/>
      <c r="AG245" s="191"/>
      <c r="AH245" s="321"/>
      <c r="AI245" s="321"/>
      <c r="AJ245" s="338"/>
      <c r="AK245" s="350">
        <f t="shared" si="3"/>
        <v>0</v>
      </c>
      <c r="AL245" s="339"/>
    </row>
    <row r="246" spans="3:38" ht="42" customHeight="1" x14ac:dyDescent="0.35">
      <c r="C246" s="316"/>
      <c r="D246" s="183" t="str">
        <f>IF(ISBLANK(Tableau2[[#This Row],[Date de signature]]),"",UPPER(TEXT(Tableau2[[#This Row],[Date de signature]],"mmm")))</f>
        <v/>
      </c>
      <c r="E246" s="183" t="str">
        <f>IF(ISBLANK(Tableau2[[#This Row],[Date de signature]]),"",UPPER(TEXT(Tableau2[[#This Row],[Date de signature]],"AAAA")))</f>
        <v/>
      </c>
      <c r="F246" s="207"/>
      <c r="G246" s="183"/>
      <c r="H246" s="386"/>
      <c r="I246" s="388"/>
      <c r="J246" s="191"/>
      <c r="K246" s="63" t="str">
        <f>IFERROR(VLOOKUP(Tableau2[[#This Row],[Nom association/Sigle]],Tableau1[],2,FALSE),"")</f>
        <v/>
      </c>
      <c r="L246" s="63" t="str">
        <f>IFERROR(VLOOKUP(Tableau2[[#This Row],[Nom association/Sigle]],Tableau1[],4,FALSE),"")</f>
        <v/>
      </c>
      <c r="M246" s="63" t="str">
        <f>IFERROR(VLOOKUP(Tableau2[[#This Row],[Nom association/Sigle]],Tableau1[],5,FALSE),"")</f>
        <v/>
      </c>
      <c r="N246" s="450" t="str">
        <f>IFERROR(VLOOKUP(Tableau2[[#This Row],[Nom association/Sigle]],Tableau1[],6,FALSE),"")</f>
        <v/>
      </c>
      <c r="O246" s="63" t="str">
        <f>IFERROR(VLOOKUP(Tableau2[[#This Row],[Nom association/Sigle]],Tableau1[],7,FALSE),"")</f>
        <v/>
      </c>
      <c r="P246" s="390"/>
      <c r="Q246" s="191"/>
      <c r="R246" s="191"/>
      <c r="S246" s="317"/>
      <c r="T246" s="318"/>
      <c r="U246" s="318"/>
      <c r="V246" s="191"/>
      <c r="W246" s="316"/>
      <c r="X246" s="316" t="str">
        <f>IF(ISBLANK(Tableau2[[#This Row],[Date de début]]),"",UPPER(TEXT(Tableau2[[#This Row],[Date de début]],"mmm")))</f>
        <v/>
      </c>
      <c r="Y246" s="316" t="str">
        <f>IF(ISBLANK(Tableau2[[#This Row],[Date de début]]),"",UPPER(TEXT(Tableau2[[#This Row],[Date de début]],"AAAA")))</f>
        <v/>
      </c>
      <c r="Z246" s="316"/>
      <c r="AA246" s="186" t="str">
        <f>IF(ISBLANK(Tableau2[[#This Row],[Date de fin]]),"",UPPER(TEXT(Tableau2[[#This Row],[Date de fin]],"mmm")))</f>
        <v/>
      </c>
      <c r="AB246" s="319" t="str">
        <f>IF(ISBLANK(Tableau2[[#This Row],[Date de fin]]),"",UPPER(TEXT(Tableau2[[#This Row],[Date de fin]],"AAAA")))</f>
        <v/>
      </c>
      <c r="AC246" s="320">
        <f>DATEDIF(Tableau2[[#This Row],[Date de début]],Tableau2[[#This Row],[Date de fin]],"m")</f>
        <v>0</v>
      </c>
      <c r="AD246" s="318"/>
      <c r="AE246" s="183"/>
      <c r="AF246" s="183"/>
      <c r="AG246" s="191"/>
      <c r="AH246" s="321"/>
      <c r="AI246" s="321"/>
      <c r="AJ246" s="338"/>
      <c r="AK246" s="350">
        <f t="shared" si="3"/>
        <v>0</v>
      </c>
      <c r="AL246" s="339"/>
    </row>
    <row r="247" spans="3:38" ht="42" customHeight="1" x14ac:dyDescent="0.35">
      <c r="C247" s="316"/>
      <c r="D247" s="183" t="str">
        <f>IF(ISBLANK(Tableau2[[#This Row],[Date de signature]]),"",UPPER(TEXT(Tableau2[[#This Row],[Date de signature]],"mmm")))</f>
        <v/>
      </c>
      <c r="E247" s="183" t="str">
        <f>IF(ISBLANK(Tableau2[[#This Row],[Date de signature]]),"",UPPER(TEXT(Tableau2[[#This Row],[Date de signature]],"AAAA")))</f>
        <v/>
      </c>
      <c r="F247" s="207"/>
      <c r="G247" s="183"/>
      <c r="H247" s="386"/>
      <c r="I247" s="388"/>
      <c r="J247" s="191"/>
      <c r="K247" s="63" t="str">
        <f>IFERROR(VLOOKUP(Tableau2[[#This Row],[Nom association/Sigle]],Tableau1[],2,FALSE),"")</f>
        <v/>
      </c>
      <c r="L247" s="63" t="str">
        <f>IFERROR(VLOOKUP(Tableau2[[#This Row],[Nom association/Sigle]],Tableau1[],4,FALSE),"")</f>
        <v/>
      </c>
      <c r="M247" s="63" t="str">
        <f>IFERROR(VLOOKUP(Tableau2[[#This Row],[Nom association/Sigle]],Tableau1[],5,FALSE),"")</f>
        <v/>
      </c>
      <c r="N247" s="450" t="str">
        <f>IFERROR(VLOOKUP(Tableau2[[#This Row],[Nom association/Sigle]],Tableau1[],6,FALSE),"")</f>
        <v/>
      </c>
      <c r="O247" s="63" t="str">
        <f>IFERROR(VLOOKUP(Tableau2[[#This Row],[Nom association/Sigle]],Tableau1[],7,FALSE),"")</f>
        <v/>
      </c>
      <c r="P247" s="390"/>
      <c r="Q247" s="191"/>
      <c r="R247" s="191"/>
      <c r="S247" s="317"/>
      <c r="T247" s="318"/>
      <c r="U247" s="318"/>
      <c r="V247" s="191"/>
      <c r="W247" s="316"/>
      <c r="X247" s="316" t="str">
        <f>IF(ISBLANK(Tableau2[[#This Row],[Date de début]]),"",UPPER(TEXT(Tableau2[[#This Row],[Date de début]],"mmm")))</f>
        <v/>
      </c>
      <c r="Y247" s="316" t="str">
        <f>IF(ISBLANK(Tableau2[[#This Row],[Date de début]]),"",UPPER(TEXT(Tableau2[[#This Row],[Date de début]],"AAAA")))</f>
        <v/>
      </c>
      <c r="Z247" s="316"/>
      <c r="AA247" s="186" t="str">
        <f>IF(ISBLANK(Tableau2[[#This Row],[Date de fin]]),"",UPPER(TEXT(Tableau2[[#This Row],[Date de fin]],"mmm")))</f>
        <v/>
      </c>
      <c r="AB247" s="319" t="str">
        <f>IF(ISBLANK(Tableau2[[#This Row],[Date de fin]]),"",UPPER(TEXT(Tableau2[[#This Row],[Date de fin]],"AAAA")))</f>
        <v/>
      </c>
      <c r="AC247" s="320">
        <f>DATEDIF(Tableau2[[#This Row],[Date de début]],Tableau2[[#This Row],[Date de fin]],"m")</f>
        <v>0</v>
      </c>
      <c r="AD247" s="318"/>
      <c r="AE247" s="183"/>
      <c r="AF247" s="183"/>
      <c r="AG247" s="191"/>
      <c r="AH247" s="321"/>
      <c r="AI247" s="321"/>
      <c r="AJ247" s="338"/>
      <c r="AK247" s="350">
        <f t="shared" si="3"/>
        <v>0</v>
      </c>
      <c r="AL247" s="339"/>
    </row>
    <row r="248" spans="3:38" ht="42" customHeight="1" x14ac:dyDescent="0.35">
      <c r="C248" s="316"/>
      <c r="D248" s="183" t="str">
        <f>IF(ISBLANK(Tableau2[[#This Row],[Date de signature]]),"",UPPER(TEXT(Tableau2[[#This Row],[Date de signature]],"mmm")))</f>
        <v/>
      </c>
      <c r="E248" s="183" t="str">
        <f>IF(ISBLANK(Tableau2[[#This Row],[Date de signature]]),"",UPPER(TEXT(Tableau2[[#This Row],[Date de signature]],"AAAA")))</f>
        <v/>
      </c>
      <c r="F248" s="207"/>
      <c r="G248" s="183"/>
      <c r="H248" s="386"/>
      <c r="I248" s="388"/>
      <c r="J248" s="191"/>
      <c r="K248" s="63" t="str">
        <f>IFERROR(VLOOKUP(Tableau2[[#This Row],[Nom association/Sigle]],Tableau1[],2,FALSE),"")</f>
        <v/>
      </c>
      <c r="L248" s="63" t="str">
        <f>IFERROR(VLOOKUP(Tableau2[[#This Row],[Nom association/Sigle]],Tableau1[],4,FALSE),"")</f>
        <v/>
      </c>
      <c r="M248" s="63" t="str">
        <f>IFERROR(VLOOKUP(Tableau2[[#This Row],[Nom association/Sigle]],Tableau1[],5,FALSE),"")</f>
        <v/>
      </c>
      <c r="N248" s="450" t="str">
        <f>IFERROR(VLOOKUP(Tableau2[[#This Row],[Nom association/Sigle]],Tableau1[],6,FALSE),"")</f>
        <v/>
      </c>
      <c r="O248" s="63" t="str">
        <f>IFERROR(VLOOKUP(Tableau2[[#This Row],[Nom association/Sigle]],Tableau1[],7,FALSE),"")</f>
        <v/>
      </c>
      <c r="P248" s="390"/>
      <c r="Q248" s="191"/>
      <c r="R248" s="191"/>
      <c r="S248" s="317"/>
      <c r="T248" s="318"/>
      <c r="U248" s="318"/>
      <c r="V248" s="191"/>
      <c r="W248" s="316"/>
      <c r="X248" s="316" t="str">
        <f>IF(ISBLANK(Tableau2[[#This Row],[Date de début]]),"",UPPER(TEXT(Tableau2[[#This Row],[Date de début]],"mmm")))</f>
        <v/>
      </c>
      <c r="Y248" s="316" t="str">
        <f>IF(ISBLANK(Tableau2[[#This Row],[Date de début]]),"",UPPER(TEXT(Tableau2[[#This Row],[Date de début]],"AAAA")))</f>
        <v/>
      </c>
      <c r="Z248" s="316"/>
      <c r="AA248" s="186" t="str">
        <f>IF(ISBLANK(Tableau2[[#This Row],[Date de fin]]),"",UPPER(TEXT(Tableau2[[#This Row],[Date de fin]],"mmm")))</f>
        <v/>
      </c>
      <c r="AB248" s="319" t="str">
        <f>IF(ISBLANK(Tableau2[[#This Row],[Date de fin]]),"",UPPER(TEXT(Tableau2[[#This Row],[Date de fin]],"AAAA")))</f>
        <v/>
      </c>
      <c r="AC248" s="320">
        <f>DATEDIF(Tableau2[[#This Row],[Date de début]],Tableau2[[#This Row],[Date de fin]],"m")</f>
        <v>0</v>
      </c>
      <c r="AD248" s="318"/>
      <c r="AE248" s="183"/>
      <c r="AF248" s="183"/>
      <c r="AG248" s="191"/>
      <c r="AH248" s="321"/>
      <c r="AI248" s="321"/>
      <c r="AJ248" s="338"/>
      <c r="AK248" s="350">
        <f t="shared" si="3"/>
        <v>0</v>
      </c>
      <c r="AL248" s="339"/>
    </row>
    <row r="249" spans="3:38" ht="42" customHeight="1" x14ac:dyDescent="0.35">
      <c r="C249" s="316"/>
      <c r="D249" s="183" t="str">
        <f>IF(ISBLANK(Tableau2[[#This Row],[Date de signature]]),"",UPPER(TEXT(Tableau2[[#This Row],[Date de signature]],"mmm")))</f>
        <v/>
      </c>
      <c r="E249" s="183" t="str">
        <f>IF(ISBLANK(Tableau2[[#This Row],[Date de signature]]),"",UPPER(TEXT(Tableau2[[#This Row],[Date de signature]],"AAAA")))</f>
        <v/>
      </c>
      <c r="F249" s="207"/>
      <c r="G249" s="183"/>
      <c r="H249" s="386"/>
      <c r="I249" s="388"/>
      <c r="J249" s="191"/>
      <c r="K249" s="63" t="str">
        <f>IFERROR(VLOOKUP(Tableau2[[#This Row],[Nom association/Sigle]],Tableau1[],2,FALSE),"")</f>
        <v/>
      </c>
      <c r="L249" s="63" t="str">
        <f>IFERROR(VLOOKUP(Tableau2[[#This Row],[Nom association/Sigle]],Tableau1[],4,FALSE),"")</f>
        <v/>
      </c>
      <c r="M249" s="63" t="str">
        <f>IFERROR(VLOOKUP(Tableau2[[#This Row],[Nom association/Sigle]],Tableau1[],5,FALSE),"")</f>
        <v/>
      </c>
      <c r="N249" s="450" t="str">
        <f>IFERROR(VLOOKUP(Tableau2[[#This Row],[Nom association/Sigle]],Tableau1[],6,FALSE),"")</f>
        <v/>
      </c>
      <c r="O249" s="63" t="str">
        <f>IFERROR(VLOOKUP(Tableau2[[#This Row],[Nom association/Sigle]],Tableau1[],7,FALSE),"")</f>
        <v/>
      </c>
      <c r="P249" s="390"/>
      <c r="Q249" s="191"/>
      <c r="R249" s="191"/>
      <c r="S249" s="317"/>
      <c r="T249" s="318"/>
      <c r="U249" s="318"/>
      <c r="V249" s="191"/>
      <c r="W249" s="316"/>
      <c r="X249" s="316" t="str">
        <f>IF(ISBLANK(Tableau2[[#This Row],[Date de début]]),"",UPPER(TEXT(Tableau2[[#This Row],[Date de début]],"mmm")))</f>
        <v/>
      </c>
      <c r="Y249" s="316" t="str">
        <f>IF(ISBLANK(Tableau2[[#This Row],[Date de début]]),"",UPPER(TEXT(Tableau2[[#This Row],[Date de début]],"AAAA")))</f>
        <v/>
      </c>
      <c r="Z249" s="316"/>
      <c r="AA249" s="186" t="str">
        <f>IF(ISBLANK(Tableau2[[#This Row],[Date de fin]]),"",UPPER(TEXT(Tableau2[[#This Row],[Date de fin]],"mmm")))</f>
        <v/>
      </c>
      <c r="AB249" s="319" t="str">
        <f>IF(ISBLANK(Tableau2[[#This Row],[Date de fin]]),"",UPPER(TEXT(Tableau2[[#This Row],[Date de fin]],"AAAA")))</f>
        <v/>
      </c>
      <c r="AC249" s="320">
        <f>DATEDIF(Tableau2[[#This Row],[Date de début]],Tableau2[[#This Row],[Date de fin]],"m")</f>
        <v>0</v>
      </c>
      <c r="AD249" s="318"/>
      <c r="AE249" s="183"/>
      <c r="AF249" s="183"/>
      <c r="AG249" s="191"/>
      <c r="AH249" s="321"/>
      <c r="AI249" s="321"/>
      <c r="AJ249" s="338"/>
      <c r="AK249" s="350">
        <f t="shared" si="3"/>
        <v>0</v>
      </c>
      <c r="AL249" s="339"/>
    </row>
    <row r="250" spans="3:38" ht="42" customHeight="1" x14ac:dyDescent="0.35">
      <c r="C250" s="316"/>
      <c r="D250" s="183" t="str">
        <f>IF(ISBLANK(Tableau2[[#This Row],[Date de signature]]),"",UPPER(TEXT(Tableau2[[#This Row],[Date de signature]],"mmm")))</f>
        <v/>
      </c>
      <c r="E250" s="183" t="str">
        <f>IF(ISBLANK(Tableau2[[#This Row],[Date de signature]]),"",UPPER(TEXT(Tableau2[[#This Row],[Date de signature]],"AAAA")))</f>
        <v/>
      </c>
      <c r="F250" s="207"/>
      <c r="G250" s="183"/>
      <c r="H250" s="386"/>
      <c r="I250" s="388"/>
      <c r="J250" s="191"/>
      <c r="K250" s="63" t="str">
        <f>IFERROR(VLOOKUP(Tableau2[[#This Row],[Nom association/Sigle]],Tableau1[],2,FALSE),"")</f>
        <v/>
      </c>
      <c r="L250" s="63" t="str">
        <f>IFERROR(VLOOKUP(Tableau2[[#This Row],[Nom association/Sigle]],Tableau1[],4,FALSE),"")</f>
        <v/>
      </c>
      <c r="M250" s="63" t="str">
        <f>IFERROR(VLOOKUP(Tableau2[[#This Row],[Nom association/Sigle]],Tableau1[],5,FALSE),"")</f>
        <v/>
      </c>
      <c r="N250" s="450" t="str">
        <f>IFERROR(VLOOKUP(Tableau2[[#This Row],[Nom association/Sigle]],Tableau1[],6,FALSE),"")</f>
        <v/>
      </c>
      <c r="O250" s="63" t="str">
        <f>IFERROR(VLOOKUP(Tableau2[[#This Row],[Nom association/Sigle]],Tableau1[],7,FALSE),"")</f>
        <v/>
      </c>
      <c r="P250" s="390"/>
      <c r="Q250" s="191"/>
      <c r="R250" s="191"/>
      <c r="S250" s="317"/>
      <c r="T250" s="318"/>
      <c r="U250" s="318"/>
      <c r="V250" s="191"/>
      <c r="W250" s="316"/>
      <c r="X250" s="316" t="str">
        <f>IF(ISBLANK(Tableau2[[#This Row],[Date de début]]),"",UPPER(TEXT(Tableau2[[#This Row],[Date de début]],"mmm")))</f>
        <v/>
      </c>
      <c r="Y250" s="316" t="str">
        <f>IF(ISBLANK(Tableau2[[#This Row],[Date de début]]),"",UPPER(TEXT(Tableau2[[#This Row],[Date de début]],"AAAA")))</f>
        <v/>
      </c>
      <c r="Z250" s="316"/>
      <c r="AA250" s="186" t="str">
        <f>IF(ISBLANK(Tableau2[[#This Row],[Date de fin]]),"",UPPER(TEXT(Tableau2[[#This Row],[Date de fin]],"mmm")))</f>
        <v/>
      </c>
      <c r="AB250" s="319" t="str">
        <f>IF(ISBLANK(Tableau2[[#This Row],[Date de fin]]),"",UPPER(TEXT(Tableau2[[#This Row],[Date de fin]],"AAAA")))</f>
        <v/>
      </c>
      <c r="AC250" s="320">
        <f>DATEDIF(Tableau2[[#This Row],[Date de début]],Tableau2[[#This Row],[Date de fin]],"m")</f>
        <v>0</v>
      </c>
      <c r="AD250" s="318"/>
      <c r="AE250" s="183"/>
      <c r="AF250" s="183"/>
      <c r="AG250" s="191"/>
      <c r="AH250" s="321"/>
      <c r="AI250" s="321"/>
      <c r="AJ250" s="338"/>
      <c r="AK250" s="350">
        <f t="shared" si="3"/>
        <v>0</v>
      </c>
      <c r="AL250" s="339"/>
    </row>
    <row r="251" spans="3:38" ht="42" customHeight="1" x14ac:dyDescent="0.35">
      <c r="C251" s="316"/>
      <c r="D251" s="183" t="str">
        <f>IF(ISBLANK(Tableau2[[#This Row],[Date de signature]]),"",UPPER(TEXT(Tableau2[[#This Row],[Date de signature]],"mmm")))</f>
        <v/>
      </c>
      <c r="E251" s="183" t="str">
        <f>IF(ISBLANK(Tableau2[[#This Row],[Date de signature]]),"",UPPER(TEXT(Tableau2[[#This Row],[Date de signature]],"AAAA")))</f>
        <v/>
      </c>
      <c r="F251" s="207"/>
      <c r="G251" s="183"/>
      <c r="H251" s="386"/>
      <c r="I251" s="388"/>
      <c r="J251" s="191"/>
      <c r="K251" s="63" t="str">
        <f>IFERROR(VLOOKUP(Tableau2[[#This Row],[Nom association/Sigle]],Tableau1[],2,FALSE),"")</f>
        <v/>
      </c>
      <c r="L251" s="63" t="str">
        <f>IFERROR(VLOOKUP(Tableau2[[#This Row],[Nom association/Sigle]],Tableau1[],4,FALSE),"")</f>
        <v/>
      </c>
      <c r="M251" s="63" t="str">
        <f>IFERROR(VLOOKUP(Tableau2[[#This Row],[Nom association/Sigle]],Tableau1[],5,FALSE),"")</f>
        <v/>
      </c>
      <c r="N251" s="450" t="str">
        <f>IFERROR(VLOOKUP(Tableau2[[#This Row],[Nom association/Sigle]],Tableau1[],6,FALSE),"")</f>
        <v/>
      </c>
      <c r="O251" s="63" t="str">
        <f>IFERROR(VLOOKUP(Tableau2[[#This Row],[Nom association/Sigle]],Tableau1[],7,FALSE),"")</f>
        <v/>
      </c>
      <c r="P251" s="390"/>
      <c r="Q251" s="191"/>
      <c r="R251" s="191"/>
      <c r="S251" s="317"/>
      <c r="T251" s="318"/>
      <c r="U251" s="318"/>
      <c r="V251" s="191"/>
      <c r="W251" s="316"/>
      <c r="X251" s="316" t="str">
        <f>IF(ISBLANK(Tableau2[[#This Row],[Date de début]]),"",UPPER(TEXT(Tableau2[[#This Row],[Date de début]],"mmm")))</f>
        <v/>
      </c>
      <c r="Y251" s="316" t="str">
        <f>IF(ISBLANK(Tableau2[[#This Row],[Date de début]]),"",UPPER(TEXT(Tableau2[[#This Row],[Date de début]],"AAAA")))</f>
        <v/>
      </c>
      <c r="Z251" s="316"/>
      <c r="AA251" s="186" t="str">
        <f>IF(ISBLANK(Tableau2[[#This Row],[Date de fin]]),"",UPPER(TEXT(Tableau2[[#This Row],[Date de fin]],"mmm")))</f>
        <v/>
      </c>
      <c r="AB251" s="319" t="str">
        <f>IF(ISBLANK(Tableau2[[#This Row],[Date de fin]]),"",UPPER(TEXT(Tableau2[[#This Row],[Date de fin]],"AAAA")))</f>
        <v/>
      </c>
      <c r="AC251" s="320">
        <f>DATEDIF(Tableau2[[#This Row],[Date de début]],Tableau2[[#This Row],[Date de fin]],"m")</f>
        <v>0</v>
      </c>
      <c r="AD251" s="318"/>
      <c r="AE251" s="183"/>
      <c r="AF251" s="183"/>
      <c r="AG251" s="191"/>
      <c r="AH251" s="321"/>
      <c r="AI251" s="321"/>
      <c r="AJ251" s="338"/>
      <c r="AK251" s="350">
        <f t="shared" si="3"/>
        <v>0</v>
      </c>
      <c r="AL251" s="339"/>
    </row>
    <row r="252" spans="3:38" ht="42" customHeight="1" x14ac:dyDescent="0.35">
      <c r="C252" s="316"/>
      <c r="D252" s="183" t="str">
        <f>IF(ISBLANK(Tableau2[[#This Row],[Date de signature]]),"",UPPER(TEXT(Tableau2[[#This Row],[Date de signature]],"mmm")))</f>
        <v/>
      </c>
      <c r="E252" s="183" t="str">
        <f>IF(ISBLANK(Tableau2[[#This Row],[Date de signature]]),"",UPPER(TEXT(Tableau2[[#This Row],[Date de signature]],"AAAA")))</f>
        <v/>
      </c>
      <c r="F252" s="207"/>
      <c r="G252" s="183"/>
      <c r="H252" s="386"/>
      <c r="I252" s="388"/>
      <c r="J252" s="191"/>
      <c r="K252" s="63" t="str">
        <f>IFERROR(VLOOKUP(Tableau2[[#This Row],[Nom association/Sigle]],Tableau1[],2,FALSE),"")</f>
        <v/>
      </c>
      <c r="L252" s="63" t="str">
        <f>IFERROR(VLOOKUP(Tableau2[[#This Row],[Nom association/Sigle]],Tableau1[],4,FALSE),"")</f>
        <v/>
      </c>
      <c r="M252" s="63" t="str">
        <f>IFERROR(VLOOKUP(Tableau2[[#This Row],[Nom association/Sigle]],Tableau1[],5,FALSE),"")</f>
        <v/>
      </c>
      <c r="N252" s="450" t="str">
        <f>IFERROR(VLOOKUP(Tableau2[[#This Row],[Nom association/Sigle]],Tableau1[],6,FALSE),"")</f>
        <v/>
      </c>
      <c r="O252" s="63" t="str">
        <f>IFERROR(VLOOKUP(Tableau2[[#This Row],[Nom association/Sigle]],Tableau1[],7,FALSE),"")</f>
        <v/>
      </c>
      <c r="P252" s="390"/>
      <c r="Q252" s="191"/>
      <c r="R252" s="191"/>
      <c r="S252" s="317"/>
      <c r="T252" s="318"/>
      <c r="U252" s="318"/>
      <c r="V252" s="191"/>
      <c r="W252" s="316"/>
      <c r="X252" s="316" t="str">
        <f>IF(ISBLANK(Tableau2[[#This Row],[Date de début]]),"",UPPER(TEXT(Tableau2[[#This Row],[Date de début]],"mmm")))</f>
        <v/>
      </c>
      <c r="Y252" s="316" t="str">
        <f>IF(ISBLANK(Tableau2[[#This Row],[Date de début]]),"",UPPER(TEXT(Tableau2[[#This Row],[Date de début]],"AAAA")))</f>
        <v/>
      </c>
      <c r="Z252" s="316"/>
      <c r="AA252" s="186" t="str">
        <f>IF(ISBLANK(Tableau2[[#This Row],[Date de fin]]),"",UPPER(TEXT(Tableau2[[#This Row],[Date de fin]],"mmm")))</f>
        <v/>
      </c>
      <c r="AB252" s="319" t="str">
        <f>IF(ISBLANK(Tableau2[[#This Row],[Date de fin]]),"",UPPER(TEXT(Tableau2[[#This Row],[Date de fin]],"AAAA")))</f>
        <v/>
      </c>
      <c r="AC252" s="320">
        <f>DATEDIF(Tableau2[[#This Row],[Date de début]],Tableau2[[#This Row],[Date de fin]],"m")</f>
        <v>0</v>
      </c>
      <c r="AD252" s="318"/>
      <c r="AE252" s="183"/>
      <c r="AF252" s="183"/>
      <c r="AG252" s="191"/>
      <c r="AH252" s="321"/>
      <c r="AI252" s="321"/>
      <c r="AJ252" s="338"/>
      <c r="AK252" s="350">
        <f t="shared" si="3"/>
        <v>0</v>
      </c>
      <c r="AL252" s="339"/>
    </row>
    <row r="253" spans="3:38" ht="42" customHeight="1" x14ac:dyDescent="0.35">
      <c r="C253" s="316"/>
      <c r="D253" s="183" t="str">
        <f>IF(ISBLANK(Tableau2[[#This Row],[Date de signature]]),"",UPPER(TEXT(Tableau2[[#This Row],[Date de signature]],"mmm")))</f>
        <v/>
      </c>
      <c r="E253" s="183" t="str">
        <f>IF(ISBLANK(Tableau2[[#This Row],[Date de signature]]),"",UPPER(TEXT(Tableau2[[#This Row],[Date de signature]],"AAAA")))</f>
        <v/>
      </c>
      <c r="F253" s="207"/>
      <c r="G253" s="183"/>
      <c r="H253" s="386"/>
      <c r="I253" s="388"/>
      <c r="J253" s="191"/>
      <c r="K253" s="63" t="str">
        <f>IFERROR(VLOOKUP(Tableau2[[#This Row],[Nom association/Sigle]],Tableau1[],2,FALSE),"")</f>
        <v/>
      </c>
      <c r="L253" s="63" t="str">
        <f>IFERROR(VLOOKUP(Tableau2[[#This Row],[Nom association/Sigle]],Tableau1[],4,FALSE),"")</f>
        <v/>
      </c>
      <c r="M253" s="63" t="str">
        <f>IFERROR(VLOOKUP(Tableau2[[#This Row],[Nom association/Sigle]],Tableau1[],5,FALSE),"")</f>
        <v/>
      </c>
      <c r="N253" s="450" t="str">
        <f>IFERROR(VLOOKUP(Tableau2[[#This Row],[Nom association/Sigle]],Tableau1[],6,FALSE),"")</f>
        <v/>
      </c>
      <c r="O253" s="63" t="str">
        <f>IFERROR(VLOOKUP(Tableau2[[#This Row],[Nom association/Sigle]],Tableau1[],7,FALSE),"")</f>
        <v/>
      </c>
      <c r="P253" s="390"/>
      <c r="Q253" s="191"/>
      <c r="R253" s="191"/>
      <c r="S253" s="317"/>
      <c r="T253" s="318"/>
      <c r="U253" s="318"/>
      <c r="V253" s="191"/>
      <c r="W253" s="316"/>
      <c r="X253" s="316" t="str">
        <f>IF(ISBLANK(Tableau2[[#This Row],[Date de début]]),"",UPPER(TEXT(Tableau2[[#This Row],[Date de début]],"mmm")))</f>
        <v/>
      </c>
      <c r="Y253" s="316" t="str">
        <f>IF(ISBLANK(Tableau2[[#This Row],[Date de début]]),"",UPPER(TEXT(Tableau2[[#This Row],[Date de début]],"AAAA")))</f>
        <v/>
      </c>
      <c r="Z253" s="316"/>
      <c r="AA253" s="186" t="str">
        <f>IF(ISBLANK(Tableau2[[#This Row],[Date de fin]]),"",UPPER(TEXT(Tableau2[[#This Row],[Date de fin]],"mmm")))</f>
        <v/>
      </c>
      <c r="AB253" s="319" t="str">
        <f>IF(ISBLANK(Tableau2[[#This Row],[Date de fin]]),"",UPPER(TEXT(Tableau2[[#This Row],[Date de fin]],"AAAA")))</f>
        <v/>
      </c>
      <c r="AC253" s="320">
        <f>DATEDIF(Tableau2[[#This Row],[Date de début]],Tableau2[[#This Row],[Date de fin]],"m")</f>
        <v>0</v>
      </c>
      <c r="AD253" s="318"/>
      <c r="AE253" s="183"/>
      <c r="AF253" s="183"/>
      <c r="AG253" s="191"/>
      <c r="AH253" s="321"/>
      <c r="AI253" s="321"/>
      <c r="AJ253" s="338"/>
      <c r="AK253" s="350">
        <f t="shared" si="3"/>
        <v>0</v>
      </c>
      <c r="AL253" s="339"/>
    </row>
    <row r="254" spans="3:38" ht="42" customHeight="1" x14ac:dyDescent="0.35">
      <c r="C254" s="316"/>
      <c r="D254" s="183" t="str">
        <f>IF(ISBLANK(Tableau2[[#This Row],[Date de signature]]),"",UPPER(TEXT(Tableau2[[#This Row],[Date de signature]],"mmm")))</f>
        <v/>
      </c>
      <c r="E254" s="183" t="str">
        <f>IF(ISBLANK(Tableau2[[#This Row],[Date de signature]]),"",UPPER(TEXT(Tableau2[[#This Row],[Date de signature]],"AAAA")))</f>
        <v/>
      </c>
      <c r="F254" s="207"/>
      <c r="G254" s="183"/>
      <c r="H254" s="386"/>
      <c r="I254" s="388"/>
      <c r="J254" s="191"/>
      <c r="K254" s="63" t="str">
        <f>IFERROR(VLOOKUP(Tableau2[[#This Row],[Nom association/Sigle]],Tableau1[],2,FALSE),"")</f>
        <v/>
      </c>
      <c r="L254" s="63" t="str">
        <f>IFERROR(VLOOKUP(Tableau2[[#This Row],[Nom association/Sigle]],Tableau1[],4,FALSE),"")</f>
        <v/>
      </c>
      <c r="M254" s="63" t="str">
        <f>IFERROR(VLOOKUP(Tableau2[[#This Row],[Nom association/Sigle]],Tableau1[],5,FALSE),"")</f>
        <v/>
      </c>
      <c r="N254" s="450" t="str">
        <f>IFERROR(VLOOKUP(Tableau2[[#This Row],[Nom association/Sigle]],Tableau1[],6,FALSE),"")</f>
        <v/>
      </c>
      <c r="O254" s="63" t="str">
        <f>IFERROR(VLOOKUP(Tableau2[[#This Row],[Nom association/Sigle]],Tableau1[],7,FALSE),"")</f>
        <v/>
      </c>
      <c r="P254" s="390"/>
      <c r="Q254" s="191"/>
      <c r="R254" s="191"/>
      <c r="S254" s="317"/>
      <c r="T254" s="318"/>
      <c r="U254" s="318"/>
      <c r="V254" s="191"/>
      <c r="W254" s="316"/>
      <c r="X254" s="316" t="str">
        <f>IF(ISBLANK(Tableau2[[#This Row],[Date de début]]),"",UPPER(TEXT(Tableau2[[#This Row],[Date de début]],"mmm")))</f>
        <v/>
      </c>
      <c r="Y254" s="316" t="str">
        <f>IF(ISBLANK(Tableau2[[#This Row],[Date de début]]),"",UPPER(TEXT(Tableau2[[#This Row],[Date de début]],"AAAA")))</f>
        <v/>
      </c>
      <c r="Z254" s="316"/>
      <c r="AA254" s="186" t="str">
        <f>IF(ISBLANK(Tableau2[[#This Row],[Date de fin]]),"",UPPER(TEXT(Tableau2[[#This Row],[Date de fin]],"mmm")))</f>
        <v/>
      </c>
      <c r="AB254" s="319" t="str">
        <f>IF(ISBLANK(Tableau2[[#This Row],[Date de fin]]),"",UPPER(TEXT(Tableau2[[#This Row],[Date de fin]],"AAAA")))</f>
        <v/>
      </c>
      <c r="AC254" s="320">
        <f>DATEDIF(Tableau2[[#This Row],[Date de début]],Tableau2[[#This Row],[Date de fin]],"m")</f>
        <v>0</v>
      </c>
      <c r="AD254" s="318"/>
      <c r="AE254" s="183"/>
      <c r="AF254" s="183"/>
      <c r="AG254" s="191"/>
      <c r="AH254" s="321"/>
      <c r="AI254" s="321"/>
      <c r="AJ254" s="338"/>
      <c r="AK254" s="350">
        <f t="shared" si="3"/>
        <v>0</v>
      </c>
      <c r="AL254" s="339"/>
    </row>
    <row r="255" spans="3:38" ht="42" customHeight="1" x14ac:dyDescent="0.35">
      <c r="C255" s="316"/>
      <c r="D255" s="183" t="str">
        <f>IF(ISBLANK(Tableau2[[#This Row],[Date de signature]]),"",UPPER(TEXT(Tableau2[[#This Row],[Date de signature]],"mmm")))</f>
        <v/>
      </c>
      <c r="E255" s="183" t="str">
        <f>IF(ISBLANK(Tableau2[[#This Row],[Date de signature]]),"",UPPER(TEXT(Tableau2[[#This Row],[Date de signature]],"AAAA")))</f>
        <v/>
      </c>
      <c r="F255" s="207"/>
      <c r="G255" s="183"/>
      <c r="H255" s="386"/>
      <c r="I255" s="388"/>
      <c r="J255" s="191"/>
      <c r="K255" s="63" t="str">
        <f>IFERROR(VLOOKUP(Tableau2[[#This Row],[Nom association/Sigle]],Tableau1[],2,FALSE),"")</f>
        <v/>
      </c>
      <c r="L255" s="63" t="str">
        <f>IFERROR(VLOOKUP(Tableau2[[#This Row],[Nom association/Sigle]],Tableau1[],4,FALSE),"")</f>
        <v/>
      </c>
      <c r="M255" s="63" t="str">
        <f>IFERROR(VLOOKUP(Tableau2[[#This Row],[Nom association/Sigle]],Tableau1[],5,FALSE),"")</f>
        <v/>
      </c>
      <c r="N255" s="450" t="str">
        <f>IFERROR(VLOOKUP(Tableau2[[#This Row],[Nom association/Sigle]],Tableau1[],6,FALSE),"")</f>
        <v/>
      </c>
      <c r="O255" s="63" t="str">
        <f>IFERROR(VLOOKUP(Tableau2[[#This Row],[Nom association/Sigle]],Tableau1[],7,FALSE),"")</f>
        <v/>
      </c>
      <c r="P255" s="390"/>
      <c r="Q255" s="191"/>
      <c r="R255" s="191"/>
      <c r="S255" s="317"/>
      <c r="T255" s="318"/>
      <c r="U255" s="318"/>
      <c r="V255" s="191"/>
      <c r="W255" s="316"/>
      <c r="X255" s="316" t="str">
        <f>IF(ISBLANK(Tableau2[[#This Row],[Date de début]]),"",UPPER(TEXT(Tableau2[[#This Row],[Date de début]],"mmm")))</f>
        <v/>
      </c>
      <c r="Y255" s="316" t="str">
        <f>IF(ISBLANK(Tableau2[[#This Row],[Date de début]]),"",UPPER(TEXT(Tableau2[[#This Row],[Date de début]],"AAAA")))</f>
        <v/>
      </c>
      <c r="Z255" s="316"/>
      <c r="AA255" s="186" t="str">
        <f>IF(ISBLANK(Tableau2[[#This Row],[Date de fin]]),"",UPPER(TEXT(Tableau2[[#This Row],[Date de fin]],"mmm")))</f>
        <v/>
      </c>
      <c r="AB255" s="319" t="str">
        <f>IF(ISBLANK(Tableau2[[#This Row],[Date de fin]]),"",UPPER(TEXT(Tableau2[[#This Row],[Date de fin]],"AAAA")))</f>
        <v/>
      </c>
      <c r="AC255" s="320">
        <f>DATEDIF(Tableau2[[#This Row],[Date de début]],Tableau2[[#This Row],[Date de fin]],"m")</f>
        <v>0</v>
      </c>
      <c r="AD255" s="318"/>
      <c r="AE255" s="183"/>
      <c r="AF255" s="183"/>
      <c r="AG255" s="191"/>
      <c r="AH255" s="321"/>
      <c r="AI255" s="321"/>
      <c r="AJ255" s="338"/>
      <c r="AK255" s="350">
        <f t="shared" si="3"/>
        <v>0</v>
      </c>
      <c r="AL255" s="339"/>
    </row>
    <row r="256" spans="3:38" ht="42" customHeight="1" x14ac:dyDescent="0.35">
      <c r="C256" s="316"/>
      <c r="D256" s="183" t="str">
        <f>IF(ISBLANK(Tableau2[[#This Row],[Date de signature]]),"",UPPER(TEXT(Tableau2[[#This Row],[Date de signature]],"mmm")))</f>
        <v/>
      </c>
      <c r="E256" s="183" t="str">
        <f>IF(ISBLANK(Tableau2[[#This Row],[Date de signature]]),"",UPPER(TEXT(Tableau2[[#This Row],[Date de signature]],"AAAA")))</f>
        <v/>
      </c>
      <c r="F256" s="207"/>
      <c r="G256" s="183"/>
      <c r="H256" s="386"/>
      <c r="I256" s="388"/>
      <c r="J256" s="191"/>
      <c r="K256" s="63" t="str">
        <f>IFERROR(VLOOKUP(Tableau2[[#This Row],[Nom association/Sigle]],Tableau1[],2,FALSE),"")</f>
        <v/>
      </c>
      <c r="L256" s="63" t="str">
        <f>IFERROR(VLOOKUP(Tableau2[[#This Row],[Nom association/Sigle]],Tableau1[],4,FALSE),"")</f>
        <v/>
      </c>
      <c r="M256" s="63" t="str">
        <f>IFERROR(VLOOKUP(Tableau2[[#This Row],[Nom association/Sigle]],Tableau1[],5,FALSE),"")</f>
        <v/>
      </c>
      <c r="N256" s="450" t="str">
        <f>IFERROR(VLOOKUP(Tableau2[[#This Row],[Nom association/Sigle]],Tableau1[],6,FALSE),"")</f>
        <v/>
      </c>
      <c r="O256" s="63" t="str">
        <f>IFERROR(VLOOKUP(Tableau2[[#This Row],[Nom association/Sigle]],Tableau1[],7,FALSE),"")</f>
        <v/>
      </c>
      <c r="P256" s="390"/>
      <c r="Q256" s="191"/>
      <c r="R256" s="191"/>
      <c r="S256" s="317"/>
      <c r="T256" s="318"/>
      <c r="U256" s="318"/>
      <c r="V256" s="191"/>
      <c r="W256" s="316"/>
      <c r="X256" s="316" t="str">
        <f>IF(ISBLANK(Tableau2[[#This Row],[Date de début]]),"",UPPER(TEXT(Tableau2[[#This Row],[Date de début]],"mmm")))</f>
        <v/>
      </c>
      <c r="Y256" s="316" t="str">
        <f>IF(ISBLANK(Tableau2[[#This Row],[Date de début]]),"",UPPER(TEXT(Tableau2[[#This Row],[Date de début]],"AAAA")))</f>
        <v/>
      </c>
      <c r="Z256" s="316"/>
      <c r="AA256" s="186" t="str">
        <f>IF(ISBLANK(Tableau2[[#This Row],[Date de fin]]),"",UPPER(TEXT(Tableau2[[#This Row],[Date de fin]],"mmm")))</f>
        <v/>
      </c>
      <c r="AB256" s="319" t="str">
        <f>IF(ISBLANK(Tableau2[[#This Row],[Date de fin]]),"",UPPER(TEXT(Tableau2[[#This Row],[Date de fin]],"AAAA")))</f>
        <v/>
      </c>
      <c r="AC256" s="320">
        <f>DATEDIF(Tableau2[[#This Row],[Date de début]],Tableau2[[#This Row],[Date de fin]],"m")</f>
        <v>0</v>
      </c>
      <c r="AD256" s="318"/>
      <c r="AE256" s="183"/>
      <c r="AF256" s="183"/>
      <c r="AG256" s="191"/>
      <c r="AH256" s="321"/>
      <c r="AI256" s="321"/>
      <c r="AJ256" s="338"/>
      <c r="AK256" s="350">
        <f t="shared" si="3"/>
        <v>0</v>
      </c>
      <c r="AL256" s="339"/>
    </row>
    <row r="257" spans="3:38" ht="42" customHeight="1" x14ac:dyDescent="0.35">
      <c r="C257" s="316"/>
      <c r="D257" s="183" t="str">
        <f>IF(ISBLANK(Tableau2[[#This Row],[Date de signature]]),"",UPPER(TEXT(Tableau2[[#This Row],[Date de signature]],"mmm")))</f>
        <v/>
      </c>
      <c r="E257" s="183" t="str">
        <f>IF(ISBLANK(Tableau2[[#This Row],[Date de signature]]),"",UPPER(TEXT(Tableau2[[#This Row],[Date de signature]],"AAAA")))</f>
        <v/>
      </c>
      <c r="F257" s="207"/>
      <c r="G257" s="183"/>
      <c r="H257" s="386"/>
      <c r="I257" s="388"/>
      <c r="J257" s="191"/>
      <c r="K257" s="63" t="str">
        <f>IFERROR(VLOOKUP(Tableau2[[#This Row],[Nom association/Sigle]],Tableau1[],2,FALSE),"")</f>
        <v/>
      </c>
      <c r="L257" s="63" t="str">
        <f>IFERROR(VLOOKUP(Tableau2[[#This Row],[Nom association/Sigle]],Tableau1[],4,FALSE),"")</f>
        <v/>
      </c>
      <c r="M257" s="63" t="str">
        <f>IFERROR(VLOOKUP(Tableau2[[#This Row],[Nom association/Sigle]],Tableau1[],5,FALSE),"")</f>
        <v/>
      </c>
      <c r="N257" s="450" t="str">
        <f>IFERROR(VLOOKUP(Tableau2[[#This Row],[Nom association/Sigle]],Tableau1[],6,FALSE),"")</f>
        <v/>
      </c>
      <c r="O257" s="63" t="str">
        <f>IFERROR(VLOOKUP(Tableau2[[#This Row],[Nom association/Sigle]],Tableau1[],7,FALSE),"")</f>
        <v/>
      </c>
      <c r="P257" s="390"/>
      <c r="Q257" s="191"/>
      <c r="R257" s="191"/>
      <c r="S257" s="317"/>
      <c r="T257" s="318"/>
      <c r="U257" s="318"/>
      <c r="V257" s="191"/>
      <c r="W257" s="316"/>
      <c r="X257" s="316" t="str">
        <f>IF(ISBLANK(Tableau2[[#This Row],[Date de début]]),"",UPPER(TEXT(Tableau2[[#This Row],[Date de début]],"mmm")))</f>
        <v/>
      </c>
      <c r="Y257" s="316" t="str">
        <f>IF(ISBLANK(Tableau2[[#This Row],[Date de début]]),"",UPPER(TEXT(Tableau2[[#This Row],[Date de début]],"AAAA")))</f>
        <v/>
      </c>
      <c r="Z257" s="316"/>
      <c r="AA257" s="186" t="str">
        <f>IF(ISBLANK(Tableau2[[#This Row],[Date de fin]]),"",UPPER(TEXT(Tableau2[[#This Row],[Date de fin]],"mmm")))</f>
        <v/>
      </c>
      <c r="AB257" s="319" t="str">
        <f>IF(ISBLANK(Tableau2[[#This Row],[Date de fin]]),"",UPPER(TEXT(Tableau2[[#This Row],[Date de fin]],"AAAA")))</f>
        <v/>
      </c>
      <c r="AC257" s="320">
        <f>DATEDIF(Tableau2[[#This Row],[Date de début]],Tableau2[[#This Row],[Date de fin]],"m")</f>
        <v>0</v>
      </c>
      <c r="AD257" s="318"/>
      <c r="AE257" s="183"/>
      <c r="AF257" s="183"/>
      <c r="AG257" s="191"/>
      <c r="AH257" s="321"/>
      <c r="AI257" s="321"/>
      <c r="AJ257" s="338"/>
      <c r="AK257" s="350">
        <f t="shared" si="3"/>
        <v>0</v>
      </c>
      <c r="AL257" s="339"/>
    </row>
    <row r="258" spans="3:38" ht="42" customHeight="1" x14ac:dyDescent="0.35">
      <c r="C258" s="316"/>
      <c r="D258" s="183" t="str">
        <f>IF(ISBLANK(Tableau2[[#This Row],[Date de signature]]),"",UPPER(TEXT(Tableau2[[#This Row],[Date de signature]],"mmm")))</f>
        <v/>
      </c>
      <c r="E258" s="183" t="str">
        <f>IF(ISBLANK(Tableau2[[#This Row],[Date de signature]]),"",UPPER(TEXT(Tableau2[[#This Row],[Date de signature]],"AAAA")))</f>
        <v/>
      </c>
      <c r="F258" s="207"/>
      <c r="G258" s="183"/>
      <c r="H258" s="386"/>
      <c r="I258" s="388"/>
      <c r="J258" s="191"/>
      <c r="K258" s="63" t="str">
        <f>IFERROR(VLOOKUP(Tableau2[[#This Row],[Nom association/Sigle]],Tableau1[],2,FALSE),"")</f>
        <v/>
      </c>
      <c r="L258" s="63" t="str">
        <f>IFERROR(VLOOKUP(Tableau2[[#This Row],[Nom association/Sigle]],Tableau1[],4,FALSE),"")</f>
        <v/>
      </c>
      <c r="M258" s="63" t="str">
        <f>IFERROR(VLOOKUP(Tableau2[[#This Row],[Nom association/Sigle]],Tableau1[],5,FALSE),"")</f>
        <v/>
      </c>
      <c r="N258" s="450" t="str">
        <f>IFERROR(VLOOKUP(Tableau2[[#This Row],[Nom association/Sigle]],Tableau1[],6,FALSE),"")</f>
        <v/>
      </c>
      <c r="O258" s="63" t="str">
        <f>IFERROR(VLOOKUP(Tableau2[[#This Row],[Nom association/Sigle]],Tableau1[],7,FALSE),"")</f>
        <v/>
      </c>
      <c r="P258" s="390"/>
      <c r="Q258" s="191"/>
      <c r="R258" s="191"/>
      <c r="S258" s="317"/>
      <c r="T258" s="318"/>
      <c r="U258" s="318"/>
      <c r="V258" s="191"/>
      <c r="W258" s="316"/>
      <c r="X258" s="316" t="str">
        <f>IF(ISBLANK(Tableau2[[#This Row],[Date de début]]),"",UPPER(TEXT(Tableau2[[#This Row],[Date de début]],"mmm")))</f>
        <v/>
      </c>
      <c r="Y258" s="316" t="str">
        <f>IF(ISBLANK(Tableau2[[#This Row],[Date de début]]),"",UPPER(TEXT(Tableau2[[#This Row],[Date de début]],"AAAA")))</f>
        <v/>
      </c>
      <c r="Z258" s="316"/>
      <c r="AA258" s="186" t="str">
        <f>IF(ISBLANK(Tableau2[[#This Row],[Date de fin]]),"",UPPER(TEXT(Tableau2[[#This Row],[Date de fin]],"mmm")))</f>
        <v/>
      </c>
      <c r="AB258" s="319" t="str">
        <f>IF(ISBLANK(Tableau2[[#This Row],[Date de fin]]),"",UPPER(TEXT(Tableau2[[#This Row],[Date de fin]],"AAAA")))</f>
        <v/>
      </c>
      <c r="AC258" s="320">
        <f>DATEDIF(Tableau2[[#This Row],[Date de début]],Tableau2[[#This Row],[Date de fin]],"m")</f>
        <v>0</v>
      </c>
      <c r="AD258" s="318"/>
      <c r="AE258" s="183"/>
      <c r="AF258" s="183"/>
      <c r="AG258" s="191"/>
      <c r="AH258" s="321"/>
      <c r="AI258" s="321"/>
      <c r="AJ258" s="338"/>
      <c r="AK258" s="350">
        <f t="shared" si="3"/>
        <v>0</v>
      </c>
      <c r="AL258" s="339"/>
    </row>
    <row r="259" spans="3:38" ht="42" customHeight="1" x14ac:dyDescent="0.35">
      <c r="C259" s="316"/>
      <c r="D259" s="183" t="str">
        <f>IF(ISBLANK(Tableau2[[#This Row],[Date de signature]]),"",UPPER(TEXT(Tableau2[[#This Row],[Date de signature]],"mmm")))</f>
        <v/>
      </c>
      <c r="E259" s="183" t="str">
        <f>IF(ISBLANK(Tableau2[[#This Row],[Date de signature]]),"",UPPER(TEXT(Tableau2[[#This Row],[Date de signature]],"AAAA")))</f>
        <v/>
      </c>
      <c r="F259" s="207"/>
      <c r="G259" s="183"/>
      <c r="H259" s="386"/>
      <c r="I259" s="388"/>
      <c r="J259" s="191"/>
      <c r="K259" s="63" t="str">
        <f>IFERROR(VLOOKUP(Tableau2[[#This Row],[Nom association/Sigle]],Tableau1[],2,FALSE),"")</f>
        <v/>
      </c>
      <c r="L259" s="63" t="str">
        <f>IFERROR(VLOOKUP(Tableau2[[#This Row],[Nom association/Sigle]],Tableau1[],4,FALSE),"")</f>
        <v/>
      </c>
      <c r="M259" s="63" t="str">
        <f>IFERROR(VLOOKUP(Tableau2[[#This Row],[Nom association/Sigle]],Tableau1[],5,FALSE),"")</f>
        <v/>
      </c>
      <c r="N259" s="450" t="str">
        <f>IFERROR(VLOOKUP(Tableau2[[#This Row],[Nom association/Sigle]],Tableau1[],6,FALSE),"")</f>
        <v/>
      </c>
      <c r="O259" s="63" t="str">
        <f>IFERROR(VLOOKUP(Tableau2[[#This Row],[Nom association/Sigle]],Tableau1[],7,FALSE),"")</f>
        <v/>
      </c>
      <c r="P259" s="390"/>
      <c r="Q259" s="191"/>
      <c r="R259" s="191"/>
      <c r="S259" s="317"/>
      <c r="T259" s="318"/>
      <c r="U259" s="318"/>
      <c r="V259" s="191"/>
      <c r="W259" s="316"/>
      <c r="X259" s="316" t="str">
        <f>IF(ISBLANK(Tableau2[[#This Row],[Date de début]]),"",UPPER(TEXT(Tableau2[[#This Row],[Date de début]],"mmm")))</f>
        <v/>
      </c>
      <c r="Y259" s="316" t="str">
        <f>IF(ISBLANK(Tableau2[[#This Row],[Date de début]]),"",UPPER(TEXT(Tableau2[[#This Row],[Date de début]],"AAAA")))</f>
        <v/>
      </c>
      <c r="Z259" s="316"/>
      <c r="AA259" s="186" t="str">
        <f>IF(ISBLANK(Tableau2[[#This Row],[Date de fin]]),"",UPPER(TEXT(Tableau2[[#This Row],[Date de fin]],"mmm")))</f>
        <v/>
      </c>
      <c r="AB259" s="319" t="str">
        <f>IF(ISBLANK(Tableau2[[#This Row],[Date de fin]]),"",UPPER(TEXT(Tableau2[[#This Row],[Date de fin]],"AAAA")))</f>
        <v/>
      </c>
      <c r="AC259" s="320">
        <f>DATEDIF(Tableau2[[#This Row],[Date de début]],Tableau2[[#This Row],[Date de fin]],"m")</f>
        <v>0</v>
      </c>
      <c r="AD259" s="318"/>
      <c r="AE259" s="183"/>
      <c r="AF259" s="183"/>
      <c r="AG259" s="191"/>
      <c r="AH259" s="321"/>
      <c r="AI259" s="321"/>
      <c r="AJ259" s="338"/>
      <c r="AK259" s="350">
        <f t="shared" si="3"/>
        <v>0</v>
      </c>
      <c r="AL259" s="339"/>
    </row>
    <row r="260" spans="3:38" ht="42" customHeight="1" x14ac:dyDescent="0.35">
      <c r="C260" s="316"/>
      <c r="D260" s="183" t="str">
        <f>IF(ISBLANK(Tableau2[[#This Row],[Date de signature]]),"",UPPER(TEXT(Tableau2[[#This Row],[Date de signature]],"mmm")))</f>
        <v/>
      </c>
      <c r="E260" s="183" t="str">
        <f>IF(ISBLANK(Tableau2[[#This Row],[Date de signature]]),"",UPPER(TEXT(Tableau2[[#This Row],[Date de signature]],"AAAA")))</f>
        <v/>
      </c>
      <c r="F260" s="207"/>
      <c r="G260" s="183"/>
      <c r="H260" s="386"/>
      <c r="I260" s="388"/>
      <c r="J260" s="191"/>
      <c r="K260" s="63" t="str">
        <f>IFERROR(VLOOKUP(Tableau2[[#This Row],[Nom association/Sigle]],Tableau1[],2,FALSE),"")</f>
        <v/>
      </c>
      <c r="L260" s="63" t="str">
        <f>IFERROR(VLOOKUP(Tableau2[[#This Row],[Nom association/Sigle]],Tableau1[],4,FALSE),"")</f>
        <v/>
      </c>
      <c r="M260" s="63" t="str">
        <f>IFERROR(VLOOKUP(Tableau2[[#This Row],[Nom association/Sigle]],Tableau1[],5,FALSE),"")</f>
        <v/>
      </c>
      <c r="N260" s="450" t="str">
        <f>IFERROR(VLOOKUP(Tableau2[[#This Row],[Nom association/Sigle]],Tableau1[],6,FALSE),"")</f>
        <v/>
      </c>
      <c r="O260" s="63" t="str">
        <f>IFERROR(VLOOKUP(Tableau2[[#This Row],[Nom association/Sigle]],Tableau1[],7,FALSE),"")</f>
        <v/>
      </c>
      <c r="P260" s="390"/>
      <c r="Q260" s="191"/>
      <c r="R260" s="191"/>
      <c r="S260" s="317"/>
      <c r="T260" s="318"/>
      <c r="U260" s="318"/>
      <c r="V260" s="191"/>
      <c r="W260" s="316"/>
      <c r="X260" s="316" t="str">
        <f>IF(ISBLANK(Tableau2[[#This Row],[Date de début]]),"",UPPER(TEXT(Tableau2[[#This Row],[Date de début]],"mmm")))</f>
        <v/>
      </c>
      <c r="Y260" s="316" t="str">
        <f>IF(ISBLANK(Tableau2[[#This Row],[Date de début]]),"",UPPER(TEXT(Tableau2[[#This Row],[Date de début]],"AAAA")))</f>
        <v/>
      </c>
      <c r="Z260" s="316"/>
      <c r="AA260" s="186" t="str">
        <f>IF(ISBLANK(Tableau2[[#This Row],[Date de fin]]),"",UPPER(TEXT(Tableau2[[#This Row],[Date de fin]],"mmm")))</f>
        <v/>
      </c>
      <c r="AB260" s="319" t="str">
        <f>IF(ISBLANK(Tableau2[[#This Row],[Date de fin]]),"",UPPER(TEXT(Tableau2[[#This Row],[Date de fin]],"AAAA")))</f>
        <v/>
      </c>
      <c r="AC260" s="320">
        <f>DATEDIF(Tableau2[[#This Row],[Date de début]],Tableau2[[#This Row],[Date de fin]],"m")</f>
        <v>0</v>
      </c>
      <c r="AD260" s="318"/>
      <c r="AE260" s="183"/>
      <c r="AF260" s="183"/>
      <c r="AG260" s="191"/>
      <c r="AH260" s="321"/>
      <c r="AI260" s="321"/>
      <c r="AJ260" s="338"/>
      <c r="AK260" s="350">
        <f t="shared" si="3"/>
        <v>0</v>
      </c>
      <c r="AL260" s="339"/>
    </row>
    <row r="261" spans="3:38" ht="42" customHeight="1" x14ac:dyDescent="0.35">
      <c r="C261" s="316"/>
      <c r="D261" s="183" t="str">
        <f>IF(ISBLANK(Tableau2[[#This Row],[Date de signature]]),"",UPPER(TEXT(Tableau2[[#This Row],[Date de signature]],"mmm")))</f>
        <v/>
      </c>
      <c r="E261" s="183" t="str">
        <f>IF(ISBLANK(Tableau2[[#This Row],[Date de signature]]),"",UPPER(TEXT(Tableau2[[#This Row],[Date de signature]],"AAAA")))</f>
        <v/>
      </c>
      <c r="F261" s="207"/>
      <c r="G261" s="183"/>
      <c r="H261" s="386"/>
      <c r="I261" s="388"/>
      <c r="J261" s="191"/>
      <c r="K261" s="63" t="str">
        <f>IFERROR(VLOOKUP(Tableau2[[#This Row],[Nom association/Sigle]],Tableau1[],2,FALSE),"")</f>
        <v/>
      </c>
      <c r="L261" s="63" t="str">
        <f>IFERROR(VLOOKUP(Tableau2[[#This Row],[Nom association/Sigle]],Tableau1[],4,FALSE),"")</f>
        <v/>
      </c>
      <c r="M261" s="63" t="str">
        <f>IFERROR(VLOOKUP(Tableau2[[#This Row],[Nom association/Sigle]],Tableau1[],5,FALSE),"")</f>
        <v/>
      </c>
      <c r="N261" s="450" t="str">
        <f>IFERROR(VLOOKUP(Tableau2[[#This Row],[Nom association/Sigle]],Tableau1[],6,FALSE),"")</f>
        <v/>
      </c>
      <c r="O261" s="63" t="str">
        <f>IFERROR(VLOOKUP(Tableau2[[#This Row],[Nom association/Sigle]],Tableau1[],7,FALSE),"")</f>
        <v/>
      </c>
      <c r="P261" s="390"/>
      <c r="Q261" s="191"/>
      <c r="R261" s="191"/>
      <c r="S261" s="317"/>
      <c r="T261" s="318"/>
      <c r="U261" s="318"/>
      <c r="V261" s="191"/>
      <c r="W261" s="316"/>
      <c r="X261" s="316" t="str">
        <f>IF(ISBLANK(Tableau2[[#This Row],[Date de début]]),"",UPPER(TEXT(Tableau2[[#This Row],[Date de début]],"mmm")))</f>
        <v/>
      </c>
      <c r="Y261" s="316" t="str">
        <f>IF(ISBLANK(Tableau2[[#This Row],[Date de début]]),"",UPPER(TEXT(Tableau2[[#This Row],[Date de début]],"AAAA")))</f>
        <v/>
      </c>
      <c r="Z261" s="316"/>
      <c r="AA261" s="186" t="str">
        <f>IF(ISBLANK(Tableau2[[#This Row],[Date de fin]]),"",UPPER(TEXT(Tableau2[[#This Row],[Date de fin]],"mmm")))</f>
        <v/>
      </c>
      <c r="AB261" s="319" t="str">
        <f>IF(ISBLANK(Tableau2[[#This Row],[Date de fin]]),"",UPPER(TEXT(Tableau2[[#This Row],[Date de fin]],"AAAA")))</f>
        <v/>
      </c>
      <c r="AC261" s="320">
        <f>DATEDIF(Tableau2[[#This Row],[Date de début]],Tableau2[[#This Row],[Date de fin]],"m")</f>
        <v>0</v>
      </c>
      <c r="AD261" s="318"/>
      <c r="AE261" s="183"/>
      <c r="AF261" s="183"/>
      <c r="AG261" s="191"/>
      <c r="AH261" s="321"/>
      <c r="AI261" s="321"/>
      <c r="AJ261" s="338"/>
      <c r="AK261" s="350">
        <f t="shared" si="3"/>
        <v>0</v>
      </c>
      <c r="AL261" s="339"/>
    </row>
    <row r="262" spans="3:38" ht="42" customHeight="1" x14ac:dyDescent="0.35">
      <c r="C262" s="316"/>
      <c r="D262" s="183" t="str">
        <f>IF(ISBLANK(Tableau2[[#This Row],[Date de signature]]),"",UPPER(TEXT(Tableau2[[#This Row],[Date de signature]],"mmm")))</f>
        <v/>
      </c>
      <c r="E262" s="183" t="str">
        <f>IF(ISBLANK(Tableau2[[#This Row],[Date de signature]]),"",UPPER(TEXT(Tableau2[[#This Row],[Date de signature]],"AAAA")))</f>
        <v/>
      </c>
      <c r="F262" s="207"/>
      <c r="G262" s="183"/>
      <c r="H262" s="386"/>
      <c r="I262" s="388"/>
      <c r="J262" s="191"/>
      <c r="K262" s="63" t="str">
        <f>IFERROR(VLOOKUP(Tableau2[[#This Row],[Nom association/Sigle]],Tableau1[],2,FALSE),"")</f>
        <v/>
      </c>
      <c r="L262" s="63" t="str">
        <f>IFERROR(VLOOKUP(Tableau2[[#This Row],[Nom association/Sigle]],Tableau1[],4,FALSE),"")</f>
        <v/>
      </c>
      <c r="M262" s="63" t="str">
        <f>IFERROR(VLOOKUP(Tableau2[[#This Row],[Nom association/Sigle]],Tableau1[],5,FALSE),"")</f>
        <v/>
      </c>
      <c r="N262" s="450" t="str">
        <f>IFERROR(VLOOKUP(Tableau2[[#This Row],[Nom association/Sigle]],Tableau1[],6,FALSE),"")</f>
        <v/>
      </c>
      <c r="O262" s="63" t="str">
        <f>IFERROR(VLOOKUP(Tableau2[[#This Row],[Nom association/Sigle]],Tableau1[],7,FALSE),"")</f>
        <v/>
      </c>
      <c r="P262" s="390"/>
      <c r="Q262" s="191"/>
      <c r="R262" s="191"/>
      <c r="S262" s="317"/>
      <c r="T262" s="318"/>
      <c r="U262" s="318"/>
      <c r="V262" s="191"/>
      <c r="W262" s="316"/>
      <c r="X262" s="316" t="str">
        <f>IF(ISBLANK(Tableau2[[#This Row],[Date de début]]),"",UPPER(TEXT(Tableau2[[#This Row],[Date de début]],"mmm")))</f>
        <v/>
      </c>
      <c r="Y262" s="316" t="str">
        <f>IF(ISBLANK(Tableau2[[#This Row],[Date de début]]),"",UPPER(TEXT(Tableau2[[#This Row],[Date de début]],"AAAA")))</f>
        <v/>
      </c>
      <c r="Z262" s="316"/>
      <c r="AA262" s="186" t="str">
        <f>IF(ISBLANK(Tableau2[[#This Row],[Date de fin]]),"",UPPER(TEXT(Tableau2[[#This Row],[Date de fin]],"mmm")))</f>
        <v/>
      </c>
      <c r="AB262" s="319" t="str">
        <f>IF(ISBLANK(Tableau2[[#This Row],[Date de fin]]),"",UPPER(TEXT(Tableau2[[#This Row],[Date de fin]],"AAAA")))</f>
        <v/>
      </c>
      <c r="AC262" s="320">
        <f>DATEDIF(Tableau2[[#This Row],[Date de début]],Tableau2[[#This Row],[Date de fin]],"m")</f>
        <v>0</v>
      </c>
      <c r="AD262" s="318"/>
      <c r="AE262" s="183"/>
      <c r="AF262" s="183"/>
      <c r="AG262" s="191"/>
      <c r="AH262" s="321"/>
      <c r="AI262" s="321"/>
      <c r="AJ262" s="338"/>
      <c r="AK262" s="350">
        <f t="shared" si="3"/>
        <v>0</v>
      </c>
      <c r="AL262" s="339"/>
    </row>
    <row r="263" spans="3:38" ht="42" customHeight="1" x14ac:dyDescent="0.35">
      <c r="C263" s="316"/>
      <c r="D263" s="183" t="str">
        <f>IF(ISBLANK(Tableau2[[#This Row],[Date de signature]]),"",UPPER(TEXT(Tableau2[[#This Row],[Date de signature]],"mmm")))</f>
        <v/>
      </c>
      <c r="E263" s="183" t="str">
        <f>IF(ISBLANK(Tableau2[[#This Row],[Date de signature]]),"",UPPER(TEXT(Tableau2[[#This Row],[Date de signature]],"AAAA")))</f>
        <v/>
      </c>
      <c r="F263" s="207"/>
      <c r="G263" s="183"/>
      <c r="H263" s="386"/>
      <c r="I263" s="388"/>
      <c r="J263" s="191"/>
      <c r="K263" s="63" t="str">
        <f>IFERROR(VLOOKUP(Tableau2[[#This Row],[Nom association/Sigle]],Tableau1[],2,FALSE),"")</f>
        <v/>
      </c>
      <c r="L263" s="63" t="str">
        <f>IFERROR(VLOOKUP(Tableau2[[#This Row],[Nom association/Sigle]],Tableau1[],4,FALSE),"")</f>
        <v/>
      </c>
      <c r="M263" s="63" t="str">
        <f>IFERROR(VLOOKUP(Tableau2[[#This Row],[Nom association/Sigle]],Tableau1[],5,FALSE),"")</f>
        <v/>
      </c>
      <c r="N263" s="450" t="str">
        <f>IFERROR(VLOOKUP(Tableau2[[#This Row],[Nom association/Sigle]],Tableau1[],6,FALSE),"")</f>
        <v/>
      </c>
      <c r="O263" s="63" t="str">
        <f>IFERROR(VLOOKUP(Tableau2[[#This Row],[Nom association/Sigle]],Tableau1[],7,FALSE),"")</f>
        <v/>
      </c>
      <c r="P263" s="390"/>
      <c r="Q263" s="191"/>
      <c r="R263" s="191"/>
      <c r="S263" s="317"/>
      <c r="T263" s="318"/>
      <c r="U263" s="318"/>
      <c r="V263" s="191"/>
      <c r="W263" s="316"/>
      <c r="X263" s="316" t="str">
        <f>IF(ISBLANK(Tableau2[[#This Row],[Date de début]]),"",UPPER(TEXT(Tableau2[[#This Row],[Date de début]],"mmm")))</f>
        <v/>
      </c>
      <c r="Y263" s="316" t="str">
        <f>IF(ISBLANK(Tableau2[[#This Row],[Date de début]]),"",UPPER(TEXT(Tableau2[[#This Row],[Date de début]],"AAAA")))</f>
        <v/>
      </c>
      <c r="Z263" s="316"/>
      <c r="AA263" s="186" t="str">
        <f>IF(ISBLANK(Tableau2[[#This Row],[Date de fin]]),"",UPPER(TEXT(Tableau2[[#This Row],[Date de fin]],"mmm")))</f>
        <v/>
      </c>
      <c r="AB263" s="319" t="str">
        <f>IF(ISBLANK(Tableau2[[#This Row],[Date de fin]]),"",UPPER(TEXT(Tableau2[[#This Row],[Date de fin]],"AAAA")))</f>
        <v/>
      </c>
      <c r="AC263" s="320">
        <f>DATEDIF(Tableau2[[#This Row],[Date de début]],Tableau2[[#This Row],[Date de fin]],"m")</f>
        <v>0</v>
      </c>
      <c r="AD263" s="318"/>
      <c r="AE263" s="183"/>
      <c r="AF263" s="183"/>
      <c r="AG263" s="191"/>
      <c r="AH263" s="321"/>
      <c r="AI263" s="321"/>
      <c r="AJ263" s="338"/>
      <c r="AK263" s="350">
        <f t="shared" si="3"/>
        <v>0</v>
      </c>
      <c r="AL263" s="339"/>
    </row>
    <row r="264" spans="3:38" ht="42" customHeight="1" x14ac:dyDescent="0.35">
      <c r="C264" s="316"/>
      <c r="D264" s="183" t="str">
        <f>IF(ISBLANK(Tableau2[[#This Row],[Date de signature]]),"",UPPER(TEXT(Tableau2[[#This Row],[Date de signature]],"mmm")))</f>
        <v/>
      </c>
      <c r="E264" s="183" t="str">
        <f>IF(ISBLANK(Tableau2[[#This Row],[Date de signature]]),"",UPPER(TEXT(Tableau2[[#This Row],[Date de signature]],"AAAA")))</f>
        <v/>
      </c>
      <c r="F264" s="207"/>
      <c r="G264" s="183"/>
      <c r="H264" s="386"/>
      <c r="I264" s="388"/>
      <c r="J264" s="191"/>
      <c r="K264" s="63" t="str">
        <f>IFERROR(VLOOKUP(Tableau2[[#This Row],[Nom association/Sigle]],Tableau1[],2,FALSE),"")</f>
        <v/>
      </c>
      <c r="L264" s="63" t="str">
        <f>IFERROR(VLOOKUP(Tableau2[[#This Row],[Nom association/Sigle]],Tableau1[],4,FALSE),"")</f>
        <v/>
      </c>
      <c r="M264" s="63" t="str">
        <f>IFERROR(VLOOKUP(Tableau2[[#This Row],[Nom association/Sigle]],Tableau1[],5,FALSE),"")</f>
        <v/>
      </c>
      <c r="N264" s="450" t="str">
        <f>IFERROR(VLOOKUP(Tableau2[[#This Row],[Nom association/Sigle]],Tableau1[],6,FALSE),"")</f>
        <v/>
      </c>
      <c r="O264" s="63" t="str">
        <f>IFERROR(VLOOKUP(Tableau2[[#This Row],[Nom association/Sigle]],Tableau1[],7,FALSE),"")</f>
        <v/>
      </c>
      <c r="P264" s="390"/>
      <c r="Q264" s="191"/>
      <c r="R264" s="191"/>
      <c r="S264" s="317"/>
      <c r="T264" s="318"/>
      <c r="U264" s="318"/>
      <c r="V264" s="191"/>
      <c r="W264" s="316"/>
      <c r="X264" s="316" t="str">
        <f>IF(ISBLANK(Tableau2[[#This Row],[Date de début]]),"",UPPER(TEXT(Tableau2[[#This Row],[Date de début]],"mmm")))</f>
        <v/>
      </c>
      <c r="Y264" s="316" t="str">
        <f>IF(ISBLANK(Tableau2[[#This Row],[Date de début]]),"",UPPER(TEXT(Tableau2[[#This Row],[Date de début]],"AAAA")))</f>
        <v/>
      </c>
      <c r="Z264" s="316"/>
      <c r="AA264" s="186" t="str">
        <f>IF(ISBLANK(Tableau2[[#This Row],[Date de fin]]),"",UPPER(TEXT(Tableau2[[#This Row],[Date de fin]],"mmm")))</f>
        <v/>
      </c>
      <c r="AB264" s="319" t="str">
        <f>IF(ISBLANK(Tableau2[[#This Row],[Date de fin]]),"",UPPER(TEXT(Tableau2[[#This Row],[Date de fin]],"AAAA")))</f>
        <v/>
      </c>
      <c r="AC264" s="320">
        <f>DATEDIF(Tableau2[[#This Row],[Date de début]],Tableau2[[#This Row],[Date de fin]],"m")</f>
        <v>0</v>
      </c>
      <c r="AD264" s="318"/>
      <c r="AE264" s="183"/>
      <c r="AF264" s="183"/>
      <c r="AG264" s="191"/>
      <c r="AH264" s="321"/>
      <c r="AI264" s="321"/>
      <c r="AJ264" s="338"/>
      <c r="AK264" s="350">
        <f t="shared" si="3"/>
        <v>0</v>
      </c>
      <c r="AL264" s="339"/>
    </row>
    <row r="265" spans="3:38" ht="42" customHeight="1" x14ac:dyDescent="0.35">
      <c r="C265" s="316"/>
      <c r="D265" s="183" t="str">
        <f>IF(ISBLANK(Tableau2[[#This Row],[Date de signature]]),"",UPPER(TEXT(Tableau2[[#This Row],[Date de signature]],"mmm")))</f>
        <v/>
      </c>
      <c r="E265" s="183" t="str">
        <f>IF(ISBLANK(Tableau2[[#This Row],[Date de signature]]),"",UPPER(TEXT(Tableau2[[#This Row],[Date de signature]],"AAAA")))</f>
        <v/>
      </c>
      <c r="F265" s="207"/>
      <c r="G265" s="183"/>
      <c r="H265" s="386"/>
      <c r="I265" s="388"/>
      <c r="J265" s="191"/>
      <c r="K265" s="63" t="str">
        <f>IFERROR(VLOOKUP(Tableau2[[#This Row],[Nom association/Sigle]],Tableau1[],2,FALSE),"")</f>
        <v/>
      </c>
      <c r="L265" s="63" t="str">
        <f>IFERROR(VLOOKUP(Tableau2[[#This Row],[Nom association/Sigle]],Tableau1[],4,FALSE),"")</f>
        <v/>
      </c>
      <c r="M265" s="63" t="str">
        <f>IFERROR(VLOOKUP(Tableau2[[#This Row],[Nom association/Sigle]],Tableau1[],5,FALSE),"")</f>
        <v/>
      </c>
      <c r="N265" s="450" t="str">
        <f>IFERROR(VLOOKUP(Tableau2[[#This Row],[Nom association/Sigle]],Tableau1[],6,FALSE),"")</f>
        <v/>
      </c>
      <c r="O265" s="63" t="str">
        <f>IFERROR(VLOOKUP(Tableau2[[#This Row],[Nom association/Sigle]],Tableau1[],7,FALSE),"")</f>
        <v/>
      </c>
      <c r="P265" s="390"/>
      <c r="Q265" s="191"/>
      <c r="R265" s="191"/>
      <c r="S265" s="317"/>
      <c r="T265" s="318"/>
      <c r="U265" s="318"/>
      <c r="V265" s="191"/>
      <c r="W265" s="316"/>
      <c r="X265" s="316" t="str">
        <f>IF(ISBLANK(Tableau2[[#This Row],[Date de début]]),"",UPPER(TEXT(Tableau2[[#This Row],[Date de début]],"mmm")))</f>
        <v/>
      </c>
      <c r="Y265" s="316" t="str">
        <f>IF(ISBLANK(Tableau2[[#This Row],[Date de début]]),"",UPPER(TEXT(Tableau2[[#This Row],[Date de début]],"AAAA")))</f>
        <v/>
      </c>
      <c r="Z265" s="316"/>
      <c r="AA265" s="186" t="str">
        <f>IF(ISBLANK(Tableau2[[#This Row],[Date de fin]]),"",UPPER(TEXT(Tableau2[[#This Row],[Date de fin]],"mmm")))</f>
        <v/>
      </c>
      <c r="AB265" s="319" t="str">
        <f>IF(ISBLANK(Tableau2[[#This Row],[Date de fin]]),"",UPPER(TEXT(Tableau2[[#This Row],[Date de fin]],"AAAA")))</f>
        <v/>
      </c>
      <c r="AC265" s="320">
        <f>DATEDIF(Tableau2[[#This Row],[Date de début]],Tableau2[[#This Row],[Date de fin]],"m")</f>
        <v>0</v>
      </c>
      <c r="AD265" s="318"/>
      <c r="AE265" s="183"/>
      <c r="AF265" s="183"/>
      <c r="AG265" s="191"/>
      <c r="AH265" s="321"/>
      <c r="AI265" s="321"/>
      <c r="AJ265" s="338"/>
      <c r="AK265" s="350">
        <f t="shared" ref="AK265:AK328" si="4">SUM(AJ265-AL265)</f>
        <v>0</v>
      </c>
      <c r="AL265" s="339"/>
    </row>
    <row r="266" spans="3:38" ht="42" customHeight="1" x14ac:dyDescent="0.35">
      <c r="C266" s="316"/>
      <c r="D266" s="183" t="str">
        <f>IF(ISBLANK(Tableau2[[#This Row],[Date de signature]]),"",UPPER(TEXT(Tableau2[[#This Row],[Date de signature]],"mmm")))</f>
        <v/>
      </c>
      <c r="E266" s="183" t="str">
        <f>IF(ISBLANK(Tableau2[[#This Row],[Date de signature]]),"",UPPER(TEXT(Tableau2[[#This Row],[Date de signature]],"AAAA")))</f>
        <v/>
      </c>
      <c r="F266" s="207"/>
      <c r="G266" s="183"/>
      <c r="H266" s="386"/>
      <c r="I266" s="388"/>
      <c r="J266" s="191"/>
      <c r="K266" s="63" t="str">
        <f>IFERROR(VLOOKUP(Tableau2[[#This Row],[Nom association/Sigle]],Tableau1[],2,FALSE),"")</f>
        <v/>
      </c>
      <c r="L266" s="63" t="str">
        <f>IFERROR(VLOOKUP(Tableau2[[#This Row],[Nom association/Sigle]],Tableau1[],4,FALSE),"")</f>
        <v/>
      </c>
      <c r="M266" s="63" t="str">
        <f>IFERROR(VLOOKUP(Tableau2[[#This Row],[Nom association/Sigle]],Tableau1[],5,FALSE),"")</f>
        <v/>
      </c>
      <c r="N266" s="450" t="str">
        <f>IFERROR(VLOOKUP(Tableau2[[#This Row],[Nom association/Sigle]],Tableau1[],6,FALSE),"")</f>
        <v/>
      </c>
      <c r="O266" s="63" t="str">
        <f>IFERROR(VLOOKUP(Tableau2[[#This Row],[Nom association/Sigle]],Tableau1[],7,FALSE),"")</f>
        <v/>
      </c>
      <c r="P266" s="390"/>
      <c r="Q266" s="191"/>
      <c r="R266" s="191"/>
      <c r="S266" s="317"/>
      <c r="T266" s="318"/>
      <c r="U266" s="318"/>
      <c r="V266" s="191"/>
      <c r="W266" s="316"/>
      <c r="X266" s="316" t="str">
        <f>IF(ISBLANK(Tableau2[[#This Row],[Date de début]]),"",UPPER(TEXT(Tableau2[[#This Row],[Date de début]],"mmm")))</f>
        <v/>
      </c>
      <c r="Y266" s="316" t="str">
        <f>IF(ISBLANK(Tableau2[[#This Row],[Date de début]]),"",UPPER(TEXT(Tableau2[[#This Row],[Date de début]],"AAAA")))</f>
        <v/>
      </c>
      <c r="Z266" s="316"/>
      <c r="AA266" s="186" t="str">
        <f>IF(ISBLANK(Tableau2[[#This Row],[Date de fin]]),"",UPPER(TEXT(Tableau2[[#This Row],[Date de fin]],"mmm")))</f>
        <v/>
      </c>
      <c r="AB266" s="319" t="str">
        <f>IF(ISBLANK(Tableau2[[#This Row],[Date de fin]]),"",UPPER(TEXT(Tableau2[[#This Row],[Date de fin]],"AAAA")))</f>
        <v/>
      </c>
      <c r="AC266" s="320">
        <f>DATEDIF(Tableau2[[#This Row],[Date de début]],Tableau2[[#This Row],[Date de fin]],"m")</f>
        <v>0</v>
      </c>
      <c r="AD266" s="318"/>
      <c r="AE266" s="183"/>
      <c r="AF266" s="183"/>
      <c r="AG266" s="191"/>
      <c r="AH266" s="321"/>
      <c r="AI266" s="321"/>
      <c r="AJ266" s="338"/>
      <c r="AK266" s="350">
        <f t="shared" si="4"/>
        <v>0</v>
      </c>
      <c r="AL266" s="339"/>
    </row>
    <row r="267" spans="3:38" ht="42" customHeight="1" x14ac:dyDescent="0.35">
      <c r="C267" s="316"/>
      <c r="D267" s="183" t="str">
        <f>IF(ISBLANK(Tableau2[[#This Row],[Date de signature]]),"",UPPER(TEXT(Tableau2[[#This Row],[Date de signature]],"mmm")))</f>
        <v/>
      </c>
      <c r="E267" s="183" t="str">
        <f>IF(ISBLANK(Tableau2[[#This Row],[Date de signature]]),"",UPPER(TEXT(Tableau2[[#This Row],[Date de signature]],"AAAA")))</f>
        <v/>
      </c>
      <c r="F267" s="207"/>
      <c r="G267" s="183"/>
      <c r="H267" s="386"/>
      <c r="I267" s="388"/>
      <c r="J267" s="191"/>
      <c r="K267" s="63" t="str">
        <f>IFERROR(VLOOKUP(Tableau2[[#This Row],[Nom association/Sigle]],Tableau1[],2,FALSE),"")</f>
        <v/>
      </c>
      <c r="L267" s="63" t="str">
        <f>IFERROR(VLOOKUP(Tableau2[[#This Row],[Nom association/Sigle]],Tableau1[],4,FALSE),"")</f>
        <v/>
      </c>
      <c r="M267" s="63" t="str">
        <f>IFERROR(VLOOKUP(Tableau2[[#This Row],[Nom association/Sigle]],Tableau1[],5,FALSE),"")</f>
        <v/>
      </c>
      <c r="N267" s="450" t="str">
        <f>IFERROR(VLOOKUP(Tableau2[[#This Row],[Nom association/Sigle]],Tableau1[],6,FALSE),"")</f>
        <v/>
      </c>
      <c r="O267" s="63" t="str">
        <f>IFERROR(VLOOKUP(Tableau2[[#This Row],[Nom association/Sigle]],Tableau1[],7,FALSE),"")</f>
        <v/>
      </c>
      <c r="P267" s="390"/>
      <c r="Q267" s="191"/>
      <c r="R267" s="191"/>
      <c r="S267" s="317"/>
      <c r="T267" s="318"/>
      <c r="U267" s="318"/>
      <c r="V267" s="191"/>
      <c r="W267" s="316"/>
      <c r="X267" s="316" t="str">
        <f>IF(ISBLANK(Tableau2[[#This Row],[Date de début]]),"",UPPER(TEXT(Tableau2[[#This Row],[Date de début]],"mmm")))</f>
        <v/>
      </c>
      <c r="Y267" s="316" t="str">
        <f>IF(ISBLANK(Tableau2[[#This Row],[Date de début]]),"",UPPER(TEXT(Tableau2[[#This Row],[Date de début]],"AAAA")))</f>
        <v/>
      </c>
      <c r="Z267" s="316"/>
      <c r="AA267" s="186" t="str">
        <f>IF(ISBLANK(Tableau2[[#This Row],[Date de fin]]),"",UPPER(TEXT(Tableau2[[#This Row],[Date de fin]],"mmm")))</f>
        <v/>
      </c>
      <c r="AB267" s="319" t="str">
        <f>IF(ISBLANK(Tableau2[[#This Row],[Date de fin]]),"",UPPER(TEXT(Tableau2[[#This Row],[Date de fin]],"AAAA")))</f>
        <v/>
      </c>
      <c r="AC267" s="320">
        <f>DATEDIF(Tableau2[[#This Row],[Date de début]],Tableau2[[#This Row],[Date de fin]],"m")</f>
        <v>0</v>
      </c>
      <c r="AD267" s="318"/>
      <c r="AE267" s="183"/>
      <c r="AF267" s="183"/>
      <c r="AG267" s="191"/>
      <c r="AH267" s="321"/>
      <c r="AI267" s="321"/>
      <c r="AJ267" s="338"/>
      <c r="AK267" s="350">
        <f t="shared" si="4"/>
        <v>0</v>
      </c>
      <c r="AL267" s="339"/>
    </row>
    <row r="268" spans="3:38" ht="42" customHeight="1" x14ac:dyDescent="0.35">
      <c r="C268" s="316"/>
      <c r="D268" s="183" t="str">
        <f>IF(ISBLANK(Tableau2[[#This Row],[Date de signature]]),"",UPPER(TEXT(Tableau2[[#This Row],[Date de signature]],"mmm")))</f>
        <v/>
      </c>
      <c r="E268" s="183" t="str">
        <f>IF(ISBLANK(Tableau2[[#This Row],[Date de signature]]),"",UPPER(TEXT(Tableau2[[#This Row],[Date de signature]],"AAAA")))</f>
        <v/>
      </c>
      <c r="F268" s="207"/>
      <c r="G268" s="183"/>
      <c r="H268" s="386"/>
      <c r="I268" s="388"/>
      <c r="J268" s="191"/>
      <c r="K268" s="63" t="str">
        <f>IFERROR(VLOOKUP(Tableau2[[#This Row],[Nom association/Sigle]],Tableau1[],2,FALSE),"")</f>
        <v/>
      </c>
      <c r="L268" s="63" t="str">
        <f>IFERROR(VLOOKUP(Tableau2[[#This Row],[Nom association/Sigle]],Tableau1[],4,FALSE),"")</f>
        <v/>
      </c>
      <c r="M268" s="63" t="str">
        <f>IFERROR(VLOOKUP(Tableau2[[#This Row],[Nom association/Sigle]],Tableau1[],5,FALSE),"")</f>
        <v/>
      </c>
      <c r="N268" s="450" t="str">
        <f>IFERROR(VLOOKUP(Tableau2[[#This Row],[Nom association/Sigle]],Tableau1[],6,FALSE),"")</f>
        <v/>
      </c>
      <c r="O268" s="63" t="str">
        <f>IFERROR(VLOOKUP(Tableau2[[#This Row],[Nom association/Sigle]],Tableau1[],7,FALSE),"")</f>
        <v/>
      </c>
      <c r="P268" s="390"/>
      <c r="Q268" s="191"/>
      <c r="R268" s="191"/>
      <c r="S268" s="317"/>
      <c r="T268" s="318"/>
      <c r="U268" s="318"/>
      <c r="V268" s="191"/>
      <c r="W268" s="316"/>
      <c r="X268" s="316" t="str">
        <f>IF(ISBLANK(Tableau2[[#This Row],[Date de début]]),"",UPPER(TEXT(Tableau2[[#This Row],[Date de début]],"mmm")))</f>
        <v/>
      </c>
      <c r="Y268" s="316" t="str">
        <f>IF(ISBLANK(Tableau2[[#This Row],[Date de début]]),"",UPPER(TEXT(Tableau2[[#This Row],[Date de début]],"AAAA")))</f>
        <v/>
      </c>
      <c r="Z268" s="316"/>
      <c r="AA268" s="186" t="str">
        <f>IF(ISBLANK(Tableau2[[#This Row],[Date de fin]]),"",UPPER(TEXT(Tableau2[[#This Row],[Date de fin]],"mmm")))</f>
        <v/>
      </c>
      <c r="AB268" s="319" t="str">
        <f>IF(ISBLANK(Tableau2[[#This Row],[Date de fin]]),"",UPPER(TEXT(Tableau2[[#This Row],[Date de fin]],"AAAA")))</f>
        <v/>
      </c>
      <c r="AC268" s="320">
        <f>DATEDIF(Tableau2[[#This Row],[Date de début]],Tableau2[[#This Row],[Date de fin]],"m")</f>
        <v>0</v>
      </c>
      <c r="AD268" s="318"/>
      <c r="AE268" s="183"/>
      <c r="AF268" s="183"/>
      <c r="AG268" s="191"/>
      <c r="AH268" s="321"/>
      <c r="AI268" s="321"/>
      <c r="AJ268" s="338"/>
      <c r="AK268" s="350">
        <f t="shared" si="4"/>
        <v>0</v>
      </c>
      <c r="AL268" s="339"/>
    </row>
    <row r="269" spans="3:38" ht="42" customHeight="1" x14ac:dyDescent="0.35">
      <c r="C269" s="316"/>
      <c r="D269" s="183" t="str">
        <f>IF(ISBLANK(Tableau2[[#This Row],[Date de signature]]),"",UPPER(TEXT(Tableau2[[#This Row],[Date de signature]],"mmm")))</f>
        <v/>
      </c>
      <c r="E269" s="183" t="str">
        <f>IF(ISBLANK(Tableau2[[#This Row],[Date de signature]]),"",UPPER(TEXT(Tableau2[[#This Row],[Date de signature]],"AAAA")))</f>
        <v/>
      </c>
      <c r="F269" s="207"/>
      <c r="G269" s="183"/>
      <c r="H269" s="386"/>
      <c r="I269" s="388"/>
      <c r="J269" s="191"/>
      <c r="K269" s="63" t="str">
        <f>IFERROR(VLOOKUP(Tableau2[[#This Row],[Nom association/Sigle]],Tableau1[],2,FALSE),"")</f>
        <v/>
      </c>
      <c r="L269" s="63" t="str">
        <f>IFERROR(VLOOKUP(Tableau2[[#This Row],[Nom association/Sigle]],Tableau1[],4,FALSE),"")</f>
        <v/>
      </c>
      <c r="M269" s="63" t="str">
        <f>IFERROR(VLOOKUP(Tableau2[[#This Row],[Nom association/Sigle]],Tableau1[],5,FALSE),"")</f>
        <v/>
      </c>
      <c r="N269" s="450" t="str">
        <f>IFERROR(VLOOKUP(Tableau2[[#This Row],[Nom association/Sigle]],Tableau1[],6,FALSE),"")</f>
        <v/>
      </c>
      <c r="O269" s="63" t="str">
        <f>IFERROR(VLOOKUP(Tableau2[[#This Row],[Nom association/Sigle]],Tableau1[],7,FALSE),"")</f>
        <v/>
      </c>
      <c r="P269" s="390"/>
      <c r="Q269" s="191"/>
      <c r="R269" s="191"/>
      <c r="S269" s="317"/>
      <c r="T269" s="318"/>
      <c r="U269" s="318"/>
      <c r="V269" s="191"/>
      <c r="W269" s="316"/>
      <c r="X269" s="316" t="str">
        <f>IF(ISBLANK(Tableau2[[#This Row],[Date de début]]),"",UPPER(TEXT(Tableau2[[#This Row],[Date de début]],"mmm")))</f>
        <v/>
      </c>
      <c r="Y269" s="316" t="str">
        <f>IF(ISBLANK(Tableau2[[#This Row],[Date de début]]),"",UPPER(TEXT(Tableau2[[#This Row],[Date de début]],"AAAA")))</f>
        <v/>
      </c>
      <c r="Z269" s="316"/>
      <c r="AA269" s="186" t="str">
        <f>IF(ISBLANK(Tableau2[[#This Row],[Date de fin]]),"",UPPER(TEXT(Tableau2[[#This Row],[Date de fin]],"mmm")))</f>
        <v/>
      </c>
      <c r="AB269" s="319" t="str">
        <f>IF(ISBLANK(Tableau2[[#This Row],[Date de fin]]),"",UPPER(TEXT(Tableau2[[#This Row],[Date de fin]],"AAAA")))</f>
        <v/>
      </c>
      <c r="AC269" s="320">
        <f>DATEDIF(Tableau2[[#This Row],[Date de début]],Tableau2[[#This Row],[Date de fin]],"m")</f>
        <v>0</v>
      </c>
      <c r="AD269" s="318"/>
      <c r="AE269" s="183"/>
      <c r="AF269" s="183"/>
      <c r="AG269" s="191"/>
      <c r="AH269" s="321"/>
      <c r="AI269" s="321"/>
      <c r="AJ269" s="338"/>
      <c r="AK269" s="350">
        <f t="shared" si="4"/>
        <v>0</v>
      </c>
      <c r="AL269" s="339"/>
    </row>
    <row r="270" spans="3:38" ht="42" customHeight="1" x14ac:dyDescent="0.35">
      <c r="C270" s="316"/>
      <c r="D270" s="183" t="str">
        <f>IF(ISBLANK(Tableau2[[#This Row],[Date de signature]]),"",UPPER(TEXT(Tableau2[[#This Row],[Date de signature]],"mmm")))</f>
        <v/>
      </c>
      <c r="E270" s="183" t="str">
        <f>IF(ISBLANK(Tableau2[[#This Row],[Date de signature]]),"",UPPER(TEXT(Tableau2[[#This Row],[Date de signature]],"AAAA")))</f>
        <v/>
      </c>
      <c r="F270" s="207"/>
      <c r="G270" s="183"/>
      <c r="H270" s="386"/>
      <c r="I270" s="388"/>
      <c r="J270" s="191"/>
      <c r="K270" s="63" t="str">
        <f>IFERROR(VLOOKUP(Tableau2[[#This Row],[Nom association/Sigle]],Tableau1[],2,FALSE),"")</f>
        <v/>
      </c>
      <c r="L270" s="63" t="str">
        <f>IFERROR(VLOOKUP(Tableau2[[#This Row],[Nom association/Sigle]],Tableau1[],4,FALSE),"")</f>
        <v/>
      </c>
      <c r="M270" s="63" t="str">
        <f>IFERROR(VLOOKUP(Tableau2[[#This Row],[Nom association/Sigle]],Tableau1[],5,FALSE),"")</f>
        <v/>
      </c>
      <c r="N270" s="450" t="str">
        <f>IFERROR(VLOOKUP(Tableau2[[#This Row],[Nom association/Sigle]],Tableau1[],6,FALSE),"")</f>
        <v/>
      </c>
      <c r="O270" s="63" t="str">
        <f>IFERROR(VLOOKUP(Tableau2[[#This Row],[Nom association/Sigle]],Tableau1[],7,FALSE),"")</f>
        <v/>
      </c>
      <c r="P270" s="390"/>
      <c r="Q270" s="191"/>
      <c r="R270" s="191"/>
      <c r="S270" s="317"/>
      <c r="T270" s="318"/>
      <c r="U270" s="318"/>
      <c r="V270" s="191"/>
      <c r="W270" s="316"/>
      <c r="X270" s="316" t="str">
        <f>IF(ISBLANK(Tableau2[[#This Row],[Date de début]]),"",UPPER(TEXT(Tableau2[[#This Row],[Date de début]],"mmm")))</f>
        <v/>
      </c>
      <c r="Y270" s="316" t="str">
        <f>IF(ISBLANK(Tableau2[[#This Row],[Date de début]]),"",UPPER(TEXT(Tableau2[[#This Row],[Date de début]],"AAAA")))</f>
        <v/>
      </c>
      <c r="Z270" s="316"/>
      <c r="AA270" s="186" t="str">
        <f>IF(ISBLANK(Tableau2[[#This Row],[Date de fin]]),"",UPPER(TEXT(Tableau2[[#This Row],[Date de fin]],"mmm")))</f>
        <v/>
      </c>
      <c r="AB270" s="319" t="str">
        <f>IF(ISBLANK(Tableau2[[#This Row],[Date de fin]]),"",UPPER(TEXT(Tableau2[[#This Row],[Date de fin]],"AAAA")))</f>
        <v/>
      </c>
      <c r="AC270" s="320">
        <f>DATEDIF(Tableau2[[#This Row],[Date de début]],Tableau2[[#This Row],[Date de fin]],"m")</f>
        <v>0</v>
      </c>
      <c r="AD270" s="318"/>
      <c r="AE270" s="183"/>
      <c r="AF270" s="183"/>
      <c r="AG270" s="191"/>
      <c r="AH270" s="321"/>
      <c r="AI270" s="321"/>
      <c r="AJ270" s="338"/>
      <c r="AK270" s="350">
        <f t="shared" si="4"/>
        <v>0</v>
      </c>
      <c r="AL270" s="339"/>
    </row>
    <row r="271" spans="3:38" ht="42" customHeight="1" x14ac:dyDescent="0.35">
      <c r="C271" s="316"/>
      <c r="D271" s="183" t="str">
        <f>IF(ISBLANK(Tableau2[[#This Row],[Date de signature]]),"",UPPER(TEXT(Tableau2[[#This Row],[Date de signature]],"mmm")))</f>
        <v/>
      </c>
      <c r="E271" s="183" t="str">
        <f>IF(ISBLANK(Tableau2[[#This Row],[Date de signature]]),"",UPPER(TEXT(Tableau2[[#This Row],[Date de signature]],"AAAA")))</f>
        <v/>
      </c>
      <c r="F271" s="207"/>
      <c r="G271" s="183"/>
      <c r="H271" s="386"/>
      <c r="I271" s="388"/>
      <c r="J271" s="191"/>
      <c r="K271" s="63" t="str">
        <f>IFERROR(VLOOKUP(Tableau2[[#This Row],[Nom association/Sigle]],Tableau1[],2,FALSE),"")</f>
        <v/>
      </c>
      <c r="L271" s="63" t="str">
        <f>IFERROR(VLOOKUP(Tableau2[[#This Row],[Nom association/Sigle]],Tableau1[],4,FALSE),"")</f>
        <v/>
      </c>
      <c r="M271" s="63" t="str">
        <f>IFERROR(VLOOKUP(Tableau2[[#This Row],[Nom association/Sigle]],Tableau1[],5,FALSE),"")</f>
        <v/>
      </c>
      <c r="N271" s="450" t="str">
        <f>IFERROR(VLOOKUP(Tableau2[[#This Row],[Nom association/Sigle]],Tableau1[],6,FALSE),"")</f>
        <v/>
      </c>
      <c r="O271" s="63" t="str">
        <f>IFERROR(VLOOKUP(Tableau2[[#This Row],[Nom association/Sigle]],Tableau1[],7,FALSE),"")</f>
        <v/>
      </c>
      <c r="P271" s="390"/>
      <c r="Q271" s="191"/>
      <c r="R271" s="191"/>
      <c r="S271" s="317"/>
      <c r="T271" s="318"/>
      <c r="U271" s="318"/>
      <c r="V271" s="191"/>
      <c r="W271" s="316"/>
      <c r="X271" s="316" t="str">
        <f>IF(ISBLANK(Tableau2[[#This Row],[Date de début]]),"",UPPER(TEXT(Tableau2[[#This Row],[Date de début]],"mmm")))</f>
        <v/>
      </c>
      <c r="Y271" s="316" t="str">
        <f>IF(ISBLANK(Tableau2[[#This Row],[Date de début]]),"",UPPER(TEXT(Tableau2[[#This Row],[Date de début]],"AAAA")))</f>
        <v/>
      </c>
      <c r="Z271" s="316"/>
      <c r="AA271" s="186" t="str">
        <f>IF(ISBLANK(Tableau2[[#This Row],[Date de fin]]),"",UPPER(TEXT(Tableau2[[#This Row],[Date de fin]],"mmm")))</f>
        <v/>
      </c>
      <c r="AB271" s="319" t="str">
        <f>IF(ISBLANK(Tableau2[[#This Row],[Date de fin]]),"",UPPER(TEXT(Tableau2[[#This Row],[Date de fin]],"AAAA")))</f>
        <v/>
      </c>
      <c r="AC271" s="320">
        <f>DATEDIF(Tableau2[[#This Row],[Date de début]],Tableau2[[#This Row],[Date de fin]],"m")</f>
        <v>0</v>
      </c>
      <c r="AD271" s="318"/>
      <c r="AE271" s="183"/>
      <c r="AF271" s="183"/>
      <c r="AG271" s="191"/>
      <c r="AH271" s="321"/>
      <c r="AI271" s="321"/>
      <c r="AJ271" s="338"/>
      <c r="AK271" s="350">
        <f t="shared" si="4"/>
        <v>0</v>
      </c>
      <c r="AL271" s="339"/>
    </row>
    <row r="272" spans="3:38" ht="42" customHeight="1" x14ac:dyDescent="0.35">
      <c r="C272" s="316"/>
      <c r="D272" s="183" t="str">
        <f>IF(ISBLANK(Tableau2[[#This Row],[Date de signature]]),"",UPPER(TEXT(Tableau2[[#This Row],[Date de signature]],"mmm")))</f>
        <v/>
      </c>
      <c r="E272" s="183" t="str">
        <f>IF(ISBLANK(Tableau2[[#This Row],[Date de signature]]),"",UPPER(TEXT(Tableau2[[#This Row],[Date de signature]],"AAAA")))</f>
        <v/>
      </c>
      <c r="F272" s="207"/>
      <c r="G272" s="183"/>
      <c r="H272" s="386"/>
      <c r="I272" s="388"/>
      <c r="J272" s="191"/>
      <c r="K272" s="63" t="str">
        <f>IFERROR(VLOOKUP(Tableau2[[#This Row],[Nom association/Sigle]],Tableau1[],2,FALSE),"")</f>
        <v/>
      </c>
      <c r="L272" s="63" t="str">
        <f>IFERROR(VLOOKUP(Tableau2[[#This Row],[Nom association/Sigle]],Tableau1[],4,FALSE),"")</f>
        <v/>
      </c>
      <c r="M272" s="63" t="str">
        <f>IFERROR(VLOOKUP(Tableau2[[#This Row],[Nom association/Sigle]],Tableau1[],5,FALSE),"")</f>
        <v/>
      </c>
      <c r="N272" s="450" t="str">
        <f>IFERROR(VLOOKUP(Tableau2[[#This Row],[Nom association/Sigle]],Tableau1[],6,FALSE),"")</f>
        <v/>
      </c>
      <c r="O272" s="63" t="str">
        <f>IFERROR(VLOOKUP(Tableau2[[#This Row],[Nom association/Sigle]],Tableau1[],7,FALSE),"")</f>
        <v/>
      </c>
      <c r="P272" s="390"/>
      <c r="Q272" s="191"/>
      <c r="R272" s="191"/>
      <c r="S272" s="317"/>
      <c r="T272" s="318"/>
      <c r="U272" s="318"/>
      <c r="V272" s="191"/>
      <c r="W272" s="316"/>
      <c r="X272" s="316" t="str">
        <f>IF(ISBLANK(Tableau2[[#This Row],[Date de début]]),"",UPPER(TEXT(Tableau2[[#This Row],[Date de début]],"mmm")))</f>
        <v/>
      </c>
      <c r="Y272" s="316" t="str">
        <f>IF(ISBLANK(Tableau2[[#This Row],[Date de début]]),"",UPPER(TEXT(Tableau2[[#This Row],[Date de début]],"AAAA")))</f>
        <v/>
      </c>
      <c r="Z272" s="316"/>
      <c r="AA272" s="186" t="str">
        <f>IF(ISBLANK(Tableau2[[#This Row],[Date de fin]]),"",UPPER(TEXT(Tableau2[[#This Row],[Date de fin]],"mmm")))</f>
        <v/>
      </c>
      <c r="AB272" s="319" t="str">
        <f>IF(ISBLANK(Tableau2[[#This Row],[Date de fin]]),"",UPPER(TEXT(Tableau2[[#This Row],[Date de fin]],"AAAA")))</f>
        <v/>
      </c>
      <c r="AC272" s="320">
        <f>DATEDIF(Tableau2[[#This Row],[Date de début]],Tableau2[[#This Row],[Date de fin]],"m")</f>
        <v>0</v>
      </c>
      <c r="AD272" s="318"/>
      <c r="AE272" s="183"/>
      <c r="AF272" s="183"/>
      <c r="AG272" s="191"/>
      <c r="AH272" s="321"/>
      <c r="AI272" s="321"/>
      <c r="AJ272" s="338"/>
      <c r="AK272" s="350">
        <f t="shared" si="4"/>
        <v>0</v>
      </c>
      <c r="AL272" s="339"/>
    </row>
    <row r="273" spans="3:38" ht="42" customHeight="1" x14ac:dyDescent="0.35">
      <c r="C273" s="316"/>
      <c r="D273" s="183" t="str">
        <f>IF(ISBLANK(Tableau2[[#This Row],[Date de signature]]),"",UPPER(TEXT(Tableau2[[#This Row],[Date de signature]],"mmm")))</f>
        <v/>
      </c>
      <c r="E273" s="183" t="str">
        <f>IF(ISBLANK(Tableau2[[#This Row],[Date de signature]]),"",UPPER(TEXT(Tableau2[[#This Row],[Date de signature]],"AAAA")))</f>
        <v/>
      </c>
      <c r="F273" s="207"/>
      <c r="G273" s="183"/>
      <c r="H273" s="386"/>
      <c r="I273" s="388"/>
      <c r="J273" s="191"/>
      <c r="K273" s="63" t="str">
        <f>IFERROR(VLOOKUP(Tableau2[[#This Row],[Nom association/Sigle]],Tableau1[],2,FALSE),"")</f>
        <v/>
      </c>
      <c r="L273" s="63" t="str">
        <f>IFERROR(VLOOKUP(Tableau2[[#This Row],[Nom association/Sigle]],Tableau1[],4,FALSE),"")</f>
        <v/>
      </c>
      <c r="M273" s="63" t="str">
        <f>IFERROR(VLOOKUP(Tableau2[[#This Row],[Nom association/Sigle]],Tableau1[],5,FALSE),"")</f>
        <v/>
      </c>
      <c r="N273" s="450" t="str">
        <f>IFERROR(VLOOKUP(Tableau2[[#This Row],[Nom association/Sigle]],Tableau1[],6,FALSE),"")</f>
        <v/>
      </c>
      <c r="O273" s="63" t="str">
        <f>IFERROR(VLOOKUP(Tableau2[[#This Row],[Nom association/Sigle]],Tableau1[],7,FALSE),"")</f>
        <v/>
      </c>
      <c r="P273" s="390"/>
      <c r="Q273" s="191"/>
      <c r="R273" s="191"/>
      <c r="S273" s="317"/>
      <c r="T273" s="318"/>
      <c r="U273" s="318"/>
      <c r="V273" s="191"/>
      <c r="W273" s="316"/>
      <c r="X273" s="316" t="str">
        <f>IF(ISBLANK(Tableau2[[#This Row],[Date de début]]),"",UPPER(TEXT(Tableau2[[#This Row],[Date de début]],"mmm")))</f>
        <v/>
      </c>
      <c r="Y273" s="316" t="str">
        <f>IF(ISBLANK(Tableau2[[#This Row],[Date de début]]),"",UPPER(TEXT(Tableau2[[#This Row],[Date de début]],"AAAA")))</f>
        <v/>
      </c>
      <c r="Z273" s="316"/>
      <c r="AA273" s="186" t="str">
        <f>IF(ISBLANK(Tableau2[[#This Row],[Date de fin]]),"",UPPER(TEXT(Tableau2[[#This Row],[Date de fin]],"mmm")))</f>
        <v/>
      </c>
      <c r="AB273" s="319" t="str">
        <f>IF(ISBLANK(Tableau2[[#This Row],[Date de fin]]),"",UPPER(TEXT(Tableau2[[#This Row],[Date de fin]],"AAAA")))</f>
        <v/>
      </c>
      <c r="AC273" s="320">
        <f>DATEDIF(Tableau2[[#This Row],[Date de début]],Tableau2[[#This Row],[Date de fin]],"m")</f>
        <v>0</v>
      </c>
      <c r="AD273" s="318"/>
      <c r="AE273" s="183"/>
      <c r="AF273" s="183"/>
      <c r="AG273" s="191"/>
      <c r="AH273" s="321"/>
      <c r="AI273" s="321"/>
      <c r="AJ273" s="338"/>
      <c r="AK273" s="350">
        <f t="shared" si="4"/>
        <v>0</v>
      </c>
      <c r="AL273" s="339"/>
    </row>
    <row r="274" spans="3:38" ht="42" customHeight="1" x14ac:dyDescent="0.35">
      <c r="C274" s="316"/>
      <c r="D274" s="183" t="str">
        <f>IF(ISBLANK(Tableau2[[#This Row],[Date de signature]]),"",UPPER(TEXT(Tableau2[[#This Row],[Date de signature]],"mmm")))</f>
        <v/>
      </c>
      <c r="E274" s="183" t="str">
        <f>IF(ISBLANK(Tableau2[[#This Row],[Date de signature]]),"",UPPER(TEXT(Tableau2[[#This Row],[Date de signature]],"AAAA")))</f>
        <v/>
      </c>
      <c r="F274" s="207"/>
      <c r="G274" s="183"/>
      <c r="H274" s="386"/>
      <c r="I274" s="388"/>
      <c r="J274" s="191"/>
      <c r="K274" s="63" t="str">
        <f>IFERROR(VLOOKUP(Tableau2[[#This Row],[Nom association/Sigle]],Tableau1[],2,FALSE),"")</f>
        <v/>
      </c>
      <c r="L274" s="63" t="str">
        <f>IFERROR(VLOOKUP(Tableau2[[#This Row],[Nom association/Sigle]],Tableau1[],4,FALSE),"")</f>
        <v/>
      </c>
      <c r="M274" s="63" t="str">
        <f>IFERROR(VLOOKUP(Tableau2[[#This Row],[Nom association/Sigle]],Tableau1[],5,FALSE),"")</f>
        <v/>
      </c>
      <c r="N274" s="450" t="str">
        <f>IFERROR(VLOOKUP(Tableau2[[#This Row],[Nom association/Sigle]],Tableau1[],6,FALSE),"")</f>
        <v/>
      </c>
      <c r="O274" s="63" t="str">
        <f>IFERROR(VLOOKUP(Tableau2[[#This Row],[Nom association/Sigle]],Tableau1[],7,FALSE),"")</f>
        <v/>
      </c>
      <c r="P274" s="390"/>
      <c r="Q274" s="191"/>
      <c r="R274" s="191"/>
      <c r="S274" s="317"/>
      <c r="T274" s="318"/>
      <c r="U274" s="318"/>
      <c r="V274" s="191"/>
      <c r="W274" s="316"/>
      <c r="X274" s="316" t="str">
        <f>IF(ISBLANK(Tableau2[[#This Row],[Date de début]]),"",UPPER(TEXT(Tableau2[[#This Row],[Date de début]],"mmm")))</f>
        <v/>
      </c>
      <c r="Y274" s="316" t="str">
        <f>IF(ISBLANK(Tableau2[[#This Row],[Date de début]]),"",UPPER(TEXT(Tableau2[[#This Row],[Date de début]],"AAAA")))</f>
        <v/>
      </c>
      <c r="Z274" s="316"/>
      <c r="AA274" s="186" t="str">
        <f>IF(ISBLANK(Tableau2[[#This Row],[Date de fin]]),"",UPPER(TEXT(Tableau2[[#This Row],[Date de fin]],"mmm")))</f>
        <v/>
      </c>
      <c r="AB274" s="319" t="str">
        <f>IF(ISBLANK(Tableau2[[#This Row],[Date de fin]]),"",UPPER(TEXT(Tableau2[[#This Row],[Date de fin]],"AAAA")))</f>
        <v/>
      </c>
      <c r="AC274" s="320">
        <f>DATEDIF(Tableau2[[#This Row],[Date de début]],Tableau2[[#This Row],[Date de fin]],"m")</f>
        <v>0</v>
      </c>
      <c r="AD274" s="318"/>
      <c r="AE274" s="183"/>
      <c r="AF274" s="183"/>
      <c r="AG274" s="191"/>
      <c r="AH274" s="321"/>
      <c r="AI274" s="321"/>
      <c r="AJ274" s="338"/>
      <c r="AK274" s="350">
        <f t="shared" si="4"/>
        <v>0</v>
      </c>
      <c r="AL274" s="339"/>
    </row>
    <row r="275" spans="3:38" ht="42" customHeight="1" x14ac:dyDescent="0.35">
      <c r="C275" s="316"/>
      <c r="D275" s="183" t="str">
        <f>IF(ISBLANK(Tableau2[[#This Row],[Date de signature]]),"",UPPER(TEXT(Tableau2[[#This Row],[Date de signature]],"mmm")))</f>
        <v/>
      </c>
      <c r="E275" s="183" t="str">
        <f>IF(ISBLANK(Tableau2[[#This Row],[Date de signature]]),"",UPPER(TEXT(Tableau2[[#This Row],[Date de signature]],"AAAA")))</f>
        <v/>
      </c>
      <c r="F275" s="207"/>
      <c r="G275" s="183"/>
      <c r="H275" s="386"/>
      <c r="I275" s="388"/>
      <c r="J275" s="191"/>
      <c r="K275" s="63" t="str">
        <f>IFERROR(VLOOKUP(Tableau2[[#This Row],[Nom association/Sigle]],Tableau1[],2,FALSE),"")</f>
        <v/>
      </c>
      <c r="L275" s="63" t="str">
        <f>IFERROR(VLOOKUP(Tableau2[[#This Row],[Nom association/Sigle]],Tableau1[],4,FALSE),"")</f>
        <v/>
      </c>
      <c r="M275" s="63" t="str">
        <f>IFERROR(VLOOKUP(Tableau2[[#This Row],[Nom association/Sigle]],Tableau1[],5,FALSE),"")</f>
        <v/>
      </c>
      <c r="N275" s="450" t="str">
        <f>IFERROR(VLOOKUP(Tableau2[[#This Row],[Nom association/Sigle]],Tableau1[],6,FALSE),"")</f>
        <v/>
      </c>
      <c r="O275" s="63" t="str">
        <f>IFERROR(VLOOKUP(Tableau2[[#This Row],[Nom association/Sigle]],Tableau1[],7,FALSE),"")</f>
        <v/>
      </c>
      <c r="P275" s="390"/>
      <c r="Q275" s="191"/>
      <c r="R275" s="191"/>
      <c r="S275" s="317"/>
      <c r="T275" s="318"/>
      <c r="U275" s="318"/>
      <c r="V275" s="191"/>
      <c r="W275" s="316"/>
      <c r="X275" s="316" t="str">
        <f>IF(ISBLANK(Tableau2[[#This Row],[Date de début]]),"",UPPER(TEXT(Tableau2[[#This Row],[Date de début]],"mmm")))</f>
        <v/>
      </c>
      <c r="Y275" s="316" t="str">
        <f>IF(ISBLANK(Tableau2[[#This Row],[Date de début]]),"",UPPER(TEXT(Tableau2[[#This Row],[Date de début]],"AAAA")))</f>
        <v/>
      </c>
      <c r="Z275" s="316"/>
      <c r="AA275" s="186" t="str">
        <f>IF(ISBLANK(Tableau2[[#This Row],[Date de fin]]),"",UPPER(TEXT(Tableau2[[#This Row],[Date de fin]],"mmm")))</f>
        <v/>
      </c>
      <c r="AB275" s="319" t="str">
        <f>IF(ISBLANK(Tableau2[[#This Row],[Date de fin]]),"",UPPER(TEXT(Tableau2[[#This Row],[Date de fin]],"AAAA")))</f>
        <v/>
      </c>
      <c r="AC275" s="320">
        <f>DATEDIF(Tableau2[[#This Row],[Date de début]],Tableau2[[#This Row],[Date de fin]],"m")</f>
        <v>0</v>
      </c>
      <c r="AD275" s="318"/>
      <c r="AE275" s="183"/>
      <c r="AF275" s="183"/>
      <c r="AG275" s="191"/>
      <c r="AH275" s="321"/>
      <c r="AI275" s="321"/>
      <c r="AJ275" s="338"/>
      <c r="AK275" s="350">
        <f t="shared" si="4"/>
        <v>0</v>
      </c>
      <c r="AL275" s="339"/>
    </row>
    <row r="276" spans="3:38" ht="42" customHeight="1" x14ac:dyDescent="0.35">
      <c r="C276" s="316"/>
      <c r="D276" s="183" t="str">
        <f>IF(ISBLANK(Tableau2[[#This Row],[Date de signature]]),"",UPPER(TEXT(Tableau2[[#This Row],[Date de signature]],"mmm")))</f>
        <v/>
      </c>
      <c r="E276" s="183" t="str">
        <f>IF(ISBLANK(Tableau2[[#This Row],[Date de signature]]),"",UPPER(TEXT(Tableau2[[#This Row],[Date de signature]],"AAAA")))</f>
        <v/>
      </c>
      <c r="F276" s="207"/>
      <c r="G276" s="183"/>
      <c r="H276" s="386"/>
      <c r="I276" s="388"/>
      <c r="J276" s="191"/>
      <c r="K276" s="63" t="str">
        <f>IFERROR(VLOOKUP(Tableau2[[#This Row],[Nom association/Sigle]],Tableau1[],2,FALSE),"")</f>
        <v/>
      </c>
      <c r="L276" s="63" t="str">
        <f>IFERROR(VLOOKUP(Tableau2[[#This Row],[Nom association/Sigle]],Tableau1[],4,FALSE),"")</f>
        <v/>
      </c>
      <c r="M276" s="63" t="str">
        <f>IFERROR(VLOOKUP(Tableau2[[#This Row],[Nom association/Sigle]],Tableau1[],5,FALSE),"")</f>
        <v/>
      </c>
      <c r="N276" s="450" t="str">
        <f>IFERROR(VLOOKUP(Tableau2[[#This Row],[Nom association/Sigle]],Tableau1[],6,FALSE),"")</f>
        <v/>
      </c>
      <c r="O276" s="63" t="str">
        <f>IFERROR(VLOOKUP(Tableau2[[#This Row],[Nom association/Sigle]],Tableau1[],7,FALSE),"")</f>
        <v/>
      </c>
      <c r="P276" s="390"/>
      <c r="Q276" s="191"/>
      <c r="R276" s="191"/>
      <c r="S276" s="317"/>
      <c r="T276" s="318"/>
      <c r="U276" s="318"/>
      <c r="V276" s="191"/>
      <c r="W276" s="316"/>
      <c r="X276" s="316" t="str">
        <f>IF(ISBLANK(Tableau2[[#This Row],[Date de début]]),"",UPPER(TEXT(Tableau2[[#This Row],[Date de début]],"mmm")))</f>
        <v/>
      </c>
      <c r="Y276" s="316" t="str">
        <f>IF(ISBLANK(Tableau2[[#This Row],[Date de début]]),"",UPPER(TEXT(Tableau2[[#This Row],[Date de début]],"AAAA")))</f>
        <v/>
      </c>
      <c r="Z276" s="316"/>
      <c r="AA276" s="186" t="str">
        <f>IF(ISBLANK(Tableau2[[#This Row],[Date de fin]]),"",UPPER(TEXT(Tableau2[[#This Row],[Date de fin]],"mmm")))</f>
        <v/>
      </c>
      <c r="AB276" s="319" t="str">
        <f>IF(ISBLANK(Tableau2[[#This Row],[Date de fin]]),"",UPPER(TEXT(Tableau2[[#This Row],[Date de fin]],"AAAA")))</f>
        <v/>
      </c>
      <c r="AC276" s="320">
        <f>DATEDIF(Tableau2[[#This Row],[Date de début]],Tableau2[[#This Row],[Date de fin]],"m")</f>
        <v>0</v>
      </c>
      <c r="AD276" s="318"/>
      <c r="AE276" s="183"/>
      <c r="AF276" s="183"/>
      <c r="AG276" s="191"/>
      <c r="AH276" s="321"/>
      <c r="AI276" s="321"/>
      <c r="AJ276" s="338"/>
      <c r="AK276" s="350">
        <f t="shared" si="4"/>
        <v>0</v>
      </c>
      <c r="AL276" s="339"/>
    </row>
    <row r="277" spans="3:38" ht="42" customHeight="1" x14ac:dyDescent="0.35">
      <c r="C277" s="316"/>
      <c r="D277" s="183" t="str">
        <f>IF(ISBLANK(Tableau2[[#This Row],[Date de signature]]),"",UPPER(TEXT(Tableau2[[#This Row],[Date de signature]],"mmm")))</f>
        <v/>
      </c>
      <c r="E277" s="183" t="str">
        <f>IF(ISBLANK(Tableau2[[#This Row],[Date de signature]]),"",UPPER(TEXT(Tableau2[[#This Row],[Date de signature]],"AAAA")))</f>
        <v/>
      </c>
      <c r="F277" s="207"/>
      <c r="G277" s="183"/>
      <c r="H277" s="386"/>
      <c r="I277" s="388"/>
      <c r="J277" s="191"/>
      <c r="K277" s="63" t="str">
        <f>IFERROR(VLOOKUP(Tableau2[[#This Row],[Nom association/Sigle]],Tableau1[],2,FALSE),"")</f>
        <v/>
      </c>
      <c r="L277" s="63" t="str">
        <f>IFERROR(VLOOKUP(Tableau2[[#This Row],[Nom association/Sigle]],Tableau1[],4,FALSE),"")</f>
        <v/>
      </c>
      <c r="M277" s="63" t="str">
        <f>IFERROR(VLOOKUP(Tableau2[[#This Row],[Nom association/Sigle]],Tableau1[],5,FALSE),"")</f>
        <v/>
      </c>
      <c r="N277" s="450" t="str">
        <f>IFERROR(VLOOKUP(Tableau2[[#This Row],[Nom association/Sigle]],Tableau1[],6,FALSE),"")</f>
        <v/>
      </c>
      <c r="O277" s="63" t="str">
        <f>IFERROR(VLOOKUP(Tableau2[[#This Row],[Nom association/Sigle]],Tableau1[],7,FALSE),"")</f>
        <v/>
      </c>
      <c r="P277" s="390"/>
      <c r="Q277" s="191"/>
      <c r="R277" s="191"/>
      <c r="S277" s="317"/>
      <c r="T277" s="318"/>
      <c r="U277" s="318"/>
      <c r="V277" s="191"/>
      <c r="W277" s="316"/>
      <c r="X277" s="316" t="str">
        <f>IF(ISBLANK(Tableau2[[#This Row],[Date de début]]),"",UPPER(TEXT(Tableau2[[#This Row],[Date de début]],"mmm")))</f>
        <v/>
      </c>
      <c r="Y277" s="316" t="str">
        <f>IF(ISBLANK(Tableau2[[#This Row],[Date de début]]),"",UPPER(TEXT(Tableau2[[#This Row],[Date de début]],"AAAA")))</f>
        <v/>
      </c>
      <c r="Z277" s="316"/>
      <c r="AA277" s="186" t="str">
        <f>IF(ISBLANK(Tableau2[[#This Row],[Date de fin]]),"",UPPER(TEXT(Tableau2[[#This Row],[Date de fin]],"mmm")))</f>
        <v/>
      </c>
      <c r="AB277" s="319" t="str">
        <f>IF(ISBLANK(Tableau2[[#This Row],[Date de fin]]),"",UPPER(TEXT(Tableau2[[#This Row],[Date de fin]],"AAAA")))</f>
        <v/>
      </c>
      <c r="AC277" s="320">
        <f>DATEDIF(Tableau2[[#This Row],[Date de début]],Tableau2[[#This Row],[Date de fin]],"m")</f>
        <v>0</v>
      </c>
      <c r="AD277" s="318"/>
      <c r="AE277" s="183"/>
      <c r="AF277" s="183"/>
      <c r="AG277" s="191"/>
      <c r="AH277" s="321"/>
      <c r="AI277" s="321"/>
      <c r="AJ277" s="338"/>
      <c r="AK277" s="350">
        <f t="shared" si="4"/>
        <v>0</v>
      </c>
      <c r="AL277" s="339"/>
    </row>
    <row r="278" spans="3:38" ht="42" customHeight="1" x14ac:dyDescent="0.35">
      <c r="C278" s="316"/>
      <c r="D278" s="183" t="str">
        <f>IF(ISBLANK(Tableau2[[#This Row],[Date de signature]]),"",UPPER(TEXT(Tableau2[[#This Row],[Date de signature]],"mmm")))</f>
        <v/>
      </c>
      <c r="E278" s="183" t="str">
        <f>IF(ISBLANK(Tableau2[[#This Row],[Date de signature]]),"",UPPER(TEXT(Tableau2[[#This Row],[Date de signature]],"AAAA")))</f>
        <v/>
      </c>
      <c r="F278" s="207"/>
      <c r="G278" s="183"/>
      <c r="H278" s="386"/>
      <c r="I278" s="388"/>
      <c r="J278" s="191"/>
      <c r="K278" s="63" t="str">
        <f>IFERROR(VLOOKUP(Tableau2[[#This Row],[Nom association/Sigle]],Tableau1[],2,FALSE),"")</f>
        <v/>
      </c>
      <c r="L278" s="63" t="str">
        <f>IFERROR(VLOOKUP(Tableau2[[#This Row],[Nom association/Sigle]],Tableau1[],4,FALSE),"")</f>
        <v/>
      </c>
      <c r="M278" s="63" t="str">
        <f>IFERROR(VLOOKUP(Tableau2[[#This Row],[Nom association/Sigle]],Tableau1[],5,FALSE),"")</f>
        <v/>
      </c>
      <c r="N278" s="450" t="str">
        <f>IFERROR(VLOOKUP(Tableau2[[#This Row],[Nom association/Sigle]],Tableau1[],6,FALSE),"")</f>
        <v/>
      </c>
      <c r="O278" s="63" t="str">
        <f>IFERROR(VLOOKUP(Tableau2[[#This Row],[Nom association/Sigle]],Tableau1[],7,FALSE),"")</f>
        <v/>
      </c>
      <c r="P278" s="390"/>
      <c r="Q278" s="191"/>
      <c r="R278" s="191"/>
      <c r="S278" s="317"/>
      <c r="T278" s="318"/>
      <c r="U278" s="318"/>
      <c r="V278" s="191"/>
      <c r="W278" s="316"/>
      <c r="X278" s="316" t="str">
        <f>IF(ISBLANK(Tableau2[[#This Row],[Date de début]]),"",UPPER(TEXT(Tableau2[[#This Row],[Date de début]],"mmm")))</f>
        <v/>
      </c>
      <c r="Y278" s="316" t="str">
        <f>IF(ISBLANK(Tableau2[[#This Row],[Date de début]]),"",UPPER(TEXT(Tableau2[[#This Row],[Date de début]],"AAAA")))</f>
        <v/>
      </c>
      <c r="Z278" s="316"/>
      <c r="AA278" s="186" t="str">
        <f>IF(ISBLANK(Tableau2[[#This Row],[Date de fin]]),"",UPPER(TEXT(Tableau2[[#This Row],[Date de fin]],"mmm")))</f>
        <v/>
      </c>
      <c r="AB278" s="319" t="str">
        <f>IF(ISBLANK(Tableau2[[#This Row],[Date de fin]]),"",UPPER(TEXT(Tableau2[[#This Row],[Date de fin]],"AAAA")))</f>
        <v/>
      </c>
      <c r="AC278" s="320">
        <f>DATEDIF(Tableau2[[#This Row],[Date de début]],Tableau2[[#This Row],[Date de fin]],"m")</f>
        <v>0</v>
      </c>
      <c r="AD278" s="318"/>
      <c r="AE278" s="183"/>
      <c r="AF278" s="183"/>
      <c r="AG278" s="191"/>
      <c r="AH278" s="321"/>
      <c r="AI278" s="321"/>
      <c r="AJ278" s="338"/>
      <c r="AK278" s="350">
        <f t="shared" si="4"/>
        <v>0</v>
      </c>
      <c r="AL278" s="339"/>
    </row>
    <row r="279" spans="3:38" ht="42" customHeight="1" x14ac:dyDescent="0.35">
      <c r="C279" s="316"/>
      <c r="D279" s="183" t="str">
        <f>IF(ISBLANK(Tableau2[[#This Row],[Date de signature]]),"",UPPER(TEXT(Tableau2[[#This Row],[Date de signature]],"mmm")))</f>
        <v/>
      </c>
      <c r="E279" s="183" t="str">
        <f>IF(ISBLANK(Tableau2[[#This Row],[Date de signature]]),"",UPPER(TEXT(Tableau2[[#This Row],[Date de signature]],"AAAA")))</f>
        <v/>
      </c>
      <c r="F279" s="207"/>
      <c r="G279" s="183"/>
      <c r="H279" s="386"/>
      <c r="I279" s="388"/>
      <c r="J279" s="191"/>
      <c r="K279" s="63" t="str">
        <f>IFERROR(VLOOKUP(Tableau2[[#This Row],[Nom association/Sigle]],Tableau1[],2,FALSE),"")</f>
        <v/>
      </c>
      <c r="L279" s="63" t="str">
        <f>IFERROR(VLOOKUP(Tableau2[[#This Row],[Nom association/Sigle]],Tableau1[],4,FALSE),"")</f>
        <v/>
      </c>
      <c r="M279" s="63" t="str">
        <f>IFERROR(VLOOKUP(Tableau2[[#This Row],[Nom association/Sigle]],Tableau1[],5,FALSE),"")</f>
        <v/>
      </c>
      <c r="N279" s="450" t="str">
        <f>IFERROR(VLOOKUP(Tableau2[[#This Row],[Nom association/Sigle]],Tableau1[],6,FALSE),"")</f>
        <v/>
      </c>
      <c r="O279" s="63" t="str">
        <f>IFERROR(VLOOKUP(Tableau2[[#This Row],[Nom association/Sigle]],Tableau1[],7,FALSE),"")</f>
        <v/>
      </c>
      <c r="P279" s="390"/>
      <c r="Q279" s="191"/>
      <c r="R279" s="191"/>
      <c r="S279" s="317"/>
      <c r="T279" s="318"/>
      <c r="U279" s="318"/>
      <c r="V279" s="191"/>
      <c r="W279" s="316"/>
      <c r="X279" s="316" t="str">
        <f>IF(ISBLANK(Tableau2[[#This Row],[Date de début]]),"",UPPER(TEXT(Tableau2[[#This Row],[Date de début]],"mmm")))</f>
        <v/>
      </c>
      <c r="Y279" s="316" t="str">
        <f>IF(ISBLANK(Tableau2[[#This Row],[Date de début]]),"",UPPER(TEXT(Tableau2[[#This Row],[Date de début]],"AAAA")))</f>
        <v/>
      </c>
      <c r="Z279" s="316"/>
      <c r="AA279" s="186" t="str">
        <f>IF(ISBLANK(Tableau2[[#This Row],[Date de fin]]),"",UPPER(TEXT(Tableau2[[#This Row],[Date de fin]],"mmm")))</f>
        <v/>
      </c>
      <c r="AB279" s="319" t="str">
        <f>IF(ISBLANK(Tableau2[[#This Row],[Date de fin]]),"",UPPER(TEXT(Tableau2[[#This Row],[Date de fin]],"AAAA")))</f>
        <v/>
      </c>
      <c r="AC279" s="320">
        <f>DATEDIF(Tableau2[[#This Row],[Date de début]],Tableau2[[#This Row],[Date de fin]],"m")</f>
        <v>0</v>
      </c>
      <c r="AD279" s="318"/>
      <c r="AE279" s="183"/>
      <c r="AF279" s="183"/>
      <c r="AG279" s="191"/>
      <c r="AH279" s="321"/>
      <c r="AI279" s="321"/>
      <c r="AJ279" s="338"/>
      <c r="AK279" s="350">
        <f t="shared" si="4"/>
        <v>0</v>
      </c>
      <c r="AL279" s="339"/>
    </row>
    <row r="280" spans="3:38" ht="42" customHeight="1" x14ac:dyDescent="0.35">
      <c r="C280" s="316"/>
      <c r="D280" s="183" t="str">
        <f>IF(ISBLANK(Tableau2[[#This Row],[Date de signature]]),"",UPPER(TEXT(Tableau2[[#This Row],[Date de signature]],"mmm")))</f>
        <v/>
      </c>
      <c r="E280" s="183" t="str">
        <f>IF(ISBLANK(Tableau2[[#This Row],[Date de signature]]),"",UPPER(TEXT(Tableau2[[#This Row],[Date de signature]],"AAAA")))</f>
        <v/>
      </c>
      <c r="F280" s="207"/>
      <c r="G280" s="183"/>
      <c r="H280" s="386"/>
      <c r="I280" s="388"/>
      <c r="J280" s="191"/>
      <c r="K280" s="63" t="str">
        <f>IFERROR(VLOOKUP(Tableau2[[#This Row],[Nom association/Sigle]],Tableau1[],2,FALSE),"")</f>
        <v/>
      </c>
      <c r="L280" s="63" t="str">
        <f>IFERROR(VLOOKUP(Tableau2[[#This Row],[Nom association/Sigle]],Tableau1[],4,FALSE),"")</f>
        <v/>
      </c>
      <c r="M280" s="63" t="str">
        <f>IFERROR(VLOOKUP(Tableau2[[#This Row],[Nom association/Sigle]],Tableau1[],5,FALSE),"")</f>
        <v/>
      </c>
      <c r="N280" s="450" t="str">
        <f>IFERROR(VLOOKUP(Tableau2[[#This Row],[Nom association/Sigle]],Tableau1[],6,FALSE),"")</f>
        <v/>
      </c>
      <c r="O280" s="63" t="str">
        <f>IFERROR(VLOOKUP(Tableau2[[#This Row],[Nom association/Sigle]],Tableau1[],7,FALSE),"")</f>
        <v/>
      </c>
      <c r="P280" s="390"/>
      <c r="Q280" s="191"/>
      <c r="R280" s="191"/>
      <c r="S280" s="317"/>
      <c r="T280" s="318"/>
      <c r="U280" s="318"/>
      <c r="V280" s="191"/>
      <c r="W280" s="316"/>
      <c r="X280" s="316" t="str">
        <f>IF(ISBLANK(Tableau2[[#This Row],[Date de début]]),"",UPPER(TEXT(Tableau2[[#This Row],[Date de début]],"mmm")))</f>
        <v/>
      </c>
      <c r="Y280" s="316" t="str">
        <f>IF(ISBLANK(Tableau2[[#This Row],[Date de début]]),"",UPPER(TEXT(Tableau2[[#This Row],[Date de début]],"AAAA")))</f>
        <v/>
      </c>
      <c r="Z280" s="316"/>
      <c r="AA280" s="186" t="str">
        <f>IF(ISBLANK(Tableau2[[#This Row],[Date de fin]]),"",UPPER(TEXT(Tableau2[[#This Row],[Date de fin]],"mmm")))</f>
        <v/>
      </c>
      <c r="AB280" s="319" t="str">
        <f>IF(ISBLANK(Tableau2[[#This Row],[Date de fin]]),"",UPPER(TEXT(Tableau2[[#This Row],[Date de fin]],"AAAA")))</f>
        <v/>
      </c>
      <c r="AC280" s="320">
        <f>DATEDIF(Tableau2[[#This Row],[Date de début]],Tableau2[[#This Row],[Date de fin]],"m")</f>
        <v>0</v>
      </c>
      <c r="AD280" s="318"/>
      <c r="AE280" s="183"/>
      <c r="AF280" s="183"/>
      <c r="AG280" s="191"/>
      <c r="AH280" s="321"/>
      <c r="AI280" s="321"/>
      <c r="AJ280" s="338"/>
      <c r="AK280" s="350">
        <f t="shared" si="4"/>
        <v>0</v>
      </c>
      <c r="AL280" s="339"/>
    </row>
    <row r="281" spans="3:38" ht="42" customHeight="1" x14ac:dyDescent="0.35">
      <c r="C281" s="316"/>
      <c r="D281" s="183" t="str">
        <f>IF(ISBLANK(Tableau2[[#This Row],[Date de signature]]),"",UPPER(TEXT(Tableau2[[#This Row],[Date de signature]],"mmm")))</f>
        <v/>
      </c>
      <c r="E281" s="183" t="str">
        <f>IF(ISBLANK(Tableau2[[#This Row],[Date de signature]]),"",UPPER(TEXT(Tableau2[[#This Row],[Date de signature]],"AAAA")))</f>
        <v/>
      </c>
      <c r="F281" s="207"/>
      <c r="G281" s="183"/>
      <c r="H281" s="386"/>
      <c r="I281" s="388"/>
      <c r="J281" s="191"/>
      <c r="K281" s="63" t="str">
        <f>IFERROR(VLOOKUP(Tableau2[[#This Row],[Nom association/Sigle]],Tableau1[],2,FALSE),"")</f>
        <v/>
      </c>
      <c r="L281" s="63" t="str">
        <f>IFERROR(VLOOKUP(Tableau2[[#This Row],[Nom association/Sigle]],Tableau1[],4,FALSE),"")</f>
        <v/>
      </c>
      <c r="M281" s="63" t="str">
        <f>IFERROR(VLOOKUP(Tableau2[[#This Row],[Nom association/Sigle]],Tableau1[],5,FALSE),"")</f>
        <v/>
      </c>
      <c r="N281" s="450" t="str">
        <f>IFERROR(VLOOKUP(Tableau2[[#This Row],[Nom association/Sigle]],Tableau1[],6,FALSE),"")</f>
        <v/>
      </c>
      <c r="O281" s="63" t="str">
        <f>IFERROR(VLOOKUP(Tableau2[[#This Row],[Nom association/Sigle]],Tableau1[],7,FALSE),"")</f>
        <v/>
      </c>
      <c r="P281" s="390"/>
      <c r="Q281" s="191"/>
      <c r="R281" s="191"/>
      <c r="S281" s="317"/>
      <c r="T281" s="318"/>
      <c r="U281" s="318"/>
      <c r="V281" s="191"/>
      <c r="W281" s="316"/>
      <c r="X281" s="316" t="str">
        <f>IF(ISBLANK(Tableau2[[#This Row],[Date de début]]),"",UPPER(TEXT(Tableau2[[#This Row],[Date de début]],"mmm")))</f>
        <v/>
      </c>
      <c r="Y281" s="316" t="str">
        <f>IF(ISBLANK(Tableau2[[#This Row],[Date de début]]),"",UPPER(TEXT(Tableau2[[#This Row],[Date de début]],"AAAA")))</f>
        <v/>
      </c>
      <c r="Z281" s="316"/>
      <c r="AA281" s="186" t="str">
        <f>IF(ISBLANK(Tableau2[[#This Row],[Date de fin]]),"",UPPER(TEXT(Tableau2[[#This Row],[Date de fin]],"mmm")))</f>
        <v/>
      </c>
      <c r="AB281" s="319" t="str">
        <f>IF(ISBLANK(Tableau2[[#This Row],[Date de fin]]),"",UPPER(TEXT(Tableau2[[#This Row],[Date de fin]],"AAAA")))</f>
        <v/>
      </c>
      <c r="AC281" s="320">
        <f>DATEDIF(Tableau2[[#This Row],[Date de début]],Tableau2[[#This Row],[Date de fin]],"m")</f>
        <v>0</v>
      </c>
      <c r="AD281" s="318"/>
      <c r="AE281" s="183"/>
      <c r="AF281" s="183"/>
      <c r="AG281" s="191"/>
      <c r="AH281" s="321"/>
      <c r="AI281" s="321"/>
      <c r="AJ281" s="338"/>
      <c r="AK281" s="350">
        <f t="shared" si="4"/>
        <v>0</v>
      </c>
      <c r="AL281" s="339"/>
    </row>
    <row r="282" spans="3:38" ht="42" customHeight="1" x14ac:dyDescent="0.35">
      <c r="C282" s="316"/>
      <c r="D282" s="183" t="str">
        <f>IF(ISBLANK(Tableau2[[#This Row],[Date de signature]]),"",UPPER(TEXT(Tableau2[[#This Row],[Date de signature]],"mmm")))</f>
        <v/>
      </c>
      <c r="E282" s="183" t="str">
        <f>IF(ISBLANK(Tableau2[[#This Row],[Date de signature]]),"",UPPER(TEXT(Tableau2[[#This Row],[Date de signature]],"AAAA")))</f>
        <v/>
      </c>
      <c r="F282" s="207"/>
      <c r="G282" s="183"/>
      <c r="H282" s="386"/>
      <c r="I282" s="388"/>
      <c r="J282" s="191"/>
      <c r="K282" s="63" t="str">
        <f>IFERROR(VLOOKUP(Tableau2[[#This Row],[Nom association/Sigle]],Tableau1[],2,FALSE),"")</f>
        <v/>
      </c>
      <c r="L282" s="63" t="str">
        <f>IFERROR(VLOOKUP(Tableau2[[#This Row],[Nom association/Sigle]],Tableau1[],4,FALSE),"")</f>
        <v/>
      </c>
      <c r="M282" s="63" t="str">
        <f>IFERROR(VLOOKUP(Tableau2[[#This Row],[Nom association/Sigle]],Tableau1[],5,FALSE),"")</f>
        <v/>
      </c>
      <c r="N282" s="450" t="str">
        <f>IFERROR(VLOOKUP(Tableau2[[#This Row],[Nom association/Sigle]],Tableau1[],6,FALSE),"")</f>
        <v/>
      </c>
      <c r="O282" s="63" t="str">
        <f>IFERROR(VLOOKUP(Tableau2[[#This Row],[Nom association/Sigle]],Tableau1[],7,FALSE),"")</f>
        <v/>
      </c>
      <c r="P282" s="390"/>
      <c r="Q282" s="191"/>
      <c r="R282" s="191"/>
      <c r="S282" s="317"/>
      <c r="T282" s="318"/>
      <c r="U282" s="318"/>
      <c r="V282" s="191"/>
      <c r="W282" s="316"/>
      <c r="X282" s="316" t="str">
        <f>IF(ISBLANK(Tableau2[[#This Row],[Date de début]]),"",UPPER(TEXT(Tableau2[[#This Row],[Date de début]],"mmm")))</f>
        <v/>
      </c>
      <c r="Y282" s="316" t="str">
        <f>IF(ISBLANK(Tableau2[[#This Row],[Date de début]]),"",UPPER(TEXT(Tableau2[[#This Row],[Date de début]],"AAAA")))</f>
        <v/>
      </c>
      <c r="Z282" s="316"/>
      <c r="AA282" s="186" t="str">
        <f>IF(ISBLANK(Tableau2[[#This Row],[Date de fin]]),"",UPPER(TEXT(Tableau2[[#This Row],[Date de fin]],"mmm")))</f>
        <v/>
      </c>
      <c r="AB282" s="319" t="str">
        <f>IF(ISBLANK(Tableau2[[#This Row],[Date de fin]]),"",UPPER(TEXT(Tableau2[[#This Row],[Date de fin]],"AAAA")))</f>
        <v/>
      </c>
      <c r="AC282" s="320">
        <f>DATEDIF(Tableau2[[#This Row],[Date de début]],Tableau2[[#This Row],[Date de fin]],"m")</f>
        <v>0</v>
      </c>
      <c r="AD282" s="318"/>
      <c r="AE282" s="183"/>
      <c r="AF282" s="183"/>
      <c r="AG282" s="191"/>
      <c r="AH282" s="321"/>
      <c r="AI282" s="321"/>
      <c r="AJ282" s="338"/>
      <c r="AK282" s="350">
        <f t="shared" si="4"/>
        <v>0</v>
      </c>
      <c r="AL282" s="339"/>
    </row>
    <row r="283" spans="3:38" ht="42" customHeight="1" x14ac:dyDescent="0.35">
      <c r="C283" s="316"/>
      <c r="D283" s="183" t="str">
        <f>IF(ISBLANK(Tableau2[[#This Row],[Date de signature]]),"",UPPER(TEXT(Tableau2[[#This Row],[Date de signature]],"mmm")))</f>
        <v/>
      </c>
      <c r="E283" s="183" t="str">
        <f>IF(ISBLANK(Tableau2[[#This Row],[Date de signature]]),"",UPPER(TEXT(Tableau2[[#This Row],[Date de signature]],"AAAA")))</f>
        <v/>
      </c>
      <c r="F283" s="207"/>
      <c r="G283" s="183"/>
      <c r="H283" s="386"/>
      <c r="I283" s="388"/>
      <c r="J283" s="191"/>
      <c r="K283" s="63" t="str">
        <f>IFERROR(VLOOKUP(Tableau2[[#This Row],[Nom association/Sigle]],Tableau1[],2,FALSE),"")</f>
        <v/>
      </c>
      <c r="L283" s="63" t="str">
        <f>IFERROR(VLOOKUP(Tableau2[[#This Row],[Nom association/Sigle]],Tableau1[],4,FALSE),"")</f>
        <v/>
      </c>
      <c r="M283" s="63" t="str">
        <f>IFERROR(VLOOKUP(Tableau2[[#This Row],[Nom association/Sigle]],Tableau1[],5,FALSE),"")</f>
        <v/>
      </c>
      <c r="N283" s="450" t="str">
        <f>IFERROR(VLOOKUP(Tableau2[[#This Row],[Nom association/Sigle]],Tableau1[],6,FALSE),"")</f>
        <v/>
      </c>
      <c r="O283" s="63" t="str">
        <f>IFERROR(VLOOKUP(Tableau2[[#This Row],[Nom association/Sigle]],Tableau1[],7,FALSE),"")</f>
        <v/>
      </c>
      <c r="P283" s="390"/>
      <c r="Q283" s="191"/>
      <c r="R283" s="191"/>
      <c r="S283" s="317"/>
      <c r="T283" s="318"/>
      <c r="U283" s="318"/>
      <c r="V283" s="191"/>
      <c r="W283" s="316"/>
      <c r="X283" s="316" t="str">
        <f>IF(ISBLANK(Tableau2[[#This Row],[Date de début]]),"",UPPER(TEXT(Tableau2[[#This Row],[Date de début]],"mmm")))</f>
        <v/>
      </c>
      <c r="Y283" s="316" t="str">
        <f>IF(ISBLANK(Tableau2[[#This Row],[Date de début]]),"",UPPER(TEXT(Tableau2[[#This Row],[Date de début]],"AAAA")))</f>
        <v/>
      </c>
      <c r="Z283" s="316"/>
      <c r="AA283" s="186" t="str">
        <f>IF(ISBLANK(Tableau2[[#This Row],[Date de fin]]),"",UPPER(TEXT(Tableau2[[#This Row],[Date de fin]],"mmm")))</f>
        <v/>
      </c>
      <c r="AB283" s="319" t="str">
        <f>IF(ISBLANK(Tableau2[[#This Row],[Date de fin]]),"",UPPER(TEXT(Tableau2[[#This Row],[Date de fin]],"AAAA")))</f>
        <v/>
      </c>
      <c r="AC283" s="320">
        <f>DATEDIF(Tableau2[[#This Row],[Date de début]],Tableau2[[#This Row],[Date de fin]],"m")</f>
        <v>0</v>
      </c>
      <c r="AD283" s="318"/>
      <c r="AE283" s="183"/>
      <c r="AF283" s="183"/>
      <c r="AG283" s="191"/>
      <c r="AH283" s="321"/>
      <c r="AI283" s="321"/>
      <c r="AJ283" s="338"/>
      <c r="AK283" s="350">
        <f t="shared" si="4"/>
        <v>0</v>
      </c>
      <c r="AL283" s="339"/>
    </row>
    <row r="284" spans="3:38" ht="42" customHeight="1" x14ac:dyDescent="0.35">
      <c r="C284" s="316"/>
      <c r="D284" s="183" t="str">
        <f>IF(ISBLANK(Tableau2[[#This Row],[Date de signature]]),"",UPPER(TEXT(Tableau2[[#This Row],[Date de signature]],"mmm")))</f>
        <v/>
      </c>
      <c r="E284" s="183" t="str">
        <f>IF(ISBLANK(Tableau2[[#This Row],[Date de signature]]),"",UPPER(TEXT(Tableau2[[#This Row],[Date de signature]],"AAAA")))</f>
        <v/>
      </c>
      <c r="F284" s="207"/>
      <c r="G284" s="183"/>
      <c r="H284" s="386"/>
      <c r="I284" s="388"/>
      <c r="J284" s="191"/>
      <c r="K284" s="63" t="str">
        <f>IFERROR(VLOOKUP(Tableau2[[#This Row],[Nom association/Sigle]],Tableau1[],2,FALSE),"")</f>
        <v/>
      </c>
      <c r="L284" s="63" t="str">
        <f>IFERROR(VLOOKUP(Tableau2[[#This Row],[Nom association/Sigle]],Tableau1[],4,FALSE),"")</f>
        <v/>
      </c>
      <c r="M284" s="63" t="str">
        <f>IFERROR(VLOOKUP(Tableau2[[#This Row],[Nom association/Sigle]],Tableau1[],5,FALSE),"")</f>
        <v/>
      </c>
      <c r="N284" s="450" t="str">
        <f>IFERROR(VLOOKUP(Tableau2[[#This Row],[Nom association/Sigle]],Tableau1[],6,FALSE),"")</f>
        <v/>
      </c>
      <c r="O284" s="63" t="str">
        <f>IFERROR(VLOOKUP(Tableau2[[#This Row],[Nom association/Sigle]],Tableau1[],7,FALSE),"")</f>
        <v/>
      </c>
      <c r="P284" s="390"/>
      <c r="Q284" s="191"/>
      <c r="R284" s="191"/>
      <c r="S284" s="317"/>
      <c r="T284" s="318"/>
      <c r="U284" s="318"/>
      <c r="V284" s="191"/>
      <c r="W284" s="316"/>
      <c r="X284" s="316" t="str">
        <f>IF(ISBLANK(Tableau2[[#This Row],[Date de début]]),"",UPPER(TEXT(Tableau2[[#This Row],[Date de début]],"mmm")))</f>
        <v/>
      </c>
      <c r="Y284" s="316" t="str">
        <f>IF(ISBLANK(Tableau2[[#This Row],[Date de début]]),"",UPPER(TEXT(Tableau2[[#This Row],[Date de début]],"AAAA")))</f>
        <v/>
      </c>
      <c r="Z284" s="316"/>
      <c r="AA284" s="186" t="str">
        <f>IF(ISBLANK(Tableau2[[#This Row],[Date de fin]]),"",UPPER(TEXT(Tableau2[[#This Row],[Date de fin]],"mmm")))</f>
        <v/>
      </c>
      <c r="AB284" s="319" t="str">
        <f>IF(ISBLANK(Tableau2[[#This Row],[Date de fin]]),"",UPPER(TEXT(Tableau2[[#This Row],[Date de fin]],"AAAA")))</f>
        <v/>
      </c>
      <c r="AC284" s="320">
        <f>DATEDIF(Tableau2[[#This Row],[Date de début]],Tableau2[[#This Row],[Date de fin]],"m")</f>
        <v>0</v>
      </c>
      <c r="AD284" s="318"/>
      <c r="AE284" s="183"/>
      <c r="AF284" s="183"/>
      <c r="AG284" s="191"/>
      <c r="AH284" s="321"/>
      <c r="AI284" s="321"/>
      <c r="AJ284" s="338"/>
      <c r="AK284" s="350">
        <f t="shared" si="4"/>
        <v>0</v>
      </c>
      <c r="AL284" s="339"/>
    </row>
    <row r="285" spans="3:38" ht="42" customHeight="1" x14ac:dyDescent="0.35">
      <c r="C285" s="316"/>
      <c r="D285" s="183" t="str">
        <f>IF(ISBLANK(Tableau2[[#This Row],[Date de signature]]),"",UPPER(TEXT(Tableau2[[#This Row],[Date de signature]],"mmm")))</f>
        <v/>
      </c>
      <c r="E285" s="183" t="str">
        <f>IF(ISBLANK(Tableau2[[#This Row],[Date de signature]]),"",UPPER(TEXT(Tableau2[[#This Row],[Date de signature]],"AAAA")))</f>
        <v/>
      </c>
      <c r="F285" s="207"/>
      <c r="G285" s="183"/>
      <c r="H285" s="386"/>
      <c r="I285" s="388"/>
      <c r="J285" s="191"/>
      <c r="K285" s="63" t="str">
        <f>IFERROR(VLOOKUP(Tableau2[[#This Row],[Nom association/Sigle]],Tableau1[],2,FALSE),"")</f>
        <v/>
      </c>
      <c r="L285" s="63" t="str">
        <f>IFERROR(VLOOKUP(Tableau2[[#This Row],[Nom association/Sigle]],Tableau1[],4,FALSE),"")</f>
        <v/>
      </c>
      <c r="M285" s="63" t="str">
        <f>IFERROR(VLOOKUP(Tableau2[[#This Row],[Nom association/Sigle]],Tableau1[],5,FALSE),"")</f>
        <v/>
      </c>
      <c r="N285" s="450" t="str">
        <f>IFERROR(VLOOKUP(Tableau2[[#This Row],[Nom association/Sigle]],Tableau1[],6,FALSE),"")</f>
        <v/>
      </c>
      <c r="O285" s="63" t="str">
        <f>IFERROR(VLOOKUP(Tableau2[[#This Row],[Nom association/Sigle]],Tableau1[],7,FALSE),"")</f>
        <v/>
      </c>
      <c r="P285" s="390"/>
      <c r="Q285" s="191"/>
      <c r="R285" s="191"/>
      <c r="S285" s="317"/>
      <c r="T285" s="318"/>
      <c r="U285" s="318"/>
      <c r="V285" s="191"/>
      <c r="W285" s="316"/>
      <c r="X285" s="316" t="str">
        <f>IF(ISBLANK(Tableau2[[#This Row],[Date de début]]),"",UPPER(TEXT(Tableau2[[#This Row],[Date de début]],"mmm")))</f>
        <v/>
      </c>
      <c r="Y285" s="316" t="str">
        <f>IF(ISBLANK(Tableau2[[#This Row],[Date de début]]),"",UPPER(TEXT(Tableau2[[#This Row],[Date de début]],"AAAA")))</f>
        <v/>
      </c>
      <c r="Z285" s="316"/>
      <c r="AA285" s="186" t="str">
        <f>IF(ISBLANK(Tableau2[[#This Row],[Date de fin]]),"",UPPER(TEXT(Tableau2[[#This Row],[Date de fin]],"mmm")))</f>
        <v/>
      </c>
      <c r="AB285" s="319" t="str">
        <f>IF(ISBLANK(Tableau2[[#This Row],[Date de fin]]),"",UPPER(TEXT(Tableau2[[#This Row],[Date de fin]],"AAAA")))</f>
        <v/>
      </c>
      <c r="AC285" s="320">
        <f>DATEDIF(Tableau2[[#This Row],[Date de début]],Tableau2[[#This Row],[Date de fin]],"m")</f>
        <v>0</v>
      </c>
      <c r="AD285" s="318"/>
      <c r="AE285" s="183"/>
      <c r="AF285" s="183"/>
      <c r="AG285" s="191"/>
      <c r="AH285" s="321"/>
      <c r="AI285" s="321"/>
      <c r="AJ285" s="338"/>
      <c r="AK285" s="350">
        <f t="shared" si="4"/>
        <v>0</v>
      </c>
      <c r="AL285" s="339"/>
    </row>
    <row r="286" spans="3:38" ht="42" customHeight="1" x14ac:dyDescent="0.35">
      <c r="C286" s="316"/>
      <c r="D286" s="183" t="str">
        <f>IF(ISBLANK(Tableau2[[#This Row],[Date de signature]]),"",UPPER(TEXT(Tableau2[[#This Row],[Date de signature]],"mmm")))</f>
        <v/>
      </c>
      <c r="E286" s="183" t="str">
        <f>IF(ISBLANK(Tableau2[[#This Row],[Date de signature]]),"",UPPER(TEXT(Tableau2[[#This Row],[Date de signature]],"AAAA")))</f>
        <v/>
      </c>
      <c r="F286" s="207"/>
      <c r="G286" s="183"/>
      <c r="H286" s="386"/>
      <c r="I286" s="388"/>
      <c r="J286" s="191"/>
      <c r="K286" s="63" t="str">
        <f>IFERROR(VLOOKUP(Tableau2[[#This Row],[Nom association/Sigle]],Tableau1[],2,FALSE),"")</f>
        <v/>
      </c>
      <c r="L286" s="63" t="str">
        <f>IFERROR(VLOOKUP(Tableau2[[#This Row],[Nom association/Sigle]],Tableau1[],4,FALSE),"")</f>
        <v/>
      </c>
      <c r="M286" s="63" t="str">
        <f>IFERROR(VLOOKUP(Tableau2[[#This Row],[Nom association/Sigle]],Tableau1[],5,FALSE),"")</f>
        <v/>
      </c>
      <c r="N286" s="450" t="str">
        <f>IFERROR(VLOOKUP(Tableau2[[#This Row],[Nom association/Sigle]],Tableau1[],6,FALSE),"")</f>
        <v/>
      </c>
      <c r="O286" s="63" t="str">
        <f>IFERROR(VLOOKUP(Tableau2[[#This Row],[Nom association/Sigle]],Tableau1[],7,FALSE),"")</f>
        <v/>
      </c>
      <c r="P286" s="390"/>
      <c r="Q286" s="191"/>
      <c r="R286" s="191"/>
      <c r="S286" s="317"/>
      <c r="T286" s="318"/>
      <c r="U286" s="318"/>
      <c r="V286" s="191"/>
      <c r="W286" s="316"/>
      <c r="X286" s="316" t="str">
        <f>IF(ISBLANK(Tableau2[[#This Row],[Date de début]]),"",UPPER(TEXT(Tableau2[[#This Row],[Date de début]],"mmm")))</f>
        <v/>
      </c>
      <c r="Y286" s="316" t="str">
        <f>IF(ISBLANK(Tableau2[[#This Row],[Date de début]]),"",UPPER(TEXT(Tableau2[[#This Row],[Date de début]],"AAAA")))</f>
        <v/>
      </c>
      <c r="Z286" s="316"/>
      <c r="AA286" s="186" t="str">
        <f>IF(ISBLANK(Tableau2[[#This Row],[Date de fin]]),"",UPPER(TEXT(Tableau2[[#This Row],[Date de fin]],"mmm")))</f>
        <v/>
      </c>
      <c r="AB286" s="319" t="str">
        <f>IF(ISBLANK(Tableau2[[#This Row],[Date de fin]]),"",UPPER(TEXT(Tableau2[[#This Row],[Date de fin]],"AAAA")))</f>
        <v/>
      </c>
      <c r="AC286" s="320">
        <f>DATEDIF(Tableau2[[#This Row],[Date de début]],Tableau2[[#This Row],[Date de fin]],"m")</f>
        <v>0</v>
      </c>
      <c r="AD286" s="318"/>
      <c r="AE286" s="183"/>
      <c r="AF286" s="183"/>
      <c r="AG286" s="191"/>
      <c r="AH286" s="321"/>
      <c r="AI286" s="321"/>
      <c r="AJ286" s="338"/>
      <c r="AK286" s="350">
        <f t="shared" si="4"/>
        <v>0</v>
      </c>
      <c r="AL286" s="339"/>
    </row>
    <row r="287" spans="3:38" ht="42" customHeight="1" x14ac:dyDescent="0.35">
      <c r="C287" s="316"/>
      <c r="D287" s="183" t="str">
        <f>IF(ISBLANK(Tableau2[[#This Row],[Date de signature]]),"",UPPER(TEXT(Tableau2[[#This Row],[Date de signature]],"mmm")))</f>
        <v/>
      </c>
      <c r="E287" s="183" t="str">
        <f>IF(ISBLANK(Tableau2[[#This Row],[Date de signature]]),"",UPPER(TEXT(Tableau2[[#This Row],[Date de signature]],"AAAA")))</f>
        <v/>
      </c>
      <c r="F287" s="207"/>
      <c r="G287" s="183"/>
      <c r="H287" s="386"/>
      <c r="I287" s="388"/>
      <c r="J287" s="191"/>
      <c r="K287" s="63" t="str">
        <f>IFERROR(VLOOKUP(Tableau2[[#This Row],[Nom association/Sigle]],Tableau1[],2,FALSE),"")</f>
        <v/>
      </c>
      <c r="L287" s="63" t="str">
        <f>IFERROR(VLOOKUP(Tableau2[[#This Row],[Nom association/Sigle]],Tableau1[],4,FALSE),"")</f>
        <v/>
      </c>
      <c r="M287" s="63" t="str">
        <f>IFERROR(VLOOKUP(Tableau2[[#This Row],[Nom association/Sigle]],Tableau1[],5,FALSE),"")</f>
        <v/>
      </c>
      <c r="N287" s="450" t="str">
        <f>IFERROR(VLOOKUP(Tableau2[[#This Row],[Nom association/Sigle]],Tableau1[],6,FALSE),"")</f>
        <v/>
      </c>
      <c r="O287" s="63" t="str">
        <f>IFERROR(VLOOKUP(Tableau2[[#This Row],[Nom association/Sigle]],Tableau1[],7,FALSE),"")</f>
        <v/>
      </c>
      <c r="P287" s="390"/>
      <c r="Q287" s="191"/>
      <c r="R287" s="191"/>
      <c r="S287" s="317"/>
      <c r="T287" s="318"/>
      <c r="U287" s="318"/>
      <c r="V287" s="191"/>
      <c r="W287" s="316"/>
      <c r="X287" s="316" t="str">
        <f>IF(ISBLANK(Tableau2[[#This Row],[Date de début]]),"",UPPER(TEXT(Tableau2[[#This Row],[Date de début]],"mmm")))</f>
        <v/>
      </c>
      <c r="Y287" s="316" t="str">
        <f>IF(ISBLANK(Tableau2[[#This Row],[Date de début]]),"",UPPER(TEXT(Tableau2[[#This Row],[Date de début]],"AAAA")))</f>
        <v/>
      </c>
      <c r="Z287" s="316"/>
      <c r="AA287" s="186" t="str">
        <f>IF(ISBLANK(Tableau2[[#This Row],[Date de fin]]),"",UPPER(TEXT(Tableau2[[#This Row],[Date de fin]],"mmm")))</f>
        <v/>
      </c>
      <c r="AB287" s="319" t="str">
        <f>IF(ISBLANK(Tableau2[[#This Row],[Date de fin]]),"",UPPER(TEXT(Tableau2[[#This Row],[Date de fin]],"AAAA")))</f>
        <v/>
      </c>
      <c r="AC287" s="320">
        <f>DATEDIF(Tableau2[[#This Row],[Date de début]],Tableau2[[#This Row],[Date de fin]],"m")</f>
        <v>0</v>
      </c>
      <c r="AD287" s="318"/>
      <c r="AE287" s="183"/>
      <c r="AF287" s="183"/>
      <c r="AG287" s="191"/>
      <c r="AH287" s="321"/>
      <c r="AI287" s="321"/>
      <c r="AJ287" s="338"/>
      <c r="AK287" s="350">
        <f t="shared" si="4"/>
        <v>0</v>
      </c>
      <c r="AL287" s="339"/>
    </row>
    <row r="288" spans="3:38" ht="42" customHeight="1" x14ac:dyDescent="0.35">
      <c r="C288" s="316"/>
      <c r="D288" s="183" t="str">
        <f>IF(ISBLANK(Tableau2[[#This Row],[Date de signature]]),"",UPPER(TEXT(Tableau2[[#This Row],[Date de signature]],"mmm")))</f>
        <v/>
      </c>
      <c r="E288" s="183" t="str">
        <f>IF(ISBLANK(Tableau2[[#This Row],[Date de signature]]),"",UPPER(TEXT(Tableau2[[#This Row],[Date de signature]],"AAAA")))</f>
        <v/>
      </c>
      <c r="F288" s="207"/>
      <c r="G288" s="183"/>
      <c r="H288" s="386"/>
      <c r="I288" s="388"/>
      <c r="J288" s="191"/>
      <c r="K288" s="63" t="str">
        <f>IFERROR(VLOOKUP(Tableau2[[#This Row],[Nom association/Sigle]],Tableau1[],2,FALSE),"")</f>
        <v/>
      </c>
      <c r="L288" s="63" t="str">
        <f>IFERROR(VLOOKUP(Tableau2[[#This Row],[Nom association/Sigle]],Tableau1[],4,FALSE),"")</f>
        <v/>
      </c>
      <c r="M288" s="63" t="str">
        <f>IFERROR(VLOOKUP(Tableau2[[#This Row],[Nom association/Sigle]],Tableau1[],5,FALSE),"")</f>
        <v/>
      </c>
      <c r="N288" s="450" t="str">
        <f>IFERROR(VLOOKUP(Tableau2[[#This Row],[Nom association/Sigle]],Tableau1[],6,FALSE),"")</f>
        <v/>
      </c>
      <c r="O288" s="63" t="str">
        <f>IFERROR(VLOOKUP(Tableau2[[#This Row],[Nom association/Sigle]],Tableau1[],7,FALSE),"")</f>
        <v/>
      </c>
      <c r="P288" s="390"/>
      <c r="Q288" s="191"/>
      <c r="R288" s="191"/>
      <c r="S288" s="317"/>
      <c r="T288" s="318"/>
      <c r="U288" s="318"/>
      <c r="V288" s="191"/>
      <c r="W288" s="316"/>
      <c r="X288" s="316" t="str">
        <f>IF(ISBLANK(Tableau2[[#This Row],[Date de début]]),"",UPPER(TEXT(Tableau2[[#This Row],[Date de début]],"mmm")))</f>
        <v/>
      </c>
      <c r="Y288" s="316" t="str">
        <f>IF(ISBLANK(Tableau2[[#This Row],[Date de début]]),"",UPPER(TEXT(Tableau2[[#This Row],[Date de début]],"AAAA")))</f>
        <v/>
      </c>
      <c r="Z288" s="316"/>
      <c r="AA288" s="186" t="str">
        <f>IF(ISBLANK(Tableau2[[#This Row],[Date de fin]]),"",UPPER(TEXT(Tableau2[[#This Row],[Date de fin]],"mmm")))</f>
        <v/>
      </c>
      <c r="AB288" s="319" t="str">
        <f>IF(ISBLANK(Tableau2[[#This Row],[Date de fin]]),"",UPPER(TEXT(Tableau2[[#This Row],[Date de fin]],"AAAA")))</f>
        <v/>
      </c>
      <c r="AC288" s="320">
        <f>DATEDIF(Tableau2[[#This Row],[Date de début]],Tableau2[[#This Row],[Date de fin]],"m")</f>
        <v>0</v>
      </c>
      <c r="AD288" s="318"/>
      <c r="AE288" s="183"/>
      <c r="AF288" s="183"/>
      <c r="AG288" s="191"/>
      <c r="AH288" s="321"/>
      <c r="AI288" s="321"/>
      <c r="AJ288" s="338"/>
      <c r="AK288" s="350">
        <f t="shared" si="4"/>
        <v>0</v>
      </c>
      <c r="AL288" s="339"/>
    </row>
    <row r="289" spans="3:38" ht="42" customHeight="1" x14ac:dyDescent="0.35">
      <c r="C289" s="316"/>
      <c r="D289" s="183" t="str">
        <f>IF(ISBLANK(Tableau2[[#This Row],[Date de signature]]),"",UPPER(TEXT(Tableau2[[#This Row],[Date de signature]],"mmm")))</f>
        <v/>
      </c>
      <c r="E289" s="183" t="str">
        <f>IF(ISBLANK(Tableau2[[#This Row],[Date de signature]]),"",UPPER(TEXT(Tableau2[[#This Row],[Date de signature]],"AAAA")))</f>
        <v/>
      </c>
      <c r="F289" s="207"/>
      <c r="G289" s="183"/>
      <c r="H289" s="386"/>
      <c r="I289" s="388"/>
      <c r="J289" s="191"/>
      <c r="K289" s="63" t="str">
        <f>IFERROR(VLOOKUP(Tableau2[[#This Row],[Nom association/Sigle]],Tableau1[],2,FALSE),"")</f>
        <v/>
      </c>
      <c r="L289" s="63" t="str">
        <f>IFERROR(VLOOKUP(Tableau2[[#This Row],[Nom association/Sigle]],Tableau1[],4,FALSE),"")</f>
        <v/>
      </c>
      <c r="M289" s="63" t="str">
        <f>IFERROR(VLOOKUP(Tableau2[[#This Row],[Nom association/Sigle]],Tableau1[],5,FALSE),"")</f>
        <v/>
      </c>
      <c r="N289" s="450" t="str">
        <f>IFERROR(VLOOKUP(Tableau2[[#This Row],[Nom association/Sigle]],Tableau1[],6,FALSE),"")</f>
        <v/>
      </c>
      <c r="O289" s="63" t="str">
        <f>IFERROR(VLOOKUP(Tableau2[[#This Row],[Nom association/Sigle]],Tableau1[],7,FALSE),"")</f>
        <v/>
      </c>
      <c r="P289" s="390"/>
      <c r="Q289" s="191"/>
      <c r="R289" s="191"/>
      <c r="S289" s="317"/>
      <c r="T289" s="318"/>
      <c r="U289" s="318"/>
      <c r="V289" s="191"/>
      <c r="W289" s="316"/>
      <c r="X289" s="316" t="str">
        <f>IF(ISBLANK(Tableau2[[#This Row],[Date de début]]),"",UPPER(TEXT(Tableau2[[#This Row],[Date de début]],"mmm")))</f>
        <v/>
      </c>
      <c r="Y289" s="316" t="str">
        <f>IF(ISBLANK(Tableau2[[#This Row],[Date de début]]),"",UPPER(TEXT(Tableau2[[#This Row],[Date de début]],"AAAA")))</f>
        <v/>
      </c>
      <c r="Z289" s="316"/>
      <c r="AA289" s="186" t="str">
        <f>IF(ISBLANK(Tableau2[[#This Row],[Date de fin]]),"",UPPER(TEXT(Tableau2[[#This Row],[Date de fin]],"mmm")))</f>
        <v/>
      </c>
      <c r="AB289" s="319" t="str">
        <f>IF(ISBLANK(Tableau2[[#This Row],[Date de fin]]),"",UPPER(TEXT(Tableau2[[#This Row],[Date de fin]],"AAAA")))</f>
        <v/>
      </c>
      <c r="AC289" s="320">
        <f>DATEDIF(Tableau2[[#This Row],[Date de début]],Tableau2[[#This Row],[Date de fin]],"m")</f>
        <v>0</v>
      </c>
      <c r="AD289" s="318"/>
      <c r="AE289" s="183"/>
      <c r="AF289" s="183"/>
      <c r="AG289" s="191"/>
      <c r="AH289" s="321"/>
      <c r="AI289" s="321"/>
      <c r="AJ289" s="338"/>
      <c r="AK289" s="350">
        <f t="shared" si="4"/>
        <v>0</v>
      </c>
      <c r="AL289" s="339"/>
    </row>
    <row r="290" spans="3:38" ht="42" customHeight="1" x14ac:dyDescent="0.35">
      <c r="C290" s="316"/>
      <c r="D290" s="183" t="str">
        <f>IF(ISBLANK(Tableau2[[#This Row],[Date de signature]]),"",UPPER(TEXT(Tableau2[[#This Row],[Date de signature]],"mmm")))</f>
        <v/>
      </c>
      <c r="E290" s="183" t="str">
        <f>IF(ISBLANK(Tableau2[[#This Row],[Date de signature]]),"",UPPER(TEXT(Tableau2[[#This Row],[Date de signature]],"AAAA")))</f>
        <v/>
      </c>
      <c r="F290" s="207"/>
      <c r="G290" s="183"/>
      <c r="H290" s="386"/>
      <c r="I290" s="388"/>
      <c r="J290" s="191"/>
      <c r="K290" s="63" t="str">
        <f>IFERROR(VLOOKUP(Tableau2[[#This Row],[Nom association/Sigle]],Tableau1[],2,FALSE),"")</f>
        <v/>
      </c>
      <c r="L290" s="63" t="str">
        <f>IFERROR(VLOOKUP(Tableau2[[#This Row],[Nom association/Sigle]],Tableau1[],4,FALSE),"")</f>
        <v/>
      </c>
      <c r="M290" s="63" t="str">
        <f>IFERROR(VLOOKUP(Tableau2[[#This Row],[Nom association/Sigle]],Tableau1[],5,FALSE),"")</f>
        <v/>
      </c>
      <c r="N290" s="450" t="str">
        <f>IFERROR(VLOOKUP(Tableau2[[#This Row],[Nom association/Sigle]],Tableau1[],6,FALSE),"")</f>
        <v/>
      </c>
      <c r="O290" s="63" t="str">
        <f>IFERROR(VLOOKUP(Tableau2[[#This Row],[Nom association/Sigle]],Tableau1[],7,FALSE),"")</f>
        <v/>
      </c>
      <c r="P290" s="390"/>
      <c r="Q290" s="191"/>
      <c r="R290" s="191"/>
      <c r="S290" s="317"/>
      <c r="T290" s="318"/>
      <c r="U290" s="318"/>
      <c r="V290" s="191"/>
      <c r="W290" s="316"/>
      <c r="X290" s="316" t="str">
        <f>IF(ISBLANK(Tableau2[[#This Row],[Date de début]]),"",UPPER(TEXT(Tableau2[[#This Row],[Date de début]],"mmm")))</f>
        <v/>
      </c>
      <c r="Y290" s="316" t="str">
        <f>IF(ISBLANK(Tableau2[[#This Row],[Date de début]]),"",UPPER(TEXT(Tableau2[[#This Row],[Date de début]],"AAAA")))</f>
        <v/>
      </c>
      <c r="Z290" s="316"/>
      <c r="AA290" s="186" t="str">
        <f>IF(ISBLANK(Tableau2[[#This Row],[Date de fin]]),"",UPPER(TEXT(Tableau2[[#This Row],[Date de fin]],"mmm")))</f>
        <v/>
      </c>
      <c r="AB290" s="319" t="str">
        <f>IF(ISBLANK(Tableau2[[#This Row],[Date de fin]]),"",UPPER(TEXT(Tableau2[[#This Row],[Date de fin]],"AAAA")))</f>
        <v/>
      </c>
      <c r="AC290" s="320">
        <f>DATEDIF(Tableau2[[#This Row],[Date de début]],Tableau2[[#This Row],[Date de fin]],"m")</f>
        <v>0</v>
      </c>
      <c r="AD290" s="318"/>
      <c r="AE290" s="183"/>
      <c r="AF290" s="183"/>
      <c r="AG290" s="191"/>
      <c r="AH290" s="321"/>
      <c r="AI290" s="321"/>
      <c r="AJ290" s="338"/>
      <c r="AK290" s="350">
        <f t="shared" si="4"/>
        <v>0</v>
      </c>
      <c r="AL290" s="339"/>
    </row>
    <row r="291" spans="3:38" ht="42" customHeight="1" x14ac:dyDescent="0.35">
      <c r="C291" s="316"/>
      <c r="D291" s="183" t="str">
        <f>IF(ISBLANK(Tableau2[[#This Row],[Date de signature]]),"",UPPER(TEXT(Tableau2[[#This Row],[Date de signature]],"mmm")))</f>
        <v/>
      </c>
      <c r="E291" s="183" t="str">
        <f>IF(ISBLANK(Tableau2[[#This Row],[Date de signature]]),"",UPPER(TEXT(Tableau2[[#This Row],[Date de signature]],"AAAA")))</f>
        <v/>
      </c>
      <c r="F291" s="207"/>
      <c r="G291" s="183"/>
      <c r="H291" s="386"/>
      <c r="I291" s="388"/>
      <c r="J291" s="191"/>
      <c r="K291" s="63" t="str">
        <f>IFERROR(VLOOKUP(Tableau2[[#This Row],[Nom association/Sigle]],Tableau1[],2,FALSE),"")</f>
        <v/>
      </c>
      <c r="L291" s="63" t="str">
        <f>IFERROR(VLOOKUP(Tableau2[[#This Row],[Nom association/Sigle]],Tableau1[],4,FALSE),"")</f>
        <v/>
      </c>
      <c r="M291" s="63" t="str">
        <f>IFERROR(VLOOKUP(Tableau2[[#This Row],[Nom association/Sigle]],Tableau1[],5,FALSE),"")</f>
        <v/>
      </c>
      <c r="N291" s="450" t="str">
        <f>IFERROR(VLOOKUP(Tableau2[[#This Row],[Nom association/Sigle]],Tableau1[],6,FALSE),"")</f>
        <v/>
      </c>
      <c r="O291" s="63" t="str">
        <f>IFERROR(VLOOKUP(Tableau2[[#This Row],[Nom association/Sigle]],Tableau1[],7,FALSE),"")</f>
        <v/>
      </c>
      <c r="P291" s="390"/>
      <c r="Q291" s="191"/>
      <c r="R291" s="191"/>
      <c r="S291" s="317"/>
      <c r="T291" s="318"/>
      <c r="U291" s="318"/>
      <c r="V291" s="191"/>
      <c r="W291" s="316"/>
      <c r="X291" s="316" t="str">
        <f>IF(ISBLANK(Tableau2[[#This Row],[Date de début]]),"",UPPER(TEXT(Tableau2[[#This Row],[Date de début]],"mmm")))</f>
        <v/>
      </c>
      <c r="Y291" s="316" t="str">
        <f>IF(ISBLANK(Tableau2[[#This Row],[Date de début]]),"",UPPER(TEXT(Tableau2[[#This Row],[Date de début]],"AAAA")))</f>
        <v/>
      </c>
      <c r="Z291" s="316"/>
      <c r="AA291" s="186" t="str">
        <f>IF(ISBLANK(Tableau2[[#This Row],[Date de fin]]),"",UPPER(TEXT(Tableau2[[#This Row],[Date de fin]],"mmm")))</f>
        <v/>
      </c>
      <c r="AB291" s="319" t="str">
        <f>IF(ISBLANK(Tableau2[[#This Row],[Date de fin]]),"",UPPER(TEXT(Tableau2[[#This Row],[Date de fin]],"AAAA")))</f>
        <v/>
      </c>
      <c r="AC291" s="320">
        <f>DATEDIF(Tableau2[[#This Row],[Date de début]],Tableau2[[#This Row],[Date de fin]],"m")</f>
        <v>0</v>
      </c>
      <c r="AD291" s="318"/>
      <c r="AE291" s="183"/>
      <c r="AF291" s="183"/>
      <c r="AG291" s="191"/>
      <c r="AH291" s="321"/>
      <c r="AI291" s="321"/>
      <c r="AJ291" s="338"/>
      <c r="AK291" s="350">
        <f t="shared" si="4"/>
        <v>0</v>
      </c>
      <c r="AL291" s="339"/>
    </row>
    <row r="292" spans="3:38" ht="42" customHeight="1" x14ac:dyDescent="0.35">
      <c r="C292" s="316"/>
      <c r="D292" s="183" t="str">
        <f>IF(ISBLANK(Tableau2[[#This Row],[Date de signature]]),"",UPPER(TEXT(Tableau2[[#This Row],[Date de signature]],"mmm")))</f>
        <v/>
      </c>
      <c r="E292" s="183" t="str">
        <f>IF(ISBLANK(Tableau2[[#This Row],[Date de signature]]),"",UPPER(TEXT(Tableau2[[#This Row],[Date de signature]],"AAAA")))</f>
        <v/>
      </c>
      <c r="F292" s="207"/>
      <c r="G292" s="183"/>
      <c r="H292" s="386"/>
      <c r="I292" s="388"/>
      <c r="J292" s="191"/>
      <c r="K292" s="63" t="str">
        <f>IFERROR(VLOOKUP(Tableau2[[#This Row],[Nom association/Sigle]],Tableau1[],2,FALSE),"")</f>
        <v/>
      </c>
      <c r="L292" s="63" t="str">
        <f>IFERROR(VLOOKUP(Tableau2[[#This Row],[Nom association/Sigle]],Tableau1[],4,FALSE),"")</f>
        <v/>
      </c>
      <c r="M292" s="63" t="str">
        <f>IFERROR(VLOOKUP(Tableau2[[#This Row],[Nom association/Sigle]],Tableau1[],5,FALSE),"")</f>
        <v/>
      </c>
      <c r="N292" s="450" t="str">
        <f>IFERROR(VLOOKUP(Tableau2[[#This Row],[Nom association/Sigle]],Tableau1[],6,FALSE),"")</f>
        <v/>
      </c>
      <c r="O292" s="63" t="str">
        <f>IFERROR(VLOOKUP(Tableau2[[#This Row],[Nom association/Sigle]],Tableau1[],7,FALSE),"")</f>
        <v/>
      </c>
      <c r="P292" s="390"/>
      <c r="Q292" s="191"/>
      <c r="R292" s="191"/>
      <c r="S292" s="317"/>
      <c r="T292" s="318"/>
      <c r="U292" s="318"/>
      <c r="V292" s="191"/>
      <c r="W292" s="316"/>
      <c r="X292" s="316" t="str">
        <f>IF(ISBLANK(Tableau2[[#This Row],[Date de début]]),"",UPPER(TEXT(Tableau2[[#This Row],[Date de début]],"mmm")))</f>
        <v/>
      </c>
      <c r="Y292" s="316" t="str">
        <f>IF(ISBLANK(Tableau2[[#This Row],[Date de début]]),"",UPPER(TEXT(Tableau2[[#This Row],[Date de début]],"AAAA")))</f>
        <v/>
      </c>
      <c r="Z292" s="316"/>
      <c r="AA292" s="186" t="str">
        <f>IF(ISBLANK(Tableau2[[#This Row],[Date de fin]]),"",UPPER(TEXT(Tableau2[[#This Row],[Date de fin]],"mmm")))</f>
        <v/>
      </c>
      <c r="AB292" s="319" t="str">
        <f>IF(ISBLANK(Tableau2[[#This Row],[Date de fin]]),"",UPPER(TEXT(Tableau2[[#This Row],[Date de fin]],"AAAA")))</f>
        <v/>
      </c>
      <c r="AC292" s="320">
        <f>DATEDIF(Tableau2[[#This Row],[Date de début]],Tableau2[[#This Row],[Date de fin]],"m")</f>
        <v>0</v>
      </c>
      <c r="AD292" s="318"/>
      <c r="AE292" s="183"/>
      <c r="AF292" s="183"/>
      <c r="AG292" s="191"/>
      <c r="AH292" s="321"/>
      <c r="AI292" s="321"/>
      <c r="AJ292" s="338"/>
      <c r="AK292" s="350">
        <f t="shared" si="4"/>
        <v>0</v>
      </c>
      <c r="AL292" s="339"/>
    </row>
    <row r="293" spans="3:38" ht="42" customHeight="1" x14ac:dyDescent="0.35">
      <c r="C293" s="316"/>
      <c r="D293" s="183" t="str">
        <f>IF(ISBLANK(Tableau2[[#This Row],[Date de signature]]),"",UPPER(TEXT(Tableau2[[#This Row],[Date de signature]],"mmm")))</f>
        <v/>
      </c>
      <c r="E293" s="183" t="str">
        <f>IF(ISBLANK(Tableau2[[#This Row],[Date de signature]]),"",UPPER(TEXT(Tableau2[[#This Row],[Date de signature]],"AAAA")))</f>
        <v/>
      </c>
      <c r="F293" s="207"/>
      <c r="G293" s="183"/>
      <c r="H293" s="386"/>
      <c r="I293" s="388"/>
      <c r="J293" s="191"/>
      <c r="K293" s="63" t="str">
        <f>IFERROR(VLOOKUP(Tableau2[[#This Row],[Nom association/Sigle]],Tableau1[],2,FALSE),"")</f>
        <v/>
      </c>
      <c r="L293" s="63" t="str">
        <f>IFERROR(VLOOKUP(Tableau2[[#This Row],[Nom association/Sigle]],Tableau1[],4,FALSE),"")</f>
        <v/>
      </c>
      <c r="M293" s="63" t="str">
        <f>IFERROR(VLOOKUP(Tableau2[[#This Row],[Nom association/Sigle]],Tableau1[],5,FALSE),"")</f>
        <v/>
      </c>
      <c r="N293" s="450" t="str">
        <f>IFERROR(VLOOKUP(Tableau2[[#This Row],[Nom association/Sigle]],Tableau1[],6,FALSE),"")</f>
        <v/>
      </c>
      <c r="O293" s="63" t="str">
        <f>IFERROR(VLOOKUP(Tableau2[[#This Row],[Nom association/Sigle]],Tableau1[],7,FALSE),"")</f>
        <v/>
      </c>
      <c r="P293" s="390"/>
      <c r="Q293" s="191"/>
      <c r="R293" s="191"/>
      <c r="S293" s="317"/>
      <c r="T293" s="318"/>
      <c r="U293" s="318"/>
      <c r="V293" s="191"/>
      <c r="W293" s="316"/>
      <c r="X293" s="316" t="str">
        <f>IF(ISBLANK(Tableau2[[#This Row],[Date de début]]),"",UPPER(TEXT(Tableau2[[#This Row],[Date de début]],"mmm")))</f>
        <v/>
      </c>
      <c r="Y293" s="316" t="str">
        <f>IF(ISBLANK(Tableau2[[#This Row],[Date de début]]),"",UPPER(TEXT(Tableau2[[#This Row],[Date de début]],"AAAA")))</f>
        <v/>
      </c>
      <c r="Z293" s="316"/>
      <c r="AA293" s="186" t="str">
        <f>IF(ISBLANK(Tableau2[[#This Row],[Date de fin]]),"",UPPER(TEXT(Tableau2[[#This Row],[Date de fin]],"mmm")))</f>
        <v/>
      </c>
      <c r="AB293" s="319" t="str">
        <f>IF(ISBLANK(Tableau2[[#This Row],[Date de fin]]),"",UPPER(TEXT(Tableau2[[#This Row],[Date de fin]],"AAAA")))</f>
        <v/>
      </c>
      <c r="AC293" s="320">
        <f>DATEDIF(Tableau2[[#This Row],[Date de début]],Tableau2[[#This Row],[Date de fin]],"m")</f>
        <v>0</v>
      </c>
      <c r="AD293" s="318"/>
      <c r="AE293" s="183"/>
      <c r="AF293" s="183"/>
      <c r="AG293" s="191"/>
      <c r="AH293" s="321"/>
      <c r="AI293" s="321"/>
      <c r="AJ293" s="338"/>
      <c r="AK293" s="350">
        <f t="shared" si="4"/>
        <v>0</v>
      </c>
      <c r="AL293" s="339"/>
    </row>
    <row r="294" spans="3:38" ht="42" customHeight="1" x14ac:dyDescent="0.35">
      <c r="C294" s="316"/>
      <c r="D294" s="183" t="str">
        <f>IF(ISBLANK(Tableau2[[#This Row],[Date de signature]]),"",UPPER(TEXT(Tableau2[[#This Row],[Date de signature]],"mmm")))</f>
        <v/>
      </c>
      <c r="E294" s="183" t="str">
        <f>IF(ISBLANK(Tableau2[[#This Row],[Date de signature]]),"",UPPER(TEXT(Tableau2[[#This Row],[Date de signature]],"AAAA")))</f>
        <v/>
      </c>
      <c r="F294" s="207"/>
      <c r="G294" s="183"/>
      <c r="H294" s="386"/>
      <c r="I294" s="388"/>
      <c r="J294" s="191"/>
      <c r="K294" s="63" t="str">
        <f>IFERROR(VLOOKUP(Tableau2[[#This Row],[Nom association/Sigle]],Tableau1[],2,FALSE),"")</f>
        <v/>
      </c>
      <c r="L294" s="63" t="str">
        <f>IFERROR(VLOOKUP(Tableau2[[#This Row],[Nom association/Sigle]],Tableau1[],4,FALSE),"")</f>
        <v/>
      </c>
      <c r="M294" s="63" t="str">
        <f>IFERROR(VLOOKUP(Tableau2[[#This Row],[Nom association/Sigle]],Tableau1[],5,FALSE),"")</f>
        <v/>
      </c>
      <c r="N294" s="450" t="str">
        <f>IFERROR(VLOOKUP(Tableau2[[#This Row],[Nom association/Sigle]],Tableau1[],6,FALSE),"")</f>
        <v/>
      </c>
      <c r="O294" s="63" t="str">
        <f>IFERROR(VLOOKUP(Tableau2[[#This Row],[Nom association/Sigle]],Tableau1[],7,FALSE),"")</f>
        <v/>
      </c>
      <c r="P294" s="390"/>
      <c r="Q294" s="191"/>
      <c r="R294" s="191"/>
      <c r="S294" s="317"/>
      <c r="T294" s="318"/>
      <c r="U294" s="318"/>
      <c r="V294" s="191"/>
      <c r="W294" s="316"/>
      <c r="X294" s="316" t="str">
        <f>IF(ISBLANK(Tableau2[[#This Row],[Date de début]]),"",UPPER(TEXT(Tableau2[[#This Row],[Date de début]],"mmm")))</f>
        <v/>
      </c>
      <c r="Y294" s="316" t="str">
        <f>IF(ISBLANK(Tableau2[[#This Row],[Date de début]]),"",UPPER(TEXT(Tableau2[[#This Row],[Date de début]],"AAAA")))</f>
        <v/>
      </c>
      <c r="Z294" s="316"/>
      <c r="AA294" s="186" t="str">
        <f>IF(ISBLANK(Tableau2[[#This Row],[Date de fin]]),"",UPPER(TEXT(Tableau2[[#This Row],[Date de fin]],"mmm")))</f>
        <v/>
      </c>
      <c r="AB294" s="319" t="str">
        <f>IF(ISBLANK(Tableau2[[#This Row],[Date de fin]]),"",UPPER(TEXT(Tableau2[[#This Row],[Date de fin]],"AAAA")))</f>
        <v/>
      </c>
      <c r="AC294" s="320">
        <f>DATEDIF(Tableau2[[#This Row],[Date de début]],Tableau2[[#This Row],[Date de fin]],"m")</f>
        <v>0</v>
      </c>
      <c r="AD294" s="318"/>
      <c r="AE294" s="183"/>
      <c r="AF294" s="183"/>
      <c r="AG294" s="191"/>
      <c r="AH294" s="321"/>
      <c r="AI294" s="321"/>
      <c r="AJ294" s="338"/>
      <c r="AK294" s="350">
        <f t="shared" si="4"/>
        <v>0</v>
      </c>
      <c r="AL294" s="339"/>
    </row>
    <row r="295" spans="3:38" ht="42" customHeight="1" x14ac:dyDescent="0.35">
      <c r="C295" s="316"/>
      <c r="D295" s="183" t="str">
        <f>IF(ISBLANK(Tableau2[[#This Row],[Date de signature]]),"",UPPER(TEXT(Tableau2[[#This Row],[Date de signature]],"mmm")))</f>
        <v/>
      </c>
      <c r="E295" s="183" t="str">
        <f>IF(ISBLANK(Tableau2[[#This Row],[Date de signature]]),"",UPPER(TEXT(Tableau2[[#This Row],[Date de signature]],"AAAA")))</f>
        <v/>
      </c>
      <c r="F295" s="207"/>
      <c r="G295" s="183"/>
      <c r="H295" s="386"/>
      <c r="I295" s="388"/>
      <c r="J295" s="191"/>
      <c r="K295" s="63" t="str">
        <f>IFERROR(VLOOKUP(Tableau2[[#This Row],[Nom association/Sigle]],Tableau1[],2,FALSE),"")</f>
        <v/>
      </c>
      <c r="L295" s="63" t="str">
        <f>IFERROR(VLOOKUP(Tableau2[[#This Row],[Nom association/Sigle]],Tableau1[],4,FALSE),"")</f>
        <v/>
      </c>
      <c r="M295" s="63" t="str">
        <f>IFERROR(VLOOKUP(Tableau2[[#This Row],[Nom association/Sigle]],Tableau1[],5,FALSE),"")</f>
        <v/>
      </c>
      <c r="N295" s="450" t="str">
        <f>IFERROR(VLOOKUP(Tableau2[[#This Row],[Nom association/Sigle]],Tableau1[],6,FALSE),"")</f>
        <v/>
      </c>
      <c r="O295" s="63" t="str">
        <f>IFERROR(VLOOKUP(Tableau2[[#This Row],[Nom association/Sigle]],Tableau1[],7,FALSE),"")</f>
        <v/>
      </c>
      <c r="P295" s="390"/>
      <c r="Q295" s="191"/>
      <c r="R295" s="191"/>
      <c r="S295" s="317"/>
      <c r="T295" s="318"/>
      <c r="U295" s="318"/>
      <c r="V295" s="191"/>
      <c r="W295" s="316"/>
      <c r="X295" s="316" t="str">
        <f>IF(ISBLANK(Tableau2[[#This Row],[Date de début]]),"",UPPER(TEXT(Tableau2[[#This Row],[Date de début]],"mmm")))</f>
        <v/>
      </c>
      <c r="Y295" s="316" t="str">
        <f>IF(ISBLANK(Tableau2[[#This Row],[Date de début]]),"",UPPER(TEXT(Tableau2[[#This Row],[Date de début]],"AAAA")))</f>
        <v/>
      </c>
      <c r="Z295" s="316"/>
      <c r="AA295" s="186" t="str">
        <f>IF(ISBLANK(Tableau2[[#This Row],[Date de fin]]),"",UPPER(TEXT(Tableau2[[#This Row],[Date de fin]],"mmm")))</f>
        <v/>
      </c>
      <c r="AB295" s="319" t="str">
        <f>IF(ISBLANK(Tableau2[[#This Row],[Date de fin]]),"",UPPER(TEXT(Tableau2[[#This Row],[Date de fin]],"AAAA")))</f>
        <v/>
      </c>
      <c r="AC295" s="320">
        <f>DATEDIF(Tableau2[[#This Row],[Date de début]],Tableau2[[#This Row],[Date de fin]],"m")</f>
        <v>0</v>
      </c>
      <c r="AD295" s="318"/>
      <c r="AE295" s="183"/>
      <c r="AF295" s="183"/>
      <c r="AG295" s="191"/>
      <c r="AH295" s="321"/>
      <c r="AI295" s="321"/>
      <c r="AJ295" s="338"/>
      <c r="AK295" s="350">
        <f t="shared" si="4"/>
        <v>0</v>
      </c>
      <c r="AL295" s="339"/>
    </row>
    <row r="296" spans="3:38" ht="42" customHeight="1" x14ac:dyDescent="0.35">
      <c r="C296" s="316"/>
      <c r="D296" s="183" t="str">
        <f>IF(ISBLANK(Tableau2[[#This Row],[Date de signature]]),"",UPPER(TEXT(Tableau2[[#This Row],[Date de signature]],"mmm")))</f>
        <v/>
      </c>
      <c r="E296" s="183" t="str">
        <f>IF(ISBLANK(Tableau2[[#This Row],[Date de signature]]),"",UPPER(TEXT(Tableau2[[#This Row],[Date de signature]],"AAAA")))</f>
        <v/>
      </c>
      <c r="F296" s="207"/>
      <c r="G296" s="183"/>
      <c r="H296" s="386"/>
      <c r="I296" s="388"/>
      <c r="J296" s="191"/>
      <c r="K296" s="63" t="str">
        <f>IFERROR(VLOOKUP(Tableau2[[#This Row],[Nom association/Sigle]],Tableau1[],2,FALSE),"")</f>
        <v/>
      </c>
      <c r="L296" s="63" t="str">
        <f>IFERROR(VLOOKUP(Tableau2[[#This Row],[Nom association/Sigle]],Tableau1[],4,FALSE),"")</f>
        <v/>
      </c>
      <c r="M296" s="63" t="str">
        <f>IFERROR(VLOOKUP(Tableau2[[#This Row],[Nom association/Sigle]],Tableau1[],5,FALSE),"")</f>
        <v/>
      </c>
      <c r="N296" s="450" t="str">
        <f>IFERROR(VLOOKUP(Tableau2[[#This Row],[Nom association/Sigle]],Tableau1[],6,FALSE),"")</f>
        <v/>
      </c>
      <c r="O296" s="63" t="str">
        <f>IFERROR(VLOOKUP(Tableau2[[#This Row],[Nom association/Sigle]],Tableau1[],7,FALSE),"")</f>
        <v/>
      </c>
      <c r="P296" s="390"/>
      <c r="Q296" s="191"/>
      <c r="R296" s="191"/>
      <c r="S296" s="317"/>
      <c r="T296" s="318"/>
      <c r="U296" s="318"/>
      <c r="V296" s="191"/>
      <c r="W296" s="316"/>
      <c r="X296" s="316" t="str">
        <f>IF(ISBLANK(Tableau2[[#This Row],[Date de début]]),"",UPPER(TEXT(Tableau2[[#This Row],[Date de début]],"mmm")))</f>
        <v/>
      </c>
      <c r="Y296" s="316" t="str">
        <f>IF(ISBLANK(Tableau2[[#This Row],[Date de début]]),"",UPPER(TEXT(Tableau2[[#This Row],[Date de début]],"AAAA")))</f>
        <v/>
      </c>
      <c r="Z296" s="316"/>
      <c r="AA296" s="186" t="str">
        <f>IF(ISBLANK(Tableau2[[#This Row],[Date de fin]]),"",UPPER(TEXT(Tableau2[[#This Row],[Date de fin]],"mmm")))</f>
        <v/>
      </c>
      <c r="AB296" s="319" t="str">
        <f>IF(ISBLANK(Tableau2[[#This Row],[Date de fin]]),"",UPPER(TEXT(Tableau2[[#This Row],[Date de fin]],"AAAA")))</f>
        <v/>
      </c>
      <c r="AC296" s="320">
        <f>DATEDIF(Tableau2[[#This Row],[Date de début]],Tableau2[[#This Row],[Date de fin]],"m")</f>
        <v>0</v>
      </c>
      <c r="AD296" s="318"/>
      <c r="AE296" s="183"/>
      <c r="AF296" s="183"/>
      <c r="AG296" s="191"/>
      <c r="AH296" s="321"/>
      <c r="AI296" s="321"/>
      <c r="AJ296" s="338"/>
      <c r="AK296" s="350">
        <f t="shared" si="4"/>
        <v>0</v>
      </c>
      <c r="AL296" s="339"/>
    </row>
    <row r="297" spans="3:38" ht="42" customHeight="1" x14ac:dyDescent="0.35">
      <c r="C297" s="316"/>
      <c r="D297" s="183" t="str">
        <f>IF(ISBLANK(Tableau2[[#This Row],[Date de signature]]),"",UPPER(TEXT(Tableau2[[#This Row],[Date de signature]],"mmm")))</f>
        <v/>
      </c>
      <c r="E297" s="183" t="str">
        <f>IF(ISBLANK(Tableau2[[#This Row],[Date de signature]]),"",UPPER(TEXT(Tableau2[[#This Row],[Date de signature]],"AAAA")))</f>
        <v/>
      </c>
      <c r="F297" s="207"/>
      <c r="G297" s="183"/>
      <c r="H297" s="386"/>
      <c r="I297" s="388"/>
      <c r="J297" s="191"/>
      <c r="K297" s="63" t="str">
        <f>IFERROR(VLOOKUP(Tableau2[[#This Row],[Nom association/Sigle]],Tableau1[],2,FALSE),"")</f>
        <v/>
      </c>
      <c r="L297" s="63" t="str">
        <f>IFERROR(VLOOKUP(Tableau2[[#This Row],[Nom association/Sigle]],Tableau1[],4,FALSE),"")</f>
        <v/>
      </c>
      <c r="M297" s="63" t="str">
        <f>IFERROR(VLOOKUP(Tableau2[[#This Row],[Nom association/Sigle]],Tableau1[],5,FALSE),"")</f>
        <v/>
      </c>
      <c r="N297" s="450" t="str">
        <f>IFERROR(VLOOKUP(Tableau2[[#This Row],[Nom association/Sigle]],Tableau1[],6,FALSE),"")</f>
        <v/>
      </c>
      <c r="O297" s="63" t="str">
        <f>IFERROR(VLOOKUP(Tableau2[[#This Row],[Nom association/Sigle]],Tableau1[],7,FALSE),"")</f>
        <v/>
      </c>
      <c r="P297" s="390"/>
      <c r="Q297" s="191"/>
      <c r="R297" s="191"/>
      <c r="S297" s="317"/>
      <c r="T297" s="318"/>
      <c r="U297" s="318"/>
      <c r="V297" s="191"/>
      <c r="W297" s="316"/>
      <c r="X297" s="316" t="str">
        <f>IF(ISBLANK(Tableau2[[#This Row],[Date de début]]),"",UPPER(TEXT(Tableau2[[#This Row],[Date de début]],"mmm")))</f>
        <v/>
      </c>
      <c r="Y297" s="316" t="str">
        <f>IF(ISBLANK(Tableau2[[#This Row],[Date de début]]),"",UPPER(TEXT(Tableau2[[#This Row],[Date de début]],"AAAA")))</f>
        <v/>
      </c>
      <c r="Z297" s="316"/>
      <c r="AA297" s="186" t="str">
        <f>IF(ISBLANK(Tableau2[[#This Row],[Date de fin]]),"",UPPER(TEXT(Tableau2[[#This Row],[Date de fin]],"mmm")))</f>
        <v/>
      </c>
      <c r="AB297" s="319" t="str">
        <f>IF(ISBLANK(Tableau2[[#This Row],[Date de fin]]),"",UPPER(TEXT(Tableau2[[#This Row],[Date de fin]],"AAAA")))</f>
        <v/>
      </c>
      <c r="AC297" s="320">
        <f>DATEDIF(Tableau2[[#This Row],[Date de début]],Tableau2[[#This Row],[Date de fin]],"m")</f>
        <v>0</v>
      </c>
      <c r="AD297" s="318"/>
      <c r="AE297" s="183"/>
      <c r="AF297" s="183"/>
      <c r="AG297" s="191"/>
      <c r="AH297" s="321"/>
      <c r="AI297" s="321"/>
      <c r="AJ297" s="338"/>
      <c r="AK297" s="350">
        <f t="shared" si="4"/>
        <v>0</v>
      </c>
      <c r="AL297" s="339"/>
    </row>
    <row r="298" spans="3:38" ht="42" customHeight="1" x14ac:dyDescent="0.35">
      <c r="C298" s="316"/>
      <c r="D298" s="183" t="str">
        <f>IF(ISBLANK(Tableau2[[#This Row],[Date de signature]]),"",UPPER(TEXT(Tableau2[[#This Row],[Date de signature]],"mmm")))</f>
        <v/>
      </c>
      <c r="E298" s="183" t="str">
        <f>IF(ISBLANK(Tableau2[[#This Row],[Date de signature]]),"",UPPER(TEXT(Tableau2[[#This Row],[Date de signature]],"AAAA")))</f>
        <v/>
      </c>
      <c r="F298" s="207"/>
      <c r="G298" s="183"/>
      <c r="H298" s="386"/>
      <c r="I298" s="388"/>
      <c r="J298" s="191"/>
      <c r="K298" s="63" t="str">
        <f>IFERROR(VLOOKUP(Tableau2[[#This Row],[Nom association/Sigle]],Tableau1[],2,FALSE),"")</f>
        <v/>
      </c>
      <c r="L298" s="63" t="str">
        <f>IFERROR(VLOOKUP(Tableau2[[#This Row],[Nom association/Sigle]],Tableau1[],4,FALSE),"")</f>
        <v/>
      </c>
      <c r="M298" s="63" t="str">
        <f>IFERROR(VLOOKUP(Tableau2[[#This Row],[Nom association/Sigle]],Tableau1[],5,FALSE),"")</f>
        <v/>
      </c>
      <c r="N298" s="450" t="str">
        <f>IFERROR(VLOOKUP(Tableau2[[#This Row],[Nom association/Sigle]],Tableau1[],6,FALSE),"")</f>
        <v/>
      </c>
      <c r="O298" s="63" t="str">
        <f>IFERROR(VLOOKUP(Tableau2[[#This Row],[Nom association/Sigle]],Tableau1[],7,FALSE),"")</f>
        <v/>
      </c>
      <c r="P298" s="390"/>
      <c r="Q298" s="191"/>
      <c r="R298" s="191"/>
      <c r="S298" s="317"/>
      <c r="T298" s="318"/>
      <c r="U298" s="318"/>
      <c r="V298" s="191"/>
      <c r="W298" s="316"/>
      <c r="X298" s="316" t="str">
        <f>IF(ISBLANK(Tableau2[[#This Row],[Date de début]]),"",UPPER(TEXT(Tableau2[[#This Row],[Date de début]],"mmm")))</f>
        <v/>
      </c>
      <c r="Y298" s="316" t="str">
        <f>IF(ISBLANK(Tableau2[[#This Row],[Date de début]]),"",UPPER(TEXT(Tableau2[[#This Row],[Date de début]],"AAAA")))</f>
        <v/>
      </c>
      <c r="Z298" s="316"/>
      <c r="AA298" s="186" t="str">
        <f>IF(ISBLANK(Tableau2[[#This Row],[Date de fin]]),"",UPPER(TEXT(Tableau2[[#This Row],[Date de fin]],"mmm")))</f>
        <v/>
      </c>
      <c r="AB298" s="319" t="str">
        <f>IF(ISBLANK(Tableau2[[#This Row],[Date de fin]]),"",UPPER(TEXT(Tableau2[[#This Row],[Date de fin]],"AAAA")))</f>
        <v/>
      </c>
      <c r="AC298" s="320">
        <f>DATEDIF(Tableau2[[#This Row],[Date de début]],Tableau2[[#This Row],[Date de fin]],"m")</f>
        <v>0</v>
      </c>
      <c r="AD298" s="318"/>
      <c r="AE298" s="183"/>
      <c r="AF298" s="183"/>
      <c r="AG298" s="191"/>
      <c r="AH298" s="321"/>
      <c r="AI298" s="321"/>
      <c r="AJ298" s="338"/>
      <c r="AK298" s="350">
        <f t="shared" si="4"/>
        <v>0</v>
      </c>
      <c r="AL298" s="339"/>
    </row>
    <row r="299" spans="3:38" ht="42" customHeight="1" x14ac:dyDescent="0.35">
      <c r="C299" s="316"/>
      <c r="D299" s="183" t="str">
        <f>IF(ISBLANK(Tableau2[[#This Row],[Date de signature]]),"",UPPER(TEXT(Tableau2[[#This Row],[Date de signature]],"mmm")))</f>
        <v/>
      </c>
      <c r="E299" s="183" t="str">
        <f>IF(ISBLANK(Tableau2[[#This Row],[Date de signature]]),"",UPPER(TEXT(Tableau2[[#This Row],[Date de signature]],"AAAA")))</f>
        <v/>
      </c>
      <c r="F299" s="207"/>
      <c r="G299" s="183"/>
      <c r="H299" s="386"/>
      <c r="I299" s="388"/>
      <c r="J299" s="191"/>
      <c r="K299" s="63" t="str">
        <f>IFERROR(VLOOKUP(Tableau2[[#This Row],[Nom association/Sigle]],Tableau1[],2,FALSE),"")</f>
        <v/>
      </c>
      <c r="L299" s="63" t="str">
        <f>IFERROR(VLOOKUP(Tableau2[[#This Row],[Nom association/Sigle]],Tableau1[],4,FALSE),"")</f>
        <v/>
      </c>
      <c r="M299" s="63" t="str">
        <f>IFERROR(VLOOKUP(Tableau2[[#This Row],[Nom association/Sigle]],Tableau1[],5,FALSE),"")</f>
        <v/>
      </c>
      <c r="N299" s="450" t="str">
        <f>IFERROR(VLOOKUP(Tableau2[[#This Row],[Nom association/Sigle]],Tableau1[],6,FALSE),"")</f>
        <v/>
      </c>
      <c r="O299" s="63" t="str">
        <f>IFERROR(VLOOKUP(Tableau2[[#This Row],[Nom association/Sigle]],Tableau1[],7,FALSE),"")</f>
        <v/>
      </c>
      <c r="P299" s="390"/>
      <c r="Q299" s="191"/>
      <c r="R299" s="191"/>
      <c r="S299" s="317"/>
      <c r="T299" s="318"/>
      <c r="U299" s="318"/>
      <c r="V299" s="191"/>
      <c r="W299" s="316"/>
      <c r="X299" s="316" t="str">
        <f>IF(ISBLANK(Tableau2[[#This Row],[Date de début]]),"",UPPER(TEXT(Tableau2[[#This Row],[Date de début]],"mmm")))</f>
        <v/>
      </c>
      <c r="Y299" s="316" t="str">
        <f>IF(ISBLANK(Tableau2[[#This Row],[Date de début]]),"",UPPER(TEXT(Tableau2[[#This Row],[Date de début]],"AAAA")))</f>
        <v/>
      </c>
      <c r="Z299" s="316"/>
      <c r="AA299" s="186" t="str">
        <f>IF(ISBLANK(Tableau2[[#This Row],[Date de fin]]),"",UPPER(TEXT(Tableau2[[#This Row],[Date de fin]],"mmm")))</f>
        <v/>
      </c>
      <c r="AB299" s="319" t="str">
        <f>IF(ISBLANK(Tableau2[[#This Row],[Date de fin]]),"",UPPER(TEXT(Tableau2[[#This Row],[Date de fin]],"AAAA")))</f>
        <v/>
      </c>
      <c r="AC299" s="320">
        <f>DATEDIF(Tableau2[[#This Row],[Date de début]],Tableau2[[#This Row],[Date de fin]],"m")</f>
        <v>0</v>
      </c>
      <c r="AD299" s="318"/>
      <c r="AE299" s="183"/>
      <c r="AF299" s="183"/>
      <c r="AG299" s="191"/>
      <c r="AH299" s="321"/>
      <c r="AI299" s="321"/>
      <c r="AJ299" s="338"/>
      <c r="AK299" s="350">
        <f t="shared" si="4"/>
        <v>0</v>
      </c>
      <c r="AL299" s="339"/>
    </row>
    <row r="300" spans="3:38" ht="42" customHeight="1" x14ac:dyDescent="0.35">
      <c r="C300" s="316"/>
      <c r="D300" s="183" t="str">
        <f>IF(ISBLANK(Tableau2[[#This Row],[Date de signature]]),"",UPPER(TEXT(Tableau2[[#This Row],[Date de signature]],"mmm")))</f>
        <v/>
      </c>
      <c r="E300" s="183" t="str">
        <f>IF(ISBLANK(Tableau2[[#This Row],[Date de signature]]),"",UPPER(TEXT(Tableau2[[#This Row],[Date de signature]],"AAAA")))</f>
        <v/>
      </c>
      <c r="F300" s="207"/>
      <c r="G300" s="183"/>
      <c r="H300" s="386"/>
      <c r="I300" s="388"/>
      <c r="J300" s="191"/>
      <c r="K300" s="63" t="str">
        <f>IFERROR(VLOOKUP(Tableau2[[#This Row],[Nom association/Sigle]],Tableau1[],2,FALSE),"")</f>
        <v/>
      </c>
      <c r="L300" s="63" t="str">
        <f>IFERROR(VLOOKUP(Tableau2[[#This Row],[Nom association/Sigle]],Tableau1[],4,FALSE),"")</f>
        <v/>
      </c>
      <c r="M300" s="63" t="str">
        <f>IFERROR(VLOOKUP(Tableau2[[#This Row],[Nom association/Sigle]],Tableau1[],5,FALSE),"")</f>
        <v/>
      </c>
      <c r="N300" s="450" t="str">
        <f>IFERROR(VLOOKUP(Tableau2[[#This Row],[Nom association/Sigle]],Tableau1[],6,FALSE),"")</f>
        <v/>
      </c>
      <c r="O300" s="63" t="str">
        <f>IFERROR(VLOOKUP(Tableau2[[#This Row],[Nom association/Sigle]],Tableau1[],7,FALSE),"")</f>
        <v/>
      </c>
      <c r="P300" s="390"/>
      <c r="Q300" s="191"/>
      <c r="R300" s="191"/>
      <c r="S300" s="317"/>
      <c r="T300" s="318"/>
      <c r="U300" s="318"/>
      <c r="V300" s="191"/>
      <c r="W300" s="316"/>
      <c r="X300" s="316" t="str">
        <f>IF(ISBLANK(Tableau2[[#This Row],[Date de début]]),"",UPPER(TEXT(Tableau2[[#This Row],[Date de début]],"mmm")))</f>
        <v/>
      </c>
      <c r="Y300" s="316" t="str">
        <f>IF(ISBLANK(Tableau2[[#This Row],[Date de début]]),"",UPPER(TEXT(Tableau2[[#This Row],[Date de début]],"AAAA")))</f>
        <v/>
      </c>
      <c r="Z300" s="316"/>
      <c r="AA300" s="186" t="str">
        <f>IF(ISBLANK(Tableau2[[#This Row],[Date de fin]]),"",UPPER(TEXT(Tableau2[[#This Row],[Date de fin]],"mmm")))</f>
        <v/>
      </c>
      <c r="AB300" s="319" t="str">
        <f>IF(ISBLANK(Tableau2[[#This Row],[Date de fin]]),"",UPPER(TEXT(Tableau2[[#This Row],[Date de fin]],"AAAA")))</f>
        <v/>
      </c>
      <c r="AC300" s="320">
        <f>DATEDIF(Tableau2[[#This Row],[Date de début]],Tableau2[[#This Row],[Date de fin]],"m")</f>
        <v>0</v>
      </c>
      <c r="AD300" s="318"/>
      <c r="AE300" s="183"/>
      <c r="AF300" s="183"/>
      <c r="AG300" s="191"/>
      <c r="AH300" s="321"/>
      <c r="AI300" s="321"/>
      <c r="AJ300" s="338"/>
      <c r="AK300" s="350">
        <f t="shared" si="4"/>
        <v>0</v>
      </c>
      <c r="AL300" s="339"/>
    </row>
    <row r="301" spans="3:38" ht="42" customHeight="1" x14ac:dyDescent="0.35">
      <c r="C301" s="316"/>
      <c r="D301" s="183" t="str">
        <f>IF(ISBLANK(Tableau2[[#This Row],[Date de signature]]),"",UPPER(TEXT(Tableau2[[#This Row],[Date de signature]],"mmm")))</f>
        <v/>
      </c>
      <c r="E301" s="183" t="str">
        <f>IF(ISBLANK(Tableau2[[#This Row],[Date de signature]]),"",UPPER(TEXT(Tableau2[[#This Row],[Date de signature]],"AAAA")))</f>
        <v/>
      </c>
      <c r="F301" s="207"/>
      <c r="G301" s="183"/>
      <c r="H301" s="386"/>
      <c r="I301" s="388"/>
      <c r="J301" s="191"/>
      <c r="K301" s="63" t="str">
        <f>IFERROR(VLOOKUP(Tableau2[[#This Row],[Nom association/Sigle]],Tableau1[],2,FALSE),"")</f>
        <v/>
      </c>
      <c r="L301" s="63" t="str">
        <f>IFERROR(VLOOKUP(Tableau2[[#This Row],[Nom association/Sigle]],Tableau1[],4,FALSE),"")</f>
        <v/>
      </c>
      <c r="M301" s="63" t="str">
        <f>IFERROR(VLOOKUP(Tableau2[[#This Row],[Nom association/Sigle]],Tableau1[],5,FALSE),"")</f>
        <v/>
      </c>
      <c r="N301" s="450" t="str">
        <f>IFERROR(VLOOKUP(Tableau2[[#This Row],[Nom association/Sigle]],Tableau1[],6,FALSE),"")</f>
        <v/>
      </c>
      <c r="O301" s="63" t="str">
        <f>IFERROR(VLOOKUP(Tableau2[[#This Row],[Nom association/Sigle]],Tableau1[],7,FALSE),"")</f>
        <v/>
      </c>
      <c r="P301" s="390"/>
      <c r="Q301" s="191"/>
      <c r="R301" s="191"/>
      <c r="S301" s="317"/>
      <c r="T301" s="318"/>
      <c r="U301" s="318"/>
      <c r="V301" s="191"/>
      <c r="W301" s="316"/>
      <c r="X301" s="316" t="str">
        <f>IF(ISBLANK(Tableau2[[#This Row],[Date de début]]),"",UPPER(TEXT(Tableau2[[#This Row],[Date de début]],"mmm")))</f>
        <v/>
      </c>
      <c r="Y301" s="316" t="str">
        <f>IF(ISBLANK(Tableau2[[#This Row],[Date de début]]),"",UPPER(TEXT(Tableau2[[#This Row],[Date de début]],"AAAA")))</f>
        <v/>
      </c>
      <c r="Z301" s="316"/>
      <c r="AA301" s="186" t="str">
        <f>IF(ISBLANK(Tableau2[[#This Row],[Date de fin]]),"",UPPER(TEXT(Tableau2[[#This Row],[Date de fin]],"mmm")))</f>
        <v/>
      </c>
      <c r="AB301" s="319" t="str">
        <f>IF(ISBLANK(Tableau2[[#This Row],[Date de fin]]),"",UPPER(TEXT(Tableau2[[#This Row],[Date de fin]],"AAAA")))</f>
        <v/>
      </c>
      <c r="AC301" s="320">
        <f>DATEDIF(Tableau2[[#This Row],[Date de début]],Tableau2[[#This Row],[Date de fin]],"m")</f>
        <v>0</v>
      </c>
      <c r="AD301" s="318"/>
      <c r="AE301" s="183"/>
      <c r="AF301" s="183"/>
      <c r="AG301" s="191"/>
      <c r="AH301" s="321"/>
      <c r="AI301" s="321"/>
      <c r="AJ301" s="338"/>
      <c r="AK301" s="350">
        <f t="shared" si="4"/>
        <v>0</v>
      </c>
      <c r="AL301" s="339"/>
    </row>
    <row r="302" spans="3:38" ht="42" customHeight="1" x14ac:dyDescent="0.35">
      <c r="C302" s="316"/>
      <c r="D302" s="183" t="str">
        <f>IF(ISBLANK(Tableau2[[#This Row],[Date de signature]]),"",UPPER(TEXT(Tableau2[[#This Row],[Date de signature]],"mmm")))</f>
        <v/>
      </c>
      <c r="E302" s="183" t="str">
        <f>IF(ISBLANK(Tableau2[[#This Row],[Date de signature]]),"",UPPER(TEXT(Tableau2[[#This Row],[Date de signature]],"AAAA")))</f>
        <v/>
      </c>
      <c r="F302" s="207"/>
      <c r="G302" s="183"/>
      <c r="H302" s="386"/>
      <c r="I302" s="388"/>
      <c r="J302" s="191"/>
      <c r="K302" s="63" t="str">
        <f>IFERROR(VLOOKUP(Tableau2[[#This Row],[Nom association/Sigle]],Tableau1[],2,FALSE),"")</f>
        <v/>
      </c>
      <c r="L302" s="63" t="str">
        <f>IFERROR(VLOOKUP(Tableau2[[#This Row],[Nom association/Sigle]],Tableau1[],4,FALSE),"")</f>
        <v/>
      </c>
      <c r="M302" s="63" t="str">
        <f>IFERROR(VLOOKUP(Tableau2[[#This Row],[Nom association/Sigle]],Tableau1[],5,FALSE),"")</f>
        <v/>
      </c>
      <c r="N302" s="450" t="str">
        <f>IFERROR(VLOOKUP(Tableau2[[#This Row],[Nom association/Sigle]],Tableau1[],6,FALSE),"")</f>
        <v/>
      </c>
      <c r="O302" s="63" t="str">
        <f>IFERROR(VLOOKUP(Tableau2[[#This Row],[Nom association/Sigle]],Tableau1[],7,FALSE),"")</f>
        <v/>
      </c>
      <c r="P302" s="390"/>
      <c r="Q302" s="191"/>
      <c r="R302" s="191"/>
      <c r="S302" s="317"/>
      <c r="T302" s="318"/>
      <c r="U302" s="318"/>
      <c r="V302" s="191"/>
      <c r="W302" s="316"/>
      <c r="X302" s="316" t="str">
        <f>IF(ISBLANK(Tableau2[[#This Row],[Date de début]]),"",UPPER(TEXT(Tableau2[[#This Row],[Date de début]],"mmm")))</f>
        <v/>
      </c>
      <c r="Y302" s="316" t="str">
        <f>IF(ISBLANK(Tableau2[[#This Row],[Date de début]]),"",UPPER(TEXT(Tableau2[[#This Row],[Date de début]],"AAAA")))</f>
        <v/>
      </c>
      <c r="Z302" s="316"/>
      <c r="AA302" s="186" t="str">
        <f>IF(ISBLANK(Tableau2[[#This Row],[Date de fin]]),"",UPPER(TEXT(Tableau2[[#This Row],[Date de fin]],"mmm")))</f>
        <v/>
      </c>
      <c r="AB302" s="319" t="str">
        <f>IF(ISBLANK(Tableau2[[#This Row],[Date de fin]]),"",UPPER(TEXT(Tableau2[[#This Row],[Date de fin]],"AAAA")))</f>
        <v/>
      </c>
      <c r="AC302" s="320">
        <f>DATEDIF(Tableau2[[#This Row],[Date de début]],Tableau2[[#This Row],[Date de fin]],"m")</f>
        <v>0</v>
      </c>
      <c r="AD302" s="318"/>
      <c r="AE302" s="183"/>
      <c r="AF302" s="183"/>
      <c r="AG302" s="191"/>
      <c r="AH302" s="321"/>
      <c r="AI302" s="321"/>
      <c r="AJ302" s="338"/>
      <c r="AK302" s="350">
        <f t="shared" si="4"/>
        <v>0</v>
      </c>
      <c r="AL302" s="339"/>
    </row>
    <row r="303" spans="3:38" ht="42" customHeight="1" x14ac:dyDescent="0.35">
      <c r="C303" s="316"/>
      <c r="D303" s="183" t="str">
        <f>IF(ISBLANK(Tableau2[[#This Row],[Date de signature]]),"",UPPER(TEXT(Tableau2[[#This Row],[Date de signature]],"mmm")))</f>
        <v/>
      </c>
      <c r="E303" s="183" t="str">
        <f>IF(ISBLANK(Tableau2[[#This Row],[Date de signature]]),"",UPPER(TEXT(Tableau2[[#This Row],[Date de signature]],"AAAA")))</f>
        <v/>
      </c>
      <c r="F303" s="207"/>
      <c r="G303" s="183"/>
      <c r="H303" s="386"/>
      <c r="I303" s="388"/>
      <c r="J303" s="191"/>
      <c r="K303" s="63" t="str">
        <f>IFERROR(VLOOKUP(Tableau2[[#This Row],[Nom association/Sigle]],Tableau1[],2,FALSE),"")</f>
        <v/>
      </c>
      <c r="L303" s="63" t="str">
        <f>IFERROR(VLOOKUP(Tableau2[[#This Row],[Nom association/Sigle]],Tableau1[],4,FALSE),"")</f>
        <v/>
      </c>
      <c r="M303" s="63" t="str">
        <f>IFERROR(VLOOKUP(Tableau2[[#This Row],[Nom association/Sigle]],Tableau1[],5,FALSE),"")</f>
        <v/>
      </c>
      <c r="N303" s="450" t="str">
        <f>IFERROR(VLOOKUP(Tableau2[[#This Row],[Nom association/Sigle]],Tableau1[],6,FALSE),"")</f>
        <v/>
      </c>
      <c r="O303" s="63" t="str">
        <f>IFERROR(VLOOKUP(Tableau2[[#This Row],[Nom association/Sigle]],Tableau1[],7,FALSE),"")</f>
        <v/>
      </c>
      <c r="P303" s="390"/>
      <c r="Q303" s="191"/>
      <c r="R303" s="191"/>
      <c r="S303" s="317"/>
      <c r="T303" s="318"/>
      <c r="U303" s="318"/>
      <c r="V303" s="191"/>
      <c r="W303" s="316"/>
      <c r="X303" s="316" t="str">
        <f>IF(ISBLANK(Tableau2[[#This Row],[Date de début]]),"",UPPER(TEXT(Tableau2[[#This Row],[Date de début]],"mmm")))</f>
        <v/>
      </c>
      <c r="Y303" s="316" t="str">
        <f>IF(ISBLANK(Tableau2[[#This Row],[Date de début]]),"",UPPER(TEXT(Tableau2[[#This Row],[Date de début]],"AAAA")))</f>
        <v/>
      </c>
      <c r="Z303" s="316"/>
      <c r="AA303" s="186" t="str">
        <f>IF(ISBLANK(Tableau2[[#This Row],[Date de fin]]),"",UPPER(TEXT(Tableau2[[#This Row],[Date de fin]],"mmm")))</f>
        <v/>
      </c>
      <c r="AB303" s="319" t="str">
        <f>IF(ISBLANK(Tableau2[[#This Row],[Date de fin]]),"",UPPER(TEXT(Tableau2[[#This Row],[Date de fin]],"AAAA")))</f>
        <v/>
      </c>
      <c r="AC303" s="320">
        <f>DATEDIF(Tableau2[[#This Row],[Date de début]],Tableau2[[#This Row],[Date de fin]],"m")</f>
        <v>0</v>
      </c>
      <c r="AD303" s="318"/>
      <c r="AE303" s="183"/>
      <c r="AF303" s="183"/>
      <c r="AG303" s="191"/>
      <c r="AH303" s="321"/>
      <c r="AI303" s="321"/>
      <c r="AJ303" s="338"/>
      <c r="AK303" s="350">
        <f t="shared" si="4"/>
        <v>0</v>
      </c>
      <c r="AL303" s="339"/>
    </row>
    <row r="304" spans="3:38" ht="42" customHeight="1" x14ac:dyDescent="0.35">
      <c r="C304" s="316"/>
      <c r="D304" s="183" t="str">
        <f>IF(ISBLANK(Tableau2[[#This Row],[Date de signature]]),"",UPPER(TEXT(Tableau2[[#This Row],[Date de signature]],"mmm")))</f>
        <v/>
      </c>
      <c r="E304" s="183" t="str">
        <f>IF(ISBLANK(Tableau2[[#This Row],[Date de signature]]),"",UPPER(TEXT(Tableau2[[#This Row],[Date de signature]],"AAAA")))</f>
        <v/>
      </c>
      <c r="F304" s="207"/>
      <c r="G304" s="183"/>
      <c r="H304" s="386"/>
      <c r="I304" s="388"/>
      <c r="J304" s="191"/>
      <c r="K304" s="63" t="str">
        <f>IFERROR(VLOOKUP(Tableau2[[#This Row],[Nom association/Sigle]],Tableau1[],2,FALSE),"")</f>
        <v/>
      </c>
      <c r="L304" s="63" t="str">
        <f>IFERROR(VLOOKUP(Tableau2[[#This Row],[Nom association/Sigle]],Tableau1[],4,FALSE),"")</f>
        <v/>
      </c>
      <c r="M304" s="63" t="str">
        <f>IFERROR(VLOOKUP(Tableau2[[#This Row],[Nom association/Sigle]],Tableau1[],5,FALSE),"")</f>
        <v/>
      </c>
      <c r="N304" s="450" t="str">
        <f>IFERROR(VLOOKUP(Tableau2[[#This Row],[Nom association/Sigle]],Tableau1[],6,FALSE),"")</f>
        <v/>
      </c>
      <c r="O304" s="63" t="str">
        <f>IFERROR(VLOOKUP(Tableau2[[#This Row],[Nom association/Sigle]],Tableau1[],7,FALSE),"")</f>
        <v/>
      </c>
      <c r="P304" s="390"/>
      <c r="Q304" s="191"/>
      <c r="R304" s="191"/>
      <c r="S304" s="317"/>
      <c r="T304" s="318"/>
      <c r="U304" s="318"/>
      <c r="V304" s="191"/>
      <c r="W304" s="316"/>
      <c r="X304" s="316" t="str">
        <f>IF(ISBLANK(Tableau2[[#This Row],[Date de début]]),"",UPPER(TEXT(Tableau2[[#This Row],[Date de début]],"mmm")))</f>
        <v/>
      </c>
      <c r="Y304" s="316" t="str">
        <f>IF(ISBLANK(Tableau2[[#This Row],[Date de début]]),"",UPPER(TEXT(Tableau2[[#This Row],[Date de début]],"AAAA")))</f>
        <v/>
      </c>
      <c r="Z304" s="316"/>
      <c r="AA304" s="186" t="str">
        <f>IF(ISBLANK(Tableau2[[#This Row],[Date de fin]]),"",UPPER(TEXT(Tableau2[[#This Row],[Date de fin]],"mmm")))</f>
        <v/>
      </c>
      <c r="AB304" s="319" t="str">
        <f>IF(ISBLANK(Tableau2[[#This Row],[Date de fin]]),"",UPPER(TEXT(Tableau2[[#This Row],[Date de fin]],"AAAA")))</f>
        <v/>
      </c>
      <c r="AC304" s="320">
        <f>DATEDIF(Tableau2[[#This Row],[Date de début]],Tableau2[[#This Row],[Date de fin]],"m")</f>
        <v>0</v>
      </c>
      <c r="AD304" s="318"/>
      <c r="AE304" s="183"/>
      <c r="AF304" s="183"/>
      <c r="AG304" s="191"/>
      <c r="AH304" s="321"/>
      <c r="AI304" s="321"/>
      <c r="AJ304" s="338"/>
      <c r="AK304" s="350">
        <f t="shared" si="4"/>
        <v>0</v>
      </c>
      <c r="AL304" s="339"/>
    </row>
    <row r="305" spans="3:38" ht="42" customHeight="1" x14ac:dyDescent="0.35">
      <c r="C305" s="316"/>
      <c r="D305" s="183" t="str">
        <f>IF(ISBLANK(Tableau2[[#This Row],[Date de signature]]),"",UPPER(TEXT(Tableau2[[#This Row],[Date de signature]],"mmm")))</f>
        <v/>
      </c>
      <c r="E305" s="183" t="str">
        <f>IF(ISBLANK(Tableau2[[#This Row],[Date de signature]]),"",UPPER(TEXT(Tableau2[[#This Row],[Date de signature]],"AAAA")))</f>
        <v/>
      </c>
      <c r="F305" s="207"/>
      <c r="G305" s="183"/>
      <c r="H305" s="386"/>
      <c r="I305" s="388"/>
      <c r="J305" s="191"/>
      <c r="K305" s="63" t="str">
        <f>IFERROR(VLOOKUP(Tableau2[[#This Row],[Nom association/Sigle]],Tableau1[],2,FALSE),"")</f>
        <v/>
      </c>
      <c r="L305" s="63" t="str">
        <f>IFERROR(VLOOKUP(Tableau2[[#This Row],[Nom association/Sigle]],Tableau1[],4,FALSE),"")</f>
        <v/>
      </c>
      <c r="M305" s="63" t="str">
        <f>IFERROR(VLOOKUP(Tableau2[[#This Row],[Nom association/Sigle]],Tableau1[],5,FALSE),"")</f>
        <v/>
      </c>
      <c r="N305" s="450" t="str">
        <f>IFERROR(VLOOKUP(Tableau2[[#This Row],[Nom association/Sigle]],Tableau1[],6,FALSE),"")</f>
        <v/>
      </c>
      <c r="O305" s="63" t="str">
        <f>IFERROR(VLOOKUP(Tableau2[[#This Row],[Nom association/Sigle]],Tableau1[],7,FALSE),"")</f>
        <v/>
      </c>
      <c r="P305" s="390"/>
      <c r="Q305" s="191"/>
      <c r="R305" s="191"/>
      <c r="S305" s="317"/>
      <c r="T305" s="318"/>
      <c r="U305" s="318"/>
      <c r="V305" s="191"/>
      <c r="W305" s="316"/>
      <c r="X305" s="316" t="str">
        <f>IF(ISBLANK(Tableau2[[#This Row],[Date de début]]),"",UPPER(TEXT(Tableau2[[#This Row],[Date de début]],"mmm")))</f>
        <v/>
      </c>
      <c r="Y305" s="316" t="str">
        <f>IF(ISBLANK(Tableau2[[#This Row],[Date de début]]),"",UPPER(TEXT(Tableau2[[#This Row],[Date de début]],"AAAA")))</f>
        <v/>
      </c>
      <c r="Z305" s="316"/>
      <c r="AA305" s="186" t="str">
        <f>IF(ISBLANK(Tableau2[[#This Row],[Date de fin]]),"",UPPER(TEXT(Tableau2[[#This Row],[Date de fin]],"mmm")))</f>
        <v/>
      </c>
      <c r="AB305" s="319" t="str">
        <f>IF(ISBLANK(Tableau2[[#This Row],[Date de fin]]),"",UPPER(TEXT(Tableau2[[#This Row],[Date de fin]],"AAAA")))</f>
        <v/>
      </c>
      <c r="AC305" s="320">
        <f>DATEDIF(Tableau2[[#This Row],[Date de début]],Tableau2[[#This Row],[Date de fin]],"m")</f>
        <v>0</v>
      </c>
      <c r="AD305" s="318"/>
      <c r="AE305" s="183"/>
      <c r="AF305" s="183"/>
      <c r="AG305" s="191"/>
      <c r="AH305" s="321"/>
      <c r="AI305" s="321"/>
      <c r="AJ305" s="338"/>
      <c r="AK305" s="350">
        <f t="shared" si="4"/>
        <v>0</v>
      </c>
      <c r="AL305" s="339"/>
    </row>
    <row r="306" spans="3:38" ht="42" customHeight="1" x14ac:dyDescent="0.35">
      <c r="C306" s="316"/>
      <c r="D306" s="183" t="str">
        <f>IF(ISBLANK(Tableau2[[#This Row],[Date de signature]]),"",UPPER(TEXT(Tableau2[[#This Row],[Date de signature]],"mmm")))</f>
        <v/>
      </c>
      <c r="E306" s="183" t="str">
        <f>IF(ISBLANK(Tableau2[[#This Row],[Date de signature]]),"",UPPER(TEXT(Tableau2[[#This Row],[Date de signature]],"AAAA")))</f>
        <v/>
      </c>
      <c r="F306" s="207"/>
      <c r="G306" s="183"/>
      <c r="H306" s="386"/>
      <c r="I306" s="388"/>
      <c r="J306" s="191"/>
      <c r="K306" s="63" t="str">
        <f>IFERROR(VLOOKUP(Tableau2[[#This Row],[Nom association/Sigle]],Tableau1[],2,FALSE),"")</f>
        <v/>
      </c>
      <c r="L306" s="63" t="str">
        <f>IFERROR(VLOOKUP(Tableau2[[#This Row],[Nom association/Sigle]],Tableau1[],4,FALSE),"")</f>
        <v/>
      </c>
      <c r="M306" s="63" t="str">
        <f>IFERROR(VLOOKUP(Tableau2[[#This Row],[Nom association/Sigle]],Tableau1[],5,FALSE),"")</f>
        <v/>
      </c>
      <c r="N306" s="450" t="str">
        <f>IFERROR(VLOOKUP(Tableau2[[#This Row],[Nom association/Sigle]],Tableau1[],6,FALSE),"")</f>
        <v/>
      </c>
      <c r="O306" s="63" t="str">
        <f>IFERROR(VLOOKUP(Tableau2[[#This Row],[Nom association/Sigle]],Tableau1[],7,FALSE),"")</f>
        <v/>
      </c>
      <c r="P306" s="390"/>
      <c r="Q306" s="191"/>
      <c r="R306" s="191"/>
      <c r="S306" s="317"/>
      <c r="T306" s="318"/>
      <c r="U306" s="318"/>
      <c r="V306" s="191"/>
      <c r="W306" s="316"/>
      <c r="X306" s="316" t="str">
        <f>IF(ISBLANK(Tableau2[[#This Row],[Date de début]]),"",UPPER(TEXT(Tableau2[[#This Row],[Date de début]],"mmm")))</f>
        <v/>
      </c>
      <c r="Y306" s="316" t="str">
        <f>IF(ISBLANK(Tableau2[[#This Row],[Date de début]]),"",UPPER(TEXT(Tableau2[[#This Row],[Date de début]],"AAAA")))</f>
        <v/>
      </c>
      <c r="Z306" s="316"/>
      <c r="AA306" s="186" t="str">
        <f>IF(ISBLANK(Tableau2[[#This Row],[Date de fin]]),"",UPPER(TEXT(Tableau2[[#This Row],[Date de fin]],"mmm")))</f>
        <v/>
      </c>
      <c r="AB306" s="319" t="str">
        <f>IF(ISBLANK(Tableau2[[#This Row],[Date de fin]]),"",UPPER(TEXT(Tableau2[[#This Row],[Date de fin]],"AAAA")))</f>
        <v/>
      </c>
      <c r="AC306" s="320">
        <f>DATEDIF(Tableau2[[#This Row],[Date de début]],Tableau2[[#This Row],[Date de fin]],"m")</f>
        <v>0</v>
      </c>
      <c r="AD306" s="318"/>
      <c r="AE306" s="183"/>
      <c r="AF306" s="183"/>
      <c r="AG306" s="191"/>
      <c r="AH306" s="321"/>
      <c r="AI306" s="321"/>
      <c r="AJ306" s="338"/>
      <c r="AK306" s="350">
        <f t="shared" si="4"/>
        <v>0</v>
      </c>
      <c r="AL306" s="339"/>
    </row>
    <row r="307" spans="3:38" ht="42" customHeight="1" x14ac:dyDescent="0.35">
      <c r="C307" s="316"/>
      <c r="D307" s="183" t="str">
        <f>IF(ISBLANK(Tableau2[[#This Row],[Date de signature]]),"",UPPER(TEXT(Tableau2[[#This Row],[Date de signature]],"mmm")))</f>
        <v/>
      </c>
      <c r="E307" s="183" t="str">
        <f>IF(ISBLANK(Tableau2[[#This Row],[Date de signature]]),"",UPPER(TEXT(Tableau2[[#This Row],[Date de signature]],"AAAA")))</f>
        <v/>
      </c>
      <c r="F307" s="207"/>
      <c r="G307" s="183"/>
      <c r="H307" s="386"/>
      <c r="I307" s="388"/>
      <c r="J307" s="191"/>
      <c r="K307" s="63" t="str">
        <f>IFERROR(VLOOKUP(Tableau2[[#This Row],[Nom association/Sigle]],Tableau1[],2,FALSE),"")</f>
        <v/>
      </c>
      <c r="L307" s="63" t="str">
        <f>IFERROR(VLOOKUP(Tableau2[[#This Row],[Nom association/Sigle]],Tableau1[],4,FALSE),"")</f>
        <v/>
      </c>
      <c r="M307" s="63" t="str">
        <f>IFERROR(VLOOKUP(Tableau2[[#This Row],[Nom association/Sigle]],Tableau1[],5,FALSE),"")</f>
        <v/>
      </c>
      <c r="N307" s="450" t="str">
        <f>IFERROR(VLOOKUP(Tableau2[[#This Row],[Nom association/Sigle]],Tableau1[],6,FALSE),"")</f>
        <v/>
      </c>
      <c r="O307" s="63" t="str">
        <f>IFERROR(VLOOKUP(Tableau2[[#This Row],[Nom association/Sigle]],Tableau1[],7,FALSE),"")</f>
        <v/>
      </c>
      <c r="P307" s="390"/>
      <c r="Q307" s="191"/>
      <c r="R307" s="191"/>
      <c r="S307" s="317"/>
      <c r="T307" s="318"/>
      <c r="U307" s="318"/>
      <c r="V307" s="191"/>
      <c r="W307" s="316"/>
      <c r="X307" s="316" t="str">
        <f>IF(ISBLANK(Tableau2[[#This Row],[Date de début]]),"",UPPER(TEXT(Tableau2[[#This Row],[Date de début]],"mmm")))</f>
        <v/>
      </c>
      <c r="Y307" s="316" t="str">
        <f>IF(ISBLANK(Tableau2[[#This Row],[Date de début]]),"",UPPER(TEXT(Tableau2[[#This Row],[Date de début]],"AAAA")))</f>
        <v/>
      </c>
      <c r="Z307" s="316"/>
      <c r="AA307" s="186" t="str">
        <f>IF(ISBLANK(Tableau2[[#This Row],[Date de fin]]),"",UPPER(TEXT(Tableau2[[#This Row],[Date de fin]],"mmm")))</f>
        <v/>
      </c>
      <c r="AB307" s="319" t="str">
        <f>IF(ISBLANK(Tableau2[[#This Row],[Date de fin]]),"",UPPER(TEXT(Tableau2[[#This Row],[Date de fin]],"AAAA")))</f>
        <v/>
      </c>
      <c r="AC307" s="320">
        <f>DATEDIF(Tableau2[[#This Row],[Date de début]],Tableau2[[#This Row],[Date de fin]],"m")</f>
        <v>0</v>
      </c>
      <c r="AD307" s="318"/>
      <c r="AE307" s="183"/>
      <c r="AF307" s="183"/>
      <c r="AG307" s="191"/>
      <c r="AH307" s="321"/>
      <c r="AI307" s="321"/>
      <c r="AJ307" s="338"/>
      <c r="AK307" s="350">
        <f t="shared" si="4"/>
        <v>0</v>
      </c>
      <c r="AL307" s="339"/>
    </row>
    <row r="308" spans="3:38" ht="42" customHeight="1" x14ac:dyDescent="0.35">
      <c r="C308" s="316"/>
      <c r="D308" s="183" t="str">
        <f>IF(ISBLANK(Tableau2[[#This Row],[Date de signature]]),"",UPPER(TEXT(Tableau2[[#This Row],[Date de signature]],"mmm")))</f>
        <v/>
      </c>
      <c r="E308" s="183" t="str">
        <f>IF(ISBLANK(Tableau2[[#This Row],[Date de signature]]),"",UPPER(TEXT(Tableau2[[#This Row],[Date de signature]],"AAAA")))</f>
        <v/>
      </c>
      <c r="F308" s="207"/>
      <c r="G308" s="183"/>
      <c r="H308" s="386"/>
      <c r="I308" s="388"/>
      <c r="J308" s="191"/>
      <c r="K308" s="63" t="str">
        <f>IFERROR(VLOOKUP(Tableau2[[#This Row],[Nom association/Sigle]],Tableau1[],2,FALSE),"")</f>
        <v/>
      </c>
      <c r="L308" s="63" t="str">
        <f>IFERROR(VLOOKUP(Tableau2[[#This Row],[Nom association/Sigle]],Tableau1[],4,FALSE),"")</f>
        <v/>
      </c>
      <c r="M308" s="63" t="str">
        <f>IFERROR(VLOOKUP(Tableau2[[#This Row],[Nom association/Sigle]],Tableau1[],5,FALSE),"")</f>
        <v/>
      </c>
      <c r="N308" s="450" t="str">
        <f>IFERROR(VLOOKUP(Tableau2[[#This Row],[Nom association/Sigle]],Tableau1[],6,FALSE),"")</f>
        <v/>
      </c>
      <c r="O308" s="63" t="str">
        <f>IFERROR(VLOOKUP(Tableau2[[#This Row],[Nom association/Sigle]],Tableau1[],7,FALSE),"")</f>
        <v/>
      </c>
      <c r="P308" s="390"/>
      <c r="Q308" s="191"/>
      <c r="R308" s="191"/>
      <c r="S308" s="317"/>
      <c r="T308" s="318"/>
      <c r="U308" s="318"/>
      <c r="V308" s="191"/>
      <c r="W308" s="316"/>
      <c r="X308" s="316" t="str">
        <f>IF(ISBLANK(Tableau2[[#This Row],[Date de début]]),"",UPPER(TEXT(Tableau2[[#This Row],[Date de début]],"mmm")))</f>
        <v/>
      </c>
      <c r="Y308" s="316" t="str">
        <f>IF(ISBLANK(Tableau2[[#This Row],[Date de début]]),"",UPPER(TEXT(Tableau2[[#This Row],[Date de début]],"AAAA")))</f>
        <v/>
      </c>
      <c r="Z308" s="316"/>
      <c r="AA308" s="186" t="str">
        <f>IF(ISBLANK(Tableau2[[#This Row],[Date de fin]]),"",UPPER(TEXT(Tableau2[[#This Row],[Date de fin]],"mmm")))</f>
        <v/>
      </c>
      <c r="AB308" s="319" t="str">
        <f>IF(ISBLANK(Tableau2[[#This Row],[Date de fin]]),"",UPPER(TEXT(Tableau2[[#This Row],[Date de fin]],"AAAA")))</f>
        <v/>
      </c>
      <c r="AC308" s="320">
        <f>DATEDIF(Tableau2[[#This Row],[Date de début]],Tableau2[[#This Row],[Date de fin]],"m")</f>
        <v>0</v>
      </c>
      <c r="AD308" s="318"/>
      <c r="AE308" s="183"/>
      <c r="AF308" s="183"/>
      <c r="AG308" s="191"/>
      <c r="AH308" s="321"/>
      <c r="AI308" s="321"/>
      <c r="AJ308" s="338"/>
      <c r="AK308" s="350">
        <f t="shared" si="4"/>
        <v>0</v>
      </c>
      <c r="AL308" s="339"/>
    </row>
    <row r="309" spans="3:38" ht="42" customHeight="1" x14ac:dyDescent="0.35">
      <c r="C309" s="316"/>
      <c r="D309" s="183" t="str">
        <f>IF(ISBLANK(Tableau2[[#This Row],[Date de signature]]),"",UPPER(TEXT(Tableau2[[#This Row],[Date de signature]],"mmm")))</f>
        <v/>
      </c>
      <c r="E309" s="183" t="str">
        <f>IF(ISBLANK(Tableau2[[#This Row],[Date de signature]]),"",UPPER(TEXT(Tableau2[[#This Row],[Date de signature]],"AAAA")))</f>
        <v/>
      </c>
      <c r="F309" s="207"/>
      <c r="G309" s="183"/>
      <c r="H309" s="386"/>
      <c r="I309" s="388"/>
      <c r="J309" s="191"/>
      <c r="K309" s="63" t="str">
        <f>IFERROR(VLOOKUP(Tableau2[[#This Row],[Nom association/Sigle]],Tableau1[],2,FALSE),"")</f>
        <v/>
      </c>
      <c r="L309" s="63" t="str">
        <f>IFERROR(VLOOKUP(Tableau2[[#This Row],[Nom association/Sigle]],Tableau1[],4,FALSE),"")</f>
        <v/>
      </c>
      <c r="M309" s="63" t="str">
        <f>IFERROR(VLOOKUP(Tableau2[[#This Row],[Nom association/Sigle]],Tableau1[],5,FALSE),"")</f>
        <v/>
      </c>
      <c r="N309" s="450" t="str">
        <f>IFERROR(VLOOKUP(Tableau2[[#This Row],[Nom association/Sigle]],Tableau1[],6,FALSE),"")</f>
        <v/>
      </c>
      <c r="O309" s="63" t="str">
        <f>IFERROR(VLOOKUP(Tableau2[[#This Row],[Nom association/Sigle]],Tableau1[],7,FALSE),"")</f>
        <v/>
      </c>
      <c r="P309" s="390"/>
      <c r="Q309" s="191"/>
      <c r="R309" s="191"/>
      <c r="S309" s="317"/>
      <c r="T309" s="318"/>
      <c r="U309" s="318"/>
      <c r="V309" s="191"/>
      <c r="W309" s="316"/>
      <c r="X309" s="316" t="str">
        <f>IF(ISBLANK(Tableau2[[#This Row],[Date de début]]),"",UPPER(TEXT(Tableau2[[#This Row],[Date de début]],"mmm")))</f>
        <v/>
      </c>
      <c r="Y309" s="316" t="str">
        <f>IF(ISBLANK(Tableau2[[#This Row],[Date de début]]),"",UPPER(TEXT(Tableau2[[#This Row],[Date de début]],"AAAA")))</f>
        <v/>
      </c>
      <c r="Z309" s="316"/>
      <c r="AA309" s="186" t="str">
        <f>IF(ISBLANK(Tableau2[[#This Row],[Date de fin]]),"",UPPER(TEXT(Tableau2[[#This Row],[Date de fin]],"mmm")))</f>
        <v/>
      </c>
      <c r="AB309" s="319" t="str">
        <f>IF(ISBLANK(Tableau2[[#This Row],[Date de fin]]),"",UPPER(TEXT(Tableau2[[#This Row],[Date de fin]],"AAAA")))</f>
        <v/>
      </c>
      <c r="AC309" s="320">
        <f>DATEDIF(Tableau2[[#This Row],[Date de début]],Tableau2[[#This Row],[Date de fin]],"m")</f>
        <v>0</v>
      </c>
      <c r="AD309" s="318"/>
      <c r="AE309" s="183"/>
      <c r="AF309" s="183"/>
      <c r="AG309" s="191"/>
      <c r="AH309" s="321"/>
      <c r="AI309" s="321"/>
      <c r="AJ309" s="338"/>
      <c r="AK309" s="350">
        <f t="shared" si="4"/>
        <v>0</v>
      </c>
      <c r="AL309" s="339"/>
    </row>
    <row r="310" spans="3:38" ht="42" customHeight="1" x14ac:dyDescent="0.35">
      <c r="C310" s="316"/>
      <c r="D310" s="183" t="str">
        <f>IF(ISBLANK(Tableau2[[#This Row],[Date de signature]]),"",UPPER(TEXT(Tableau2[[#This Row],[Date de signature]],"mmm")))</f>
        <v/>
      </c>
      <c r="E310" s="183" t="str">
        <f>IF(ISBLANK(Tableau2[[#This Row],[Date de signature]]),"",UPPER(TEXT(Tableau2[[#This Row],[Date de signature]],"AAAA")))</f>
        <v/>
      </c>
      <c r="F310" s="207"/>
      <c r="G310" s="183"/>
      <c r="H310" s="386"/>
      <c r="I310" s="388"/>
      <c r="J310" s="191"/>
      <c r="K310" s="63" t="str">
        <f>IFERROR(VLOOKUP(Tableau2[[#This Row],[Nom association/Sigle]],Tableau1[],2,FALSE),"")</f>
        <v/>
      </c>
      <c r="L310" s="63" t="str">
        <f>IFERROR(VLOOKUP(Tableau2[[#This Row],[Nom association/Sigle]],Tableau1[],4,FALSE),"")</f>
        <v/>
      </c>
      <c r="M310" s="63" t="str">
        <f>IFERROR(VLOOKUP(Tableau2[[#This Row],[Nom association/Sigle]],Tableau1[],5,FALSE),"")</f>
        <v/>
      </c>
      <c r="N310" s="450" t="str">
        <f>IFERROR(VLOOKUP(Tableau2[[#This Row],[Nom association/Sigle]],Tableau1[],6,FALSE),"")</f>
        <v/>
      </c>
      <c r="O310" s="63" t="str">
        <f>IFERROR(VLOOKUP(Tableau2[[#This Row],[Nom association/Sigle]],Tableau1[],7,FALSE),"")</f>
        <v/>
      </c>
      <c r="P310" s="390"/>
      <c r="Q310" s="191"/>
      <c r="R310" s="191"/>
      <c r="S310" s="317"/>
      <c r="T310" s="318"/>
      <c r="U310" s="318"/>
      <c r="V310" s="191"/>
      <c r="W310" s="316"/>
      <c r="X310" s="316" t="str">
        <f>IF(ISBLANK(Tableau2[[#This Row],[Date de début]]),"",UPPER(TEXT(Tableau2[[#This Row],[Date de début]],"mmm")))</f>
        <v/>
      </c>
      <c r="Y310" s="316" t="str">
        <f>IF(ISBLANK(Tableau2[[#This Row],[Date de début]]),"",UPPER(TEXT(Tableau2[[#This Row],[Date de début]],"AAAA")))</f>
        <v/>
      </c>
      <c r="Z310" s="316"/>
      <c r="AA310" s="186" t="str">
        <f>IF(ISBLANK(Tableau2[[#This Row],[Date de fin]]),"",UPPER(TEXT(Tableau2[[#This Row],[Date de fin]],"mmm")))</f>
        <v/>
      </c>
      <c r="AB310" s="319" t="str">
        <f>IF(ISBLANK(Tableau2[[#This Row],[Date de fin]]),"",UPPER(TEXT(Tableau2[[#This Row],[Date de fin]],"AAAA")))</f>
        <v/>
      </c>
      <c r="AC310" s="320">
        <f>DATEDIF(Tableau2[[#This Row],[Date de début]],Tableau2[[#This Row],[Date de fin]],"m")</f>
        <v>0</v>
      </c>
      <c r="AD310" s="318"/>
      <c r="AE310" s="183"/>
      <c r="AF310" s="183"/>
      <c r="AG310" s="191"/>
      <c r="AH310" s="321"/>
      <c r="AI310" s="321"/>
      <c r="AJ310" s="338"/>
      <c r="AK310" s="350">
        <f t="shared" si="4"/>
        <v>0</v>
      </c>
      <c r="AL310" s="339"/>
    </row>
    <row r="311" spans="3:38" ht="42" customHeight="1" x14ac:dyDescent="0.35">
      <c r="C311" s="316"/>
      <c r="D311" s="183" t="str">
        <f>IF(ISBLANK(Tableau2[[#This Row],[Date de signature]]),"",UPPER(TEXT(Tableau2[[#This Row],[Date de signature]],"mmm")))</f>
        <v/>
      </c>
      <c r="E311" s="183" t="str">
        <f>IF(ISBLANK(Tableau2[[#This Row],[Date de signature]]),"",UPPER(TEXT(Tableau2[[#This Row],[Date de signature]],"AAAA")))</f>
        <v/>
      </c>
      <c r="F311" s="207"/>
      <c r="G311" s="183"/>
      <c r="H311" s="386"/>
      <c r="I311" s="388"/>
      <c r="J311" s="191"/>
      <c r="K311" s="63" t="str">
        <f>IFERROR(VLOOKUP(Tableau2[[#This Row],[Nom association/Sigle]],Tableau1[],2,FALSE),"")</f>
        <v/>
      </c>
      <c r="L311" s="63" t="str">
        <f>IFERROR(VLOOKUP(Tableau2[[#This Row],[Nom association/Sigle]],Tableau1[],4,FALSE),"")</f>
        <v/>
      </c>
      <c r="M311" s="63" t="str">
        <f>IFERROR(VLOOKUP(Tableau2[[#This Row],[Nom association/Sigle]],Tableau1[],5,FALSE),"")</f>
        <v/>
      </c>
      <c r="N311" s="450" t="str">
        <f>IFERROR(VLOOKUP(Tableau2[[#This Row],[Nom association/Sigle]],Tableau1[],6,FALSE),"")</f>
        <v/>
      </c>
      <c r="O311" s="63" t="str">
        <f>IFERROR(VLOOKUP(Tableau2[[#This Row],[Nom association/Sigle]],Tableau1[],7,FALSE),"")</f>
        <v/>
      </c>
      <c r="P311" s="390"/>
      <c r="Q311" s="191"/>
      <c r="R311" s="191"/>
      <c r="S311" s="317"/>
      <c r="T311" s="318"/>
      <c r="U311" s="318"/>
      <c r="V311" s="191"/>
      <c r="W311" s="316"/>
      <c r="X311" s="316" t="str">
        <f>IF(ISBLANK(Tableau2[[#This Row],[Date de début]]),"",UPPER(TEXT(Tableau2[[#This Row],[Date de début]],"mmm")))</f>
        <v/>
      </c>
      <c r="Y311" s="316" t="str">
        <f>IF(ISBLANK(Tableau2[[#This Row],[Date de début]]),"",UPPER(TEXT(Tableau2[[#This Row],[Date de début]],"AAAA")))</f>
        <v/>
      </c>
      <c r="Z311" s="316"/>
      <c r="AA311" s="186" t="str">
        <f>IF(ISBLANK(Tableau2[[#This Row],[Date de fin]]),"",UPPER(TEXT(Tableau2[[#This Row],[Date de fin]],"mmm")))</f>
        <v/>
      </c>
      <c r="AB311" s="319" t="str">
        <f>IF(ISBLANK(Tableau2[[#This Row],[Date de fin]]),"",UPPER(TEXT(Tableau2[[#This Row],[Date de fin]],"AAAA")))</f>
        <v/>
      </c>
      <c r="AC311" s="320">
        <f>DATEDIF(Tableau2[[#This Row],[Date de début]],Tableau2[[#This Row],[Date de fin]],"m")</f>
        <v>0</v>
      </c>
      <c r="AD311" s="318"/>
      <c r="AE311" s="183"/>
      <c r="AF311" s="183"/>
      <c r="AG311" s="191"/>
      <c r="AH311" s="321"/>
      <c r="AI311" s="321"/>
      <c r="AJ311" s="338"/>
      <c r="AK311" s="350">
        <f t="shared" si="4"/>
        <v>0</v>
      </c>
      <c r="AL311" s="339"/>
    </row>
    <row r="312" spans="3:38" ht="42" customHeight="1" x14ac:dyDescent="0.35">
      <c r="C312" s="316"/>
      <c r="D312" s="183" t="str">
        <f>IF(ISBLANK(Tableau2[[#This Row],[Date de signature]]),"",UPPER(TEXT(Tableau2[[#This Row],[Date de signature]],"mmm")))</f>
        <v/>
      </c>
      <c r="E312" s="183" t="str">
        <f>IF(ISBLANK(Tableau2[[#This Row],[Date de signature]]),"",UPPER(TEXT(Tableau2[[#This Row],[Date de signature]],"AAAA")))</f>
        <v/>
      </c>
      <c r="F312" s="207"/>
      <c r="G312" s="183"/>
      <c r="H312" s="386"/>
      <c r="I312" s="388"/>
      <c r="J312" s="191"/>
      <c r="K312" s="63" t="str">
        <f>IFERROR(VLOOKUP(Tableau2[[#This Row],[Nom association/Sigle]],Tableau1[],2,FALSE),"")</f>
        <v/>
      </c>
      <c r="L312" s="63" t="str">
        <f>IFERROR(VLOOKUP(Tableau2[[#This Row],[Nom association/Sigle]],Tableau1[],4,FALSE),"")</f>
        <v/>
      </c>
      <c r="M312" s="63" t="str">
        <f>IFERROR(VLOOKUP(Tableau2[[#This Row],[Nom association/Sigle]],Tableau1[],5,FALSE),"")</f>
        <v/>
      </c>
      <c r="N312" s="450" t="str">
        <f>IFERROR(VLOOKUP(Tableau2[[#This Row],[Nom association/Sigle]],Tableau1[],6,FALSE),"")</f>
        <v/>
      </c>
      <c r="O312" s="63" t="str">
        <f>IFERROR(VLOOKUP(Tableau2[[#This Row],[Nom association/Sigle]],Tableau1[],7,FALSE),"")</f>
        <v/>
      </c>
      <c r="P312" s="390"/>
      <c r="Q312" s="191"/>
      <c r="R312" s="191"/>
      <c r="S312" s="317"/>
      <c r="T312" s="318"/>
      <c r="U312" s="318"/>
      <c r="V312" s="191"/>
      <c r="W312" s="316"/>
      <c r="X312" s="316" t="str">
        <f>IF(ISBLANK(Tableau2[[#This Row],[Date de début]]),"",UPPER(TEXT(Tableau2[[#This Row],[Date de début]],"mmm")))</f>
        <v/>
      </c>
      <c r="Y312" s="316" t="str">
        <f>IF(ISBLANK(Tableau2[[#This Row],[Date de début]]),"",UPPER(TEXT(Tableau2[[#This Row],[Date de début]],"AAAA")))</f>
        <v/>
      </c>
      <c r="Z312" s="316"/>
      <c r="AA312" s="186" t="str">
        <f>IF(ISBLANK(Tableau2[[#This Row],[Date de fin]]),"",UPPER(TEXT(Tableau2[[#This Row],[Date de fin]],"mmm")))</f>
        <v/>
      </c>
      <c r="AB312" s="319" t="str">
        <f>IF(ISBLANK(Tableau2[[#This Row],[Date de fin]]),"",UPPER(TEXT(Tableau2[[#This Row],[Date de fin]],"AAAA")))</f>
        <v/>
      </c>
      <c r="AC312" s="320">
        <f>DATEDIF(Tableau2[[#This Row],[Date de début]],Tableau2[[#This Row],[Date de fin]],"m")</f>
        <v>0</v>
      </c>
      <c r="AD312" s="318"/>
      <c r="AE312" s="183"/>
      <c r="AF312" s="183"/>
      <c r="AG312" s="191"/>
      <c r="AH312" s="321"/>
      <c r="AI312" s="321"/>
      <c r="AJ312" s="338"/>
      <c r="AK312" s="350">
        <f t="shared" si="4"/>
        <v>0</v>
      </c>
      <c r="AL312" s="339"/>
    </row>
    <row r="313" spans="3:38" ht="42" customHeight="1" x14ac:dyDescent="0.35">
      <c r="C313" s="316"/>
      <c r="D313" s="183" t="str">
        <f>IF(ISBLANK(Tableau2[[#This Row],[Date de signature]]),"",UPPER(TEXT(Tableau2[[#This Row],[Date de signature]],"mmm")))</f>
        <v/>
      </c>
      <c r="E313" s="183" t="str">
        <f>IF(ISBLANK(Tableau2[[#This Row],[Date de signature]]),"",UPPER(TEXT(Tableau2[[#This Row],[Date de signature]],"AAAA")))</f>
        <v/>
      </c>
      <c r="F313" s="207"/>
      <c r="G313" s="183"/>
      <c r="H313" s="386"/>
      <c r="I313" s="388"/>
      <c r="J313" s="191"/>
      <c r="K313" s="63" t="str">
        <f>IFERROR(VLOOKUP(Tableau2[[#This Row],[Nom association/Sigle]],Tableau1[],2,FALSE),"")</f>
        <v/>
      </c>
      <c r="L313" s="63" t="str">
        <f>IFERROR(VLOOKUP(Tableau2[[#This Row],[Nom association/Sigle]],Tableau1[],4,FALSE),"")</f>
        <v/>
      </c>
      <c r="M313" s="63" t="str">
        <f>IFERROR(VLOOKUP(Tableau2[[#This Row],[Nom association/Sigle]],Tableau1[],5,FALSE),"")</f>
        <v/>
      </c>
      <c r="N313" s="450" t="str">
        <f>IFERROR(VLOOKUP(Tableau2[[#This Row],[Nom association/Sigle]],Tableau1[],6,FALSE),"")</f>
        <v/>
      </c>
      <c r="O313" s="63" t="str">
        <f>IFERROR(VLOOKUP(Tableau2[[#This Row],[Nom association/Sigle]],Tableau1[],7,FALSE),"")</f>
        <v/>
      </c>
      <c r="P313" s="390"/>
      <c r="Q313" s="191"/>
      <c r="R313" s="191"/>
      <c r="S313" s="317"/>
      <c r="T313" s="318"/>
      <c r="U313" s="318"/>
      <c r="V313" s="191"/>
      <c r="W313" s="316"/>
      <c r="X313" s="316" t="str">
        <f>IF(ISBLANK(Tableau2[[#This Row],[Date de début]]),"",UPPER(TEXT(Tableau2[[#This Row],[Date de début]],"mmm")))</f>
        <v/>
      </c>
      <c r="Y313" s="316" t="str">
        <f>IF(ISBLANK(Tableau2[[#This Row],[Date de début]]),"",UPPER(TEXT(Tableau2[[#This Row],[Date de début]],"AAAA")))</f>
        <v/>
      </c>
      <c r="Z313" s="316"/>
      <c r="AA313" s="186" t="str">
        <f>IF(ISBLANK(Tableau2[[#This Row],[Date de fin]]),"",UPPER(TEXT(Tableau2[[#This Row],[Date de fin]],"mmm")))</f>
        <v/>
      </c>
      <c r="AB313" s="319" t="str">
        <f>IF(ISBLANK(Tableau2[[#This Row],[Date de fin]]),"",UPPER(TEXT(Tableau2[[#This Row],[Date de fin]],"AAAA")))</f>
        <v/>
      </c>
      <c r="AC313" s="320">
        <f>DATEDIF(Tableau2[[#This Row],[Date de début]],Tableau2[[#This Row],[Date de fin]],"m")</f>
        <v>0</v>
      </c>
      <c r="AD313" s="318"/>
      <c r="AE313" s="183"/>
      <c r="AF313" s="183"/>
      <c r="AG313" s="191"/>
      <c r="AH313" s="321"/>
      <c r="AI313" s="321"/>
      <c r="AJ313" s="338"/>
      <c r="AK313" s="350">
        <f t="shared" si="4"/>
        <v>0</v>
      </c>
      <c r="AL313" s="339"/>
    </row>
    <row r="314" spans="3:38" ht="42" customHeight="1" x14ac:dyDescent="0.35">
      <c r="C314" s="316"/>
      <c r="D314" s="183" t="str">
        <f>IF(ISBLANK(Tableau2[[#This Row],[Date de signature]]),"",UPPER(TEXT(Tableau2[[#This Row],[Date de signature]],"mmm")))</f>
        <v/>
      </c>
      <c r="E314" s="183" t="str">
        <f>IF(ISBLANK(Tableau2[[#This Row],[Date de signature]]),"",UPPER(TEXT(Tableau2[[#This Row],[Date de signature]],"AAAA")))</f>
        <v/>
      </c>
      <c r="F314" s="207"/>
      <c r="G314" s="183"/>
      <c r="H314" s="386"/>
      <c r="I314" s="388"/>
      <c r="J314" s="191"/>
      <c r="K314" s="63" t="str">
        <f>IFERROR(VLOOKUP(Tableau2[[#This Row],[Nom association/Sigle]],Tableau1[],2,FALSE),"")</f>
        <v/>
      </c>
      <c r="L314" s="63" t="str">
        <f>IFERROR(VLOOKUP(Tableau2[[#This Row],[Nom association/Sigle]],Tableau1[],4,FALSE),"")</f>
        <v/>
      </c>
      <c r="M314" s="63" t="str">
        <f>IFERROR(VLOOKUP(Tableau2[[#This Row],[Nom association/Sigle]],Tableau1[],5,FALSE),"")</f>
        <v/>
      </c>
      <c r="N314" s="450" t="str">
        <f>IFERROR(VLOOKUP(Tableau2[[#This Row],[Nom association/Sigle]],Tableau1[],6,FALSE),"")</f>
        <v/>
      </c>
      <c r="O314" s="63" t="str">
        <f>IFERROR(VLOOKUP(Tableau2[[#This Row],[Nom association/Sigle]],Tableau1[],7,FALSE),"")</f>
        <v/>
      </c>
      <c r="P314" s="390"/>
      <c r="Q314" s="191"/>
      <c r="R314" s="191"/>
      <c r="S314" s="317"/>
      <c r="T314" s="318"/>
      <c r="U314" s="318"/>
      <c r="V314" s="191"/>
      <c r="W314" s="316"/>
      <c r="X314" s="316" t="str">
        <f>IF(ISBLANK(Tableau2[[#This Row],[Date de début]]),"",UPPER(TEXT(Tableau2[[#This Row],[Date de début]],"mmm")))</f>
        <v/>
      </c>
      <c r="Y314" s="316" t="str">
        <f>IF(ISBLANK(Tableau2[[#This Row],[Date de début]]),"",UPPER(TEXT(Tableau2[[#This Row],[Date de début]],"AAAA")))</f>
        <v/>
      </c>
      <c r="Z314" s="316"/>
      <c r="AA314" s="186" t="str">
        <f>IF(ISBLANK(Tableau2[[#This Row],[Date de fin]]),"",UPPER(TEXT(Tableau2[[#This Row],[Date de fin]],"mmm")))</f>
        <v/>
      </c>
      <c r="AB314" s="319" t="str">
        <f>IF(ISBLANK(Tableau2[[#This Row],[Date de fin]]),"",UPPER(TEXT(Tableau2[[#This Row],[Date de fin]],"AAAA")))</f>
        <v/>
      </c>
      <c r="AC314" s="320">
        <f>DATEDIF(Tableau2[[#This Row],[Date de début]],Tableau2[[#This Row],[Date de fin]],"m")</f>
        <v>0</v>
      </c>
      <c r="AD314" s="318"/>
      <c r="AE314" s="183"/>
      <c r="AF314" s="183"/>
      <c r="AG314" s="191"/>
      <c r="AH314" s="321"/>
      <c r="AI314" s="321"/>
      <c r="AJ314" s="338"/>
      <c r="AK314" s="350">
        <f t="shared" si="4"/>
        <v>0</v>
      </c>
      <c r="AL314" s="339"/>
    </row>
    <row r="315" spans="3:38" ht="42" customHeight="1" x14ac:dyDescent="0.35">
      <c r="C315" s="316"/>
      <c r="D315" s="183" t="str">
        <f>IF(ISBLANK(Tableau2[[#This Row],[Date de signature]]),"",UPPER(TEXT(Tableau2[[#This Row],[Date de signature]],"mmm")))</f>
        <v/>
      </c>
      <c r="E315" s="183" t="str">
        <f>IF(ISBLANK(Tableau2[[#This Row],[Date de signature]]),"",UPPER(TEXT(Tableau2[[#This Row],[Date de signature]],"AAAA")))</f>
        <v/>
      </c>
      <c r="F315" s="207"/>
      <c r="G315" s="183"/>
      <c r="H315" s="386"/>
      <c r="I315" s="388"/>
      <c r="J315" s="191"/>
      <c r="K315" s="63" t="str">
        <f>IFERROR(VLOOKUP(Tableau2[[#This Row],[Nom association/Sigle]],Tableau1[],2,FALSE),"")</f>
        <v/>
      </c>
      <c r="L315" s="63" t="str">
        <f>IFERROR(VLOOKUP(Tableau2[[#This Row],[Nom association/Sigle]],Tableau1[],4,FALSE),"")</f>
        <v/>
      </c>
      <c r="M315" s="63" t="str">
        <f>IFERROR(VLOOKUP(Tableau2[[#This Row],[Nom association/Sigle]],Tableau1[],5,FALSE),"")</f>
        <v/>
      </c>
      <c r="N315" s="450" t="str">
        <f>IFERROR(VLOOKUP(Tableau2[[#This Row],[Nom association/Sigle]],Tableau1[],6,FALSE),"")</f>
        <v/>
      </c>
      <c r="O315" s="63" t="str">
        <f>IFERROR(VLOOKUP(Tableau2[[#This Row],[Nom association/Sigle]],Tableau1[],7,FALSE),"")</f>
        <v/>
      </c>
      <c r="P315" s="390"/>
      <c r="Q315" s="191"/>
      <c r="R315" s="191"/>
      <c r="S315" s="317"/>
      <c r="T315" s="318"/>
      <c r="U315" s="318"/>
      <c r="V315" s="191"/>
      <c r="W315" s="316"/>
      <c r="X315" s="316" t="str">
        <f>IF(ISBLANK(Tableau2[[#This Row],[Date de début]]),"",UPPER(TEXT(Tableau2[[#This Row],[Date de début]],"mmm")))</f>
        <v/>
      </c>
      <c r="Y315" s="316" t="str">
        <f>IF(ISBLANK(Tableau2[[#This Row],[Date de début]]),"",UPPER(TEXT(Tableau2[[#This Row],[Date de début]],"AAAA")))</f>
        <v/>
      </c>
      <c r="Z315" s="316"/>
      <c r="AA315" s="186" t="str">
        <f>IF(ISBLANK(Tableau2[[#This Row],[Date de fin]]),"",UPPER(TEXT(Tableau2[[#This Row],[Date de fin]],"mmm")))</f>
        <v/>
      </c>
      <c r="AB315" s="319" t="str">
        <f>IF(ISBLANK(Tableau2[[#This Row],[Date de fin]]),"",UPPER(TEXT(Tableau2[[#This Row],[Date de fin]],"AAAA")))</f>
        <v/>
      </c>
      <c r="AC315" s="320">
        <f>DATEDIF(Tableau2[[#This Row],[Date de début]],Tableau2[[#This Row],[Date de fin]],"m")</f>
        <v>0</v>
      </c>
      <c r="AD315" s="318"/>
      <c r="AE315" s="183"/>
      <c r="AF315" s="183"/>
      <c r="AG315" s="191"/>
      <c r="AH315" s="321"/>
      <c r="AI315" s="321"/>
      <c r="AJ315" s="338"/>
      <c r="AK315" s="350">
        <f t="shared" si="4"/>
        <v>0</v>
      </c>
      <c r="AL315" s="339"/>
    </row>
    <row r="316" spans="3:38" ht="42" customHeight="1" x14ac:dyDescent="0.35">
      <c r="C316" s="316"/>
      <c r="D316" s="183" t="str">
        <f>IF(ISBLANK(Tableau2[[#This Row],[Date de signature]]),"",UPPER(TEXT(Tableau2[[#This Row],[Date de signature]],"mmm")))</f>
        <v/>
      </c>
      <c r="E316" s="183" t="str">
        <f>IF(ISBLANK(Tableau2[[#This Row],[Date de signature]]),"",UPPER(TEXT(Tableau2[[#This Row],[Date de signature]],"AAAA")))</f>
        <v/>
      </c>
      <c r="F316" s="207"/>
      <c r="G316" s="183"/>
      <c r="H316" s="386"/>
      <c r="I316" s="388"/>
      <c r="J316" s="191"/>
      <c r="K316" s="63" t="str">
        <f>IFERROR(VLOOKUP(Tableau2[[#This Row],[Nom association/Sigle]],Tableau1[],2,FALSE),"")</f>
        <v/>
      </c>
      <c r="L316" s="63" t="str">
        <f>IFERROR(VLOOKUP(Tableau2[[#This Row],[Nom association/Sigle]],Tableau1[],4,FALSE),"")</f>
        <v/>
      </c>
      <c r="M316" s="63" t="str">
        <f>IFERROR(VLOOKUP(Tableau2[[#This Row],[Nom association/Sigle]],Tableau1[],5,FALSE),"")</f>
        <v/>
      </c>
      <c r="N316" s="450" t="str">
        <f>IFERROR(VLOOKUP(Tableau2[[#This Row],[Nom association/Sigle]],Tableau1[],6,FALSE),"")</f>
        <v/>
      </c>
      <c r="O316" s="63" t="str">
        <f>IFERROR(VLOOKUP(Tableau2[[#This Row],[Nom association/Sigle]],Tableau1[],7,FALSE),"")</f>
        <v/>
      </c>
      <c r="P316" s="390"/>
      <c r="Q316" s="191"/>
      <c r="R316" s="191"/>
      <c r="S316" s="317"/>
      <c r="T316" s="318"/>
      <c r="U316" s="318"/>
      <c r="V316" s="191"/>
      <c r="W316" s="316"/>
      <c r="X316" s="316" t="str">
        <f>IF(ISBLANK(Tableau2[[#This Row],[Date de début]]),"",UPPER(TEXT(Tableau2[[#This Row],[Date de début]],"mmm")))</f>
        <v/>
      </c>
      <c r="Y316" s="316" t="str">
        <f>IF(ISBLANK(Tableau2[[#This Row],[Date de début]]),"",UPPER(TEXT(Tableau2[[#This Row],[Date de début]],"AAAA")))</f>
        <v/>
      </c>
      <c r="Z316" s="316"/>
      <c r="AA316" s="186" t="str">
        <f>IF(ISBLANK(Tableau2[[#This Row],[Date de fin]]),"",UPPER(TEXT(Tableau2[[#This Row],[Date de fin]],"mmm")))</f>
        <v/>
      </c>
      <c r="AB316" s="319" t="str">
        <f>IF(ISBLANK(Tableau2[[#This Row],[Date de fin]]),"",UPPER(TEXT(Tableau2[[#This Row],[Date de fin]],"AAAA")))</f>
        <v/>
      </c>
      <c r="AC316" s="320">
        <f>DATEDIF(Tableau2[[#This Row],[Date de début]],Tableau2[[#This Row],[Date de fin]],"m")</f>
        <v>0</v>
      </c>
      <c r="AD316" s="318"/>
      <c r="AE316" s="183"/>
      <c r="AF316" s="183"/>
      <c r="AG316" s="191"/>
      <c r="AH316" s="321"/>
      <c r="AI316" s="321"/>
      <c r="AJ316" s="338"/>
      <c r="AK316" s="350">
        <f t="shared" si="4"/>
        <v>0</v>
      </c>
      <c r="AL316" s="339"/>
    </row>
    <row r="317" spans="3:38" ht="42" customHeight="1" x14ac:dyDescent="0.35">
      <c r="C317" s="316"/>
      <c r="D317" s="183" t="str">
        <f>IF(ISBLANK(Tableau2[[#This Row],[Date de signature]]),"",UPPER(TEXT(Tableau2[[#This Row],[Date de signature]],"mmm")))</f>
        <v/>
      </c>
      <c r="E317" s="183" t="str">
        <f>IF(ISBLANK(Tableau2[[#This Row],[Date de signature]]),"",UPPER(TEXT(Tableau2[[#This Row],[Date de signature]],"AAAA")))</f>
        <v/>
      </c>
      <c r="F317" s="207"/>
      <c r="G317" s="183"/>
      <c r="H317" s="386"/>
      <c r="I317" s="388"/>
      <c r="J317" s="191"/>
      <c r="K317" s="63" t="str">
        <f>IFERROR(VLOOKUP(Tableau2[[#This Row],[Nom association/Sigle]],Tableau1[],2,FALSE),"")</f>
        <v/>
      </c>
      <c r="L317" s="63" t="str">
        <f>IFERROR(VLOOKUP(Tableau2[[#This Row],[Nom association/Sigle]],Tableau1[],4,FALSE),"")</f>
        <v/>
      </c>
      <c r="M317" s="63" t="str">
        <f>IFERROR(VLOOKUP(Tableau2[[#This Row],[Nom association/Sigle]],Tableau1[],5,FALSE),"")</f>
        <v/>
      </c>
      <c r="N317" s="450" t="str">
        <f>IFERROR(VLOOKUP(Tableau2[[#This Row],[Nom association/Sigle]],Tableau1[],6,FALSE),"")</f>
        <v/>
      </c>
      <c r="O317" s="63" t="str">
        <f>IFERROR(VLOOKUP(Tableau2[[#This Row],[Nom association/Sigle]],Tableau1[],7,FALSE),"")</f>
        <v/>
      </c>
      <c r="P317" s="390"/>
      <c r="Q317" s="191"/>
      <c r="R317" s="191"/>
      <c r="S317" s="317"/>
      <c r="T317" s="318"/>
      <c r="U317" s="318"/>
      <c r="V317" s="191"/>
      <c r="W317" s="316"/>
      <c r="X317" s="316" t="str">
        <f>IF(ISBLANK(Tableau2[[#This Row],[Date de début]]),"",UPPER(TEXT(Tableau2[[#This Row],[Date de début]],"mmm")))</f>
        <v/>
      </c>
      <c r="Y317" s="316" t="str">
        <f>IF(ISBLANK(Tableau2[[#This Row],[Date de début]]),"",UPPER(TEXT(Tableau2[[#This Row],[Date de début]],"AAAA")))</f>
        <v/>
      </c>
      <c r="Z317" s="316"/>
      <c r="AA317" s="186" t="str">
        <f>IF(ISBLANK(Tableau2[[#This Row],[Date de fin]]),"",UPPER(TEXT(Tableau2[[#This Row],[Date de fin]],"mmm")))</f>
        <v/>
      </c>
      <c r="AB317" s="319" t="str">
        <f>IF(ISBLANK(Tableau2[[#This Row],[Date de fin]]),"",UPPER(TEXT(Tableau2[[#This Row],[Date de fin]],"AAAA")))</f>
        <v/>
      </c>
      <c r="AC317" s="320">
        <f>DATEDIF(Tableau2[[#This Row],[Date de début]],Tableau2[[#This Row],[Date de fin]],"m")</f>
        <v>0</v>
      </c>
      <c r="AD317" s="318"/>
      <c r="AE317" s="183"/>
      <c r="AF317" s="183"/>
      <c r="AG317" s="191"/>
      <c r="AH317" s="321"/>
      <c r="AI317" s="321"/>
      <c r="AJ317" s="338"/>
      <c r="AK317" s="350">
        <f t="shared" si="4"/>
        <v>0</v>
      </c>
      <c r="AL317" s="339"/>
    </row>
    <row r="318" spans="3:38" ht="42" customHeight="1" x14ac:dyDescent="0.35">
      <c r="C318" s="316"/>
      <c r="D318" s="183" t="str">
        <f>IF(ISBLANK(Tableau2[[#This Row],[Date de signature]]),"",UPPER(TEXT(Tableau2[[#This Row],[Date de signature]],"mmm")))</f>
        <v/>
      </c>
      <c r="E318" s="183" t="str">
        <f>IF(ISBLANK(Tableau2[[#This Row],[Date de signature]]),"",UPPER(TEXT(Tableau2[[#This Row],[Date de signature]],"AAAA")))</f>
        <v/>
      </c>
      <c r="F318" s="207"/>
      <c r="G318" s="183"/>
      <c r="H318" s="386"/>
      <c r="I318" s="388"/>
      <c r="J318" s="191"/>
      <c r="K318" s="63" t="str">
        <f>IFERROR(VLOOKUP(Tableau2[[#This Row],[Nom association/Sigle]],Tableau1[],2,FALSE),"")</f>
        <v/>
      </c>
      <c r="L318" s="63" t="str">
        <f>IFERROR(VLOOKUP(Tableau2[[#This Row],[Nom association/Sigle]],Tableau1[],4,FALSE),"")</f>
        <v/>
      </c>
      <c r="M318" s="63" t="str">
        <f>IFERROR(VLOOKUP(Tableau2[[#This Row],[Nom association/Sigle]],Tableau1[],5,FALSE),"")</f>
        <v/>
      </c>
      <c r="N318" s="450" t="str">
        <f>IFERROR(VLOOKUP(Tableau2[[#This Row],[Nom association/Sigle]],Tableau1[],6,FALSE),"")</f>
        <v/>
      </c>
      <c r="O318" s="63" t="str">
        <f>IFERROR(VLOOKUP(Tableau2[[#This Row],[Nom association/Sigle]],Tableau1[],7,FALSE),"")</f>
        <v/>
      </c>
      <c r="P318" s="390"/>
      <c r="Q318" s="191"/>
      <c r="R318" s="191"/>
      <c r="S318" s="317"/>
      <c r="T318" s="318"/>
      <c r="U318" s="318"/>
      <c r="V318" s="191"/>
      <c r="W318" s="316"/>
      <c r="X318" s="316" t="str">
        <f>IF(ISBLANK(Tableau2[[#This Row],[Date de début]]),"",UPPER(TEXT(Tableau2[[#This Row],[Date de début]],"mmm")))</f>
        <v/>
      </c>
      <c r="Y318" s="316" t="str">
        <f>IF(ISBLANK(Tableau2[[#This Row],[Date de début]]),"",UPPER(TEXT(Tableau2[[#This Row],[Date de début]],"AAAA")))</f>
        <v/>
      </c>
      <c r="Z318" s="316"/>
      <c r="AA318" s="186" t="str">
        <f>IF(ISBLANK(Tableau2[[#This Row],[Date de fin]]),"",UPPER(TEXT(Tableau2[[#This Row],[Date de fin]],"mmm")))</f>
        <v/>
      </c>
      <c r="AB318" s="319" t="str">
        <f>IF(ISBLANK(Tableau2[[#This Row],[Date de fin]]),"",UPPER(TEXT(Tableau2[[#This Row],[Date de fin]],"AAAA")))</f>
        <v/>
      </c>
      <c r="AC318" s="320">
        <f>DATEDIF(Tableau2[[#This Row],[Date de début]],Tableau2[[#This Row],[Date de fin]],"m")</f>
        <v>0</v>
      </c>
      <c r="AD318" s="318"/>
      <c r="AE318" s="183"/>
      <c r="AF318" s="183"/>
      <c r="AG318" s="191"/>
      <c r="AH318" s="321"/>
      <c r="AI318" s="321"/>
      <c r="AJ318" s="338"/>
      <c r="AK318" s="350">
        <f t="shared" si="4"/>
        <v>0</v>
      </c>
      <c r="AL318" s="339"/>
    </row>
    <row r="319" spans="3:38" ht="42" customHeight="1" x14ac:dyDescent="0.35">
      <c r="C319" s="316"/>
      <c r="D319" s="183" t="str">
        <f>IF(ISBLANK(Tableau2[[#This Row],[Date de signature]]),"",UPPER(TEXT(Tableau2[[#This Row],[Date de signature]],"mmm")))</f>
        <v/>
      </c>
      <c r="E319" s="183" t="str">
        <f>IF(ISBLANK(Tableau2[[#This Row],[Date de signature]]),"",UPPER(TEXT(Tableau2[[#This Row],[Date de signature]],"AAAA")))</f>
        <v/>
      </c>
      <c r="F319" s="207"/>
      <c r="G319" s="183"/>
      <c r="H319" s="386"/>
      <c r="I319" s="388"/>
      <c r="J319" s="191"/>
      <c r="K319" s="63" t="str">
        <f>IFERROR(VLOOKUP(Tableau2[[#This Row],[Nom association/Sigle]],Tableau1[],2,FALSE),"")</f>
        <v/>
      </c>
      <c r="L319" s="63" t="str">
        <f>IFERROR(VLOOKUP(Tableau2[[#This Row],[Nom association/Sigle]],Tableau1[],4,FALSE),"")</f>
        <v/>
      </c>
      <c r="M319" s="63" t="str">
        <f>IFERROR(VLOOKUP(Tableau2[[#This Row],[Nom association/Sigle]],Tableau1[],5,FALSE),"")</f>
        <v/>
      </c>
      <c r="N319" s="450" t="str">
        <f>IFERROR(VLOOKUP(Tableau2[[#This Row],[Nom association/Sigle]],Tableau1[],6,FALSE),"")</f>
        <v/>
      </c>
      <c r="O319" s="63" t="str">
        <f>IFERROR(VLOOKUP(Tableau2[[#This Row],[Nom association/Sigle]],Tableau1[],7,FALSE),"")</f>
        <v/>
      </c>
      <c r="P319" s="390"/>
      <c r="Q319" s="191"/>
      <c r="R319" s="191"/>
      <c r="S319" s="317"/>
      <c r="T319" s="318"/>
      <c r="U319" s="318"/>
      <c r="V319" s="191"/>
      <c r="W319" s="316"/>
      <c r="X319" s="316" t="str">
        <f>IF(ISBLANK(Tableau2[[#This Row],[Date de début]]),"",UPPER(TEXT(Tableau2[[#This Row],[Date de début]],"mmm")))</f>
        <v/>
      </c>
      <c r="Y319" s="316" t="str">
        <f>IF(ISBLANK(Tableau2[[#This Row],[Date de début]]),"",UPPER(TEXT(Tableau2[[#This Row],[Date de début]],"AAAA")))</f>
        <v/>
      </c>
      <c r="Z319" s="316"/>
      <c r="AA319" s="186" t="str">
        <f>IF(ISBLANK(Tableau2[[#This Row],[Date de fin]]),"",UPPER(TEXT(Tableau2[[#This Row],[Date de fin]],"mmm")))</f>
        <v/>
      </c>
      <c r="AB319" s="319" t="str">
        <f>IF(ISBLANK(Tableau2[[#This Row],[Date de fin]]),"",UPPER(TEXT(Tableau2[[#This Row],[Date de fin]],"AAAA")))</f>
        <v/>
      </c>
      <c r="AC319" s="320">
        <f>DATEDIF(Tableau2[[#This Row],[Date de début]],Tableau2[[#This Row],[Date de fin]],"m")</f>
        <v>0</v>
      </c>
      <c r="AD319" s="318"/>
      <c r="AE319" s="183"/>
      <c r="AF319" s="183"/>
      <c r="AG319" s="191"/>
      <c r="AH319" s="321"/>
      <c r="AI319" s="321"/>
      <c r="AJ319" s="338"/>
      <c r="AK319" s="350">
        <f t="shared" si="4"/>
        <v>0</v>
      </c>
      <c r="AL319" s="339"/>
    </row>
    <row r="320" spans="3:38" ht="42" customHeight="1" x14ac:dyDescent="0.35">
      <c r="C320" s="316"/>
      <c r="D320" s="183" t="str">
        <f>IF(ISBLANK(Tableau2[[#This Row],[Date de signature]]),"",UPPER(TEXT(Tableau2[[#This Row],[Date de signature]],"mmm")))</f>
        <v/>
      </c>
      <c r="E320" s="183" t="str">
        <f>IF(ISBLANK(Tableau2[[#This Row],[Date de signature]]),"",UPPER(TEXT(Tableau2[[#This Row],[Date de signature]],"AAAA")))</f>
        <v/>
      </c>
      <c r="F320" s="207"/>
      <c r="G320" s="183"/>
      <c r="H320" s="386"/>
      <c r="I320" s="388"/>
      <c r="J320" s="191"/>
      <c r="K320" s="63" t="str">
        <f>IFERROR(VLOOKUP(Tableau2[[#This Row],[Nom association/Sigle]],Tableau1[],2,FALSE),"")</f>
        <v/>
      </c>
      <c r="L320" s="63" t="str">
        <f>IFERROR(VLOOKUP(Tableau2[[#This Row],[Nom association/Sigle]],Tableau1[],4,FALSE),"")</f>
        <v/>
      </c>
      <c r="M320" s="63" t="str">
        <f>IFERROR(VLOOKUP(Tableau2[[#This Row],[Nom association/Sigle]],Tableau1[],5,FALSE),"")</f>
        <v/>
      </c>
      <c r="N320" s="450" t="str">
        <f>IFERROR(VLOOKUP(Tableau2[[#This Row],[Nom association/Sigle]],Tableau1[],6,FALSE),"")</f>
        <v/>
      </c>
      <c r="O320" s="63" t="str">
        <f>IFERROR(VLOOKUP(Tableau2[[#This Row],[Nom association/Sigle]],Tableau1[],7,FALSE),"")</f>
        <v/>
      </c>
      <c r="P320" s="390"/>
      <c r="Q320" s="191"/>
      <c r="R320" s="191"/>
      <c r="S320" s="317"/>
      <c r="T320" s="318"/>
      <c r="U320" s="318"/>
      <c r="V320" s="191"/>
      <c r="W320" s="316"/>
      <c r="X320" s="316" t="str">
        <f>IF(ISBLANK(Tableau2[[#This Row],[Date de début]]),"",UPPER(TEXT(Tableau2[[#This Row],[Date de début]],"mmm")))</f>
        <v/>
      </c>
      <c r="Y320" s="316" t="str">
        <f>IF(ISBLANK(Tableau2[[#This Row],[Date de début]]),"",UPPER(TEXT(Tableau2[[#This Row],[Date de début]],"AAAA")))</f>
        <v/>
      </c>
      <c r="Z320" s="316"/>
      <c r="AA320" s="186" t="str">
        <f>IF(ISBLANK(Tableau2[[#This Row],[Date de fin]]),"",UPPER(TEXT(Tableau2[[#This Row],[Date de fin]],"mmm")))</f>
        <v/>
      </c>
      <c r="AB320" s="319" t="str">
        <f>IF(ISBLANK(Tableau2[[#This Row],[Date de fin]]),"",UPPER(TEXT(Tableau2[[#This Row],[Date de fin]],"AAAA")))</f>
        <v/>
      </c>
      <c r="AC320" s="320">
        <f>DATEDIF(Tableau2[[#This Row],[Date de début]],Tableau2[[#This Row],[Date de fin]],"m")</f>
        <v>0</v>
      </c>
      <c r="AD320" s="318"/>
      <c r="AE320" s="183"/>
      <c r="AF320" s="183"/>
      <c r="AG320" s="191"/>
      <c r="AH320" s="321"/>
      <c r="AI320" s="321"/>
      <c r="AJ320" s="338"/>
      <c r="AK320" s="350">
        <f t="shared" si="4"/>
        <v>0</v>
      </c>
      <c r="AL320" s="339"/>
    </row>
    <row r="321" spans="3:38" ht="42" customHeight="1" x14ac:dyDescent="0.35">
      <c r="C321" s="316"/>
      <c r="D321" s="183" t="str">
        <f>IF(ISBLANK(Tableau2[[#This Row],[Date de signature]]),"",UPPER(TEXT(Tableau2[[#This Row],[Date de signature]],"mmm")))</f>
        <v/>
      </c>
      <c r="E321" s="183" t="str">
        <f>IF(ISBLANK(Tableau2[[#This Row],[Date de signature]]),"",UPPER(TEXT(Tableau2[[#This Row],[Date de signature]],"AAAA")))</f>
        <v/>
      </c>
      <c r="F321" s="207"/>
      <c r="G321" s="183"/>
      <c r="H321" s="386"/>
      <c r="I321" s="388"/>
      <c r="J321" s="191"/>
      <c r="K321" s="63" t="str">
        <f>IFERROR(VLOOKUP(Tableau2[[#This Row],[Nom association/Sigle]],Tableau1[],2,FALSE),"")</f>
        <v/>
      </c>
      <c r="L321" s="63" t="str">
        <f>IFERROR(VLOOKUP(Tableau2[[#This Row],[Nom association/Sigle]],Tableau1[],4,FALSE),"")</f>
        <v/>
      </c>
      <c r="M321" s="63" t="str">
        <f>IFERROR(VLOOKUP(Tableau2[[#This Row],[Nom association/Sigle]],Tableau1[],5,FALSE),"")</f>
        <v/>
      </c>
      <c r="N321" s="450" t="str">
        <f>IFERROR(VLOOKUP(Tableau2[[#This Row],[Nom association/Sigle]],Tableau1[],6,FALSE),"")</f>
        <v/>
      </c>
      <c r="O321" s="63" t="str">
        <f>IFERROR(VLOOKUP(Tableau2[[#This Row],[Nom association/Sigle]],Tableau1[],7,FALSE),"")</f>
        <v/>
      </c>
      <c r="P321" s="390"/>
      <c r="Q321" s="191"/>
      <c r="R321" s="191"/>
      <c r="S321" s="317"/>
      <c r="T321" s="318"/>
      <c r="U321" s="318"/>
      <c r="V321" s="191"/>
      <c r="W321" s="316"/>
      <c r="X321" s="316" t="str">
        <f>IF(ISBLANK(Tableau2[[#This Row],[Date de début]]),"",UPPER(TEXT(Tableau2[[#This Row],[Date de début]],"mmm")))</f>
        <v/>
      </c>
      <c r="Y321" s="316" t="str">
        <f>IF(ISBLANK(Tableau2[[#This Row],[Date de début]]),"",UPPER(TEXT(Tableau2[[#This Row],[Date de début]],"AAAA")))</f>
        <v/>
      </c>
      <c r="Z321" s="316"/>
      <c r="AA321" s="186" t="str">
        <f>IF(ISBLANK(Tableau2[[#This Row],[Date de fin]]),"",UPPER(TEXT(Tableau2[[#This Row],[Date de fin]],"mmm")))</f>
        <v/>
      </c>
      <c r="AB321" s="319" t="str">
        <f>IF(ISBLANK(Tableau2[[#This Row],[Date de fin]]),"",UPPER(TEXT(Tableau2[[#This Row],[Date de fin]],"AAAA")))</f>
        <v/>
      </c>
      <c r="AC321" s="320">
        <f>DATEDIF(Tableau2[[#This Row],[Date de début]],Tableau2[[#This Row],[Date de fin]],"m")</f>
        <v>0</v>
      </c>
      <c r="AD321" s="318"/>
      <c r="AE321" s="183"/>
      <c r="AF321" s="183"/>
      <c r="AG321" s="191"/>
      <c r="AH321" s="321"/>
      <c r="AI321" s="321"/>
      <c r="AJ321" s="338"/>
      <c r="AK321" s="350">
        <f t="shared" si="4"/>
        <v>0</v>
      </c>
      <c r="AL321" s="339"/>
    </row>
    <row r="322" spans="3:38" ht="42" customHeight="1" x14ac:dyDescent="0.35">
      <c r="C322" s="316"/>
      <c r="D322" s="183" t="str">
        <f>IF(ISBLANK(Tableau2[[#This Row],[Date de signature]]),"",UPPER(TEXT(Tableau2[[#This Row],[Date de signature]],"mmm")))</f>
        <v/>
      </c>
      <c r="E322" s="183" t="str">
        <f>IF(ISBLANK(Tableau2[[#This Row],[Date de signature]]),"",UPPER(TEXT(Tableau2[[#This Row],[Date de signature]],"AAAA")))</f>
        <v/>
      </c>
      <c r="F322" s="207"/>
      <c r="G322" s="183"/>
      <c r="H322" s="386"/>
      <c r="I322" s="388"/>
      <c r="J322" s="191"/>
      <c r="K322" s="63" t="str">
        <f>IFERROR(VLOOKUP(Tableau2[[#This Row],[Nom association/Sigle]],Tableau1[],2,FALSE),"")</f>
        <v/>
      </c>
      <c r="L322" s="63" t="str">
        <f>IFERROR(VLOOKUP(Tableau2[[#This Row],[Nom association/Sigle]],Tableau1[],4,FALSE),"")</f>
        <v/>
      </c>
      <c r="M322" s="63" t="str">
        <f>IFERROR(VLOOKUP(Tableau2[[#This Row],[Nom association/Sigle]],Tableau1[],5,FALSE),"")</f>
        <v/>
      </c>
      <c r="N322" s="450" t="str">
        <f>IFERROR(VLOOKUP(Tableau2[[#This Row],[Nom association/Sigle]],Tableau1[],6,FALSE),"")</f>
        <v/>
      </c>
      <c r="O322" s="63" t="str">
        <f>IFERROR(VLOOKUP(Tableau2[[#This Row],[Nom association/Sigle]],Tableau1[],7,FALSE),"")</f>
        <v/>
      </c>
      <c r="P322" s="390"/>
      <c r="Q322" s="191"/>
      <c r="R322" s="191"/>
      <c r="S322" s="317"/>
      <c r="T322" s="318"/>
      <c r="U322" s="318"/>
      <c r="V322" s="191"/>
      <c r="W322" s="316"/>
      <c r="X322" s="316" t="str">
        <f>IF(ISBLANK(Tableau2[[#This Row],[Date de début]]),"",UPPER(TEXT(Tableau2[[#This Row],[Date de début]],"mmm")))</f>
        <v/>
      </c>
      <c r="Y322" s="316" t="str">
        <f>IF(ISBLANK(Tableau2[[#This Row],[Date de début]]),"",UPPER(TEXT(Tableau2[[#This Row],[Date de début]],"AAAA")))</f>
        <v/>
      </c>
      <c r="Z322" s="316"/>
      <c r="AA322" s="186" t="str">
        <f>IF(ISBLANK(Tableau2[[#This Row],[Date de fin]]),"",UPPER(TEXT(Tableau2[[#This Row],[Date de fin]],"mmm")))</f>
        <v/>
      </c>
      <c r="AB322" s="319" t="str">
        <f>IF(ISBLANK(Tableau2[[#This Row],[Date de fin]]),"",UPPER(TEXT(Tableau2[[#This Row],[Date de fin]],"AAAA")))</f>
        <v/>
      </c>
      <c r="AC322" s="320">
        <f>DATEDIF(Tableau2[[#This Row],[Date de début]],Tableau2[[#This Row],[Date de fin]],"m")</f>
        <v>0</v>
      </c>
      <c r="AD322" s="318"/>
      <c r="AE322" s="183"/>
      <c r="AF322" s="183"/>
      <c r="AG322" s="191"/>
      <c r="AH322" s="321"/>
      <c r="AI322" s="321"/>
      <c r="AJ322" s="338"/>
      <c r="AK322" s="350">
        <f t="shared" si="4"/>
        <v>0</v>
      </c>
      <c r="AL322" s="339"/>
    </row>
    <row r="323" spans="3:38" ht="42" customHeight="1" x14ac:dyDescent="0.35">
      <c r="C323" s="316"/>
      <c r="D323" s="183" t="str">
        <f>IF(ISBLANK(Tableau2[[#This Row],[Date de signature]]),"",UPPER(TEXT(Tableau2[[#This Row],[Date de signature]],"mmm")))</f>
        <v/>
      </c>
      <c r="E323" s="183" t="str">
        <f>IF(ISBLANK(Tableau2[[#This Row],[Date de signature]]),"",UPPER(TEXT(Tableau2[[#This Row],[Date de signature]],"AAAA")))</f>
        <v/>
      </c>
      <c r="F323" s="207"/>
      <c r="G323" s="183"/>
      <c r="H323" s="386"/>
      <c r="I323" s="388"/>
      <c r="J323" s="191"/>
      <c r="K323" s="63" t="str">
        <f>IFERROR(VLOOKUP(Tableau2[[#This Row],[Nom association/Sigle]],Tableau1[],2,FALSE),"")</f>
        <v/>
      </c>
      <c r="L323" s="63" t="str">
        <f>IFERROR(VLOOKUP(Tableau2[[#This Row],[Nom association/Sigle]],Tableau1[],4,FALSE),"")</f>
        <v/>
      </c>
      <c r="M323" s="63" t="str">
        <f>IFERROR(VLOOKUP(Tableau2[[#This Row],[Nom association/Sigle]],Tableau1[],5,FALSE),"")</f>
        <v/>
      </c>
      <c r="N323" s="450" t="str">
        <f>IFERROR(VLOOKUP(Tableau2[[#This Row],[Nom association/Sigle]],Tableau1[],6,FALSE),"")</f>
        <v/>
      </c>
      <c r="O323" s="63" t="str">
        <f>IFERROR(VLOOKUP(Tableau2[[#This Row],[Nom association/Sigle]],Tableau1[],7,FALSE),"")</f>
        <v/>
      </c>
      <c r="P323" s="390"/>
      <c r="Q323" s="191"/>
      <c r="R323" s="191"/>
      <c r="S323" s="317"/>
      <c r="T323" s="318"/>
      <c r="U323" s="318"/>
      <c r="V323" s="191"/>
      <c r="W323" s="316"/>
      <c r="X323" s="316" t="str">
        <f>IF(ISBLANK(Tableau2[[#This Row],[Date de début]]),"",UPPER(TEXT(Tableau2[[#This Row],[Date de début]],"mmm")))</f>
        <v/>
      </c>
      <c r="Y323" s="316" t="str">
        <f>IF(ISBLANK(Tableau2[[#This Row],[Date de début]]),"",UPPER(TEXT(Tableau2[[#This Row],[Date de début]],"AAAA")))</f>
        <v/>
      </c>
      <c r="Z323" s="316"/>
      <c r="AA323" s="186" t="str">
        <f>IF(ISBLANK(Tableau2[[#This Row],[Date de fin]]),"",UPPER(TEXT(Tableau2[[#This Row],[Date de fin]],"mmm")))</f>
        <v/>
      </c>
      <c r="AB323" s="319" t="str">
        <f>IF(ISBLANK(Tableau2[[#This Row],[Date de fin]]),"",UPPER(TEXT(Tableau2[[#This Row],[Date de fin]],"AAAA")))</f>
        <v/>
      </c>
      <c r="AC323" s="320">
        <f>DATEDIF(Tableau2[[#This Row],[Date de début]],Tableau2[[#This Row],[Date de fin]],"m")</f>
        <v>0</v>
      </c>
      <c r="AD323" s="318"/>
      <c r="AE323" s="183"/>
      <c r="AF323" s="183"/>
      <c r="AG323" s="191"/>
      <c r="AH323" s="321"/>
      <c r="AI323" s="321"/>
      <c r="AJ323" s="338"/>
      <c r="AK323" s="350">
        <f t="shared" si="4"/>
        <v>0</v>
      </c>
      <c r="AL323" s="339"/>
    </row>
    <row r="324" spans="3:38" ht="42" customHeight="1" x14ac:dyDescent="0.35">
      <c r="C324" s="316"/>
      <c r="D324" s="183" t="str">
        <f>IF(ISBLANK(Tableau2[[#This Row],[Date de signature]]),"",UPPER(TEXT(Tableau2[[#This Row],[Date de signature]],"mmm")))</f>
        <v/>
      </c>
      <c r="E324" s="183" t="str">
        <f>IF(ISBLANK(Tableau2[[#This Row],[Date de signature]]),"",UPPER(TEXT(Tableau2[[#This Row],[Date de signature]],"AAAA")))</f>
        <v/>
      </c>
      <c r="F324" s="207"/>
      <c r="G324" s="183"/>
      <c r="H324" s="386"/>
      <c r="I324" s="388"/>
      <c r="J324" s="191"/>
      <c r="K324" s="63" t="str">
        <f>IFERROR(VLOOKUP(Tableau2[[#This Row],[Nom association/Sigle]],Tableau1[],2,FALSE),"")</f>
        <v/>
      </c>
      <c r="L324" s="63" t="str">
        <f>IFERROR(VLOOKUP(Tableau2[[#This Row],[Nom association/Sigle]],Tableau1[],4,FALSE),"")</f>
        <v/>
      </c>
      <c r="M324" s="63" t="str">
        <f>IFERROR(VLOOKUP(Tableau2[[#This Row],[Nom association/Sigle]],Tableau1[],5,FALSE),"")</f>
        <v/>
      </c>
      <c r="N324" s="450" t="str">
        <f>IFERROR(VLOOKUP(Tableau2[[#This Row],[Nom association/Sigle]],Tableau1[],6,FALSE),"")</f>
        <v/>
      </c>
      <c r="O324" s="63" t="str">
        <f>IFERROR(VLOOKUP(Tableau2[[#This Row],[Nom association/Sigle]],Tableau1[],7,FALSE),"")</f>
        <v/>
      </c>
      <c r="P324" s="390"/>
      <c r="Q324" s="191"/>
      <c r="R324" s="191"/>
      <c r="S324" s="317"/>
      <c r="T324" s="318"/>
      <c r="U324" s="318"/>
      <c r="V324" s="191"/>
      <c r="W324" s="316"/>
      <c r="X324" s="316" t="str">
        <f>IF(ISBLANK(Tableau2[[#This Row],[Date de début]]),"",UPPER(TEXT(Tableau2[[#This Row],[Date de début]],"mmm")))</f>
        <v/>
      </c>
      <c r="Y324" s="316" t="str">
        <f>IF(ISBLANK(Tableau2[[#This Row],[Date de début]]),"",UPPER(TEXT(Tableau2[[#This Row],[Date de début]],"AAAA")))</f>
        <v/>
      </c>
      <c r="Z324" s="316"/>
      <c r="AA324" s="186" t="str">
        <f>IF(ISBLANK(Tableau2[[#This Row],[Date de fin]]),"",UPPER(TEXT(Tableau2[[#This Row],[Date de fin]],"mmm")))</f>
        <v/>
      </c>
      <c r="AB324" s="319" t="str">
        <f>IF(ISBLANK(Tableau2[[#This Row],[Date de fin]]),"",UPPER(TEXT(Tableau2[[#This Row],[Date de fin]],"AAAA")))</f>
        <v/>
      </c>
      <c r="AC324" s="320">
        <f>DATEDIF(Tableau2[[#This Row],[Date de début]],Tableau2[[#This Row],[Date de fin]],"m")</f>
        <v>0</v>
      </c>
      <c r="AD324" s="318"/>
      <c r="AE324" s="183"/>
      <c r="AF324" s="183"/>
      <c r="AG324" s="191"/>
      <c r="AH324" s="321"/>
      <c r="AI324" s="321"/>
      <c r="AJ324" s="338"/>
      <c r="AK324" s="350">
        <f t="shared" si="4"/>
        <v>0</v>
      </c>
      <c r="AL324" s="339"/>
    </row>
    <row r="325" spans="3:38" ht="42" customHeight="1" x14ac:dyDescent="0.35">
      <c r="C325" s="316"/>
      <c r="D325" s="183" t="str">
        <f>IF(ISBLANK(Tableau2[[#This Row],[Date de signature]]),"",UPPER(TEXT(Tableau2[[#This Row],[Date de signature]],"mmm")))</f>
        <v/>
      </c>
      <c r="E325" s="183" t="str">
        <f>IF(ISBLANK(Tableau2[[#This Row],[Date de signature]]),"",UPPER(TEXT(Tableau2[[#This Row],[Date de signature]],"AAAA")))</f>
        <v/>
      </c>
      <c r="F325" s="207"/>
      <c r="G325" s="183"/>
      <c r="H325" s="386"/>
      <c r="I325" s="388"/>
      <c r="J325" s="191"/>
      <c r="K325" s="63" t="str">
        <f>IFERROR(VLOOKUP(Tableau2[[#This Row],[Nom association/Sigle]],Tableau1[],2,FALSE),"")</f>
        <v/>
      </c>
      <c r="L325" s="63" t="str">
        <f>IFERROR(VLOOKUP(Tableau2[[#This Row],[Nom association/Sigle]],Tableau1[],4,FALSE),"")</f>
        <v/>
      </c>
      <c r="M325" s="63" t="str">
        <f>IFERROR(VLOOKUP(Tableau2[[#This Row],[Nom association/Sigle]],Tableau1[],5,FALSE),"")</f>
        <v/>
      </c>
      <c r="N325" s="450" t="str">
        <f>IFERROR(VLOOKUP(Tableau2[[#This Row],[Nom association/Sigle]],Tableau1[],6,FALSE),"")</f>
        <v/>
      </c>
      <c r="O325" s="63" t="str">
        <f>IFERROR(VLOOKUP(Tableau2[[#This Row],[Nom association/Sigle]],Tableau1[],7,FALSE),"")</f>
        <v/>
      </c>
      <c r="P325" s="390"/>
      <c r="Q325" s="191"/>
      <c r="R325" s="191"/>
      <c r="S325" s="317"/>
      <c r="T325" s="318"/>
      <c r="U325" s="318"/>
      <c r="V325" s="191"/>
      <c r="W325" s="316"/>
      <c r="X325" s="316" t="str">
        <f>IF(ISBLANK(Tableau2[[#This Row],[Date de début]]),"",UPPER(TEXT(Tableau2[[#This Row],[Date de début]],"mmm")))</f>
        <v/>
      </c>
      <c r="Y325" s="316" t="str">
        <f>IF(ISBLANK(Tableau2[[#This Row],[Date de début]]),"",UPPER(TEXT(Tableau2[[#This Row],[Date de début]],"AAAA")))</f>
        <v/>
      </c>
      <c r="Z325" s="316"/>
      <c r="AA325" s="186" t="str">
        <f>IF(ISBLANK(Tableau2[[#This Row],[Date de fin]]),"",UPPER(TEXT(Tableau2[[#This Row],[Date de fin]],"mmm")))</f>
        <v/>
      </c>
      <c r="AB325" s="319" t="str">
        <f>IF(ISBLANK(Tableau2[[#This Row],[Date de fin]]),"",UPPER(TEXT(Tableau2[[#This Row],[Date de fin]],"AAAA")))</f>
        <v/>
      </c>
      <c r="AC325" s="320">
        <f>DATEDIF(Tableau2[[#This Row],[Date de début]],Tableau2[[#This Row],[Date de fin]],"m")</f>
        <v>0</v>
      </c>
      <c r="AD325" s="318"/>
      <c r="AE325" s="183"/>
      <c r="AF325" s="183"/>
      <c r="AG325" s="191"/>
      <c r="AH325" s="321"/>
      <c r="AI325" s="321"/>
      <c r="AJ325" s="338"/>
      <c r="AK325" s="350">
        <f t="shared" si="4"/>
        <v>0</v>
      </c>
      <c r="AL325" s="339"/>
    </row>
    <row r="326" spans="3:38" ht="42" customHeight="1" x14ac:dyDescent="0.35">
      <c r="C326" s="316"/>
      <c r="D326" s="183" t="str">
        <f>IF(ISBLANK(Tableau2[[#This Row],[Date de signature]]),"",UPPER(TEXT(Tableau2[[#This Row],[Date de signature]],"mmm")))</f>
        <v/>
      </c>
      <c r="E326" s="183" t="str">
        <f>IF(ISBLANK(Tableau2[[#This Row],[Date de signature]]),"",UPPER(TEXT(Tableau2[[#This Row],[Date de signature]],"AAAA")))</f>
        <v/>
      </c>
      <c r="F326" s="207"/>
      <c r="G326" s="183"/>
      <c r="H326" s="386"/>
      <c r="I326" s="388"/>
      <c r="J326" s="191"/>
      <c r="K326" s="63" t="str">
        <f>IFERROR(VLOOKUP(Tableau2[[#This Row],[Nom association/Sigle]],Tableau1[],2,FALSE),"")</f>
        <v/>
      </c>
      <c r="L326" s="63" t="str">
        <f>IFERROR(VLOOKUP(Tableau2[[#This Row],[Nom association/Sigle]],Tableau1[],4,FALSE),"")</f>
        <v/>
      </c>
      <c r="M326" s="63" t="str">
        <f>IFERROR(VLOOKUP(Tableau2[[#This Row],[Nom association/Sigle]],Tableau1[],5,FALSE),"")</f>
        <v/>
      </c>
      <c r="N326" s="450" t="str">
        <f>IFERROR(VLOOKUP(Tableau2[[#This Row],[Nom association/Sigle]],Tableau1[],6,FALSE),"")</f>
        <v/>
      </c>
      <c r="O326" s="63" t="str">
        <f>IFERROR(VLOOKUP(Tableau2[[#This Row],[Nom association/Sigle]],Tableau1[],7,FALSE),"")</f>
        <v/>
      </c>
      <c r="P326" s="390"/>
      <c r="Q326" s="191"/>
      <c r="R326" s="191"/>
      <c r="S326" s="317"/>
      <c r="T326" s="318"/>
      <c r="U326" s="318"/>
      <c r="V326" s="191"/>
      <c r="W326" s="316"/>
      <c r="X326" s="316" t="str">
        <f>IF(ISBLANK(Tableau2[[#This Row],[Date de début]]),"",UPPER(TEXT(Tableau2[[#This Row],[Date de début]],"mmm")))</f>
        <v/>
      </c>
      <c r="Y326" s="316" t="str">
        <f>IF(ISBLANK(Tableau2[[#This Row],[Date de début]]),"",UPPER(TEXT(Tableau2[[#This Row],[Date de début]],"AAAA")))</f>
        <v/>
      </c>
      <c r="Z326" s="316"/>
      <c r="AA326" s="186" t="str">
        <f>IF(ISBLANK(Tableau2[[#This Row],[Date de fin]]),"",UPPER(TEXT(Tableau2[[#This Row],[Date de fin]],"mmm")))</f>
        <v/>
      </c>
      <c r="AB326" s="319" t="str">
        <f>IF(ISBLANK(Tableau2[[#This Row],[Date de fin]]),"",UPPER(TEXT(Tableau2[[#This Row],[Date de fin]],"AAAA")))</f>
        <v/>
      </c>
      <c r="AC326" s="320">
        <f>DATEDIF(Tableau2[[#This Row],[Date de début]],Tableau2[[#This Row],[Date de fin]],"m")</f>
        <v>0</v>
      </c>
      <c r="AD326" s="318"/>
      <c r="AE326" s="183"/>
      <c r="AF326" s="183"/>
      <c r="AG326" s="191"/>
      <c r="AH326" s="321"/>
      <c r="AI326" s="321"/>
      <c r="AJ326" s="338"/>
      <c r="AK326" s="350">
        <f t="shared" si="4"/>
        <v>0</v>
      </c>
      <c r="AL326" s="339"/>
    </row>
    <row r="327" spans="3:38" ht="42" customHeight="1" x14ac:dyDescent="0.35">
      <c r="C327" s="316"/>
      <c r="D327" s="183" t="str">
        <f>IF(ISBLANK(Tableau2[[#This Row],[Date de signature]]),"",UPPER(TEXT(Tableau2[[#This Row],[Date de signature]],"mmm")))</f>
        <v/>
      </c>
      <c r="E327" s="183" t="str">
        <f>IF(ISBLANK(Tableau2[[#This Row],[Date de signature]]),"",UPPER(TEXT(Tableau2[[#This Row],[Date de signature]],"AAAA")))</f>
        <v/>
      </c>
      <c r="F327" s="207"/>
      <c r="G327" s="183"/>
      <c r="H327" s="386"/>
      <c r="I327" s="388"/>
      <c r="J327" s="191"/>
      <c r="K327" s="63" t="str">
        <f>IFERROR(VLOOKUP(Tableau2[[#This Row],[Nom association/Sigle]],Tableau1[],2,FALSE),"")</f>
        <v/>
      </c>
      <c r="L327" s="63" t="str">
        <f>IFERROR(VLOOKUP(Tableau2[[#This Row],[Nom association/Sigle]],Tableau1[],4,FALSE),"")</f>
        <v/>
      </c>
      <c r="M327" s="63" t="str">
        <f>IFERROR(VLOOKUP(Tableau2[[#This Row],[Nom association/Sigle]],Tableau1[],5,FALSE),"")</f>
        <v/>
      </c>
      <c r="N327" s="450" t="str">
        <f>IFERROR(VLOOKUP(Tableau2[[#This Row],[Nom association/Sigle]],Tableau1[],6,FALSE),"")</f>
        <v/>
      </c>
      <c r="O327" s="63" t="str">
        <f>IFERROR(VLOOKUP(Tableau2[[#This Row],[Nom association/Sigle]],Tableau1[],7,FALSE),"")</f>
        <v/>
      </c>
      <c r="P327" s="390"/>
      <c r="Q327" s="191"/>
      <c r="R327" s="191"/>
      <c r="S327" s="317"/>
      <c r="T327" s="318"/>
      <c r="U327" s="318"/>
      <c r="V327" s="191"/>
      <c r="W327" s="316"/>
      <c r="X327" s="316" t="str">
        <f>IF(ISBLANK(Tableau2[[#This Row],[Date de début]]),"",UPPER(TEXT(Tableau2[[#This Row],[Date de début]],"mmm")))</f>
        <v/>
      </c>
      <c r="Y327" s="316" t="str">
        <f>IF(ISBLANK(Tableau2[[#This Row],[Date de début]]),"",UPPER(TEXT(Tableau2[[#This Row],[Date de début]],"AAAA")))</f>
        <v/>
      </c>
      <c r="Z327" s="316"/>
      <c r="AA327" s="186" t="str">
        <f>IF(ISBLANK(Tableau2[[#This Row],[Date de fin]]),"",UPPER(TEXT(Tableau2[[#This Row],[Date de fin]],"mmm")))</f>
        <v/>
      </c>
      <c r="AB327" s="319" t="str">
        <f>IF(ISBLANK(Tableau2[[#This Row],[Date de fin]]),"",UPPER(TEXT(Tableau2[[#This Row],[Date de fin]],"AAAA")))</f>
        <v/>
      </c>
      <c r="AC327" s="320">
        <f>DATEDIF(Tableau2[[#This Row],[Date de début]],Tableau2[[#This Row],[Date de fin]],"m")</f>
        <v>0</v>
      </c>
      <c r="AD327" s="318"/>
      <c r="AE327" s="183"/>
      <c r="AF327" s="183"/>
      <c r="AG327" s="191"/>
      <c r="AH327" s="321"/>
      <c r="AI327" s="321"/>
      <c r="AJ327" s="338"/>
      <c r="AK327" s="350">
        <f t="shared" si="4"/>
        <v>0</v>
      </c>
      <c r="AL327" s="339"/>
    </row>
    <row r="328" spans="3:38" ht="42" customHeight="1" x14ac:dyDescent="0.35">
      <c r="C328" s="316"/>
      <c r="D328" s="183" t="str">
        <f>IF(ISBLANK(Tableau2[[#This Row],[Date de signature]]),"",UPPER(TEXT(Tableau2[[#This Row],[Date de signature]],"mmm")))</f>
        <v/>
      </c>
      <c r="E328" s="183" t="str">
        <f>IF(ISBLANK(Tableau2[[#This Row],[Date de signature]]),"",UPPER(TEXT(Tableau2[[#This Row],[Date de signature]],"AAAA")))</f>
        <v/>
      </c>
      <c r="F328" s="207"/>
      <c r="G328" s="183"/>
      <c r="H328" s="386"/>
      <c r="I328" s="388"/>
      <c r="J328" s="191"/>
      <c r="K328" s="63" t="str">
        <f>IFERROR(VLOOKUP(Tableau2[[#This Row],[Nom association/Sigle]],Tableau1[],2,FALSE),"")</f>
        <v/>
      </c>
      <c r="L328" s="63" t="str">
        <f>IFERROR(VLOOKUP(Tableau2[[#This Row],[Nom association/Sigle]],Tableau1[],4,FALSE),"")</f>
        <v/>
      </c>
      <c r="M328" s="63" t="str">
        <f>IFERROR(VLOOKUP(Tableau2[[#This Row],[Nom association/Sigle]],Tableau1[],5,FALSE),"")</f>
        <v/>
      </c>
      <c r="N328" s="450" t="str">
        <f>IFERROR(VLOOKUP(Tableau2[[#This Row],[Nom association/Sigle]],Tableau1[],6,FALSE),"")</f>
        <v/>
      </c>
      <c r="O328" s="63" t="str">
        <f>IFERROR(VLOOKUP(Tableau2[[#This Row],[Nom association/Sigle]],Tableau1[],7,FALSE),"")</f>
        <v/>
      </c>
      <c r="P328" s="390"/>
      <c r="Q328" s="191"/>
      <c r="R328" s="191"/>
      <c r="S328" s="317"/>
      <c r="T328" s="318"/>
      <c r="U328" s="318"/>
      <c r="V328" s="191"/>
      <c r="W328" s="316"/>
      <c r="X328" s="316" t="str">
        <f>IF(ISBLANK(Tableau2[[#This Row],[Date de début]]),"",UPPER(TEXT(Tableau2[[#This Row],[Date de début]],"mmm")))</f>
        <v/>
      </c>
      <c r="Y328" s="316" t="str">
        <f>IF(ISBLANK(Tableau2[[#This Row],[Date de début]]),"",UPPER(TEXT(Tableau2[[#This Row],[Date de début]],"AAAA")))</f>
        <v/>
      </c>
      <c r="Z328" s="316"/>
      <c r="AA328" s="186" t="str">
        <f>IF(ISBLANK(Tableau2[[#This Row],[Date de fin]]),"",UPPER(TEXT(Tableau2[[#This Row],[Date de fin]],"mmm")))</f>
        <v/>
      </c>
      <c r="AB328" s="319" t="str">
        <f>IF(ISBLANK(Tableau2[[#This Row],[Date de fin]]),"",UPPER(TEXT(Tableau2[[#This Row],[Date de fin]],"AAAA")))</f>
        <v/>
      </c>
      <c r="AC328" s="320">
        <f>DATEDIF(Tableau2[[#This Row],[Date de début]],Tableau2[[#This Row],[Date de fin]],"m")</f>
        <v>0</v>
      </c>
      <c r="AD328" s="318"/>
      <c r="AE328" s="183"/>
      <c r="AF328" s="183"/>
      <c r="AG328" s="191"/>
      <c r="AH328" s="321"/>
      <c r="AI328" s="321"/>
      <c r="AJ328" s="338"/>
      <c r="AK328" s="350">
        <f t="shared" si="4"/>
        <v>0</v>
      </c>
      <c r="AL328" s="339"/>
    </row>
    <row r="329" spans="3:38" ht="42" customHeight="1" x14ac:dyDescent="0.35">
      <c r="C329" s="316"/>
      <c r="D329" s="183" t="str">
        <f>IF(ISBLANK(Tableau2[[#This Row],[Date de signature]]),"",UPPER(TEXT(Tableau2[[#This Row],[Date de signature]],"mmm")))</f>
        <v/>
      </c>
      <c r="E329" s="183" t="str">
        <f>IF(ISBLANK(Tableau2[[#This Row],[Date de signature]]),"",UPPER(TEXT(Tableau2[[#This Row],[Date de signature]],"AAAA")))</f>
        <v/>
      </c>
      <c r="F329" s="207"/>
      <c r="G329" s="183"/>
      <c r="H329" s="386"/>
      <c r="I329" s="388"/>
      <c r="J329" s="191"/>
      <c r="K329" s="63" t="str">
        <f>IFERROR(VLOOKUP(Tableau2[[#This Row],[Nom association/Sigle]],Tableau1[],2,FALSE),"")</f>
        <v/>
      </c>
      <c r="L329" s="63" t="str">
        <f>IFERROR(VLOOKUP(Tableau2[[#This Row],[Nom association/Sigle]],Tableau1[],4,FALSE),"")</f>
        <v/>
      </c>
      <c r="M329" s="63" t="str">
        <f>IFERROR(VLOOKUP(Tableau2[[#This Row],[Nom association/Sigle]],Tableau1[],5,FALSE),"")</f>
        <v/>
      </c>
      <c r="N329" s="450" t="str">
        <f>IFERROR(VLOOKUP(Tableau2[[#This Row],[Nom association/Sigle]],Tableau1[],6,FALSE),"")</f>
        <v/>
      </c>
      <c r="O329" s="63" t="str">
        <f>IFERROR(VLOOKUP(Tableau2[[#This Row],[Nom association/Sigle]],Tableau1[],7,FALSE),"")</f>
        <v/>
      </c>
      <c r="P329" s="390"/>
      <c r="Q329" s="191"/>
      <c r="R329" s="191"/>
      <c r="S329" s="317"/>
      <c r="T329" s="318"/>
      <c r="U329" s="318"/>
      <c r="V329" s="191"/>
      <c r="W329" s="316"/>
      <c r="X329" s="316" t="str">
        <f>IF(ISBLANK(Tableau2[[#This Row],[Date de début]]),"",UPPER(TEXT(Tableau2[[#This Row],[Date de début]],"mmm")))</f>
        <v/>
      </c>
      <c r="Y329" s="316" t="str">
        <f>IF(ISBLANK(Tableau2[[#This Row],[Date de début]]),"",UPPER(TEXT(Tableau2[[#This Row],[Date de début]],"AAAA")))</f>
        <v/>
      </c>
      <c r="Z329" s="316"/>
      <c r="AA329" s="186" t="str">
        <f>IF(ISBLANK(Tableau2[[#This Row],[Date de fin]]),"",UPPER(TEXT(Tableau2[[#This Row],[Date de fin]],"mmm")))</f>
        <v/>
      </c>
      <c r="AB329" s="319" t="str">
        <f>IF(ISBLANK(Tableau2[[#This Row],[Date de fin]]),"",UPPER(TEXT(Tableau2[[#This Row],[Date de fin]],"AAAA")))</f>
        <v/>
      </c>
      <c r="AC329" s="320">
        <f>DATEDIF(Tableau2[[#This Row],[Date de début]],Tableau2[[#This Row],[Date de fin]],"m")</f>
        <v>0</v>
      </c>
      <c r="AD329" s="318"/>
      <c r="AE329" s="183"/>
      <c r="AF329" s="183"/>
      <c r="AG329" s="191"/>
      <c r="AH329" s="321"/>
      <c r="AI329" s="321"/>
      <c r="AJ329" s="338"/>
      <c r="AK329" s="350">
        <f t="shared" ref="AK329:AK339" si="5">SUM(AJ329-AL329)</f>
        <v>0</v>
      </c>
      <c r="AL329" s="339"/>
    </row>
    <row r="330" spans="3:38" ht="42" customHeight="1" x14ac:dyDescent="0.35">
      <c r="C330" s="316"/>
      <c r="D330" s="183" t="str">
        <f>IF(ISBLANK(Tableau2[[#This Row],[Date de signature]]),"",UPPER(TEXT(Tableau2[[#This Row],[Date de signature]],"mmm")))</f>
        <v/>
      </c>
      <c r="E330" s="183" t="str">
        <f>IF(ISBLANK(Tableau2[[#This Row],[Date de signature]]),"",UPPER(TEXT(Tableau2[[#This Row],[Date de signature]],"AAAA")))</f>
        <v/>
      </c>
      <c r="F330" s="207"/>
      <c r="G330" s="183"/>
      <c r="H330" s="386"/>
      <c r="I330" s="388"/>
      <c r="J330" s="191"/>
      <c r="K330" s="63" t="str">
        <f>IFERROR(VLOOKUP(Tableau2[[#This Row],[Nom association/Sigle]],Tableau1[],2,FALSE),"")</f>
        <v/>
      </c>
      <c r="L330" s="63" t="str">
        <f>IFERROR(VLOOKUP(Tableau2[[#This Row],[Nom association/Sigle]],Tableau1[],4,FALSE),"")</f>
        <v/>
      </c>
      <c r="M330" s="63" t="str">
        <f>IFERROR(VLOOKUP(Tableau2[[#This Row],[Nom association/Sigle]],Tableau1[],5,FALSE),"")</f>
        <v/>
      </c>
      <c r="N330" s="450" t="str">
        <f>IFERROR(VLOOKUP(Tableau2[[#This Row],[Nom association/Sigle]],Tableau1[],6,FALSE),"")</f>
        <v/>
      </c>
      <c r="O330" s="63" t="str">
        <f>IFERROR(VLOOKUP(Tableau2[[#This Row],[Nom association/Sigle]],Tableau1[],7,FALSE),"")</f>
        <v/>
      </c>
      <c r="P330" s="390"/>
      <c r="Q330" s="191"/>
      <c r="R330" s="191"/>
      <c r="S330" s="317"/>
      <c r="T330" s="318"/>
      <c r="U330" s="318"/>
      <c r="V330" s="191"/>
      <c r="W330" s="316"/>
      <c r="X330" s="316" t="str">
        <f>IF(ISBLANK(Tableau2[[#This Row],[Date de début]]),"",UPPER(TEXT(Tableau2[[#This Row],[Date de début]],"mmm")))</f>
        <v/>
      </c>
      <c r="Y330" s="316" t="str">
        <f>IF(ISBLANK(Tableau2[[#This Row],[Date de début]]),"",UPPER(TEXT(Tableau2[[#This Row],[Date de début]],"AAAA")))</f>
        <v/>
      </c>
      <c r="Z330" s="316"/>
      <c r="AA330" s="186" t="str">
        <f>IF(ISBLANK(Tableau2[[#This Row],[Date de fin]]),"",UPPER(TEXT(Tableau2[[#This Row],[Date de fin]],"mmm")))</f>
        <v/>
      </c>
      <c r="AB330" s="319" t="str">
        <f>IF(ISBLANK(Tableau2[[#This Row],[Date de fin]]),"",UPPER(TEXT(Tableau2[[#This Row],[Date de fin]],"AAAA")))</f>
        <v/>
      </c>
      <c r="AC330" s="320">
        <f>DATEDIF(Tableau2[[#This Row],[Date de début]],Tableau2[[#This Row],[Date de fin]],"m")</f>
        <v>0</v>
      </c>
      <c r="AD330" s="318"/>
      <c r="AE330" s="183"/>
      <c r="AF330" s="183"/>
      <c r="AG330" s="191"/>
      <c r="AH330" s="321"/>
      <c r="AI330" s="321"/>
      <c r="AJ330" s="338"/>
      <c r="AK330" s="350">
        <f t="shared" si="5"/>
        <v>0</v>
      </c>
      <c r="AL330" s="339"/>
    </row>
    <row r="331" spans="3:38" ht="42" customHeight="1" x14ac:dyDescent="0.35">
      <c r="C331" s="316"/>
      <c r="D331" s="183" t="str">
        <f>IF(ISBLANK(Tableau2[[#This Row],[Date de signature]]),"",UPPER(TEXT(Tableau2[[#This Row],[Date de signature]],"mmm")))</f>
        <v/>
      </c>
      <c r="E331" s="183" t="str">
        <f>IF(ISBLANK(Tableau2[[#This Row],[Date de signature]]),"",UPPER(TEXT(Tableau2[[#This Row],[Date de signature]],"AAAA")))</f>
        <v/>
      </c>
      <c r="F331" s="207"/>
      <c r="G331" s="183"/>
      <c r="H331" s="386"/>
      <c r="I331" s="388"/>
      <c r="J331" s="191"/>
      <c r="K331" s="63" t="str">
        <f>IFERROR(VLOOKUP(Tableau2[[#This Row],[Nom association/Sigle]],Tableau1[],2,FALSE),"")</f>
        <v/>
      </c>
      <c r="L331" s="63" t="str">
        <f>IFERROR(VLOOKUP(Tableau2[[#This Row],[Nom association/Sigle]],Tableau1[],4,FALSE),"")</f>
        <v/>
      </c>
      <c r="M331" s="63" t="str">
        <f>IFERROR(VLOOKUP(Tableau2[[#This Row],[Nom association/Sigle]],Tableau1[],5,FALSE),"")</f>
        <v/>
      </c>
      <c r="N331" s="450" t="str">
        <f>IFERROR(VLOOKUP(Tableau2[[#This Row],[Nom association/Sigle]],Tableau1[],6,FALSE),"")</f>
        <v/>
      </c>
      <c r="O331" s="63" t="str">
        <f>IFERROR(VLOOKUP(Tableau2[[#This Row],[Nom association/Sigle]],Tableau1[],7,FALSE),"")</f>
        <v/>
      </c>
      <c r="P331" s="390"/>
      <c r="Q331" s="191"/>
      <c r="R331" s="191"/>
      <c r="S331" s="317"/>
      <c r="T331" s="318"/>
      <c r="U331" s="318"/>
      <c r="V331" s="191"/>
      <c r="W331" s="316"/>
      <c r="X331" s="316" t="str">
        <f>IF(ISBLANK(Tableau2[[#This Row],[Date de début]]),"",UPPER(TEXT(Tableau2[[#This Row],[Date de début]],"mmm")))</f>
        <v/>
      </c>
      <c r="Y331" s="316" t="str">
        <f>IF(ISBLANK(Tableau2[[#This Row],[Date de début]]),"",UPPER(TEXT(Tableau2[[#This Row],[Date de début]],"AAAA")))</f>
        <v/>
      </c>
      <c r="Z331" s="316"/>
      <c r="AA331" s="186" t="str">
        <f>IF(ISBLANK(Tableau2[[#This Row],[Date de fin]]),"",UPPER(TEXT(Tableau2[[#This Row],[Date de fin]],"mmm")))</f>
        <v/>
      </c>
      <c r="AB331" s="319" t="str">
        <f>IF(ISBLANK(Tableau2[[#This Row],[Date de fin]]),"",UPPER(TEXT(Tableau2[[#This Row],[Date de fin]],"AAAA")))</f>
        <v/>
      </c>
      <c r="AC331" s="320">
        <f>DATEDIF(Tableau2[[#This Row],[Date de début]],Tableau2[[#This Row],[Date de fin]],"m")</f>
        <v>0</v>
      </c>
      <c r="AD331" s="318"/>
      <c r="AE331" s="183"/>
      <c r="AF331" s="183"/>
      <c r="AG331" s="191"/>
      <c r="AH331" s="321"/>
      <c r="AI331" s="321"/>
      <c r="AJ331" s="338"/>
      <c r="AK331" s="350">
        <f t="shared" si="5"/>
        <v>0</v>
      </c>
      <c r="AL331" s="339"/>
    </row>
    <row r="332" spans="3:38" ht="42" customHeight="1" x14ac:dyDescent="0.35">
      <c r="C332" s="316"/>
      <c r="D332" s="183" t="str">
        <f>IF(ISBLANK(Tableau2[[#This Row],[Date de signature]]),"",UPPER(TEXT(Tableau2[[#This Row],[Date de signature]],"mmm")))</f>
        <v/>
      </c>
      <c r="E332" s="183" t="str">
        <f>IF(ISBLANK(Tableau2[[#This Row],[Date de signature]]),"",UPPER(TEXT(Tableau2[[#This Row],[Date de signature]],"AAAA")))</f>
        <v/>
      </c>
      <c r="F332" s="207"/>
      <c r="G332" s="183"/>
      <c r="H332" s="386"/>
      <c r="I332" s="388"/>
      <c r="J332" s="191"/>
      <c r="K332" s="63" t="str">
        <f>IFERROR(VLOOKUP(Tableau2[[#This Row],[Nom association/Sigle]],Tableau1[],2,FALSE),"")</f>
        <v/>
      </c>
      <c r="L332" s="63" t="str">
        <f>IFERROR(VLOOKUP(Tableau2[[#This Row],[Nom association/Sigle]],Tableau1[],4,FALSE),"")</f>
        <v/>
      </c>
      <c r="M332" s="63" t="str">
        <f>IFERROR(VLOOKUP(Tableau2[[#This Row],[Nom association/Sigle]],Tableau1[],5,FALSE),"")</f>
        <v/>
      </c>
      <c r="N332" s="450" t="str">
        <f>IFERROR(VLOOKUP(Tableau2[[#This Row],[Nom association/Sigle]],Tableau1[],6,FALSE),"")</f>
        <v/>
      </c>
      <c r="O332" s="63" t="str">
        <f>IFERROR(VLOOKUP(Tableau2[[#This Row],[Nom association/Sigle]],Tableau1[],7,FALSE),"")</f>
        <v/>
      </c>
      <c r="P332" s="390"/>
      <c r="Q332" s="191"/>
      <c r="R332" s="191"/>
      <c r="S332" s="317"/>
      <c r="T332" s="318"/>
      <c r="U332" s="318"/>
      <c r="V332" s="191"/>
      <c r="W332" s="316"/>
      <c r="X332" s="316" t="str">
        <f>IF(ISBLANK(Tableau2[[#This Row],[Date de début]]),"",UPPER(TEXT(Tableau2[[#This Row],[Date de début]],"mmm")))</f>
        <v/>
      </c>
      <c r="Y332" s="316" t="str">
        <f>IF(ISBLANK(Tableau2[[#This Row],[Date de début]]),"",UPPER(TEXT(Tableau2[[#This Row],[Date de début]],"AAAA")))</f>
        <v/>
      </c>
      <c r="Z332" s="316"/>
      <c r="AA332" s="186" t="str">
        <f>IF(ISBLANK(Tableau2[[#This Row],[Date de fin]]),"",UPPER(TEXT(Tableau2[[#This Row],[Date de fin]],"mmm")))</f>
        <v/>
      </c>
      <c r="AB332" s="319" t="str">
        <f>IF(ISBLANK(Tableau2[[#This Row],[Date de fin]]),"",UPPER(TEXT(Tableau2[[#This Row],[Date de fin]],"AAAA")))</f>
        <v/>
      </c>
      <c r="AC332" s="320">
        <f>DATEDIF(Tableau2[[#This Row],[Date de début]],Tableau2[[#This Row],[Date de fin]],"m")</f>
        <v>0</v>
      </c>
      <c r="AD332" s="318"/>
      <c r="AE332" s="183"/>
      <c r="AF332" s="183"/>
      <c r="AG332" s="191"/>
      <c r="AH332" s="321"/>
      <c r="AI332" s="321"/>
      <c r="AJ332" s="338"/>
      <c r="AK332" s="350">
        <f t="shared" si="5"/>
        <v>0</v>
      </c>
      <c r="AL332" s="339"/>
    </row>
    <row r="333" spans="3:38" ht="42" customHeight="1" x14ac:dyDescent="0.35">
      <c r="C333" s="316"/>
      <c r="D333" s="183" t="str">
        <f>IF(ISBLANK(Tableau2[[#This Row],[Date de signature]]),"",UPPER(TEXT(Tableau2[[#This Row],[Date de signature]],"mmm")))</f>
        <v/>
      </c>
      <c r="E333" s="183" t="str">
        <f>IF(ISBLANK(Tableau2[[#This Row],[Date de signature]]),"",UPPER(TEXT(Tableau2[[#This Row],[Date de signature]],"AAAA")))</f>
        <v/>
      </c>
      <c r="F333" s="207"/>
      <c r="G333" s="183"/>
      <c r="H333" s="386"/>
      <c r="I333" s="388"/>
      <c r="J333" s="191"/>
      <c r="K333" s="63" t="str">
        <f>IFERROR(VLOOKUP(Tableau2[[#This Row],[Nom association/Sigle]],Tableau1[],2,FALSE),"")</f>
        <v/>
      </c>
      <c r="L333" s="63" t="str">
        <f>IFERROR(VLOOKUP(Tableau2[[#This Row],[Nom association/Sigle]],Tableau1[],4,FALSE),"")</f>
        <v/>
      </c>
      <c r="M333" s="63" t="str">
        <f>IFERROR(VLOOKUP(Tableau2[[#This Row],[Nom association/Sigle]],Tableau1[],5,FALSE),"")</f>
        <v/>
      </c>
      <c r="N333" s="450" t="str">
        <f>IFERROR(VLOOKUP(Tableau2[[#This Row],[Nom association/Sigle]],Tableau1[],6,FALSE),"")</f>
        <v/>
      </c>
      <c r="O333" s="63" t="str">
        <f>IFERROR(VLOOKUP(Tableau2[[#This Row],[Nom association/Sigle]],Tableau1[],7,FALSE),"")</f>
        <v/>
      </c>
      <c r="P333" s="390"/>
      <c r="Q333" s="191"/>
      <c r="R333" s="191"/>
      <c r="S333" s="317"/>
      <c r="T333" s="318"/>
      <c r="U333" s="318"/>
      <c r="V333" s="191"/>
      <c r="W333" s="316"/>
      <c r="X333" s="316" t="str">
        <f>IF(ISBLANK(Tableau2[[#This Row],[Date de début]]),"",UPPER(TEXT(Tableau2[[#This Row],[Date de début]],"mmm")))</f>
        <v/>
      </c>
      <c r="Y333" s="316" t="str">
        <f>IF(ISBLANK(Tableau2[[#This Row],[Date de début]]),"",UPPER(TEXT(Tableau2[[#This Row],[Date de début]],"AAAA")))</f>
        <v/>
      </c>
      <c r="Z333" s="316"/>
      <c r="AA333" s="186" t="str">
        <f>IF(ISBLANK(Tableau2[[#This Row],[Date de fin]]),"",UPPER(TEXT(Tableau2[[#This Row],[Date de fin]],"mmm")))</f>
        <v/>
      </c>
      <c r="AB333" s="319" t="str">
        <f>IF(ISBLANK(Tableau2[[#This Row],[Date de fin]]),"",UPPER(TEXT(Tableau2[[#This Row],[Date de fin]],"AAAA")))</f>
        <v/>
      </c>
      <c r="AC333" s="320">
        <f>DATEDIF(Tableau2[[#This Row],[Date de début]],Tableau2[[#This Row],[Date de fin]],"m")</f>
        <v>0</v>
      </c>
      <c r="AD333" s="318"/>
      <c r="AE333" s="183"/>
      <c r="AF333" s="183"/>
      <c r="AG333" s="191"/>
      <c r="AH333" s="321"/>
      <c r="AI333" s="321"/>
      <c r="AJ333" s="338"/>
      <c r="AK333" s="350">
        <f t="shared" si="5"/>
        <v>0</v>
      </c>
      <c r="AL333" s="339"/>
    </row>
    <row r="334" spans="3:38" ht="42" customHeight="1" x14ac:dyDescent="0.35">
      <c r="C334" s="316"/>
      <c r="D334" s="183" t="str">
        <f>IF(ISBLANK(Tableau2[[#This Row],[Date de signature]]),"",UPPER(TEXT(Tableau2[[#This Row],[Date de signature]],"mmm")))</f>
        <v/>
      </c>
      <c r="E334" s="183" t="str">
        <f>IF(ISBLANK(Tableau2[[#This Row],[Date de signature]]),"",UPPER(TEXT(Tableau2[[#This Row],[Date de signature]],"AAAA")))</f>
        <v/>
      </c>
      <c r="F334" s="207"/>
      <c r="G334" s="183"/>
      <c r="H334" s="386"/>
      <c r="I334" s="388"/>
      <c r="J334" s="191"/>
      <c r="K334" s="63" t="str">
        <f>IFERROR(VLOOKUP(Tableau2[[#This Row],[Nom association/Sigle]],Tableau1[],2,FALSE),"")</f>
        <v/>
      </c>
      <c r="L334" s="63" t="str">
        <f>IFERROR(VLOOKUP(Tableau2[[#This Row],[Nom association/Sigle]],Tableau1[],4,FALSE),"")</f>
        <v/>
      </c>
      <c r="M334" s="63" t="str">
        <f>IFERROR(VLOOKUP(Tableau2[[#This Row],[Nom association/Sigle]],Tableau1[],5,FALSE),"")</f>
        <v/>
      </c>
      <c r="N334" s="450" t="str">
        <f>IFERROR(VLOOKUP(Tableau2[[#This Row],[Nom association/Sigle]],Tableau1[],6,FALSE),"")</f>
        <v/>
      </c>
      <c r="O334" s="63" t="str">
        <f>IFERROR(VLOOKUP(Tableau2[[#This Row],[Nom association/Sigle]],Tableau1[],7,FALSE),"")</f>
        <v/>
      </c>
      <c r="P334" s="390"/>
      <c r="Q334" s="191"/>
      <c r="R334" s="191"/>
      <c r="S334" s="317"/>
      <c r="T334" s="318"/>
      <c r="U334" s="318"/>
      <c r="V334" s="191"/>
      <c r="W334" s="316"/>
      <c r="X334" s="316" t="str">
        <f>IF(ISBLANK(Tableau2[[#This Row],[Date de début]]),"",UPPER(TEXT(Tableau2[[#This Row],[Date de début]],"mmm")))</f>
        <v/>
      </c>
      <c r="Y334" s="316" t="str">
        <f>IF(ISBLANK(Tableau2[[#This Row],[Date de début]]),"",UPPER(TEXT(Tableau2[[#This Row],[Date de début]],"AAAA")))</f>
        <v/>
      </c>
      <c r="Z334" s="316"/>
      <c r="AA334" s="186" t="str">
        <f>IF(ISBLANK(Tableau2[[#This Row],[Date de fin]]),"",UPPER(TEXT(Tableau2[[#This Row],[Date de fin]],"mmm")))</f>
        <v/>
      </c>
      <c r="AB334" s="319" t="str">
        <f>IF(ISBLANK(Tableau2[[#This Row],[Date de fin]]),"",UPPER(TEXT(Tableau2[[#This Row],[Date de fin]],"AAAA")))</f>
        <v/>
      </c>
      <c r="AC334" s="320">
        <f>DATEDIF(Tableau2[[#This Row],[Date de début]],Tableau2[[#This Row],[Date de fin]],"m")</f>
        <v>0</v>
      </c>
      <c r="AD334" s="318"/>
      <c r="AE334" s="183"/>
      <c r="AF334" s="183"/>
      <c r="AG334" s="191"/>
      <c r="AH334" s="321"/>
      <c r="AI334" s="321"/>
      <c r="AJ334" s="338"/>
      <c r="AK334" s="350">
        <f t="shared" si="5"/>
        <v>0</v>
      </c>
      <c r="AL334" s="339"/>
    </row>
    <row r="335" spans="3:38" ht="42" customHeight="1" x14ac:dyDescent="0.35">
      <c r="C335" s="316"/>
      <c r="D335" s="183" t="str">
        <f>IF(ISBLANK(Tableau2[[#This Row],[Date de signature]]),"",UPPER(TEXT(Tableau2[[#This Row],[Date de signature]],"mmm")))</f>
        <v/>
      </c>
      <c r="E335" s="183" t="str">
        <f>IF(ISBLANK(Tableau2[[#This Row],[Date de signature]]),"",UPPER(TEXT(Tableau2[[#This Row],[Date de signature]],"AAAA")))</f>
        <v/>
      </c>
      <c r="F335" s="207"/>
      <c r="G335" s="183"/>
      <c r="H335" s="386"/>
      <c r="I335" s="388"/>
      <c r="J335" s="191"/>
      <c r="K335" s="63" t="str">
        <f>IFERROR(VLOOKUP(Tableau2[[#This Row],[Nom association/Sigle]],Tableau1[],2,FALSE),"")</f>
        <v/>
      </c>
      <c r="L335" s="63" t="str">
        <f>IFERROR(VLOOKUP(Tableau2[[#This Row],[Nom association/Sigle]],Tableau1[],4,FALSE),"")</f>
        <v/>
      </c>
      <c r="M335" s="63" t="str">
        <f>IFERROR(VLOOKUP(Tableau2[[#This Row],[Nom association/Sigle]],Tableau1[],5,FALSE),"")</f>
        <v/>
      </c>
      <c r="N335" s="450" t="str">
        <f>IFERROR(VLOOKUP(Tableau2[[#This Row],[Nom association/Sigle]],Tableau1[],6,FALSE),"")</f>
        <v/>
      </c>
      <c r="O335" s="63" t="str">
        <f>IFERROR(VLOOKUP(Tableau2[[#This Row],[Nom association/Sigle]],Tableau1[],7,FALSE),"")</f>
        <v/>
      </c>
      <c r="P335" s="390"/>
      <c r="Q335" s="191"/>
      <c r="R335" s="191"/>
      <c r="S335" s="317"/>
      <c r="T335" s="318"/>
      <c r="U335" s="318"/>
      <c r="V335" s="191"/>
      <c r="W335" s="316"/>
      <c r="X335" s="316" t="str">
        <f>IF(ISBLANK(Tableau2[[#This Row],[Date de début]]),"",UPPER(TEXT(Tableau2[[#This Row],[Date de début]],"mmm")))</f>
        <v/>
      </c>
      <c r="Y335" s="316" t="str">
        <f>IF(ISBLANK(Tableau2[[#This Row],[Date de début]]),"",UPPER(TEXT(Tableau2[[#This Row],[Date de début]],"AAAA")))</f>
        <v/>
      </c>
      <c r="Z335" s="316"/>
      <c r="AA335" s="186" t="str">
        <f>IF(ISBLANK(Tableau2[[#This Row],[Date de fin]]),"",UPPER(TEXT(Tableau2[[#This Row],[Date de fin]],"mmm")))</f>
        <v/>
      </c>
      <c r="AB335" s="319" t="str">
        <f>IF(ISBLANK(Tableau2[[#This Row],[Date de fin]]),"",UPPER(TEXT(Tableau2[[#This Row],[Date de fin]],"AAAA")))</f>
        <v/>
      </c>
      <c r="AC335" s="320">
        <f>DATEDIF(Tableau2[[#This Row],[Date de début]],Tableau2[[#This Row],[Date de fin]],"m")</f>
        <v>0</v>
      </c>
      <c r="AD335" s="318"/>
      <c r="AE335" s="183"/>
      <c r="AF335" s="183"/>
      <c r="AG335" s="191"/>
      <c r="AH335" s="321"/>
      <c r="AI335" s="321"/>
      <c r="AJ335" s="338"/>
      <c r="AK335" s="350">
        <f t="shared" si="5"/>
        <v>0</v>
      </c>
      <c r="AL335" s="339"/>
    </row>
    <row r="336" spans="3:38" ht="42" customHeight="1" x14ac:dyDescent="0.35">
      <c r="C336" s="316"/>
      <c r="D336" s="183" t="str">
        <f>IF(ISBLANK(Tableau2[[#This Row],[Date de signature]]),"",UPPER(TEXT(Tableau2[[#This Row],[Date de signature]],"mmm")))</f>
        <v/>
      </c>
      <c r="E336" s="183" t="str">
        <f>IF(ISBLANK(Tableau2[[#This Row],[Date de signature]]),"",UPPER(TEXT(Tableau2[[#This Row],[Date de signature]],"AAAA")))</f>
        <v/>
      </c>
      <c r="F336" s="207"/>
      <c r="G336" s="183"/>
      <c r="H336" s="386"/>
      <c r="I336" s="388"/>
      <c r="J336" s="191"/>
      <c r="K336" s="63" t="str">
        <f>IFERROR(VLOOKUP(Tableau2[[#This Row],[Nom association/Sigle]],Tableau1[],2,FALSE),"")</f>
        <v/>
      </c>
      <c r="L336" s="63" t="str">
        <f>IFERROR(VLOOKUP(Tableau2[[#This Row],[Nom association/Sigle]],Tableau1[],4,FALSE),"")</f>
        <v/>
      </c>
      <c r="M336" s="63" t="str">
        <f>IFERROR(VLOOKUP(Tableau2[[#This Row],[Nom association/Sigle]],Tableau1[],5,FALSE),"")</f>
        <v/>
      </c>
      <c r="N336" s="450" t="str">
        <f>IFERROR(VLOOKUP(Tableau2[[#This Row],[Nom association/Sigle]],Tableau1[],6,FALSE),"")</f>
        <v/>
      </c>
      <c r="O336" s="63" t="str">
        <f>IFERROR(VLOOKUP(Tableau2[[#This Row],[Nom association/Sigle]],Tableau1[],7,FALSE),"")</f>
        <v/>
      </c>
      <c r="P336" s="390"/>
      <c r="Q336" s="191"/>
      <c r="R336" s="191"/>
      <c r="S336" s="317"/>
      <c r="T336" s="318"/>
      <c r="U336" s="318"/>
      <c r="V336" s="191"/>
      <c r="W336" s="316"/>
      <c r="X336" s="316" t="str">
        <f>IF(ISBLANK(Tableau2[[#This Row],[Date de début]]),"",UPPER(TEXT(Tableau2[[#This Row],[Date de début]],"mmm")))</f>
        <v/>
      </c>
      <c r="Y336" s="316" t="str">
        <f>IF(ISBLANK(Tableau2[[#This Row],[Date de début]]),"",UPPER(TEXT(Tableau2[[#This Row],[Date de début]],"AAAA")))</f>
        <v/>
      </c>
      <c r="Z336" s="316"/>
      <c r="AA336" s="186" t="str">
        <f>IF(ISBLANK(Tableau2[[#This Row],[Date de fin]]),"",UPPER(TEXT(Tableau2[[#This Row],[Date de fin]],"mmm")))</f>
        <v/>
      </c>
      <c r="AB336" s="319" t="str">
        <f>IF(ISBLANK(Tableau2[[#This Row],[Date de fin]]),"",UPPER(TEXT(Tableau2[[#This Row],[Date de fin]],"AAAA")))</f>
        <v/>
      </c>
      <c r="AC336" s="320">
        <f>DATEDIF(Tableau2[[#This Row],[Date de début]],Tableau2[[#This Row],[Date de fin]],"m")</f>
        <v>0</v>
      </c>
      <c r="AD336" s="318"/>
      <c r="AE336" s="183"/>
      <c r="AF336" s="183"/>
      <c r="AG336" s="191"/>
      <c r="AH336" s="321"/>
      <c r="AI336" s="321"/>
      <c r="AJ336" s="338"/>
      <c r="AK336" s="350">
        <f t="shared" si="5"/>
        <v>0</v>
      </c>
      <c r="AL336" s="339"/>
    </row>
    <row r="337" spans="3:38" ht="42" customHeight="1" x14ac:dyDescent="0.35">
      <c r="C337" s="316"/>
      <c r="D337" s="183" t="str">
        <f>IF(ISBLANK(Tableau2[[#This Row],[Date de signature]]),"",UPPER(TEXT(Tableau2[[#This Row],[Date de signature]],"mmm")))</f>
        <v/>
      </c>
      <c r="E337" s="183" t="str">
        <f>IF(ISBLANK(Tableau2[[#This Row],[Date de signature]]),"",UPPER(TEXT(Tableau2[[#This Row],[Date de signature]],"AAAA")))</f>
        <v/>
      </c>
      <c r="F337" s="207"/>
      <c r="G337" s="183"/>
      <c r="H337" s="386"/>
      <c r="I337" s="388"/>
      <c r="J337" s="191"/>
      <c r="K337" s="63" t="str">
        <f>IFERROR(VLOOKUP(Tableau2[[#This Row],[Nom association/Sigle]],Tableau1[],2,FALSE),"")</f>
        <v/>
      </c>
      <c r="L337" s="63" t="str">
        <f>IFERROR(VLOOKUP(Tableau2[[#This Row],[Nom association/Sigle]],Tableau1[],4,FALSE),"")</f>
        <v/>
      </c>
      <c r="M337" s="63" t="str">
        <f>IFERROR(VLOOKUP(Tableau2[[#This Row],[Nom association/Sigle]],Tableau1[],5,FALSE),"")</f>
        <v/>
      </c>
      <c r="N337" s="450" t="str">
        <f>IFERROR(VLOOKUP(Tableau2[[#This Row],[Nom association/Sigle]],Tableau1[],6,FALSE),"")</f>
        <v/>
      </c>
      <c r="O337" s="63" t="str">
        <f>IFERROR(VLOOKUP(Tableau2[[#This Row],[Nom association/Sigle]],Tableau1[],7,FALSE),"")</f>
        <v/>
      </c>
      <c r="P337" s="390"/>
      <c r="Q337" s="191"/>
      <c r="R337" s="191"/>
      <c r="S337" s="317"/>
      <c r="T337" s="318"/>
      <c r="U337" s="318"/>
      <c r="V337" s="191"/>
      <c r="W337" s="316"/>
      <c r="X337" s="316" t="str">
        <f>IF(ISBLANK(Tableau2[[#This Row],[Date de début]]),"",UPPER(TEXT(Tableau2[[#This Row],[Date de début]],"mmm")))</f>
        <v/>
      </c>
      <c r="Y337" s="316" t="str">
        <f>IF(ISBLANK(Tableau2[[#This Row],[Date de début]]),"",UPPER(TEXT(Tableau2[[#This Row],[Date de début]],"AAAA")))</f>
        <v/>
      </c>
      <c r="Z337" s="316"/>
      <c r="AA337" s="186" t="str">
        <f>IF(ISBLANK(Tableau2[[#This Row],[Date de fin]]),"",UPPER(TEXT(Tableau2[[#This Row],[Date de fin]],"mmm")))</f>
        <v/>
      </c>
      <c r="AB337" s="319" t="str">
        <f>IF(ISBLANK(Tableau2[[#This Row],[Date de fin]]),"",UPPER(TEXT(Tableau2[[#This Row],[Date de fin]],"AAAA")))</f>
        <v/>
      </c>
      <c r="AC337" s="320">
        <f>DATEDIF(Tableau2[[#This Row],[Date de début]],Tableau2[[#This Row],[Date de fin]],"m")</f>
        <v>0</v>
      </c>
      <c r="AD337" s="318"/>
      <c r="AE337" s="183"/>
      <c r="AF337" s="183"/>
      <c r="AG337" s="191"/>
      <c r="AH337" s="321"/>
      <c r="AI337" s="321"/>
      <c r="AJ337" s="338"/>
      <c r="AK337" s="350">
        <f t="shared" si="5"/>
        <v>0</v>
      </c>
      <c r="AL337" s="339"/>
    </row>
    <row r="338" spans="3:38" ht="42" customHeight="1" x14ac:dyDescent="0.35">
      <c r="C338" s="316"/>
      <c r="D338" s="183" t="str">
        <f>IF(ISBLANK(Tableau2[[#This Row],[Date de signature]]),"",UPPER(TEXT(Tableau2[[#This Row],[Date de signature]],"mmm")))</f>
        <v/>
      </c>
      <c r="E338" s="183" t="str">
        <f>IF(ISBLANK(Tableau2[[#This Row],[Date de signature]]),"",UPPER(TEXT(Tableau2[[#This Row],[Date de signature]],"AAAA")))</f>
        <v/>
      </c>
      <c r="F338" s="207"/>
      <c r="G338" s="183"/>
      <c r="H338" s="386"/>
      <c r="I338" s="388"/>
      <c r="J338" s="191"/>
      <c r="K338" s="63" t="str">
        <f>IFERROR(VLOOKUP(Tableau2[[#This Row],[Nom association/Sigle]],Tableau1[],2,FALSE),"")</f>
        <v/>
      </c>
      <c r="L338" s="63" t="str">
        <f>IFERROR(VLOOKUP(Tableau2[[#This Row],[Nom association/Sigle]],Tableau1[],4,FALSE),"")</f>
        <v/>
      </c>
      <c r="M338" s="63" t="str">
        <f>IFERROR(VLOOKUP(Tableau2[[#This Row],[Nom association/Sigle]],Tableau1[],5,FALSE),"")</f>
        <v/>
      </c>
      <c r="N338" s="450" t="str">
        <f>IFERROR(VLOOKUP(Tableau2[[#This Row],[Nom association/Sigle]],Tableau1[],6,FALSE),"")</f>
        <v/>
      </c>
      <c r="O338" s="63" t="str">
        <f>IFERROR(VLOOKUP(Tableau2[[#This Row],[Nom association/Sigle]],Tableau1[],7,FALSE),"")</f>
        <v/>
      </c>
      <c r="P338" s="390"/>
      <c r="Q338" s="191"/>
      <c r="R338" s="191"/>
      <c r="S338" s="317"/>
      <c r="T338" s="318"/>
      <c r="U338" s="318"/>
      <c r="V338" s="191"/>
      <c r="W338" s="316"/>
      <c r="X338" s="316" t="str">
        <f>IF(ISBLANK(Tableau2[[#This Row],[Date de début]]),"",UPPER(TEXT(Tableau2[[#This Row],[Date de début]],"mmm")))</f>
        <v/>
      </c>
      <c r="Y338" s="316" t="str">
        <f>IF(ISBLANK(Tableau2[[#This Row],[Date de début]]),"",UPPER(TEXT(Tableau2[[#This Row],[Date de début]],"AAAA")))</f>
        <v/>
      </c>
      <c r="Z338" s="316"/>
      <c r="AA338" s="186" t="str">
        <f>IF(ISBLANK(Tableau2[[#This Row],[Date de fin]]),"",UPPER(TEXT(Tableau2[[#This Row],[Date de fin]],"mmm")))</f>
        <v/>
      </c>
      <c r="AB338" s="319" t="str">
        <f>IF(ISBLANK(Tableau2[[#This Row],[Date de fin]]),"",UPPER(TEXT(Tableau2[[#This Row],[Date de fin]],"AAAA")))</f>
        <v/>
      </c>
      <c r="AC338" s="320">
        <f>DATEDIF(Tableau2[[#This Row],[Date de début]],Tableau2[[#This Row],[Date de fin]],"m")</f>
        <v>0</v>
      </c>
      <c r="AD338" s="318"/>
      <c r="AE338" s="183"/>
      <c r="AF338" s="183"/>
      <c r="AG338" s="191"/>
      <c r="AH338" s="321"/>
      <c r="AI338" s="321"/>
      <c r="AJ338" s="338"/>
      <c r="AK338" s="350">
        <f t="shared" si="5"/>
        <v>0</v>
      </c>
      <c r="AL338" s="339"/>
    </row>
    <row r="339" spans="3:38" ht="42" customHeight="1" x14ac:dyDescent="0.35">
      <c r="C339" s="316"/>
      <c r="D339" s="183" t="str">
        <f>IF(ISBLANK(Tableau2[[#This Row],[Date de signature]]),"",UPPER(TEXT(Tableau2[[#This Row],[Date de signature]],"mmm")))</f>
        <v/>
      </c>
      <c r="E339" s="183" t="str">
        <f>IF(ISBLANK(Tableau2[[#This Row],[Date de signature]]),"",UPPER(TEXT(Tableau2[[#This Row],[Date de signature]],"AAAA")))</f>
        <v/>
      </c>
      <c r="F339" s="207"/>
      <c r="G339" s="183"/>
      <c r="H339" s="386"/>
      <c r="I339" s="388"/>
      <c r="J339" s="191"/>
      <c r="K339" s="63" t="str">
        <f>IFERROR(VLOOKUP(Tableau2[[#This Row],[Nom association/Sigle]],Tableau1[],2,FALSE),"")</f>
        <v/>
      </c>
      <c r="L339" s="63" t="str">
        <f>IFERROR(VLOOKUP(Tableau2[[#This Row],[Nom association/Sigle]],Tableau1[],4,FALSE),"")</f>
        <v/>
      </c>
      <c r="M339" s="63" t="str">
        <f>IFERROR(VLOOKUP(Tableau2[[#This Row],[Nom association/Sigle]],Tableau1[],5,FALSE),"")</f>
        <v/>
      </c>
      <c r="N339" s="450" t="str">
        <f>IFERROR(VLOOKUP(Tableau2[[#This Row],[Nom association/Sigle]],Tableau1[],6,FALSE),"")</f>
        <v/>
      </c>
      <c r="O339" s="63" t="str">
        <f>IFERROR(VLOOKUP(Tableau2[[#This Row],[Nom association/Sigle]],Tableau1[],7,FALSE),"")</f>
        <v/>
      </c>
      <c r="P339" s="390"/>
      <c r="Q339" s="191"/>
      <c r="R339" s="191"/>
      <c r="S339" s="317"/>
      <c r="T339" s="318"/>
      <c r="U339" s="318"/>
      <c r="V339" s="191"/>
      <c r="W339" s="316"/>
      <c r="X339" s="316" t="str">
        <f>IF(ISBLANK(Tableau2[[#This Row],[Date de début]]),"",UPPER(TEXT(Tableau2[[#This Row],[Date de début]],"mmm")))</f>
        <v/>
      </c>
      <c r="Y339" s="316" t="str">
        <f>IF(ISBLANK(Tableau2[[#This Row],[Date de début]]),"",UPPER(TEXT(Tableau2[[#This Row],[Date de début]],"AAAA")))</f>
        <v/>
      </c>
      <c r="Z339" s="316"/>
      <c r="AA339" s="186" t="str">
        <f>IF(ISBLANK(Tableau2[[#This Row],[Date de fin]]),"",UPPER(TEXT(Tableau2[[#This Row],[Date de fin]],"mmm")))</f>
        <v/>
      </c>
      <c r="AB339" s="319" t="str">
        <f>IF(ISBLANK(Tableau2[[#This Row],[Date de fin]]),"",UPPER(TEXT(Tableau2[[#This Row],[Date de fin]],"AAAA")))</f>
        <v/>
      </c>
      <c r="AC339" s="320">
        <f>DATEDIF(Tableau2[[#This Row],[Date de début]],Tableau2[[#This Row],[Date de fin]],"m")</f>
        <v>0</v>
      </c>
      <c r="AD339" s="318"/>
      <c r="AE339" s="183"/>
      <c r="AF339" s="183"/>
      <c r="AG339" s="191"/>
      <c r="AH339" s="321"/>
      <c r="AI339" s="321"/>
      <c r="AJ339" s="338"/>
      <c r="AK339" s="350">
        <f t="shared" si="5"/>
        <v>0</v>
      </c>
      <c r="AL339" s="339"/>
    </row>
    <row r="340" spans="3:38" ht="42" customHeight="1" x14ac:dyDescent="0.35">
      <c r="C340" s="241"/>
      <c r="D340" s="225" t="str">
        <f>IF(ISBLANK(Tableau2[[#This Row],[Date de signature]]),"",UPPER(TEXT(Tableau2[[#This Row],[Date de signature]],"mmm")))</f>
        <v/>
      </c>
      <c r="E340" s="231" t="str">
        <f>IF(ISBLANK(Tableau2[[#This Row],[Date de signature]]),"",UPPER(TEXT(Tableau2[[#This Row],[Date de signature]],"AAAA")))</f>
        <v/>
      </c>
      <c r="F340" s="240"/>
      <c r="G340" s="242"/>
      <c r="H340" s="328"/>
      <c r="I340" s="327"/>
      <c r="J340" s="333"/>
      <c r="K340" s="324" t="str">
        <f>IFERROR(VLOOKUP(Tableau2[[#This Row],[Nom association/Sigle]],Tableau1[],2,FALSE),"")</f>
        <v/>
      </c>
      <c r="L340" s="324" t="str">
        <f>IFERROR(VLOOKUP(Tableau2[[#This Row],[Nom association/Sigle]],Tableau1[],4,FALSE),"")</f>
        <v/>
      </c>
      <c r="M340" s="324" t="str">
        <f>IFERROR(VLOOKUP(Tableau2[[#This Row],[Nom association/Sigle]],Tableau1[],5,FALSE),"")</f>
        <v/>
      </c>
      <c r="N340" s="73" t="str">
        <f>IFERROR(VLOOKUP(Tableau2[[#This Row],[Nom association/Sigle]],Tableau1[],6,FALSE),"")</f>
        <v/>
      </c>
      <c r="O340" s="324" t="str">
        <f>IFERROR(VLOOKUP(Tableau2[[#This Row],[Nom association/Sigle]],Tableau1[],7,FALSE),"")</f>
        <v/>
      </c>
      <c r="P340" s="222"/>
      <c r="Q340" s="333"/>
      <c r="R340" s="222"/>
      <c r="S340" s="223"/>
      <c r="T340" s="224"/>
      <c r="U340" s="224"/>
      <c r="V340" s="222"/>
      <c r="W340" s="220"/>
      <c r="X340" s="220" t="str">
        <f>IF(ISBLANK(Tableau2[[#This Row],[Date de début]]),"",UPPER(TEXT(Tableau2[[#This Row],[Date de début]],"mmm")))</f>
        <v/>
      </c>
      <c r="Y340" s="219" t="str">
        <f>IF(ISBLANK(Tableau2[[#This Row],[Date de début]]),"",UPPER(TEXT(Tableau2[[#This Row],[Date de début]],"AAAA")))</f>
        <v/>
      </c>
      <c r="Z340" s="220"/>
      <c r="AA340" s="218" t="str">
        <f>IF(ISBLANK(Tableau2[[#This Row],[Date de fin]]),"",UPPER(TEXT(Tableau2[[#This Row],[Date de fin]],"mmm")))</f>
        <v/>
      </c>
      <c r="AB340" s="221" t="str">
        <f>IF(ISBLANK(Tableau2[[#This Row],[Date de fin]]),"",UPPER(TEXT(Tableau2[[#This Row],[Date de fin]],"AAAA")))</f>
        <v/>
      </c>
      <c r="AC340" s="229">
        <f>DATEDIF(Tableau2[[#This Row],[Date de début]],Tableau2[[#This Row],[Date de fin]],"m")</f>
        <v>0</v>
      </c>
      <c r="AD340" s="224"/>
      <c r="AE340" s="225"/>
      <c r="AF340" s="225"/>
      <c r="AG340" s="222"/>
      <c r="AH340" s="227"/>
      <c r="AI340" s="226"/>
      <c r="AJ340" s="340"/>
      <c r="AK340" s="341">
        <f t="shared" ref="AK285:AK348" si="6">SUM(AJ340-AL340)</f>
        <v>0</v>
      </c>
      <c r="AL340" s="342"/>
    </row>
    <row r="341" spans="3:38" ht="42" customHeight="1" x14ac:dyDescent="0.35">
      <c r="C341" s="241"/>
      <c r="D341" s="225" t="str">
        <f>IF(ISBLANK(Tableau2[[#This Row],[Date de signature]]),"",UPPER(TEXT(Tableau2[[#This Row],[Date de signature]],"mmm")))</f>
        <v/>
      </c>
      <c r="E341" s="231" t="str">
        <f>IF(ISBLANK(Tableau2[[#This Row],[Date de signature]]),"",UPPER(TEXT(Tableau2[[#This Row],[Date de signature]],"AAAA")))</f>
        <v/>
      </c>
      <c r="F341" s="240"/>
      <c r="G341" s="242"/>
      <c r="H341" s="328"/>
      <c r="I341" s="327"/>
      <c r="J341" s="333"/>
      <c r="K341" s="324" t="str">
        <f>IFERROR(VLOOKUP(Tableau2[[#This Row],[Nom association/Sigle]],Tableau1[],2,FALSE),"")</f>
        <v/>
      </c>
      <c r="L341" s="324" t="str">
        <f>IFERROR(VLOOKUP(Tableau2[[#This Row],[Nom association/Sigle]],Tableau1[],4,FALSE),"")</f>
        <v/>
      </c>
      <c r="M341" s="324" t="str">
        <f>IFERROR(VLOOKUP(Tableau2[[#This Row],[Nom association/Sigle]],Tableau1[],5,FALSE),"")</f>
        <v/>
      </c>
      <c r="N341" s="73" t="str">
        <f>IFERROR(VLOOKUP(Tableau2[[#This Row],[Nom association/Sigle]],Tableau1[],6,FALSE),"")</f>
        <v/>
      </c>
      <c r="O341" s="324" t="str">
        <f>IFERROR(VLOOKUP(Tableau2[[#This Row],[Nom association/Sigle]],Tableau1[],7,FALSE),"")</f>
        <v/>
      </c>
      <c r="P341" s="222"/>
      <c r="Q341" s="333"/>
      <c r="R341" s="222"/>
      <c r="S341" s="223"/>
      <c r="T341" s="224"/>
      <c r="U341" s="224"/>
      <c r="V341" s="222"/>
      <c r="W341" s="220"/>
      <c r="X341" s="220" t="str">
        <f>IF(ISBLANK(Tableau2[[#This Row],[Date de début]]),"",UPPER(TEXT(Tableau2[[#This Row],[Date de début]],"mmm")))</f>
        <v/>
      </c>
      <c r="Y341" s="219" t="str">
        <f>IF(ISBLANK(Tableau2[[#This Row],[Date de début]]),"",UPPER(TEXT(Tableau2[[#This Row],[Date de début]],"AAAA")))</f>
        <v/>
      </c>
      <c r="Z341" s="220"/>
      <c r="AA341" s="218" t="str">
        <f>IF(ISBLANK(Tableau2[[#This Row],[Date de fin]]),"",UPPER(TEXT(Tableau2[[#This Row],[Date de fin]],"mmm")))</f>
        <v/>
      </c>
      <c r="AB341" s="221" t="str">
        <f>IF(ISBLANK(Tableau2[[#This Row],[Date de fin]]),"",UPPER(TEXT(Tableau2[[#This Row],[Date de fin]],"AAAA")))</f>
        <v/>
      </c>
      <c r="AC341" s="229">
        <f>DATEDIF(Tableau2[[#This Row],[Date de début]],Tableau2[[#This Row],[Date de fin]],"m")</f>
        <v>0</v>
      </c>
      <c r="AD341" s="224"/>
      <c r="AE341" s="225"/>
      <c r="AF341" s="225"/>
      <c r="AG341" s="222"/>
      <c r="AH341" s="227"/>
      <c r="AI341" s="226"/>
      <c r="AJ341" s="340"/>
      <c r="AK341" s="341">
        <f t="shared" si="6"/>
        <v>0</v>
      </c>
      <c r="AL341" s="342"/>
    </row>
    <row r="342" spans="3:38" ht="42" customHeight="1" x14ac:dyDescent="0.35">
      <c r="C342" s="241"/>
      <c r="D342" s="225" t="str">
        <f>IF(ISBLANK(Tableau2[[#This Row],[Date de signature]]),"",UPPER(TEXT(Tableau2[[#This Row],[Date de signature]],"mmm")))</f>
        <v/>
      </c>
      <c r="E342" s="231" t="str">
        <f>IF(ISBLANK(Tableau2[[#This Row],[Date de signature]]),"",UPPER(TEXT(Tableau2[[#This Row],[Date de signature]],"AAAA")))</f>
        <v/>
      </c>
      <c r="F342" s="240"/>
      <c r="G342" s="242"/>
      <c r="H342" s="328"/>
      <c r="I342" s="327"/>
      <c r="J342" s="333"/>
      <c r="K342" s="324" t="str">
        <f>IFERROR(VLOOKUP(Tableau2[[#This Row],[Nom association/Sigle]],Tableau1[],2,FALSE),"")</f>
        <v/>
      </c>
      <c r="L342" s="324" t="str">
        <f>IFERROR(VLOOKUP(Tableau2[[#This Row],[Nom association/Sigle]],Tableau1[],4,FALSE),"")</f>
        <v/>
      </c>
      <c r="M342" s="324" t="str">
        <f>IFERROR(VLOOKUP(Tableau2[[#This Row],[Nom association/Sigle]],Tableau1[],5,FALSE),"")</f>
        <v/>
      </c>
      <c r="N342" s="73" t="str">
        <f>IFERROR(VLOOKUP(Tableau2[[#This Row],[Nom association/Sigle]],Tableau1[],6,FALSE),"")</f>
        <v/>
      </c>
      <c r="O342" s="324" t="str">
        <f>IFERROR(VLOOKUP(Tableau2[[#This Row],[Nom association/Sigle]],Tableau1[],7,FALSE),"")</f>
        <v/>
      </c>
      <c r="P342" s="222"/>
      <c r="Q342" s="333"/>
      <c r="R342" s="222"/>
      <c r="S342" s="223"/>
      <c r="T342" s="224"/>
      <c r="U342" s="224"/>
      <c r="V342" s="222"/>
      <c r="W342" s="220"/>
      <c r="X342" s="220" t="str">
        <f>IF(ISBLANK(Tableau2[[#This Row],[Date de début]]),"",UPPER(TEXT(Tableau2[[#This Row],[Date de début]],"mmm")))</f>
        <v/>
      </c>
      <c r="Y342" s="219" t="str">
        <f>IF(ISBLANK(Tableau2[[#This Row],[Date de début]]),"",UPPER(TEXT(Tableau2[[#This Row],[Date de début]],"AAAA")))</f>
        <v/>
      </c>
      <c r="Z342" s="220"/>
      <c r="AA342" s="218" t="str">
        <f>IF(ISBLANK(Tableau2[[#This Row],[Date de fin]]),"",UPPER(TEXT(Tableau2[[#This Row],[Date de fin]],"mmm")))</f>
        <v/>
      </c>
      <c r="AB342" s="221" t="str">
        <f>IF(ISBLANK(Tableau2[[#This Row],[Date de fin]]),"",UPPER(TEXT(Tableau2[[#This Row],[Date de fin]],"AAAA")))</f>
        <v/>
      </c>
      <c r="AC342" s="229">
        <f>DATEDIF(Tableau2[[#This Row],[Date de début]],Tableau2[[#This Row],[Date de fin]],"m")</f>
        <v>0</v>
      </c>
      <c r="AD342" s="224"/>
      <c r="AE342" s="225"/>
      <c r="AF342" s="225"/>
      <c r="AG342" s="222"/>
      <c r="AH342" s="227"/>
      <c r="AI342" s="226"/>
      <c r="AJ342" s="340"/>
      <c r="AK342" s="341">
        <f t="shared" si="6"/>
        <v>0</v>
      </c>
      <c r="AL342" s="342"/>
    </row>
    <row r="343" spans="3:38" ht="42" customHeight="1" x14ac:dyDescent="0.35">
      <c r="C343" s="241"/>
      <c r="D343" s="225" t="str">
        <f>IF(ISBLANK(Tableau2[[#This Row],[Date de signature]]),"",UPPER(TEXT(Tableau2[[#This Row],[Date de signature]],"mmm")))</f>
        <v/>
      </c>
      <c r="E343" s="231" t="str">
        <f>IF(ISBLANK(Tableau2[[#This Row],[Date de signature]]),"",UPPER(TEXT(Tableau2[[#This Row],[Date de signature]],"AAAA")))</f>
        <v/>
      </c>
      <c r="F343" s="240"/>
      <c r="G343" s="242"/>
      <c r="H343" s="328"/>
      <c r="I343" s="327"/>
      <c r="J343" s="333"/>
      <c r="K343" s="324" t="str">
        <f>IFERROR(VLOOKUP(Tableau2[[#This Row],[Nom association/Sigle]],Tableau1[],2,FALSE),"")</f>
        <v/>
      </c>
      <c r="L343" s="324" t="str">
        <f>IFERROR(VLOOKUP(Tableau2[[#This Row],[Nom association/Sigle]],Tableau1[],4,FALSE),"")</f>
        <v/>
      </c>
      <c r="M343" s="324" t="str">
        <f>IFERROR(VLOOKUP(Tableau2[[#This Row],[Nom association/Sigle]],Tableau1[],5,FALSE),"")</f>
        <v/>
      </c>
      <c r="N343" s="73" t="str">
        <f>IFERROR(VLOOKUP(Tableau2[[#This Row],[Nom association/Sigle]],Tableau1[],6,FALSE),"")</f>
        <v/>
      </c>
      <c r="O343" s="324" t="str">
        <f>IFERROR(VLOOKUP(Tableau2[[#This Row],[Nom association/Sigle]],Tableau1[],7,FALSE),"")</f>
        <v/>
      </c>
      <c r="P343" s="222"/>
      <c r="Q343" s="333"/>
      <c r="R343" s="222"/>
      <c r="S343" s="223"/>
      <c r="T343" s="224"/>
      <c r="U343" s="224"/>
      <c r="V343" s="222"/>
      <c r="W343" s="220"/>
      <c r="X343" s="220" t="str">
        <f>IF(ISBLANK(Tableau2[[#This Row],[Date de début]]),"",UPPER(TEXT(Tableau2[[#This Row],[Date de début]],"mmm")))</f>
        <v/>
      </c>
      <c r="Y343" s="219" t="str">
        <f>IF(ISBLANK(Tableau2[[#This Row],[Date de début]]),"",UPPER(TEXT(Tableau2[[#This Row],[Date de début]],"AAAA")))</f>
        <v/>
      </c>
      <c r="Z343" s="220"/>
      <c r="AA343" s="218" t="str">
        <f>IF(ISBLANK(Tableau2[[#This Row],[Date de fin]]),"",UPPER(TEXT(Tableau2[[#This Row],[Date de fin]],"mmm")))</f>
        <v/>
      </c>
      <c r="AB343" s="221" t="str">
        <f>IF(ISBLANK(Tableau2[[#This Row],[Date de fin]]),"",UPPER(TEXT(Tableau2[[#This Row],[Date de fin]],"AAAA")))</f>
        <v/>
      </c>
      <c r="AC343" s="229">
        <f>DATEDIF(Tableau2[[#This Row],[Date de début]],Tableau2[[#This Row],[Date de fin]],"m")</f>
        <v>0</v>
      </c>
      <c r="AD343" s="224"/>
      <c r="AE343" s="225"/>
      <c r="AF343" s="225"/>
      <c r="AG343" s="222"/>
      <c r="AH343" s="227"/>
      <c r="AI343" s="226"/>
      <c r="AJ343" s="340"/>
      <c r="AK343" s="341">
        <f t="shared" si="6"/>
        <v>0</v>
      </c>
      <c r="AL343" s="342"/>
    </row>
    <row r="344" spans="3:38" ht="42" customHeight="1" x14ac:dyDescent="0.35">
      <c r="C344" s="241"/>
      <c r="D344" s="225" t="str">
        <f>IF(ISBLANK(Tableau2[[#This Row],[Date de signature]]),"",UPPER(TEXT(Tableau2[[#This Row],[Date de signature]],"mmm")))</f>
        <v/>
      </c>
      <c r="E344" s="231" t="str">
        <f>IF(ISBLANK(Tableau2[[#This Row],[Date de signature]]),"",UPPER(TEXT(Tableau2[[#This Row],[Date de signature]],"AAAA")))</f>
        <v/>
      </c>
      <c r="F344" s="240"/>
      <c r="G344" s="242"/>
      <c r="H344" s="328"/>
      <c r="I344" s="327"/>
      <c r="J344" s="333"/>
      <c r="K344" s="324" t="str">
        <f>IFERROR(VLOOKUP(Tableau2[[#This Row],[Nom association/Sigle]],Tableau1[],2,FALSE),"")</f>
        <v/>
      </c>
      <c r="L344" s="324" t="str">
        <f>IFERROR(VLOOKUP(Tableau2[[#This Row],[Nom association/Sigle]],Tableau1[],4,FALSE),"")</f>
        <v/>
      </c>
      <c r="M344" s="324" t="str">
        <f>IFERROR(VLOOKUP(Tableau2[[#This Row],[Nom association/Sigle]],Tableau1[],5,FALSE),"")</f>
        <v/>
      </c>
      <c r="N344" s="73" t="str">
        <f>IFERROR(VLOOKUP(Tableau2[[#This Row],[Nom association/Sigle]],Tableau1[],6,FALSE),"")</f>
        <v/>
      </c>
      <c r="O344" s="324" t="str">
        <f>IFERROR(VLOOKUP(Tableau2[[#This Row],[Nom association/Sigle]],Tableau1[],7,FALSE),"")</f>
        <v/>
      </c>
      <c r="P344" s="222"/>
      <c r="Q344" s="333"/>
      <c r="R344" s="222"/>
      <c r="S344" s="223"/>
      <c r="T344" s="224"/>
      <c r="U344" s="224"/>
      <c r="V344" s="222"/>
      <c r="W344" s="220"/>
      <c r="X344" s="220" t="str">
        <f>IF(ISBLANK(Tableau2[[#This Row],[Date de début]]),"",UPPER(TEXT(Tableau2[[#This Row],[Date de début]],"mmm")))</f>
        <v/>
      </c>
      <c r="Y344" s="219" t="str">
        <f>IF(ISBLANK(Tableau2[[#This Row],[Date de début]]),"",UPPER(TEXT(Tableau2[[#This Row],[Date de début]],"AAAA")))</f>
        <v/>
      </c>
      <c r="Z344" s="220"/>
      <c r="AA344" s="218" t="str">
        <f>IF(ISBLANK(Tableau2[[#This Row],[Date de fin]]),"",UPPER(TEXT(Tableau2[[#This Row],[Date de fin]],"mmm")))</f>
        <v/>
      </c>
      <c r="AB344" s="221" t="str">
        <f>IF(ISBLANK(Tableau2[[#This Row],[Date de fin]]),"",UPPER(TEXT(Tableau2[[#This Row],[Date de fin]],"AAAA")))</f>
        <v/>
      </c>
      <c r="AC344" s="229">
        <f>DATEDIF(Tableau2[[#This Row],[Date de début]],Tableau2[[#This Row],[Date de fin]],"m")</f>
        <v>0</v>
      </c>
      <c r="AD344" s="224"/>
      <c r="AE344" s="225"/>
      <c r="AF344" s="225"/>
      <c r="AG344" s="222"/>
      <c r="AH344" s="227"/>
      <c r="AI344" s="226"/>
      <c r="AJ344" s="340"/>
      <c r="AK344" s="341">
        <f t="shared" si="6"/>
        <v>0</v>
      </c>
      <c r="AL344" s="342"/>
    </row>
    <row r="345" spans="3:38" ht="42" customHeight="1" x14ac:dyDescent="0.35">
      <c r="C345" s="241"/>
      <c r="D345" s="225" t="str">
        <f>IF(ISBLANK(Tableau2[[#This Row],[Date de signature]]),"",UPPER(TEXT(Tableau2[[#This Row],[Date de signature]],"mmm")))</f>
        <v/>
      </c>
      <c r="E345" s="231" t="str">
        <f>IF(ISBLANK(Tableau2[[#This Row],[Date de signature]]),"",UPPER(TEXT(Tableau2[[#This Row],[Date de signature]],"AAAA")))</f>
        <v/>
      </c>
      <c r="F345" s="240"/>
      <c r="G345" s="242"/>
      <c r="H345" s="328"/>
      <c r="I345" s="327"/>
      <c r="J345" s="333"/>
      <c r="K345" s="324" t="str">
        <f>IFERROR(VLOOKUP(Tableau2[[#This Row],[Nom association/Sigle]],Tableau1[],2,FALSE),"")</f>
        <v/>
      </c>
      <c r="L345" s="324" t="str">
        <f>IFERROR(VLOOKUP(Tableau2[[#This Row],[Nom association/Sigle]],Tableau1[],4,FALSE),"")</f>
        <v/>
      </c>
      <c r="M345" s="324" t="str">
        <f>IFERROR(VLOOKUP(Tableau2[[#This Row],[Nom association/Sigle]],Tableau1[],5,FALSE),"")</f>
        <v/>
      </c>
      <c r="N345" s="73" t="str">
        <f>IFERROR(VLOOKUP(Tableau2[[#This Row],[Nom association/Sigle]],Tableau1[],6,FALSE),"")</f>
        <v/>
      </c>
      <c r="O345" s="324" t="str">
        <f>IFERROR(VLOOKUP(Tableau2[[#This Row],[Nom association/Sigle]],Tableau1[],7,FALSE),"")</f>
        <v/>
      </c>
      <c r="P345" s="222"/>
      <c r="Q345" s="333"/>
      <c r="R345" s="222"/>
      <c r="S345" s="223"/>
      <c r="T345" s="224"/>
      <c r="U345" s="224"/>
      <c r="V345" s="222"/>
      <c r="W345" s="220"/>
      <c r="X345" s="220" t="str">
        <f>IF(ISBLANK(Tableau2[[#This Row],[Date de début]]),"",UPPER(TEXT(Tableau2[[#This Row],[Date de début]],"mmm")))</f>
        <v/>
      </c>
      <c r="Y345" s="219" t="str">
        <f>IF(ISBLANK(Tableau2[[#This Row],[Date de début]]),"",UPPER(TEXT(Tableau2[[#This Row],[Date de début]],"AAAA")))</f>
        <v/>
      </c>
      <c r="Z345" s="220"/>
      <c r="AA345" s="218" t="str">
        <f>IF(ISBLANK(Tableau2[[#This Row],[Date de fin]]),"",UPPER(TEXT(Tableau2[[#This Row],[Date de fin]],"mmm")))</f>
        <v/>
      </c>
      <c r="AB345" s="221" t="str">
        <f>IF(ISBLANK(Tableau2[[#This Row],[Date de fin]]),"",UPPER(TEXT(Tableau2[[#This Row],[Date de fin]],"AAAA")))</f>
        <v/>
      </c>
      <c r="AC345" s="229">
        <f>DATEDIF(Tableau2[[#This Row],[Date de début]],Tableau2[[#This Row],[Date de fin]],"m")</f>
        <v>0</v>
      </c>
      <c r="AD345" s="224"/>
      <c r="AE345" s="225"/>
      <c r="AF345" s="225"/>
      <c r="AG345" s="222"/>
      <c r="AH345" s="227"/>
      <c r="AI345" s="226"/>
      <c r="AJ345" s="340"/>
      <c r="AK345" s="341">
        <f t="shared" si="6"/>
        <v>0</v>
      </c>
      <c r="AL345" s="342"/>
    </row>
    <row r="346" spans="3:38" ht="42" customHeight="1" x14ac:dyDescent="0.35">
      <c r="C346" s="241"/>
      <c r="D346" s="225" t="str">
        <f>IF(ISBLANK(Tableau2[[#This Row],[Date de signature]]),"",UPPER(TEXT(Tableau2[[#This Row],[Date de signature]],"mmm")))</f>
        <v/>
      </c>
      <c r="E346" s="231" t="str">
        <f>IF(ISBLANK(Tableau2[[#This Row],[Date de signature]]),"",UPPER(TEXT(Tableau2[[#This Row],[Date de signature]],"AAAA")))</f>
        <v/>
      </c>
      <c r="F346" s="240"/>
      <c r="G346" s="242"/>
      <c r="H346" s="328"/>
      <c r="I346" s="327"/>
      <c r="J346" s="333"/>
      <c r="K346" s="324" t="str">
        <f>IFERROR(VLOOKUP(Tableau2[[#This Row],[Nom association/Sigle]],Tableau1[],2,FALSE),"")</f>
        <v/>
      </c>
      <c r="L346" s="324" t="str">
        <f>IFERROR(VLOOKUP(Tableau2[[#This Row],[Nom association/Sigle]],Tableau1[],4,FALSE),"")</f>
        <v/>
      </c>
      <c r="M346" s="324" t="str">
        <f>IFERROR(VLOOKUP(Tableau2[[#This Row],[Nom association/Sigle]],Tableau1[],5,FALSE),"")</f>
        <v/>
      </c>
      <c r="N346" s="73" t="str">
        <f>IFERROR(VLOOKUP(Tableau2[[#This Row],[Nom association/Sigle]],Tableau1[],6,FALSE),"")</f>
        <v/>
      </c>
      <c r="O346" s="324" t="str">
        <f>IFERROR(VLOOKUP(Tableau2[[#This Row],[Nom association/Sigle]],Tableau1[],7,FALSE),"")</f>
        <v/>
      </c>
      <c r="P346" s="222"/>
      <c r="Q346" s="333"/>
      <c r="R346" s="222"/>
      <c r="S346" s="223"/>
      <c r="T346" s="224"/>
      <c r="U346" s="224"/>
      <c r="V346" s="222"/>
      <c r="W346" s="220"/>
      <c r="X346" s="220" t="str">
        <f>IF(ISBLANK(Tableau2[[#This Row],[Date de début]]),"",UPPER(TEXT(Tableau2[[#This Row],[Date de début]],"mmm")))</f>
        <v/>
      </c>
      <c r="Y346" s="219" t="str">
        <f>IF(ISBLANK(Tableau2[[#This Row],[Date de début]]),"",UPPER(TEXT(Tableau2[[#This Row],[Date de début]],"AAAA")))</f>
        <v/>
      </c>
      <c r="Z346" s="220"/>
      <c r="AA346" s="218" t="str">
        <f>IF(ISBLANK(Tableau2[[#This Row],[Date de fin]]),"",UPPER(TEXT(Tableau2[[#This Row],[Date de fin]],"mmm")))</f>
        <v/>
      </c>
      <c r="AB346" s="221" t="str">
        <f>IF(ISBLANK(Tableau2[[#This Row],[Date de fin]]),"",UPPER(TEXT(Tableau2[[#This Row],[Date de fin]],"AAAA")))</f>
        <v/>
      </c>
      <c r="AC346" s="229">
        <f>DATEDIF(Tableau2[[#This Row],[Date de début]],Tableau2[[#This Row],[Date de fin]],"m")</f>
        <v>0</v>
      </c>
      <c r="AD346" s="224"/>
      <c r="AE346" s="225"/>
      <c r="AF346" s="225"/>
      <c r="AG346" s="222"/>
      <c r="AH346" s="227"/>
      <c r="AI346" s="226"/>
      <c r="AJ346" s="340"/>
      <c r="AK346" s="341">
        <f t="shared" si="6"/>
        <v>0</v>
      </c>
      <c r="AL346" s="342"/>
    </row>
    <row r="347" spans="3:38" ht="42" customHeight="1" x14ac:dyDescent="0.35">
      <c r="C347" s="241"/>
      <c r="D347" s="225" t="str">
        <f>IF(ISBLANK(Tableau2[[#This Row],[Date de signature]]),"",UPPER(TEXT(Tableau2[[#This Row],[Date de signature]],"mmm")))</f>
        <v/>
      </c>
      <c r="E347" s="231" t="str">
        <f>IF(ISBLANK(Tableau2[[#This Row],[Date de signature]]),"",UPPER(TEXT(Tableau2[[#This Row],[Date de signature]],"AAAA")))</f>
        <v/>
      </c>
      <c r="F347" s="240"/>
      <c r="G347" s="242"/>
      <c r="H347" s="328"/>
      <c r="I347" s="327"/>
      <c r="J347" s="333"/>
      <c r="K347" s="324" t="str">
        <f>IFERROR(VLOOKUP(Tableau2[[#This Row],[Nom association/Sigle]],Tableau1[],2,FALSE),"")</f>
        <v/>
      </c>
      <c r="L347" s="324" t="str">
        <f>IFERROR(VLOOKUP(Tableau2[[#This Row],[Nom association/Sigle]],Tableau1[],4,FALSE),"")</f>
        <v/>
      </c>
      <c r="M347" s="324" t="str">
        <f>IFERROR(VLOOKUP(Tableau2[[#This Row],[Nom association/Sigle]],Tableau1[],5,FALSE),"")</f>
        <v/>
      </c>
      <c r="N347" s="73" t="str">
        <f>IFERROR(VLOOKUP(Tableau2[[#This Row],[Nom association/Sigle]],Tableau1[],6,FALSE),"")</f>
        <v/>
      </c>
      <c r="O347" s="324" t="str">
        <f>IFERROR(VLOOKUP(Tableau2[[#This Row],[Nom association/Sigle]],Tableau1[],7,FALSE),"")</f>
        <v/>
      </c>
      <c r="P347" s="222"/>
      <c r="Q347" s="333"/>
      <c r="R347" s="222"/>
      <c r="S347" s="223"/>
      <c r="T347" s="224"/>
      <c r="U347" s="224"/>
      <c r="V347" s="222"/>
      <c r="W347" s="220"/>
      <c r="X347" s="220" t="str">
        <f>IF(ISBLANK(Tableau2[[#This Row],[Date de début]]),"",UPPER(TEXT(Tableau2[[#This Row],[Date de début]],"mmm")))</f>
        <v/>
      </c>
      <c r="Y347" s="219" t="str">
        <f>IF(ISBLANK(Tableau2[[#This Row],[Date de début]]),"",UPPER(TEXT(Tableau2[[#This Row],[Date de début]],"AAAA")))</f>
        <v/>
      </c>
      <c r="Z347" s="220"/>
      <c r="AA347" s="218" t="str">
        <f>IF(ISBLANK(Tableau2[[#This Row],[Date de fin]]),"",UPPER(TEXT(Tableau2[[#This Row],[Date de fin]],"mmm")))</f>
        <v/>
      </c>
      <c r="AB347" s="221" t="str">
        <f>IF(ISBLANK(Tableau2[[#This Row],[Date de fin]]),"",UPPER(TEXT(Tableau2[[#This Row],[Date de fin]],"AAAA")))</f>
        <v/>
      </c>
      <c r="AC347" s="229">
        <f>DATEDIF(Tableau2[[#This Row],[Date de début]],Tableau2[[#This Row],[Date de fin]],"m")</f>
        <v>0</v>
      </c>
      <c r="AD347" s="224"/>
      <c r="AE347" s="225"/>
      <c r="AF347" s="225"/>
      <c r="AG347" s="222"/>
      <c r="AH347" s="227"/>
      <c r="AI347" s="226"/>
      <c r="AJ347" s="340"/>
      <c r="AK347" s="341">
        <f t="shared" si="6"/>
        <v>0</v>
      </c>
      <c r="AL347" s="342"/>
    </row>
    <row r="348" spans="3:38" ht="42" customHeight="1" x14ac:dyDescent="0.35">
      <c r="C348" s="241"/>
      <c r="D348" s="225" t="str">
        <f>IF(ISBLANK(Tableau2[[#This Row],[Date de signature]]),"",UPPER(TEXT(Tableau2[[#This Row],[Date de signature]],"mmm")))</f>
        <v/>
      </c>
      <c r="E348" s="231" t="str">
        <f>IF(ISBLANK(Tableau2[[#This Row],[Date de signature]]),"",UPPER(TEXT(Tableau2[[#This Row],[Date de signature]],"AAAA")))</f>
        <v/>
      </c>
      <c r="F348" s="240"/>
      <c r="G348" s="242"/>
      <c r="H348" s="328"/>
      <c r="I348" s="327"/>
      <c r="J348" s="333"/>
      <c r="K348" s="324" t="str">
        <f>IFERROR(VLOOKUP(Tableau2[[#This Row],[Nom association/Sigle]],Tableau1[],2,FALSE),"")</f>
        <v/>
      </c>
      <c r="L348" s="324" t="str">
        <f>IFERROR(VLOOKUP(Tableau2[[#This Row],[Nom association/Sigle]],Tableau1[],4,FALSE),"")</f>
        <v/>
      </c>
      <c r="M348" s="324" t="str">
        <f>IFERROR(VLOOKUP(Tableau2[[#This Row],[Nom association/Sigle]],Tableau1[],5,FALSE),"")</f>
        <v/>
      </c>
      <c r="N348" s="73" t="str">
        <f>IFERROR(VLOOKUP(Tableau2[[#This Row],[Nom association/Sigle]],Tableau1[],6,FALSE),"")</f>
        <v/>
      </c>
      <c r="O348" s="324" t="str">
        <f>IFERROR(VLOOKUP(Tableau2[[#This Row],[Nom association/Sigle]],Tableau1[],7,FALSE),"")</f>
        <v/>
      </c>
      <c r="P348" s="222"/>
      <c r="Q348" s="333"/>
      <c r="R348" s="222"/>
      <c r="S348" s="223"/>
      <c r="T348" s="224"/>
      <c r="U348" s="224"/>
      <c r="V348" s="222"/>
      <c r="W348" s="220"/>
      <c r="X348" s="220" t="str">
        <f>IF(ISBLANK(Tableau2[[#This Row],[Date de début]]),"",UPPER(TEXT(Tableau2[[#This Row],[Date de début]],"mmm")))</f>
        <v/>
      </c>
      <c r="Y348" s="219" t="str">
        <f>IF(ISBLANK(Tableau2[[#This Row],[Date de début]]),"",UPPER(TEXT(Tableau2[[#This Row],[Date de début]],"AAAA")))</f>
        <v/>
      </c>
      <c r="Z348" s="220"/>
      <c r="AA348" s="218" t="str">
        <f>IF(ISBLANK(Tableau2[[#This Row],[Date de fin]]),"",UPPER(TEXT(Tableau2[[#This Row],[Date de fin]],"mmm")))</f>
        <v/>
      </c>
      <c r="AB348" s="221" t="str">
        <f>IF(ISBLANK(Tableau2[[#This Row],[Date de fin]]),"",UPPER(TEXT(Tableau2[[#This Row],[Date de fin]],"AAAA")))</f>
        <v/>
      </c>
      <c r="AC348" s="229">
        <f>DATEDIF(Tableau2[[#This Row],[Date de début]],Tableau2[[#This Row],[Date de fin]],"m")</f>
        <v>0</v>
      </c>
      <c r="AD348" s="224"/>
      <c r="AE348" s="225"/>
      <c r="AF348" s="225"/>
      <c r="AG348" s="222"/>
      <c r="AH348" s="227"/>
      <c r="AI348" s="226"/>
      <c r="AJ348" s="340"/>
      <c r="AK348" s="341">
        <f t="shared" si="6"/>
        <v>0</v>
      </c>
      <c r="AL348" s="342"/>
    </row>
    <row r="349" spans="3:38" ht="42" customHeight="1" x14ac:dyDescent="0.35">
      <c r="C349" s="241"/>
      <c r="D349" s="225" t="str">
        <f>IF(ISBLANK(Tableau2[[#This Row],[Date de signature]]),"",UPPER(TEXT(Tableau2[[#This Row],[Date de signature]],"mmm")))</f>
        <v/>
      </c>
      <c r="E349" s="231" t="str">
        <f>IF(ISBLANK(Tableau2[[#This Row],[Date de signature]]),"",UPPER(TEXT(Tableau2[[#This Row],[Date de signature]],"AAAA")))</f>
        <v/>
      </c>
      <c r="F349" s="240"/>
      <c r="G349" s="242"/>
      <c r="H349" s="328"/>
      <c r="I349" s="327"/>
      <c r="J349" s="333"/>
      <c r="K349" s="324" t="str">
        <f>IFERROR(VLOOKUP(Tableau2[[#This Row],[Nom association/Sigle]],Tableau1[],2,FALSE),"")</f>
        <v/>
      </c>
      <c r="L349" s="324" t="str">
        <f>IFERROR(VLOOKUP(Tableau2[[#This Row],[Nom association/Sigle]],Tableau1[],4,FALSE),"")</f>
        <v/>
      </c>
      <c r="M349" s="324" t="str">
        <f>IFERROR(VLOOKUP(Tableau2[[#This Row],[Nom association/Sigle]],Tableau1[],5,FALSE),"")</f>
        <v/>
      </c>
      <c r="N349" s="73" t="str">
        <f>IFERROR(VLOOKUP(Tableau2[[#This Row],[Nom association/Sigle]],Tableau1[],6,FALSE),"")</f>
        <v/>
      </c>
      <c r="O349" s="324" t="str">
        <f>IFERROR(VLOOKUP(Tableau2[[#This Row],[Nom association/Sigle]],Tableau1[],7,FALSE),"")</f>
        <v/>
      </c>
      <c r="P349" s="222"/>
      <c r="Q349" s="333"/>
      <c r="R349" s="222"/>
      <c r="S349" s="223"/>
      <c r="T349" s="224"/>
      <c r="U349" s="224"/>
      <c r="V349" s="222"/>
      <c r="W349" s="220"/>
      <c r="X349" s="220" t="str">
        <f>IF(ISBLANK(Tableau2[[#This Row],[Date de début]]),"",UPPER(TEXT(Tableau2[[#This Row],[Date de début]],"mmm")))</f>
        <v/>
      </c>
      <c r="Y349" s="219" t="str">
        <f>IF(ISBLANK(Tableau2[[#This Row],[Date de début]]),"",UPPER(TEXT(Tableau2[[#This Row],[Date de début]],"AAAA")))</f>
        <v/>
      </c>
      <c r="Z349" s="220"/>
      <c r="AA349" s="218" t="str">
        <f>IF(ISBLANK(Tableau2[[#This Row],[Date de fin]]),"",UPPER(TEXT(Tableau2[[#This Row],[Date de fin]],"mmm")))</f>
        <v/>
      </c>
      <c r="AB349" s="221" t="str">
        <f>IF(ISBLANK(Tableau2[[#This Row],[Date de fin]]),"",UPPER(TEXT(Tableau2[[#This Row],[Date de fin]],"AAAA")))</f>
        <v/>
      </c>
      <c r="AC349" s="229">
        <f>DATEDIF(Tableau2[[#This Row],[Date de début]],Tableau2[[#This Row],[Date de fin]],"m")</f>
        <v>0</v>
      </c>
      <c r="AD349" s="224"/>
      <c r="AE349" s="225"/>
      <c r="AF349" s="225"/>
      <c r="AG349" s="222"/>
      <c r="AH349" s="227"/>
      <c r="AI349" s="226"/>
      <c r="AJ349" s="340"/>
      <c r="AK349" s="341">
        <f t="shared" ref="AK349:AK412" si="7">SUM(AJ349-AL349)</f>
        <v>0</v>
      </c>
      <c r="AL349" s="342"/>
    </row>
    <row r="350" spans="3:38" ht="42" customHeight="1" x14ac:dyDescent="0.35">
      <c r="C350" s="241"/>
      <c r="D350" s="225" t="str">
        <f>IF(ISBLANK(Tableau2[[#This Row],[Date de signature]]),"",UPPER(TEXT(Tableau2[[#This Row],[Date de signature]],"mmm")))</f>
        <v/>
      </c>
      <c r="E350" s="231" t="str">
        <f>IF(ISBLANK(Tableau2[[#This Row],[Date de signature]]),"",UPPER(TEXT(Tableau2[[#This Row],[Date de signature]],"AAAA")))</f>
        <v/>
      </c>
      <c r="F350" s="240"/>
      <c r="G350" s="242"/>
      <c r="H350" s="328"/>
      <c r="I350" s="327"/>
      <c r="J350" s="333"/>
      <c r="K350" s="324" t="str">
        <f>IFERROR(VLOOKUP(Tableau2[[#This Row],[Nom association/Sigle]],Tableau1[],2,FALSE),"")</f>
        <v/>
      </c>
      <c r="L350" s="324" t="str">
        <f>IFERROR(VLOOKUP(Tableau2[[#This Row],[Nom association/Sigle]],Tableau1[],4,FALSE),"")</f>
        <v/>
      </c>
      <c r="M350" s="324" t="str">
        <f>IFERROR(VLOOKUP(Tableau2[[#This Row],[Nom association/Sigle]],Tableau1[],5,FALSE),"")</f>
        <v/>
      </c>
      <c r="N350" s="73" t="str">
        <f>IFERROR(VLOOKUP(Tableau2[[#This Row],[Nom association/Sigle]],Tableau1[],6,FALSE),"")</f>
        <v/>
      </c>
      <c r="O350" s="324" t="str">
        <f>IFERROR(VLOOKUP(Tableau2[[#This Row],[Nom association/Sigle]],Tableau1[],7,FALSE),"")</f>
        <v/>
      </c>
      <c r="P350" s="222"/>
      <c r="Q350" s="333"/>
      <c r="R350" s="222"/>
      <c r="S350" s="223"/>
      <c r="T350" s="224"/>
      <c r="U350" s="224"/>
      <c r="V350" s="222"/>
      <c r="W350" s="220"/>
      <c r="X350" s="220" t="str">
        <f>IF(ISBLANK(Tableau2[[#This Row],[Date de début]]),"",UPPER(TEXT(Tableau2[[#This Row],[Date de début]],"mmm")))</f>
        <v/>
      </c>
      <c r="Y350" s="219" t="str">
        <f>IF(ISBLANK(Tableau2[[#This Row],[Date de début]]),"",UPPER(TEXT(Tableau2[[#This Row],[Date de début]],"AAAA")))</f>
        <v/>
      </c>
      <c r="Z350" s="220"/>
      <c r="AA350" s="218" t="str">
        <f>IF(ISBLANK(Tableau2[[#This Row],[Date de fin]]),"",UPPER(TEXT(Tableau2[[#This Row],[Date de fin]],"mmm")))</f>
        <v/>
      </c>
      <c r="AB350" s="221" t="str">
        <f>IF(ISBLANK(Tableau2[[#This Row],[Date de fin]]),"",UPPER(TEXT(Tableau2[[#This Row],[Date de fin]],"AAAA")))</f>
        <v/>
      </c>
      <c r="AC350" s="229">
        <f>DATEDIF(Tableau2[[#This Row],[Date de début]],Tableau2[[#This Row],[Date de fin]],"m")</f>
        <v>0</v>
      </c>
      <c r="AD350" s="224"/>
      <c r="AE350" s="225"/>
      <c r="AF350" s="225"/>
      <c r="AG350" s="222"/>
      <c r="AH350" s="227"/>
      <c r="AI350" s="226"/>
      <c r="AJ350" s="340"/>
      <c r="AK350" s="341">
        <f t="shared" si="7"/>
        <v>0</v>
      </c>
      <c r="AL350" s="342"/>
    </row>
    <row r="351" spans="3:38" ht="42" customHeight="1" x14ac:dyDescent="0.35">
      <c r="C351" s="241"/>
      <c r="D351" s="225" t="str">
        <f>IF(ISBLANK(Tableau2[[#This Row],[Date de signature]]),"",UPPER(TEXT(Tableau2[[#This Row],[Date de signature]],"mmm")))</f>
        <v/>
      </c>
      <c r="E351" s="231" t="str">
        <f>IF(ISBLANK(Tableau2[[#This Row],[Date de signature]]),"",UPPER(TEXT(Tableau2[[#This Row],[Date de signature]],"AAAA")))</f>
        <v/>
      </c>
      <c r="F351" s="240"/>
      <c r="G351" s="242"/>
      <c r="H351" s="328"/>
      <c r="I351" s="327"/>
      <c r="J351" s="333"/>
      <c r="K351" s="324" t="str">
        <f>IFERROR(VLOOKUP(Tableau2[[#This Row],[Nom association/Sigle]],Tableau1[],2,FALSE),"")</f>
        <v/>
      </c>
      <c r="L351" s="324" t="str">
        <f>IFERROR(VLOOKUP(Tableau2[[#This Row],[Nom association/Sigle]],Tableau1[],4,FALSE),"")</f>
        <v/>
      </c>
      <c r="M351" s="324" t="str">
        <f>IFERROR(VLOOKUP(Tableau2[[#This Row],[Nom association/Sigle]],Tableau1[],5,FALSE),"")</f>
        <v/>
      </c>
      <c r="N351" s="73" t="str">
        <f>IFERROR(VLOOKUP(Tableau2[[#This Row],[Nom association/Sigle]],Tableau1[],6,FALSE),"")</f>
        <v/>
      </c>
      <c r="O351" s="324" t="str">
        <f>IFERROR(VLOOKUP(Tableau2[[#This Row],[Nom association/Sigle]],Tableau1[],7,FALSE),"")</f>
        <v/>
      </c>
      <c r="P351" s="222"/>
      <c r="Q351" s="333"/>
      <c r="R351" s="222"/>
      <c r="S351" s="223"/>
      <c r="T351" s="224"/>
      <c r="U351" s="224"/>
      <c r="V351" s="222"/>
      <c r="W351" s="220"/>
      <c r="X351" s="220" t="str">
        <f>IF(ISBLANK(Tableau2[[#This Row],[Date de début]]),"",UPPER(TEXT(Tableau2[[#This Row],[Date de début]],"mmm")))</f>
        <v/>
      </c>
      <c r="Y351" s="219" t="str">
        <f>IF(ISBLANK(Tableau2[[#This Row],[Date de début]]),"",UPPER(TEXT(Tableau2[[#This Row],[Date de début]],"AAAA")))</f>
        <v/>
      </c>
      <c r="Z351" s="220"/>
      <c r="AA351" s="218" t="str">
        <f>IF(ISBLANK(Tableau2[[#This Row],[Date de fin]]),"",UPPER(TEXT(Tableau2[[#This Row],[Date de fin]],"mmm")))</f>
        <v/>
      </c>
      <c r="AB351" s="221" t="str">
        <f>IF(ISBLANK(Tableau2[[#This Row],[Date de fin]]),"",UPPER(TEXT(Tableau2[[#This Row],[Date de fin]],"AAAA")))</f>
        <v/>
      </c>
      <c r="AC351" s="229">
        <f>DATEDIF(Tableau2[[#This Row],[Date de début]],Tableau2[[#This Row],[Date de fin]],"m")</f>
        <v>0</v>
      </c>
      <c r="AD351" s="224"/>
      <c r="AE351" s="225"/>
      <c r="AF351" s="225"/>
      <c r="AG351" s="222"/>
      <c r="AH351" s="227"/>
      <c r="AI351" s="226"/>
      <c r="AJ351" s="340"/>
      <c r="AK351" s="341">
        <f t="shared" si="7"/>
        <v>0</v>
      </c>
      <c r="AL351" s="342"/>
    </row>
    <row r="352" spans="3:38" ht="42" customHeight="1" x14ac:dyDescent="0.35">
      <c r="C352" s="241"/>
      <c r="D352" s="225" t="str">
        <f>IF(ISBLANK(Tableau2[[#This Row],[Date de signature]]),"",UPPER(TEXT(Tableau2[[#This Row],[Date de signature]],"mmm")))</f>
        <v/>
      </c>
      <c r="E352" s="231" t="str">
        <f>IF(ISBLANK(Tableau2[[#This Row],[Date de signature]]),"",UPPER(TEXT(Tableau2[[#This Row],[Date de signature]],"AAAA")))</f>
        <v/>
      </c>
      <c r="F352" s="240"/>
      <c r="G352" s="242"/>
      <c r="H352" s="328"/>
      <c r="I352" s="327"/>
      <c r="J352" s="333"/>
      <c r="K352" s="324" t="str">
        <f>IFERROR(VLOOKUP(Tableau2[[#This Row],[Nom association/Sigle]],Tableau1[],2,FALSE),"")</f>
        <v/>
      </c>
      <c r="L352" s="324" t="str">
        <f>IFERROR(VLOOKUP(Tableau2[[#This Row],[Nom association/Sigle]],Tableau1[],4,FALSE),"")</f>
        <v/>
      </c>
      <c r="M352" s="324" t="str">
        <f>IFERROR(VLOOKUP(Tableau2[[#This Row],[Nom association/Sigle]],Tableau1[],5,FALSE),"")</f>
        <v/>
      </c>
      <c r="N352" s="73" t="str">
        <f>IFERROR(VLOOKUP(Tableau2[[#This Row],[Nom association/Sigle]],Tableau1[],6,FALSE),"")</f>
        <v/>
      </c>
      <c r="O352" s="324" t="str">
        <f>IFERROR(VLOOKUP(Tableau2[[#This Row],[Nom association/Sigle]],Tableau1[],7,FALSE),"")</f>
        <v/>
      </c>
      <c r="P352" s="222"/>
      <c r="Q352" s="333"/>
      <c r="R352" s="222"/>
      <c r="S352" s="223"/>
      <c r="T352" s="224"/>
      <c r="U352" s="224"/>
      <c r="V352" s="222"/>
      <c r="W352" s="220"/>
      <c r="X352" s="220" t="str">
        <f>IF(ISBLANK(Tableau2[[#This Row],[Date de début]]),"",UPPER(TEXT(Tableau2[[#This Row],[Date de début]],"mmm")))</f>
        <v/>
      </c>
      <c r="Y352" s="219" t="str">
        <f>IF(ISBLANK(Tableau2[[#This Row],[Date de début]]),"",UPPER(TEXT(Tableau2[[#This Row],[Date de début]],"AAAA")))</f>
        <v/>
      </c>
      <c r="Z352" s="220"/>
      <c r="AA352" s="218" t="str">
        <f>IF(ISBLANK(Tableau2[[#This Row],[Date de fin]]),"",UPPER(TEXT(Tableau2[[#This Row],[Date de fin]],"mmm")))</f>
        <v/>
      </c>
      <c r="AB352" s="221" t="str">
        <f>IF(ISBLANK(Tableau2[[#This Row],[Date de fin]]),"",UPPER(TEXT(Tableau2[[#This Row],[Date de fin]],"AAAA")))</f>
        <v/>
      </c>
      <c r="AC352" s="229">
        <f>DATEDIF(Tableau2[[#This Row],[Date de début]],Tableau2[[#This Row],[Date de fin]],"m")</f>
        <v>0</v>
      </c>
      <c r="AD352" s="224"/>
      <c r="AE352" s="225"/>
      <c r="AF352" s="225"/>
      <c r="AG352" s="222"/>
      <c r="AH352" s="227"/>
      <c r="AI352" s="226"/>
      <c r="AJ352" s="340"/>
      <c r="AK352" s="341">
        <f t="shared" si="7"/>
        <v>0</v>
      </c>
      <c r="AL352" s="342"/>
    </row>
    <row r="353" spans="3:38" ht="42" customHeight="1" x14ac:dyDescent="0.35">
      <c r="C353" s="241"/>
      <c r="D353" s="225" t="str">
        <f>IF(ISBLANK(Tableau2[[#This Row],[Date de signature]]),"",UPPER(TEXT(Tableau2[[#This Row],[Date de signature]],"mmm")))</f>
        <v/>
      </c>
      <c r="E353" s="231" t="str">
        <f>IF(ISBLANK(Tableau2[[#This Row],[Date de signature]]),"",UPPER(TEXT(Tableau2[[#This Row],[Date de signature]],"AAAA")))</f>
        <v/>
      </c>
      <c r="F353" s="240"/>
      <c r="G353" s="242"/>
      <c r="H353" s="328"/>
      <c r="I353" s="327"/>
      <c r="J353" s="333"/>
      <c r="K353" s="324" t="str">
        <f>IFERROR(VLOOKUP(Tableau2[[#This Row],[Nom association/Sigle]],Tableau1[],2,FALSE),"")</f>
        <v/>
      </c>
      <c r="L353" s="324" t="str">
        <f>IFERROR(VLOOKUP(Tableau2[[#This Row],[Nom association/Sigle]],Tableau1[],4,FALSE),"")</f>
        <v/>
      </c>
      <c r="M353" s="324" t="str">
        <f>IFERROR(VLOOKUP(Tableau2[[#This Row],[Nom association/Sigle]],Tableau1[],5,FALSE),"")</f>
        <v/>
      </c>
      <c r="N353" s="73" t="str">
        <f>IFERROR(VLOOKUP(Tableau2[[#This Row],[Nom association/Sigle]],Tableau1[],6,FALSE),"")</f>
        <v/>
      </c>
      <c r="O353" s="324" t="str">
        <f>IFERROR(VLOOKUP(Tableau2[[#This Row],[Nom association/Sigle]],Tableau1[],7,FALSE),"")</f>
        <v/>
      </c>
      <c r="P353" s="222"/>
      <c r="Q353" s="333"/>
      <c r="R353" s="222"/>
      <c r="S353" s="223"/>
      <c r="T353" s="224"/>
      <c r="U353" s="224"/>
      <c r="V353" s="222"/>
      <c r="W353" s="220"/>
      <c r="X353" s="220" t="str">
        <f>IF(ISBLANK(Tableau2[[#This Row],[Date de début]]),"",UPPER(TEXT(Tableau2[[#This Row],[Date de début]],"mmm")))</f>
        <v/>
      </c>
      <c r="Y353" s="219" t="str">
        <f>IF(ISBLANK(Tableau2[[#This Row],[Date de début]]),"",UPPER(TEXT(Tableau2[[#This Row],[Date de début]],"AAAA")))</f>
        <v/>
      </c>
      <c r="Z353" s="220"/>
      <c r="AA353" s="218" t="str">
        <f>IF(ISBLANK(Tableau2[[#This Row],[Date de fin]]),"",UPPER(TEXT(Tableau2[[#This Row],[Date de fin]],"mmm")))</f>
        <v/>
      </c>
      <c r="AB353" s="221" t="str">
        <f>IF(ISBLANK(Tableau2[[#This Row],[Date de fin]]),"",UPPER(TEXT(Tableau2[[#This Row],[Date de fin]],"AAAA")))</f>
        <v/>
      </c>
      <c r="AC353" s="229">
        <f>DATEDIF(Tableau2[[#This Row],[Date de début]],Tableau2[[#This Row],[Date de fin]],"m")</f>
        <v>0</v>
      </c>
      <c r="AD353" s="224"/>
      <c r="AE353" s="225"/>
      <c r="AF353" s="225"/>
      <c r="AG353" s="222"/>
      <c r="AH353" s="227"/>
      <c r="AI353" s="226"/>
      <c r="AJ353" s="340"/>
      <c r="AK353" s="341">
        <f t="shared" si="7"/>
        <v>0</v>
      </c>
      <c r="AL353" s="342"/>
    </row>
    <row r="354" spans="3:38" ht="42" customHeight="1" x14ac:dyDescent="0.35">
      <c r="C354" s="241"/>
      <c r="D354" s="225" t="str">
        <f>IF(ISBLANK(Tableau2[[#This Row],[Date de signature]]),"",UPPER(TEXT(Tableau2[[#This Row],[Date de signature]],"mmm")))</f>
        <v/>
      </c>
      <c r="E354" s="231" t="str">
        <f>IF(ISBLANK(Tableau2[[#This Row],[Date de signature]]),"",UPPER(TEXT(Tableau2[[#This Row],[Date de signature]],"AAAA")))</f>
        <v/>
      </c>
      <c r="F354" s="240"/>
      <c r="G354" s="242"/>
      <c r="H354" s="328"/>
      <c r="I354" s="327"/>
      <c r="J354" s="333"/>
      <c r="K354" s="324" t="str">
        <f>IFERROR(VLOOKUP(Tableau2[[#This Row],[Nom association/Sigle]],Tableau1[],2,FALSE),"")</f>
        <v/>
      </c>
      <c r="L354" s="324" t="str">
        <f>IFERROR(VLOOKUP(Tableau2[[#This Row],[Nom association/Sigle]],Tableau1[],4,FALSE),"")</f>
        <v/>
      </c>
      <c r="M354" s="324" t="str">
        <f>IFERROR(VLOOKUP(Tableau2[[#This Row],[Nom association/Sigle]],Tableau1[],5,FALSE),"")</f>
        <v/>
      </c>
      <c r="N354" s="73" t="str">
        <f>IFERROR(VLOOKUP(Tableau2[[#This Row],[Nom association/Sigle]],Tableau1[],6,FALSE),"")</f>
        <v/>
      </c>
      <c r="O354" s="324" t="str">
        <f>IFERROR(VLOOKUP(Tableau2[[#This Row],[Nom association/Sigle]],Tableau1[],7,FALSE),"")</f>
        <v/>
      </c>
      <c r="P354" s="222"/>
      <c r="Q354" s="333"/>
      <c r="R354" s="222"/>
      <c r="S354" s="223"/>
      <c r="T354" s="224"/>
      <c r="U354" s="224"/>
      <c r="V354" s="222"/>
      <c r="W354" s="220"/>
      <c r="X354" s="220" t="str">
        <f>IF(ISBLANK(Tableau2[[#This Row],[Date de début]]),"",UPPER(TEXT(Tableau2[[#This Row],[Date de début]],"mmm")))</f>
        <v/>
      </c>
      <c r="Y354" s="219" t="str">
        <f>IF(ISBLANK(Tableau2[[#This Row],[Date de début]]),"",UPPER(TEXT(Tableau2[[#This Row],[Date de début]],"AAAA")))</f>
        <v/>
      </c>
      <c r="Z354" s="220"/>
      <c r="AA354" s="218" t="str">
        <f>IF(ISBLANK(Tableau2[[#This Row],[Date de fin]]),"",UPPER(TEXT(Tableau2[[#This Row],[Date de fin]],"mmm")))</f>
        <v/>
      </c>
      <c r="AB354" s="221" t="str">
        <f>IF(ISBLANK(Tableau2[[#This Row],[Date de fin]]),"",UPPER(TEXT(Tableau2[[#This Row],[Date de fin]],"AAAA")))</f>
        <v/>
      </c>
      <c r="AC354" s="229">
        <f>DATEDIF(Tableau2[[#This Row],[Date de début]],Tableau2[[#This Row],[Date de fin]],"m")</f>
        <v>0</v>
      </c>
      <c r="AD354" s="224"/>
      <c r="AE354" s="225"/>
      <c r="AF354" s="225"/>
      <c r="AG354" s="222"/>
      <c r="AH354" s="227"/>
      <c r="AI354" s="226"/>
      <c r="AJ354" s="340"/>
      <c r="AK354" s="341">
        <f t="shared" si="7"/>
        <v>0</v>
      </c>
      <c r="AL354" s="342"/>
    </row>
    <row r="355" spans="3:38" ht="42" customHeight="1" x14ac:dyDescent="0.35">
      <c r="C355" s="241"/>
      <c r="D355" s="225" t="str">
        <f>IF(ISBLANK(Tableau2[[#This Row],[Date de signature]]),"",UPPER(TEXT(Tableau2[[#This Row],[Date de signature]],"mmm")))</f>
        <v/>
      </c>
      <c r="E355" s="231" t="str">
        <f>IF(ISBLANK(Tableau2[[#This Row],[Date de signature]]),"",UPPER(TEXT(Tableau2[[#This Row],[Date de signature]],"AAAA")))</f>
        <v/>
      </c>
      <c r="F355" s="240"/>
      <c r="G355" s="242"/>
      <c r="H355" s="328"/>
      <c r="I355" s="327"/>
      <c r="J355" s="333"/>
      <c r="K355" s="324" t="str">
        <f>IFERROR(VLOOKUP(Tableau2[[#This Row],[Nom association/Sigle]],Tableau1[],2,FALSE),"")</f>
        <v/>
      </c>
      <c r="L355" s="324" t="str">
        <f>IFERROR(VLOOKUP(Tableau2[[#This Row],[Nom association/Sigle]],Tableau1[],4,FALSE),"")</f>
        <v/>
      </c>
      <c r="M355" s="324" t="str">
        <f>IFERROR(VLOOKUP(Tableau2[[#This Row],[Nom association/Sigle]],Tableau1[],5,FALSE),"")</f>
        <v/>
      </c>
      <c r="N355" s="73" t="str">
        <f>IFERROR(VLOOKUP(Tableau2[[#This Row],[Nom association/Sigle]],Tableau1[],6,FALSE),"")</f>
        <v/>
      </c>
      <c r="O355" s="324" t="str">
        <f>IFERROR(VLOOKUP(Tableau2[[#This Row],[Nom association/Sigle]],Tableau1[],7,FALSE),"")</f>
        <v/>
      </c>
      <c r="P355" s="222"/>
      <c r="Q355" s="333"/>
      <c r="R355" s="222"/>
      <c r="S355" s="223"/>
      <c r="T355" s="224"/>
      <c r="U355" s="224"/>
      <c r="V355" s="222"/>
      <c r="W355" s="220"/>
      <c r="X355" s="220" t="str">
        <f>IF(ISBLANK(Tableau2[[#This Row],[Date de début]]),"",UPPER(TEXT(Tableau2[[#This Row],[Date de début]],"mmm")))</f>
        <v/>
      </c>
      <c r="Y355" s="219" t="str">
        <f>IF(ISBLANK(Tableau2[[#This Row],[Date de début]]),"",UPPER(TEXT(Tableau2[[#This Row],[Date de début]],"AAAA")))</f>
        <v/>
      </c>
      <c r="Z355" s="220"/>
      <c r="AA355" s="218" t="str">
        <f>IF(ISBLANK(Tableau2[[#This Row],[Date de fin]]),"",UPPER(TEXT(Tableau2[[#This Row],[Date de fin]],"mmm")))</f>
        <v/>
      </c>
      <c r="AB355" s="221" t="str">
        <f>IF(ISBLANK(Tableau2[[#This Row],[Date de fin]]),"",UPPER(TEXT(Tableau2[[#This Row],[Date de fin]],"AAAA")))</f>
        <v/>
      </c>
      <c r="AC355" s="229">
        <f>DATEDIF(Tableau2[[#This Row],[Date de début]],Tableau2[[#This Row],[Date de fin]],"m")</f>
        <v>0</v>
      </c>
      <c r="AD355" s="224"/>
      <c r="AE355" s="225"/>
      <c r="AF355" s="225"/>
      <c r="AG355" s="222"/>
      <c r="AH355" s="227"/>
      <c r="AI355" s="226"/>
      <c r="AJ355" s="340"/>
      <c r="AK355" s="341">
        <f t="shared" si="7"/>
        <v>0</v>
      </c>
      <c r="AL355" s="342"/>
    </row>
    <row r="356" spans="3:38" ht="42" customHeight="1" x14ac:dyDescent="0.35">
      <c r="C356" s="241"/>
      <c r="D356" s="225" t="str">
        <f>IF(ISBLANK(Tableau2[[#This Row],[Date de signature]]),"",UPPER(TEXT(Tableau2[[#This Row],[Date de signature]],"mmm")))</f>
        <v/>
      </c>
      <c r="E356" s="231" t="str">
        <f>IF(ISBLANK(Tableau2[[#This Row],[Date de signature]]),"",UPPER(TEXT(Tableau2[[#This Row],[Date de signature]],"AAAA")))</f>
        <v/>
      </c>
      <c r="F356" s="240"/>
      <c r="G356" s="242"/>
      <c r="H356" s="328"/>
      <c r="I356" s="327"/>
      <c r="J356" s="333"/>
      <c r="K356" s="324" t="str">
        <f>IFERROR(VLOOKUP(Tableau2[[#This Row],[Nom association/Sigle]],Tableau1[],2,FALSE),"")</f>
        <v/>
      </c>
      <c r="L356" s="324" t="str">
        <f>IFERROR(VLOOKUP(Tableau2[[#This Row],[Nom association/Sigle]],Tableau1[],4,FALSE),"")</f>
        <v/>
      </c>
      <c r="M356" s="324" t="str">
        <f>IFERROR(VLOOKUP(Tableau2[[#This Row],[Nom association/Sigle]],Tableau1[],5,FALSE),"")</f>
        <v/>
      </c>
      <c r="N356" s="73" t="str">
        <f>IFERROR(VLOOKUP(Tableau2[[#This Row],[Nom association/Sigle]],Tableau1[],6,FALSE),"")</f>
        <v/>
      </c>
      <c r="O356" s="324" t="str">
        <f>IFERROR(VLOOKUP(Tableau2[[#This Row],[Nom association/Sigle]],Tableau1[],7,FALSE),"")</f>
        <v/>
      </c>
      <c r="P356" s="222"/>
      <c r="Q356" s="333"/>
      <c r="R356" s="222"/>
      <c r="S356" s="223"/>
      <c r="T356" s="224"/>
      <c r="U356" s="224"/>
      <c r="V356" s="222"/>
      <c r="W356" s="220"/>
      <c r="X356" s="220" t="str">
        <f>IF(ISBLANK(Tableau2[[#This Row],[Date de début]]),"",UPPER(TEXT(Tableau2[[#This Row],[Date de début]],"mmm")))</f>
        <v/>
      </c>
      <c r="Y356" s="219" t="str">
        <f>IF(ISBLANK(Tableau2[[#This Row],[Date de début]]),"",UPPER(TEXT(Tableau2[[#This Row],[Date de début]],"AAAA")))</f>
        <v/>
      </c>
      <c r="Z356" s="220"/>
      <c r="AA356" s="218" t="str">
        <f>IF(ISBLANK(Tableau2[[#This Row],[Date de fin]]),"",UPPER(TEXT(Tableau2[[#This Row],[Date de fin]],"mmm")))</f>
        <v/>
      </c>
      <c r="AB356" s="221" t="str">
        <f>IF(ISBLANK(Tableau2[[#This Row],[Date de fin]]),"",UPPER(TEXT(Tableau2[[#This Row],[Date de fin]],"AAAA")))</f>
        <v/>
      </c>
      <c r="AC356" s="229">
        <f>DATEDIF(Tableau2[[#This Row],[Date de début]],Tableau2[[#This Row],[Date de fin]],"m")</f>
        <v>0</v>
      </c>
      <c r="AD356" s="224"/>
      <c r="AE356" s="225"/>
      <c r="AF356" s="225"/>
      <c r="AG356" s="222"/>
      <c r="AH356" s="227"/>
      <c r="AI356" s="226"/>
      <c r="AJ356" s="340"/>
      <c r="AK356" s="341">
        <f t="shared" si="7"/>
        <v>0</v>
      </c>
      <c r="AL356" s="342"/>
    </row>
    <row r="357" spans="3:38" ht="42" customHeight="1" x14ac:dyDescent="0.35">
      <c r="C357" s="241"/>
      <c r="D357" s="225" t="str">
        <f>IF(ISBLANK(Tableau2[[#This Row],[Date de signature]]),"",UPPER(TEXT(Tableau2[[#This Row],[Date de signature]],"mmm")))</f>
        <v/>
      </c>
      <c r="E357" s="231" t="str">
        <f>IF(ISBLANK(Tableau2[[#This Row],[Date de signature]]),"",UPPER(TEXT(Tableau2[[#This Row],[Date de signature]],"AAAA")))</f>
        <v/>
      </c>
      <c r="F357" s="240"/>
      <c r="G357" s="242"/>
      <c r="H357" s="328"/>
      <c r="I357" s="327"/>
      <c r="J357" s="333"/>
      <c r="K357" s="324" t="str">
        <f>IFERROR(VLOOKUP(Tableau2[[#This Row],[Nom association/Sigle]],Tableau1[],2,FALSE),"")</f>
        <v/>
      </c>
      <c r="L357" s="324" t="str">
        <f>IFERROR(VLOOKUP(Tableau2[[#This Row],[Nom association/Sigle]],Tableau1[],4,FALSE),"")</f>
        <v/>
      </c>
      <c r="M357" s="324" t="str">
        <f>IFERROR(VLOOKUP(Tableau2[[#This Row],[Nom association/Sigle]],Tableau1[],5,FALSE),"")</f>
        <v/>
      </c>
      <c r="N357" s="73" t="str">
        <f>IFERROR(VLOOKUP(Tableau2[[#This Row],[Nom association/Sigle]],Tableau1[],6,FALSE),"")</f>
        <v/>
      </c>
      <c r="O357" s="324" t="str">
        <f>IFERROR(VLOOKUP(Tableau2[[#This Row],[Nom association/Sigle]],Tableau1[],7,FALSE),"")</f>
        <v/>
      </c>
      <c r="P357" s="222"/>
      <c r="Q357" s="333"/>
      <c r="R357" s="222"/>
      <c r="S357" s="223"/>
      <c r="T357" s="224"/>
      <c r="U357" s="224"/>
      <c r="V357" s="222"/>
      <c r="W357" s="220"/>
      <c r="X357" s="220" t="str">
        <f>IF(ISBLANK(Tableau2[[#This Row],[Date de début]]),"",UPPER(TEXT(Tableau2[[#This Row],[Date de début]],"mmm")))</f>
        <v/>
      </c>
      <c r="Y357" s="219" t="str">
        <f>IF(ISBLANK(Tableau2[[#This Row],[Date de début]]),"",UPPER(TEXT(Tableau2[[#This Row],[Date de début]],"AAAA")))</f>
        <v/>
      </c>
      <c r="Z357" s="220"/>
      <c r="AA357" s="218" t="str">
        <f>IF(ISBLANK(Tableau2[[#This Row],[Date de fin]]),"",UPPER(TEXT(Tableau2[[#This Row],[Date de fin]],"mmm")))</f>
        <v/>
      </c>
      <c r="AB357" s="221" t="str">
        <f>IF(ISBLANK(Tableau2[[#This Row],[Date de fin]]),"",UPPER(TEXT(Tableau2[[#This Row],[Date de fin]],"AAAA")))</f>
        <v/>
      </c>
      <c r="AC357" s="229">
        <f>DATEDIF(Tableau2[[#This Row],[Date de début]],Tableau2[[#This Row],[Date de fin]],"m")</f>
        <v>0</v>
      </c>
      <c r="AD357" s="224"/>
      <c r="AE357" s="225"/>
      <c r="AF357" s="225"/>
      <c r="AG357" s="222"/>
      <c r="AH357" s="227"/>
      <c r="AI357" s="226"/>
      <c r="AJ357" s="340"/>
      <c r="AK357" s="341">
        <f t="shared" si="7"/>
        <v>0</v>
      </c>
      <c r="AL357" s="342"/>
    </row>
    <row r="358" spans="3:38" ht="42" customHeight="1" x14ac:dyDescent="0.35">
      <c r="C358" s="241"/>
      <c r="D358" s="225" t="str">
        <f>IF(ISBLANK(Tableau2[[#This Row],[Date de signature]]),"",UPPER(TEXT(Tableau2[[#This Row],[Date de signature]],"mmm")))</f>
        <v/>
      </c>
      <c r="E358" s="231" t="str">
        <f>IF(ISBLANK(Tableau2[[#This Row],[Date de signature]]),"",UPPER(TEXT(Tableau2[[#This Row],[Date de signature]],"AAAA")))</f>
        <v/>
      </c>
      <c r="F358" s="240"/>
      <c r="G358" s="242"/>
      <c r="H358" s="328"/>
      <c r="I358" s="327"/>
      <c r="J358" s="333"/>
      <c r="K358" s="324" t="str">
        <f>IFERROR(VLOOKUP(Tableau2[[#This Row],[Nom association/Sigle]],Tableau1[],2,FALSE),"")</f>
        <v/>
      </c>
      <c r="L358" s="324" t="str">
        <f>IFERROR(VLOOKUP(Tableau2[[#This Row],[Nom association/Sigle]],Tableau1[],4,FALSE),"")</f>
        <v/>
      </c>
      <c r="M358" s="324" t="str">
        <f>IFERROR(VLOOKUP(Tableau2[[#This Row],[Nom association/Sigle]],Tableau1[],5,FALSE),"")</f>
        <v/>
      </c>
      <c r="N358" s="73" t="str">
        <f>IFERROR(VLOOKUP(Tableau2[[#This Row],[Nom association/Sigle]],Tableau1[],6,FALSE),"")</f>
        <v/>
      </c>
      <c r="O358" s="324" t="str">
        <f>IFERROR(VLOOKUP(Tableau2[[#This Row],[Nom association/Sigle]],Tableau1[],7,FALSE),"")</f>
        <v/>
      </c>
      <c r="P358" s="222"/>
      <c r="Q358" s="333"/>
      <c r="R358" s="222"/>
      <c r="S358" s="223"/>
      <c r="T358" s="224"/>
      <c r="U358" s="224"/>
      <c r="V358" s="222"/>
      <c r="W358" s="220"/>
      <c r="X358" s="220" t="str">
        <f>IF(ISBLANK(Tableau2[[#This Row],[Date de début]]),"",UPPER(TEXT(Tableau2[[#This Row],[Date de début]],"mmm")))</f>
        <v/>
      </c>
      <c r="Y358" s="219" t="str">
        <f>IF(ISBLANK(Tableau2[[#This Row],[Date de début]]),"",UPPER(TEXT(Tableau2[[#This Row],[Date de début]],"AAAA")))</f>
        <v/>
      </c>
      <c r="Z358" s="220"/>
      <c r="AA358" s="218" t="str">
        <f>IF(ISBLANK(Tableau2[[#This Row],[Date de fin]]),"",UPPER(TEXT(Tableau2[[#This Row],[Date de fin]],"mmm")))</f>
        <v/>
      </c>
      <c r="AB358" s="221" t="str">
        <f>IF(ISBLANK(Tableau2[[#This Row],[Date de fin]]),"",UPPER(TEXT(Tableau2[[#This Row],[Date de fin]],"AAAA")))</f>
        <v/>
      </c>
      <c r="AC358" s="229">
        <f>DATEDIF(Tableau2[[#This Row],[Date de début]],Tableau2[[#This Row],[Date de fin]],"m")</f>
        <v>0</v>
      </c>
      <c r="AD358" s="224"/>
      <c r="AE358" s="225"/>
      <c r="AF358" s="225"/>
      <c r="AG358" s="222"/>
      <c r="AH358" s="227"/>
      <c r="AI358" s="226"/>
      <c r="AJ358" s="340"/>
      <c r="AK358" s="341">
        <f t="shared" si="7"/>
        <v>0</v>
      </c>
      <c r="AL358" s="342"/>
    </row>
    <row r="359" spans="3:38" ht="42" customHeight="1" x14ac:dyDescent="0.35">
      <c r="C359" s="241"/>
      <c r="D359" s="225" t="str">
        <f>IF(ISBLANK(Tableau2[[#This Row],[Date de signature]]),"",UPPER(TEXT(Tableau2[[#This Row],[Date de signature]],"mmm")))</f>
        <v/>
      </c>
      <c r="E359" s="231" t="str">
        <f>IF(ISBLANK(Tableau2[[#This Row],[Date de signature]]),"",UPPER(TEXT(Tableau2[[#This Row],[Date de signature]],"AAAA")))</f>
        <v/>
      </c>
      <c r="F359" s="240"/>
      <c r="G359" s="242"/>
      <c r="H359" s="328"/>
      <c r="I359" s="327"/>
      <c r="J359" s="333"/>
      <c r="K359" s="324" t="str">
        <f>IFERROR(VLOOKUP(Tableau2[[#This Row],[Nom association/Sigle]],Tableau1[],2,FALSE),"")</f>
        <v/>
      </c>
      <c r="L359" s="324" t="str">
        <f>IFERROR(VLOOKUP(Tableau2[[#This Row],[Nom association/Sigle]],Tableau1[],4,FALSE),"")</f>
        <v/>
      </c>
      <c r="M359" s="324" t="str">
        <f>IFERROR(VLOOKUP(Tableau2[[#This Row],[Nom association/Sigle]],Tableau1[],5,FALSE),"")</f>
        <v/>
      </c>
      <c r="N359" s="73" t="str">
        <f>IFERROR(VLOOKUP(Tableau2[[#This Row],[Nom association/Sigle]],Tableau1[],6,FALSE),"")</f>
        <v/>
      </c>
      <c r="O359" s="324" t="str">
        <f>IFERROR(VLOOKUP(Tableau2[[#This Row],[Nom association/Sigle]],Tableau1[],7,FALSE),"")</f>
        <v/>
      </c>
      <c r="P359" s="222"/>
      <c r="Q359" s="333"/>
      <c r="R359" s="222"/>
      <c r="S359" s="223"/>
      <c r="T359" s="224"/>
      <c r="U359" s="224"/>
      <c r="V359" s="222"/>
      <c r="W359" s="220"/>
      <c r="X359" s="220" t="str">
        <f>IF(ISBLANK(Tableau2[[#This Row],[Date de début]]),"",UPPER(TEXT(Tableau2[[#This Row],[Date de début]],"mmm")))</f>
        <v/>
      </c>
      <c r="Y359" s="219" t="str">
        <f>IF(ISBLANK(Tableau2[[#This Row],[Date de début]]),"",UPPER(TEXT(Tableau2[[#This Row],[Date de début]],"AAAA")))</f>
        <v/>
      </c>
      <c r="Z359" s="220"/>
      <c r="AA359" s="218" t="str">
        <f>IF(ISBLANK(Tableau2[[#This Row],[Date de fin]]),"",UPPER(TEXT(Tableau2[[#This Row],[Date de fin]],"mmm")))</f>
        <v/>
      </c>
      <c r="AB359" s="221" t="str">
        <f>IF(ISBLANK(Tableau2[[#This Row],[Date de fin]]),"",UPPER(TEXT(Tableau2[[#This Row],[Date de fin]],"AAAA")))</f>
        <v/>
      </c>
      <c r="AC359" s="229">
        <f>DATEDIF(Tableau2[[#This Row],[Date de début]],Tableau2[[#This Row],[Date de fin]],"m")</f>
        <v>0</v>
      </c>
      <c r="AD359" s="224"/>
      <c r="AE359" s="225"/>
      <c r="AF359" s="225"/>
      <c r="AG359" s="222"/>
      <c r="AH359" s="227"/>
      <c r="AI359" s="226"/>
      <c r="AJ359" s="340"/>
      <c r="AK359" s="341">
        <f t="shared" si="7"/>
        <v>0</v>
      </c>
      <c r="AL359" s="342"/>
    </row>
    <row r="360" spans="3:38" ht="42" customHeight="1" x14ac:dyDescent="0.35">
      <c r="C360" s="241"/>
      <c r="D360" s="225" t="str">
        <f>IF(ISBLANK(Tableau2[[#This Row],[Date de signature]]),"",UPPER(TEXT(Tableau2[[#This Row],[Date de signature]],"mmm")))</f>
        <v/>
      </c>
      <c r="E360" s="231" t="str">
        <f>IF(ISBLANK(Tableau2[[#This Row],[Date de signature]]),"",UPPER(TEXT(Tableau2[[#This Row],[Date de signature]],"AAAA")))</f>
        <v/>
      </c>
      <c r="F360" s="240"/>
      <c r="G360" s="242"/>
      <c r="H360" s="328"/>
      <c r="I360" s="327"/>
      <c r="J360" s="333"/>
      <c r="K360" s="324" t="str">
        <f>IFERROR(VLOOKUP(Tableau2[[#This Row],[Nom association/Sigle]],Tableau1[],2,FALSE),"")</f>
        <v/>
      </c>
      <c r="L360" s="324" t="str">
        <f>IFERROR(VLOOKUP(Tableau2[[#This Row],[Nom association/Sigle]],Tableau1[],4,FALSE),"")</f>
        <v/>
      </c>
      <c r="M360" s="324" t="str">
        <f>IFERROR(VLOOKUP(Tableau2[[#This Row],[Nom association/Sigle]],Tableau1[],5,FALSE),"")</f>
        <v/>
      </c>
      <c r="N360" s="73" t="str">
        <f>IFERROR(VLOOKUP(Tableau2[[#This Row],[Nom association/Sigle]],Tableau1[],6,FALSE),"")</f>
        <v/>
      </c>
      <c r="O360" s="324" t="str">
        <f>IFERROR(VLOOKUP(Tableau2[[#This Row],[Nom association/Sigle]],Tableau1[],7,FALSE),"")</f>
        <v/>
      </c>
      <c r="P360" s="222"/>
      <c r="Q360" s="333"/>
      <c r="R360" s="222"/>
      <c r="S360" s="223"/>
      <c r="T360" s="224"/>
      <c r="U360" s="224"/>
      <c r="V360" s="222"/>
      <c r="W360" s="220"/>
      <c r="X360" s="220" t="str">
        <f>IF(ISBLANK(Tableau2[[#This Row],[Date de début]]),"",UPPER(TEXT(Tableau2[[#This Row],[Date de début]],"mmm")))</f>
        <v/>
      </c>
      <c r="Y360" s="219" t="str">
        <f>IF(ISBLANK(Tableau2[[#This Row],[Date de début]]),"",UPPER(TEXT(Tableau2[[#This Row],[Date de début]],"AAAA")))</f>
        <v/>
      </c>
      <c r="Z360" s="220"/>
      <c r="AA360" s="218" t="str">
        <f>IF(ISBLANK(Tableau2[[#This Row],[Date de fin]]),"",UPPER(TEXT(Tableau2[[#This Row],[Date de fin]],"mmm")))</f>
        <v/>
      </c>
      <c r="AB360" s="221" t="str">
        <f>IF(ISBLANK(Tableau2[[#This Row],[Date de fin]]),"",UPPER(TEXT(Tableau2[[#This Row],[Date de fin]],"AAAA")))</f>
        <v/>
      </c>
      <c r="AC360" s="229">
        <f>DATEDIF(Tableau2[[#This Row],[Date de début]],Tableau2[[#This Row],[Date de fin]],"m")</f>
        <v>0</v>
      </c>
      <c r="AD360" s="224"/>
      <c r="AE360" s="225"/>
      <c r="AF360" s="225"/>
      <c r="AG360" s="222"/>
      <c r="AH360" s="227"/>
      <c r="AI360" s="226"/>
      <c r="AJ360" s="340"/>
      <c r="AK360" s="341">
        <f t="shared" si="7"/>
        <v>0</v>
      </c>
      <c r="AL360" s="342"/>
    </row>
    <row r="361" spans="3:38" ht="42" customHeight="1" x14ac:dyDescent="0.35">
      <c r="C361" s="241"/>
      <c r="D361" s="225" t="str">
        <f>IF(ISBLANK(Tableau2[[#This Row],[Date de signature]]),"",UPPER(TEXT(Tableau2[[#This Row],[Date de signature]],"mmm")))</f>
        <v/>
      </c>
      <c r="E361" s="231" t="str">
        <f>IF(ISBLANK(Tableau2[[#This Row],[Date de signature]]),"",UPPER(TEXT(Tableau2[[#This Row],[Date de signature]],"AAAA")))</f>
        <v/>
      </c>
      <c r="F361" s="240"/>
      <c r="G361" s="242"/>
      <c r="H361" s="328"/>
      <c r="I361" s="327"/>
      <c r="J361" s="333"/>
      <c r="K361" s="324" t="str">
        <f>IFERROR(VLOOKUP(Tableau2[[#This Row],[Nom association/Sigle]],Tableau1[],2,FALSE),"")</f>
        <v/>
      </c>
      <c r="L361" s="324" t="str">
        <f>IFERROR(VLOOKUP(Tableau2[[#This Row],[Nom association/Sigle]],Tableau1[],4,FALSE),"")</f>
        <v/>
      </c>
      <c r="M361" s="324" t="str">
        <f>IFERROR(VLOOKUP(Tableau2[[#This Row],[Nom association/Sigle]],Tableau1[],5,FALSE),"")</f>
        <v/>
      </c>
      <c r="N361" s="73" t="str">
        <f>IFERROR(VLOOKUP(Tableau2[[#This Row],[Nom association/Sigle]],Tableau1[],6,FALSE),"")</f>
        <v/>
      </c>
      <c r="O361" s="324" t="str">
        <f>IFERROR(VLOOKUP(Tableau2[[#This Row],[Nom association/Sigle]],Tableau1[],7,FALSE),"")</f>
        <v/>
      </c>
      <c r="P361" s="222"/>
      <c r="Q361" s="333"/>
      <c r="R361" s="222"/>
      <c r="S361" s="223"/>
      <c r="T361" s="224"/>
      <c r="U361" s="224"/>
      <c r="V361" s="222"/>
      <c r="W361" s="220"/>
      <c r="X361" s="220" t="str">
        <f>IF(ISBLANK(Tableau2[[#This Row],[Date de début]]),"",UPPER(TEXT(Tableau2[[#This Row],[Date de début]],"mmm")))</f>
        <v/>
      </c>
      <c r="Y361" s="219" t="str">
        <f>IF(ISBLANK(Tableau2[[#This Row],[Date de début]]),"",UPPER(TEXT(Tableau2[[#This Row],[Date de début]],"AAAA")))</f>
        <v/>
      </c>
      <c r="Z361" s="220"/>
      <c r="AA361" s="218" t="str">
        <f>IF(ISBLANK(Tableau2[[#This Row],[Date de fin]]),"",UPPER(TEXT(Tableau2[[#This Row],[Date de fin]],"mmm")))</f>
        <v/>
      </c>
      <c r="AB361" s="221" t="str">
        <f>IF(ISBLANK(Tableau2[[#This Row],[Date de fin]]),"",UPPER(TEXT(Tableau2[[#This Row],[Date de fin]],"AAAA")))</f>
        <v/>
      </c>
      <c r="AC361" s="229">
        <f>DATEDIF(Tableau2[[#This Row],[Date de début]],Tableau2[[#This Row],[Date de fin]],"m")</f>
        <v>0</v>
      </c>
      <c r="AD361" s="224"/>
      <c r="AE361" s="225"/>
      <c r="AF361" s="225"/>
      <c r="AG361" s="222"/>
      <c r="AH361" s="227"/>
      <c r="AI361" s="226"/>
      <c r="AJ361" s="340"/>
      <c r="AK361" s="341">
        <f t="shared" si="7"/>
        <v>0</v>
      </c>
      <c r="AL361" s="342"/>
    </row>
    <row r="362" spans="3:38" ht="42" customHeight="1" x14ac:dyDescent="0.35">
      <c r="C362" s="241"/>
      <c r="D362" s="225" t="str">
        <f>IF(ISBLANK(Tableau2[[#This Row],[Date de signature]]),"",UPPER(TEXT(Tableau2[[#This Row],[Date de signature]],"mmm")))</f>
        <v/>
      </c>
      <c r="E362" s="231" t="str">
        <f>IF(ISBLANK(Tableau2[[#This Row],[Date de signature]]),"",UPPER(TEXT(Tableau2[[#This Row],[Date de signature]],"AAAA")))</f>
        <v/>
      </c>
      <c r="F362" s="240"/>
      <c r="G362" s="242"/>
      <c r="H362" s="328"/>
      <c r="I362" s="327"/>
      <c r="J362" s="333"/>
      <c r="K362" s="324" t="str">
        <f>IFERROR(VLOOKUP(Tableau2[[#This Row],[Nom association/Sigle]],Tableau1[],2,FALSE),"")</f>
        <v/>
      </c>
      <c r="L362" s="324" t="str">
        <f>IFERROR(VLOOKUP(Tableau2[[#This Row],[Nom association/Sigle]],Tableau1[],4,FALSE),"")</f>
        <v/>
      </c>
      <c r="M362" s="324" t="str">
        <f>IFERROR(VLOOKUP(Tableau2[[#This Row],[Nom association/Sigle]],Tableau1[],5,FALSE),"")</f>
        <v/>
      </c>
      <c r="N362" s="73" t="str">
        <f>IFERROR(VLOOKUP(Tableau2[[#This Row],[Nom association/Sigle]],Tableau1[],6,FALSE),"")</f>
        <v/>
      </c>
      <c r="O362" s="324" t="str">
        <f>IFERROR(VLOOKUP(Tableau2[[#This Row],[Nom association/Sigle]],Tableau1[],7,FALSE),"")</f>
        <v/>
      </c>
      <c r="P362" s="222"/>
      <c r="Q362" s="333"/>
      <c r="R362" s="222"/>
      <c r="S362" s="223"/>
      <c r="T362" s="224"/>
      <c r="U362" s="224"/>
      <c r="V362" s="222"/>
      <c r="W362" s="220"/>
      <c r="X362" s="220" t="str">
        <f>IF(ISBLANK(Tableau2[[#This Row],[Date de début]]),"",UPPER(TEXT(Tableau2[[#This Row],[Date de début]],"mmm")))</f>
        <v/>
      </c>
      <c r="Y362" s="219" t="str">
        <f>IF(ISBLANK(Tableau2[[#This Row],[Date de début]]),"",UPPER(TEXT(Tableau2[[#This Row],[Date de début]],"AAAA")))</f>
        <v/>
      </c>
      <c r="Z362" s="220"/>
      <c r="AA362" s="218" t="str">
        <f>IF(ISBLANK(Tableau2[[#This Row],[Date de fin]]),"",UPPER(TEXT(Tableau2[[#This Row],[Date de fin]],"mmm")))</f>
        <v/>
      </c>
      <c r="AB362" s="221" t="str">
        <f>IF(ISBLANK(Tableau2[[#This Row],[Date de fin]]),"",UPPER(TEXT(Tableau2[[#This Row],[Date de fin]],"AAAA")))</f>
        <v/>
      </c>
      <c r="AC362" s="229">
        <f>DATEDIF(Tableau2[[#This Row],[Date de début]],Tableau2[[#This Row],[Date de fin]],"m")</f>
        <v>0</v>
      </c>
      <c r="AD362" s="224"/>
      <c r="AE362" s="225"/>
      <c r="AF362" s="225"/>
      <c r="AG362" s="222"/>
      <c r="AH362" s="227"/>
      <c r="AI362" s="226"/>
      <c r="AJ362" s="340"/>
      <c r="AK362" s="341">
        <f t="shared" si="7"/>
        <v>0</v>
      </c>
      <c r="AL362" s="342"/>
    </row>
    <row r="363" spans="3:38" ht="42" customHeight="1" x14ac:dyDescent="0.35">
      <c r="C363" s="241"/>
      <c r="D363" s="225" t="str">
        <f>IF(ISBLANK(Tableau2[[#This Row],[Date de signature]]),"",UPPER(TEXT(Tableau2[[#This Row],[Date de signature]],"mmm")))</f>
        <v/>
      </c>
      <c r="E363" s="231" t="str">
        <f>IF(ISBLANK(Tableau2[[#This Row],[Date de signature]]),"",UPPER(TEXT(Tableau2[[#This Row],[Date de signature]],"AAAA")))</f>
        <v/>
      </c>
      <c r="F363" s="240"/>
      <c r="G363" s="242"/>
      <c r="H363" s="328"/>
      <c r="I363" s="327"/>
      <c r="J363" s="333"/>
      <c r="K363" s="324" t="str">
        <f>IFERROR(VLOOKUP(Tableau2[[#This Row],[Nom association/Sigle]],Tableau1[],2,FALSE),"")</f>
        <v/>
      </c>
      <c r="L363" s="324" t="str">
        <f>IFERROR(VLOOKUP(Tableau2[[#This Row],[Nom association/Sigle]],Tableau1[],4,FALSE),"")</f>
        <v/>
      </c>
      <c r="M363" s="324" t="str">
        <f>IFERROR(VLOOKUP(Tableau2[[#This Row],[Nom association/Sigle]],Tableau1[],5,FALSE),"")</f>
        <v/>
      </c>
      <c r="N363" s="73" t="str">
        <f>IFERROR(VLOOKUP(Tableau2[[#This Row],[Nom association/Sigle]],Tableau1[],6,FALSE),"")</f>
        <v/>
      </c>
      <c r="O363" s="324" t="str">
        <f>IFERROR(VLOOKUP(Tableau2[[#This Row],[Nom association/Sigle]],Tableau1[],7,FALSE),"")</f>
        <v/>
      </c>
      <c r="P363" s="222"/>
      <c r="Q363" s="333"/>
      <c r="R363" s="222"/>
      <c r="S363" s="223"/>
      <c r="T363" s="224"/>
      <c r="U363" s="224"/>
      <c r="V363" s="222"/>
      <c r="W363" s="220"/>
      <c r="X363" s="220" t="str">
        <f>IF(ISBLANK(Tableau2[[#This Row],[Date de début]]),"",UPPER(TEXT(Tableau2[[#This Row],[Date de début]],"mmm")))</f>
        <v/>
      </c>
      <c r="Y363" s="219" t="str">
        <f>IF(ISBLANK(Tableau2[[#This Row],[Date de début]]),"",UPPER(TEXT(Tableau2[[#This Row],[Date de début]],"AAAA")))</f>
        <v/>
      </c>
      <c r="Z363" s="220"/>
      <c r="AA363" s="218" t="str">
        <f>IF(ISBLANK(Tableau2[[#This Row],[Date de fin]]),"",UPPER(TEXT(Tableau2[[#This Row],[Date de fin]],"mmm")))</f>
        <v/>
      </c>
      <c r="AB363" s="221" t="str">
        <f>IF(ISBLANK(Tableau2[[#This Row],[Date de fin]]),"",UPPER(TEXT(Tableau2[[#This Row],[Date de fin]],"AAAA")))</f>
        <v/>
      </c>
      <c r="AC363" s="229">
        <f>DATEDIF(Tableau2[[#This Row],[Date de début]],Tableau2[[#This Row],[Date de fin]],"m")</f>
        <v>0</v>
      </c>
      <c r="AD363" s="224"/>
      <c r="AE363" s="225"/>
      <c r="AF363" s="225"/>
      <c r="AG363" s="222"/>
      <c r="AH363" s="227"/>
      <c r="AI363" s="226"/>
      <c r="AJ363" s="340"/>
      <c r="AK363" s="341">
        <f t="shared" si="7"/>
        <v>0</v>
      </c>
      <c r="AL363" s="342"/>
    </row>
    <row r="364" spans="3:38" ht="42" customHeight="1" x14ac:dyDescent="0.35">
      <c r="C364" s="241"/>
      <c r="D364" s="225" t="str">
        <f>IF(ISBLANK(Tableau2[[#This Row],[Date de signature]]),"",UPPER(TEXT(Tableau2[[#This Row],[Date de signature]],"mmm")))</f>
        <v/>
      </c>
      <c r="E364" s="231" t="str">
        <f>IF(ISBLANK(Tableau2[[#This Row],[Date de signature]]),"",UPPER(TEXT(Tableau2[[#This Row],[Date de signature]],"AAAA")))</f>
        <v/>
      </c>
      <c r="F364" s="240"/>
      <c r="G364" s="242"/>
      <c r="H364" s="328"/>
      <c r="I364" s="327"/>
      <c r="J364" s="333"/>
      <c r="K364" s="324" t="str">
        <f>IFERROR(VLOOKUP(Tableau2[[#This Row],[Nom association/Sigle]],Tableau1[],2,FALSE),"")</f>
        <v/>
      </c>
      <c r="L364" s="324" t="str">
        <f>IFERROR(VLOOKUP(Tableau2[[#This Row],[Nom association/Sigle]],Tableau1[],4,FALSE),"")</f>
        <v/>
      </c>
      <c r="M364" s="324" t="str">
        <f>IFERROR(VLOOKUP(Tableau2[[#This Row],[Nom association/Sigle]],Tableau1[],5,FALSE),"")</f>
        <v/>
      </c>
      <c r="N364" s="73" t="str">
        <f>IFERROR(VLOOKUP(Tableau2[[#This Row],[Nom association/Sigle]],Tableau1[],6,FALSE),"")</f>
        <v/>
      </c>
      <c r="O364" s="324" t="str">
        <f>IFERROR(VLOOKUP(Tableau2[[#This Row],[Nom association/Sigle]],Tableau1[],7,FALSE),"")</f>
        <v/>
      </c>
      <c r="P364" s="222"/>
      <c r="Q364" s="333"/>
      <c r="R364" s="222"/>
      <c r="S364" s="223"/>
      <c r="T364" s="224"/>
      <c r="U364" s="224"/>
      <c r="V364" s="222"/>
      <c r="W364" s="220"/>
      <c r="X364" s="220" t="str">
        <f>IF(ISBLANK(Tableau2[[#This Row],[Date de début]]),"",UPPER(TEXT(Tableau2[[#This Row],[Date de début]],"mmm")))</f>
        <v/>
      </c>
      <c r="Y364" s="219" t="str">
        <f>IF(ISBLANK(Tableau2[[#This Row],[Date de début]]),"",UPPER(TEXT(Tableau2[[#This Row],[Date de début]],"AAAA")))</f>
        <v/>
      </c>
      <c r="Z364" s="220"/>
      <c r="AA364" s="218" t="str">
        <f>IF(ISBLANK(Tableau2[[#This Row],[Date de fin]]),"",UPPER(TEXT(Tableau2[[#This Row],[Date de fin]],"mmm")))</f>
        <v/>
      </c>
      <c r="AB364" s="221" t="str">
        <f>IF(ISBLANK(Tableau2[[#This Row],[Date de fin]]),"",UPPER(TEXT(Tableau2[[#This Row],[Date de fin]],"AAAA")))</f>
        <v/>
      </c>
      <c r="AC364" s="229">
        <f>DATEDIF(Tableau2[[#This Row],[Date de début]],Tableau2[[#This Row],[Date de fin]],"m")</f>
        <v>0</v>
      </c>
      <c r="AD364" s="224"/>
      <c r="AE364" s="225"/>
      <c r="AF364" s="225"/>
      <c r="AG364" s="222"/>
      <c r="AH364" s="227"/>
      <c r="AI364" s="226"/>
      <c r="AJ364" s="340"/>
      <c r="AK364" s="341">
        <f t="shared" si="7"/>
        <v>0</v>
      </c>
      <c r="AL364" s="342"/>
    </row>
    <row r="365" spans="3:38" ht="42" customHeight="1" x14ac:dyDescent="0.35">
      <c r="C365" s="241"/>
      <c r="D365" s="225" t="str">
        <f>IF(ISBLANK(Tableau2[[#This Row],[Date de signature]]),"",UPPER(TEXT(Tableau2[[#This Row],[Date de signature]],"mmm")))</f>
        <v/>
      </c>
      <c r="E365" s="231" t="str">
        <f>IF(ISBLANK(Tableau2[[#This Row],[Date de signature]]),"",UPPER(TEXT(Tableau2[[#This Row],[Date de signature]],"AAAA")))</f>
        <v/>
      </c>
      <c r="F365" s="240"/>
      <c r="G365" s="242"/>
      <c r="H365" s="328"/>
      <c r="I365" s="327"/>
      <c r="J365" s="333"/>
      <c r="K365" s="324" t="str">
        <f>IFERROR(VLOOKUP(Tableau2[[#This Row],[Nom association/Sigle]],Tableau1[],2,FALSE),"")</f>
        <v/>
      </c>
      <c r="L365" s="324" t="str">
        <f>IFERROR(VLOOKUP(Tableau2[[#This Row],[Nom association/Sigle]],Tableau1[],4,FALSE),"")</f>
        <v/>
      </c>
      <c r="M365" s="324" t="str">
        <f>IFERROR(VLOOKUP(Tableau2[[#This Row],[Nom association/Sigle]],Tableau1[],5,FALSE),"")</f>
        <v/>
      </c>
      <c r="N365" s="73" t="str">
        <f>IFERROR(VLOOKUP(Tableau2[[#This Row],[Nom association/Sigle]],Tableau1[],6,FALSE),"")</f>
        <v/>
      </c>
      <c r="O365" s="324" t="str">
        <f>IFERROR(VLOOKUP(Tableau2[[#This Row],[Nom association/Sigle]],Tableau1[],7,FALSE),"")</f>
        <v/>
      </c>
      <c r="P365" s="222"/>
      <c r="Q365" s="333"/>
      <c r="R365" s="222"/>
      <c r="S365" s="223"/>
      <c r="T365" s="224"/>
      <c r="U365" s="224"/>
      <c r="V365" s="222"/>
      <c r="W365" s="220"/>
      <c r="X365" s="220" t="str">
        <f>IF(ISBLANK(Tableau2[[#This Row],[Date de début]]),"",UPPER(TEXT(Tableau2[[#This Row],[Date de début]],"mmm")))</f>
        <v/>
      </c>
      <c r="Y365" s="219" t="str">
        <f>IF(ISBLANK(Tableau2[[#This Row],[Date de début]]),"",UPPER(TEXT(Tableau2[[#This Row],[Date de début]],"AAAA")))</f>
        <v/>
      </c>
      <c r="Z365" s="220"/>
      <c r="AA365" s="218" t="str">
        <f>IF(ISBLANK(Tableau2[[#This Row],[Date de fin]]),"",UPPER(TEXT(Tableau2[[#This Row],[Date de fin]],"mmm")))</f>
        <v/>
      </c>
      <c r="AB365" s="221" t="str">
        <f>IF(ISBLANK(Tableau2[[#This Row],[Date de fin]]),"",UPPER(TEXT(Tableau2[[#This Row],[Date de fin]],"AAAA")))</f>
        <v/>
      </c>
      <c r="AC365" s="229">
        <f>DATEDIF(Tableau2[[#This Row],[Date de début]],Tableau2[[#This Row],[Date de fin]],"m")</f>
        <v>0</v>
      </c>
      <c r="AD365" s="224"/>
      <c r="AE365" s="225"/>
      <c r="AF365" s="225"/>
      <c r="AG365" s="222"/>
      <c r="AH365" s="227"/>
      <c r="AI365" s="226"/>
      <c r="AJ365" s="340"/>
      <c r="AK365" s="341">
        <f t="shared" si="7"/>
        <v>0</v>
      </c>
      <c r="AL365" s="342"/>
    </row>
    <row r="366" spans="3:38" ht="42" customHeight="1" x14ac:dyDescent="0.35">
      <c r="C366" s="241"/>
      <c r="D366" s="225" t="str">
        <f>IF(ISBLANK(Tableau2[[#This Row],[Date de signature]]),"",UPPER(TEXT(Tableau2[[#This Row],[Date de signature]],"mmm")))</f>
        <v/>
      </c>
      <c r="E366" s="231" t="str">
        <f>IF(ISBLANK(Tableau2[[#This Row],[Date de signature]]),"",UPPER(TEXT(Tableau2[[#This Row],[Date de signature]],"AAAA")))</f>
        <v/>
      </c>
      <c r="F366" s="240"/>
      <c r="G366" s="242"/>
      <c r="H366" s="328"/>
      <c r="I366" s="327"/>
      <c r="J366" s="333"/>
      <c r="K366" s="324" t="str">
        <f>IFERROR(VLOOKUP(Tableau2[[#This Row],[Nom association/Sigle]],Tableau1[],2,FALSE),"")</f>
        <v/>
      </c>
      <c r="L366" s="324" t="str">
        <f>IFERROR(VLOOKUP(Tableau2[[#This Row],[Nom association/Sigle]],Tableau1[],4,FALSE),"")</f>
        <v/>
      </c>
      <c r="M366" s="324" t="str">
        <f>IFERROR(VLOOKUP(Tableau2[[#This Row],[Nom association/Sigle]],Tableau1[],5,FALSE),"")</f>
        <v/>
      </c>
      <c r="N366" s="73" t="str">
        <f>IFERROR(VLOOKUP(Tableau2[[#This Row],[Nom association/Sigle]],Tableau1[],6,FALSE),"")</f>
        <v/>
      </c>
      <c r="O366" s="324" t="str">
        <f>IFERROR(VLOOKUP(Tableau2[[#This Row],[Nom association/Sigle]],Tableau1[],7,FALSE),"")</f>
        <v/>
      </c>
      <c r="P366" s="222"/>
      <c r="Q366" s="333"/>
      <c r="R366" s="222"/>
      <c r="S366" s="223"/>
      <c r="T366" s="224"/>
      <c r="U366" s="224"/>
      <c r="V366" s="222"/>
      <c r="W366" s="220"/>
      <c r="X366" s="220" t="str">
        <f>IF(ISBLANK(Tableau2[[#This Row],[Date de début]]),"",UPPER(TEXT(Tableau2[[#This Row],[Date de début]],"mmm")))</f>
        <v/>
      </c>
      <c r="Y366" s="219" t="str">
        <f>IF(ISBLANK(Tableau2[[#This Row],[Date de début]]),"",UPPER(TEXT(Tableau2[[#This Row],[Date de début]],"AAAA")))</f>
        <v/>
      </c>
      <c r="Z366" s="220"/>
      <c r="AA366" s="218" t="str">
        <f>IF(ISBLANK(Tableau2[[#This Row],[Date de fin]]),"",UPPER(TEXT(Tableau2[[#This Row],[Date de fin]],"mmm")))</f>
        <v/>
      </c>
      <c r="AB366" s="221" t="str">
        <f>IF(ISBLANK(Tableau2[[#This Row],[Date de fin]]),"",UPPER(TEXT(Tableau2[[#This Row],[Date de fin]],"AAAA")))</f>
        <v/>
      </c>
      <c r="AC366" s="229">
        <f>DATEDIF(Tableau2[[#This Row],[Date de début]],Tableau2[[#This Row],[Date de fin]],"m")</f>
        <v>0</v>
      </c>
      <c r="AD366" s="224"/>
      <c r="AE366" s="225"/>
      <c r="AF366" s="225"/>
      <c r="AG366" s="222"/>
      <c r="AH366" s="227"/>
      <c r="AI366" s="226"/>
      <c r="AJ366" s="340"/>
      <c r="AK366" s="341">
        <f t="shared" si="7"/>
        <v>0</v>
      </c>
      <c r="AL366" s="342"/>
    </row>
    <row r="367" spans="3:38" ht="42" customHeight="1" x14ac:dyDescent="0.35">
      <c r="C367" s="241"/>
      <c r="D367" s="225" t="str">
        <f>IF(ISBLANK(Tableau2[[#This Row],[Date de signature]]),"",UPPER(TEXT(Tableau2[[#This Row],[Date de signature]],"mmm")))</f>
        <v/>
      </c>
      <c r="E367" s="231" t="str">
        <f>IF(ISBLANK(Tableau2[[#This Row],[Date de signature]]),"",UPPER(TEXT(Tableau2[[#This Row],[Date de signature]],"AAAA")))</f>
        <v/>
      </c>
      <c r="F367" s="240"/>
      <c r="G367" s="242"/>
      <c r="H367" s="328"/>
      <c r="I367" s="327"/>
      <c r="J367" s="333"/>
      <c r="K367" s="324" t="str">
        <f>IFERROR(VLOOKUP(Tableau2[[#This Row],[Nom association/Sigle]],Tableau1[],2,FALSE),"")</f>
        <v/>
      </c>
      <c r="L367" s="324" t="str">
        <f>IFERROR(VLOOKUP(Tableau2[[#This Row],[Nom association/Sigle]],Tableau1[],4,FALSE),"")</f>
        <v/>
      </c>
      <c r="M367" s="324" t="str">
        <f>IFERROR(VLOOKUP(Tableau2[[#This Row],[Nom association/Sigle]],Tableau1[],5,FALSE),"")</f>
        <v/>
      </c>
      <c r="N367" s="73" t="str">
        <f>IFERROR(VLOOKUP(Tableau2[[#This Row],[Nom association/Sigle]],Tableau1[],6,FALSE),"")</f>
        <v/>
      </c>
      <c r="O367" s="324" t="str">
        <f>IFERROR(VLOOKUP(Tableau2[[#This Row],[Nom association/Sigle]],Tableau1[],7,FALSE),"")</f>
        <v/>
      </c>
      <c r="P367" s="222"/>
      <c r="Q367" s="333"/>
      <c r="R367" s="222"/>
      <c r="S367" s="223"/>
      <c r="T367" s="224"/>
      <c r="U367" s="224"/>
      <c r="V367" s="222"/>
      <c r="W367" s="220"/>
      <c r="X367" s="220" t="str">
        <f>IF(ISBLANK(Tableau2[[#This Row],[Date de début]]),"",UPPER(TEXT(Tableau2[[#This Row],[Date de début]],"mmm")))</f>
        <v/>
      </c>
      <c r="Y367" s="219" t="str">
        <f>IF(ISBLANK(Tableau2[[#This Row],[Date de début]]),"",UPPER(TEXT(Tableau2[[#This Row],[Date de début]],"AAAA")))</f>
        <v/>
      </c>
      <c r="Z367" s="220"/>
      <c r="AA367" s="218" t="str">
        <f>IF(ISBLANK(Tableau2[[#This Row],[Date de fin]]),"",UPPER(TEXT(Tableau2[[#This Row],[Date de fin]],"mmm")))</f>
        <v/>
      </c>
      <c r="AB367" s="221" t="str">
        <f>IF(ISBLANK(Tableau2[[#This Row],[Date de fin]]),"",UPPER(TEXT(Tableau2[[#This Row],[Date de fin]],"AAAA")))</f>
        <v/>
      </c>
      <c r="AC367" s="229">
        <f>DATEDIF(Tableau2[[#This Row],[Date de début]],Tableau2[[#This Row],[Date de fin]],"m")</f>
        <v>0</v>
      </c>
      <c r="AD367" s="224"/>
      <c r="AE367" s="225"/>
      <c r="AF367" s="225"/>
      <c r="AG367" s="222"/>
      <c r="AH367" s="227"/>
      <c r="AI367" s="226"/>
      <c r="AJ367" s="340"/>
      <c r="AK367" s="341">
        <f t="shared" si="7"/>
        <v>0</v>
      </c>
      <c r="AL367" s="342"/>
    </row>
    <row r="368" spans="3:38" ht="42" customHeight="1" x14ac:dyDescent="0.35">
      <c r="C368" s="241"/>
      <c r="D368" s="225" t="str">
        <f>IF(ISBLANK(Tableau2[[#This Row],[Date de signature]]),"",UPPER(TEXT(Tableau2[[#This Row],[Date de signature]],"mmm")))</f>
        <v/>
      </c>
      <c r="E368" s="231" t="str">
        <f>IF(ISBLANK(Tableau2[[#This Row],[Date de signature]]),"",UPPER(TEXT(Tableau2[[#This Row],[Date de signature]],"AAAA")))</f>
        <v/>
      </c>
      <c r="F368" s="240"/>
      <c r="G368" s="242"/>
      <c r="H368" s="328"/>
      <c r="I368" s="327"/>
      <c r="J368" s="333"/>
      <c r="K368" s="324" t="str">
        <f>IFERROR(VLOOKUP(Tableau2[[#This Row],[Nom association/Sigle]],Tableau1[],2,FALSE),"")</f>
        <v/>
      </c>
      <c r="L368" s="324" t="str">
        <f>IFERROR(VLOOKUP(Tableau2[[#This Row],[Nom association/Sigle]],Tableau1[],4,FALSE),"")</f>
        <v/>
      </c>
      <c r="M368" s="324" t="str">
        <f>IFERROR(VLOOKUP(Tableau2[[#This Row],[Nom association/Sigle]],Tableau1[],5,FALSE),"")</f>
        <v/>
      </c>
      <c r="N368" s="73" t="str">
        <f>IFERROR(VLOOKUP(Tableau2[[#This Row],[Nom association/Sigle]],Tableau1[],6,FALSE),"")</f>
        <v/>
      </c>
      <c r="O368" s="324" t="str">
        <f>IFERROR(VLOOKUP(Tableau2[[#This Row],[Nom association/Sigle]],Tableau1[],7,FALSE),"")</f>
        <v/>
      </c>
      <c r="P368" s="222"/>
      <c r="Q368" s="333"/>
      <c r="R368" s="222"/>
      <c r="S368" s="223"/>
      <c r="T368" s="224"/>
      <c r="U368" s="224"/>
      <c r="V368" s="222"/>
      <c r="W368" s="220"/>
      <c r="X368" s="220" t="str">
        <f>IF(ISBLANK(Tableau2[[#This Row],[Date de début]]),"",UPPER(TEXT(Tableau2[[#This Row],[Date de début]],"mmm")))</f>
        <v/>
      </c>
      <c r="Y368" s="219" t="str">
        <f>IF(ISBLANK(Tableau2[[#This Row],[Date de début]]),"",UPPER(TEXT(Tableau2[[#This Row],[Date de début]],"AAAA")))</f>
        <v/>
      </c>
      <c r="Z368" s="220"/>
      <c r="AA368" s="218" t="str">
        <f>IF(ISBLANK(Tableau2[[#This Row],[Date de fin]]),"",UPPER(TEXT(Tableau2[[#This Row],[Date de fin]],"mmm")))</f>
        <v/>
      </c>
      <c r="AB368" s="221" t="str">
        <f>IF(ISBLANK(Tableau2[[#This Row],[Date de fin]]),"",UPPER(TEXT(Tableau2[[#This Row],[Date de fin]],"AAAA")))</f>
        <v/>
      </c>
      <c r="AC368" s="229">
        <f>DATEDIF(Tableau2[[#This Row],[Date de début]],Tableau2[[#This Row],[Date de fin]],"m")</f>
        <v>0</v>
      </c>
      <c r="AD368" s="224"/>
      <c r="AE368" s="225"/>
      <c r="AF368" s="225"/>
      <c r="AG368" s="222"/>
      <c r="AH368" s="227"/>
      <c r="AI368" s="226"/>
      <c r="AJ368" s="340"/>
      <c r="AK368" s="341">
        <f t="shared" si="7"/>
        <v>0</v>
      </c>
      <c r="AL368" s="342"/>
    </row>
    <row r="369" spans="3:38" ht="42" customHeight="1" x14ac:dyDescent="0.35">
      <c r="C369" s="241"/>
      <c r="D369" s="225" t="str">
        <f>IF(ISBLANK(Tableau2[[#This Row],[Date de signature]]),"",UPPER(TEXT(Tableau2[[#This Row],[Date de signature]],"mmm")))</f>
        <v/>
      </c>
      <c r="E369" s="231" t="str">
        <f>IF(ISBLANK(Tableau2[[#This Row],[Date de signature]]),"",UPPER(TEXT(Tableau2[[#This Row],[Date de signature]],"AAAA")))</f>
        <v/>
      </c>
      <c r="F369" s="240"/>
      <c r="G369" s="242"/>
      <c r="H369" s="328"/>
      <c r="I369" s="327"/>
      <c r="J369" s="333"/>
      <c r="K369" s="324" t="str">
        <f>IFERROR(VLOOKUP(Tableau2[[#This Row],[Nom association/Sigle]],Tableau1[],2,FALSE),"")</f>
        <v/>
      </c>
      <c r="L369" s="324" t="str">
        <f>IFERROR(VLOOKUP(Tableau2[[#This Row],[Nom association/Sigle]],Tableau1[],4,FALSE),"")</f>
        <v/>
      </c>
      <c r="M369" s="324" t="str">
        <f>IFERROR(VLOOKUP(Tableau2[[#This Row],[Nom association/Sigle]],Tableau1[],5,FALSE),"")</f>
        <v/>
      </c>
      <c r="N369" s="73" t="str">
        <f>IFERROR(VLOOKUP(Tableau2[[#This Row],[Nom association/Sigle]],Tableau1[],6,FALSE),"")</f>
        <v/>
      </c>
      <c r="O369" s="324" t="str">
        <f>IFERROR(VLOOKUP(Tableau2[[#This Row],[Nom association/Sigle]],Tableau1[],7,FALSE),"")</f>
        <v/>
      </c>
      <c r="P369" s="222"/>
      <c r="Q369" s="333"/>
      <c r="R369" s="222"/>
      <c r="S369" s="223"/>
      <c r="T369" s="224"/>
      <c r="U369" s="224"/>
      <c r="V369" s="222"/>
      <c r="W369" s="220"/>
      <c r="X369" s="220" t="str">
        <f>IF(ISBLANK(Tableau2[[#This Row],[Date de début]]),"",UPPER(TEXT(Tableau2[[#This Row],[Date de début]],"mmm")))</f>
        <v/>
      </c>
      <c r="Y369" s="219" t="str">
        <f>IF(ISBLANK(Tableau2[[#This Row],[Date de début]]),"",UPPER(TEXT(Tableau2[[#This Row],[Date de début]],"AAAA")))</f>
        <v/>
      </c>
      <c r="Z369" s="220"/>
      <c r="AA369" s="218" t="str">
        <f>IF(ISBLANK(Tableau2[[#This Row],[Date de fin]]),"",UPPER(TEXT(Tableau2[[#This Row],[Date de fin]],"mmm")))</f>
        <v/>
      </c>
      <c r="AB369" s="221" t="str">
        <f>IF(ISBLANK(Tableau2[[#This Row],[Date de fin]]),"",UPPER(TEXT(Tableau2[[#This Row],[Date de fin]],"AAAA")))</f>
        <v/>
      </c>
      <c r="AC369" s="229">
        <f>DATEDIF(Tableau2[[#This Row],[Date de début]],Tableau2[[#This Row],[Date de fin]],"m")</f>
        <v>0</v>
      </c>
      <c r="AD369" s="224"/>
      <c r="AE369" s="225"/>
      <c r="AF369" s="225"/>
      <c r="AG369" s="222"/>
      <c r="AH369" s="227"/>
      <c r="AI369" s="226"/>
      <c r="AJ369" s="340"/>
      <c r="AK369" s="341">
        <f t="shared" si="7"/>
        <v>0</v>
      </c>
      <c r="AL369" s="342"/>
    </row>
    <row r="370" spans="3:38" ht="42" customHeight="1" x14ac:dyDescent="0.35">
      <c r="C370" s="241"/>
      <c r="D370" s="225" t="str">
        <f>IF(ISBLANK(Tableau2[[#This Row],[Date de signature]]),"",UPPER(TEXT(Tableau2[[#This Row],[Date de signature]],"mmm")))</f>
        <v/>
      </c>
      <c r="E370" s="231" t="str">
        <f>IF(ISBLANK(Tableau2[[#This Row],[Date de signature]]),"",UPPER(TEXT(Tableau2[[#This Row],[Date de signature]],"AAAA")))</f>
        <v/>
      </c>
      <c r="F370" s="240"/>
      <c r="G370" s="242"/>
      <c r="H370" s="328"/>
      <c r="I370" s="327"/>
      <c r="J370" s="333"/>
      <c r="K370" s="324" t="str">
        <f>IFERROR(VLOOKUP(Tableau2[[#This Row],[Nom association/Sigle]],Tableau1[],2,FALSE),"")</f>
        <v/>
      </c>
      <c r="L370" s="324" t="str">
        <f>IFERROR(VLOOKUP(Tableau2[[#This Row],[Nom association/Sigle]],Tableau1[],4,FALSE),"")</f>
        <v/>
      </c>
      <c r="M370" s="324" t="str">
        <f>IFERROR(VLOOKUP(Tableau2[[#This Row],[Nom association/Sigle]],Tableau1[],5,FALSE),"")</f>
        <v/>
      </c>
      <c r="N370" s="73" t="str">
        <f>IFERROR(VLOOKUP(Tableau2[[#This Row],[Nom association/Sigle]],Tableau1[],6,FALSE),"")</f>
        <v/>
      </c>
      <c r="O370" s="324" t="str">
        <f>IFERROR(VLOOKUP(Tableau2[[#This Row],[Nom association/Sigle]],Tableau1[],7,FALSE),"")</f>
        <v/>
      </c>
      <c r="P370" s="222"/>
      <c r="Q370" s="333"/>
      <c r="R370" s="222"/>
      <c r="S370" s="223"/>
      <c r="T370" s="224"/>
      <c r="U370" s="224"/>
      <c r="V370" s="222"/>
      <c r="W370" s="220"/>
      <c r="X370" s="220" t="str">
        <f>IF(ISBLANK(Tableau2[[#This Row],[Date de début]]),"",UPPER(TEXT(Tableau2[[#This Row],[Date de début]],"mmm")))</f>
        <v/>
      </c>
      <c r="Y370" s="219" t="str">
        <f>IF(ISBLANK(Tableau2[[#This Row],[Date de début]]),"",UPPER(TEXT(Tableau2[[#This Row],[Date de début]],"AAAA")))</f>
        <v/>
      </c>
      <c r="Z370" s="220"/>
      <c r="AA370" s="218" t="str">
        <f>IF(ISBLANK(Tableau2[[#This Row],[Date de fin]]),"",UPPER(TEXT(Tableau2[[#This Row],[Date de fin]],"mmm")))</f>
        <v/>
      </c>
      <c r="AB370" s="221" t="str">
        <f>IF(ISBLANK(Tableau2[[#This Row],[Date de fin]]),"",UPPER(TEXT(Tableau2[[#This Row],[Date de fin]],"AAAA")))</f>
        <v/>
      </c>
      <c r="AC370" s="229">
        <f>DATEDIF(Tableau2[[#This Row],[Date de début]],Tableau2[[#This Row],[Date de fin]],"m")</f>
        <v>0</v>
      </c>
      <c r="AD370" s="224"/>
      <c r="AE370" s="225"/>
      <c r="AF370" s="225"/>
      <c r="AG370" s="222"/>
      <c r="AH370" s="227"/>
      <c r="AI370" s="226"/>
      <c r="AJ370" s="340"/>
      <c r="AK370" s="341">
        <f t="shared" si="7"/>
        <v>0</v>
      </c>
      <c r="AL370" s="342"/>
    </row>
    <row r="371" spans="3:38" ht="42" customHeight="1" x14ac:dyDescent="0.35">
      <c r="C371" s="241"/>
      <c r="D371" s="225" t="str">
        <f>IF(ISBLANK(Tableau2[[#This Row],[Date de signature]]),"",UPPER(TEXT(Tableau2[[#This Row],[Date de signature]],"mmm")))</f>
        <v/>
      </c>
      <c r="E371" s="231" t="str">
        <f>IF(ISBLANK(Tableau2[[#This Row],[Date de signature]]),"",UPPER(TEXT(Tableau2[[#This Row],[Date de signature]],"AAAA")))</f>
        <v/>
      </c>
      <c r="F371" s="240"/>
      <c r="G371" s="242"/>
      <c r="H371" s="328"/>
      <c r="I371" s="327"/>
      <c r="J371" s="333"/>
      <c r="K371" s="324" t="str">
        <f>IFERROR(VLOOKUP(Tableau2[[#This Row],[Nom association/Sigle]],Tableau1[],2,FALSE),"")</f>
        <v/>
      </c>
      <c r="L371" s="324" t="str">
        <f>IFERROR(VLOOKUP(Tableau2[[#This Row],[Nom association/Sigle]],Tableau1[],4,FALSE),"")</f>
        <v/>
      </c>
      <c r="M371" s="324" t="str">
        <f>IFERROR(VLOOKUP(Tableau2[[#This Row],[Nom association/Sigle]],Tableau1[],5,FALSE),"")</f>
        <v/>
      </c>
      <c r="N371" s="73" t="str">
        <f>IFERROR(VLOOKUP(Tableau2[[#This Row],[Nom association/Sigle]],Tableau1[],6,FALSE),"")</f>
        <v/>
      </c>
      <c r="O371" s="324" t="str">
        <f>IFERROR(VLOOKUP(Tableau2[[#This Row],[Nom association/Sigle]],Tableau1[],7,FALSE),"")</f>
        <v/>
      </c>
      <c r="P371" s="222"/>
      <c r="Q371" s="333"/>
      <c r="R371" s="222"/>
      <c r="S371" s="223"/>
      <c r="T371" s="224"/>
      <c r="U371" s="224"/>
      <c r="V371" s="222"/>
      <c r="W371" s="220"/>
      <c r="X371" s="220" t="str">
        <f>IF(ISBLANK(Tableau2[[#This Row],[Date de début]]),"",UPPER(TEXT(Tableau2[[#This Row],[Date de début]],"mmm")))</f>
        <v/>
      </c>
      <c r="Y371" s="219" t="str">
        <f>IF(ISBLANK(Tableau2[[#This Row],[Date de début]]),"",UPPER(TEXT(Tableau2[[#This Row],[Date de début]],"AAAA")))</f>
        <v/>
      </c>
      <c r="Z371" s="220"/>
      <c r="AA371" s="218" t="str">
        <f>IF(ISBLANK(Tableau2[[#This Row],[Date de fin]]),"",UPPER(TEXT(Tableau2[[#This Row],[Date de fin]],"mmm")))</f>
        <v/>
      </c>
      <c r="AB371" s="221" t="str">
        <f>IF(ISBLANK(Tableau2[[#This Row],[Date de fin]]),"",UPPER(TEXT(Tableau2[[#This Row],[Date de fin]],"AAAA")))</f>
        <v/>
      </c>
      <c r="AC371" s="229">
        <f>DATEDIF(Tableau2[[#This Row],[Date de début]],Tableau2[[#This Row],[Date de fin]],"m")</f>
        <v>0</v>
      </c>
      <c r="AD371" s="224"/>
      <c r="AE371" s="225"/>
      <c r="AF371" s="225"/>
      <c r="AG371" s="222"/>
      <c r="AH371" s="227"/>
      <c r="AI371" s="226"/>
      <c r="AJ371" s="340"/>
      <c r="AK371" s="341">
        <f t="shared" si="7"/>
        <v>0</v>
      </c>
      <c r="AL371" s="342"/>
    </row>
    <row r="372" spans="3:38" ht="42" customHeight="1" x14ac:dyDescent="0.35">
      <c r="C372" s="241"/>
      <c r="D372" s="225" t="str">
        <f>IF(ISBLANK(Tableau2[[#This Row],[Date de signature]]),"",UPPER(TEXT(Tableau2[[#This Row],[Date de signature]],"mmm")))</f>
        <v/>
      </c>
      <c r="E372" s="231" t="str">
        <f>IF(ISBLANK(Tableau2[[#This Row],[Date de signature]]),"",UPPER(TEXT(Tableau2[[#This Row],[Date de signature]],"AAAA")))</f>
        <v/>
      </c>
      <c r="F372" s="240"/>
      <c r="G372" s="242"/>
      <c r="H372" s="328"/>
      <c r="I372" s="327"/>
      <c r="J372" s="333"/>
      <c r="K372" s="324" t="str">
        <f>IFERROR(VLOOKUP(Tableau2[[#This Row],[Nom association/Sigle]],Tableau1[],2,FALSE),"")</f>
        <v/>
      </c>
      <c r="L372" s="324" t="str">
        <f>IFERROR(VLOOKUP(Tableau2[[#This Row],[Nom association/Sigle]],Tableau1[],4,FALSE),"")</f>
        <v/>
      </c>
      <c r="M372" s="324" t="str">
        <f>IFERROR(VLOOKUP(Tableau2[[#This Row],[Nom association/Sigle]],Tableau1[],5,FALSE),"")</f>
        <v/>
      </c>
      <c r="N372" s="73" t="str">
        <f>IFERROR(VLOOKUP(Tableau2[[#This Row],[Nom association/Sigle]],Tableau1[],6,FALSE),"")</f>
        <v/>
      </c>
      <c r="O372" s="324" t="str">
        <f>IFERROR(VLOOKUP(Tableau2[[#This Row],[Nom association/Sigle]],Tableau1[],7,FALSE),"")</f>
        <v/>
      </c>
      <c r="P372" s="222"/>
      <c r="Q372" s="333"/>
      <c r="R372" s="222"/>
      <c r="S372" s="223"/>
      <c r="T372" s="224"/>
      <c r="U372" s="224"/>
      <c r="V372" s="222"/>
      <c r="W372" s="220"/>
      <c r="X372" s="220" t="str">
        <f>IF(ISBLANK(Tableau2[[#This Row],[Date de début]]),"",UPPER(TEXT(Tableau2[[#This Row],[Date de début]],"mmm")))</f>
        <v/>
      </c>
      <c r="Y372" s="219" t="str">
        <f>IF(ISBLANK(Tableau2[[#This Row],[Date de début]]),"",UPPER(TEXT(Tableau2[[#This Row],[Date de début]],"AAAA")))</f>
        <v/>
      </c>
      <c r="Z372" s="220"/>
      <c r="AA372" s="218" t="str">
        <f>IF(ISBLANK(Tableau2[[#This Row],[Date de fin]]),"",UPPER(TEXT(Tableau2[[#This Row],[Date de fin]],"mmm")))</f>
        <v/>
      </c>
      <c r="AB372" s="221" t="str">
        <f>IF(ISBLANK(Tableau2[[#This Row],[Date de fin]]),"",UPPER(TEXT(Tableau2[[#This Row],[Date de fin]],"AAAA")))</f>
        <v/>
      </c>
      <c r="AC372" s="229">
        <f>DATEDIF(Tableau2[[#This Row],[Date de début]],Tableau2[[#This Row],[Date de fin]],"m")</f>
        <v>0</v>
      </c>
      <c r="AD372" s="224"/>
      <c r="AE372" s="225"/>
      <c r="AF372" s="225"/>
      <c r="AG372" s="222"/>
      <c r="AH372" s="227"/>
      <c r="AI372" s="226"/>
      <c r="AJ372" s="340"/>
      <c r="AK372" s="341">
        <f t="shared" si="7"/>
        <v>0</v>
      </c>
      <c r="AL372" s="342"/>
    </row>
    <row r="373" spans="3:38" ht="42" customHeight="1" x14ac:dyDescent="0.35">
      <c r="C373" s="241"/>
      <c r="D373" s="225" t="str">
        <f>IF(ISBLANK(Tableau2[[#This Row],[Date de signature]]),"",UPPER(TEXT(Tableau2[[#This Row],[Date de signature]],"mmm")))</f>
        <v/>
      </c>
      <c r="E373" s="231" t="str">
        <f>IF(ISBLANK(Tableau2[[#This Row],[Date de signature]]),"",UPPER(TEXT(Tableau2[[#This Row],[Date de signature]],"AAAA")))</f>
        <v/>
      </c>
      <c r="F373" s="240"/>
      <c r="G373" s="242"/>
      <c r="H373" s="328"/>
      <c r="I373" s="327"/>
      <c r="J373" s="333"/>
      <c r="K373" s="324" t="str">
        <f>IFERROR(VLOOKUP(Tableau2[[#This Row],[Nom association/Sigle]],Tableau1[],2,FALSE),"")</f>
        <v/>
      </c>
      <c r="L373" s="324" t="str">
        <f>IFERROR(VLOOKUP(Tableau2[[#This Row],[Nom association/Sigle]],Tableau1[],4,FALSE),"")</f>
        <v/>
      </c>
      <c r="M373" s="324" t="str">
        <f>IFERROR(VLOOKUP(Tableau2[[#This Row],[Nom association/Sigle]],Tableau1[],5,FALSE),"")</f>
        <v/>
      </c>
      <c r="N373" s="73" t="str">
        <f>IFERROR(VLOOKUP(Tableau2[[#This Row],[Nom association/Sigle]],Tableau1[],6,FALSE),"")</f>
        <v/>
      </c>
      <c r="O373" s="324" t="str">
        <f>IFERROR(VLOOKUP(Tableau2[[#This Row],[Nom association/Sigle]],Tableau1[],7,FALSE),"")</f>
        <v/>
      </c>
      <c r="P373" s="222"/>
      <c r="Q373" s="333"/>
      <c r="R373" s="222"/>
      <c r="S373" s="223"/>
      <c r="T373" s="224"/>
      <c r="U373" s="224"/>
      <c r="V373" s="222"/>
      <c r="W373" s="220"/>
      <c r="X373" s="220" t="str">
        <f>IF(ISBLANK(Tableau2[[#This Row],[Date de début]]),"",UPPER(TEXT(Tableau2[[#This Row],[Date de début]],"mmm")))</f>
        <v/>
      </c>
      <c r="Y373" s="219" t="str">
        <f>IF(ISBLANK(Tableau2[[#This Row],[Date de début]]),"",UPPER(TEXT(Tableau2[[#This Row],[Date de début]],"AAAA")))</f>
        <v/>
      </c>
      <c r="Z373" s="220"/>
      <c r="AA373" s="218" t="str">
        <f>IF(ISBLANK(Tableau2[[#This Row],[Date de fin]]),"",UPPER(TEXT(Tableau2[[#This Row],[Date de fin]],"mmm")))</f>
        <v/>
      </c>
      <c r="AB373" s="221" t="str">
        <f>IF(ISBLANK(Tableau2[[#This Row],[Date de fin]]),"",UPPER(TEXT(Tableau2[[#This Row],[Date de fin]],"AAAA")))</f>
        <v/>
      </c>
      <c r="AC373" s="229">
        <f>DATEDIF(Tableau2[[#This Row],[Date de début]],Tableau2[[#This Row],[Date de fin]],"m")</f>
        <v>0</v>
      </c>
      <c r="AD373" s="224"/>
      <c r="AE373" s="225"/>
      <c r="AF373" s="225"/>
      <c r="AG373" s="222"/>
      <c r="AH373" s="227"/>
      <c r="AI373" s="226"/>
      <c r="AJ373" s="340"/>
      <c r="AK373" s="341">
        <f t="shared" si="7"/>
        <v>0</v>
      </c>
      <c r="AL373" s="342"/>
    </row>
    <row r="374" spans="3:38" ht="42" customHeight="1" x14ac:dyDescent="0.35">
      <c r="C374" s="241"/>
      <c r="D374" s="225" t="str">
        <f>IF(ISBLANK(Tableau2[[#This Row],[Date de signature]]),"",UPPER(TEXT(Tableau2[[#This Row],[Date de signature]],"mmm")))</f>
        <v/>
      </c>
      <c r="E374" s="231" t="str">
        <f>IF(ISBLANK(Tableau2[[#This Row],[Date de signature]]),"",UPPER(TEXT(Tableau2[[#This Row],[Date de signature]],"AAAA")))</f>
        <v/>
      </c>
      <c r="F374" s="240"/>
      <c r="G374" s="242"/>
      <c r="H374" s="328"/>
      <c r="I374" s="327"/>
      <c r="J374" s="333"/>
      <c r="K374" s="324" t="str">
        <f>IFERROR(VLOOKUP(Tableau2[[#This Row],[Nom association/Sigle]],Tableau1[],2,FALSE),"")</f>
        <v/>
      </c>
      <c r="L374" s="324" t="str">
        <f>IFERROR(VLOOKUP(Tableau2[[#This Row],[Nom association/Sigle]],Tableau1[],4,FALSE),"")</f>
        <v/>
      </c>
      <c r="M374" s="324" t="str">
        <f>IFERROR(VLOOKUP(Tableau2[[#This Row],[Nom association/Sigle]],Tableau1[],5,FALSE),"")</f>
        <v/>
      </c>
      <c r="N374" s="73" t="str">
        <f>IFERROR(VLOOKUP(Tableau2[[#This Row],[Nom association/Sigle]],Tableau1[],6,FALSE),"")</f>
        <v/>
      </c>
      <c r="O374" s="324" t="str">
        <f>IFERROR(VLOOKUP(Tableau2[[#This Row],[Nom association/Sigle]],Tableau1[],7,FALSE),"")</f>
        <v/>
      </c>
      <c r="P374" s="222"/>
      <c r="Q374" s="333"/>
      <c r="R374" s="222"/>
      <c r="S374" s="223"/>
      <c r="T374" s="224"/>
      <c r="U374" s="224"/>
      <c r="V374" s="222"/>
      <c r="W374" s="220"/>
      <c r="X374" s="220" t="str">
        <f>IF(ISBLANK(Tableau2[[#This Row],[Date de début]]),"",UPPER(TEXT(Tableau2[[#This Row],[Date de début]],"mmm")))</f>
        <v/>
      </c>
      <c r="Y374" s="219" t="str">
        <f>IF(ISBLANK(Tableau2[[#This Row],[Date de début]]),"",UPPER(TEXT(Tableau2[[#This Row],[Date de début]],"AAAA")))</f>
        <v/>
      </c>
      <c r="Z374" s="220"/>
      <c r="AA374" s="218" t="str">
        <f>IF(ISBLANK(Tableau2[[#This Row],[Date de fin]]),"",UPPER(TEXT(Tableau2[[#This Row],[Date de fin]],"mmm")))</f>
        <v/>
      </c>
      <c r="AB374" s="221" t="str">
        <f>IF(ISBLANK(Tableau2[[#This Row],[Date de fin]]),"",UPPER(TEXT(Tableau2[[#This Row],[Date de fin]],"AAAA")))</f>
        <v/>
      </c>
      <c r="AC374" s="229">
        <f>DATEDIF(Tableau2[[#This Row],[Date de début]],Tableau2[[#This Row],[Date de fin]],"m")</f>
        <v>0</v>
      </c>
      <c r="AD374" s="224"/>
      <c r="AE374" s="225"/>
      <c r="AF374" s="225"/>
      <c r="AG374" s="222"/>
      <c r="AH374" s="227"/>
      <c r="AI374" s="226"/>
      <c r="AJ374" s="340"/>
      <c r="AK374" s="341">
        <f t="shared" si="7"/>
        <v>0</v>
      </c>
      <c r="AL374" s="342"/>
    </row>
    <row r="375" spans="3:38" ht="42" customHeight="1" x14ac:dyDescent="0.35">
      <c r="C375" s="241"/>
      <c r="D375" s="225" t="str">
        <f>IF(ISBLANK(Tableau2[[#This Row],[Date de signature]]),"",UPPER(TEXT(Tableau2[[#This Row],[Date de signature]],"mmm")))</f>
        <v/>
      </c>
      <c r="E375" s="231" t="str">
        <f>IF(ISBLANK(Tableau2[[#This Row],[Date de signature]]),"",UPPER(TEXT(Tableau2[[#This Row],[Date de signature]],"AAAA")))</f>
        <v/>
      </c>
      <c r="F375" s="240"/>
      <c r="G375" s="242"/>
      <c r="H375" s="328"/>
      <c r="I375" s="327"/>
      <c r="J375" s="333"/>
      <c r="K375" s="324" t="str">
        <f>IFERROR(VLOOKUP(Tableau2[[#This Row],[Nom association/Sigle]],Tableau1[],2,FALSE),"")</f>
        <v/>
      </c>
      <c r="L375" s="324" t="str">
        <f>IFERROR(VLOOKUP(Tableau2[[#This Row],[Nom association/Sigle]],Tableau1[],4,FALSE),"")</f>
        <v/>
      </c>
      <c r="M375" s="324" t="str">
        <f>IFERROR(VLOOKUP(Tableau2[[#This Row],[Nom association/Sigle]],Tableau1[],5,FALSE),"")</f>
        <v/>
      </c>
      <c r="N375" s="73" t="str">
        <f>IFERROR(VLOOKUP(Tableau2[[#This Row],[Nom association/Sigle]],Tableau1[],6,FALSE),"")</f>
        <v/>
      </c>
      <c r="O375" s="324" t="str">
        <f>IFERROR(VLOOKUP(Tableau2[[#This Row],[Nom association/Sigle]],Tableau1[],7,FALSE),"")</f>
        <v/>
      </c>
      <c r="P375" s="222"/>
      <c r="Q375" s="333"/>
      <c r="R375" s="222"/>
      <c r="S375" s="223"/>
      <c r="T375" s="224"/>
      <c r="U375" s="224"/>
      <c r="V375" s="222"/>
      <c r="W375" s="220"/>
      <c r="X375" s="220" t="str">
        <f>IF(ISBLANK(Tableau2[[#This Row],[Date de début]]),"",UPPER(TEXT(Tableau2[[#This Row],[Date de début]],"mmm")))</f>
        <v/>
      </c>
      <c r="Y375" s="219" t="str">
        <f>IF(ISBLANK(Tableau2[[#This Row],[Date de début]]),"",UPPER(TEXT(Tableau2[[#This Row],[Date de début]],"AAAA")))</f>
        <v/>
      </c>
      <c r="Z375" s="220"/>
      <c r="AA375" s="218" t="str">
        <f>IF(ISBLANK(Tableau2[[#This Row],[Date de fin]]),"",UPPER(TEXT(Tableau2[[#This Row],[Date de fin]],"mmm")))</f>
        <v/>
      </c>
      <c r="AB375" s="221" t="str">
        <f>IF(ISBLANK(Tableau2[[#This Row],[Date de fin]]),"",UPPER(TEXT(Tableau2[[#This Row],[Date de fin]],"AAAA")))</f>
        <v/>
      </c>
      <c r="AC375" s="229">
        <f>DATEDIF(Tableau2[[#This Row],[Date de début]],Tableau2[[#This Row],[Date de fin]],"m")</f>
        <v>0</v>
      </c>
      <c r="AD375" s="224"/>
      <c r="AE375" s="225"/>
      <c r="AF375" s="225"/>
      <c r="AG375" s="222"/>
      <c r="AH375" s="227"/>
      <c r="AI375" s="226"/>
      <c r="AJ375" s="340"/>
      <c r="AK375" s="341">
        <f t="shared" si="7"/>
        <v>0</v>
      </c>
      <c r="AL375" s="342"/>
    </row>
    <row r="376" spans="3:38" ht="42" customHeight="1" x14ac:dyDescent="0.35">
      <c r="C376" s="241"/>
      <c r="D376" s="225" t="str">
        <f>IF(ISBLANK(Tableau2[[#This Row],[Date de signature]]),"",UPPER(TEXT(Tableau2[[#This Row],[Date de signature]],"mmm")))</f>
        <v/>
      </c>
      <c r="E376" s="231" t="str">
        <f>IF(ISBLANK(Tableau2[[#This Row],[Date de signature]]),"",UPPER(TEXT(Tableau2[[#This Row],[Date de signature]],"AAAA")))</f>
        <v/>
      </c>
      <c r="F376" s="240"/>
      <c r="G376" s="242"/>
      <c r="H376" s="328"/>
      <c r="I376" s="327"/>
      <c r="J376" s="333"/>
      <c r="K376" s="324" t="str">
        <f>IFERROR(VLOOKUP(Tableau2[[#This Row],[Nom association/Sigle]],Tableau1[],2,FALSE),"")</f>
        <v/>
      </c>
      <c r="L376" s="324" t="str">
        <f>IFERROR(VLOOKUP(Tableau2[[#This Row],[Nom association/Sigle]],Tableau1[],4,FALSE),"")</f>
        <v/>
      </c>
      <c r="M376" s="324" t="str">
        <f>IFERROR(VLOOKUP(Tableau2[[#This Row],[Nom association/Sigle]],Tableau1[],5,FALSE),"")</f>
        <v/>
      </c>
      <c r="N376" s="73" t="str">
        <f>IFERROR(VLOOKUP(Tableau2[[#This Row],[Nom association/Sigle]],Tableau1[],6,FALSE),"")</f>
        <v/>
      </c>
      <c r="O376" s="324" t="str">
        <f>IFERROR(VLOOKUP(Tableau2[[#This Row],[Nom association/Sigle]],Tableau1[],7,FALSE),"")</f>
        <v/>
      </c>
      <c r="P376" s="222"/>
      <c r="Q376" s="333"/>
      <c r="R376" s="222"/>
      <c r="S376" s="223"/>
      <c r="T376" s="224"/>
      <c r="U376" s="224"/>
      <c r="V376" s="222"/>
      <c r="W376" s="220"/>
      <c r="X376" s="220" t="str">
        <f>IF(ISBLANK(Tableau2[[#This Row],[Date de début]]),"",UPPER(TEXT(Tableau2[[#This Row],[Date de début]],"mmm")))</f>
        <v/>
      </c>
      <c r="Y376" s="219" t="str">
        <f>IF(ISBLANK(Tableau2[[#This Row],[Date de début]]),"",UPPER(TEXT(Tableau2[[#This Row],[Date de début]],"AAAA")))</f>
        <v/>
      </c>
      <c r="Z376" s="220"/>
      <c r="AA376" s="218" t="str">
        <f>IF(ISBLANK(Tableau2[[#This Row],[Date de fin]]),"",UPPER(TEXT(Tableau2[[#This Row],[Date de fin]],"mmm")))</f>
        <v/>
      </c>
      <c r="AB376" s="221" t="str">
        <f>IF(ISBLANK(Tableau2[[#This Row],[Date de fin]]),"",UPPER(TEXT(Tableau2[[#This Row],[Date de fin]],"AAAA")))</f>
        <v/>
      </c>
      <c r="AC376" s="229">
        <f>DATEDIF(Tableau2[[#This Row],[Date de début]],Tableau2[[#This Row],[Date de fin]],"m")</f>
        <v>0</v>
      </c>
      <c r="AD376" s="224"/>
      <c r="AE376" s="225"/>
      <c r="AF376" s="225"/>
      <c r="AG376" s="222"/>
      <c r="AH376" s="227"/>
      <c r="AI376" s="226"/>
      <c r="AJ376" s="340"/>
      <c r="AK376" s="341">
        <f t="shared" si="7"/>
        <v>0</v>
      </c>
      <c r="AL376" s="342"/>
    </row>
    <row r="377" spans="3:38" ht="42" customHeight="1" x14ac:dyDescent="0.35">
      <c r="C377" s="241"/>
      <c r="D377" s="225" t="str">
        <f>IF(ISBLANK(Tableau2[[#This Row],[Date de signature]]),"",UPPER(TEXT(Tableau2[[#This Row],[Date de signature]],"mmm")))</f>
        <v/>
      </c>
      <c r="E377" s="231" t="str">
        <f>IF(ISBLANK(Tableau2[[#This Row],[Date de signature]]),"",UPPER(TEXT(Tableau2[[#This Row],[Date de signature]],"AAAA")))</f>
        <v/>
      </c>
      <c r="F377" s="240"/>
      <c r="G377" s="242"/>
      <c r="H377" s="328"/>
      <c r="I377" s="327"/>
      <c r="J377" s="333"/>
      <c r="K377" s="324" t="str">
        <f>IFERROR(VLOOKUP(Tableau2[[#This Row],[Nom association/Sigle]],Tableau1[],2,FALSE),"")</f>
        <v/>
      </c>
      <c r="L377" s="324" t="str">
        <f>IFERROR(VLOOKUP(Tableau2[[#This Row],[Nom association/Sigle]],Tableau1[],4,FALSE),"")</f>
        <v/>
      </c>
      <c r="M377" s="324" t="str">
        <f>IFERROR(VLOOKUP(Tableau2[[#This Row],[Nom association/Sigle]],Tableau1[],5,FALSE),"")</f>
        <v/>
      </c>
      <c r="N377" s="73" t="str">
        <f>IFERROR(VLOOKUP(Tableau2[[#This Row],[Nom association/Sigle]],Tableau1[],6,FALSE),"")</f>
        <v/>
      </c>
      <c r="O377" s="324" t="str">
        <f>IFERROR(VLOOKUP(Tableau2[[#This Row],[Nom association/Sigle]],Tableau1[],7,FALSE),"")</f>
        <v/>
      </c>
      <c r="P377" s="222"/>
      <c r="Q377" s="333"/>
      <c r="R377" s="222"/>
      <c r="S377" s="223"/>
      <c r="T377" s="224"/>
      <c r="U377" s="224"/>
      <c r="V377" s="222"/>
      <c r="W377" s="220"/>
      <c r="X377" s="220" t="str">
        <f>IF(ISBLANK(Tableau2[[#This Row],[Date de début]]),"",UPPER(TEXT(Tableau2[[#This Row],[Date de début]],"mmm")))</f>
        <v/>
      </c>
      <c r="Y377" s="219" t="str">
        <f>IF(ISBLANK(Tableau2[[#This Row],[Date de début]]),"",UPPER(TEXT(Tableau2[[#This Row],[Date de début]],"AAAA")))</f>
        <v/>
      </c>
      <c r="Z377" s="220"/>
      <c r="AA377" s="218" t="str">
        <f>IF(ISBLANK(Tableau2[[#This Row],[Date de fin]]),"",UPPER(TEXT(Tableau2[[#This Row],[Date de fin]],"mmm")))</f>
        <v/>
      </c>
      <c r="AB377" s="221" t="str">
        <f>IF(ISBLANK(Tableau2[[#This Row],[Date de fin]]),"",UPPER(TEXT(Tableau2[[#This Row],[Date de fin]],"AAAA")))</f>
        <v/>
      </c>
      <c r="AC377" s="229">
        <f>DATEDIF(Tableau2[[#This Row],[Date de début]],Tableau2[[#This Row],[Date de fin]],"m")</f>
        <v>0</v>
      </c>
      <c r="AD377" s="224"/>
      <c r="AE377" s="225"/>
      <c r="AF377" s="225"/>
      <c r="AG377" s="222"/>
      <c r="AH377" s="227"/>
      <c r="AI377" s="226"/>
      <c r="AJ377" s="340"/>
      <c r="AK377" s="341">
        <f t="shared" si="7"/>
        <v>0</v>
      </c>
      <c r="AL377" s="342"/>
    </row>
    <row r="378" spans="3:38" ht="42" customHeight="1" x14ac:dyDescent="0.35">
      <c r="C378" s="241"/>
      <c r="D378" s="225" t="str">
        <f>IF(ISBLANK(Tableau2[[#This Row],[Date de signature]]),"",UPPER(TEXT(Tableau2[[#This Row],[Date de signature]],"mmm")))</f>
        <v/>
      </c>
      <c r="E378" s="231" t="str">
        <f>IF(ISBLANK(Tableau2[[#This Row],[Date de signature]]),"",UPPER(TEXT(Tableau2[[#This Row],[Date de signature]],"AAAA")))</f>
        <v/>
      </c>
      <c r="F378" s="240"/>
      <c r="G378" s="242"/>
      <c r="H378" s="328"/>
      <c r="I378" s="327"/>
      <c r="J378" s="333"/>
      <c r="K378" s="324" t="str">
        <f>IFERROR(VLOOKUP(Tableau2[[#This Row],[Nom association/Sigle]],Tableau1[],2,FALSE),"")</f>
        <v/>
      </c>
      <c r="L378" s="324" t="str">
        <f>IFERROR(VLOOKUP(Tableau2[[#This Row],[Nom association/Sigle]],Tableau1[],4,FALSE),"")</f>
        <v/>
      </c>
      <c r="M378" s="324" t="str">
        <f>IFERROR(VLOOKUP(Tableau2[[#This Row],[Nom association/Sigle]],Tableau1[],5,FALSE),"")</f>
        <v/>
      </c>
      <c r="N378" s="73" t="str">
        <f>IFERROR(VLOOKUP(Tableau2[[#This Row],[Nom association/Sigle]],Tableau1[],6,FALSE),"")</f>
        <v/>
      </c>
      <c r="O378" s="324" t="str">
        <f>IFERROR(VLOOKUP(Tableau2[[#This Row],[Nom association/Sigle]],Tableau1[],7,FALSE),"")</f>
        <v/>
      </c>
      <c r="P378" s="222"/>
      <c r="Q378" s="333"/>
      <c r="R378" s="222"/>
      <c r="S378" s="223"/>
      <c r="T378" s="224"/>
      <c r="U378" s="224"/>
      <c r="V378" s="222"/>
      <c r="W378" s="220"/>
      <c r="X378" s="220" t="str">
        <f>IF(ISBLANK(Tableau2[[#This Row],[Date de début]]),"",UPPER(TEXT(Tableau2[[#This Row],[Date de début]],"mmm")))</f>
        <v/>
      </c>
      <c r="Y378" s="219" t="str">
        <f>IF(ISBLANK(Tableau2[[#This Row],[Date de début]]),"",UPPER(TEXT(Tableau2[[#This Row],[Date de début]],"AAAA")))</f>
        <v/>
      </c>
      <c r="Z378" s="220"/>
      <c r="AA378" s="218" t="str">
        <f>IF(ISBLANK(Tableau2[[#This Row],[Date de fin]]),"",UPPER(TEXT(Tableau2[[#This Row],[Date de fin]],"mmm")))</f>
        <v/>
      </c>
      <c r="AB378" s="221" t="str">
        <f>IF(ISBLANK(Tableau2[[#This Row],[Date de fin]]),"",UPPER(TEXT(Tableau2[[#This Row],[Date de fin]],"AAAA")))</f>
        <v/>
      </c>
      <c r="AC378" s="229">
        <f>DATEDIF(Tableau2[[#This Row],[Date de début]],Tableau2[[#This Row],[Date de fin]],"m")</f>
        <v>0</v>
      </c>
      <c r="AD378" s="224"/>
      <c r="AE378" s="225"/>
      <c r="AF378" s="225"/>
      <c r="AG378" s="222"/>
      <c r="AH378" s="227"/>
      <c r="AI378" s="226"/>
      <c r="AJ378" s="340"/>
      <c r="AK378" s="341">
        <f t="shared" si="7"/>
        <v>0</v>
      </c>
      <c r="AL378" s="342"/>
    </row>
    <row r="379" spans="3:38" ht="42" customHeight="1" x14ac:dyDescent="0.35">
      <c r="C379" s="241"/>
      <c r="D379" s="225" t="str">
        <f>IF(ISBLANK(Tableau2[[#This Row],[Date de signature]]),"",UPPER(TEXT(Tableau2[[#This Row],[Date de signature]],"mmm")))</f>
        <v/>
      </c>
      <c r="E379" s="231" t="str">
        <f>IF(ISBLANK(Tableau2[[#This Row],[Date de signature]]),"",UPPER(TEXT(Tableau2[[#This Row],[Date de signature]],"AAAA")))</f>
        <v/>
      </c>
      <c r="F379" s="240"/>
      <c r="G379" s="242"/>
      <c r="H379" s="328"/>
      <c r="I379" s="327"/>
      <c r="J379" s="333"/>
      <c r="K379" s="324" t="str">
        <f>IFERROR(VLOOKUP(Tableau2[[#This Row],[Nom association/Sigle]],Tableau1[],2,FALSE),"")</f>
        <v/>
      </c>
      <c r="L379" s="324" t="str">
        <f>IFERROR(VLOOKUP(Tableau2[[#This Row],[Nom association/Sigle]],Tableau1[],4,FALSE),"")</f>
        <v/>
      </c>
      <c r="M379" s="324" t="str">
        <f>IFERROR(VLOOKUP(Tableau2[[#This Row],[Nom association/Sigle]],Tableau1[],5,FALSE),"")</f>
        <v/>
      </c>
      <c r="N379" s="73" t="str">
        <f>IFERROR(VLOOKUP(Tableau2[[#This Row],[Nom association/Sigle]],Tableau1[],6,FALSE),"")</f>
        <v/>
      </c>
      <c r="O379" s="324" t="str">
        <f>IFERROR(VLOOKUP(Tableau2[[#This Row],[Nom association/Sigle]],Tableau1[],7,FALSE),"")</f>
        <v/>
      </c>
      <c r="P379" s="222"/>
      <c r="Q379" s="333"/>
      <c r="R379" s="222"/>
      <c r="S379" s="223"/>
      <c r="T379" s="224"/>
      <c r="U379" s="224"/>
      <c r="V379" s="222"/>
      <c r="W379" s="220"/>
      <c r="X379" s="220" t="str">
        <f>IF(ISBLANK(Tableau2[[#This Row],[Date de début]]),"",UPPER(TEXT(Tableau2[[#This Row],[Date de début]],"mmm")))</f>
        <v/>
      </c>
      <c r="Y379" s="219" t="str">
        <f>IF(ISBLANK(Tableau2[[#This Row],[Date de début]]),"",UPPER(TEXT(Tableau2[[#This Row],[Date de début]],"AAAA")))</f>
        <v/>
      </c>
      <c r="Z379" s="220"/>
      <c r="AA379" s="218" t="str">
        <f>IF(ISBLANK(Tableau2[[#This Row],[Date de fin]]),"",UPPER(TEXT(Tableau2[[#This Row],[Date de fin]],"mmm")))</f>
        <v/>
      </c>
      <c r="AB379" s="221" t="str">
        <f>IF(ISBLANK(Tableau2[[#This Row],[Date de fin]]),"",UPPER(TEXT(Tableau2[[#This Row],[Date de fin]],"AAAA")))</f>
        <v/>
      </c>
      <c r="AC379" s="229">
        <f>DATEDIF(Tableau2[[#This Row],[Date de début]],Tableau2[[#This Row],[Date de fin]],"m")</f>
        <v>0</v>
      </c>
      <c r="AD379" s="224"/>
      <c r="AE379" s="225"/>
      <c r="AF379" s="225"/>
      <c r="AG379" s="222"/>
      <c r="AH379" s="227"/>
      <c r="AI379" s="226"/>
      <c r="AJ379" s="340"/>
      <c r="AK379" s="341">
        <f t="shared" si="7"/>
        <v>0</v>
      </c>
      <c r="AL379" s="342"/>
    </row>
    <row r="380" spans="3:38" ht="42" customHeight="1" x14ac:dyDescent="0.35">
      <c r="C380" s="241"/>
      <c r="D380" s="225" t="str">
        <f>IF(ISBLANK(Tableau2[[#This Row],[Date de signature]]),"",UPPER(TEXT(Tableau2[[#This Row],[Date de signature]],"mmm")))</f>
        <v/>
      </c>
      <c r="E380" s="231" t="str">
        <f>IF(ISBLANK(Tableau2[[#This Row],[Date de signature]]),"",UPPER(TEXT(Tableau2[[#This Row],[Date de signature]],"AAAA")))</f>
        <v/>
      </c>
      <c r="F380" s="240"/>
      <c r="G380" s="242"/>
      <c r="H380" s="328"/>
      <c r="I380" s="327"/>
      <c r="J380" s="333"/>
      <c r="K380" s="324" t="str">
        <f>IFERROR(VLOOKUP(Tableau2[[#This Row],[Nom association/Sigle]],Tableau1[],2,FALSE),"")</f>
        <v/>
      </c>
      <c r="L380" s="324" t="str">
        <f>IFERROR(VLOOKUP(Tableau2[[#This Row],[Nom association/Sigle]],Tableau1[],4,FALSE),"")</f>
        <v/>
      </c>
      <c r="M380" s="324" t="str">
        <f>IFERROR(VLOOKUP(Tableau2[[#This Row],[Nom association/Sigle]],Tableau1[],5,FALSE),"")</f>
        <v/>
      </c>
      <c r="N380" s="73" t="str">
        <f>IFERROR(VLOOKUP(Tableau2[[#This Row],[Nom association/Sigle]],Tableau1[],6,FALSE),"")</f>
        <v/>
      </c>
      <c r="O380" s="324" t="str">
        <f>IFERROR(VLOOKUP(Tableau2[[#This Row],[Nom association/Sigle]],Tableau1[],7,FALSE),"")</f>
        <v/>
      </c>
      <c r="P380" s="222"/>
      <c r="Q380" s="333"/>
      <c r="R380" s="222"/>
      <c r="S380" s="223"/>
      <c r="T380" s="224"/>
      <c r="U380" s="224"/>
      <c r="V380" s="222"/>
      <c r="W380" s="220"/>
      <c r="X380" s="220" t="str">
        <f>IF(ISBLANK(Tableau2[[#This Row],[Date de début]]),"",UPPER(TEXT(Tableau2[[#This Row],[Date de début]],"mmm")))</f>
        <v/>
      </c>
      <c r="Y380" s="219" t="str">
        <f>IF(ISBLANK(Tableau2[[#This Row],[Date de début]]),"",UPPER(TEXT(Tableau2[[#This Row],[Date de début]],"AAAA")))</f>
        <v/>
      </c>
      <c r="Z380" s="220"/>
      <c r="AA380" s="218" t="str">
        <f>IF(ISBLANK(Tableau2[[#This Row],[Date de fin]]),"",UPPER(TEXT(Tableau2[[#This Row],[Date de fin]],"mmm")))</f>
        <v/>
      </c>
      <c r="AB380" s="221" t="str">
        <f>IF(ISBLANK(Tableau2[[#This Row],[Date de fin]]),"",UPPER(TEXT(Tableau2[[#This Row],[Date de fin]],"AAAA")))</f>
        <v/>
      </c>
      <c r="AC380" s="229">
        <f>DATEDIF(Tableau2[[#This Row],[Date de début]],Tableau2[[#This Row],[Date de fin]],"m")</f>
        <v>0</v>
      </c>
      <c r="AD380" s="224"/>
      <c r="AE380" s="225"/>
      <c r="AF380" s="225"/>
      <c r="AG380" s="222"/>
      <c r="AH380" s="227"/>
      <c r="AI380" s="226"/>
      <c r="AJ380" s="340"/>
      <c r="AK380" s="341">
        <f t="shared" si="7"/>
        <v>0</v>
      </c>
      <c r="AL380" s="342"/>
    </row>
    <row r="381" spans="3:38" ht="42" customHeight="1" x14ac:dyDescent="0.35">
      <c r="C381" s="241"/>
      <c r="D381" s="225" t="str">
        <f>IF(ISBLANK(Tableau2[[#This Row],[Date de signature]]),"",UPPER(TEXT(Tableau2[[#This Row],[Date de signature]],"mmm")))</f>
        <v/>
      </c>
      <c r="E381" s="231" t="str">
        <f>IF(ISBLANK(Tableau2[[#This Row],[Date de signature]]),"",UPPER(TEXT(Tableau2[[#This Row],[Date de signature]],"AAAA")))</f>
        <v/>
      </c>
      <c r="F381" s="240"/>
      <c r="G381" s="242"/>
      <c r="H381" s="328"/>
      <c r="I381" s="327"/>
      <c r="J381" s="333"/>
      <c r="K381" s="324" t="str">
        <f>IFERROR(VLOOKUP(Tableau2[[#This Row],[Nom association/Sigle]],Tableau1[],2,FALSE),"")</f>
        <v/>
      </c>
      <c r="L381" s="324" t="str">
        <f>IFERROR(VLOOKUP(Tableau2[[#This Row],[Nom association/Sigle]],Tableau1[],4,FALSE),"")</f>
        <v/>
      </c>
      <c r="M381" s="324" t="str">
        <f>IFERROR(VLOOKUP(Tableau2[[#This Row],[Nom association/Sigle]],Tableau1[],5,FALSE),"")</f>
        <v/>
      </c>
      <c r="N381" s="73" t="str">
        <f>IFERROR(VLOOKUP(Tableau2[[#This Row],[Nom association/Sigle]],Tableau1[],6,FALSE),"")</f>
        <v/>
      </c>
      <c r="O381" s="324" t="str">
        <f>IFERROR(VLOOKUP(Tableau2[[#This Row],[Nom association/Sigle]],Tableau1[],7,FALSE),"")</f>
        <v/>
      </c>
      <c r="P381" s="222"/>
      <c r="Q381" s="333"/>
      <c r="R381" s="222"/>
      <c r="S381" s="223"/>
      <c r="T381" s="224"/>
      <c r="U381" s="224"/>
      <c r="V381" s="222"/>
      <c r="W381" s="220"/>
      <c r="X381" s="220" t="str">
        <f>IF(ISBLANK(Tableau2[[#This Row],[Date de début]]),"",UPPER(TEXT(Tableau2[[#This Row],[Date de début]],"mmm")))</f>
        <v/>
      </c>
      <c r="Y381" s="219" t="str">
        <f>IF(ISBLANK(Tableau2[[#This Row],[Date de début]]),"",UPPER(TEXT(Tableau2[[#This Row],[Date de début]],"AAAA")))</f>
        <v/>
      </c>
      <c r="Z381" s="220"/>
      <c r="AA381" s="218" t="str">
        <f>IF(ISBLANK(Tableau2[[#This Row],[Date de fin]]),"",UPPER(TEXT(Tableau2[[#This Row],[Date de fin]],"mmm")))</f>
        <v/>
      </c>
      <c r="AB381" s="221" t="str">
        <f>IF(ISBLANK(Tableau2[[#This Row],[Date de fin]]),"",UPPER(TEXT(Tableau2[[#This Row],[Date de fin]],"AAAA")))</f>
        <v/>
      </c>
      <c r="AC381" s="229">
        <f>DATEDIF(Tableau2[[#This Row],[Date de début]],Tableau2[[#This Row],[Date de fin]],"m")</f>
        <v>0</v>
      </c>
      <c r="AD381" s="224"/>
      <c r="AE381" s="225"/>
      <c r="AF381" s="225"/>
      <c r="AG381" s="222"/>
      <c r="AH381" s="227"/>
      <c r="AI381" s="226"/>
      <c r="AJ381" s="340"/>
      <c r="AK381" s="341">
        <f t="shared" si="7"/>
        <v>0</v>
      </c>
      <c r="AL381" s="342"/>
    </row>
    <row r="382" spans="3:38" ht="42" customHeight="1" x14ac:dyDescent="0.35">
      <c r="C382" s="241"/>
      <c r="D382" s="225" t="str">
        <f>IF(ISBLANK(Tableau2[[#This Row],[Date de signature]]),"",UPPER(TEXT(Tableau2[[#This Row],[Date de signature]],"mmm")))</f>
        <v/>
      </c>
      <c r="E382" s="231" t="str">
        <f>IF(ISBLANK(Tableau2[[#This Row],[Date de signature]]),"",UPPER(TEXT(Tableau2[[#This Row],[Date de signature]],"AAAA")))</f>
        <v/>
      </c>
      <c r="F382" s="240"/>
      <c r="G382" s="242"/>
      <c r="H382" s="328"/>
      <c r="I382" s="327"/>
      <c r="J382" s="333"/>
      <c r="K382" s="324" t="str">
        <f>IFERROR(VLOOKUP(Tableau2[[#This Row],[Nom association/Sigle]],Tableau1[],2,FALSE),"")</f>
        <v/>
      </c>
      <c r="L382" s="324" t="str">
        <f>IFERROR(VLOOKUP(Tableau2[[#This Row],[Nom association/Sigle]],Tableau1[],4,FALSE),"")</f>
        <v/>
      </c>
      <c r="M382" s="324" t="str">
        <f>IFERROR(VLOOKUP(Tableau2[[#This Row],[Nom association/Sigle]],Tableau1[],5,FALSE),"")</f>
        <v/>
      </c>
      <c r="N382" s="73" t="str">
        <f>IFERROR(VLOOKUP(Tableau2[[#This Row],[Nom association/Sigle]],Tableau1[],6,FALSE),"")</f>
        <v/>
      </c>
      <c r="O382" s="324" t="str">
        <f>IFERROR(VLOOKUP(Tableau2[[#This Row],[Nom association/Sigle]],Tableau1[],7,FALSE),"")</f>
        <v/>
      </c>
      <c r="P382" s="222"/>
      <c r="Q382" s="333"/>
      <c r="R382" s="222"/>
      <c r="S382" s="223"/>
      <c r="T382" s="224"/>
      <c r="U382" s="224"/>
      <c r="V382" s="222"/>
      <c r="W382" s="220"/>
      <c r="X382" s="220" t="str">
        <f>IF(ISBLANK(Tableau2[[#This Row],[Date de début]]),"",UPPER(TEXT(Tableau2[[#This Row],[Date de début]],"mmm")))</f>
        <v/>
      </c>
      <c r="Y382" s="219" t="str">
        <f>IF(ISBLANK(Tableau2[[#This Row],[Date de début]]),"",UPPER(TEXT(Tableau2[[#This Row],[Date de début]],"AAAA")))</f>
        <v/>
      </c>
      <c r="Z382" s="220"/>
      <c r="AA382" s="218" t="str">
        <f>IF(ISBLANK(Tableau2[[#This Row],[Date de fin]]),"",UPPER(TEXT(Tableau2[[#This Row],[Date de fin]],"mmm")))</f>
        <v/>
      </c>
      <c r="AB382" s="221" t="str">
        <f>IF(ISBLANK(Tableau2[[#This Row],[Date de fin]]),"",UPPER(TEXT(Tableau2[[#This Row],[Date de fin]],"AAAA")))</f>
        <v/>
      </c>
      <c r="AC382" s="229">
        <f>DATEDIF(Tableau2[[#This Row],[Date de début]],Tableau2[[#This Row],[Date de fin]],"m")</f>
        <v>0</v>
      </c>
      <c r="AD382" s="224"/>
      <c r="AE382" s="225"/>
      <c r="AF382" s="225"/>
      <c r="AG382" s="222"/>
      <c r="AH382" s="227"/>
      <c r="AI382" s="226"/>
      <c r="AJ382" s="340"/>
      <c r="AK382" s="341">
        <f t="shared" si="7"/>
        <v>0</v>
      </c>
      <c r="AL382" s="342"/>
    </row>
    <row r="383" spans="3:38" ht="42" customHeight="1" x14ac:dyDescent="0.35">
      <c r="C383" s="241"/>
      <c r="D383" s="225" t="str">
        <f>IF(ISBLANK(Tableau2[[#This Row],[Date de signature]]),"",UPPER(TEXT(Tableau2[[#This Row],[Date de signature]],"mmm")))</f>
        <v/>
      </c>
      <c r="E383" s="231" t="str">
        <f>IF(ISBLANK(Tableau2[[#This Row],[Date de signature]]),"",UPPER(TEXT(Tableau2[[#This Row],[Date de signature]],"AAAA")))</f>
        <v/>
      </c>
      <c r="F383" s="240"/>
      <c r="G383" s="242"/>
      <c r="H383" s="328"/>
      <c r="I383" s="327"/>
      <c r="J383" s="333"/>
      <c r="K383" s="324" t="str">
        <f>IFERROR(VLOOKUP(Tableau2[[#This Row],[Nom association/Sigle]],Tableau1[],2,FALSE),"")</f>
        <v/>
      </c>
      <c r="L383" s="324" t="str">
        <f>IFERROR(VLOOKUP(Tableau2[[#This Row],[Nom association/Sigle]],Tableau1[],4,FALSE),"")</f>
        <v/>
      </c>
      <c r="M383" s="324" t="str">
        <f>IFERROR(VLOOKUP(Tableau2[[#This Row],[Nom association/Sigle]],Tableau1[],5,FALSE),"")</f>
        <v/>
      </c>
      <c r="N383" s="73" t="str">
        <f>IFERROR(VLOOKUP(Tableau2[[#This Row],[Nom association/Sigle]],Tableau1[],6,FALSE),"")</f>
        <v/>
      </c>
      <c r="O383" s="324" t="str">
        <f>IFERROR(VLOOKUP(Tableau2[[#This Row],[Nom association/Sigle]],Tableau1[],7,FALSE),"")</f>
        <v/>
      </c>
      <c r="P383" s="222"/>
      <c r="Q383" s="333"/>
      <c r="R383" s="222"/>
      <c r="S383" s="223"/>
      <c r="T383" s="224"/>
      <c r="U383" s="224"/>
      <c r="V383" s="222"/>
      <c r="W383" s="220"/>
      <c r="X383" s="220" t="str">
        <f>IF(ISBLANK(Tableau2[[#This Row],[Date de début]]),"",UPPER(TEXT(Tableau2[[#This Row],[Date de début]],"mmm")))</f>
        <v/>
      </c>
      <c r="Y383" s="219" t="str">
        <f>IF(ISBLANK(Tableau2[[#This Row],[Date de début]]),"",UPPER(TEXT(Tableau2[[#This Row],[Date de début]],"AAAA")))</f>
        <v/>
      </c>
      <c r="Z383" s="220"/>
      <c r="AA383" s="218" t="str">
        <f>IF(ISBLANK(Tableau2[[#This Row],[Date de fin]]),"",UPPER(TEXT(Tableau2[[#This Row],[Date de fin]],"mmm")))</f>
        <v/>
      </c>
      <c r="AB383" s="221" t="str">
        <f>IF(ISBLANK(Tableau2[[#This Row],[Date de fin]]),"",UPPER(TEXT(Tableau2[[#This Row],[Date de fin]],"AAAA")))</f>
        <v/>
      </c>
      <c r="AC383" s="229">
        <f>DATEDIF(Tableau2[[#This Row],[Date de début]],Tableau2[[#This Row],[Date de fin]],"m")</f>
        <v>0</v>
      </c>
      <c r="AD383" s="224"/>
      <c r="AE383" s="225"/>
      <c r="AF383" s="225"/>
      <c r="AG383" s="222"/>
      <c r="AH383" s="227"/>
      <c r="AI383" s="226"/>
      <c r="AJ383" s="340"/>
      <c r="AK383" s="341">
        <f t="shared" si="7"/>
        <v>0</v>
      </c>
      <c r="AL383" s="342"/>
    </row>
    <row r="384" spans="3:38" ht="42" customHeight="1" x14ac:dyDescent="0.35">
      <c r="C384" s="241"/>
      <c r="D384" s="225" t="str">
        <f>IF(ISBLANK(Tableau2[[#This Row],[Date de signature]]),"",UPPER(TEXT(Tableau2[[#This Row],[Date de signature]],"mmm")))</f>
        <v/>
      </c>
      <c r="E384" s="231" t="str">
        <f>IF(ISBLANK(Tableau2[[#This Row],[Date de signature]]),"",UPPER(TEXT(Tableau2[[#This Row],[Date de signature]],"AAAA")))</f>
        <v/>
      </c>
      <c r="F384" s="240"/>
      <c r="G384" s="242"/>
      <c r="H384" s="328"/>
      <c r="I384" s="327"/>
      <c r="J384" s="333"/>
      <c r="K384" s="324" t="str">
        <f>IFERROR(VLOOKUP(Tableau2[[#This Row],[Nom association/Sigle]],Tableau1[],2,FALSE),"")</f>
        <v/>
      </c>
      <c r="L384" s="324" t="str">
        <f>IFERROR(VLOOKUP(Tableau2[[#This Row],[Nom association/Sigle]],Tableau1[],4,FALSE),"")</f>
        <v/>
      </c>
      <c r="M384" s="324" t="str">
        <f>IFERROR(VLOOKUP(Tableau2[[#This Row],[Nom association/Sigle]],Tableau1[],5,FALSE),"")</f>
        <v/>
      </c>
      <c r="N384" s="73" t="str">
        <f>IFERROR(VLOOKUP(Tableau2[[#This Row],[Nom association/Sigle]],Tableau1[],6,FALSE),"")</f>
        <v/>
      </c>
      <c r="O384" s="324" t="str">
        <f>IFERROR(VLOOKUP(Tableau2[[#This Row],[Nom association/Sigle]],Tableau1[],7,FALSE),"")</f>
        <v/>
      </c>
      <c r="P384" s="222"/>
      <c r="Q384" s="333"/>
      <c r="R384" s="222"/>
      <c r="S384" s="223"/>
      <c r="T384" s="224"/>
      <c r="U384" s="224"/>
      <c r="V384" s="222"/>
      <c r="W384" s="220"/>
      <c r="X384" s="220" t="str">
        <f>IF(ISBLANK(Tableau2[[#This Row],[Date de début]]),"",UPPER(TEXT(Tableau2[[#This Row],[Date de début]],"mmm")))</f>
        <v/>
      </c>
      <c r="Y384" s="219" t="str">
        <f>IF(ISBLANK(Tableau2[[#This Row],[Date de début]]),"",UPPER(TEXT(Tableau2[[#This Row],[Date de début]],"AAAA")))</f>
        <v/>
      </c>
      <c r="Z384" s="220"/>
      <c r="AA384" s="218" t="str">
        <f>IF(ISBLANK(Tableau2[[#This Row],[Date de fin]]),"",UPPER(TEXT(Tableau2[[#This Row],[Date de fin]],"mmm")))</f>
        <v/>
      </c>
      <c r="AB384" s="221" t="str">
        <f>IF(ISBLANK(Tableau2[[#This Row],[Date de fin]]),"",UPPER(TEXT(Tableau2[[#This Row],[Date de fin]],"AAAA")))</f>
        <v/>
      </c>
      <c r="AC384" s="229">
        <f>DATEDIF(Tableau2[[#This Row],[Date de début]],Tableau2[[#This Row],[Date de fin]],"m")</f>
        <v>0</v>
      </c>
      <c r="AD384" s="224"/>
      <c r="AE384" s="225"/>
      <c r="AF384" s="225"/>
      <c r="AG384" s="222"/>
      <c r="AH384" s="227"/>
      <c r="AI384" s="226"/>
      <c r="AJ384" s="340"/>
      <c r="AK384" s="341">
        <f t="shared" si="7"/>
        <v>0</v>
      </c>
      <c r="AL384" s="342"/>
    </row>
    <row r="385" spans="3:38" ht="42" customHeight="1" x14ac:dyDescent="0.35">
      <c r="C385" s="241"/>
      <c r="D385" s="225" t="str">
        <f>IF(ISBLANK(Tableau2[[#This Row],[Date de signature]]),"",UPPER(TEXT(Tableau2[[#This Row],[Date de signature]],"mmm")))</f>
        <v/>
      </c>
      <c r="E385" s="231" t="str">
        <f>IF(ISBLANK(Tableau2[[#This Row],[Date de signature]]),"",UPPER(TEXT(Tableau2[[#This Row],[Date de signature]],"AAAA")))</f>
        <v/>
      </c>
      <c r="F385" s="240"/>
      <c r="G385" s="242"/>
      <c r="H385" s="328"/>
      <c r="I385" s="327"/>
      <c r="J385" s="333"/>
      <c r="K385" s="324" t="str">
        <f>IFERROR(VLOOKUP(Tableau2[[#This Row],[Nom association/Sigle]],Tableau1[],2,FALSE),"")</f>
        <v/>
      </c>
      <c r="L385" s="324" t="str">
        <f>IFERROR(VLOOKUP(Tableau2[[#This Row],[Nom association/Sigle]],Tableau1[],4,FALSE),"")</f>
        <v/>
      </c>
      <c r="M385" s="324" t="str">
        <f>IFERROR(VLOOKUP(Tableau2[[#This Row],[Nom association/Sigle]],Tableau1[],5,FALSE),"")</f>
        <v/>
      </c>
      <c r="N385" s="73" t="str">
        <f>IFERROR(VLOOKUP(Tableau2[[#This Row],[Nom association/Sigle]],Tableau1[],6,FALSE),"")</f>
        <v/>
      </c>
      <c r="O385" s="324" t="str">
        <f>IFERROR(VLOOKUP(Tableau2[[#This Row],[Nom association/Sigle]],Tableau1[],7,FALSE),"")</f>
        <v/>
      </c>
      <c r="P385" s="222"/>
      <c r="Q385" s="333"/>
      <c r="R385" s="222"/>
      <c r="S385" s="223"/>
      <c r="T385" s="224"/>
      <c r="U385" s="224"/>
      <c r="V385" s="222"/>
      <c r="W385" s="220"/>
      <c r="X385" s="220" t="str">
        <f>IF(ISBLANK(Tableau2[[#This Row],[Date de début]]),"",UPPER(TEXT(Tableau2[[#This Row],[Date de début]],"mmm")))</f>
        <v/>
      </c>
      <c r="Y385" s="219" t="str">
        <f>IF(ISBLANK(Tableau2[[#This Row],[Date de début]]),"",UPPER(TEXT(Tableau2[[#This Row],[Date de début]],"AAAA")))</f>
        <v/>
      </c>
      <c r="Z385" s="220"/>
      <c r="AA385" s="218" t="str">
        <f>IF(ISBLANK(Tableau2[[#This Row],[Date de fin]]),"",UPPER(TEXT(Tableau2[[#This Row],[Date de fin]],"mmm")))</f>
        <v/>
      </c>
      <c r="AB385" s="221" t="str">
        <f>IF(ISBLANK(Tableau2[[#This Row],[Date de fin]]),"",UPPER(TEXT(Tableau2[[#This Row],[Date de fin]],"AAAA")))</f>
        <v/>
      </c>
      <c r="AC385" s="229">
        <f>DATEDIF(Tableau2[[#This Row],[Date de début]],Tableau2[[#This Row],[Date de fin]],"m")</f>
        <v>0</v>
      </c>
      <c r="AD385" s="224"/>
      <c r="AE385" s="225"/>
      <c r="AF385" s="225"/>
      <c r="AG385" s="222"/>
      <c r="AH385" s="227"/>
      <c r="AI385" s="226"/>
      <c r="AJ385" s="340"/>
      <c r="AK385" s="341">
        <f t="shared" si="7"/>
        <v>0</v>
      </c>
      <c r="AL385" s="342"/>
    </row>
    <row r="386" spans="3:38" ht="42" customHeight="1" x14ac:dyDescent="0.35">
      <c r="C386" s="241"/>
      <c r="D386" s="225" t="str">
        <f>IF(ISBLANK(Tableau2[[#This Row],[Date de signature]]),"",UPPER(TEXT(Tableau2[[#This Row],[Date de signature]],"mmm")))</f>
        <v/>
      </c>
      <c r="E386" s="231" t="str">
        <f>IF(ISBLANK(Tableau2[[#This Row],[Date de signature]]),"",UPPER(TEXT(Tableau2[[#This Row],[Date de signature]],"AAAA")))</f>
        <v/>
      </c>
      <c r="F386" s="240"/>
      <c r="G386" s="242"/>
      <c r="H386" s="328"/>
      <c r="I386" s="327"/>
      <c r="J386" s="333"/>
      <c r="K386" s="324" t="str">
        <f>IFERROR(VLOOKUP(Tableau2[[#This Row],[Nom association/Sigle]],Tableau1[],2,FALSE),"")</f>
        <v/>
      </c>
      <c r="L386" s="324" t="str">
        <f>IFERROR(VLOOKUP(Tableau2[[#This Row],[Nom association/Sigle]],Tableau1[],4,FALSE),"")</f>
        <v/>
      </c>
      <c r="M386" s="324" t="str">
        <f>IFERROR(VLOOKUP(Tableau2[[#This Row],[Nom association/Sigle]],Tableau1[],5,FALSE),"")</f>
        <v/>
      </c>
      <c r="N386" s="73" t="str">
        <f>IFERROR(VLOOKUP(Tableau2[[#This Row],[Nom association/Sigle]],Tableau1[],6,FALSE),"")</f>
        <v/>
      </c>
      <c r="O386" s="324" t="str">
        <f>IFERROR(VLOOKUP(Tableau2[[#This Row],[Nom association/Sigle]],Tableau1[],7,FALSE),"")</f>
        <v/>
      </c>
      <c r="P386" s="222"/>
      <c r="Q386" s="333"/>
      <c r="R386" s="222"/>
      <c r="S386" s="223"/>
      <c r="T386" s="224"/>
      <c r="U386" s="224"/>
      <c r="V386" s="222"/>
      <c r="W386" s="220"/>
      <c r="X386" s="220" t="str">
        <f>IF(ISBLANK(Tableau2[[#This Row],[Date de début]]),"",UPPER(TEXT(Tableau2[[#This Row],[Date de début]],"mmm")))</f>
        <v/>
      </c>
      <c r="Y386" s="219" t="str">
        <f>IF(ISBLANK(Tableau2[[#This Row],[Date de début]]),"",UPPER(TEXT(Tableau2[[#This Row],[Date de début]],"AAAA")))</f>
        <v/>
      </c>
      <c r="Z386" s="220"/>
      <c r="AA386" s="218" t="str">
        <f>IF(ISBLANK(Tableau2[[#This Row],[Date de fin]]),"",UPPER(TEXT(Tableau2[[#This Row],[Date de fin]],"mmm")))</f>
        <v/>
      </c>
      <c r="AB386" s="221" t="str">
        <f>IF(ISBLANK(Tableau2[[#This Row],[Date de fin]]),"",UPPER(TEXT(Tableau2[[#This Row],[Date de fin]],"AAAA")))</f>
        <v/>
      </c>
      <c r="AC386" s="229">
        <f>DATEDIF(Tableau2[[#This Row],[Date de début]],Tableau2[[#This Row],[Date de fin]],"m")</f>
        <v>0</v>
      </c>
      <c r="AD386" s="224"/>
      <c r="AE386" s="225"/>
      <c r="AF386" s="225"/>
      <c r="AG386" s="222"/>
      <c r="AH386" s="227"/>
      <c r="AI386" s="226"/>
      <c r="AJ386" s="340"/>
      <c r="AK386" s="341">
        <f t="shared" si="7"/>
        <v>0</v>
      </c>
      <c r="AL386" s="342"/>
    </row>
    <row r="387" spans="3:38" ht="42" customHeight="1" x14ac:dyDescent="0.35">
      <c r="C387" s="241"/>
      <c r="D387" s="225" t="str">
        <f>IF(ISBLANK(Tableau2[[#This Row],[Date de signature]]),"",UPPER(TEXT(Tableau2[[#This Row],[Date de signature]],"mmm")))</f>
        <v/>
      </c>
      <c r="E387" s="231" t="str">
        <f>IF(ISBLANK(Tableau2[[#This Row],[Date de signature]]),"",UPPER(TEXT(Tableau2[[#This Row],[Date de signature]],"AAAA")))</f>
        <v/>
      </c>
      <c r="F387" s="240"/>
      <c r="G387" s="242"/>
      <c r="H387" s="328"/>
      <c r="I387" s="327"/>
      <c r="J387" s="333"/>
      <c r="K387" s="324" t="str">
        <f>IFERROR(VLOOKUP(Tableau2[[#This Row],[Nom association/Sigle]],Tableau1[],2,FALSE),"")</f>
        <v/>
      </c>
      <c r="L387" s="324" t="str">
        <f>IFERROR(VLOOKUP(Tableau2[[#This Row],[Nom association/Sigle]],Tableau1[],4,FALSE),"")</f>
        <v/>
      </c>
      <c r="M387" s="324" t="str">
        <f>IFERROR(VLOOKUP(Tableau2[[#This Row],[Nom association/Sigle]],Tableau1[],5,FALSE),"")</f>
        <v/>
      </c>
      <c r="N387" s="73" t="str">
        <f>IFERROR(VLOOKUP(Tableau2[[#This Row],[Nom association/Sigle]],Tableau1[],6,FALSE),"")</f>
        <v/>
      </c>
      <c r="O387" s="324" t="str">
        <f>IFERROR(VLOOKUP(Tableau2[[#This Row],[Nom association/Sigle]],Tableau1[],7,FALSE),"")</f>
        <v/>
      </c>
      <c r="P387" s="222"/>
      <c r="Q387" s="333"/>
      <c r="R387" s="222"/>
      <c r="S387" s="223"/>
      <c r="T387" s="224"/>
      <c r="U387" s="224"/>
      <c r="V387" s="222"/>
      <c r="W387" s="220"/>
      <c r="X387" s="220" t="str">
        <f>IF(ISBLANK(Tableau2[[#This Row],[Date de début]]),"",UPPER(TEXT(Tableau2[[#This Row],[Date de début]],"mmm")))</f>
        <v/>
      </c>
      <c r="Y387" s="219" t="str">
        <f>IF(ISBLANK(Tableau2[[#This Row],[Date de début]]),"",UPPER(TEXT(Tableau2[[#This Row],[Date de début]],"AAAA")))</f>
        <v/>
      </c>
      <c r="Z387" s="220"/>
      <c r="AA387" s="218" t="str">
        <f>IF(ISBLANK(Tableau2[[#This Row],[Date de fin]]),"",UPPER(TEXT(Tableau2[[#This Row],[Date de fin]],"mmm")))</f>
        <v/>
      </c>
      <c r="AB387" s="221" t="str">
        <f>IF(ISBLANK(Tableau2[[#This Row],[Date de fin]]),"",UPPER(TEXT(Tableau2[[#This Row],[Date de fin]],"AAAA")))</f>
        <v/>
      </c>
      <c r="AC387" s="229">
        <f>DATEDIF(Tableau2[[#This Row],[Date de début]],Tableau2[[#This Row],[Date de fin]],"m")</f>
        <v>0</v>
      </c>
      <c r="AD387" s="224"/>
      <c r="AE387" s="225"/>
      <c r="AF387" s="225"/>
      <c r="AG387" s="222"/>
      <c r="AH387" s="227"/>
      <c r="AI387" s="226"/>
      <c r="AJ387" s="340"/>
      <c r="AK387" s="341">
        <f t="shared" si="7"/>
        <v>0</v>
      </c>
      <c r="AL387" s="342"/>
    </row>
    <row r="388" spans="3:38" ht="42" customHeight="1" x14ac:dyDescent="0.35">
      <c r="C388" s="241"/>
      <c r="D388" s="225" t="str">
        <f>IF(ISBLANK(Tableau2[[#This Row],[Date de signature]]),"",UPPER(TEXT(Tableau2[[#This Row],[Date de signature]],"mmm")))</f>
        <v/>
      </c>
      <c r="E388" s="231" t="str">
        <f>IF(ISBLANK(Tableau2[[#This Row],[Date de signature]]),"",UPPER(TEXT(Tableau2[[#This Row],[Date de signature]],"AAAA")))</f>
        <v/>
      </c>
      <c r="F388" s="240"/>
      <c r="G388" s="242"/>
      <c r="H388" s="328"/>
      <c r="I388" s="327"/>
      <c r="J388" s="333"/>
      <c r="K388" s="324" t="str">
        <f>IFERROR(VLOOKUP(Tableau2[[#This Row],[Nom association/Sigle]],Tableau1[],2,FALSE),"")</f>
        <v/>
      </c>
      <c r="L388" s="324" t="str">
        <f>IFERROR(VLOOKUP(Tableau2[[#This Row],[Nom association/Sigle]],Tableau1[],4,FALSE),"")</f>
        <v/>
      </c>
      <c r="M388" s="324" t="str">
        <f>IFERROR(VLOOKUP(Tableau2[[#This Row],[Nom association/Sigle]],Tableau1[],5,FALSE),"")</f>
        <v/>
      </c>
      <c r="N388" s="73" t="str">
        <f>IFERROR(VLOOKUP(Tableau2[[#This Row],[Nom association/Sigle]],Tableau1[],6,FALSE),"")</f>
        <v/>
      </c>
      <c r="O388" s="324" t="str">
        <f>IFERROR(VLOOKUP(Tableau2[[#This Row],[Nom association/Sigle]],Tableau1[],7,FALSE),"")</f>
        <v/>
      </c>
      <c r="P388" s="222"/>
      <c r="Q388" s="333"/>
      <c r="R388" s="222"/>
      <c r="S388" s="223"/>
      <c r="T388" s="224"/>
      <c r="U388" s="224"/>
      <c r="V388" s="222"/>
      <c r="W388" s="220"/>
      <c r="X388" s="220" t="str">
        <f>IF(ISBLANK(Tableau2[[#This Row],[Date de début]]),"",UPPER(TEXT(Tableau2[[#This Row],[Date de début]],"mmm")))</f>
        <v/>
      </c>
      <c r="Y388" s="219" t="str">
        <f>IF(ISBLANK(Tableau2[[#This Row],[Date de début]]),"",UPPER(TEXT(Tableau2[[#This Row],[Date de début]],"AAAA")))</f>
        <v/>
      </c>
      <c r="Z388" s="220"/>
      <c r="AA388" s="218" t="str">
        <f>IF(ISBLANK(Tableau2[[#This Row],[Date de fin]]),"",UPPER(TEXT(Tableau2[[#This Row],[Date de fin]],"mmm")))</f>
        <v/>
      </c>
      <c r="AB388" s="221" t="str">
        <f>IF(ISBLANK(Tableau2[[#This Row],[Date de fin]]),"",UPPER(TEXT(Tableau2[[#This Row],[Date de fin]],"AAAA")))</f>
        <v/>
      </c>
      <c r="AC388" s="229">
        <f>DATEDIF(Tableau2[[#This Row],[Date de début]],Tableau2[[#This Row],[Date de fin]],"m")</f>
        <v>0</v>
      </c>
      <c r="AD388" s="224"/>
      <c r="AE388" s="225"/>
      <c r="AF388" s="225"/>
      <c r="AG388" s="222"/>
      <c r="AH388" s="227"/>
      <c r="AI388" s="226"/>
      <c r="AJ388" s="340"/>
      <c r="AK388" s="341">
        <f t="shared" si="7"/>
        <v>0</v>
      </c>
      <c r="AL388" s="342"/>
    </row>
    <row r="389" spans="3:38" ht="42" customHeight="1" x14ac:dyDescent="0.35">
      <c r="C389" s="241"/>
      <c r="D389" s="225" t="str">
        <f>IF(ISBLANK(Tableau2[[#This Row],[Date de signature]]),"",UPPER(TEXT(Tableau2[[#This Row],[Date de signature]],"mmm")))</f>
        <v/>
      </c>
      <c r="E389" s="231" t="str">
        <f>IF(ISBLANK(Tableau2[[#This Row],[Date de signature]]),"",UPPER(TEXT(Tableau2[[#This Row],[Date de signature]],"AAAA")))</f>
        <v/>
      </c>
      <c r="F389" s="240"/>
      <c r="G389" s="242"/>
      <c r="H389" s="328"/>
      <c r="I389" s="327"/>
      <c r="J389" s="333"/>
      <c r="K389" s="324" t="str">
        <f>IFERROR(VLOOKUP(Tableau2[[#This Row],[Nom association/Sigle]],Tableau1[],2,FALSE),"")</f>
        <v/>
      </c>
      <c r="L389" s="324" t="str">
        <f>IFERROR(VLOOKUP(Tableau2[[#This Row],[Nom association/Sigle]],Tableau1[],4,FALSE),"")</f>
        <v/>
      </c>
      <c r="M389" s="324" t="str">
        <f>IFERROR(VLOOKUP(Tableau2[[#This Row],[Nom association/Sigle]],Tableau1[],5,FALSE),"")</f>
        <v/>
      </c>
      <c r="N389" s="73" t="str">
        <f>IFERROR(VLOOKUP(Tableau2[[#This Row],[Nom association/Sigle]],Tableau1[],6,FALSE),"")</f>
        <v/>
      </c>
      <c r="O389" s="324" t="str">
        <f>IFERROR(VLOOKUP(Tableau2[[#This Row],[Nom association/Sigle]],Tableau1[],7,FALSE),"")</f>
        <v/>
      </c>
      <c r="P389" s="222"/>
      <c r="Q389" s="333"/>
      <c r="R389" s="222"/>
      <c r="S389" s="223"/>
      <c r="T389" s="224"/>
      <c r="U389" s="224"/>
      <c r="V389" s="222"/>
      <c r="W389" s="220"/>
      <c r="X389" s="220" t="str">
        <f>IF(ISBLANK(Tableau2[[#This Row],[Date de début]]),"",UPPER(TEXT(Tableau2[[#This Row],[Date de début]],"mmm")))</f>
        <v/>
      </c>
      <c r="Y389" s="219" t="str">
        <f>IF(ISBLANK(Tableau2[[#This Row],[Date de début]]),"",UPPER(TEXT(Tableau2[[#This Row],[Date de début]],"AAAA")))</f>
        <v/>
      </c>
      <c r="Z389" s="220"/>
      <c r="AA389" s="218" t="str">
        <f>IF(ISBLANK(Tableau2[[#This Row],[Date de fin]]),"",UPPER(TEXT(Tableau2[[#This Row],[Date de fin]],"mmm")))</f>
        <v/>
      </c>
      <c r="AB389" s="221" t="str">
        <f>IF(ISBLANK(Tableau2[[#This Row],[Date de fin]]),"",UPPER(TEXT(Tableau2[[#This Row],[Date de fin]],"AAAA")))</f>
        <v/>
      </c>
      <c r="AC389" s="229">
        <f>DATEDIF(Tableau2[[#This Row],[Date de début]],Tableau2[[#This Row],[Date de fin]],"m")</f>
        <v>0</v>
      </c>
      <c r="AD389" s="224"/>
      <c r="AE389" s="225"/>
      <c r="AF389" s="225"/>
      <c r="AG389" s="222"/>
      <c r="AH389" s="227"/>
      <c r="AI389" s="226"/>
      <c r="AJ389" s="340"/>
      <c r="AK389" s="341">
        <f t="shared" si="7"/>
        <v>0</v>
      </c>
      <c r="AL389" s="342"/>
    </row>
    <row r="390" spans="3:38" ht="42" customHeight="1" x14ac:dyDescent="0.35">
      <c r="C390" s="241"/>
      <c r="D390" s="225" t="str">
        <f>IF(ISBLANK(Tableau2[[#This Row],[Date de signature]]),"",UPPER(TEXT(Tableau2[[#This Row],[Date de signature]],"mmm")))</f>
        <v/>
      </c>
      <c r="E390" s="231" t="str">
        <f>IF(ISBLANK(Tableau2[[#This Row],[Date de signature]]),"",UPPER(TEXT(Tableau2[[#This Row],[Date de signature]],"AAAA")))</f>
        <v/>
      </c>
      <c r="F390" s="240"/>
      <c r="G390" s="242"/>
      <c r="H390" s="328"/>
      <c r="I390" s="327"/>
      <c r="J390" s="333"/>
      <c r="K390" s="324" t="str">
        <f>IFERROR(VLOOKUP(Tableau2[[#This Row],[Nom association/Sigle]],Tableau1[],2,FALSE),"")</f>
        <v/>
      </c>
      <c r="L390" s="324" t="str">
        <f>IFERROR(VLOOKUP(Tableau2[[#This Row],[Nom association/Sigle]],Tableau1[],4,FALSE),"")</f>
        <v/>
      </c>
      <c r="M390" s="324" t="str">
        <f>IFERROR(VLOOKUP(Tableau2[[#This Row],[Nom association/Sigle]],Tableau1[],5,FALSE),"")</f>
        <v/>
      </c>
      <c r="N390" s="73" t="str">
        <f>IFERROR(VLOOKUP(Tableau2[[#This Row],[Nom association/Sigle]],Tableau1[],6,FALSE),"")</f>
        <v/>
      </c>
      <c r="O390" s="324" t="str">
        <f>IFERROR(VLOOKUP(Tableau2[[#This Row],[Nom association/Sigle]],Tableau1[],7,FALSE),"")</f>
        <v/>
      </c>
      <c r="P390" s="222"/>
      <c r="Q390" s="333"/>
      <c r="R390" s="222"/>
      <c r="S390" s="223"/>
      <c r="T390" s="224"/>
      <c r="U390" s="224"/>
      <c r="V390" s="222"/>
      <c r="W390" s="220"/>
      <c r="X390" s="220" t="str">
        <f>IF(ISBLANK(Tableau2[[#This Row],[Date de début]]),"",UPPER(TEXT(Tableau2[[#This Row],[Date de début]],"mmm")))</f>
        <v/>
      </c>
      <c r="Y390" s="219" t="str">
        <f>IF(ISBLANK(Tableau2[[#This Row],[Date de début]]),"",UPPER(TEXT(Tableau2[[#This Row],[Date de début]],"AAAA")))</f>
        <v/>
      </c>
      <c r="Z390" s="220"/>
      <c r="AA390" s="218" t="str">
        <f>IF(ISBLANK(Tableau2[[#This Row],[Date de fin]]),"",UPPER(TEXT(Tableau2[[#This Row],[Date de fin]],"mmm")))</f>
        <v/>
      </c>
      <c r="AB390" s="221" t="str">
        <f>IF(ISBLANK(Tableau2[[#This Row],[Date de fin]]),"",UPPER(TEXT(Tableau2[[#This Row],[Date de fin]],"AAAA")))</f>
        <v/>
      </c>
      <c r="AC390" s="229">
        <f>DATEDIF(Tableau2[[#This Row],[Date de début]],Tableau2[[#This Row],[Date de fin]],"m")</f>
        <v>0</v>
      </c>
      <c r="AD390" s="224"/>
      <c r="AE390" s="225"/>
      <c r="AF390" s="225"/>
      <c r="AG390" s="222"/>
      <c r="AH390" s="227"/>
      <c r="AI390" s="226"/>
      <c r="AJ390" s="340"/>
      <c r="AK390" s="341">
        <f t="shared" si="7"/>
        <v>0</v>
      </c>
      <c r="AL390" s="342"/>
    </row>
    <row r="391" spans="3:38" ht="42" customHeight="1" x14ac:dyDescent="0.35">
      <c r="C391" s="241"/>
      <c r="D391" s="225" t="str">
        <f>IF(ISBLANK(Tableau2[[#This Row],[Date de signature]]),"",UPPER(TEXT(Tableau2[[#This Row],[Date de signature]],"mmm")))</f>
        <v/>
      </c>
      <c r="E391" s="231" t="str">
        <f>IF(ISBLANK(Tableau2[[#This Row],[Date de signature]]),"",UPPER(TEXT(Tableau2[[#This Row],[Date de signature]],"AAAA")))</f>
        <v/>
      </c>
      <c r="F391" s="240"/>
      <c r="G391" s="242"/>
      <c r="H391" s="328"/>
      <c r="I391" s="327"/>
      <c r="J391" s="333"/>
      <c r="K391" s="324" t="str">
        <f>IFERROR(VLOOKUP(Tableau2[[#This Row],[Nom association/Sigle]],Tableau1[],2,FALSE),"")</f>
        <v/>
      </c>
      <c r="L391" s="324" t="str">
        <f>IFERROR(VLOOKUP(Tableau2[[#This Row],[Nom association/Sigle]],Tableau1[],4,FALSE),"")</f>
        <v/>
      </c>
      <c r="M391" s="324" t="str">
        <f>IFERROR(VLOOKUP(Tableau2[[#This Row],[Nom association/Sigle]],Tableau1[],5,FALSE),"")</f>
        <v/>
      </c>
      <c r="N391" s="73" t="str">
        <f>IFERROR(VLOOKUP(Tableau2[[#This Row],[Nom association/Sigle]],Tableau1[],6,FALSE),"")</f>
        <v/>
      </c>
      <c r="O391" s="324" t="str">
        <f>IFERROR(VLOOKUP(Tableau2[[#This Row],[Nom association/Sigle]],Tableau1[],7,FALSE),"")</f>
        <v/>
      </c>
      <c r="P391" s="222"/>
      <c r="Q391" s="333"/>
      <c r="R391" s="222"/>
      <c r="S391" s="223"/>
      <c r="T391" s="224"/>
      <c r="U391" s="224"/>
      <c r="V391" s="222"/>
      <c r="W391" s="220"/>
      <c r="X391" s="220" t="str">
        <f>IF(ISBLANK(Tableau2[[#This Row],[Date de début]]),"",UPPER(TEXT(Tableau2[[#This Row],[Date de début]],"mmm")))</f>
        <v/>
      </c>
      <c r="Y391" s="219" t="str">
        <f>IF(ISBLANK(Tableau2[[#This Row],[Date de début]]),"",UPPER(TEXT(Tableau2[[#This Row],[Date de début]],"AAAA")))</f>
        <v/>
      </c>
      <c r="Z391" s="220"/>
      <c r="AA391" s="218" t="str">
        <f>IF(ISBLANK(Tableau2[[#This Row],[Date de fin]]),"",UPPER(TEXT(Tableau2[[#This Row],[Date de fin]],"mmm")))</f>
        <v/>
      </c>
      <c r="AB391" s="221" t="str">
        <f>IF(ISBLANK(Tableau2[[#This Row],[Date de fin]]),"",UPPER(TEXT(Tableau2[[#This Row],[Date de fin]],"AAAA")))</f>
        <v/>
      </c>
      <c r="AC391" s="229">
        <f>DATEDIF(Tableau2[[#This Row],[Date de début]],Tableau2[[#This Row],[Date de fin]],"m")</f>
        <v>0</v>
      </c>
      <c r="AD391" s="224"/>
      <c r="AE391" s="225"/>
      <c r="AF391" s="225"/>
      <c r="AG391" s="222"/>
      <c r="AH391" s="227"/>
      <c r="AI391" s="226"/>
      <c r="AJ391" s="340"/>
      <c r="AK391" s="341">
        <f t="shared" si="7"/>
        <v>0</v>
      </c>
      <c r="AL391" s="342"/>
    </row>
    <row r="392" spans="3:38" ht="42" customHeight="1" x14ac:dyDescent="0.35">
      <c r="C392" s="241"/>
      <c r="D392" s="225" t="str">
        <f>IF(ISBLANK(Tableau2[[#This Row],[Date de signature]]),"",UPPER(TEXT(Tableau2[[#This Row],[Date de signature]],"mmm")))</f>
        <v/>
      </c>
      <c r="E392" s="231" t="str">
        <f>IF(ISBLANK(Tableau2[[#This Row],[Date de signature]]),"",UPPER(TEXT(Tableau2[[#This Row],[Date de signature]],"AAAA")))</f>
        <v/>
      </c>
      <c r="F392" s="240"/>
      <c r="G392" s="242"/>
      <c r="H392" s="328"/>
      <c r="I392" s="327"/>
      <c r="J392" s="333"/>
      <c r="K392" s="324" t="str">
        <f>IFERROR(VLOOKUP(Tableau2[[#This Row],[Nom association/Sigle]],Tableau1[],2,FALSE),"")</f>
        <v/>
      </c>
      <c r="L392" s="324" t="str">
        <f>IFERROR(VLOOKUP(Tableau2[[#This Row],[Nom association/Sigle]],Tableau1[],4,FALSE),"")</f>
        <v/>
      </c>
      <c r="M392" s="324" t="str">
        <f>IFERROR(VLOOKUP(Tableau2[[#This Row],[Nom association/Sigle]],Tableau1[],5,FALSE),"")</f>
        <v/>
      </c>
      <c r="N392" s="73" t="str">
        <f>IFERROR(VLOOKUP(Tableau2[[#This Row],[Nom association/Sigle]],Tableau1[],6,FALSE),"")</f>
        <v/>
      </c>
      <c r="O392" s="324" t="str">
        <f>IFERROR(VLOOKUP(Tableau2[[#This Row],[Nom association/Sigle]],Tableau1[],7,FALSE),"")</f>
        <v/>
      </c>
      <c r="P392" s="222"/>
      <c r="Q392" s="333"/>
      <c r="R392" s="222"/>
      <c r="S392" s="223"/>
      <c r="T392" s="224"/>
      <c r="U392" s="224"/>
      <c r="V392" s="222"/>
      <c r="W392" s="220"/>
      <c r="X392" s="220" t="str">
        <f>IF(ISBLANK(Tableau2[[#This Row],[Date de début]]),"",UPPER(TEXT(Tableau2[[#This Row],[Date de début]],"mmm")))</f>
        <v/>
      </c>
      <c r="Y392" s="219" t="str">
        <f>IF(ISBLANK(Tableau2[[#This Row],[Date de début]]),"",UPPER(TEXT(Tableau2[[#This Row],[Date de début]],"AAAA")))</f>
        <v/>
      </c>
      <c r="Z392" s="220"/>
      <c r="AA392" s="218" t="str">
        <f>IF(ISBLANK(Tableau2[[#This Row],[Date de fin]]),"",UPPER(TEXT(Tableau2[[#This Row],[Date de fin]],"mmm")))</f>
        <v/>
      </c>
      <c r="AB392" s="221" t="str">
        <f>IF(ISBLANK(Tableau2[[#This Row],[Date de fin]]),"",UPPER(TEXT(Tableau2[[#This Row],[Date de fin]],"AAAA")))</f>
        <v/>
      </c>
      <c r="AC392" s="229">
        <f>DATEDIF(Tableau2[[#This Row],[Date de début]],Tableau2[[#This Row],[Date de fin]],"m")</f>
        <v>0</v>
      </c>
      <c r="AD392" s="224"/>
      <c r="AE392" s="225"/>
      <c r="AF392" s="225"/>
      <c r="AG392" s="222"/>
      <c r="AH392" s="227"/>
      <c r="AI392" s="226"/>
      <c r="AJ392" s="340"/>
      <c r="AK392" s="341">
        <f t="shared" si="7"/>
        <v>0</v>
      </c>
      <c r="AL392" s="342"/>
    </row>
    <row r="393" spans="3:38" ht="42" customHeight="1" x14ac:dyDescent="0.35">
      <c r="C393" s="241"/>
      <c r="D393" s="225" t="str">
        <f>IF(ISBLANK(Tableau2[[#This Row],[Date de signature]]),"",UPPER(TEXT(Tableau2[[#This Row],[Date de signature]],"mmm")))</f>
        <v/>
      </c>
      <c r="E393" s="231" t="str">
        <f>IF(ISBLANK(Tableau2[[#This Row],[Date de signature]]),"",UPPER(TEXT(Tableau2[[#This Row],[Date de signature]],"AAAA")))</f>
        <v/>
      </c>
      <c r="F393" s="240"/>
      <c r="G393" s="242"/>
      <c r="H393" s="328"/>
      <c r="I393" s="327"/>
      <c r="J393" s="333"/>
      <c r="K393" s="324" t="str">
        <f>IFERROR(VLOOKUP(Tableau2[[#This Row],[Nom association/Sigle]],Tableau1[],2,FALSE),"")</f>
        <v/>
      </c>
      <c r="L393" s="324" t="str">
        <f>IFERROR(VLOOKUP(Tableau2[[#This Row],[Nom association/Sigle]],Tableau1[],4,FALSE),"")</f>
        <v/>
      </c>
      <c r="M393" s="324" t="str">
        <f>IFERROR(VLOOKUP(Tableau2[[#This Row],[Nom association/Sigle]],Tableau1[],5,FALSE),"")</f>
        <v/>
      </c>
      <c r="N393" s="73" t="str">
        <f>IFERROR(VLOOKUP(Tableau2[[#This Row],[Nom association/Sigle]],Tableau1[],6,FALSE),"")</f>
        <v/>
      </c>
      <c r="O393" s="324" t="str">
        <f>IFERROR(VLOOKUP(Tableau2[[#This Row],[Nom association/Sigle]],Tableau1[],7,FALSE),"")</f>
        <v/>
      </c>
      <c r="P393" s="222"/>
      <c r="Q393" s="333"/>
      <c r="R393" s="222"/>
      <c r="S393" s="223"/>
      <c r="T393" s="224"/>
      <c r="U393" s="224"/>
      <c r="V393" s="222"/>
      <c r="W393" s="220"/>
      <c r="X393" s="220" t="str">
        <f>IF(ISBLANK(Tableau2[[#This Row],[Date de début]]),"",UPPER(TEXT(Tableau2[[#This Row],[Date de début]],"mmm")))</f>
        <v/>
      </c>
      <c r="Y393" s="219" t="str">
        <f>IF(ISBLANK(Tableau2[[#This Row],[Date de début]]),"",UPPER(TEXT(Tableau2[[#This Row],[Date de début]],"AAAA")))</f>
        <v/>
      </c>
      <c r="Z393" s="220"/>
      <c r="AA393" s="218" t="str">
        <f>IF(ISBLANK(Tableau2[[#This Row],[Date de fin]]),"",UPPER(TEXT(Tableau2[[#This Row],[Date de fin]],"mmm")))</f>
        <v/>
      </c>
      <c r="AB393" s="221" t="str">
        <f>IF(ISBLANK(Tableau2[[#This Row],[Date de fin]]),"",UPPER(TEXT(Tableau2[[#This Row],[Date de fin]],"AAAA")))</f>
        <v/>
      </c>
      <c r="AC393" s="229">
        <f>DATEDIF(Tableau2[[#This Row],[Date de début]],Tableau2[[#This Row],[Date de fin]],"m")</f>
        <v>0</v>
      </c>
      <c r="AD393" s="224"/>
      <c r="AE393" s="225"/>
      <c r="AF393" s="225"/>
      <c r="AG393" s="222"/>
      <c r="AH393" s="227"/>
      <c r="AI393" s="226"/>
      <c r="AJ393" s="340"/>
      <c r="AK393" s="341">
        <f t="shared" si="7"/>
        <v>0</v>
      </c>
      <c r="AL393" s="342"/>
    </row>
    <row r="394" spans="3:38" ht="42" customHeight="1" x14ac:dyDescent="0.35">
      <c r="C394" s="241"/>
      <c r="D394" s="225" t="str">
        <f>IF(ISBLANK(Tableau2[[#This Row],[Date de signature]]),"",UPPER(TEXT(Tableau2[[#This Row],[Date de signature]],"mmm")))</f>
        <v/>
      </c>
      <c r="E394" s="231" t="str">
        <f>IF(ISBLANK(Tableau2[[#This Row],[Date de signature]]),"",UPPER(TEXT(Tableau2[[#This Row],[Date de signature]],"AAAA")))</f>
        <v/>
      </c>
      <c r="F394" s="240"/>
      <c r="G394" s="242"/>
      <c r="H394" s="328"/>
      <c r="I394" s="327"/>
      <c r="J394" s="333"/>
      <c r="K394" s="324" t="str">
        <f>IFERROR(VLOOKUP(Tableau2[[#This Row],[Nom association/Sigle]],Tableau1[],2,FALSE),"")</f>
        <v/>
      </c>
      <c r="L394" s="324" t="str">
        <f>IFERROR(VLOOKUP(Tableau2[[#This Row],[Nom association/Sigle]],Tableau1[],4,FALSE),"")</f>
        <v/>
      </c>
      <c r="M394" s="324" t="str">
        <f>IFERROR(VLOOKUP(Tableau2[[#This Row],[Nom association/Sigle]],Tableau1[],5,FALSE),"")</f>
        <v/>
      </c>
      <c r="N394" s="73" t="str">
        <f>IFERROR(VLOOKUP(Tableau2[[#This Row],[Nom association/Sigle]],Tableau1[],6,FALSE),"")</f>
        <v/>
      </c>
      <c r="O394" s="324" t="str">
        <f>IFERROR(VLOOKUP(Tableau2[[#This Row],[Nom association/Sigle]],Tableau1[],7,FALSE),"")</f>
        <v/>
      </c>
      <c r="P394" s="222"/>
      <c r="Q394" s="333"/>
      <c r="R394" s="222"/>
      <c r="S394" s="223"/>
      <c r="T394" s="224"/>
      <c r="U394" s="224"/>
      <c r="V394" s="222"/>
      <c r="W394" s="220"/>
      <c r="X394" s="220" t="str">
        <f>IF(ISBLANK(Tableau2[[#This Row],[Date de début]]),"",UPPER(TEXT(Tableau2[[#This Row],[Date de début]],"mmm")))</f>
        <v/>
      </c>
      <c r="Y394" s="219" t="str">
        <f>IF(ISBLANK(Tableau2[[#This Row],[Date de début]]),"",UPPER(TEXT(Tableau2[[#This Row],[Date de début]],"AAAA")))</f>
        <v/>
      </c>
      <c r="Z394" s="220"/>
      <c r="AA394" s="218" t="str">
        <f>IF(ISBLANK(Tableau2[[#This Row],[Date de fin]]),"",UPPER(TEXT(Tableau2[[#This Row],[Date de fin]],"mmm")))</f>
        <v/>
      </c>
      <c r="AB394" s="221" t="str">
        <f>IF(ISBLANK(Tableau2[[#This Row],[Date de fin]]),"",UPPER(TEXT(Tableau2[[#This Row],[Date de fin]],"AAAA")))</f>
        <v/>
      </c>
      <c r="AC394" s="229">
        <f>DATEDIF(Tableau2[[#This Row],[Date de début]],Tableau2[[#This Row],[Date de fin]],"m")</f>
        <v>0</v>
      </c>
      <c r="AD394" s="224"/>
      <c r="AE394" s="225"/>
      <c r="AF394" s="225"/>
      <c r="AG394" s="222"/>
      <c r="AH394" s="227"/>
      <c r="AI394" s="226"/>
      <c r="AJ394" s="340"/>
      <c r="AK394" s="341">
        <f t="shared" si="7"/>
        <v>0</v>
      </c>
      <c r="AL394" s="342"/>
    </row>
    <row r="395" spans="3:38" ht="42" customHeight="1" x14ac:dyDescent="0.35">
      <c r="C395" s="241"/>
      <c r="D395" s="225" t="str">
        <f>IF(ISBLANK(Tableau2[[#This Row],[Date de signature]]),"",UPPER(TEXT(Tableau2[[#This Row],[Date de signature]],"mmm")))</f>
        <v/>
      </c>
      <c r="E395" s="231" t="str">
        <f>IF(ISBLANK(Tableau2[[#This Row],[Date de signature]]),"",UPPER(TEXT(Tableau2[[#This Row],[Date de signature]],"AAAA")))</f>
        <v/>
      </c>
      <c r="F395" s="240"/>
      <c r="G395" s="242"/>
      <c r="H395" s="328"/>
      <c r="I395" s="327"/>
      <c r="J395" s="333"/>
      <c r="K395" s="324" t="str">
        <f>IFERROR(VLOOKUP(Tableau2[[#This Row],[Nom association/Sigle]],Tableau1[],2,FALSE),"")</f>
        <v/>
      </c>
      <c r="L395" s="324" t="str">
        <f>IFERROR(VLOOKUP(Tableau2[[#This Row],[Nom association/Sigle]],Tableau1[],4,FALSE),"")</f>
        <v/>
      </c>
      <c r="M395" s="324" t="str">
        <f>IFERROR(VLOOKUP(Tableau2[[#This Row],[Nom association/Sigle]],Tableau1[],5,FALSE),"")</f>
        <v/>
      </c>
      <c r="N395" s="73" t="str">
        <f>IFERROR(VLOOKUP(Tableau2[[#This Row],[Nom association/Sigle]],Tableau1[],6,FALSE),"")</f>
        <v/>
      </c>
      <c r="O395" s="324" t="str">
        <f>IFERROR(VLOOKUP(Tableau2[[#This Row],[Nom association/Sigle]],Tableau1[],7,FALSE),"")</f>
        <v/>
      </c>
      <c r="P395" s="222"/>
      <c r="Q395" s="333"/>
      <c r="R395" s="222"/>
      <c r="S395" s="223"/>
      <c r="T395" s="224"/>
      <c r="U395" s="224"/>
      <c r="V395" s="222"/>
      <c r="W395" s="220"/>
      <c r="X395" s="220" t="str">
        <f>IF(ISBLANK(Tableau2[[#This Row],[Date de début]]),"",UPPER(TEXT(Tableau2[[#This Row],[Date de début]],"mmm")))</f>
        <v/>
      </c>
      <c r="Y395" s="219" t="str">
        <f>IF(ISBLANK(Tableau2[[#This Row],[Date de début]]),"",UPPER(TEXT(Tableau2[[#This Row],[Date de début]],"AAAA")))</f>
        <v/>
      </c>
      <c r="Z395" s="220"/>
      <c r="AA395" s="218" t="str">
        <f>IF(ISBLANK(Tableau2[[#This Row],[Date de fin]]),"",UPPER(TEXT(Tableau2[[#This Row],[Date de fin]],"mmm")))</f>
        <v/>
      </c>
      <c r="AB395" s="221" t="str">
        <f>IF(ISBLANK(Tableau2[[#This Row],[Date de fin]]),"",UPPER(TEXT(Tableau2[[#This Row],[Date de fin]],"AAAA")))</f>
        <v/>
      </c>
      <c r="AC395" s="229">
        <f>DATEDIF(Tableau2[[#This Row],[Date de début]],Tableau2[[#This Row],[Date de fin]],"m")</f>
        <v>0</v>
      </c>
      <c r="AD395" s="224"/>
      <c r="AE395" s="225"/>
      <c r="AF395" s="225"/>
      <c r="AG395" s="222"/>
      <c r="AH395" s="227"/>
      <c r="AI395" s="226"/>
      <c r="AJ395" s="340"/>
      <c r="AK395" s="341">
        <f t="shared" si="7"/>
        <v>0</v>
      </c>
      <c r="AL395" s="342"/>
    </row>
    <row r="396" spans="3:38" ht="42" customHeight="1" x14ac:dyDescent="0.35">
      <c r="C396" s="241"/>
      <c r="D396" s="225" t="str">
        <f>IF(ISBLANK(Tableau2[[#This Row],[Date de signature]]),"",UPPER(TEXT(Tableau2[[#This Row],[Date de signature]],"mmm")))</f>
        <v/>
      </c>
      <c r="E396" s="231" t="str">
        <f>IF(ISBLANK(Tableau2[[#This Row],[Date de signature]]),"",UPPER(TEXT(Tableau2[[#This Row],[Date de signature]],"AAAA")))</f>
        <v/>
      </c>
      <c r="F396" s="240"/>
      <c r="G396" s="242"/>
      <c r="H396" s="328"/>
      <c r="I396" s="327"/>
      <c r="J396" s="333"/>
      <c r="K396" s="324" t="str">
        <f>IFERROR(VLOOKUP(Tableau2[[#This Row],[Nom association/Sigle]],Tableau1[],2,FALSE),"")</f>
        <v/>
      </c>
      <c r="L396" s="324" t="str">
        <f>IFERROR(VLOOKUP(Tableau2[[#This Row],[Nom association/Sigle]],Tableau1[],4,FALSE),"")</f>
        <v/>
      </c>
      <c r="M396" s="324" t="str">
        <f>IFERROR(VLOOKUP(Tableau2[[#This Row],[Nom association/Sigle]],Tableau1[],5,FALSE),"")</f>
        <v/>
      </c>
      <c r="N396" s="73" t="str">
        <f>IFERROR(VLOOKUP(Tableau2[[#This Row],[Nom association/Sigle]],Tableau1[],6,FALSE),"")</f>
        <v/>
      </c>
      <c r="O396" s="324" t="str">
        <f>IFERROR(VLOOKUP(Tableau2[[#This Row],[Nom association/Sigle]],Tableau1[],7,FALSE),"")</f>
        <v/>
      </c>
      <c r="P396" s="222"/>
      <c r="Q396" s="333"/>
      <c r="R396" s="222"/>
      <c r="S396" s="223"/>
      <c r="T396" s="224"/>
      <c r="U396" s="224"/>
      <c r="V396" s="222"/>
      <c r="W396" s="220"/>
      <c r="X396" s="220" t="str">
        <f>IF(ISBLANK(Tableau2[[#This Row],[Date de début]]),"",UPPER(TEXT(Tableau2[[#This Row],[Date de début]],"mmm")))</f>
        <v/>
      </c>
      <c r="Y396" s="219" t="str">
        <f>IF(ISBLANK(Tableau2[[#This Row],[Date de début]]),"",UPPER(TEXT(Tableau2[[#This Row],[Date de début]],"AAAA")))</f>
        <v/>
      </c>
      <c r="Z396" s="220"/>
      <c r="AA396" s="218" t="str">
        <f>IF(ISBLANK(Tableau2[[#This Row],[Date de fin]]),"",UPPER(TEXT(Tableau2[[#This Row],[Date de fin]],"mmm")))</f>
        <v/>
      </c>
      <c r="AB396" s="221" t="str">
        <f>IF(ISBLANK(Tableau2[[#This Row],[Date de fin]]),"",UPPER(TEXT(Tableau2[[#This Row],[Date de fin]],"AAAA")))</f>
        <v/>
      </c>
      <c r="AC396" s="229">
        <f>DATEDIF(Tableau2[[#This Row],[Date de début]],Tableau2[[#This Row],[Date de fin]],"m")</f>
        <v>0</v>
      </c>
      <c r="AD396" s="224"/>
      <c r="AE396" s="225"/>
      <c r="AF396" s="225"/>
      <c r="AG396" s="222"/>
      <c r="AH396" s="227"/>
      <c r="AI396" s="226"/>
      <c r="AJ396" s="340"/>
      <c r="AK396" s="341">
        <f t="shared" si="7"/>
        <v>0</v>
      </c>
      <c r="AL396" s="342"/>
    </row>
    <row r="397" spans="3:38" ht="42" customHeight="1" x14ac:dyDescent="0.35">
      <c r="C397" s="241"/>
      <c r="D397" s="225" t="str">
        <f>IF(ISBLANK(Tableau2[[#This Row],[Date de signature]]),"",UPPER(TEXT(Tableau2[[#This Row],[Date de signature]],"mmm")))</f>
        <v/>
      </c>
      <c r="E397" s="231" t="str">
        <f>IF(ISBLANK(Tableau2[[#This Row],[Date de signature]]),"",UPPER(TEXT(Tableau2[[#This Row],[Date de signature]],"AAAA")))</f>
        <v/>
      </c>
      <c r="F397" s="240"/>
      <c r="G397" s="242"/>
      <c r="H397" s="328"/>
      <c r="I397" s="327"/>
      <c r="J397" s="333"/>
      <c r="K397" s="324" t="str">
        <f>IFERROR(VLOOKUP(Tableau2[[#This Row],[Nom association/Sigle]],Tableau1[],2,FALSE),"")</f>
        <v/>
      </c>
      <c r="L397" s="324" t="str">
        <f>IFERROR(VLOOKUP(Tableau2[[#This Row],[Nom association/Sigle]],Tableau1[],4,FALSE),"")</f>
        <v/>
      </c>
      <c r="M397" s="324" t="str">
        <f>IFERROR(VLOOKUP(Tableau2[[#This Row],[Nom association/Sigle]],Tableau1[],5,FALSE),"")</f>
        <v/>
      </c>
      <c r="N397" s="73" t="str">
        <f>IFERROR(VLOOKUP(Tableau2[[#This Row],[Nom association/Sigle]],Tableau1[],6,FALSE),"")</f>
        <v/>
      </c>
      <c r="O397" s="324" t="str">
        <f>IFERROR(VLOOKUP(Tableau2[[#This Row],[Nom association/Sigle]],Tableau1[],7,FALSE),"")</f>
        <v/>
      </c>
      <c r="P397" s="222"/>
      <c r="Q397" s="333"/>
      <c r="R397" s="222"/>
      <c r="S397" s="223"/>
      <c r="T397" s="224"/>
      <c r="U397" s="224"/>
      <c r="V397" s="222"/>
      <c r="W397" s="220"/>
      <c r="X397" s="220" t="str">
        <f>IF(ISBLANK(Tableau2[[#This Row],[Date de début]]),"",UPPER(TEXT(Tableau2[[#This Row],[Date de début]],"mmm")))</f>
        <v/>
      </c>
      <c r="Y397" s="219" t="str">
        <f>IF(ISBLANK(Tableau2[[#This Row],[Date de début]]),"",UPPER(TEXT(Tableau2[[#This Row],[Date de début]],"AAAA")))</f>
        <v/>
      </c>
      <c r="Z397" s="220"/>
      <c r="AA397" s="218" t="str">
        <f>IF(ISBLANK(Tableau2[[#This Row],[Date de fin]]),"",UPPER(TEXT(Tableau2[[#This Row],[Date de fin]],"mmm")))</f>
        <v/>
      </c>
      <c r="AB397" s="221" t="str">
        <f>IF(ISBLANK(Tableau2[[#This Row],[Date de fin]]),"",UPPER(TEXT(Tableau2[[#This Row],[Date de fin]],"AAAA")))</f>
        <v/>
      </c>
      <c r="AC397" s="229">
        <f>DATEDIF(Tableau2[[#This Row],[Date de début]],Tableau2[[#This Row],[Date de fin]],"m")</f>
        <v>0</v>
      </c>
      <c r="AD397" s="224"/>
      <c r="AE397" s="225"/>
      <c r="AF397" s="225"/>
      <c r="AG397" s="222"/>
      <c r="AH397" s="227"/>
      <c r="AI397" s="226"/>
      <c r="AJ397" s="340"/>
      <c r="AK397" s="341">
        <f t="shared" si="7"/>
        <v>0</v>
      </c>
      <c r="AL397" s="342"/>
    </row>
    <row r="398" spans="3:38" ht="42" customHeight="1" x14ac:dyDescent="0.35">
      <c r="C398" s="241"/>
      <c r="D398" s="225" t="str">
        <f>IF(ISBLANK(Tableau2[[#This Row],[Date de signature]]),"",UPPER(TEXT(Tableau2[[#This Row],[Date de signature]],"mmm")))</f>
        <v/>
      </c>
      <c r="E398" s="231" t="str">
        <f>IF(ISBLANK(Tableau2[[#This Row],[Date de signature]]),"",UPPER(TEXT(Tableau2[[#This Row],[Date de signature]],"AAAA")))</f>
        <v/>
      </c>
      <c r="F398" s="240"/>
      <c r="G398" s="242"/>
      <c r="H398" s="328"/>
      <c r="I398" s="327"/>
      <c r="J398" s="333"/>
      <c r="K398" s="324" t="str">
        <f>IFERROR(VLOOKUP(Tableau2[[#This Row],[Nom association/Sigle]],Tableau1[],2,FALSE),"")</f>
        <v/>
      </c>
      <c r="L398" s="324" t="str">
        <f>IFERROR(VLOOKUP(Tableau2[[#This Row],[Nom association/Sigle]],Tableau1[],4,FALSE),"")</f>
        <v/>
      </c>
      <c r="M398" s="324" t="str">
        <f>IFERROR(VLOOKUP(Tableau2[[#This Row],[Nom association/Sigle]],Tableau1[],5,FALSE),"")</f>
        <v/>
      </c>
      <c r="N398" s="73" t="str">
        <f>IFERROR(VLOOKUP(Tableau2[[#This Row],[Nom association/Sigle]],Tableau1[],6,FALSE),"")</f>
        <v/>
      </c>
      <c r="O398" s="324" t="str">
        <f>IFERROR(VLOOKUP(Tableau2[[#This Row],[Nom association/Sigle]],Tableau1[],7,FALSE),"")</f>
        <v/>
      </c>
      <c r="P398" s="222"/>
      <c r="Q398" s="333"/>
      <c r="R398" s="222"/>
      <c r="S398" s="223"/>
      <c r="T398" s="224"/>
      <c r="U398" s="224"/>
      <c r="V398" s="222"/>
      <c r="W398" s="220"/>
      <c r="X398" s="220" t="str">
        <f>IF(ISBLANK(Tableau2[[#This Row],[Date de début]]),"",UPPER(TEXT(Tableau2[[#This Row],[Date de début]],"mmm")))</f>
        <v/>
      </c>
      <c r="Y398" s="219" t="str">
        <f>IF(ISBLANK(Tableau2[[#This Row],[Date de début]]),"",UPPER(TEXT(Tableau2[[#This Row],[Date de début]],"AAAA")))</f>
        <v/>
      </c>
      <c r="Z398" s="220"/>
      <c r="AA398" s="218" t="str">
        <f>IF(ISBLANK(Tableau2[[#This Row],[Date de fin]]),"",UPPER(TEXT(Tableau2[[#This Row],[Date de fin]],"mmm")))</f>
        <v/>
      </c>
      <c r="AB398" s="221" t="str">
        <f>IF(ISBLANK(Tableau2[[#This Row],[Date de fin]]),"",UPPER(TEXT(Tableau2[[#This Row],[Date de fin]],"AAAA")))</f>
        <v/>
      </c>
      <c r="AC398" s="229">
        <f>DATEDIF(Tableau2[[#This Row],[Date de début]],Tableau2[[#This Row],[Date de fin]],"m")</f>
        <v>0</v>
      </c>
      <c r="AD398" s="224"/>
      <c r="AE398" s="225"/>
      <c r="AF398" s="225"/>
      <c r="AG398" s="222"/>
      <c r="AH398" s="227"/>
      <c r="AI398" s="226"/>
      <c r="AJ398" s="340"/>
      <c r="AK398" s="341">
        <f t="shared" si="7"/>
        <v>0</v>
      </c>
      <c r="AL398" s="342"/>
    </row>
    <row r="399" spans="3:38" ht="42" customHeight="1" x14ac:dyDescent="0.35">
      <c r="C399" s="241"/>
      <c r="D399" s="225" t="str">
        <f>IF(ISBLANK(Tableau2[[#This Row],[Date de signature]]),"",UPPER(TEXT(Tableau2[[#This Row],[Date de signature]],"mmm")))</f>
        <v/>
      </c>
      <c r="E399" s="231" t="str">
        <f>IF(ISBLANK(Tableau2[[#This Row],[Date de signature]]),"",UPPER(TEXT(Tableau2[[#This Row],[Date de signature]],"AAAA")))</f>
        <v/>
      </c>
      <c r="F399" s="240"/>
      <c r="G399" s="242"/>
      <c r="H399" s="328"/>
      <c r="I399" s="327"/>
      <c r="J399" s="333"/>
      <c r="K399" s="324" t="str">
        <f>IFERROR(VLOOKUP(Tableau2[[#This Row],[Nom association/Sigle]],Tableau1[],2,FALSE),"")</f>
        <v/>
      </c>
      <c r="L399" s="324" t="str">
        <f>IFERROR(VLOOKUP(Tableau2[[#This Row],[Nom association/Sigle]],Tableau1[],4,FALSE),"")</f>
        <v/>
      </c>
      <c r="M399" s="324" t="str">
        <f>IFERROR(VLOOKUP(Tableau2[[#This Row],[Nom association/Sigle]],Tableau1[],5,FALSE),"")</f>
        <v/>
      </c>
      <c r="N399" s="73" t="str">
        <f>IFERROR(VLOOKUP(Tableau2[[#This Row],[Nom association/Sigle]],Tableau1[],6,FALSE),"")</f>
        <v/>
      </c>
      <c r="O399" s="324" t="str">
        <f>IFERROR(VLOOKUP(Tableau2[[#This Row],[Nom association/Sigle]],Tableau1[],7,FALSE),"")</f>
        <v/>
      </c>
      <c r="P399" s="222"/>
      <c r="Q399" s="333"/>
      <c r="R399" s="222"/>
      <c r="S399" s="223"/>
      <c r="T399" s="224"/>
      <c r="U399" s="224"/>
      <c r="V399" s="222"/>
      <c r="W399" s="220"/>
      <c r="X399" s="220" t="str">
        <f>IF(ISBLANK(Tableau2[[#This Row],[Date de début]]),"",UPPER(TEXT(Tableau2[[#This Row],[Date de début]],"mmm")))</f>
        <v/>
      </c>
      <c r="Y399" s="219" t="str">
        <f>IF(ISBLANK(Tableau2[[#This Row],[Date de début]]),"",UPPER(TEXT(Tableau2[[#This Row],[Date de début]],"AAAA")))</f>
        <v/>
      </c>
      <c r="Z399" s="220"/>
      <c r="AA399" s="218" t="str">
        <f>IF(ISBLANK(Tableau2[[#This Row],[Date de fin]]),"",UPPER(TEXT(Tableau2[[#This Row],[Date de fin]],"mmm")))</f>
        <v/>
      </c>
      <c r="AB399" s="221" t="str">
        <f>IF(ISBLANK(Tableau2[[#This Row],[Date de fin]]),"",UPPER(TEXT(Tableau2[[#This Row],[Date de fin]],"AAAA")))</f>
        <v/>
      </c>
      <c r="AC399" s="229">
        <f>DATEDIF(Tableau2[[#This Row],[Date de début]],Tableau2[[#This Row],[Date de fin]],"m")</f>
        <v>0</v>
      </c>
      <c r="AD399" s="224"/>
      <c r="AE399" s="225"/>
      <c r="AF399" s="225"/>
      <c r="AG399" s="222"/>
      <c r="AH399" s="227"/>
      <c r="AI399" s="226"/>
      <c r="AJ399" s="340"/>
      <c r="AK399" s="341">
        <f t="shared" si="7"/>
        <v>0</v>
      </c>
      <c r="AL399" s="342"/>
    </row>
    <row r="400" spans="3:38" ht="42" customHeight="1" x14ac:dyDescent="0.35">
      <c r="C400" s="241"/>
      <c r="D400" s="225" t="str">
        <f>IF(ISBLANK(Tableau2[[#This Row],[Date de signature]]),"",UPPER(TEXT(Tableau2[[#This Row],[Date de signature]],"mmm")))</f>
        <v/>
      </c>
      <c r="E400" s="231" t="str">
        <f>IF(ISBLANK(Tableau2[[#This Row],[Date de signature]]),"",UPPER(TEXT(Tableau2[[#This Row],[Date de signature]],"AAAA")))</f>
        <v/>
      </c>
      <c r="F400" s="240"/>
      <c r="G400" s="242"/>
      <c r="H400" s="328"/>
      <c r="I400" s="327"/>
      <c r="J400" s="333"/>
      <c r="K400" s="324" t="str">
        <f>IFERROR(VLOOKUP(Tableau2[[#This Row],[Nom association/Sigle]],Tableau1[],2,FALSE),"")</f>
        <v/>
      </c>
      <c r="L400" s="324" t="str">
        <f>IFERROR(VLOOKUP(Tableau2[[#This Row],[Nom association/Sigle]],Tableau1[],4,FALSE),"")</f>
        <v/>
      </c>
      <c r="M400" s="324" t="str">
        <f>IFERROR(VLOOKUP(Tableau2[[#This Row],[Nom association/Sigle]],Tableau1[],5,FALSE),"")</f>
        <v/>
      </c>
      <c r="N400" s="73" t="str">
        <f>IFERROR(VLOOKUP(Tableau2[[#This Row],[Nom association/Sigle]],Tableau1[],6,FALSE),"")</f>
        <v/>
      </c>
      <c r="O400" s="324" t="str">
        <f>IFERROR(VLOOKUP(Tableau2[[#This Row],[Nom association/Sigle]],Tableau1[],7,FALSE),"")</f>
        <v/>
      </c>
      <c r="P400" s="222"/>
      <c r="Q400" s="333"/>
      <c r="R400" s="222"/>
      <c r="S400" s="223"/>
      <c r="T400" s="224"/>
      <c r="U400" s="224"/>
      <c r="V400" s="222"/>
      <c r="W400" s="220"/>
      <c r="X400" s="220" t="str">
        <f>IF(ISBLANK(Tableau2[[#This Row],[Date de début]]),"",UPPER(TEXT(Tableau2[[#This Row],[Date de début]],"mmm")))</f>
        <v/>
      </c>
      <c r="Y400" s="219" t="str">
        <f>IF(ISBLANK(Tableau2[[#This Row],[Date de début]]),"",UPPER(TEXT(Tableau2[[#This Row],[Date de début]],"AAAA")))</f>
        <v/>
      </c>
      <c r="Z400" s="220"/>
      <c r="AA400" s="218" t="str">
        <f>IF(ISBLANK(Tableau2[[#This Row],[Date de fin]]),"",UPPER(TEXT(Tableau2[[#This Row],[Date de fin]],"mmm")))</f>
        <v/>
      </c>
      <c r="AB400" s="221" t="str">
        <f>IF(ISBLANK(Tableau2[[#This Row],[Date de fin]]),"",UPPER(TEXT(Tableau2[[#This Row],[Date de fin]],"AAAA")))</f>
        <v/>
      </c>
      <c r="AC400" s="229">
        <f>DATEDIF(Tableau2[[#This Row],[Date de début]],Tableau2[[#This Row],[Date de fin]],"m")</f>
        <v>0</v>
      </c>
      <c r="AD400" s="224"/>
      <c r="AE400" s="225"/>
      <c r="AF400" s="225"/>
      <c r="AG400" s="222"/>
      <c r="AH400" s="227"/>
      <c r="AI400" s="226"/>
      <c r="AJ400" s="340"/>
      <c r="AK400" s="341">
        <f t="shared" si="7"/>
        <v>0</v>
      </c>
      <c r="AL400" s="342"/>
    </row>
    <row r="401" spans="3:38" ht="42" customHeight="1" x14ac:dyDescent="0.35">
      <c r="C401" s="241"/>
      <c r="D401" s="225" t="str">
        <f>IF(ISBLANK(Tableau2[[#This Row],[Date de signature]]),"",UPPER(TEXT(Tableau2[[#This Row],[Date de signature]],"mmm")))</f>
        <v/>
      </c>
      <c r="E401" s="231" t="str">
        <f>IF(ISBLANK(Tableau2[[#This Row],[Date de signature]]),"",UPPER(TEXT(Tableau2[[#This Row],[Date de signature]],"AAAA")))</f>
        <v/>
      </c>
      <c r="F401" s="240"/>
      <c r="G401" s="242"/>
      <c r="H401" s="328"/>
      <c r="I401" s="327"/>
      <c r="J401" s="333"/>
      <c r="K401" s="324" t="str">
        <f>IFERROR(VLOOKUP(Tableau2[[#This Row],[Nom association/Sigle]],Tableau1[],2,FALSE),"")</f>
        <v/>
      </c>
      <c r="L401" s="324" t="str">
        <f>IFERROR(VLOOKUP(Tableau2[[#This Row],[Nom association/Sigle]],Tableau1[],4,FALSE),"")</f>
        <v/>
      </c>
      <c r="M401" s="324" t="str">
        <f>IFERROR(VLOOKUP(Tableau2[[#This Row],[Nom association/Sigle]],Tableau1[],5,FALSE),"")</f>
        <v/>
      </c>
      <c r="N401" s="73" t="str">
        <f>IFERROR(VLOOKUP(Tableau2[[#This Row],[Nom association/Sigle]],Tableau1[],6,FALSE),"")</f>
        <v/>
      </c>
      <c r="O401" s="324" t="str">
        <f>IFERROR(VLOOKUP(Tableau2[[#This Row],[Nom association/Sigle]],Tableau1[],7,FALSE),"")</f>
        <v/>
      </c>
      <c r="P401" s="222"/>
      <c r="Q401" s="333"/>
      <c r="R401" s="222"/>
      <c r="S401" s="223"/>
      <c r="T401" s="224"/>
      <c r="U401" s="224"/>
      <c r="V401" s="222"/>
      <c r="W401" s="220"/>
      <c r="X401" s="220" t="str">
        <f>IF(ISBLANK(Tableau2[[#This Row],[Date de début]]),"",UPPER(TEXT(Tableau2[[#This Row],[Date de début]],"mmm")))</f>
        <v/>
      </c>
      <c r="Y401" s="219" t="str">
        <f>IF(ISBLANK(Tableau2[[#This Row],[Date de début]]),"",UPPER(TEXT(Tableau2[[#This Row],[Date de début]],"AAAA")))</f>
        <v/>
      </c>
      <c r="Z401" s="220"/>
      <c r="AA401" s="218" t="str">
        <f>IF(ISBLANK(Tableau2[[#This Row],[Date de fin]]),"",UPPER(TEXT(Tableau2[[#This Row],[Date de fin]],"mmm")))</f>
        <v/>
      </c>
      <c r="AB401" s="221" t="str">
        <f>IF(ISBLANK(Tableau2[[#This Row],[Date de fin]]),"",UPPER(TEXT(Tableau2[[#This Row],[Date de fin]],"AAAA")))</f>
        <v/>
      </c>
      <c r="AC401" s="229">
        <f>DATEDIF(Tableau2[[#This Row],[Date de début]],Tableau2[[#This Row],[Date de fin]],"m")</f>
        <v>0</v>
      </c>
      <c r="AD401" s="224"/>
      <c r="AE401" s="225"/>
      <c r="AF401" s="225"/>
      <c r="AG401" s="222"/>
      <c r="AH401" s="227"/>
      <c r="AI401" s="226"/>
      <c r="AJ401" s="340"/>
      <c r="AK401" s="341">
        <f t="shared" si="7"/>
        <v>0</v>
      </c>
      <c r="AL401" s="342"/>
    </row>
    <row r="402" spans="3:38" ht="42" customHeight="1" x14ac:dyDescent="0.35">
      <c r="C402" s="241"/>
      <c r="D402" s="225" t="str">
        <f>IF(ISBLANK(Tableau2[[#This Row],[Date de signature]]),"",UPPER(TEXT(Tableau2[[#This Row],[Date de signature]],"mmm")))</f>
        <v/>
      </c>
      <c r="E402" s="231" t="str">
        <f>IF(ISBLANK(Tableau2[[#This Row],[Date de signature]]),"",UPPER(TEXT(Tableau2[[#This Row],[Date de signature]],"AAAA")))</f>
        <v/>
      </c>
      <c r="F402" s="240"/>
      <c r="G402" s="242"/>
      <c r="H402" s="328"/>
      <c r="I402" s="327"/>
      <c r="J402" s="333"/>
      <c r="K402" s="324" t="str">
        <f>IFERROR(VLOOKUP(Tableau2[[#This Row],[Nom association/Sigle]],Tableau1[],2,FALSE),"")</f>
        <v/>
      </c>
      <c r="L402" s="324" t="str">
        <f>IFERROR(VLOOKUP(Tableau2[[#This Row],[Nom association/Sigle]],Tableau1[],4,FALSE),"")</f>
        <v/>
      </c>
      <c r="M402" s="324" t="str">
        <f>IFERROR(VLOOKUP(Tableau2[[#This Row],[Nom association/Sigle]],Tableau1[],5,FALSE),"")</f>
        <v/>
      </c>
      <c r="N402" s="73" t="str">
        <f>IFERROR(VLOOKUP(Tableau2[[#This Row],[Nom association/Sigle]],Tableau1[],6,FALSE),"")</f>
        <v/>
      </c>
      <c r="O402" s="324" t="str">
        <f>IFERROR(VLOOKUP(Tableau2[[#This Row],[Nom association/Sigle]],Tableau1[],7,FALSE),"")</f>
        <v/>
      </c>
      <c r="P402" s="222"/>
      <c r="Q402" s="333"/>
      <c r="R402" s="222"/>
      <c r="S402" s="223"/>
      <c r="T402" s="224"/>
      <c r="U402" s="224"/>
      <c r="V402" s="222"/>
      <c r="W402" s="220"/>
      <c r="X402" s="220" t="str">
        <f>IF(ISBLANK(Tableau2[[#This Row],[Date de début]]),"",UPPER(TEXT(Tableau2[[#This Row],[Date de début]],"mmm")))</f>
        <v/>
      </c>
      <c r="Y402" s="219" t="str">
        <f>IF(ISBLANK(Tableau2[[#This Row],[Date de début]]),"",UPPER(TEXT(Tableau2[[#This Row],[Date de début]],"AAAA")))</f>
        <v/>
      </c>
      <c r="Z402" s="220"/>
      <c r="AA402" s="218" t="str">
        <f>IF(ISBLANK(Tableau2[[#This Row],[Date de fin]]),"",UPPER(TEXT(Tableau2[[#This Row],[Date de fin]],"mmm")))</f>
        <v/>
      </c>
      <c r="AB402" s="221" t="str">
        <f>IF(ISBLANK(Tableau2[[#This Row],[Date de fin]]),"",UPPER(TEXT(Tableau2[[#This Row],[Date de fin]],"AAAA")))</f>
        <v/>
      </c>
      <c r="AC402" s="229">
        <f>DATEDIF(Tableau2[[#This Row],[Date de début]],Tableau2[[#This Row],[Date de fin]],"m")</f>
        <v>0</v>
      </c>
      <c r="AD402" s="224"/>
      <c r="AE402" s="225"/>
      <c r="AF402" s="225"/>
      <c r="AG402" s="222"/>
      <c r="AH402" s="227"/>
      <c r="AI402" s="226"/>
      <c r="AJ402" s="340"/>
      <c r="AK402" s="341">
        <f t="shared" si="7"/>
        <v>0</v>
      </c>
      <c r="AL402" s="342"/>
    </row>
    <row r="403" spans="3:38" ht="42" customHeight="1" x14ac:dyDescent="0.35">
      <c r="C403" s="241"/>
      <c r="D403" s="225" t="str">
        <f>IF(ISBLANK(Tableau2[[#This Row],[Date de signature]]),"",UPPER(TEXT(Tableau2[[#This Row],[Date de signature]],"mmm")))</f>
        <v/>
      </c>
      <c r="E403" s="231" t="str">
        <f>IF(ISBLANK(Tableau2[[#This Row],[Date de signature]]),"",UPPER(TEXT(Tableau2[[#This Row],[Date de signature]],"AAAA")))</f>
        <v/>
      </c>
      <c r="F403" s="240"/>
      <c r="G403" s="242"/>
      <c r="H403" s="328"/>
      <c r="I403" s="327"/>
      <c r="J403" s="333"/>
      <c r="K403" s="324" t="str">
        <f>IFERROR(VLOOKUP(Tableau2[[#This Row],[Nom association/Sigle]],Tableau1[],2,FALSE),"")</f>
        <v/>
      </c>
      <c r="L403" s="324" t="str">
        <f>IFERROR(VLOOKUP(Tableau2[[#This Row],[Nom association/Sigle]],Tableau1[],4,FALSE),"")</f>
        <v/>
      </c>
      <c r="M403" s="324" t="str">
        <f>IFERROR(VLOOKUP(Tableau2[[#This Row],[Nom association/Sigle]],Tableau1[],5,FALSE),"")</f>
        <v/>
      </c>
      <c r="N403" s="73" t="str">
        <f>IFERROR(VLOOKUP(Tableau2[[#This Row],[Nom association/Sigle]],Tableau1[],6,FALSE),"")</f>
        <v/>
      </c>
      <c r="O403" s="324" t="str">
        <f>IFERROR(VLOOKUP(Tableau2[[#This Row],[Nom association/Sigle]],Tableau1[],7,FALSE),"")</f>
        <v/>
      </c>
      <c r="P403" s="222"/>
      <c r="Q403" s="333"/>
      <c r="R403" s="222"/>
      <c r="S403" s="223"/>
      <c r="T403" s="224"/>
      <c r="U403" s="224"/>
      <c r="V403" s="222"/>
      <c r="W403" s="220"/>
      <c r="X403" s="220" t="str">
        <f>IF(ISBLANK(Tableau2[[#This Row],[Date de début]]),"",UPPER(TEXT(Tableau2[[#This Row],[Date de début]],"mmm")))</f>
        <v/>
      </c>
      <c r="Y403" s="219" t="str">
        <f>IF(ISBLANK(Tableau2[[#This Row],[Date de début]]),"",UPPER(TEXT(Tableau2[[#This Row],[Date de début]],"AAAA")))</f>
        <v/>
      </c>
      <c r="Z403" s="220"/>
      <c r="AA403" s="218" t="str">
        <f>IF(ISBLANK(Tableau2[[#This Row],[Date de fin]]),"",UPPER(TEXT(Tableau2[[#This Row],[Date de fin]],"mmm")))</f>
        <v/>
      </c>
      <c r="AB403" s="221" t="str">
        <f>IF(ISBLANK(Tableau2[[#This Row],[Date de fin]]),"",UPPER(TEXT(Tableau2[[#This Row],[Date de fin]],"AAAA")))</f>
        <v/>
      </c>
      <c r="AC403" s="229">
        <f>DATEDIF(Tableau2[[#This Row],[Date de début]],Tableau2[[#This Row],[Date de fin]],"m")</f>
        <v>0</v>
      </c>
      <c r="AD403" s="224"/>
      <c r="AE403" s="225"/>
      <c r="AF403" s="225"/>
      <c r="AG403" s="222"/>
      <c r="AH403" s="227"/>
      <c r="AI403" s="226"/>
      <c r="AJ403" s="340"/>
      <c r="AK403" s="341">
        <f t="shared" si="7"/>
        <v>0</v>
      </c>
      <c r="AL403" s="342"/>
    </row>
    <row r="404" spans="3:38" ht="42" customHeight="1" x14ac:dyDescent="0.35">
      <c r="C404" s="241"/>
      <c r="D404" s="225" t="str">
        <f>IF(ISBLANK(Tableau2[[#This Row],[Date de signature]]),"",UPPER(TEXT(Tableau2[[#This Row],[Date de signature]],"mmm")))</f>
        <v/>
      </c>
      <c r="E404" s="231" t="str">
        <f>IF(ISBLANK(Tableau2[[#This Row],[Date de signature]]),"",UPPER(TEXT(Tableau2[[#This Row],[Date de signature]],"AAAA")))</f>
        <v/>
      </c>
      <c r="F404" s="240"/>
      <c r="G404" s="242"/>
      <c r="H404" s="328"/>
      <c r="I404" s="327"/>
      <c r="J404" s="333"/>
      <c r="K404" s="324" t="str">
        <f>IFERROR(VLOOKUP(Tableau2[[#This Row],[Nom association/Sigle]],Tableau1[],2,FALSE),"")</f>
        <v/>
      </c>
      <c r="L404" s="324" t="str">
        <f>IFERROR(VLOOKUP(Tableau2[[#This Row],[Nom association/Sigle]],Tableau1[],4,FALSE),"")</f>
        <v/>
      </c>
      <c r="M404" s="324" t="str">
        <f>IFERROR(VLOOKUP(Tableau2[[#This Row],[Nom association/Sigle]],Tableau1[],5,FALSE),"")</f>
        <v/>
      </c>
      <c r="N404" s="73" t="str">
        <f>IFERROR(VLOOKUP(Tableau2[[#This Row],[Nom association/Sigle]],Tableau1[],6,FALSE),"")</f>
        <v/>
      </c>
      <c r="O404" s="324" t="str">
        <f>IFERROR(VLOOKUP(Tableau2[[#This Row],[Nom association/Sigle]],Tableau1[],7,FALSE),"")</f>
        <v/>
      </c>
      <c r="P404" s="222"/>
      <c r="Q404" s="333"/>
      <c r="R404" s="222"/>
      <c r="S404" s="223"/>
      <c r="T404" s="224"/>
      <c r="U404" s="224"/>
      <c r="V404" s="222"/>
      <c r="W404" s="220"/>
      <c r="X404" s="220" t="str">
        <f>IF(ISBLANK(Tableau2[[#This Row],[Date de début]]),"",UPPER(TEXT(Tableau2[[#This Row],[Date de début]],"mmm")))</f>
        <v/>
      </c>
      <c r="Y404" s="219" t="str">
        <f>IF(ISBLANK(Tableau2[[#This Row],[Date de début]]),"",UPPER(TEXT(Tableau2[[#This Row],[Date de début]],"AAAA")))</f>
        <v/>
      </c>
      <c r="Z404" s="220"/>
      <c r="AA404" s="218" t="str">
        <f>IF(ISBLANK(Tableau2[[#This Row],[Date de fin]]),"",UPPER(TEXT(Tableau2[[#This Row],[Date de fin]],"mmm")))</f>
        <v/>
      </c>
      <c r="AB404" s="221" t="str">
        <f>IF(ISBLANK(Tableau2[[#This Row],[Date de fin]]),"",UPPER(TEXT(Tableau2[[#This Row],[Date de fin]],"AAAA")))</f>
        <v/>
      </c>
      <c r="AC404" s="229">
        <f>DATEDIF(Tableau2[[#This Row],[Date de début]],Tableau2[[#This Row],[Date de fin]],"m")</f>
        <v>0</v>
      </c>
      <c r="AD404" s="224"/>
      <c r="AE404" s="225"/>
      <c r="AF404" s="225"/>
      <c r="AG404" s="222"/>
      <c r="AH404" s="227"/>
      <c r="AI404" s="226"/>
      <c r="AJ404" s="340"/>
      <c r="AK404" s="341">
        <f t="shared" si="7"/>
        <v>0</v>
      </c>
      <c r="AL404" s="342"/>
    </row>
    <row r="405" spans="3:38" ht="42" customHeight="1" x14ac:dyDescent="0.35">
      <c r="C405" s="241"/>
      <c r="D405" s="225" t="str">
        <f>IF(ISBLANK(Tableau2[[#This Row],[Date de signature]]),"",UPPER(TEXT(Tableau2[[#This Row],[Date de signature]],"mmm")))</f>
        <v/>
      </c>
      <c r="E405" s="231" t="str">
        <f>IF(ISBLANK(Tableau2[[#This Row],[Date de signature]]),"",UPPER(TEXT(Tableau2[[#This Row],[Date de signature]],"AAAA")))</f>
        <v/>
      </c>
      <c r="F405" s="240"/>
      <c r="G405" s="242"/>
      <c r="H405" s="328"/>
      <c r="I405" s="327"/>
      <c r="J405" s="333"/>
      <c r="K405" s="324" t="str">
        <f>IFERROR(VLOOKUP(Tableau2[[#This Row],[Nom association/Sigle]],Tableau1[],2,FALSE),"")</f>
        <v/>
      </c>
      <c r="L405" s="324" t="str">
        <f>IFERROR(VLOOKUP(Tableau2[[#This Row],[Nom association/Sigle]],Tableau1[],4,FALSE),"")</f>
        <v/>
      </c>
      <c r="M405" s="324" t="str">
        <f>IFERROR(VLOOKUP(Tableau2[[#This Row],[Nom association/Sigle]],Tableau1[],5,FALSE),"")</f>
        <v/>
      </c>
      <c r="N405" s="73" t="str">
        <f>IFERROR(VLOOKUP(Tableau2[[#This Row],[Nom association/Sigle]],Tableau1[],6,FALSE),"")</f>
        <v/>
      </c>
      <c r="O405" s="324" t="str">
        <f>IFERROR(VLOOKUP(Tableau2[[#This Row],[Nom association/Sigle]],Tableau1[],7,FALSE),"")</f>
        <v/>
      </c>
      <c r="P405" s="222"/>
      <c r="Q405" s="333"/>
      <c r="R405" s="222"/>
      <c r="S405" s="223"/>
      <c r="T405" s="224"/>
      <c r="U405" s="224"/>
      <c r="V405" s="222"/>
      <c r="W405" s="220"/>
      <c r="X405" s="220" t="str">
        <f>IF(ISBLANK(Tableau2[[#This Row],[Date de début]]),"",UPPER(TEXT(Tableau2[[#This Row],[Date de début]],"mmm")))</f>
        <v/>
      </c>
      <c r="Y405" s="219" t="str">
        <f>IF(ISBLANK(Tableau2[[#This Row],[Date de début]]),"",UPPER(TEXT(Tableau2[[#This Row],[Date de début]],"AAAA")))</f>
        <v/>
      </c>
      <c r="Z405" s="220"/>
      <c r="AA405" s="218" t="str">
        <f>IF(ISBLANK(Tableau2[[#This Row],[Date de fin]]),"",UPPER(TEXT(Tableau2[[#This Row],[Date de fin]],"mmm")))</f>
        <v/>
      </c>
      <c r="AB405" s="221" t="str">
        <f>IF(ISBLANK(Tableau2[[#This Row],[Date de fin]]),"",UPPER(TEXT(Tableau2[[#This Row],[Date de fin]],"AAAA")))</f>
        <v/>
      </c>
      <c r="AC405" s="229">
        <f>DATEDIF(Tableau2[[#This Row],[Date de début]],Tableau2[[#This Row],[Date de fin]],"m")</f>
        <v>0</v>
      </c>
      <c r="AD405" s="224"/>
      <c r="AE405" s="225"/>
      <c r="AF405" s="225"/>
      <c r="AG405" s="222"/>
      <c r="AH405" s="227"/>
      <c r="AI405" s="226"/>
      <c r="AJ405" s="340"/>
      <c r="AK405" s="341">
        <f t="shared" si="7"/>
        <v>0</v>
      </c>
      <c r="AL405" s="342"/>
    </row>
    <row r="406" spans="3:38" ht="42" customHeight="1" x14ac:dyDescent="0.35">
      <c r="C406" s="241"/>
      <c r="D406" s="225" t="str">
        <f>IF(ISBLANK(Tableau2[[#This Row],[Date de signature]]),"",UPPER(TEXT(Tableau2[[#This Row],[Date de signature]],"mmm")))</f>
        <v/>
      </c>
      <c r="E406" s="231" t="str">
        <f>IF(ISBLANK(Tableau2[[#This Row],[Date de signature]]),"",UPPER(TEXT(Tableau2[[#This Row],[Date de signature]],"AAAA")))</f>
        <v/>
      </c>
      <c r="F406" s="240"/>
      <c r="G406" s="242"/>
      <c r="H406" s="328"/>
      <c r="I406" s="327"/>
      <c r="J406" s="333"/>
      <c r="K406" s="324" t="str">
        <f>IFERROR(VLOOKUP(Tableau2[[#This Row],[Nom association/Sigle]],Tableau1[],2,FALSE),"")</f>
        <v/>
      </c>
      <c r="L406" s="324" t="str">
        <f>IFERROR(VLOOKUP(Tableau2[[#This Row],[Nom association/Sigle]],Tableau1[],4,FALSE),"")</f>
        <v/>
      </c>
      <c r="M406" s="324" t="str">
        <f>IFERROR(VLOOKUP(Tableau2[[#This Row],[Nom association/Sigle]],Tableau1[],5,FALSE),"")</f>
        <v/>
      </c>
      <c r="N406" s="73" t="str">
        <f>IFERROR(VLOOKUP(Tableau2[[#This Row],[Nom association/Sigle]],Tableau1[],6,FALSE),"")</f>
        <v/>
      </c>
      <c r="O406" s="324" t="str">
        <f>IFERROR(VLOOKUP(Tableau2[[#This Row],[Nom association/Sigle]],Tableau1[],7,FALSE),"")</f>
        <v/>
      </c>
      <c r="P406" s="222"/>
      <c r="Q406" s="333"/>
      <c r="R406" s="222"/>
      <c r="S406" s="223"/>
      <c r="T406" s="224"/>
      <c r="U406" s="224"/>
      <c r="V406" s="222"/>
      <c r="W406" s="220"/>
      <c r="X406" s="220" t="str">
        <f>IF(ISBLANK(Tableau2[[#This Row],[Date de début]]),"",UPPER(TEXT(Tableau2[[#This Row],[Date de début]],"mmm")))</f>
        <v/>
      </c>
      <c r="Y406" s="219" t="str">
        <f>IF(ISBLANK(Tableau2[[#This Row],[Date de début]]),"",UPPER(TEXT(Tableau2[[#This Row],[Date de début]],"AAAA")))</f>
        <v/>
      </c>
      <c r="Z406" s="220"/>
      <c r="AA406" s="218" t="str">
        <f>IF(ISBLANK(Tableau2[[#This Row],[Date de fin]]),"",UPPER(TEXT(Tableau2[[#This Row],[Date de fin]],"mmm")))</f>
        <v/>
      </c>
      <c r="AB406" s="221" t="str">
        <f>IF(ISBLANK(Tableau2[[#This Row],[Date de fin]]),"",UPPER(TEXT(Tableau2[[#This Row],[Date de fin]],"AAAA")))</f>
        <v/>
      </c>
      <c r="AC406" s="229">
        <f>DATEDIF(Tableau2[[#This Row],[Date de début]],Tableau2[[#This Row],[Date de fin]],"m")</f>
        <v>0</v>
      </c>
      <c r="AD406" s="224"/>
      <c r="AE406" s="225"/>
      <c r="AF406" s="225"/>
      <c r="AG406" s="222"/>
      <c r="AH406" s="227"/>
      <c r="AI406" s="226"/>
      <c r="AJ406" s="340"/>
      <c r="AK406" s="341">
        <f t="shared" si="7"/>
        <v>0</v>
      </c>
      <c r="AL406" s="342"/>
    </row>
    <row r="407" spans="3:38" ht="42" customHeight="1" x14ac:dyDescent="0.35">
      <c r="C407" s="241"/>
      <c r="D407" s="225" t="str">
        <f>IF(ISBLANK(Tableau2[[#This Row],[Date de signature]]),"",UPPER(TEXT(Tableau2[[#This Row],[Date de signature]],"mmm")))</f>
        <v/>
      </c>
      <c r="E407" s="231" t="str">
        <f>IF(ISBLANK(Tableau2[[#This Row],[Date de signature]]),"",UPPER(TEXT(Tableau2[[#This Row],[Date de signature]],"AAAA")))</f>
        <v/>
      </c>
      <c r="F407" s="240"/>
      <c r="G407" s="242"/>
      <c r="H407" s="328"/>
      <c r="I407" s="327"/>
      <c r="J407" s="333"/>
      <c r="K407" s="324" t="str">
        <f>IFERROR(VLOOKUP(Tableau2[[#This Row],[Nom association/Sigle]],Tableau1[],2,FALSE),"")</f>
        <v/>
      </c>
      <c r="L407" s="324" t="str">
        <f>IFERROR(VLOOKUP(Tableau2[[#This Row],[Nom association/Sigle]],Tableau1[],4,FALSE),"")</f>
        <v/>
      </c>
      <c r="M407" s="324" t="str">
        <f>IFERROR(VLOOKUP(Tableau2[[#This Row],[Nom association/Sigle]],Tableau1[],5,FALSE),"")</f>
        <v/>
      </c>
      <c r="N407" s="73" t="str">
        <f>IFERROR(VLOOKUP(Tableau2[[#This Row],[Nom association/Sigle]],Tableau1[],6,FALSE),"")</f>
        <v/>
      </c>
      <c r="O407" s="324" t="str">
        <f>IFERROR(VLOOKUP(Tableau2[[#This Row],[Nom association/Sigle]],Tableau1[],7,FALSE),"")</f>
        <v/>
      </c>
      <c r="P407" s="222"/>
      <c r="Q407" s="333"/>
      <c r="R407" s="222"/>
      <c r="S407" s="223"/>
      <c r="T407" s="224"/>
      <c r="U407" s="224"/>
      <c r="V407" s="222"/>
      <c r="W407" s="220"/>
      <c r="X407" s="220" t="str">
        <f>IF(ISBLANK(Tableau2[[#This Row],[Date de début]]),"",UPPER(TEXT(Tableau2[[#This Row],[Date de début]],"mmm")))</f>
        <v/>
      </c>
      <c r="Y407" s="219" t="str">
        <f>IF(ISBLANK(Tableau2[[#This Row],[Date de début]]),"",UPPER(TEXT(Tableau2[[#This Row],[Date de début]],"AAAA")))</f>
        <v/>
      </c>
      <c r="Z407" s="220"/>
      <c r="AA407" s="218" t="str">
        <f>IF(ISBLANK(Tableau2[[#This Row],[Date de fin]]),"",UPPER(TEXT(Tableau2[[#This Row],[Date de fin]],"mmm")))</f>
        <v/>
      </c>
      <c r="AB407" s="221" t="str">
        <f>IF(ISBLANK(Tableau2[[#This Row],[Date de fin]]),"",UPPER(TEXT(Tableau2[[#This Row],[Date de fin]],"AAAA")))</f>
        <v/>
      </c>
      <c r="AC407" s="229">
        <f>DATEDIF(Tableau2[[#This Row],[Date de début]],Tableau2[[#This Row],[Date de fin]],"m")</f>
        <v>0</v>
      </c>
      <c r="AD407" s="224"/>
      <c r="AE407" s="225"/>
      <c r="AF407" s="225"/>
      <c r="AG407" s="222"/>
      <c r="AH407" s="227"/>
      <c r="AI407" s="226"/>
      <c r="AJ407" s="340"/>
      <c r="AK407" s="341">
        <f t="shared" si="7"/>
        <v>0</v>
      </c>
      <c r="AL407" s="342"/>
    </row>
    <row r="408" spans="3:38" ht="42" customHeight="1" x14ac:dyDescent="0.35">
      <c r="C408" s="241"/>
      <c r="D408" s="225" t="str">
        <f>IF(ISBLANK(Tableau2[[#This Row],[Date de signature]]),"",UPPER(TEXT(Tableau2[[#This Row],[Date de signature]],"mmm")))</f>
        <v/>
      </c>
      <c r="E408" s="231" t="str">
        <f>IF(ISBLANK(Tableau2[[#This Row],[Date de signature]]),"",UPPER(TEXT(Tableau2[[#This Row],[Date de signature]],"AAAA")))</f>
        <v/>
      </c>
      <c r="F408" s="240"/>
      <c r="G408" s="242"/>
      <c r="H408" s="328"/>
      <c r="I408" s="327"/>
      <c r="J408" s="333"/>
      <c r="K408" s="324" t="str">
        <f>IFERROR(VLOOKUP(Tableau2[[#This Row],[Nom association/Sigle]],Tableau1[],2,FALSE),"")</f>
        <v/>
      </c>
      <c r="L408" s="324" t="str">
        <f>IFERROR(VLOOKUP(Tableau2[[#This Row],[Nom association/Sigle]],Tableau1[],4,FALSE),"")</f>
        <v/>
      </c>
      <c r="M408" s="324" t="str">
        <f>IFERROR(VLOOKUP(Tableau2[[#This Row],[Nom association/Sigle]],Tableau1[],5,FALSE),"")</f>
        <v/>
      </c>
      <c r="N408" s="73" t="str">
        <f>IFERROR(VLOOKUP(Tableau2[[#This Row],[Nom association/Sigle]],Tableau1[],6,FALSE),"")</f>
        <v/>
      </c>
      <c r="O408" s="324" t="str">
        <f>IFERROR(VLOOKUP(Tableau2[[#This Row],[Nom association/Sigle]],Tableau1[],7,FALSE),"")</f>
        <v/>
      </c>
      <c r="P408" s="222"/>
      <c r="Q408" s="333"/>
      <c r="R408" s="222"/>
      <c r="S408" s="223"/>
      <c r="T408" s="224"/>
      <c r="U408" s="224"/>
      <c r="V408" s="222"/>
      <c r="W408" s="220"/>
      <c r="X408" s="220" t="str">
        <f>IF(ISBLANK(Tableau2[[#This Row],[Date de début]]),"",UPPER(TEXT(Tableau2[[#This Row],[Date de début]],"mmm")))</f>
        <v/>
      </c>
      <c r="Y408" s="219" t="str">
        <f>IF(ISBLANK(Tableau2[[#This Row],[Date de début]]),"",UPPER(TEXT(Tableau2[[#This Row],[Date de début]],"AAAA")))</f>
        <v/>
      </c>
      <c r="Z408" s="220"/>
      <c r="AA408" s="218" t="str">
        <f>IF(ISBLANK(Tableau2[[#This Row],[Date de fin]]),"",UPPER(TEXT(Tableau2[[#This Row],[Date de fin]],"mmm")))</f>
        <v/>
      </c>
      <c r="AB408" s="221" t="str">
        <f>IF(ISBLANK(Tableau2[[#This Row],[Date de fin]]),"",UPPER(TEXT(Tableau2[[#This Row],[Date de fin]],"AAAA")))</f>
        <v/>
      </c>
      <c r="AC408" s="229">
        <f>DATEDIF(Tableau2[[#This Row],[Date de début]],Tableau2[[#This Row],[Date de fin]],"m")</f>
        <v>0</v>
      </c>
      <c r="AD408" s="224"/>
      <c r="AE408" s="225"/>
      <c r="AF408" s="225"/>
      <c r="AG408" s="222"/>
      <c r="AH408" s="227"/>
      <c r="AI408" s="226"/>
      <c r="AJ408" s="340"/>
      <c r="AK408" s="341">
        <f t="shared" si="7"/>
        <v>0</v>
      </c>
      <c r="AL408" s="342"/>
    </row>
    <row r="409" spans="3:38" ht="42" customHeight="1" x14ac:dyDescent="0.35">
      <c r="C409" s="241"/>
      <c r="D409" s="225" t="str">
        <f>IF(ISBLANK(Tableau2[[#This Row],[Date de signature]]),"",UPPER(TEXT(Tableau2[[#This Row],[Date de signature]],"mmm")))</f>
        <v/>
      </c>
      <c r="E409" s="231" t="str">
        <f>IF(ISBLANK(Tableau2[[#This Row],[Date de signature]]),"",UPPER(TEXT(Tableau2[[#This Row],[Date de signature]],"AAAA")))</f>
        <v/>
      </c>
      <c r="F409" s="240"/>
      <c r="G409" s="242"/>
      <c r="H409" s="328"/>
      <c r="I409" s="327"/>
      <c r="J409" s="333"/>
      <c r="K409" s="324" t="str">
        <f>IFERROR(VLOOKUP(Tableau2[[#This Row],[Nom association/Sigle]],Tableau1[],2,FALSE),"")</f>
        <v/>
      </c>
      <c r="L409" s="324" t="str">
        <f>IFERROR(VLOOKUP(Tableau2[[#This Row],[Nom association/Sigle]],Tableau1[],4,FALSE),"")</f>
        <v/>
      </c>
      <c r="M409" s="324" t="str">
        <f>IFERROR(VLOOKUP(Tableau2[[#This Row],[Nom association/Sigle]],Tableau1[],5,FALSE),"")</f>
        <v/>
      </c>
      <c r="N409" s="73" t="str">
        <f>IFERROR(VLOOKUP(Tableau2[[#This Row],[Nom association/Sigle]],Tableau1[],6,FALSE),"")</f>
        <v/>
      </c>
      <c r="O409" s="324" t="str">
        <f>IFERROR(VLOOKUP(Tableau2[[#This Row],[Nom association/Sigle]],Tableau1[],7,FALSE),"")</f>
        <v/>
      </c>
      <c r="P409" s="222"/>
      <c r="Q409" s="333"/>
      <c r="R409" s="222"/>
      <c r="S409" s="223"/>
      <c r="T409" s="224"/>
      <c r="U409" s="224"/>
      <c r="V409" s="222"/>
      <c r="W409" s="220"/>
      <c r="X409" s="220" t="str">
        <f>IF(ISBLANK(Tableau2[[#This Row],[Date de début]]),"",UPPER(TEXT(Tableau2[[#This Row],[Date de début]],"mmm")))</f>
        <v/>
      </c>
      <c r="Y409" s="219" t="str">
        <f>IF(ISBLANK(Tableau2[[#This Row],[Date de début]]),"",UPPER(TEXT(Tableau2[[#This Row],[Date de début]],"AAAA")))</f>
        <v/>
      </c>
      <c r="Z409" s="220"/>
      <c r="AA409" s="218" t="str">
        <f>IF(ISBLANK(Tableau2[[#This Row],[Date de fin]]),"",UPPER(TEXT(Tableau2[[#This Row],[Date de fin]],"mmm")))</f>
        <v/>
      </c>
      <c r="AB409" s="221" t="str">
        <f>IF(ISBLANK(Tableau2[[#This Row],[Date de fin]]),"",UPPER(TEXT(Tableau2[[#This Row],[Date de fin]],"AAAA")))</f>
        <v/>
      </c>
      <c r="AC409" s="229">
        <f>DATEDIF(Tableau2[[#This Row],[Date de début]],Tableau2[[#This Row],[Date de fin]],"m")</f>
        <v>0</v>
      </c>
      <c r="AD409" s="224"/>
      <c r="AE409" s="225"/>
      <c r="AF409" s="225"/>
      <c r="AG409" s="222"/>
      <c r="AH409" s="227"/>
      <c r="AI409" s="226"/>
      <c r="AJ409" s="340"/>
      <c r="AK409" s="341">
        <f t="shared" si="7"/>
        <v>0</v>
      </c>
      <c r="AL409" s="342"/>
    </row>
    <row r="410" spans="3:38" ht="42" customHeight="1" x14ac:dyDescent="0.35">
      <c r="C410" s="241"/>
      <c r="D410" s="225" t="str">
        <f>IF(ISBLANK(Tableau2[[#This Row],[Date de signature]]),"",UPPER(TEXT(Tableau2[[#This Row],[Date de signature]],"mmm")))</f>
        <v/>
      </c>
      <c r="E410" s="231" t="str">
        <f>IF(ISBLANK(Tableau2[[#This Row],[Date de signature]]),"",UPPER(TEXT(Tableau2[[#This Row],[Date de signature]],"AAAA")))</f>
        <v/>
      </c>
      <c r="F410" s="240"/>
      <c r="G410" s="242"/>
      <c r="H410" s="328"/>
      <c r="I410" s="327"/>
      <c r="J410" s="333"/>
      <c r="K410" s="324" t="str">
        <f>IFERROR(VLOOKUP(Tableau2[[#This Row],[Nom association/Sigle]],Tableau1[],2,FALSE),"")</f>
        <v/>
      </c>
      <c r="L410" s="324" t="str">
        <f>IFERROR(VLOOKUP(Tableau2[[#This Row],[Nom association/Sigle]],Tableau1[],4,FALSE),"")</f>
        <v/>
      </c>
      <c r="M410" s="324" t="str">
        <f>IFERROR(VLOOKUP(Tableau2[[#This Row],[Nom association/Sigle]],Tableau1[],5,FALSE),"")</f>
        <v/>
      </c>
      <c r="N410" s="73" t="str">
        <f>IFERROR(VLOOKUP(Tableau2[[#This Row],[Nom association/Sigle]],Tableau1[],6,FALSE),"")</f>
        <v/>
      </c>
      <c r="O410" s="324" t="str">
        <f>IFERROR(VLOOKUP(Tableau2[[#This Row],[Nom association/Sigle]],Tableau1[],7,FALSE),"")</f>
        <v/>
      </c>
      <c r="P410" s="222"/>
      <c r="Q410" s="333"/>
      <c r="R410" s="222"/>
      <c r="S410" s="223"/>
      <c r="T410" s="224"/>
      <c r="U410" s="224"/>
      <c r="V410" s="222"/>
      <c r="W410" s="220"/>
      <c r="X410" s="220" t="str">
        <f>IF(ISBLANK(Tableau2[[#This Row],[Date de début]]),"",UPPER(TEXT(Tableau2[[#This Row],[Date de début]],"mmm")))</f>
        <v/>
      </c>
      <c r="Y410" s="219" t="str">
        <f>IF(ISBLANK(Tableau2[[#This Row],[Date de début]]),"",UPPER(TEXT(Tableau2[[#This Row],[Date de début]],"AAAA")))</f>
        <v/>
      </c>
      <c r="Z410" s="220"/>
      <c r="AA410" s="218" t="str">
        <f>IF(ISBLANK(Tableau2[[#This Row],[Date de fin]]),"",UPPER(TEXT(Tableau2[[#This Row],[Date de fin]],"mmm")))</f>
        <v/>
      </c>
      <c r="AB410" s="221" t="str">
        <f>IF(ISBLANK(Tableau2[[#This Row],[Date de fin]]),"",UPPER(TEXT(Tableau2[[#This Row],[Date de fin]],"AAAA")))</f>
        <v/>
      </c>
      <c r="AC410" s="229">
        <f>DATEDIF(Tableau2[[#This Row],[Date de début]],Tableau2[[#This Row],[Date de fin]],"m")</f>
        <v>0</v>
      </c>
      <c r="AD410" s="224"/>
      <c r="AE410" s="225"/>
      <c r="AF410" s="225"/>
      <c r="AG410" s="222"/>
      <c r="AH410" s="227"/>
      <c r="AI410" s="226"/>
      <c r="AJ410" s="340"/>
      <c r="AK410" s="341">
        <f t="shared" si="7"/>
        <v>0</v>
      </c>
      <c r="AL410" s="342"/>
    </row>
    <row r="411" spans="3:38" ht="42" customHeight="1" x14ac:dyDescent="0.35">
      <c r="C411" s="241"/>
      <c r="D411" s="225" t="str">
        <f>IF(ISBLANK(Tableau2[[#This Row],[Date de signature]]),"",UPPER(TEXT(Tableau2[[#This Row],[Date de signature]],"mmm")))</f>
        <v/>
      </c>
      <c r="E411" s="231" t="str">
        <f>IF(ISBLANK(Tableau2[[#This Row],[Date de signature]]),"",UPPER(TEXT(Tableau2[[#This Row],[Date de signature]],"AAAA")))</f>
        <v/>
      </c>
      <c r="F411" s="240"/>
      <c r="G411" s="242"/>
      <c r="H411" s="328"/>
      <c r="I411" s="327"/>
      <c r="J411" s="333"/>
      <c r="K411" s="324" t="str">
        <f>IFERROR(VLOOKUP(Tableau2[[#This Row],[Nom association/Sigle]],Tableau1[],2,FALSE),"")</f>
        <v/>
      </c>
      <c r="L411" s="324" t="str">
        <f>IFERROR(VLOOKUP(Tableau2[[#This Row],[Nom association/Sigle]],Tableau1[],4,FALSE),"")</f>
        <v/>
      </c>
      <c r="M411" s="324" t="str">
        <f>IFERROR(VLOOKUP(Tableau2[[#This Row],[Nom association/Sigle]],Tableau1[],5,FALSE),"")</f>
        <v/>
      </c>
      <c r="N411" s="73" t="str">
        <f>IFERROR(VLOOKUP(Tableau2[[#This Row],[Nom association/Sigle]],Tableau1[],6,FALSE),"")</f>
        <v/>
      </c>
      <c r="O411" s="324" t="str">
        <f>IFERROR(VLOOKUP(Tableau2[[#This Row],[Nom association/Sigle]],Tableau1[],7,FALSE),"")</f>
        <v/>
      </c>
      <c r="P411" s="222"/>
      <c r="Q411" s="333"/>
      <c r="R411" s="222"/>
      <c r="S411" s="223"/>
      <c r="T411" s="224"/>
      <c r="U411" s="224"/>
      <c r="V411" s="222"/>
      <c r="W411" s="220"/>
      <c r="X411" s="220" t="str">
        <f>IF(ISBLANK(Tableau2[[#This Row],[Date de début]]),"",UPPER(TEXT(Tableau2[[#This Row],[Date de début]],"mmm")))</f>
        <v/>
      </c>
      <c r="Y411" s="219" t="str">
        <f>IF(ISBLANK(Tableau2[[#This Row],[Date de début]]),"",UPPER(TEXT(Tableau2[[#This Row],[Date de début]],"AAAA")))</f>
        <v/>
      </c>
      <c r="Z411" s="220"/>
      <c r="AA411" s="218" t="str">
        <f>IF(ISBLANK(Tableau2[[#This Row],[Date de fin]]),"",UPPER(TEXT(Tableau2[[#This Row],[Date de fin]],"mmm")))</f>
        <v/>
      </c>
      <c r="AB411" s="221" t="str">
        <f>IF(ISBLANK(Tableau2[[#This Row],[Date de fin]]),"",UPPER(TEXT(Tableau2[[#This Row],[Date de fin]],"AAAA")))</f>
        <v/>
      </c>
      <c r="AC411" s="229">
        <f>DATEDIF(Tableau2[[#This Row],[Date de début]],Tableau2[[#This Row],[Date de fin]],"m")</f>
        <v>0</v>
      </c>
      <c r="AD411" s="224"/>
      <c r="AE411" s="225"/>
      <c r="AF411" s="225"/>
      <c r="AG411" s="222"/>
      <c r="AH411" s="227"/>
      <c r="AI411" s="226"/>
      <c r="AJ411" s="340"/>
      <c r="AK411" s="341">
        <f t="shared" si="7"/>
        <v>0</v>
      </c>
      <c r="AL411" s="342"/>
    </row>
    <row r="412" spans="3:38" ht="42" customHeight="1" x14ac:dyDescent="0.35">
      <c r="C412" s="241"/>
      <c r="D412" s="225" t="str">
        <f>IF(ISBLANK(Tableau2[[#This Row],[Date de signature]]),"",UPPER(TEXT(Tableau2[[#This Row],[Date de signature]],"mmm")))</f>
        <v/>
      </c>
      <c r="E412" s="231" t="str">
        <f>IF(ISBLANK(Tableau2[[#This Row],[Date de signature]]),"",UPPER(TEXT(Tableau2[[#This Row],[Date de signature]],"AAAA")))</f>
        <v/>
      </c>
      <c r="F412" s="240"/>
      <c r="G412" s="242"/>
      <c r="H412" s="328"/>
      <c r="I412" s="327"/>
      <c r="J412" s="333"/>
      <c r="K412" s="324" t="str">
        <f>IFERROR(VLOOKUP(Tableau2[[#This Row],[Nom association/Sigle]],Tableau1[],2,FALSE),"")</f>
        <v/>
      </c>
      <c r="L412" s="324" t="str">
        <f>IFERROR(VLOOKUP(Tableau2[[#This Row],[Nom association/Sigle]],Tableau1[],4,FALSE),"")</f>
        <v/>
      </c>
      <c r="M412" s="324" t="str">
        <f>IFERROR(VLOOKUP(Tableau2[[#This Row],[Nom association/Sigle]],Tableau1[],5,FALSE),"")</f>
        <v/>
      </c>
      <c r="N412" s="73" t="str">
        <f>IFERROR(VLOOKUP(Tableau2[[#This Row],[Nom association/Sigle]],Tableau1[],6,FALSE),"")</f>
        <v/>
      </c>
      <c r="O412" s="324" t="str">
        <f>IFERROR(VLOOKUP(Tableau2[[#This Row],[Nom association/Sigle]],Tableau1[],7,FALSE),"")</f>
        <v/>
      </c>
      <c r="P412" s="222"/>
      <c r="Q412" s="333"/>
      <c r="R412" s="222"/>
      <c r="S412" s="223"/>
      <c r="T412" s="224"/>
      <c r="U412" s="224"/>
      <c r="V412" s="222"/>
      <c r="W412" s="220"/>
      <c r="X412" s="220" t="str">
        <f>IF(ISBLANK(Tableau2[[#This Row],[Date de début]]),"",UPPER(TEXT(Tableau2[[#This Row],[Date de début]],"mmm")))</f>
        <v/>
      </c>
      <c r="Y412" s="219" t="str">
        <f>IF(ISBLANK(Tableau2[[#This Row],[Date de début]]),"",UPPER(TEXT(Tableau2[[#This Row],[Date de début]],"AAAA")))</f>
        <v/>
      </c>
      <c r="Z412" s="220"/>
      <c r="AA412" s="218" t="str">
        <f>IF(ISBLANK(Tableau2[[#This Row],[Date de fin]]),"",UPPER(TEXT(Tableau2[[#This Row],[Date de fin]],"mmm")))</f>
        <v/>
      </c>
      <c r="AB412" s="221" t="str">
        <f>IF(ISBLANK(Tableau2[[#This Row],[Date de fin]]),"",UPPER(TEXT(Tableau2[[#This Row],[Date de fin]],"AAAA")))</f>
        <v/>
      </c>
      <c r="AC412" s="229">
        <f>DATEDIF(Tableau2[[#This Row],[Date de début]],Tableau2[[#This Row],[Date de fin]],"m")</f>
        <v>0</v>
      </c>
      <c r="AD412" s="224"/>
      <c r="AE412" s="225"/>
      <c r="AF412" s="225"/>
      <c r="AG412" s="222"/>
      <c r="AH412" s="227"/>
      <c r="AI412" s="226"/>
      <c r="AJ412" s="340"/>
      <c r="AK412" s="341">
        <f t="shared" si="7"/>
        <v>0</v>
      </c>
      <c r="AL412" s="342"/>
    </row>
    <row r="413" spans="3:38" ht="42" customHeight="1" x14ac:dyDescent="0.35">
      <c r="C413" s="241"/>
      <c r="D413" s="225" t="str">
        <f>IF(ISBLANK(Tableau2[[#This Row],[Date de signature]]),"",UPPER(TEXT(Tableau2[[#This Row],[Date de signature]],"mmm")))</f>
        <v/>
      </c>
      <c r="E413" s="231" t="str">
        <f>IF(ISBLANK(Tableau2[[#This Row],[Date de signature]]),"",UPPER(TEXT(Tableau2[[#This Row],[Date de signature]],"AAAA")))</f>
        <v/>
      </c>
      <c r="F413" s="240"/>
      <c r="G413" s="242"/>
      <c r="H413" s="328"/>
      <c r="I413" s="327"/>
      <c r="J413" s="333"/>
      <c r="K413" s="324" t="str">
        <f>IFERROR(VLOOKUP(Tableau2[[#This Row],[Nom association/Sigle]],Tableau1[],2,FALSE),"")</f>
        <v/>
      </c>
      <c r="L413" s="324" t="str">
        <f>IFERROR(VLOOKUP(Tableau2[[#This Row],[Nom association/Sigle]],Tableau1[],4,FALSE),"")</f>
        <v/>
      </c>
      <c r="M413" s="324" t="str">
        <f>IFERROR(VLOOKUP(Tableau2[[#This Row],[Nom association/Sigle]],Tableau1[],5,FALSE),"")</f>
        <v/>
      </c>
      <c r="N413" s="73" t="str">
        <f>IFERROR(VLOOKUP(Tableau2[[#This Row],[Nom association/Sigle]],Tableau1[],6,FALSE),"")</f>
        <v/>
      </c>
      <c r="O413" s="324" t="str">
        <f>IFERROR(VLOOKUP(Tableau2[[#This Row],[Nom association/Sigle]],Tableau1[],7,FALSE),"")</f>
        <v/>
      </c>
      <c r="P413" s="222"/>
      <c r="Q413" s="333"/>
      <c r="R413" s="222"/>
      <c r="S413" s="223"/>
      <c r="T413" s="224"/>
      <c r="U413" s="224"/>
      <c r="V413" s="222"/>
      <c r="W413" s="220"/>
      <c r="X413" s="220" t="str">
        <f>IF(ISBLANK(Tableau2[[#This Row],[Date de début]]),"",UPPER(TEXT(Tableau2[[#This Row],[Date de début]],"mmm")))</f>
        <v/>
      </c>
      <c r="Y413" s="219" t="str">
        <f>IF(ISBLANK(Tableau2[[#This Row],[Date de début]]),"",UPPER(TEXT(Tableau2[[#This Row],[Date de début]],"AAAA")))</f>
        <v/>
      </c>
      <c r="Z413" s="220"/>
      <c r="AA413" s="218" t="str">
        <f>IF(ISBLANK(Tableau2[[#This Row],[Date de fin]]),"",UPPER(TEXT(Tableau2[[#This Row],[Date de fin]],"mmm")))</f>
        <v/>
      </c>
      <c r="AB413" s="221" t="str">
        <f>IF(ISBLANK(Tableau2[[#This Row],[Date de fin]]),"",UPPER(TEXT(Tableau2[[#This Row],[Date de fin]],"AAAA")))</f>
        <v/>
      </c>
      <c r="AC413" s="229">
        <f>DATEDIF(Tableau2[[#This Row],[Date de début]],Tableau2[[#This Row],[Date de fin]],"m")</f>
        <v>0</v>
      </c>
      <c r="AD413" s="224"/>
      <c r="AE413" s="225"/>
      <c r="AF413" s="225"/>
      <c r="AG413" s="222"/>
      <c r="AH413" s="227"/>
      <c r="AI413" s="226"/>
      <c r="AJ413" s="340"/>
      <c r="AK413" s="341">
        <f t="shared" ref="AK413:AK476" si="8">SUM(AJ413-AL413)</f>
        <v>0</v>
      </c>
      <c r="AL413" s="342"/>
    </row>
    <row r="414" spans="3:38" ht="42" customHeight="1" x14ac:dyDescent="0.35">
      <c r="C414" s="241"/>
      <c r="D414" s="225" t="str">
        <f>IF(ISBLANK(Tableau2[[#This Row],[Date de signature]]),"",UPPER(TEXT(Tableau2[[#This Row],[Date de signature]],"mmm")))</f>
        <v/>
      </c>
      <c r="E414" s="231" t="str">
        <f>IF(ISBLANK(Tableau2[[#This Row],[Date de signature]]),"",UPPER(TEXT(Tableau2[[#This Row],[Date de signature]],"AAAA")))</f>
        <v/>
      </c>
      <c r="F414" s="240"/>
      <c r="G414" s="242"/>
      <c r="H414" s="328"/>
      <c r="I414" s="327"/>
      <c r="J414" s="333"/>
      <c r="K414" s="324" t="str">
        <f>IFERROR(VLOOKUP(Tableau2[[#This Row],[Nom association/Sigle]],Tableau1[],2,FALSE),"")</f>
        <v/>
      </c>
      <c r="L414" s="324" t="str">
        <f>IFERROR(VLOOKUP(Tableau2[[#This Row],[Nom association/Sigle]],Tableau1[],4,FALSE),"")</f>
        <v/>
      </c>
      <c r="M414" s="324" t="str">
        <f>IFERROR(VLOOKUP(Tableau2[[#This Row],[Nom association/Sigle]],Tableau1[],5,FALSE),"")</f>
        <v/>
      </c>
      <c r="N414" s="73" t="str">
        <f>IFERROR(VLOOKUP(Tableau2[[#This Row],[Nom association/Sigle]],Tableau1[],6,FALSE),"")</f>
        <v/>
      </c>
      <c r="O414" s="324" t="str">
        <f>IFERROR(VLOOKUP(Tableau2[[#This Row],[Nom association/Sigle]],Tableau1[],7,FALSE),"")</f>
        <v/>
      </c>
      <c r="P414" s="222"/>
      <c r="Q414" s="333"/>
      <c r="R414" s="222"/>
      <c r="S414" s="223"/>
      <c r="T414" s="224"/>
      <c r="U414" s="224"/>
      <c r="V414" s="222"/>
      <c r="W414" s="220"/>
      <c r="X414" s="220" t="str">
        <f>IF(ISBLANK(Tableau2[[#This Row],[Date de début]]),"",UPPER(TEXT(Tableau2[[#This Row],[Date de début]],"mmm")))</f>
        <v/>
      </c>
      <c r="Y414" s="219" t="str">
        <f>IF(ISBLANK(Tableau2[[#This Row],[Date de début]]),"",UPPER(TEXT(Tableau2[[#This Row],[Date de début]],"AAAA")))</f>
        <v/>
      </c>
      <c r="Z414" s="220"/>
      <c r="AA414" s="218" t="str">
        <f>IF(ISBLANK(Tableau2[[#This Row],[Date de fin]]),"",UPPER(TEXT(Tableau2[[#This Row],[Date de fin]],"mmm")))</f>
        <v/>
      </c>
      <c r="AB414" s="221" t="str">
        <f>IF(ISBLANK(Tableau2[[#This Row],[Date de fin]]),"",UPPER(TEXT(Tableau2[[#This Row],[Date de fin]],"AAAA")))</f>
        <v/>
      </c>
      <c r="AC414" s="229">
        <f>DATEDIF(Tableau2[[#This Row],[Date de début]],Tableau2[[#This Row],[Date de fin]],"m")</f>
        <v>0</v>
      </c>
      <c r="AD414" s="224"/>
      <c r="AE414" s="225"/>
      <c r="AF414" s="225"/>
      <c r="AG414" s="222"/>
      <c r="AH414" s="227"/>
      <c r="AI414" s="226"/>
      <c r="AJ414" s="340"/>
      <c r="AK414" s="341">
        <f t="shared" si="8"/>
        <v>0</v>
      </c>
      <c r="AL414" s="342"/>
    </row>
    <row r="415" spans="3:38" ht="42" customHeight="1" x14ac:dyDescent="0.35">
      <c r="C415" s="241"/>
      <c r="D415" s="225" t="str">
        <f>IF(ISBLANK(Tableau2[[#This Row],[Date de signature]]),"",UPPER(TEXT(Tableau2[[#This Row],[Date de signature]],"mmm")))</f>
        <v/>
      </c>
      <c r="E415" s="231" t="str">
        <f>IF(ISBLANK(Tableau2[[#This Row],[Date de signature]]),"",UPPER(TEXT(Tableau2[[#This Row],[Date de signature]],"AAAA")))</f>
        <v/>
      </c>
      <c r="F415" s="240"/>
      <c r="G415" s="242"/>
      <c r="H415" s="328"/>
      <c r="I415" s="327"/>
      <c r="J415" s="333"/>
      <c r="K415" s="324" t="str">
        <f>IFERROR(VLOOKUP(Tableau2[[#This Row],[Nom association/Sigle]],Tableau1[],2,FALSE),"")</f>
        <v/>
      </c>
      <c r="L415" s="324" t="str">
        <f>IFERROR(VLOOKUP(Tableau2[[#This Row],[Nom association/Sigle]],Tableau1[],4,FALSE),"")</f>
        <v/>
      </c>
      <c r="M415" s="324" t="str">
        <f>IFERROR(VLOOKUP(Tableau2[[#This Row],[Nom association/Sigle]],Tableau1[],5,FALSE),"")</f>
        <v/>
      </c>
      <c r="N415" s="73" t="str">
        <f>IFERROR(VLOOKUP(Tableau2[[#This Row],[Nom association/Sigle]],Tableau1[],6,FALSE),"")</f>
        <v/>
      </c>
      <c r="O415" s="324" t="str">
        <f>IFERROR(VLOOKUP(Tableau2[[#This Row],[Nom association/Sigle]],Tableau1[],7,FALSE),"")</f>
        <v/>
      </c>
      <c r="P415" s="222"/>
      <c r="Q415" s="333"/>
      <c r="R415" s="222"/>
      <c r="S415" s="223"/>
      <c r="T415" s="224"/>
      <c r="U415" s="224"/>
      <c r="V415" s="222"/>
      <c r="W415" s="220"/>
      <c r="X415" s="220" t="str">
        <f>IF(ISBLANK(Tableau2[[#This Row],[Date de début]]),"",UPPER(TEXT(Tableau2[[#This Row],[Date de début]],"mmm")))</f>
        <v/>
      </c>
      <c r="Y415" s="219" t="str">
        <f>IF(ISBLANK(Tableau2[[#This Row],[Date de début]]),"",UPPER(TEXT(Tableau2[[#This Row],[Date de début]],"AAAA")))</f>
        <v/>
      </c>
      <c r="Z415" s="220"/>
      <c r="AA415" s="218" t="str">
        <f>IF(ISBLANK(Tableau2[[#This Row],[Date de fin]]),"",UPPER(TEXT(Tableau2[[#This Row],[Date de fin]],"mmm")))</f>
        <v/>
      </c>
      <c r="AB415" s="221" t="str">
        <f>IF(ISBLANK(Tableau2[[#This Row],[Date de fin]]),"",UPPER(TEXT(Tableau2[[#This Row],[Date de fin]],"AAAA")))</f>
        <v/>
      </c>
      <c r="AC415" s="229">
        <f>DATEDIF(Tableau2[[#This Row],[Date de début]],Tableau2[[#This Row],[Date de fin]],"m")</f>
        <v>0</v>
      </c>
      <c r="AD415" s="224"/>
      <c r="AE415" s="225"/>
      <c r="AF415" s="225"/>
      <c r="AG415" s="222"/>
      <c r="AH415" s="227"/>
      <c r="AI415" s="226"/>
      <c r="AJ415" s="340"/>
      <c r="AK415" s="341">
        <f t="shared" si="8"/>
        <v>0</v>
      </c>
      <c r="AL415" s="342"/>
    </row>
    <row r="416" spans="3:38" ht="42" customHeight="1" x14ac:dyDescent="0.35">
      <c r="C416" s="241"/>
      <c r="D416" s="225" t="str">
        <f>IF(ISBLANK(Tableau2[[#This Row],[Date de signature]]),"",UPPER(TEXT(Tableau2[[#This Row],[Date de signature]],"mmm")))</f>
        <v/>
      </c>
      <c r="E416" s="231" t="str">
        <f>IF(ISBLANK(Tableau2[[#This Row],[Date de signature]]),"",UPPER(TEXT(Tableau2[[#This Row],[Date de signature]],"AAAA")))</f>
        <v/>
      </c>
      <c r="F416" s="240"/>
      <c r="G416" s="242"/>
      <c r="H416" s="328"/>
      <c r="I416" s="327"/>
      <c r="J416" s="333"/>
      <c r="K416" s="324" t="str">
        <f>IFERROR(VLOOKUP(Tableau2[[#This Row],[Nom association/Sigle]],Tableau1[],2,FALSE),"")</f>
        <v/>
      </c>
      <c r="L416" s="324" t="str">
        <f>IFERROR(VLOOKUP(Tableau2[[#This Row],[Nom association/Sigle]],Tableau1[],4,FALSE),"")</f>
        <v/>
      </c>
      <c r="M416" s="324" t="str">
        <f>IFERROR(VLOOKUP(Tableau2[[#This Row],[Nom association/Sigle]],Tableau1[],5,FALSE),"")</f>
        <v/>
      </c>
      <c r="N416" s="73" t="str">
        <f>IFERROR(VLOOKUP(Tableau2[[#This Row],[Nom association/Sigle]],Tableau1[],6,FALSE),"")</f>
        <v/>
      </c>
      <c r="O416" s="324" t="str">
        <f>IFERROR(VLOOKUP(Tableau2[[#This Row],[Nom association/Sigle]],Tableau1[],7,FALSE),"")</f>
        <v/>
      </c>
      <c r="P416" s="222"/>
      <c r="Q416" s="333"/>
      <c r="R416" s="222"/>
      <c r="S416" s="223"/>
      <c r="T416" s="224"/>
      <c r="U416" s="224"/>
      <c r="V416" s="222"/>
      <c r="W416" s="220"/>
      <c r="X416" s="220" t="str">
        <f>IF(ISBLANK(Tableau2[[#This Row],[Date de début]]),"",UPPER(TEXT(Tableau2[[#This Row],[Date de début]],"mmm")))</f>
        <v/>
      </c>
      <c r="Y416" s="219" t="str">
        <f>IF(ISBLANK(Tableau2[[#This Row],[Date de début]]),"",UPPER(TEXT(Tableau2[[#This Row],[Date de début]],"AAAA")))</f>
        <v/>
      </c>
      <c r="Z416" s="220"/>
      <c r="AA416" s="218" t="str">
        <f>IF(ISBLANK(Tableau2[[#This Row],[Date de fin]]),"",UPPER(TEXT(Tableau2[[#This Row],[Date de fin]],"mmm")))</f>
        <v/>
      </c>
      <c r="AB416" s="221" t="str">
        <f>IF(ISBLANK(Tableau2[[#This Row],[Date de fin]]),"",UPPER(TEXT(Tableau2[[#This Row],[Date de fin]],"AAAA")))</f>
        <v/>
      </c>
      <c r="AC416" s="229">
        <f>DATEDIF(Tableau2[[#This Row],[Date de début]],Tableau2[[#This Row],[Date de fin]],"m")</f>
        <v>0</v>
      </c>
      <c r="AD416" s="224"/>
      <c r="AE416" s="225"/>
      <c r="AF416" s="225"/>
      <c r="AG416" s="222"/>
      <c r="AH416" s="227"/>
      <c r="AI416" s="226"/>
      <c r="AJ416" s="340"/>
      <c r="AK416" s="341">
        <f t="shared" si="8"/>
        <v>0</v>
      </c>
      <c r="AL416" s="342"/>
    </row>
    <row r="417" spans="3:38" ht="42" customHeight="1" x14ac:dyDescent="0.35">
      <c r="C417" s="241"/>
      <c r="D417" s="225" t="str">
        <f>IF(ISBLANK(Tableau2[[#This Row],[Date de signature]]),"",UPPER(TEXT(Tableau2[[#This Row],[Date de signature]],"mmm")))</f>
        <v/>
      </c>
      <c r="E417" s="231" t="str">
        <f>IF(ISBLANK(Tableau2[[#This Row],[Date de signature]]),"",UPPER(TEXT(Tableau2[[#This Row],[Date de signature]],"AAAA")))</f>
        <v/>
      </c>
      <c r="F417" s="240"/>
      <c r="G417" s="242"/>
      <c r="H417" s="328"/>
      <c r="I417" s="327"/>
      <c r="J417" s="333"/>
      <c r="K417" s="324" t="str">
        <f>IFERROR(VLOOKUP(Tableau2[[#This Row],[Nom association/Sigle]],Tableau1[],2,FALSE),"")</f>
        <v/>
      </c>
      <c r="L417" s="324" t="str">
        <f>IFERROR(VLOOKUP(Tableau2[[#This Row],[Nom association/Sigle]],Tableau1[],4,FALSE),"")</f>
        <v/>
      </c>
      <c r="M417" s="324" t="str">
        <f>IFERROR(VLOOKUP(Tableau2[[#This Row],[Nom association/Sigle]],Tableau1[],5,FALSE),"")</f>
        <v/>
      </c>
      <c r="N417" s="73" t="str">
        <f>IFERROR(VLOOKUP(Tableau2[[#This Row],[Nom association/Sigle]],Tableau1[],6,FALSE),"")</f>
        <v/>
      </c>
      <c r="O417" s="324" t="str">
        <f>IFERROR(VLOOKUP(Tableau2[[#This Row],[Nom association/Sigle]],Tableau1[],7,FALSE),"")</f>
        <v/>
      </c>
      <c r="P417" s="222"/>
      <c r="Q417" s="333"/>
      <c r="R417" s="222"/>
      <c r="S417" s="223"/>
      <c r="T417" s="224"/>
      <c r="U417" s="224"/>
      <c r="V417" s="222"/>
      <c r="W417" s="220"/>
      <c r="X417" s="220" t="str">
        <f>IF(ISBLANK(Tableau2[[#This Row],[Date de début]]),"",UPPER(TEXT(Tableau2[[#This Row],[Date de début]],"mmm")))</f>
        <v/>
      </c>
      <c r="Y417" s="219" t="str">
        <f>IF(ISBLANK(Tableau2[[#This Row],[Date de début]]),"",UPPER(TEXT(Tableau2[[#This Row],[Date de début]],"AAAA")))</f>
        <v/>
      </c>
      <c r="Z417" s="220"/>
      <c r="AA417" s="218" t="str">
        <f>IF(ISBLANK(Tableau2[[#This Row],[Date de fin]]),"",UPPER(TEXT(Tableau2[[#This Row],[Date de fin]],"mmm")))</f>
        <v/>
      </c>
      <c r="AB417" s="221" t="str">
        <f>IF(ISBLANK(Tableau2[[#This Row],[Date de fin]]),"",UPPER(TEXT(Tableau2[[#This Row],[Date de fin]],"AAAA")))</f>
        <v/>
      </c>
      <c r="AC417" s="229">
        <f>DATEDIF(Tableau2[[#This Row],[Date de début]],Tableau2[[#This Row],[Date de fin]],"m")</f>
        <v>0</v>
      </c>
      <c r="AD417" s="224"/>
      <c r="AE417" s="225"/>
      <c r="AF417" s="225"/>
      <c r="AG417" s="222"/>
      <c r="AH417" s="227"/>
      <c r="AI417" s="226"/>
      <c r="AJ417" s="340"/>
      <c r="AK417" s="341">
        <f t="shared" si="8"/>
        <v>0</v>
      </c>
      <c r="AL417" s="342"/>
    </row>
    <row r="418" spans="3:38" ht="42" customHeight="1" x14ac:dyDescent="0.35">
      <c r="C418" s="241"/>
      <c r="D418" s="225" t="str">
        <f>IF(ISBLANK(Tableau2[[#This Row],[Date de signature]]),"",UPPER(TEXT(Tableau2[[#This Row],[Date de signature]],"mmm")))</f>
        <v/>
      </c>
      <c r="E418" s="231" t="str">
        <f>IF(ISBLANK(Tableau2[[#This Row],[Date de signature]]),"",UPPER(TEXT(Tableau2[[#This Row],[Date de signature]],"AAAA")))</f>
        <v/>
      </c>
      <c r="F418" s="240"/>
      <c r="G418" s="242"/>
      <c r="H418" s="328"/>
      <c r="I418" s="327"/>
      <c r="J418" s="333"/>
      <c r="K418" s="324" t="str">
        <f>IFERROR(VLOOKUP(Tableau2[[#This Row],[Nom association/Sigle]],Tableau1[],2,FALSE),"")</f>
        <v/>
      </c>
      <c r="L418" s="324" t="str">
        <f>IFERROR(VLOOKUP(Tableau2[[#This Row],[Nom association/Sigle]],Tableau1[],4,FALSE),"")</f>
        <v/>
      </c>
      <c r="M418" s="324" t="str">
        <f>IFERROR(VLOOKUP(Tableau2[[#This Row],[Nom association/Sigle]],Tableau1[],5,FALSE),"")</f>
        <v/>
      </c>
      <c r="N418" s="73" t="str">
        <f>IFERROR(VLOOKUP(Tableau2[[#This Row],[Nom association/Sigle]],Tableau1[],6,FALSE),"")</f>
        <v/>
      </c>
      <c r="O418" s="324" t="str">
        <f>IFERROR(VLOOKUP(Tableau2[[#This Row],[Nom association/Sigle]],Tableau1[],7,FALSE),"")</f>
        <v/>
      </c>
      <c r="P418" s="222"/>
      <c r="Q418" s="333"/>
      <c r="R418" s="222"/>
      <c r="S418" s="223"/>
      <c r="T418" s="224"/>
      <c r="U418" s="224"/>
      <c r="V418" s="222"/>
      <c r="W418" s="220"/>
      <c r="X418" s="220" t="str">
        <f>IF(ISBLANK(Tableau2[[#This Row],[Date de début]]),"",UPPER(TEXT(Tableau2[[#This Row],[Date de début]],"mmm")))</f>
        <v/>
      </c>
      <c r="Y418" s="219" t="str">
        <f>IF(ISBLANK(Tableau2[[#This Row],[Date de début]]),"",UPPER(TEXT(Tableau2[[#This Row],[Date de début]],"AAAA")))</f>
        <v/>
      </c>
      <c r="Z418" s="220"/>
      <c r="AA418" s="218" t="str">
        <f>IF(ISBLANK(Tableau2[[#This Row],[Date de fin]]),"",UPPER(TEXT(Tableau2[[#This Row],[Date de fin]],"mmm")))</f>
        <v/>
      </c>
      <c r="AB418" s="221" t="str">
        <f>IF(ISBLANK(Tableau2[[#This Row],[Date de fin]]),"",UPPER(TEXT(Tableau2[[#This Row],[Date de fin]],"AAAA")))</f>
        <v/>
      </c>
      <c r="AC418" s="229">
        <f>DATEDIF(Tableau2[[#This Row],[Date de début]],Tableau2[[#This Row],[Date de fin]],"m")</f>
        <v>0</v>
      </c>
      <c r="AD418" s="224"/>
      <c r="AE418" s="225"/>
      <c r="AF418" s="225"/>
      <c r="AG418" s="222"/>
      <c r="AH418" s="227"/>
      <c r="AI418" s="226"/>
      <c r="AJ418" s="340"/>
      <c r="AK418" s="341">
        <f t="shared" si="8"/>
        <v>0</v>
      </c>
      <c r="AL418" s="342"/>
    </row>
    <row r="419" spans="3:38" ht="42" customHeight="1" x14ac:dyDescent="0.35">
      <c r="C419" s="241"/>
      <c r="D419" s="225" t="str">
        <f>IF(ISBLANK(Tableau2[[#This Row],[Date de signature]]),"",UPPER(TEXT(Tableau2[[#This Row],[Date de signature]],"mmm")))</f>
        <v/>
      </c>
      <c r="E419" s="231" t="str">
        <f>IF(ISBLANK(Tableau2[[#This Row],[Date de signature]]),"",UPPER(TEXT(Tableau2[[#This Row],[Date de signature]],"AAAA")))</f>
        <v/>
      </c>
      <c r="F419" s="240"/>
      <c r="G419" s="242"/>
      <c r="H419" s="328"/>
      <c r="I419" s="327"/>
      <c r="J419" s="333"/>
      <c r="K419" s="324" t="str">
        <f>IFERROR(VLOOKUP(Tableau2[[#This Row],[Nom association/Sigle]],Tableau1[],2,FALSE),"")</f>
        <v/>
      </c>
      <c r="L419" s="324" t="str">
        <f>IFERROR(VLOOKUP(Tableau2[[#This Row],[Nom association/Sigle]],Tableau1[],4,FALSE),"")</f>
        <v/>
      </c>
      <c r="M419" s="324" t="str">
        <f>IFERROR(VLOOKUP(Tableau2[[#This Row],[Nom association/Sigle]],Tableau1[],5,FALSE),"")</f>
        <v/>
      </c>
      <c r="N419" s="73" t="str">
        <f>IFERROR(VLOOKUP(Tableau2[[#This Row],[Nom association/Sigle]],Tableau1[],6,FALSE),"")</f>
        <v/>
      </c>
      <c r="O419" s="324" t="str">
        <f>IFERROR(VLOOKUP(Tableau2[[#This Row],[Nom association/Sigle]],Tableau1[],7,FALSE),"")</f>
        <v/>
      </c>
      <c r="P419" s="222"/>
      <c r="Q419" s="333"/>
      <c r="R419" s="222"/>
      <c r="S419" s="223"/>
      <c r="T419" s="224"/>
      <c r="U419" s="224"/>
      <c r="V419" s="222"/>
      <c r="W419" s="220"/>
      <c r="X419" s="220" t="str">
        <f>IF(ISBLANK(Tableau2[[#This Row],[Date de début]]),"",UPPER(TEXT(Tableau2[[#This Row],[Date de début]],"mmm")))</f>
        <v/>
      </c>
      <c r="Y419" s="219" t="str">
        <f>IF(ISBLANK(Tableau2[[#This Row],[Date de début]]),"",UPPER(TEXT(Tableau2[[#This Row],[Date de début]],"AAAA")))</f>
        <v/>
      </c>
      <c r="Z419" s="220"/>
      <c r="AA419" s="218" t="str">
        <f>IF(ISBLANK(Tableau2[[#This Row],[Date de fin]]),"",UPPER(TEXT(Tableau2[[#This Row],[Date de fin]],"mmm")))</f>
        <v/>
      </c>
      <c r="AB419" s="221" t="str">
        <f>IF(ISBLANK(Tableau2[[#This Row],[Date de fin]]),"",UPPER(TEXT(Tableau2[[#This Row],[Date de fin]],"AAAA")))</f>
        <v/>
      </c>
      <c r="AC419" s="229">
        <f>DATEDIF(Tableau2[[#This Row],[Date de début]],Tableau2[[#This Row],[Date de fin]],"m")</f>
        <v>0</v>
      </c>
      <c r="AD419" s="224"/>
      <c r="AE419" s="225"/>
      <c r="AF419" s="225"/>
      <c r="AG419" s="222"/>
      <c r="AH419" s="227"/>
      <c r="AI419" s="226"/>
      <c r="AJ419" s="340"/>
      <c r="AK419" s="341">
        <f t="shared" si="8"/>
        <v>0</v>
      </c>
      <c r="AL419" s="342"/>
    </row>
    <row r="420" spans="3:38" ht="42" customHeight="1" x14ac:dyDescent="0.35">
      <c r="C420" s="241"/>
      <c r="D420" s="225" t="str">
        <f>IF(ISBLANK(Tableau2[[#This Row],[Date de signature]]),"",UPPER(TEXT(Tableau2[[#This Row],[Date de signature]],"mmm")))</f>
        <v/>
      </c>
      <c r="E420" s="231" t="str">
        <f>IF(ISBLANK(Tableau2[[#This Row],[Date de signature]]),"",UPPER(TEXT(Tableau2[[#This Row],[Date de signature]],"AAAA")))</f>
        <v/>
      </c>
      <c r="F420" s="240"/>
      <c r="G420" s="242"/>
      <c r="H420" s="328"/>
      <c r="I420" s="327"/>
      <c r="J420" s="333"/>
      <c r="K420" s="324" t="str">
        <f>IFERROR(VLOOKUP(Tableau2[[#This Row],[Nom association/Sigle]],Tableau1[],2,FALSE),"")</f>
        <v/>
      </c>
      <c r="L420" s="324" t="str">
        <f>IFERROR(VLOOKUP(Tableau2[[#This Row],[Nom association/Sigle]],Tableau1[],4,FALSE),"")</f>
        <v/>
      </c>
      <c r="M420" s="324" t="str">
        <f>IFERROR(VLOOKUP(Tableau2[[#This Row],[Nom association/Sigle]],Tableau1[],5,FALSE),"")</f>
        <v/>
      </c>
      <c r="N420" s="73" t="str">
        <f>IFERROR(VLOOKUP(Tableau2[[#This Row],[Nom association/Sigle]],Tableau1[],6,FALSE),"")</f>
        <v/>
      </c>
      <c r="O420" s="324" t="str">
        <f>IFERROR(VLOOKUP(Tableau2[[#This Row],[Nom association/Sigle]],Tableau1[],7,FALSE),"")</f>
        <v/>
      </c>
      <c r="P420" s="222"/>
      <c r="Q420" s="333"/>
      <c r="R420" s="222"/>
      <c r="S420" s="223"/>
      <c r="T420" s="224"/>
      <c r="U420" s="224"/>
      <c r="V420" s="222"/>
      <c r="W420" s="220"/>
      <c r="X420" s="220" t="str">
        <f>IF(ISBLANK(Tableau2[[#This Row],[Date de début]]),"",UPPER(TEXT(Tableau2[[#This Row],[Date de début]],"mmm")))</f>
        <v/>
      </c>
      <c r="Y420" s="219" t="str">
        <f>IF(ISBLANK(Tableau2[[#This Row],[Date de début]]),"",UPPER(TEXT(Tableau2[[#This Row],[Date de début]],"AAAA")))</f>
        <v/>
      </c>
      <c r="Z420" s="220"/>
      <c r="AA420" s="218" t="str">
        <f>IF(ISBLANK(Tableau2[[#This Row],[Date de fin]]),"",UPPER(TEXT(Tableau2[[#This Row],[Date de fin]],"mmm")))</f>
        <v/>
      </c>
      <c r="AB420" s="221" t="str">
        <f>IF(ISBLANK(Tableau2[[#This Row],[Date de fin]]),"",UPPER(TEXT(Tableau2[[#This Row],[Date de fin]],"AAAA")))</f>
        <v/>
      </c>
      <c r="AC420" s="229">
        <f>DATEDIF(Tableau2[[#This Row],[Date de début]],Tableau2[[#This Row],[Date de fin]],"m")</f>
        <v>0</v>
      </c>
      <c r="AD420" s="224"/>
      <c r="AE420" s="225"/>
      <c r="AF420" s="225"/>
      <c r="AG420" s="222"/>
      <c r="AH420" s="227"/>
      <c r="AI420" s="226"/>
      <c r="AJ420" s="340"/>
      <c r="AK420" s="341">
        <f t="shared" si="8"/>
        <v>0</v>
      </c>
      <c r="AL420" s="342"/>
    </row>
    <row r="421" spans="3:38" ht="42" customHeight="1" x14ac:dyDescent="0.35">
      <c r="C421" s="241"/>
      <c r="D421" s="225" t="str">
        <f>IF(ISBLANK(Tableau2[[#This Row],[Date de signature]]),"",UPPER(TEXT(Tableau2[[#This Row],[Date de signature]],"mmm")))</f>
        <v/>
      </c>
      <c r="E421" s="231" t="str">
        <f>IF(ISBLANK(Tableau2[[#This Row],[Date de signature]]),"",UPPER(TEXT(Tableau2[[#This Row],[Date de signature]],"AAAA")))</f>
        <v/>
      </c>
      <c r="F421" s="240"/>
      <c r="G421" s="242"/>
      <c r="H421" s="328"/>
      <c r="I421" s="327"/>
      <c r="J421" s="333"/>
      <c r="K421" s="324" t="str">
        <f>IFERROR(VLOOKUP(Tableau2[[#This Row],[Nom association/Sigle]],Tableau1[],2,FALSE),"")</f>
        <v/>
      </c>
      <c r="L421" s="324" t="str">
        <f>IFERROR(VLOOKUP(Tableau2[[#This Row],[Nom association/Sigle]],Tableau1[],4,FALSE),"")</f>
        <v/>
      </c>
      <c r="M421" s="324" t="str">
        <f>IFERROR(VLOOKUP(Tableau2[[#This Row],[Nom association/Sigle]],Tableau1[],5,FALSE),"")</f>
        <v/>
      </c>
      <c r="N421" s="73" t="str">
        <f>IFERROR(VLOOKUP(Tableau2[[#This Row],[Nom association/Sigle]],Tableau1[],6,FALSE),"")</f>
        <v/>
      </c>
      <c r="O421" s="324" t="str">
        <f>IFERROR(VLOOKUP(Tableau2[[#This Row],[Nom association/Sigle]],Tableau1[],7,FALSE),"")</f>
        <v/>
      </c>
      <c r="P421" s="222"/>
      <c r="Q421" s="333"/>
      <c r="R421" s="222"/>
      <c r="S421" s="223"/>
      <c r="T421" s="224"/>
      <c r="U421" s="224"/>
      <c r="V421" s="222"/>
      <c r="W421" s="220"/>
      <c r="X421" s="220" t="str">
        <f>IF(ISBLANK(Tableau2[[#This Row],[Date de début]]),"",UPPER(TEXT(Tableau2[[#This Row],[Date de début]],"mmm")))</f>
        <v/>
      </c>
      <c r="Y421" s="219" t="str">
        <f>IF(ISBLANK(Tableau2[[#This Row],[Date de début]]),"",UPPER(TEXT(Tableau2[[#This Row],[Date de début]],"AAAA")))</f>
        <v/>
      </c>
      <c r="Z421" s="220"/>
      <c r="AA421" s="218" t="str">
        <f>IF(ISBLANK(Tableau2[[#This Row],[Date de fin]]),"",UPPER(TEXT(Tableau2[[#This Row],[Date de fin]],"mmm")))</f>
        <v/>
      </c>
      <c r="AB421" s="221" t="str">
        <f>IF(ISBLANK(Tableau2[[#This Row],[Date de fin]]),"",UPPER(TEXT(Tableau2[[#This Row],[Date de fin]],"AAAA")))</f>
        <v/>
      </c>
      <c r="AC421" s="229">
        <f>DATEDIF(Tableau2[[#This Row],[Date de début]],Tableau2[[#This Row],[Date de fin]],"m")</f>
        <v>0</v>
      </c>
      <c r="AD421" s="224"/>
      <c r="AE421" s="225"/>
      <c r="AF421" s="225"/>
      <c r="AG421" s="222"/>
      <c r="AH421" s="227"/>
      <c r="AI421" s="226"/>
      <c r="AJ421" s="340"/>
      <c r="AK421" s="341">
        <f t="shared" si="8"/>
        <v>0</v>
      </c>
      <c r="AL421" s="342"/>
    </row>
    <row r="422" spans="3:38" ht="42" customHeight="1" x14ac:dyDescent="0.35">
      <c r="C422" s="241"/>
      <c r="D422" s="225" t="str">
        <f>IF(ISBLANK(Tableau2[[#This Row],[Date de signature]]),"",UPPER(TEXT(Tableau2[[#This Row],[Date de signature]],"mmm")))</f>
        <v/>
      </c>
      <c r="E422" s="231" t="str">
        <f>IF(ISBLANK(Tableau2[[#This Row],[Date de signature]]),"",UPPER(TEXT(Tableau2[[#This Row],[Date de signature]],"AAAA")))</f>
        <v/>
      </c>
      <c r="F422" s="240"/>
      <c r="G422" s="242"/>
      <c r="H422" s="328"/>
      <c r="I422" s="327"/>
      <c r="J422" s="333"/>
      <c r="K422" s="324" t="str">
        <f>IFERROR(VLOOKUP(Tableau2[[#This Row],[Nom association/Sigle]],Tableau1[],2,FALSE),"")</f>
        <v/>
      </c>
      <c r="L422" s="324" t="str">
        <f>IFERROR(VLOOKUP(Tableau2[[#This Row],[Nom association/Sigle]],Tableau1[],4,FALSE),"")</f>
        <v/>
      </c>
      <c r="M422" s="324" t="str">
        <f>IFERROR(VLOOKUP(Tableau2[[#This Row],[Nom association/Sigle]],Tableau1[],5,FALSE),"")</f>
        <v/>
      </c>
      <c r="N422" s="73" t="str">
        <f>IFERROR(VLOOKUP(Tableau2[[#This Row],[Nom association/Sigle]],Tableau1[],6,FALSE),"")</f>
        <v/>
      </c>
      <c r="O422" s="324" t="str">
        <f>IFERROR(VLOOKUP(Tableau2[[#This Row],[Nom association/Sigle]],Tableau1[],7,FALSE),"")</f>
        <v/>
      </c>
      <c r="P422" s="222"/>
      <c r="Q422" s="333"/>
      <c r="R422" s="222"/>
      <c r="S422" s="223"/>
      <c r="T422" s="224"/>
      <c r="U422" s="224"/>
      <c r="V422" s="222"/>
      <c r="W422" s="220"/>
      <c r="X422" s="220" t="str">
        <f>IF(ISBLANK(Tableau2[[#This Row],[Date de début]]),"",UPPER(TEXT(Tableau2[[#This Row],[Date de début]],"mmm")))</f>
        <v/>
      </c>
      <c r="Y422" s="219" t="str">
        <f>IF(ISBLANK(Tableau2[[#This Row],[Date de début]]),"",UPPER(TEXT(Tableau2[[#This Row],[Date de début]],"AAAA")))</f>
        <v/>
      </c>
      <c r="Z422" s="220"/>
      <c r="AA422" s="218" t="str">
        <f>IF(ISBLANK(Tableau2[[#This Row],[Date de fin]]),"",UPPER(TEXT(Tableau2[[#This Row],[Date de fin]],"mmm")))</f>
        <v/>
      </c>
      <c r="AB422" s="221" t="str">
        <f>IF(ISBLANK(Tableau2[[#This Row],[Date de fin]]),"",UPPER(TEXT(Tableau2[[#This Row],[Date de fin]],"AAAA")))</f>
        <v/>
      </c>
      <c r="AC422" s="229">
        <f>DATEDIF(Tableau2[[#This Row],[Date de début]],Tableau2[[#This Row],[Date de fin]],"m")</f>
        <v>0</v>
      </c>
      <c r="AD422" s="224"/>
      <c r="AE422" s="225"/>
      <c r="AF422" s="225"/>
      <c r="AG422" s="222"/>
      <c r="AH422" s="227"/>
      <c r="AI422" s="226"/>
      <c r="AJ422" s="340"/>
      <c r="AK422" s="341">
        <f t="shared" si="8"/>
        <v>0</v>
      </c>
      <c r="AL422" s="342"/>
    </row>
    <row r="423" spans="3:38" ht="42" customHeight="1" x14ac:dyDescent="0.35">
      <c r="C423" s="241"/>
      <c r="D423" s="225" t="str">
        <f>IF(ISBLANK(Tableau2[[#This Row],[Date de signature]]),"",UPPER(TEXT(Tableau2[[#This Row],[Date de signature]],"mmm")))</f>
        <v/>
      </c>
      <c r="E423" s="231" t="str">
        <f>IF(ISBLANK(Tableau2[[#This Row],[Date de signature]]),"",UPPER(TEXT(Tableau2[[#This Row],[Date de signature]],"AAAA")))</f>
        <v/>
      </c>
      <c r="F423" s="240"/>
      <c r="G423" s="242"/>
      <c r="H423" s="328"/>
      <c r="I423" s="327"/>
      <c r="J423" s="333"/>
      <c r="K423" s="324" t="str">
        <f>IFERROR(VLOOKUP(Tableau2[[#This Row],[Nom association/Sigle]],Tableau1[],2,FALSE),"")</f>
        <v/>
      </c>
      <c r="L423" s="324" t="str">
        <f>IFERROR(VLOOKUP(Tableau2[[#This Row],[Nom association/Sigle]],Tableau1[],4,FALSE),"")</f>
        <v/>
      </c>
      <c r="M423" s="324" t="str">
        <f>IFERROR(VLOOKUP(Tableau2[[#This Row],[Nom association/Sigle]],Tableau1[],5,FALSE),"")</f>
        <v/>
      </c>
      <c r="N423" s="73" t="str">
        <f>IFERROR(VLOOKUP(Tableau2[[#This Row],[Nom association/Sigle]],Tableau1[],6,FALSE),"")</f>
        <v/>
      </c>
      <c r="O423" s="324" t="str">
        <f>IFERROR(VLOOKUP(Tableau2[[#This Row],[Nom association/Sigle]],Tableau1[],7,FALSE),"")</f>
        <v/>
      </c>
      <c r="P423" s="222"/>
      <c r="Q423" s="333"/>
      <c r="R423" s="222"/>
      <c r="S423" s="223"/>
      <c r="T423" s="224"/>
      <c r="U423" s="224"/>
      <c r="V423" s="222"/>
      <c r="W423" s="220"/>
      <c r="X423" s="220" t="str">
        <f>IF(ISBLANK(Tableau2[[#This Row],[Date de début]]),"",UPPER(TEXT(Tableau2[[#This Row],[Date de début]],"mmm")))</f>
        <v/>
      </c>
      <c r="Y423" s="219" t="str">
        <f>IF(ISBLANK(Tableau2[[#This Row],[Date de début]]),"",UPPER(TEXT(Tableau2[[#This Row],[Date de début]],"AAAA")))</f>
        <v/>
      </c>
      <c r="Z423" s="220"/>
      <c r="AA423" s="218" t="str">
        <f>IF(ISBLANK(Tableau2[[#This Row],[Date de fin]]),"",UPPER(TEXT(Tableau2[[#This Row],[Date de fin]],"mmm")))</f>
        <v/>
      </c>
      <c r="AB423" s="221" t="str">
        <f>IF(ISBLANK(Tableau2[[#This Row],[Date de fin]]),"",UPPER(TEXT(Tableau2[[#This Row],[Date de fin]],"AAAA")))</f>
        <v/>
      </c>
      <c r="AC423" s="229">
        <f>DATEDIF(Tableau2[[#This Row],[Date de début]],Tableau2[[#This Row],[Date de fin]],"m")</f>
        <v>0</v>
      </c>
      <c r="AD423" s="224"/>
      <c r="AE423" s="225"/>
      <c r="AF423" s="225"/>
      <c r="AG423" s="222"/>
      <c r="AH423" s="227"/>
      <c r="AI423" s="226"/>
      <c r="AJ423" s="340"/>
      <c r="AK423" s="341">
        <f t="shared" si="8"/>
        <v>0</v>
      </c>
      <c r="AL423" s="342"/>
    </row>
    <row r="424" spans="3:38" ht="42" customHeight="1" x14ac:dyDescent="0.35">
      <c r="C424" s="241"/>
      <c r="D424" s="225" t="str">
        <f>IF(ISBLANK(Tableau2[[#This Row],[Date de signature]]),"",UPPER(TEXT(Tableau2[[#This Row],[Date de signature]],"mmm")))</f>
        <v/>
      </c>
      <c r="E424" s="231" t="str">
        <f>IF(ISBLANK(Tableau2[[#This Row],[Date de signature]]),"",UPPER(TEXT(Tableau2[[#This Row],[Date de signature]],"AAAA")))</f>
        <v/>
      </c>
      <c r="F424" s="240"/>
      <c r="G424" s="242"/>
      <c r="H424" s="328"/>
      <c r="I424" s="327"/>
      <c r="J424" s="333"/>
      <c r="K424" s="324" t="str">
        <f>IFERROR(VLOOKUP(Tableau2[[#This Row],[Nom association/Sigle]],Tableau1[],2,FALSE),"")</f>
        <v/>
      </c>
      <c r="L424" s="324" t="str">
        <f>IFERROR(VLOOKUP(Tableau2[[#This Row],[Nom association/Sigle]],Tableau1[],4,FALSE),"")</f>
        <v/>
      </c>
      <c r="M424" s="324" t="str">
        <f>IFERROR(VLOOKUP(Tableau2[[#This Row],[Nom association/Sigle]],Tableau1[],5,FALSE),"")</f>
        <v/>
      </c>
      <c r="N424" s="73" t="str">
        <f>IFERROR(VLOOKUP(Tableau2[[#This Row],[Nom association/Sigle]],Tableau1[],6,FALSE),"")</f>
        <v/>
      </c>
      <c r="O424" s="324" t="str">
        <f>IFERROR(VLOOKUP(Tableau2[[#This Row],[Nom association/Sigle]],Tableau1[],7,FALSE),"")</f>
        <v/>
      </c>
      <c r="P424" s="222"/>
      <c r="Q424" s="333"/>
      <c r="R424" s="222"/>
      <c r="S424" s="223"/>
      <c r="T424" s="224"/>
      <c r="U424" s="224"/>
      <c r="V424" s="222"/>
      <c r="W424" s="220"/>
      <c r="X424" s="220" t="str">
        <f>IF(ISBLANK(Tableau2[[#This Row],[Date de début]]),"",UPPER(TEXT(Tableau2[[#This Row],[Date de début]],"mmm")))</f>
        <v/>
      </c>
      <c r="Y424" s="219" t="str">
        <f>IF(ISBLANK(Tableau2[[#This Row],[Date de début]]),"",UPPER(TEXT(Tableau2[[#This Row],[Date de début]],"AAAA")))</f>
        <v/>
      </c>
      <c r="Z424" s="220"/>
      <c r="AA424" s="218" t="str">
        <f>IF(ISBLANK(Tableau2[[#This Row],[Date de fin]]),"",UPPER(TEXT(Tableau2[[#This Row],[Date de fin]],"mmm")))</f>
        <v/>
      </c>
      <c r="AB424" s="221" t="str">
        <f>IF(ISBLANK(Tableau2[[#This Row],[Date de fin]]),"",UPPER(TEXT(Tableau2[[#This Row],[Date de fin]],"AAAA")))</f>
        <v/>
      </c>
      <c r="AC424" s="229">
        <f>DATEDIF(Tableau2[[#This Row],[Date de début]],Tableau2[[#This Row],[Date de fin]],"m")</f>
        <v>0</v>
      </c>
      <c r="AD424" s="224"/>
      <c r="AE424" s="225"/>
      <c r="AF424" s="225"/>
      <c r="AG424" s="222"/>
      <c r="AH424" s="227"/>
      <c r="AI424" s="226"/>
      <c r="AJ424" s="340"/>
      <c r="AK424" s="341">
        <f t="shared" si="8"/>
        <v>0</v>
      </c>
      <c r="AL424" s="342"/>
    </row>
    <row r="425" spans="3:38" ht="42" customHeight="1" x14ac:dyDescent="0.35">
      <c r="C425" s="241"/>
      <c r="D425" s="225" t="str">
        <f>IF(ISBLANK(Tableau2[[#This Row],[Date de signature]]),"",UPPER(TEXT(Tableau2[[#This Row],[Date de signature]],"mmm")))</f>
        <v/>
      </c>
      <c r="E425" s="231" t="str">
        <f>IF(ISBLANK(Tableau2[[#This Row],[Date de signature]]),"",UPPER(TEXT(Tableau2[[#This Row],[Date de signature]],"AAAA")))</f>
        <v/>
      </c>
      <c r="F425" s="240"/>
      <c r="G425" s="242"/>
      <c r="H425" s="328"/>
      <c r="I425" s="327"/>
      <c r="J425" s="333"/>
      <c r="K425" s="324" t="str">
        <f>IFERROR(VLOOKUP(Tableau2[[#This Row],[Nom association/Sigle]],Tableau1[],2,FALSE),"")</f>
        <v/>
      </c>
      <c r="L425" s="324" t="str">
        <f>IFERROR(VLOOKUP(Tableau2[[#This Row],[Nom association/Sigle]],Tableau1[],4,FALSE),"")</f>
        <v/>
      </c>
      <c r="M425" s="324" t="str">
        <f>IFERROR(VLOOKUP(Tableau2[[#This Row],[Nom association/Sigle]],Tableau1[],5,FALSE),"")</f>
        <v/>
      </c>
      <c r="N425" s="73" t="str">
        <f>IFERROR(VLOOKUP(Tableau2[[#This Row],[Nom association/Sigle]],Tableau1[],6,FALSE),"")</f>
        <v/>
      </c>
      <c r="O425" s="324" t="str">
        <f>IFERROR(VLOOKUP(Tableau2[[#This Row],[Nom association/Sigle]],Tableau1[],7,FALSE),"")</f>
        <v/>
      </c>
      <c r="P425" s="222"/>
      <c r="Q425" s="333"/>
      <c r="R425" s="222"/>
      <c r="S425" s="223"/>
      <c r="T425" s="224"/>
      <c r="U425" s="224"/>
      <c r="V425" s="222"/>
      <c r="W425" s="220"/>
      <c r="X425" s="220" t="str">
        <f>IF(ISBLANK(Tableau2[[#This Row],[Date de début]]),"",UPPER(TEXT(Tableau2[[#This Row],[Date de début]],"mmm")))</f>
        <v/>
      </c>
      <c r="Y425" s="219" t="str">
        <f>IF(ISBLANK(Tableau2[[#This Row],[Date de début]]),"",UPPER(TEXT(Tableau2[[#This Row],[Date de début]],"AAAA")))</f>
        <v/>
      </c>
      <c r="Z425" s="220"/>
      <c r="AA425" s="218" t="str">
        <f>IF(ISBLANK(Tableau2[[#This Row],[Date de fin]]),"",UPPER(TEXT(Tableau2[[#This Row],[Date de fin]],"mmm")))</f>
        <v/>
      </c>
      <c r="AB425" s="221" t="str">
        <f>IF(ISBLANK(Tableau2[[#This Row],[Date de fin]]),"",UPPER(TEXT(Tableau2[[#This Row],[Date de fin]],"AAAA")))</f>
        <v/>
      </c>
      <c r="AC425" s="229">
        <f>DATEDIF(Tableau2[[#This Row],[Date de début]],Tableau2[[#This Row],[Date de fin]],"m")</f>
        <v>0</v>
      </c>
      <c r="AD425" s="224"/>
      <c r="AE425" s="225"/>
      <c r="AF425" s="225"/>
      <c r="AG425" s="222"/>
      <c r="AH425" s="227"/>
      <c r="AI425" s="226"/>
      <c r="AJ425" s="340"/>
      <c r="AK425" s="341">
        <f t="shared" si="8"/>
        <v>0</v>
      </c>
      <c r="AL425" s="342"/>
    </row>
    <row r="426" spans="3:38" ht="42" customHeight="1" x14ac:dyDescent="0.35">
      <c r="C426" s="241"/>
      <c r="D426" s="225" t="str">
        <f>IF(ISBLANK(Tableau2[[#This Row],[Date de signature]]),"",UPPER(TEXT(Tableau2[[#This Row],[Date de signature]],"mmm")))</f>
        <v/>
      </c>
      <c r="E426" s="231" t="str">
        <f>IF(ISBLANK(Tableau2[[#This Row],[Date de signature]]),"",UPPER(TEXT(Tableau2[[#This Row],[Date de signature]],"AAAA")))</f>
        <v/>
      </c>
      <c r="F426" s="240"/>
      <c r="G426" s="242"/>
      <c r="H426" s="328"/>
      <c r="I426" s="327"/>
      <c r="J426" s="333"/>
      <c r="K426" s="324" t="str">
        <f>IFERROR(VLOOKUP(Tableau2[[#This Row],[Nom association/Sigle]],Tableau1[],2,FALSE),"")</f>
        <v/>
      </c>
      <c r="L426" s="324" t="str">
        <f>IFERROR(VLOOKUP(Tableau2[[#This Row],[Nom association/Sigle]],Tableau1[],4,FALSE),"")</f>
        <v/>
      </c>
      <c r="M426" s="324" t="str">
        <f>IFERROR(VLOOKUP(Tableau2[[#This Row],[Nom association/Sigle]],Tableau1[],5,FALSE),"")</f>
        <v/>
      </c>
      <c r="N426" s="73" t="str">
        <f>IFERROR(VLOOKUP(Tableau2[[#This Row],[Nom association/Sigle]],Tableau1[],6,FALSE),"")</f>
        <v/>
      </c>
      <c r="O426" s="324" t="str">
        <f>IFERROR(VLOOKUP(Tableau2[[#This Row],[Nom association/Sigle]],Tableau1[],7,FALSE),"")</f>
        <v/>
      </c>
      <c r="P426" s="222"/>
      <c r="Q426" s="333"/>
      <c r="R426" s="222"/>
      <c r="S426" s="223"/>
      <c r="T426" s="224"/>
      <c r="U426" s="224"/>
      <c r="V426" s="222"/>
      <c r="W426" s="220"/>
      <c r="X426" s="220" t="str">
        <f>IF(ISBLANK(Tableau2[[#This Row],[Date de début]]),"",UPPER(TEXT(Tableau2[[#This Row],[Date de début]],"mmm")))</f>
        <v/>
      </c>
      <c r="Y426" s="219" t="str">
        <f>IF(ISBLANK(Tableau2[[#This Row],[Date de début]]),"",UPPER(TEXT(Tableau2[[#This Row],[Date de début]],"AAAA")))</f>
        <v/>
      </c>
      <c r="Z426" s="220"/>
      <c r="AA426" s="218" t="str">
        <f>IF(ISBLANK(Tableau2[[#This Row],[Date de fin]]),"",UPPER(TEXT(Tableau2[[#This Row],[Date de fin]],"mmm")))</f>
        <v/>
      </c>
      <c r="AB426" s="221" t="str">
        <f>IF(ISBLANK(Tableau2[[#This Row],[Date de fin]]),"",UPPER(TEXT(Tableau2[[#This Row],[Date de fin]],"AAAA")))</f>
        <v/>
      </c>
      <c r="AC426" s="229">
        <f>DATEDIF(Tableau2[[#This Row],[Date de début]],Tableau2[[#This Row],[Date de fin]],"m")</f>
        <v>0</v>
      </c>
      <c r="AD426" s="224"/>
      <c r="AE426" s="225"/>
      <c r="AF426" s="225"/>
      <c r="AG426" s="222"/>
      <c r="AH426" s="227"/>
      <c r="AI426" s="226"/>
      <c r="AJ426" s="340"/>
      <c r="AK426" s="341">
        <f t="shared" si="8"/>
        <v>0</v>
      </c>
      <c r="AL426" s="342"/>
    </row>
    <row r="427" spans="3:38" ht="42" customHeight="1" x14ac:dyDescent="0.35">
      <c r="C427" s="241"/>
      <c r="D427" s="225" t="str">
        <f>IF(ISBLANK(Tableau2[[#This Row],[Date de signature]]),"",UPPER(TEXT(Tableau2[[#This Row],[Date de signature]],"mmm")))</f>
        <v/>
      </c>
      <c r="E427" s="231" t="str">
        <f>IF(ISBLANK(Tableau2[[#This Row],[Date de signature]]),"",UPPER(TEXT(Tableau2[[#This Row],[Date de signature]],"AAAA")))</f>
        <v/>
      </c>
      <c r="F427" s="240"/>
      <c r="G427" s="242"/>
      <c r="H427" s="328"/>
      <c r="I427" s="327"/>
      <c r="J427" s="333"/>
      <c r="K427" s="324" t="str">
        <f>IFERROR(VLOOKUP(Tableau2[[#This Row],[Nom association/Sigle]],Tableau1[],2,FALSE),"")</f>
        <v/>
      </c>
      <c r="L427" s="324" t="str">
        <f>IFERROR(VLOOKUP(Tableau2[[#This Row],[Nom association/Sigle]],Tableau1[],4,FALSE),"")</f>
        <v/>
      </c>
      <c r="M427" s="324" t="str">
        <f>IFERROR(VLOOKUP(Tableau2[[#This Row],[Nom association/Sigle]],Tableau1[],5,FALSE),"")</f>
        <v/>
      </c>
      <c r="N427" s="73" t="str">
        <f>IFERROR(VLOOKUP(Tableau2[[#This Row],[Nom association/Sigle]],Tableau1[],6,FALSE),"")</f>
        <v/>
      </c>
      <c r="O427" s="324" t="str">
        <f>IFERROR(VLOOKUP(Tableau2[[#This Row],[Nom association/Sigle]],Tableau1[],7,FALSE),"")</f>
        <v/>
      </c>
      <c r="P427" s="222"/>
      <c r="Q427" s="333"/>
      <c r="R427" s="222"/>
      <c r="S427" s="223"/>
      <c r="T427" s="224"/>
      <c r="U427" s="224"/>
      <c r="V427" s="222"/>
      <c r="W427" s="220"/>
      <c r="X427" s="220" t="str">
        <f>IF(ISBLANK(Tableau2[[#This Row],[Date de début]]),"",UPPER(TEXT(Tableau2[[#This Row],[Date de début]],"mmm")))</f>
        <v/>
      </c>
      <c r="Y427" s="219" t="str">
        <f>IF(ISBLANK(Tableau2[[#This Row],[Date de début]]),"",UPPER(TEXT(Tableau2[[#This Row],[Date de début]],"AAAA")))</f>
        <v/>
      </c>
      <c r="Z427" s="220"/>
      <c r="AA427" s="218" t="str">
        <f>IF(ISBLANK(Tableau2[[#This Row],[Date de fin]]),"",UPPER(TEXT(Tableau2[[#This Row],[Date de fin]],"mmm")))</f>
        <v/>
      </c>
      <c r="AB427" s="221" t="str">
        <f>IF(ISBLANK(Tableau2[[#This Row],[Date de fin]]),"",UPPER(TEXT(Tableau2[[#This Row],[Date de fin]],"AAAA")))</f>
        <v/>
      </c>
      <c r="AC427" s="229">
        <f>DATEDIF(Tableau2[[#This Row],[Date de début]],Tableau2[[#This Row],[Date de fin]],"m")</f>
        <v>0</v>
      </c>
      <c r="AD427" s="224"/>
      <c r="AE427" s="225"/>
      <c r="AF427" s="225"/>
      <c r="AG427" s="222"/>
      <c r="AH427" s="227"/>
      <c r="AI427" s="226"/>
      <c r="AJ427" s="340"/>
      <c r="AK427" s="341">
        <f t="shared" si="8"/>
        <v>0</v>
      </c>
      <c r="AL427" s="342"/>
    </row>
    <row r="428" spans="3:38" ht="42" customHeight="1" x14ac:dyDescent="0.35">
      <c r="C428" s="241"/>
      <c r="D428" s="225" t="str">
        <f>IF(ISBLANK(Tableau2[[#This Row],[Date de signature]]),"",UPPER(TEXT(Tableau2[[#This Row],[Date de signature]],"mmm")))</f>
        <v/>
      </c>
      <c r="E428" s="231" t="str">
        <f>IF(ISBLANK(Tableau2[[#This Row],[Date de signature]]),"",UPPER(TEXT(Tableau2[[#This Row],[Date de signature]],"AAAA")))</f>
        <v/>
      </c>
      <c r="F428" s="240"/>
      <c r="G428" s="242"/>
      <c r="H428" s="328"/>
      <c r="I428" s="327"/>
      <c r="J428" s="333"/>
      <c r="K428" s="324" t="str">
        <f>IFERROR(VLOOKUP(Tableau2[[#This Row],[Nom association/Sigle]],Tableau1[],2,FALSE),"")</f>
        <v/>
      </c>
      <c r="L428" s="324" t="str">
        <f>IFERROR(VLOOKUP(Tableau2[[#This Row],[Nom association/Sigle]],Tableau1[],4,FALSE),"")</f>
        <v/>
      </c>
      <c r="M428" s="324" t="str">
        <f>IFERROR(VLOOKUP(Tableau2[[#This Row],[Nom association/Sigle]],Tableau1[],5,FALSE),"")</f>
        <v/>
      </c>
      <c r="N428" s="73" t="str">
        <f>IFERROR(VLOOKUP(Tableau2[[#This Row],[Nom association/Sigle]],Tableau1[],6,FALSE),"")</f>
        <v/>
      </c>
      <c r="O428" s="324" t="str">
        <f>IFERROR(VLOOKUP(Tableau2[[#This Row],[Nom association/Sigle]],Tableau1[],7,FALSE),"")</f>
        <v/>
      </c>
      <c r="P428" s="222"/>
      <c r="Q428" s="333"/>
      <c r="R428" s="222"/>
      <c r="S428" s="223"/>
      <c r="T428" s="224"/>
      <c r="U428" s="224"/>
      <c r="V428" s="222"/>
      <c r="W428" s="220"/>
      <c r="X428" s="220" t="str">
        <f>IF(ISBLANK(Tableau2[[#This Row],[Date de début]]),"",UPPER(TEXT(Tableau2[[#This Row],[Date de début]],"mmm")))</f>
        <v/>
      </c>
      <c r="Y428" s="219" t="str">
        <f>IF(ISBLANK(Tableau2[[#This Row],[Date de début]]),"",UPPER(TEXT(Tableau2[[#This Row],[Date de début]],"AAAA")))</f>
        <v/>
      </c>
      <c r="Z428" s="220"/>
      <c r="AA428" s="218" t="str">
        <f>IF(ISBLANK(Tableau2[[#This Row],[Date de fin]]),"",UPPER(TEXT(Tableau2[[#This Row],[Date de fin]],"mmm")))</f>
        <v/>
      </c>
      <c r="AB428" s="221" t="str">
        <f>IF(ISBLANK(Tableau2[[#This Row],[Date de fin]]),"",UPPER(TEXT(Tableau2[[#This Row],[Date de fin]],"AAAA")))</f>
        <v/>
      </c>
      <c r="AC428" s="229">
        <f>DATEDIF(Tableau2[[#This Row],[Date de début]],Tableau2[[#This Row],[Date de fin]],"m")</f>
        <v>0</v>
      </c>
      <c r="AD428" s="224"/>
      <c r="AE428" s="225"/>
      <c r="AF428" s="225"/>
      <c r="AG428" s="222"/>
      <c r="AH428" s="227"/>
      <c r="AI428" s="226"/>
      <c r="AJ428" s="340"/>
      <c r="AK428" s="341">
        <f t="shared" si="8"/>
        <v>0</v>
      </c>
      <c r="AL428" s="342"/>
    </row>
    <row r="429" spans="3:38" ht="42" customHeight="1" x14ac:dyDescent="0.35">
      <c r="C429" s="241"/>
      <c r="D429" s="225" t="str">
        <f>IF(ISBLANK(Tableau2[[#This Row],[Date de signature]]),"",UPPER(TEXT(Tableau2[[#This Row],[Date de signature]],"mmm")))</f>
        <v/>
      </c>
      <c r="E429" s="231" t="str">
        <f>IF(ISBLANK(Tableau2[[#This Row],[Date de signature]]),"",UPPER(TEXT(Tableau2[[#This Row],[Date de signature]],"AAAA")))</f>
        <v/>
      </c>
      <c r="F429" s="240"/>
      <c r="G429" s="242"/>
      <c r="H429" s="328"/>
      <c r="I429" s="327"/>
      <c r="J429" s="333"/>
      <c r="K429" s="324" t="str">
        <f>IFERROR(VLOOKUP(Tableau2[[#This Row],[Nom association/Sigle]],Tableau1[],2,FALSE),"")</f>
        <v/>
      </c>
      <c r="L429" s="324" t="str">
        <f>IFERROR(VLOOKUP(Tableau2[[#This Row],[Nom association/Sigle]],Tableau1[],4,FALSE),"")</f>
        <v/>
      </c>
      <c r="M429" s="324" t="str">
        <f>IFERROR(VLOOKUP(Tableau2[[#This Row],[Nom association/Sigle]],Tableau1[],5,FALSE),"")</f>
        <v/>
      </c>
      <c r="N429" s="73" t="str">
        <f>IFERROR(VLOOKUP(Tableau2[[#This Row],[Nom association/Sigle]],Tableau1[],6,FALSE),"")</f>
        <v/>
      </c>
      <c r="O429" s="324" t="str">
        <f>IFERROR(VLOOKUP(Tableau2[[#This Row],[Nom association/Sigle]],Tableau1[],7,FALSE),"")</f>
        <v/>
      </c>
      <c r="P429" s="222"/>
      <c r="Q429" s="333"/>
      <c r="R429" s="222"/>
      <c r="S429" s="223"/>
      <c r="T429" s="224"/>
      <c r="U429" s="224"/>
      <c r="V429" s="222"/>
      <c r="W429" s="220"/>
      <c r="X429" s="220" t="str">
        <f>IF(ISBLANK(Tableau2[[#This Row],[Date de début]]),"",UPPER(TEXT(Tableau2[[#This Row],[Date de début]],"mmm")))</f>
        <v/>
      </c>
      <c r="Y429" s="219" t="str">
        <f>IF(ISBLANK(Tableau2[[#This Row],[Date de début]]),"",UPPER(TEXT(Tableau2[[#This Row],[Date de début]],"AAAA")))</f>
        <v/>
      </c>
      <c r="Z429" s="220"/>
      <c r="AA429" s="218" t="str">
        <f>IF(ISBLANK(Tableau2[[#This Row],[Date de fin]]),"",UPPER(TEXT(Tableau2[[#This Row],[Date de fin]],"mmm")))</f>
        <v/>
      </c>
      <c r="AB429" s="221" t="str">
        <f>IF(ISBLANK(Tableau2[[#This Row],[Date de fin]]),"",UPPER(TEXT(Tableau2[[#This Row],[Date de fin]],"AAAA")))</f>
        <v/>
      </c>
      <c r="AC429" s="229">
        <f>DATEDIF(Tableau2[[#This Row],[Date de début]],Tableau2[[#This Row],[Date de fin]],"m")</f>
        <v>0</v>
      </c>
      <c r="AD429" s="224"/>
      <c r="AE429" s="225"/>
      <c r="AF429" s="225"/>
      <c r="AG429" s="222"/>
      <c r="AH429" s="227"/>
      <c r="AI429" s="226"/>
      <c r="AJ429" s="340"/>
      <c r="AK429" s="341">
        <f t="shared" si="8"/>
        <v>0</v>
      </c>
      <c r="AL429" s="342"/>
    </row>
    <row r="430" spans="3:38" ht="42" customHeight="1" x14ac:dyDescent="0.35">
      <c r="C430" s="241"/>
      <c r="D430" s="225" t="str">
        <f>IF(ISBLANK(Tableau2[[#This Row],[Date de signature]]),"",UPPER(TEXT(Tableau2[[#This Row],[Date de signature]],"mmm")))</f>
        <v/>
      </c>
      <c r="E430" s="231" t="str">
        <f>IF(ISBLANK(Tableau2[[#This Row],[Date de signature]]),"",UPPER(TEXT(Tableau2[[#This Row],[Date de signature]],"AAAA")))</f>
        <v/>
      </c>
      <c r="F430" s="240"/>
      <c r="G430" s="242"/>
      <c r="H430" s="328"/>
      <c r="I430" s="327"/>
      <c r="J430" s="333"/>
      <c r="K430" s="324" t="str">
        <f>IFERROR(VLOOKUP(Tableau2[[#This Row],[Nom association/Sigle]],Tableau1[],2,FALSE),"")</f>
        <v/>
      </c>
      <c r="L430" s="324" t="str">
        <f>IFERROR(VLOOKUP(Tableau2[[#This Row],[Nom association/Sigle]],Tableau1[],4,FALSE),"")</f>
        <v/>
      </c>
      <c r="M430" s="324" t="str">
        <f>IFERROR(VLOOKUP(Tableau2[[#This Row],[Nom association/Sigle]],Tableau1[],5,FALSE),"")</f>
        <v/>
      </c>
      <c r="N430" s="73" t="str">
        <f>IFERROR(VLOOKUP(Tableau2[[#This Row],[Nom association/Sigle]],Tableau1[],6,FALSE),"")</f>
        <v/>
      </c>
      <c r="O430" s="324" t="str">
        <f>IFERROR(VLOOKUP(Tableau2[[#This Row],[Nom association/Sigle]],Tableau1[],7,FALSE),"")</f>
        <v/>
      </c>
      <c r="P430" s="222"/>
      <c r="Q430" s="333"/>
      <c r="R430" s="222"/>
      <c r="S430" s="223"/>
      <c r="T430" s="224"/>
      <c r="U430" s="224"/>
      <c r="V430" s="222"/>
      <c r="W430" s="220"/>
      <c r="X430" s="220" t="str">
        <f>IF(ISBLANK(Tableau2[[#This Row],[Date de début]]),"",UPPER(TEXT(Tableau2[[#This Row],[Date de début]],"mmm")))</f>
        <v/>
      </c>
      <c r="Y430" s="219" t="str">
        <f>IF(ISBLANK(Tableau2[[#This Row],[Date de début]]),"",UPPER(TEXT(Tableau2[[#This Row],[Date de début]],"AAAA")))</f>
        <v/>
      </c>
      <c r="Z430" s="220"/>
      <c r="AA430" s="218" t="str">
        <f>IF(ISBLANK(Tableau2[[#This Row],[Date de fin]]),"",UPPER(TEXT(Tableau2[[#This Row],[Date de fin]],"mmm")))</f>
        <v/>
      </c>
      <c r="AB430" s="221" t="str">
        <f>IF(ISBLANK(Tableau2[[#This Row],[Date de fin]]),"",UPPER(TEXT(Tableau2[[#This Row],[Date de fin]],"AAAA")))</f>
        <v/>
      </c>
      <c r="AC430" s="229">
        <f>DATEDIF(Tableau2[[#This Row],[Date de début]],Tableau2[[#This Row],[Date de fin]],"m")</f>
        <v>0</v>
      </c>
      <c r="AD430" s="224"/>
      <c r="AE430" s="225"/>
      <c r="AF430" s="225"/>
      <c r="AG430" s="222"/>
      <c r="AH430" s="227"/>
      <c r="AI430" s="226"/>
      <c r="AJ430" s="340"/>
      <c r="AK430" s="341">
        <f t="shared" si="8"/>
        <v>0</v>
      </c>
      <c r="AL430" s="342"/>
    </row>
    <row r="431" spans="3:38" ht="42" customHeight="1" x14ac:dyDescent="0.35">
      <c r="C431" s="241"/>
      <c r="D431" s="225" t="str">
        <f>IF(ISBLANK(Tableau2[[#This Row],[Date de signature]]),"",UPPER(TEXT(Tableau2[[#This Row],[Date de signature]],"mmm")))</f>
        <v/>
      </c>
      <c r="E431" s="231" t="str">
        <f>IF(ISBLANK(Tableau2[[#This Row],[Date de signature]]),"",UPPER(TEXT(Tableau2[[#This Row],[Date de signature]],"AAAA")))</f>
        <v/>
      </c>
      <c r="F431" s="240"/>
      <c r="G431" s="242"/>
      <c r="H431" s="328"/>
      <c r="I431" s="327"/>
      <c r="J431" s="333"/>
      <c r="K431" s="324" t="str">
        <f>IFERROR(VLOOKUP(Tableau2[[#This Row],[Nom association/Sigle]],Tableau1[],2,FALSE),"")</f>
        <v/>
      </c>
      <c r="L431" s="324" t="str">
        <f>IFERROR(VLOOKUP(Tableau2[[#This Row],[Nom association/Sigle]],Tableau1[],4,FALSE),"")</f>
        <v/>
      </c>
      <c r="M431" s="324" t="str">
        <f>IFERROR(VLOOKUP(Tableau2[[#This Row],[Nom association/Sigle]],Tableau1[],5,FALSE),"")</f>
        <v/>
      </c>
      <c r="N431" s="73" t="str">
        <f>IFERROR(VLOOKUP(Tableau2[[#This Row],[Nom association/Sigle]],Tableau1[],6,FALSE),"")</f>
        <v/>
      </c>
      <c r="O431" s="324" t="str">
        <f>IFERROR(VLOOKUP(Tableau2[[#This Row],[Nom association/Sigle]],Tableau1[],7,FALSE),"")</f>
        <v/>
      </c>
      <c r="P431" s="222"/>
      <c r="Q431" s="333"/>
      <c r="R431" s="222"/>
      <c r="S431" s="223"/>
      <c r="T431" s="224"/>
      <c r="U431" s="224"/>
      <c r="V431" s="222"/>
      <c r="W431" s="220"/>
      <c r="X431" s="220" t="str">
        <f>IF(ISBLANK(Tableau2[[#This Row],[Date de début]]),"",UPPER(TEXT(Tableau2[[#This Row],[Date de début]],"mmm")))</f>
        <v/>
      </c>
      <c r="Y431" s="219" t="str">
        <f>IF(ISBLANK(Tableau2[[#This Row],[Date de début]]),"",UPPER(TEXT(Tableau2[[#This Row],[Date de début]],"AAAA")))</f>
        <v/>
      </c>
      <c r="Z431" s="220"/>
      <c r="AA431" s="218" t="str">
        <f>IF(ISBLANK(Tableau2[[#This Row],[Date de fin]]),"",UPPER(TEXT(Tableau2[[#This Row],[Date de fin]],"mmm")))</f>
        <v/>
      </c>
      <c r="AB431" s="221" t="str">
        <f>IF(ISBLANK(Tableau2[[#This Row],[Date de fin]]),"",UPPER(TEXT(Tableau2[[#This Row],[Date de fin]],"AAAA")))</f>
        <v/>
      </c>
      <c r="AC431" s="229">
        <f>DATEDIF(Tableau2[[#This Row],[Date de début]],Tableau2[[#This Row],[Date de fin]],"m")</f>
        <v>0</v>
      </c>
      <c r="AD431" s="224"/>
      <c r="AE431" s="225"/>
      <c r="AF431" s="225"/>
      <c r="AG431" s="222"/>
      <c r="AH431" s="227"/>
      <c r="AI431" s="226"/>
      <c r="AJ431" s="340"/>
      <c r="AK431" s="341">
        <f t="shared" si="8"/>
        <v>0</v>
      </c>
      <c r="AL431" s="342"/>
    </row>
    <row r="432" spans="3:38" ht="42" customHeight="1" x14ac:dyDescent="0.35">
      <c r="C432" s="241"/>
      <c r="D432" s="225" t="str">
        <f>IF(ISBLANK(Tableau2[[#This Row],[Date de signature]]),"",UPPER(TEXT(Tableau2[[#This Row],[Date de signature]],"mmm")))</f>
        <v/>
      </c>
      <c r="E432" s="231" t="str">
        <f>IF(ISBLANK(Tableau2[[#This Row],[Date de signature]]),"",UPPER(TEXT(Tableau2[[#This Row],[Date de signature]],"AAAA")))</f>
        <v/>
      </c>
      <c r="F432" s="240"/>
      <c r="G432" s="242"/>
      <c r="H432" s="328"/>
      <c r="I432" s="327"/>
      <c r="J432" s="333"/>
      <c r="K432" s="324" t="str">
        <f>IFERROR(VLOOKUP(Tableau2[[#This Row],[Nom association/Sigle]],Tableau1[],2,FALSE),"")</f>
        <v/>
      </c>
      <c r="L432" s="324" t="str">
        <f>IFERROR(VLOOKUP(Tableau2[[#This Row],[Nom association/Sigle]],Tableau1[],4,FALSE),"")</f>
        <v/>
      </c>
      <c r="M432" s="324" t="str">
        <f>IFERROR(VLOOKUP(Tableau2[[#This Row],[Nom association/Sigle]],Tableau1[],5,FALSE),"")</f>
        <v/>
      </c>
      <c r="N432" s="73" t="str">
        <f>IFERROR(VLOOKUP(Tableau2[[#This Row],[Nom association/Sigle]],Tableau1[],6,FALSE),"")</f>
        <v/>
      </c>
      <c r="O432" s="324" t="str">
        <f>IFERROR(VLOOKUP(Tableau2[[#This Row],[Nom association/Sigle]],Tableau1[],7,FALSE),"")</f>
        <v/>
      </c>
      <c r="P432" s="222"/>
      <c r="Q432" s="333"/>
      <c r="R432" s="222"/>
      <c r="S432" s="223"/>
      <c r="T432" s="224"/>
      <c r="U432" s="224"/>
      <c r="V432" s="222"/>
      <c r="W432" s="220"/>
      <c r="X432" s="220" t="str">
        <f>IF(ISBLANK(Tableau2[[#This Row],[Date de début]]),"",UPPER(TEXT(Tableau2[[#This Row],[Date de début]],"mmm")))</f>
        <v/>
      </c>
      <c r="Y432" s="219" t="str">
        <f>IF(ISBLANK(Tableau2[[#This Row],[Date de début]]),"",UPPER(TEXT(Tableau2[[#This Row],[Date de début]],"AAAA")))</f>
        <v/>
      </c>
      <c r="Z432" s="220"/>
      <c r="AA432" s="218" t="str">
        <f>IF(ISBLANK(Tableau2[[#This Row],[Date de fin]]),"",UPPER(TEXT(Tableau2[[#This Row],[Date de fin]],"mmm")))</f>
        <v/>
      </c>
      <c r="AB432" s="221" t="str">
        <f>IF(ISBLANK(Tableau2[[#This Row],[Date de fin]]),"",UPPER(TEXT(Tableau2[[#This Row],[Date de fin]],"AAAA")))</f>
        <v/>
      </c>
      <c r="AC432" s="229">
        <f>DATEDIF(Tableau2[[#This Row],[Date de début]],Tableau2[[#This Row],[Date de fin]],"m")</f>
        <v>0</v>
      </c>
      <c r="AD432" s="224"/>
      <c r="AE432" s="225"/>
      <c r="AF432" s="225"/>
      <c r="AG432" s="222"/>
      <c r="AH432" s="227"/>
      <c r="AI432" s="226"/>
      <c r="AJ432" s="340"/>
      <c r="AK432" s="341">
        <f t="shared" si="8"/>
        <v>0</v>
      </c>
      <c r="AL432" s="342"/>
    </row>
    <row r="433" spans="3:38" ht="42" customHeight="1" x14ac:dyDescent="0.35">
      <c r="C433" s="241"/>
      <c r="D433" s="225" t="str">
        <f>IF(ISBLANK(Tableau2[[#This Row],[Date de signature]]),"",UPPER(TEXT(Tableau2[[#This Row],[Date de signature]],"mmm")))</f>
        <v/>
      </c>
      <c r="E433" s="231" t="str">
        <f>IF(ISBLANK(Tableau2[[#This Row],[Date de signature]]),"",UPPER(TEXT(Tableau2[[#This Row],[Date de signature]],"AAAA")))</f>
        <v/>
      </c>
      <c r="F433" s="240"/>
      <c r="G433" s="242"/>
      <c r="H433" s="328"/>
      <c r="I433" s="327"/>
      <c r="J433" s="333"/>
      <c r="K433" s="324" t="str">
        <f>IFERROR(VLOOKUP(Tableau2[[#This Row],[Nom association/Sigle]],Tableau1[],2,FALSE),"")</f>
        <v/>
      </c>
      <c r="L433" s="324" t="str">
        <f>IFERROR(VLOOKUP(Tableau2[[#This Row],[Nom association/Sigle]],Tableau1[],4,FALSE),"")</f>
        <v/>
      </c>
      <c r="M433" s="324" t="str">
        <f>IFERROR(VLOOKUP(Tableau2[[#This Row],[Nom association/Sigle]],Tableau1[],5,FALSE),"")</f>
        <v/>
      </c>
      <c r="N433" s="73" t="str">
        <f>IFERROR(VLOOKUP(Tableau2[[#This Row],[Nom association/Sigle]],Tableau1[],6,FALSE),"")</f>
        <v/>
      </c>
      <c r="O433" s="324" t="str">
        <f>IFERROR(VLOOKUP(Tableau2[[#This Row],[Nom association/Sigle]],Tableau1[],7,FALSE),"")</f>
        <v/>
      </c>
      <c r="P433" s="222"/>
      <c r="Q433" s="333"/>
      <c r="R433" s="222"/>
      <c r="S433" s="223"/>
      <c r="T433" s="224"/>
      <c r="U433" s="224"/>
      <c r="V433" s="222"/>
      <c r="W433" s="220"/>
      <c r="X433" s="220" t="str">
        <f>IF(ISBLANK(Tableau2[[#This Row],[Date de début]]),"",UPPER(TEXT(Tableau2[[#This Row],[Date de début]],"mmm")))</f>
        <v/>
      </c>
      <c r="Y433" s="219" t="str">
        <f>IF(ISBLANK(Tableau2[[#This Row],[Date de début]]),"",UPPER(TEXT(Tableau2[[#This Row],[Date de début]],"AAAA")))</f>
        <v/>
      </c>
      <c r="Z433" s="220"/>
      <c r="AA433" s="218" t="str">
        <f>IF(ISBLANK(Tableau2[[#This Row],[Date de fin]]),"",UPPER(TEXT(Tableau2[[#This Row],[Date de fin]],"mmm")))</f>
        <v/>
      </c>
      <c r="AB433" s="221" t="str">
        <f>IF(ISBLANK(Tableau2[[#This Row],[Date de fin]]),"",UPPER(TEXT(Tableau2[[#This Row],[Date de fin]],"AAAA")))</f>
        <v/>
      </c>
      <c r="AC433" s="229">
        <f>DATEDIF(Tableau2[[#This Row],[Date de début]],Tableau2[[#This Row],[Date de fin]],"m")</f>
        <v>0</v>
      </c>
      <c r="AD433" s="224"/>
      <c r="AE433" s="225"/>
      <c r="AF433" s="225"/>
      <c r="AG433" s="222"/>
      <c r="AH433" s="227"/>
      <c r="AI433" s="226"/>
      <c r="AJ433" s="340"/>
      <c r="AK433" s="341">
        <f t="shared" si="8"/>
        <v>0</v>
      </c>
      <c r="AL433" s="342"/>
    </row>
    <row r="434" spans="3:38" ht="42" customHeight="1" x14ac:dyDescent="0.35">
      <c r="C434" s="241"/>
      <c r="D434" s="225" t="str">
        <f>IF(ISBLANK(Tableau2[[#This Row],[Date de signature]]),"",UPPER(TEXT(Tableau2[[#This Row],[Date de signature]],"mmm")))</f>
        <v/>
      </c>
      <c r="E434" s="231" t="str">
        <f>IF(ISBLANK(Tableau2[[#This Row],[Date de signature]]),"",UPPER(TEXT(Tableau2[[#This Row],[Date de signature]],"AAAA")))</f>
        <v/>
      </c>
      <c r="F434" s="240"/>
      <c r="G434" s="242"/>
      <c r="H434" s="328"/>
      <c r="I434" s="327"/>
      <c r="J434" s="333"/>
      <c r="K434" s="324" t="str">
        <f>IFERROR(VLOOKUP(Tableau2[[#This Row],[Nom association/Sigle]],Tableau1[],2,FALSE),"")</f>
        <v/>
      </c>
      <c r="L434" s="324" t="str">
        <f>IFERROR(VLOOKUP(Tableau2[[#This Row],[Nom association/Sigle]],Tableau1[],4,FALSE),"")</f>
        <v/>
      </c>
      <c r="M434" s="324" t="str">
        <f>IFERROR(VLOOKUP(Tableau2[[#This Row],[Nom association/Sigle]],Tableau1[],5,FALSE),"")</f>
        <v/>
      </c>
      <c r="N434" s="73" t="str">
        <f>IFERROR(VLOOKUP(Tableau2[[#This Row],[Nom association/Sigle]],Tableau1[],6,FALSE),"")</f>
        <v/>
      </c>
      <c r="O434" s="324" t="str">
        <f>IFERROR(VLOOKUP(Tableau2[[#This Row],[Nom association/Sigle]],Tableau1[],7,FALSE),"")</f>
        <v/>
      </c>
      <c r="P434" s="222"/>
      <c r="Q434" s="333"/>
      <c r="R434" s="222"/>
      <c r="S434" s="223"/>
      <c r="T434" s="224"/>
      <c r="U434" s="224"/>
      <c r="V434" s="222"/>
      <c r="W434" s="220"/>
      <c r="X434" s="220" t="str">
        <f>IF(ISBLANK(Tableau2[[#This Row],[Date de début]]),"",UPPER(TEXT(Tableau2[[#This Row],[Date de début]],"mmm")))</f>
        <v/>
      </c>
      <c r="Y434" s="219" t="str">
        <f>IF(ISBLANK(Tableau2[[#This Row],[Date de début]]),"",UPPER(TEXT(Tableau2[[#This Row],[Date de début]],"AAAA")))</f>
        <v/>
      </c>
      <c r="Z434" s="220"/>
      <c r="AA434" s="218" t="str">
        <f>IF(ISBLANK(Tableau2[[#This Row],[Date de fin]]),"",UPPER(TEXT(Tableau2[[#This Row],[Date de fin]],"mmm")))</f>
        <v/>
      </c>
      <c r="AB434" s="221" t="str">
        <f>IF(ISBLANK(Tableau2[[#This Row],[Date de fin]]),"",UPPER(TEXT(Tableau2[[#This Row],[Date de fin]],"AAAA")))</f>
        <v/>
      </c>
      <c r="AC434" s="229">
        <f>DATEDIF(Tableau2[[#This Row],[Date de début]],Tableau2[[#This Row],[Date de fin]],"m")</f>
        <v>0</v>
      </c>
      <c r="AD434" s="224"/>
      <c r="AE434" s="225"/>
      <c r="AF434" s="225"/>
      <c r="AG434" s="222"/>
      <c r="AH434" s="227"/>
      <c r="AI434" s="226"/>
      <c r="AJ434" s="340"/>
      <c r="AK434" s="341">
        <f t="shared" si="8"/>
        <v>0</v>
      </c>
      <c r="AL434" s="342"/>
    </row>
    <row r="435" spans="3:38" ht="42" customHeight="1" x14ac:dyDescent="0.35">
      <c r="C435" s="241"/>
      <c r="D435" s="225" t="str">
        <f>IF(ISBLANK(Tableau2[[#This Row],[Date de signature]]),"",UPPER(TEXT(Tableau2[[#This Row],[Date de signature]],"mmm")))</f>
        <v/>
      </c>
      <c r="E435" s="231" t="str">
        <f>IF(ISBLANK(Tableau2[[#This Row],[Date de signature]]),"",UPPER(TEXT(Tableau2[[#This Row],[Date de signature]],"AAAA")))</f>
        <v/>
      </c>
      <c r="F435" s="240"/>
      <c r="G435" s="242"/>
      <c r="H435" s="328"/>
      <c r="I435" s="327"/>
      <c r="J435" s="333"/>
      <c r="K435" s="324" t="str">
        <f>IFERROR(VLOOKUP(Tableau2[[#This Row],[Nom association/Sigle]],Tableau1[],2,FALSE),"")</f>
        <v/>
      </c>
      <c r="L435" s="324" t="str">
        <f>IFERROR(VLOOKUP(Tableau2[[#This Row],[Nom association/Sigle]],Tableau1[],4,FALSE),"")</f>
        <v/>
      </c>
      <c r="M435" s="324" t="str">
        <f>IFERROR(VLOOKUP(Tableau2[[#This Row],[Nom association/Sigle]],Tableau1[],5,FALSE),"")</f>
        <v/>
      </c>
      <c r="N435" s="73" t="str">
        <f>IFERROR(VLOOKUP(Tableau2[[#This Row],[Nom association/Sigle]],Tableau1[],6,FALSE),"")</f>
        <v/>
      </c>
      <c r="O435" s="324" t="str">
        <f>IFERROR(VLOOKUP(Tableau2[[#This Row],[Nom association/Sigle]],Tableau1[],7,FALSE),"")</f>
        <v/>
      </c>
      <c r="P435" s="222"/>
      <c r="Q435" s="333"/>
      <c r="R435" s="222"/>
      <c r="S435" s="223"/>
      <c r="T435" s="224"/>
      <c r="U435" s="224"/>
      <c r="V435" s="222"/>
      <c r="W435" s="220"/>
      <c r="X435" s="220" t="str">
        <f>IF(ISBLANK(Tableau2[[#This Row],[Date de début]]),"",UPPER(TEXT(Tableau2[[#This Row],[Date de début]],"mmm")))</f>
        <v/>
      </c>
      <c r="Y435" s="219" t="str">
        <f>IF(ISBLANK(Tableau2[[#This Row],[Date de début]]),"",UPPER(TEXT(Tableau2[[#This Row],[Date de début]],"AAAA")))</f>
        <v/>
      </c>
      <c r="Z435" s="220"/>
      <c r="AA435" s="218" t="str">
        <f>IF(ISBLANK(Tableau2[[#This Row],[Date de fin]]),"",UPPER(TEXT(Tableau2[[#This Row],[Date de fin]],"mmm")))</f>
        <v/>
      </c>
      <c r="AB435" s="221" t="str">
        <f>IF(ISBLANK(Tableau2[[#This Row],[Date de fin]]),"",UPPER(TEXT(Tableau2[[#This Row],[Date de fin]],"AAAA")))</f>
        <v/>
      </c>
      <c r="AC435" s="229">
        <f>DATEDIF(Tableau2[[#This Row],[Date de début]],Tableau2[[#This Row],[Date de fin]],"m")</f>
        <v>0</v>
      </c>
      <c r="AD435" s="224"/>
      <c r="AE435" s="225"/>
      <c r="AF435" s="225"/>
      <c r="AG435" s="222"/>
      <c r="AH435" s="227"/>
      <c r="AI435" s="226"/>
      <c r="AJ435" s="340"/>
      <c r="AK435" s="341">
        <f t="shared" si="8"/>
        <v>0</v>
      </c>
      <c r="AL435" s="342"/>
    </row>
    <row r="436" spans="3:38" ht="42" customHeight="1" x14ac:dyDescent="0.35">
      <c r="C436" s="241"/>
      <c r="D436" s="225" t="str">
        <f>IF(ISBLANK(Tableau2[[#This Row],[Date de signature]]),"",UPPER(TEXT(Tableau2[[#This Row],[Date de signature]],"mmm")))</f>
        <v/>
      </c>
      <c r="E436" s="231" t="str">
        <f>IF(ISBLANK(Tableau2[[#This Row],[Date de signature]]),"",UPPER(TEXT(Tableau2[[#This Row],[Date de signature]],"AAAA")))</f>
        <v/>
      </c>
      <c r="F436" s="240"/>
      <c r="G436" s="242"/>
      <c r="H436" s="328"/>
      <c r="I436" s="327"/>
      <c r="J436" s="333"/>
      <c r="K436" s="324" t="str">
        <f>IFERROR(VLOOKUP(Tableau2[[#This Row],[Nom association/Sigle]],Tableau1[],2,FALSE),"")</f>
        <v/>
      </c>
      <c r="L436" s="324" t="str">
        <f>IFERROR(VLOOKUP(Tableau2[[#This Row],[Nom association/Sigle]],Tableau1[],4,FALSE),"")</f>
        <v/>
      </c>
      <c r="M436" s="324" t="str">
        <f>IFERROR(VLOOKUP(Tableau2[[#This Row],[Nom association/Sigle]],Tableau1[],5,FALSE),"")</f>
        <v/>
      </c>
      <c r="N436" s="73" t="str">
        <f>IFERROR(VLOOKUP(Tableau2[[#This Row],[Nom association/Sigle]],Tableau1[],6,FALSE),"")</f>
        <v/>
      </c>
      <c r="O436" s="324" t="str">
        <f>IFERROR(VLOOKUP(Tableau2[[#This Row],[Nom association/Sigle]],Tableau1[],7,FALSE),"")</f>
        <v/>
      </c>
      <c r="P436" s="222"/>
      <c r="Q436" s="333"/>
      <c r="R436" s="222"/>
      <c r="S436" s="223"/>
      <c r="T436" s="224"/>
      <c r="U436" s="224"/>
      <c r="V436" s="222"/>
      <c r="W436" s="220"/>
      <c r="X436" s="220" t="str">
        <f>IF(ISBLANK(Tableau2[[#This Row],[Date de début]]),"",UPPER(TEXT(Tableau2[[#This Row],[Date de début]],"mmm")))</f>
        <v/>
      </c>
      <c r="Y436" s="219" t="str">
        <f>IF(ISBLANK(Tableau2[[#This Row],[Date de début]]),"",UPPER(TEXT(Tableau2[[#This Row],[Date de début]],"AAAA")))</f>
        <v/>
      </c>
      <c r="Z436" s="220"/>
      <c r="AA436" s="218" t="str">
        <f>IF(ISBLANK(Tableau2[[#This Row],[Date de fin]]),"",UPPER(TEXT(Tableau2[[#This Row],[Date de fin]],"mmm")))</f>
        <v/>
      </c>
      <c r="AB436" s="221" t="str">
        <f>IF(ISBLANK(Tableau2[[#This Row],[Date de fin]]),"",UPPER(TEXT(Tableau2[[#This Row],[Date de fin]],"AAAA")))</f>
        <v/>
      </c>
      <c r="AC436" s="229">
        <f>DATEDIF(Tableau2[[#This Row],[Date de début]],Tableau2[[#This Row],[Date de fin]],"m")</f>
        <v>0</v>
      </c>
      <c r="AD436" s="224"/>
      <c r="AE436" s="225"/>
      <c r="AF436" s="225"/>
      <c r="AG436" s="222"/>
      <c r="AH436" s="227"/>
      <c r="AI436" s="226"/>
      <c r="AJ436" s="340"/>
      <c r="AK436" s="341">
        <f t="shared" si="8"/>
        <v>0</v>
      </c>
      <c r="AL436" s="342"/>
    </row>
    <row r="437" spans="3:38" ht="42" customHeight="1" x14ac:dyDescent="0.35">
      <c r="C437" s="241"/>
      <c r="D437" s="225" t="str">
        <f>IF(ISBLANK(Tableau2[[#This Row],[Date de signature]]),"",UPPER(TEXT(Tableau2[[#This Row],[Date de signature]],"mmm")))</f>
        <v/>
      </c>
      <c r="E437" s="231" t="str">
        <f>IF(ISBLANK(Tableau2[[#This Row],[Date de signature]]),"",UPPER(TEXT(Tableau2[[#This Row],[Date de signature]],"AAAA")))</f>
        <v/>
      </c>
      <c r="F437" s="240"/>
      <c r="G437" s="242"/>
      <c r="H437" s="328"/>
      <c r="I437" s="327"/>
      <c r="J437" s="333"/>
      <c r="K437" s="324" t="str">
        <f>IFERROR(VLOOKUP(Tableau2[[#This Row],[Nom association/Sigle]],Tableau1[],2,FALSE),"")</f>
        <v/>
      </c>
      <c r="L437" s="324" t="str">
        <f>IFERROR(VLOOKUP(Tableau2[[#This Row],[Nom association/Sigle]],Tableau1[],4,FALSE),"")</f>
        <v/>
      </c>
      <c r="M437" s="324" t="str">
        <f>IFERROR(VLOOKUP(Tableau2[[#This Row],[Nom association/Sigle]],Tableau1[],5,FALSE),"")</f>
        <v/>
      </c>
      <c r="N437" s="73" t="str">
        <f>IFERROR(VLOOKUP(Tableau2[[#This Row],[Nom association/Sigle]],Tableau1[],6,FALSE),"")</f>
        <v/>
      </c>
      <c r="O437" s="324" t="str">
        <f>IFERROR(VLOOKUP(Tableau2[[#This Row],[Nom association/Sigle]],Tableau1[],7,FALSE),"")</f>
        <v/>
      </c>
      <c r="P437" s="222"/>
      <c r="Q437" s="333"/>
      <c r="R437" s="222"/>
      <c r="S437" s="223"/>
      <c r="T437" s="224"/>
      <c r="U437" s="224"/>
      <c r="V437" s="222"/>
      <c r="W437" s="220"/>
      <c r="X437" s="220" t="str">
        <f>IF(ISBLANK(Tableau2[[#This Row],[Date de début]]),"",UPPER(TEXT(Tableau2[[#This Row],[Date de début]],"mmm")))</f>
        <v/>
      </c>
      <c r="Y437" s="219" t="str">
        <f>IF(ISBLANK(Tableau2[[#This Row],[Date de début]]),"",UPPER(TEXT(Tableau2[[#This Row],[Date de début]],"AAAA")))</f>
        <v/>
      </c>
      <c r="Z437" s="220"/>
      <c r="AA437" s="218" t="str">
        <f>IF(ISBLANK(Tableau2[[#This Row],[Date de fin]]),"",UPPER(TEXT(Tableau2[[#This Row],[Date de fin]],"mmm")))</f>
        <v/>
      </c>
      <c r="AB437" s="221" t="str">
        <f>IF(ISBLANK(Tableau2[[#This Row],[Date de fin]]),"",UPPER(TEXT(Tableau2[[#This Row],[Date de fin]],"AAAA")))</f>
        <v/>
      </c>
      <c r="AC437" s="229">
        <f>DATEDIF(Tableau2[[#This Row],[Date de début]],Tableau2[[#This Row],[Date de fin]],"m")</f>
        <v>0</v>
      </c>
      <c r="AD437" s="224"/>
      <c r="AE437" s="225"/>
      <c r="AF437" s="225"/>
      <c r="AG437" s="222"/>
      <c r="AH437" s="227"/>
      <c r="AI437" s="226"/>
      <c r="AJ437" s="340"/>
      <c r="AK437" s="341">
        <f t="shared" si="8"/>
        <v>0</v>
      </c>
      <c r="AL437" s="342"/>
    </row>
    <row r="438" spans="3:38" ht="42" customHeight="1" x14ac:dyDescent="0.35">
      <c r="C438" s="241"/>
      <c r="D438" s="225" t="str">
        <f>IF(ISBLANK(Tableau2[[#This Row],[Date de signature]]),"",UPPER(TEXT(Tableau2[[#This Row],[Date de signature]],"mmm")))</f>
        <v/>
      </c>
      <c r="E438" s="231" t="str">
        <f>IF(ISBLANK(Tableau2[[#This Row],[Date de signature]]),"",UPPER(TEXT(Tableau2[[#This Row],[Date de signature]],"AAAA")))</f>
        <v/>
      </c>
      <c r="F438" s="240"/>
      <c r="G438" s="242"/>
      <c r="H438" s="328"/>
      <c r="I438" s="327"/>
      <c r="J438" s="333"/>
      <c r="K438" s="324" t="str">
        <f>IFERROR(VLOOKUP(Tableau2[[#This Row],[Nom association/Sigle]],Tableau1[],2,FALSE),"")</f>
        <v/>
      </c>
      <c r="L438" s="324" t="str">
        <f>IFERROR(VLOOKUP(Tableau2[[#This Row],[Nom association/Sigle]],Tableau1[],4,FALSE),"")</f>
        <v/>
      </c>
      <c r="M438" s="324" t="str">
        <f>IFERROR(VLOOKUP(Tableau2[[#This Row],[Nom association/Sigle]],Tableau1[],5,FALSE),"")</f>
        <v/>
      </c>
      <c r="N438" s="73" t="str">
        <f>IFERROR(VLOOKUP(Tableau2[[#This Row],[Nom association/Sigle]],Tableau1[],6,FALSE),"")</f>
        <v/>
      </c>
      <c r="O438" s="324" t="str">
        <f>IFERROR(VLOOKUP(Tableau2[[#This Row],[Nom association/Sigle]],Tableau1[],7,FALSE),"")</f>
        <v/>
      </c>
      <c r="P438" s="222"/>
      <c r="Q438" s="333"/>
      <c r="R438" s="222"/>
      <c r="S438" s="223"/>
      <c r="T438" s="224"/>
      <c r="U438" s="224"/>
      <c r="V438" s="222"/>
      <c r="W438" s="220"/>
      <c r="X438" s="220" t="str">
        <f>IF(ISBLANK(Tableau2[[#This Row],[Date de début]]),"",UPPER(TEXT(Tableau2[[#This Row],[Date de début]],"mmm")))</f>
        <v/>
      </c>
      <c r="Y438" s="219" t="str">
        <f>IF(ISBLANK(Tableau2[[#This Row],[Date de début]]),"",UPPER(TEXT(Tableau2[[#This Row],[Date de début]],"AAAA")))</f>
        <v/>
      </c>
      <c r="Z438" s="220"/>
      <c r="AA438" s="218" t="str">
        <f>IF(ISBLANK(Tableau2[[#This Row],[Date de fin]]),"",UPPER(TEXT(Tableau2[[#This Row],[Date de fin]],"mmm")))</f>
        <v/>
      </c>
      <c r="AB438" s="221" t="str">
        <f>IF(ISBLANK(Tableau2[[#This Row],[Date de fin]]),"",UPPER(TEXT(Tableau2[[#This Row],[Date de fin]],"AAAA")))</f>
        <v/>
      </c>
      <c r="AC438" s="229">
        <f>DATEDIF(Tableau2[[#This Row],[Date de début]],Tableau2[[#This Row],[Date de fin]],"m")</f>
        <v>0</v>
      </c>
      <c r="AD438" s="224"/>
      <c r="AE438" s="225"/>
      <c r="AF438" s="225"/>
      <c r="AG438" s="222"/>
      <c r="AH438" s="227"/>
      <c r="AI438" s="226"/>
      <c r="AJ438" s="340"/>
      <c r="AK438" s="341">
        <f t="shared" si="8"/>
        <v>0</v>
      </c>
      <c r="AL438" s="342"/>
    </row>
    <row r="439" spans="3:38" ht="42" customHeight="1" x14ac:dyDescent="0.35">
      <c r="C439" s="241"/>
      <c r="D439" s="225" t="str">
        <f>IF(ISBLANK(Tableau2[[#This Row],[Date de signature]]),"",UPPER(TEXT(Tableau2[[#This Row],[Date de signature]],"mmm")))</f>
        <v/>
      </c>
      <c r="E439" s="231" t="str">
        <f>IF(ISBLANK(Tableau2[[#This Row],[Date de signature]]),"",UPPER(TEXT(Tableau2[[#This Row],[Date de signature]],"AAAA")))</f>
        <v/>
      </c>
      <c r="F439" s="240"/>
      <c r="G439" s="242"/>
      <c r="H439" s="328"/>
      <c r="I439" s="327"/>
      <c r="J439" s="333"/>
      <c r="K439" s="324" t="str">
        <f>IFERROR(VLOOKUP(Tableau2[[#This Row],[Nom association/Sigle]],Tableau1[],2,FALSE),"")</f>
        <v/>
      </c>
      <c r="L439" s="324" t="str">
        <f>IFERROR(VLOOKUP(Tableau2[[#This Row],[Nom association/Sigle]],Tableau1[],4,FALSE),"")</f>
        <v/>
      </c>
      <c r="M439" s="324" t="str">
        <f>IFERROR(VLOOKUP(Tableau2[[#This Row],[Nom association/Sigle]],Tableau1[],5,FALSE),"")</f>
        <v/>
      </c>
      <c r="N439" s="73" t="str">
        <f>IFERROR(VLOOKUP(Tableau2[[#This Row],[Nom association/Sigle]],Tableau1[],6,FALSE),"")</f>
        <v/>
      </c>
      <c r="O439" s="324" t="str">
        <f>IFERROR(VLOOKUP(Tableau2[[#This Row],[Nom association/Sigle]],Tableau1[],7,FALSE),"")</f>
        <v/>
      </c>
      <c r="P439" s="222"/>
      <c r="Q439" s="333"/>
      <c r="R439" s="222"/>
      <c r="S439" s="223"/>
      <c r="T439" s="224"/>
      <c r="U439" s="224"/>
      <c r="V439" s="222"/>
      <c r="W439" s="220"/>
      <c r="X439" s="220" t="str">
        <f>IF(ISBLANK(Tableau2[[#This Row],[Date de début]]),"",UPPER(TEXT(Tableau2[[#This Row],[Date de début]],"mmm")))</f>
        <v/>
      </c>
      <c r="Y439" s="219" t="str">
        <f>IF(ISBLANK(Tableau2[[#This Row],[Date de début]]),"",UPPER(TEXT(Tableau2[[#This Row],[Date de début]],"AAAA")))</f>
        <v/>
      </c>
      <c r="Z439" s="220"/>
      <c r="AA439" s="218" t="str">
        <f>IF(ISBLANK(Tableau2[[#This Row],[Date de fin]]),"",UPPER(TEXT(Tableau2[[#This Row],[Date de fin]],"mmm")))</f>
        <v/>
      </c>
      <c r="AB439" s="221" t="str">
        <f>IF(ISBLANK(Tableau2[[#This Row],[Date de fin]]),"",UPPER(TEXT(Tableau2[[#This Row],[Date de fin]],"AAAA")))</f>
        <v/>
      </c>
      <c r="AC439" s="229">
        <f>DATEDIF(Tableau2[[#This Row],[Date de début]],Tableau2[[#This Row],[Date de fin]],"m")</f>
        <v>0</v>
      </c>
      <c r="AD439" s="224"/>
      <c r="AE439" s="225"/>
      <c r="AF439" s="225"/>
      <c r="AG439" s="222"/>
      <c r="AH439" s="227"/>
      <c r="AI439" s="226"/>
      <c r="AJ439" s="340"/>
      <c r="AK439" s="341">
        <f t="shared" si="8"/>
        <v>0</v>
      </c>
      <c r="AL439" s="342"/>
    </row>
    <row r="440" spans="3:38" ht="42" customHeight="1" x14ac:dyDescent="0.35">
      <c r="C440" s="241"/>
      <c r="D440" s="225" t="str">
        <f>IF(ISBLANK(Tableau2[[#This Row],[Date de signature]]),"",UPPER(TEXT(Tableau2[[#This Row],[Date de signature]],"mmm")))</f>
        <v/>
      </c>
      <c r="E440" s="231" t="str">
        <f>IF(ISBLANK(Tableau2[[#This Row],[Date de signature]]),"",UPPER(TEXT(Tableau2[[#This Row],[Date de signature]],"AAAA")))</f>
        <v/>
      </c>
      <c r="F440" s="240"/>
      <c r="G440" s="242"/>
      <c r="H440" s="328"/>
      <c r="I440" s="327"/>
      <c r="J440" s="333"/>
      <c r="K440" s="324" t="str">
        <f>IFERROR(VLOOKUP(Tableau2[[#This Row],[Nom association/Sigle]],Tableau1[],2,FALSE),"")</f>
        <v/>
      </c>
      <c r="L440" s="324" t="str">
        <f>IFERROR(VLOOKUP(Tableau2[[#This Row],[Nom association/Sigle]],Tableau1[],4,FALSE),"")</f>
        <v/>
      </c>
      <c r="M440" s="324" t="str">
        <f>IFERROR(VLOOKUP(Tableau2[[#This Row],[Nom association/Sigle]],Tableau1[],5,FALSE),"")</f>
        <v/>
      </c>
      <c r="N440" s="73" t="str">
        <f>IFERROR(VLOOKUP(Tableau2[[#This Row],[Nom association/Sigle]],Tableau1[],6,FALSE),"")</f>
        <v/>
      </c>
      <c r="O440" s="324" t="str">
        <f>IFERROR(VLOOKUP(Tableau2[[#This Row],[Nom association/Sigle]],Tableau1[],7,FALSE),"")</f>
        <v/>
      </c>
      <c r="P440" s="222"/>
      <c r="Q440" s="333"/>
      <c r="R440" s="222"/>
      <c r="S440" s="223"/>
      <c r="T440" s="224"/>
      <c r="U440" s="224"/>
      <c r="V440" s="222"/>
      <c r="W440" s="220"/>
      <c r="X440" s="220" t="str">
        <f>IF(ISBLANK(Tableau2[[#This Row],[Date de début]]),"",UPPER(TEXT(Tableau2[[#This Row],[Date de début]],"mmm")))</f>
        <v/>
      </c>
      <c r="Y440" s="219" t="str">
        <f>IF(ISBLANK(Tableau2[[#This Row],[Date de début]]),"",UPPER(TEXT(Tableau2[[#This Row],[Date de début]],"AAAA")))</f>
        <v/>
      </c>
      <c r="Z440" s="220"/>
      <c r="AA440" s="218" t="str">
        <f>IF(ISBLANK(Tableau2[[#This Row],[Date de fin]]),"",UPPER(TEXT(Tableau2[[#This Row],[Date de fin]],"mmm")))</f>
        <v/>
      </c>
      <c r="AB440" s="221" t="str">
        <f>IF(ISBLANK(Tableau2[[#This Row],[Date de fin]]),"",UPPER(TEXT(Tableau2[[#This Row],[Date de fin]],"AAAA")))</f>
        <v/>
      </c>
      <c r="AC440" s="229">
        <f>DATEDIF(Tableau2[[#This Row],[Date de début]],Tableau2[[#This Row],[Date de fin]],"m")</f>
        <v>0</v>
      </c>
      <c r="AD440" s="224"/>
      <c r="AE440" s="225"/>
      <c r="AF440" s="225"/>
      <c r="AG440" s="222"/>
      <c r="AH440" s="227"/>
      <c r="AI440" s="226"/>
      <c r="AJ440" s="340"/>
      <c r="AK440" s="341">
        <f t="shared" si="8"/>
        <v>0</v>
      </c>
      <c r="AL440" s="342"/>
    </row>
    <row r="441" spans="3:38" ht="42" customHeight="1" x14ac:dyDescent="0.35">
      <c r="C441" s="241"/>
      <c r="D441" s="225" t="str">
        <f>IF(ISBLANK(Tableau2[[#This Row],[Date de signature]]),"",UPPER(TEXT(Tableau2[[#This Row],[Date de signature]],"mmm")))</f>
        <v/>
      </c>
      <c r="E441" s="231" t="str">
        <f>IF(ISBLANK(Tableau2[[#This Row],[Date de signature]]),"",UPPER(TEXT(Tableau2[[#This Row],[Date de signature]],"AAAA")))</f>
        <v/>
      </c>
      <c r="F441" s="240"/>
      <c r="G441" s="242"/>
      <c r="H441" s="328"/>
      <c r="I441" s="327"/>
      <c r="J441" s="333"/>
      <c r="K441" s="324" t="str">
        <f>IFERROR(VLOOKUP(Tableau2[[#This Row],[Nom association/Sigle]],Tableau1[],2,FALSE),"")</f>
        <v/>
      </c>
      <c r="L441" s="324" t="str">
        <f>IFERROR(VLOOKUP(Tableau2[[#This Row],[Nom association/Sigle]],Tableau1[],4,FALSE),"")</f>
        <v/>
      </c>
      <c r="M441" s="324" t="str">
        <f>IFERROR(VLOOKUP(Tableau2[[#This Row],[Nom association/Sigle]],Tableau1[],5,FALSE),"")</f>
        <v/>
      </c>
      <c r="N441" s="73" t="str">
        <f>IFERROR(VLOOKUP(Tableau2[[#This Row],[Nom association/Sigle]],Tableau1[],6,FALSE),"")</f>
        <v/>
      </c>
      <c r="O441" s="324" t="str">
        <f>IFERROR(VLOOKUP(Tableau2[[#This Row],[Nom association/Sigle]],Tableau1[],7,FALSE),"")</f>
        <v/>
      </c>
      <c r="P441" s="222"/>
      <c r="Q441" s="333"/>
      <c r="R441" s="222"/>
      <c r="S441" s="223"/>
      <c r="T441" s="224"/>
      <c r="U441" s="224"/>
      <c r="V441" s="222"/>
      <c r="W441" s="220"/>
      <c r="X441" s="220" t="str">
        <f>IF(ISBLANK(Tableau2[[#This Row],[Date de début]]),"",UPPER(TEXT(Tableau2[[#This Row],[Date de début]],"mmm")))</f>
        <v/>
      </c>
      <c r="Y441" s="219" t="str">
        <f>IF(ISBLANK(Tableau2[[#This Row],[Date de début]]),"",UPPER(TEXT(Tableau2[[#This Row],[Date de début]],"AAAA")))</f>
        <v/>
      </c>
      <c r="Z441" s="220"/>
      <c r="AA441" s="218" t="str">
        <f>IF(ISBLANK(Tableau2[[#This Row],[Date de fin]]),"",UPPER(TEXT(Tableau2[[#This Row],[Date de fin]],"mmm")))</f>
        <v/>
      </c>
      <c r="AB441" s="221" t="str">
        <f>IF(ISBLANK(Tableau2[[#This Row],[Date de fin]]),"",UPPER(TEXT(Tableau2[[#This Row],[Date de fin]],"AAAA")))</f>
        <v/>
      </c>
      <c r="AC441" s="229">
        <f>DATEDIF(Tableau2[[#This Row],[Date de début]],Tableau2[[#This Row],[Date de fin]],"m")</f>
        <v>0</v>
      </c>
      <c r="AD441" s="224"/>
      <c r="AE441" s="225"/>
      <c r="AF441" s="225"/>
      <c r="AG441" s="222"/>
      <c r="AH441" s="227"/>
      <c r="AI441" s="226"/>
      <c r="AJ441" s="340"/>
      <c r="AK441" s="341">
        <f t="shared" si="8"/>
        <v>0</v>
      </c>
      <c r="AL441" s="342"/>
    </row>
    <row r="442" spans="3:38" ht="42" customHeight="1" x14ac:dyDescent="0.35">
      <c r="C442" s="241"/>
      <c r="D442" s="225" t="str">
        <f>IF(ISBLANK(Tableau2[[#This Row],[Date de signature]]),"",UPPER(TEXT(Tableau2[[#This Row],[Date de signature]],"mmm")))</f>
        <v/>
      </c>
      <c r="E442" s="231" t="str">
        <f>IF(ISBLANK(Tableau2[[#This Row],[Date de signature]]),"",UPPER(TEXT(Tableau2[[#This Row],[Date de signature]],"AAAA")))</f>
        <v/>
      </c>
      <c r="F442" s="240"/>
      <c r="G442" s="242"/>
      <c r="H442" s="328"/>
      <c r="I442" s="327"/>
      <c r="J442" s="333"/>
      <c r="K442" s="324" t="str">
        <f>IFERROR(VLOOKUP(Tableau2[[#This Row],[Nom association/Sigle]],Tableau1[],2,FALSE),"")</f>
        <v/>
      </c>
      <c r="L442" s="324" t="str">
        <f>IFERROR(VLOOKUP(Tableau2[[#This Row],[Nom association/Sigle]],Tableau1[],4,FALSE),"")</f>
        <v/>
      </c>
      <c r="M442" s="324" t="str">
        <f>IFERROR(VLOOKUP(Tableau2[[#This Row],[Nom association/Sigle]],Tableau1[],5,FALSE),"")</f>
        <v/>
      </c>
      <c r="N442" s="73" t="str">
        <f>IFERROR(VLOOKUP(Tableau2[[#This Row],[Nom association/Sigle]],Tableau1[],6,FALSE),"")</f>
        <v/>
      </c>
      <c r="O442" s="324" t="str">
        <f>IFERROR(VLOOKUP(Tableau2[[#This Row],[Nom association/Sigle]],Tableau1[],7,FALSE),"")</f>
        <v/>
      </c>
      <c r="P442" s="222"/>
      <c r="Q442" s="333"/>
      <c r="R442" s="222"/>
      <c r="S442" s="223"/>
      <c r="T442" s="224"/>
      <c r="U442" s="224"/>
      <c r="V442" s="222"/>
      <c r="W442" s="220"/>
      <c r="X442" s="220" t="str">
        <f>IF(ISBLANK(Tableau2[[#This Row],[Date de début]]),"",UPPER(TEXT(Tableau2[[#This Row],[Date de début]],"mmm")))</f>
        <v/>
      </c>
      <c r="Y442" s="219" t="str">
        <f>IF(ISBLANK(Tableau2[[#This Row],[Date de début]]),"",UPPER(TEXT(Tableau2[[#This Row],[Date de début]],"AAAA")))</f>
        <v/>
      </c>
      <c r="Z442" s="220"/>
      <c r="AA442" s="218" t="str">
        <f>IF(ISBLANK(Tableau2[[#This Row],[Date de fin]]),"",UPPER(TEXT(Tableau2[[#This Row],[Date de fin]],"mmm")))</f>
        <v/>
      </c>
      <c r="AB442" s="221" t="str">
        <f>IF(ISBLANK(Tableau2[[#This Row],[Date de fin]]),"",UPPER(TEXT(Tableau2[[#This Row],[Date de fin]],"AAAA")))</f>
        <v/>
      </c>
      <c r="AC442" s="229">
        <f>DATEDIF(Tableau2[[#This Row],[Date de début]],Tableau2[[#This Row],[Date de fin]],"m")</f>
        <v>0</v>
      </c>
      <c r="AD442" s="224"/>
      <c r="AE442" s="225"/>
      <c r="AF442" s="225"/>
      <c r="AG442" s="222"/>
      <c r="AH442" s="227"/>
      <c r="AI442" s="226"/>
      <c r="AJ442" s="340"/>
      <c r="AK442" s="341">
        <f t="shared" si="8"/>
        <v>0</v>
      </c>
      <c r="AL442" s="342"/>
    </row>
    <row r="443" spans="3:38" ht="42" customHeight="1" x14ac:dyDescent="0.35">
      <c r="C443" s="241"/>
      <c r="D443" s="225" t="str">
        <f>IF(ISBLANK(Tableau2[[#This Row],[Date de signature]]),"",UPPER(TEXT(Tableau2[[#This Row],[Date de signature]],"mmm")))</f>
        <v/>
      </c>
      <c r="E443" s="231" t="str">
        <f>IF(ISBLANK(Tableau2[[#This Row],[Date de signature]]),"",UPPER(TEXT(Tableau2[[#This Row],[Date de signature]],"AAAA")))</f>
        <v/>
      </c>
      <c r="F443" s="240"/>
      <c r="G443" s="242"/>
      <c r="H443" s="328"/>
      <c r="I443" s="327"/>
      <c r="J443" s="333"/>
      <c r="K443" s="324" t="str">
        <f>IFERROR(VLOOKUP(Tableau2[[#This Row],[Nom association/Sigle]],Tableau1[],2,FALSE),"")</f>
        <v/>
      </c>
      <c r="L443" s="324" t="str">
        <f>IFERROR(VLOOKUP(Tableau2[[#This Row],[Nom association/Sigle]],Tableau1[],4,FALSE),"")</f>
        <v/>
      </c>
      <c r="M443" s="324" t="str">
        <f>IFERROR(VLOOKUP(Tableau2[[#This Row],[Nom association/Sigle]],Tableau1[],5,FALSE),"")</f>
        <v/>
      </c>
      <c r="N443" s="73" t="str">
        <f>IFERROR(VLOOKUP(Tableau2[[#This Row],[Nom association/Sigle]],Tableau1[],6,FALSE),"")</f>
        <v/>
      </c>
      <c r="O443" s="324" t="str">
        <f>IFERROR(VLOOKUP(Tableau2[[#This Row],[Nom association/Sigle]],Tableau1[],7,FALSE),"")</f>
        <v/>
      </c>
      <c r="P443" s="222"/>
      <c r="Q443" s="333"/>
      <c r="R443" s="222"/>
      <c r="S443" s="223"/>
      <c r="T443" s="224"/>
      <c r="U443" s="224"/>
      <c r="V443" s="222"/>
      <c r="W443" s="220"/>
      <c r="X443" s="220" t="str">
        <f>IF(ISBLANK(Tableau2[[#This Row],[Date de début]]),"",UPPER(TEXT(Tableau2[[#This Row],[Date de début]],"mmm")))</f>
        <v/>
      </c>
      <c r="Y443" s="219" t="str">
        <f>IF(ISBLANK(Tableau2[[#This Row],[Date de début]]),"",UPPER(TEXT(Tableau2[[#This Row],[Date de début]],"AAAA")))</f>
        <v/>
      </c>
      <c r="Z443" s="220"/>
      <c r="AA443" s="218" t="str">
        <f>IF(ISBLANK(Tableau2[[#This Row],[Date de fin]]),"",UPPER(TEXT(Tableau2[[#This Row],[Date de fin]],"mmm")))</f>
        <v/>
      </c>
      <c r="AB443" s="221" t="str">
        <f>IF(ISBLANK(Tableau2[[#This Row],[Date de fin]]),"",UPPER(TEXT(Tableau2[[#This Row],[Date de fin]],"AAAA")))</f>
        <v/>
      </c>
      <c r="AC443" s="229">
        <f>DATEDIF(Tableau2[[#This Row],[Date de début]],Tableau2[[#This Row],[Date de fin]],"m")</f>
        <v>0</v>
      </c>
      <c r="AD443" s="224"/>
      <c r="AE443" s="225"/>
      <c r="AF443" s="225"/>
      <c r="AG443" s="222"/>
      <c r="AH443" s="227"/>
      <c r="AI443" s="226"/>
      <c r="AJ443" s="340"/>
      <c r="AK443" s="341">
        <f t="shared" si="8"/>
        <v>0</v>
      </c>
      <c r="AL443" s="342"/>
    </row>
    <row r="444" spans="3:38" ht="42" customHeight="1" x14ac:dyDescent="0.35">
      <c r="C444" s="241"/>
      <c r="D444" s="225" t="str">
        <f>IF(ISBLANK(Tableau2[[#This Row],[Date de signature]]),"",UPPER(TEXT(Tableau2[[#This Row],[Date de signature]],"mmm")))</f>
        <v/>
      </c>
      <c r="E444" s="231" t="str">
        <f>IF(ISBLANK(Tableau2[[#This Row],[Date de signature]]),"",UPPER(TEXT(Tableau2[[#This Row],[Date de signature]],"AAAA")))</f>
        <v/>
      </c>
      <c r="F444" s="240"/>
      <c r="G444" s="242"/>
      <c r="H444" s="328"/>
      <c r="I444" s="327"/>
      <c r="J444" s="333"/>
      <c r="K444" s="324" t="str">
        <f>IFERROR(VLOOKUP(Tableau2[[#This Row],[Nom association/Sigle]],Tableau1[],2,FALSE),"")</f>
        <v/>
      </c>
      <c r="L444" s="324" t="str">
        <f>IFERROR(VLOOKUP(Tableau2[[#This Row],[Nom association/Sigle]],Tableau1[],4,FALSE),"")</f>
        <v/>
      </c>
      <c r="M444" s="324" t="str">
        <f>IFERROR(VLOOKUP(Tableau2[[#This Row],[Nom association/Sigle]],Tableau1[],5,FALSE),"")</f>
        <v/>
      </c>
      <c r="N444" s="73" t="str">
        <f>IFERROR(VLOOKUP(Tableau2[[#This Row],[Nom association/Sigle]],Tableau1[],6,FALSE),"")</f>
        <v/>
      </c>
      <c r="O444" s="324" t="str">
        <f>IFERROR(VLOOKUP(Tableau2[[#This Row],[Nom association/Sigle]],Tableau1[],7,FALSE),"")</f>
        <v/>
      </c>
      <c r="P444" s="222"/>
      <c r="Q444" s="333"/>
      <c r="R444" s="222"/>
      <c r="S444" s="223"/>
      <c r="T444" s="224"/>
      <c r="U444" s="224"/>
      <c r="V444" s="222"/>
      <c r="W444" s="220"/>
      <c r="X444" s="220" t="str">
        <f>IF(ISBLANK(Tableau2[[#This Row],[Date de début]]),"",UPPER(TEXT(Tableau2[[#This Row],[Date de début]],"mmm")))</f>
        <v/>
      </c>
      <c r="Y444" s="219" t="str">
        <f>IF(ISBLANK(Tableau2[[#This Row],[Date de début]]),"",UPPER(TEXT(Tableau2[[#This Row],[Date de début]],"AAAA")))</f>
        <v/>
      </c>
      <c r="Z444" s="220"/>
      <c r="AA444" s="218" t="str">
        <f>IF(ISBLANK(Tableau2[[#This Row],[Date de fin]]),"",UPPER(TEXT(Tableau2[[#This Row],[Date de fin]],"mmm")))</f>
        <v/>
      </c>
      <c r="AB444" s="221" t="str">
        <f>IF(ISBLANK(Tableau2[[#This Row],[Date de fin]]),"",UPPER(TEXT(Tableau2[[#This Row],[Date de fin]],"AAAA")))</f>
        <v/>
      </c>
      <c r="AC444" s="229">
        <f>DATEDIF(Tableau2[[#This Row],[Date de début]],Tableau2[[#This Row],[Date de fin]],"m")</f>
        <v>0</v>
      </c>
      <c r="AD444" s="224"/>
      <c r="AE444" s="225"/>
      <c r="AF444" s="225"/>
      <c r="AG444" s="222"/>
      <c r="AH444" s="227"/>
      <c r="AI444" s="226"/>
      <c r="AJ444" s="340"/>
      <c r="AK444" s="341">
        <f t="shared" si="8"/>
        <v>0</v>
      </c>
      <c r="AL444" s="342"/>
    </row>
    <row r="445" spans="3:38" ht="42" customHeight="1" x14ac:dyDescent="0.35">
      <c r="C445" s="241"/>
      <c r="D445" s="225" t="str">
        <f>IF(ISBLANK(Tableau2[[#This Row],[Date de signature]]),"",UPPER(TEXT(Tableau2[[#This Row],[Date de signature]],"mmm")))</f>
        <v/>
      </c>
      <c r="E445" s="231" t="str">
        <f>IF(ISBLANK(Tableau2[[#This Row],[Date de signature]]),"",UPPER(TEXT(Tableau2[[#This Row],[Date de signature]],"AAAA")))</f>
        <v/>
      </c>
      <c r="F445" s="240"/>
      <c r="G445" s="242"/>
      <c r="H445" s="328"/>
      <c r="I445" s="327"/>
      <c r="J445" s="333"/>
      <c r="K445" s="324" t="str">
        <f>IFERROR(VLOOKUP(Tableau2[[#This Row],[Nom association/Sigle]],Tableau1[],2,FALSE),"")</f>
        <v/>
      </c>
      <c r="L445" s="324" t="str">
        <f>IFERROR(VLOOKUP(Tableau2[[#This Row],[Nom association/Sigle]],Tableau1[],4,FALSE),"")</f>
        <v/>
      </c>
      <c r="M445" s="324" t="str">
        <f>IFERROR(VLOOKUP(Tableau2[[#This Row],[Nom association/Sigle]],Tableau1[],5,FALSE),"")</f>
        <v/>
      </c>
      <c r="N445" s="73" t="str">
        <f>IFERROR(VLOOKUP(Tableau2[[#This Row],[Nom association/Sigle]],Tableau1[],6,FALSE),"")</f>
        <v/>
      </c>
      <c r="O445" s="324" t="str">
        <f>IFERROR(VLOOKUP(Tableau2[[#This Row],[Nom association/Sigle]],Tableau1[],7,FALSE),"")</f>
        <v/>
      </c>
      <c r="P445" s="222"/>
      <c r="Q445" s="333"/>
      <c r="R445" s="222"/>
      <c r="S445" s="223"/>
      <c r="T445" s="224"/>
      <c r="U445" s="224"/>
      <c r="V445" s="222"/>
      <c r="W445" s="220"/>
      <c r="X445" s="220" t="str">
        <f>IF(ISBLANK(Tableau2[[#This Row],[Date de début]]),"",UPPER(TEXT(Tableau2[[#This Row],[Date de début]],"mmm")))</f>
        <v/>
      </c>
      <c r="Y445" s="219" t="str">
        <f>IF(ISBLANK(Tableau2[[#This Row],[Date de début]]),"",UPPER(TEXT(Tableau2[[#This Row],[Date de début]],"AAAA")))</f>
        <v/>
      </c>
      <c r="Z445" s="220"/>
      <c r="AA445" s="218" t="str">
        <f>IF(ISBLANK(Tableau2[[#This Row],[Date de fin]]),"",UPPER(TEXT(Tableau2[[#This Row],[Date de fin]],"mmm")))</f>
        <v/>
      </c>
      <c r="AB445" s="221" t="str">
        <f>IF(ISBLANK(Tableau2[[#This Row],[Date de fin]]),"",UPPER(TEXT(Tableau2[[#This Row],[Date de fin]],"AAAA")))</f>
        <v/>
      </c>
      <c r="AC445" s="229">
        <f>DATEDIF(Tableau2[[#This Row],[Date de début]],Tableau2[[#This Row],[Date de fin]],"m")</f>
        <v>0</v>
      </c>
      <c r="AD445" s="224"/>
      <c r="AE445" s="225"/>
      <c r="AF445" s="225"/>
      <c r="AG445" s="222"/>
      <c r="AH445" s="227"/>
      <c r="AI445" s="226"/>
      <c r="AJ445" s="340"/>
      <c r="AK445" s="341">
        <f t="shared" si="8"/>
        <v>0</v>
      </c>
      <c r="AL445" s="342"/>
    </row>
    <row r="446" spans="3:38" ht="42" customHeight="1" x14ac:dyDescent="0.35">
      <c r="C446" s="241"/>
      <c r="D446" s="225" t="str">
        <f>IF(ISBLANK(Tableau2[[#This Row],[Date de signature]]),"",UPPER(TEXT(Tableau2[[#This Row],[Date de signature]],"mmm")))</f>
        <v/>
      </c>
      <c r="E446" s="231" t="str">
        <f>IF(ISBLANK(Tableau2[[#This Row],[Date de signature]]),"",UPPER(TEXT(Tableau2[[#This Row],[Date de signature]],"AAAA")))</f>
        <v/>
      </c>
      <c r="F446" s="240"/>
      <c r="G446" s="242"/>
      <c r="H446" s="328"/>
      <c r="I446" s="327"/>
      <c r="J446" s="333"/>
      <c r="K446" s="324" t="str">
        <f>IFERROR(VLOOKUP(Tableau2[[#This Row],[Nom association/Sigle]],Tableau1[],2,FALSE),"")</f>
        <v/>
      </c>
      <c r="L446" s="324" t="str">
        <f>IFERROR(VLOOKUP(Tableau2[[#This Row],[Nom association/Sigle]],Tableau1[],4,FALSE),"")</f>
        <v/>
      </c>
      <c r="M446" s="324" t="str">
        <f>IFERROR(VLOOKUP(Tableau2[[#This Row],[Nom association/Sigle]],Tableau1[],5,FALSE),"")</f>
        <v/>
      </c>
      <c r="N446" s="73" t="str">
        <f>IFERROR(VLOOKUP(Tableau2[[#This Row],[Nom association/Sigle]],Tableau1[],6,FALSE),"")</f>
        <v/>
      </c>
      <c r="O446" s="324" t="str">
        <f>IFERROR(VLOOKUP(Tableau2[[#This Row],[Nom association/Sigle]],Tableau1[],7,FALSE),"")</f>
        <v/>
      </c>
      <c r="P446" s="222"/>
      <c r="Q446" s="333"/>
      <c r="R446" s="222"/>
      <c r="S446" s="223"/>
      <c r="T446" s="224"/>
      <c r="U446" s="224"/>
      <c r="V446" s="222"/>
      <c r="W446" s="220"/>
      <c r="X446" s="220" t="str">
        <f>IF(ISBLANK(Tableau2[[#This Row],[Date de début]]),"",UPPER(TEXT(Tableau2[[#This Row],[Date de début]],"mmm")))</f>
        <v/>
      </c>
      <c r="Y446" s="219" t="str">
        <f>IF(ISBLANK(Tableau2[[#This Row],[Date de début]]),"",UPPER(TEXT(Tableau2[[#This Row],[Date de début]],"AAAA")))</f>
        <v/>
      </c>
      <c r="Z446" s="220"/>
      <c r="AA446" s="218" t="str">
        <f>IF(ISBLANK(Tableau2[[#This Row],[Date de fin]]),"",UPPER(TEXT(Tableau2[[#This Row],[Date de fin]],"mmm")))</f>
        <v/>
      </c>
      <c r="AB446" s="221" t="str">
        <f>IF(ISBLANK(Tableau2[[#This Row],[Date de fin]]),"",UPPER(TEXT(Tableau2[[#This Row],[Date de fin]],"AAAA")))</f>
        <v/>
      </c>
      <c r="AC446" s="229">
        <f>DATEDIF(Tableau2[[#This Row],[Date de début]],Tableau2[[#This Row],[Date de fin]],"m")</f>
        <v>0</v>
      </c>
      <c r="AD446" s="224"/>
      <c r="AE446" s="225"/>
      <c r="AF446" s="225"/>
      <c r="AG446" s="222"/>
      <c r="AH446" s="227"/>
      <c r="AI446" s="226"/>
      <c r="AJ446" s="340"/>
      <c r="AK446" s="341">
        <f t="shared" si="8"/>
        <v>0</v>
      </c>
      <c r="AL446" s="342"/>
    </row>
    <row r="447" spans="3:38" ht="42" customHeight="1" x14ac:dyDescent="0.35">
      <c r="C447" s="241"/>
      <c r="D447" s="225" t="str">
        <f>IF(ISBLANK(Tableau2[[#This Row],[Date de signature]]),"",UPPER(TEXT(Tableau2[[#This Row],[Date de signature]],"mmm")))</f>
        <v/>
      </c>
      <c r="E447" s="231" t="str">
        <f>IF(ISBLANK(Tableau2[[#This Row],[Date de signature]]),"",UPPER(TEXT(Tableau2[[#This Row],[Date de signature]],"AAAA")))</f>
        <v/>
      </c>
      <c r="F447" s="240"/>
      <c r="G447" s="242"/>
      <c r="H447" s="328"/>
      <c r="I447" s="327"/>
      <c r="J447" s="333"/>
      <c r="K447" s="324" t="str">
        <f>IFERROR(VLOOKUP(Tableau2[[#This Row],[Nom association/Sigle]],Tableau1[],2,FALSE),"")</f>
        <v/>
      </c>
      <c r="L447" s="324" t="str">
        <f>IFERROR(VLOOKUP(Tableau2[[#This Row],[Nom association/Sigle]],Tableau1[],4,FALSE),"")</f>
        <v/>
      </c>
      <c r="M447" s="324" t="str">
        <f>IFERROR(VLOOKUP(Tableau2[[#This Row],[Nom association/Sigle]],Tableau1[],5,FALSE),"")</f>
        <v/>
      </c>
      <c r="N447" s="73" t="str">
        <f>IFERROR(VLOOKUP(Tableau2[[#This Row],[Nom association/Sigle]],Tableau1[],6,FALSE),"")</f>
        <v/>
      </c>
      <c r="O447" s="324" t="str">
        <f>IFERROR(VLOOKUP(Tableau2[[#This Row],[Nom association/Sigle]],Tableau1[],7,FALSE),"")</f>
        <v/>
      </c>
      <c r="P447" s="222"/>
      <c r="Q447" s="333"/>
      <c r="R447" s="222"/>
      <c r="S447" s="223"/>
      <c r="T447" s="224"/>
      <c r="U447" s="224"/>
      <c r="V447" s="222"/>
      <c r="W447" s="220"/>
      <c r="X447" s="220" t="str">
        <f>IF(ISBLANK(Tableau2[[#This Row],[Date de début]]),"",UPPER(TEXT(Tableau2[[#This Row],[Date de début]],"mmm")))</f>
        <v/>
      </c>
      <c r="Y447" s="219" t="str">
        <f>IF(ISBLANK(Tableau2[[#This Row],[Date de début]]),"",UPPER(TEXT(Tableau2[[#This Row],[Date de début]],"AAAA")))</f>
        <v/>
      </c>
      <c r="Z447" s="220"/>
      <c r="AA447" s="218" t="str">
        <f>IF(ISBLANK(Tableau2[[#This Row],[Date de fin]]),"",UPPER(TEXT(Tableau2[[#This Row],[Date de fin]],"mmm")))</f>
        <v/>
      </c>
      <c r="AB447" s="221" t="str">
        <f>IF(ISBLANK(Tableau2[[#This Row],[Date de fin]]),"",UPPER(TEXT(Tableau2[[#This Row],[Date de fin]],"AAAA")))</f>
        <v/>
      </c>
      <c r="AC447" s="229">
        <f>DATEDIF(Tableau2[[#This Row],[Date de début]],Tableau2[[#This Row],[Date de fin]],"m")</f>
        <v>0</v>
      </c>
      <c r="AD447" s="224"/>
      <c r="AE447" s="225"/>
      <c r="AF447" s="225"/>
      <c r="AG447" s="222"/>
      <c r="AH447" s="227"/>
      <c r="AI447" s="226"/>
      <c r="AJ447" s="340"/>
      <c r="AK447" s="341">
        <f t="shared" si="8"/>
        <v>0</v>
      </c>
      <c r="AL447" s="342"/>
    </row>
    <row r="448" spans="3:38" ht="42" customHeight="1" x14ac:dyDescent="0.35">
      <c r="C448" s="241"/>
      <c r="D448" s="225" t="str">
        <f>IF(ISBLANK(Tableau2[[#This Row],[Date de signature]]),"",UPPER(TEXT(Tableau2[[#This Row],[Date de signature]],"mmm")))</f>
        <v/>
      </c>
      <c r="E448" s="231" t="str">
        <f>IF(ISBLANK(Tableau2[[#This Row],[Date de signature]]),"",UPPER(TEXT(Tableau2[[#This Row],[Date de signature]],"AAAA")))</f>
        <v/>
      </c>
      <c r="F448" s="240"/>
      <c r="G448" s="242"/>
      <c r="H448" s="328"/>
      <c r="I448" s="327"/>
      <c r="J448" s="333"/>
      <c r="K448" s="324" t="str">
        <f>IFERROR(VLOOKUP(Tableau2[[#This Row],[Nom association/Sigle]],Tableau1[],2,FALSE),"")</f>
        <v/>
      </c>
      <c r="L448" s="324" t="str">
        <f>IFERROR(VLOOKUP(Tableau2[[#This Row],[Nom association/Sigle]],Tableau1[],4,FALSE),"")</f>
        <v/>
      </c>
      <c r="M448" s="324" t="str">
        <f>IFERROR(VLOOKUP(Tableau2[[#This Row],[Nom association/Sigle]],Tableau1[],5,FALSE),"")</f>
        <v/>
      </c>
      <c r="N448" s="73" t="str">
        <f>IFERROR(VLOOKUP(Tableau2[[#This Row],[Nom association/Sigle]],Tableau1[],6,FALSE),"")</f>
        <v/>
      </c>
      <c r="O448" s="324" t="str">
        <f>IFERROR(VLOOKUP(Tableau2[[#This Row],[Nom association/Sigle]],Tableau1[],7,FALSE),"")</f>
        <v/>
      </c>
      <c r="P448" s="222"/>
      <c r="Q448" s="333"/>
      <c r="R448" s="222"/>
      <c r="S448" s="223"/>
      <c r="T448" s="224"/>
      <c r="U448" s="224"/>
      <c r="V448" s="222"/>
      <c r="W448" s="220"/>
      <c r="X448" s="220" t="str">
        <f>IF(ISBLANK(Tableau2[[#This Row],[Date de début]]),"",UPPER(TEXT(Tableau2[[#This Row],[Date de début]],"mmm")))</f>
        <v/>
      </c>
      <c r="Y448" s="219" t="str">
        <f>IF(ISBLANK(Tableau2[[#This Row],[Date de début]]),"",UPPER(TEXT(Tableau2[[#This Row],[Date de début]],"AAAA")))</f>
        <v/>
      </c>
      <c r="Z448" s="220"/>
      <c r="AA448" s="218" t="str">
        <f>IF(ISBLANK(Tableau2[[#This Row],[Date de fin]]),"",UPPER(TEXT(Tableau2[[#This Row],[Date de fin]],"mmm")))</f>
        <v/>
      </c>
      <c r="AB448" s="221" t="str">
        <f>IF(ISBLANK(Tableau2[[#This Row],[Date de fin]]),"",UPPER(TEXT(Tableau2[[#This Row],[Date de fin]],"AAAA")))</f>
        <v/>
      </c>
      <c r="AC448" s="229">
        <f>DATEDIF(Tableau2[[#This Row],[Date de début]],Tableau2[[#This Row],[Date de fin]],"m")</f>
        <v>0</v>
      </c>
      <c r="AD448" s="224"/>
      <c r="AE448" s="225"/>
      <c r="AF448" s="225"/>
      <c r="AG448" s="222"/>
      <c r="AH448" s="227"/>
      <c r="AI448" s="226"/>
      <c r="AJ448" s="340"/>
      <c r="AK448" s="341">
        <f t="shared" si="8"/>
        <v>0</v>
      </c>
      <c r="AL448" s="342"/>
    </row>
    <row r="449" spans="3:38" ht="42" customHeight="1" x14ac:dyDescent="0.35">
      <c r="C449" s="241"/>
      <c r="D449" s="225" t="str">
        <f>IF(ISBLANK(Tableau2[[#This Row],[Date de signature]]),"",UPPER(TEXT(Tableau2[[#This Row],[Date de signature]],"mmm")))</f>
        <v/>
      </c>
      <c r="E449" s="231" t="str">
        <f>IF(ISBLANK(Tableau2[[#This Row],[Date de signature]]),"",UPPER(TEXT(Tableau2[[#This Row],[Date de signature]],"AAAA")))</f>
        <v/>
      </c>
      <c r="F449" s="240"/>
      <c r="G449" s="242"/>
      <c r="H449" s="328"/>
      <c r="I449" s="327"/>
      <c r="J449" s="333"/>
      <c r="K449" s="324" t="str">
        <f>IFERROR(VLOOKUP(Tableau2[[#This Row],[Nom association/Sigle]],Tableau1[],2,FALSE),"")</f>
        <v/>
      </c>
      <c r="L449" s="324" t="str">
        <f>IFERROR(VLOOKUP(Tableau2[[#This Row],[Nom association/Sigle]],Tableau1[],4,FALSE),"")</f>
        <v/>
      </c>
      <c r="M449" s="324" t="str">
        <f>IFERROR(VLOOKUP(Tableau2[[#This Row],[Nom association/Sigle]],Tableau1[],5,FALSE),"")</f>
        <v/>
      </c>
      <c r="N449" s="73" t="str">
        <f>IFERROR(VLOOKUP(Tableau2[[#This Row],[Nom association/Sigle]],Tableau1[],6,FALSE),"")</f>
        <v/>
      </c>
      <c r="O449" s="324" t="str">
        <f>IFERROR(VLOOKUP(Tableau2[[#This Row],[Nom association/Sigle]],Tableau1[],7,FALSE),"")</f>
        <v/>
      </c>
      <c r="P449" s="222"/>
      <c r="Q449" s="333"/>
      <c r="R449" s="222"/>
      <c r="S449" s="223"/>
      <c r="T449" s="224"/>
      <c r="U449" s="224"/>
      <c r="V449" s="222"/>
      <c r="W449" s="220"/>
      <c r="X449" s="220" t="str">
        <f>IF(ISBLANK(Tableau2[[#This Row],[Date de début]]),"",UPPER(TEXT(Tableau2[[#This Row],[Date de début]],"mmm")))</f>
        <v/>
      </c>
      <c r="Y449" s="219" t="str">
        <f>IF(ISBLANK(Tableau2[[#This Row],[Date de début]]),"",UPPER(TEXT(Tableau2[[#This Row],[Date de début]],"AAAA")))</f>
        <v/>
      </c>
      <c r="Z449" s="220"/>
      <c r="AA449" s="218" t="str">
        <f>IF(ISBLANK(Tableau2[[#This Row],[Date de fin]]),"",UPPER(TEXT(Tableau2[[#This Row],[Date de fin]],"mmm")))</f>
        <v/>
      </c>
      <c r="AB449" s="221" t="str">
        <f>IF(ISBLANK(Tableau2[[#This Row],[Date de fin]]),"",UPPER(TEXT(Tableau2[[#This Row],[Date de fin]],"AAAA")))</f>
        <v/>
      </c>
      <c r="AC449" s="229">
        <f>DATEDIF(Tableau2[[#This Row],[Date de début]],Tableau2[[#This Row],[Date de fin]],"m")</f>
        <v>0</v>
      </c>
      <c r="AD449" s="224"/>
      <c r="AE449" s="225"/>
      <c r="AF449" s="225"/>
      <c r="AG449" s="222"/>
      <c r="AH449" s="227"/>
      <c r="AI449" s="226"/>
      <c r="AJ449" s="340"/>
      <c r="AK449" s="341">
        <f t="shared" si="8"/>
        <v>0</v>
      </c>
      <c r="AL449" s="342"/>
    </row>
    <row r="450" spans="3:38" ht="42" customHeight="1" x14ac:dyDescent="0.35">
      <c r="C450" s="241"/>
      <c r="D450" s="225" t="str">
        <f>IF(ISBLANK(Tableau2[[#This Row],[Date de signature]]),"",UPPER(TEXT(Tableau2[[#This Row],[Date de signature]],"mmm")))</f>
        <v/>
      </c>
      <c r="E450" s="231" t="str">
        <f>IF(ISBLANK(Tableau2[[#This Row],[Date de signature]]),"",UPPER(TEXT(Tableau2[[#This Row],[Date de signature]],"AAAA")))</f>
        <v/>
      </c>
      <c r="F450" s="240"/>
      <c r="G450" s="242"/>
      <c r="H450" s="328"/>
      <c r="I450" s="327"/>
      <c r="J450" s="333"/>
      <c r="K450" s="324" t="str">
        <f>IFERROR(VLOOKUP(Tableau2[[#This Row],[Nom association/Sigle]],Tableau1[],2,FALSE),"")</f>
        <v/>
      </c>
      <c r="L450" s="324" t="str">
        <f>IFERROR(VLOOKUP(Tableau2[[#This Row],[Nom association/Sigle]],Tableau1[],4,FALSE),"")</f>
        <v/>
      </c>
      <c r="M450" s="324" t="str">
        <f>IFERROR(VLOOKUP(Tableau2[[#This Row],[Nom association/Sigle]],Tableau1[],5,FALSE),"")</f>
        <v/>
      </c>
      <c r="N450" s="73" t="str">
        <f>IFERROR(VLOOKUP(Tableau2[[#This Row],[Nom association/Sigle]],Tableau1[],6,FALSE),"")</f>
        <v/>
      </c>
      <c r="O450" s="324" t="str">
        <f>IFERROR(VLOOKUP(Tableau2[[#This Row],[Nom association/Sigle]],Tableau1[],7,FALSE),"")</f>
        <v/>
      </c>
      <c r="P450" s="222"/>
      <c r="Q450" s="333"/>
      <c r="R450" s="222"/>
      <c r="S450" s="223"/>
      <c r="T450" s="224"/>
      <c r="U450" s="224"/>
      <c r="V450" s="222"/>
      <c r="W450" s="220"/>
      <c r="X450" s="220" t="str">
        <f>IF(ISBLANK(Tableau2[[#This Row],[Date de début]]),"",UPPER(TEXT(Tableau2[[#This Row],[Date de début]],"mmm")))</f>
        <v/>
      </c>
      <c r="Y450" s="219" t="str">
        <f>IF(ISBLANK(Tableau2[[#This Row],[Date de début]]),"",UPPER(TEXT(Tableau2[[#This Row],[Date de début]],"AAAA")))</f>
        <v/>
      </c>
      <c r="Z450" s="220"/>
      <c r="AA450" s="218" t="str">
        <f>IF(ISBLANK(Tableau2[[#This Row],[Date de fin]]),"",UPPER(TEXT(Tableau2[[#This Row],[Date de fin]],"mmm")))</f>
        <v/>
      </c>
      <c r="AB450" s="221" t="str">
        <f>IF(ISBLANK(Tableau2[[#This Row],[Date de fin]]),"",UPPER(TEXT(Tableau2[[#This Row],[Date de fin]],"AAAA")))</f>
        <v/>
      </c>
      <c r="AC450" s="229">
        <f>DATEDIF(Tableau2[[#This Row],[Date de début]],Tableau2[[#This Row],[Date de fin]],"m")</f>
        <v>0</v>
      </c>
      <c r="AD450" s="224"/>
      <c r="AE450" s="225"/>
      <c r="AF450" s="225"/>
      <c r="AG450" s="222"/>
      <c r="AH450" s="227"/>
      <c r="AI450" s="226"/>
      <c r="AJ450" s="340"/>
      <c r="AK450" s="341">
        <f t="shared" si="8"/>
        <v>0</v>
      </c>
      <c r="AL450" s="342"/>
    </row>
    <row r="451" spans="3:38" ht="42" customHeight="1" x14ac:dyDescent="0.35">
      <c r="C451" s="241"/>
      <c r="D451" s="225" t="str">
        <f>IF(ISBLANK(Tableau2[[#This Row],[Date de signature]]),"",UPPER(TEXT(Tableau2[[#This Row],[Date de signature]],"mmm")))</f>
        <v/>
      </c>
      <c r="E451" s="231" t="str">
        <f>IF(ISBLANK(Tableau2[[#This Row],[Date de signature]]),"",UPPER(TEXT(Tableau2[[#This Row],[Date de signature]],"AAAA")))</f>
        <v/>
      </c>
      <c r="F451" s="240"/>
      <c r="G451" s="242"/>
      <c r="H451" s="328"/>
      <c r="I451" s="327"/>
      <c r="J451" s="333"/>
      <c r="K451" s="324" t="str">
        <f>IFERROR(VLOOKUP(Tableau2[[#This Row],[Nom association/Sigle]],Tableau1[],2,FALSE),"")</f>
        <v/>
      </c>
      <c r="L451" s="324" t="str">
        <f>IFERROR(VLOOKUP(Tableau2[[#This Row],[Nom association/Sigle]],Tableau1[],4,FALSE),"")</f>
        <v/>
      </c>
      <c r="M451" s="324" t="str">
        <f>IFERROR(VLOOKUP(Tableau2[[#This Row],[Nom association/Sigle]],Tableau1[],5,FALSE),"")</f>
        <v/>
      </c>
      <c r="N451" s="73" t="str">
        <f>IFERROR(VLOOKUP(Tableau2[[#This Row],[Nom association/Sigle]],Tableau1[],6,FALSE),"")</f>
        <v/>
      </c>
      <c r="O451" s="324" t="str">
        <f>IFERROR(VLOOKUP(Tableau2[[#This Row],[Nom association/Sigle]],Tableau1[],7,FALSE),"")</f>
        <v/>
      </c>
      <c r="P451" s="222"/>
      <c r="Q451" s="333"/>
      <c r="R451" s="222"/>
      <c r="S451" s="223"/>
      <c r="T451" s="224"/>
      <c r="U451" s="224"/>
      <c r="V451" s="222"/>
      <c r="W451" s="220"/>
      <c r="X451" s="220" t="str">
        <f>IF(ISBLANK(Tableau2[[#This Row],[Date de début]]),"",UPPER(TEXT(Tableau2[[#This Row],[Date de début]],"mmm")))</f>
        <v/>
      </c>
      <c r="Y451" s="219" t="str">
        <f>IF(ISBLANK(Tableau2[[#This Row],[Date de début]]),"",UPPER(TEXT(Tableau2[[#This Row],[Date de début]],"AAAA")))</f>
        <v/>
      </c>
      <c r="Z451" s="220"/>
      <c r="AA451" s="218" t="str">
        <f>IF(ISBLANK(Tableau2[[#This Row],[Date de fin]]),"",UPPER(TEXT(Tableau2[[#This Row],[Date de fin]],"mmm")))</f>
        <v/>
      </c>
      <c r="AB451" s="221" t="str">
        <f>IF(ISBLANK(Tableau2[[#This Row],[Date de fin]]),"",UPPER(TEXT(Tableau2[[#This Row],[Date de fin]],"AAAA")))</f>
        <v/>
      </c>
      <c r="AC451" s="229">
        <f>DATEDIF(Tableau2[[#This Row],[Date de début]],Tableau2[[#This Row],[Date de fin]],"m")</f>
        <v>0</v>
      </c>
      <c r="AD451" s="224"/>
      <c r="AE451" s="225"/>
      <c r="AF451" s="225"/>
      <c r="AG451" s="222"/>
      <c r="AH451" s="227"/>
      <c r="AI451" s="226"/>
      <c r="AJ451" s="340"/>
      <c r="AK451" s="341">
        <f t="shared" si="8"/>
        <v>0</v>
      </c>
      <c r="AL451" s="342"/>
    </row>
    <row r="452" spans="3:38" ht="42" customHeight="1" x14ac:dyDescent="0.35">
      <c r="C452" s="241"/>
      <c r="D452" s="225" t="str">
        <f>IF(ISBLANK(Tableau2[[#This Row],[Date de signature]]),"",UPPER(TEXT(Tableau2[[#This Row],[Date de signature]],"mmm")))</f>
        <v/>
      </c>
      <c r="E452" s="231" t="str">
        <f>IF(ISBLANK(Tableau2[[#This Row],[Date de signature]]),"",UPPER(TEXT(Tableau2[[#This Row],[Date de signature]],"AAAA")))</f>
        <v/>
      </c>
      <c r="F452" s="240"/>
      <c r="G452" s="242"/>
      <c r="H452" s="328"/>
      <c r="I452" s="327"/>
      <c r="J452" s="333"/>
      <c r="K452" s="324" t="str">
        <f>IFERROR(VLOOKUP(Tableau2[[#This Row],[Nom association/Sigle]],Tableau1[],2,FALSE),"")</f>
        <v/>
      </c>
      <c r="L452" s="324" t="str">
        <f>IFERROR(VLOOKUP(Tableau2[[#This Row],[Nom association/Sigle]],Tableau1[],4,FALSE),"")</f>
        <v/>
      </c>
      <c r="M452" s="324" t="str">
        <f>IFERROR(VLOOKUP(Tableau2[[#This Row],[Nom association/Sigle]],Tableau1[],5,FALSE),"")</f>
        <v/>
      </c>
      <c r="N452" s="73" t="str">
        <f>IFERROR(VLOOKUP(Tableau2[[#This Row],[Nom association/Sigle]],Tableau1[],6,FALSE),"")</f>
        <v/>
      </c>
      <c r="O452" s="324" t="str">
        <f>IFERROR(VLOOKUP(Tableau2[[#This Row],[Nom association/Sigle]],Tableau1[],7,FALSE),"")</f>
        <v/>
      </c>
      <c r="P452" s="222"/>
      <c r="Q452" s="333"/>
      <c r="R452" s="222"/>
      <c r="S452" s="223"/>
      <c r="T452" s="224"/>
      <c r="U452" s="224"/>
      <c r="V452" s="222"/>
      <c r="W452" s="220"/>
      <c r="X452" s="220" t="str">
        <f>IF(ISBLANK(Tableau2[[#This Row],[Date de début]]),"",UPPER(TEXT(Tableau2[[#This Row],[Date de début]],"mmm")))</f>
        <v/>
      </c>
      <c r="Y452" s="219" t="str">
        <f>IF(ISBLANK(Tableau2[[#This Row],[Date de début]]),"",UPPER(TEXT(Tableau2[[#This Row],[Date de début]],"AAAA")))</f>
        <v/>
      </c>
      <c r="Z452" s="220"/>
      <c r="AA452" s="218" t="str">
        <f>IF(ISBLANK(Tableau2[[#This Row],[Date de fin]]),"",UPPER(TEXT(Tableau2[[#This Row],[Date de fin]],"mmm")))</f>
        <v/>
      </c>
      <c r="AB452" s="221" t="str">
        <f>IF(ISBLANK(Tableau2[[#This Row],[Date de fin]]),"",UPPER(TEXT(Tableau2[[#This Row],[Date de fin]],"AAAA")))</f>
        <v/>
      </c>
      <c r="AC452" s="229">
        <f>DATEDIF(Tableau2[[#This Row],[Date de début]],Tableau2[[#This Row],[Date de fin]],"m")</f>
        <v>0</v>
      </c>
      <c r="AD452" s="224"/>
      <c r="AE452" s="225"/>
      <c r="AF452" s="225"/>
      <c r="AG452" s="222"/>
      <c r="AH452" s="227"/>
      <c r="AI452" s="226"/>
      <c r="AJ452" s="340"/>
      <c r="AK452" s="341">
        <f t="shared" si="8"/>
        <v>0</v>
      </c>
      <c r="AL452" s="342"/>
    </row>
    <row r="453" spans="3:38" ht="42" customHeight="1" x14ac:dyDescent="0.35">
      <c r="C453" s="241"/>
      <c r="D453" s="225" t="str">
        <f>IF(ISBLANK(Tableau2[[#This Row],[Date de signature]]),"",UPPER(TEXT(Tableau2[[#This Row],[Date de signature]],"mmm")))</f>
        <v/>
      </c>
      <c r="E453" s="231" t="str">
        <f>IF(ISBLANK(Tableau2[[#This Row],[Date de signature]]),"",UPPER(TEXT(Tableau2[[#This Row],[Date de signature]],"AAAA")))</f>
        <v/>
      </c>
      <c r="F453" s="240"/>
      <c r="G453" s="242"/>
      <c r="H453" s="328"/>
      <c r="I453" s="327"/>
      <c r="J453" s="333"/>
      <c r="K453" s="324" t="str">
        <f>IFERROR(VLOOKUP(Tableau2[[#This Row],[Nom association/Sigle]],Tableau1[],2,FALSE),"")</f>
        <v/>
      </c>
      <c r="L453" s="324" t="str">
        <f>IFERROR(VLOOKUP(Tableau2[[#This Row],[Nom association/Sigle]],Tableau1[],4,FALSE),"")</f>
        <v/>
      </c>
      <c r="M453" s="324" t="str">
        <f>IFERROR(VLOOKUP(Tableau2[[#This Row],[Nom association/Sigle]],Tableau1[],5,FALSE),"")</f>
        <v/>
      </c>
      <c r="N453" s="73" t="str">
        <f>IFERROR(VLOOKUP(Tableau2[[#This Row],[Nom association/Sigle]],Tableau1[],6,FALSE),"")</f>
        <v/>
      </c>
      <c r="O453" s="324" t="str">
        <f>IFERROR(VLOOKUP(Tableau2[[#This Row],[Nom association/Sigle]],Tableau1[],7,FALSE),"")</f>
        <v/>
      </c>
      <c r="P453" s="222"/>
      <c r="Q453" s="333"/>
      <c r="R453" s="222"/>
      <c r="S453" s="223"/>
      <c r="T453" s="224"/>
      <c r="U453" s="224"/>
      <c r="V453" s="222"/>
      <c r="W453" s="220"/>
      <c r="X453" s="220" t="str">
        <f>IF(ISBLANK(Tableau2[[#This Row],[Date de début]]),"",UPPER(TEXT(Tableau2[[#This Row],[Date de début]],"mmm")))</f>
        <v/>
      </c>
      <c r="Y453" s="219" t="str">
        <f>IF(ISBLANK(Tableau2[[#This Row],[Date de début]]),"",UPPER(TEXT(Tableau2[[#This Row],[Date de début]],"AAAA")))</f>
        <v/>
      </c>
      <c r="Z453" s="220"/>
      <c r="AA453" s="218" t="str">
        <f>IF(ISBLANK(Tableau2[[#This Row],[Date de fin]]),"",UPPER(TEXT(Tableau2[[#This Row],[Date de fin]],"mmm")))</f>
        <v/>
      </c>
      <c r="AB453" s="221" t="str">
        <f>IF(ISBLANK(Tableau2[[#This Row],[Date de fin]]),"",UPPER(TEXT(Tableau2[[#This Row],[Date de fin]],"AAAA")))</f>
        <v/>
      </c>
      <c r="AC453" s="229">
        <f>DATEDIF(Tableau2[[#This Row],[Date de début]],Tableau2[[#This Row],[Date de fin]],"m")</f>
        <v>0</v>
      </c>
      <c r="AD453" s="224"/>
      <c r="AE453" s="225"/>
      <c r="AF453" s="225"/>
      <c r="AG453" s="222"/>
      <c r="AH453" s="227"/>
      <c r="AI453" s="226"/>
      <c r="AJ453" s="340"/>
      <c r="AK453" s="341">
        <f t="shared" si="8"/>
        <v>0</v>
      </c>
      <c r="AL453" s="342"/>
    </row>
    <row r="454" spans="3:38" ht="42" customHeight="1" x14ac:dyDescent="0.35">
      <c r="C454" s="241"/>
      <c r="D454" s="225" t="str">
        <f>IF(ISBLANK(Tableau2[[#This Row],[Date de signature]]),"",UPPER(TEXT(Tableau2[[#This Row],[Date de signature]],"mmm")))</f>
        <v/>
      </c>
      <c r="E454" s="231" t="str">
        <f>IF(ISBLANK(Tableau2[[#This Row],[Date de signature]]),"",UPPER(TEXT(Tableau2[[#This Row],[Date de signature]],"AAAA")))</f>
        <v/>
      </c>
      <c r="F454" s="240"/>
      <c r="G454" s="242"/>
      <c r="H454" s="328"/>
      <c r="I454" s="327"/>
      <c r="J454" s="333"/>
      <c r="K454" s="324" t="str">
        <f>IFERROR(VLOOKUP(Tableau2[[#This Row],[Nom association/Sigle]],Tableau1[],2,FALSE),"")</f>
        <v/>
      </c>
      <c r="L454" s="324" t="str">
        <f>IFERROR(VLOOKUP(Tableau2[[#This Row],[Nom association/Sigle]],Tableau1[],4,FALSE),"")</f>
        <v/>
      </c>
      <c r="M454" s="324" t="str">
        <f>IFERROR(VLOOKUP(Tableau2[[#This Row],[Nom association/Sigle]],Tableau1[],5,FALSE),"")</f>
        <v/>
      </c>
      <c r="N454" s="73" t="str">
        <f>IFERROR(VLOOKUP(Tableau2[[#This Row],[Nom association/Sigle]],Tableau1[],6,FALSE),"")</f>
        <v/>
      </c>
      <c r="O454" s="324" t="str">
        <f>IFERROR(VLOOKUP(Tableau2[[#This Row],[Nom association/Sigle]],Tableau1[],7,FALSE),"")</f>
        <v/>
      </c>
      <c r="P454" s="222"/>
      <c r="Q454" s="333"/>
      <c r="R454" s="222"/>
      <c r="S454" s="223"/>
      <c r="T454" s="224"/>
      <c r="U454" s="224"/>
      <c r="V454" s="222"/>
      <c r="W454" s="220"/>
      <c r="X454" s="220" t="str">
        <f>IF(ISBLANK(Tableau2[[#This Row],[Date de début]]),"",UPPER(TEXT(Tableau2[[#This Row],[Date de début]],"mmm")))</f>
        <v/>
      </c>
      <c r="Y454" s="219" t="str">
        <f>IF(ISBLANK(Tableau2[[#This Row],[Date de début]]),"",UPPER(TEXT(Tableau2[[#This Row],[Date de début]],"AAAA")))</f>
        <v/>
      </c>
      <c r="Z454" s="220"/>
      <c r="AA454" s="218" t="str">
        <f>IF(ISBLANK(Tableau2[[#This Row],[Date de fin]]),"",UPPER(TEXT(Tableau2[[#This Row],[Date de fin]],"mmm")))</f>
        <v/>
      </c>
      <c r="AB454" s="221" t="str">
        <f>IF(ISBLANK(Tableau2[[#This Row],[Date de fin]]),"",UPPER(TEXT(Tableau2[[#This Row],[Date de fin]],"AAAA")))</f>
        <v/>
      </c>
      <c r="AC454" s="229">
        <f>DATEDIF(Tableau2[[#This Row],[Date de début]],Tableau2[[#This Row],[Date de fin]],"m")</f>
        <v>0</v>
      </c>
      <c r="AD454" s="224"/>
      <c r="AE454" s="225"/>
      <c r="AF454" s="225"/>
      <c r="AG454" s="222"/>
      <c r="AH454" s="227"/>
      <c r="AI454" s="226"/>
      <c r="AJ454" s="340"/>
      <c r="AK454" s="341">
        <f t="shared" si="8"/>
        <v>0</v>
      </c>
      <c r="AL454" s="342"/>
    </row>
    <row r="455" spans="3:38" ht="42" customHeight="1" x14ac:dyDescent="0.35">
      <c r="C455" s="241"/>
      <c r="D455" s="225" t="str">
        <f>IF(ISBLANK(Tableau2[[#This Row],[Date de signature]]),"",UPPER(TEXT(Tableau2[[#This Row],[Date de signature]],"mmm")))</f>
        <v/>
      </c>
      <c r="E455" s="231" t="str">
        <f>IF(ISBLANK(Tableau2[[#This Row],[Date de signature]]),"",UPPER(TEXT(Tableau2[[#This Row],[Date de signature]],"AAAA")))</f>
        <v/>
      </c>
      <c r="F455" s="240"/>
      <c r="G455" s="242"/>
      <c r="H455" s="328"/>
      <c r="I455" s="327"/>
      <c r="J455" s="333"/>
      <c r="K455" s="324" t="str">
        <f>IFERROR(VLOOKUP(Tableau2[[#This Row],[Nom association/Sigle]],Tableau1[],2,FALSE),"")</f>
        <v/>
      </c>
      <c r="L455" s="324" t="str">
        <f>IFERROR(VLOOKUP(Tableau2[[#This Row],[Nom association/Sigle]],Tableau1[],4,FALSE),"")</f>
        <v/>
      </c>
      <c r="M455" s="324" t="str">
        <f>IFERROR(VLOOKUP(Tableau2[[#This Row],[Nom association/Sigle]],Tableau1[],5,FALSE),"")</f>
        <v/>
      </c>
      <c r="N455" s="73" t="str">
        <f>IFERROR(VLOOKUP(Tableau2[[#This Row],[Nom association/Sigle]],Tableau1[],6,FALSE),"")</f>
        <v/>
      </c>
      <c r="O455" s="324" t="str">
        <f>IFERROR(VLOOKUP(Tableau2[[#This Row],[Nom association/Sigle]],Tableau1[],7,FALSE),"")</f>
        <v/>
      </c>
      <c r="P455" s="222"/>
      <c r="Q455" s="333"/>
      <c r="R455" s="222"/>
      <c r="S455" s="223"/>
      <c r="T455" s="224"/>
      <c r="U455" s="224"/>
      <c r="V455" s="222"/>
      <c r="W455" s="220"/>
      <c r="X455" s="220" t="str">
        <f>IF(ISBLANK(Tableau2[[#This Row],[Date de début]]),"",UPPER(TEXT(Tableau2[[#This Row],[Date de début]],"mmm")))</f>
        <v/>
      </c>
      <c r="Y455" s="219" t="str">
        <f>IF(ISBLANK(Tableau2[[#This Row],[Date de début]]),"",UPPER(TEXT(Tableau2[[#This Row],[Date de début]],"AAAA")))</f>
        <v/>
      </c>
      <c r="Z455" s="220"/>
      <c r="AA455" s="218" t="str">
        <f>IF(ISBLANK(Tableau2[[#This Row],[Date de fin]]),"",UPPER(TEXT(Tableau2[[#This Row],[Date de fin]],"mmm")))</f>
        <v/>
      </c>
      <c r="AB455" s="221" t="str">
        <f>IF(ISBLANK(Tableau2[[#This Row],[Date de fin]]),"",UPPER(TEXT(Tableau2[[#This Row],[Date de fin]],"AAAA")))</f>
        <v/>
      </c>
      <c r="AC455" s="229">
        <f>DATEDIF(Tableau2[[#This Row],[Date de début]],Tableau2[[#This Row],[Date de fin]],"m")</f>
        <v>0</v>
      </c>
      <c r="AD455" s="224"/>
      <c r="AE455" s="225"/>
      <c r="AF455" s="225"/>
      <c r="AG455" s="222"/>
      <c r="AH455" s="227"/>
      <c r="AI455" s="226"/>
      <c r="AJ455" s="340"/>
      <c r="AK455" s="341">
        <f t="shared" si="8"/>
        <v>0</v>
      </c>
      <c r="AL455" s="342"/>
    </row>
    <row r="456" spans="3:38" ht="42" customHeight="1" x14ac:dyDescent="0.35">
      <c r="C456" s="241"/>
      <c r="D456" s="225" t="str">
        <f>IF(ISBLANK(Tableau2[[#This Row],[Date de signature]]),"",UPPER(TEXT(Tableau2[[#This Row],[Date de signature]],"mmm")))</f>
        <v/>
      </c>
      <c r="E456" s="231" t="str">
        <f>IF(ISBLANK(Tableau2[[#This Row],[Date de signature]]),"",UPPER(TEXT(Tableau2[[#This Row],[Date de signature]],"AAAA")))</f>
        <v/>
      </c>
      <c r="F456" s="240"/>
      <c r="G456" s="242"/>
      <c r="H456" s="328"/>
      <c r="I456" s="327"/>
      <c r="J456" s="333"/>
      <c r="K456" s="324" t="str">
        <f>IFERROR(VLOOKUP(Tableau2[[#This Row],[Nom association/Sigle]],Tableau1[],2,FALSE),"")</f>
        <v/>
      </c>
      <c r="L456" s="324" t="str">
        <f>IFERROR(VLOOKUP(Tableau2[[#This Row],[Nom association/Sigle]],Tableau1[],4,FALSE),"")</f>
        <v/>
      </c>
      <c r="M456" s="324" t="str">
        <f>IFERROR(VLOOKUP(Tableau2[[#This Row],[Nom association/Sigle]],Tableau1[],5,FALSE),"")</f>
        <v/>
      </c>
      <c r="N456" s="73" t="str">
        <f>IFERROR(VLOOKUP(Tableau2[[#This Row],[Nom association/Sigle]],Tableau1[],6,FALSE),"")</f>
        <v/>
      </c>
      <c r="O456" s="324" t="str">
        <f>IFERROR(VLOOKUP(Tableau2[[#This Row],[Nom association/Sigle]],Tableau1[],7,FALSE),"")</f>
        <v/>
      </c>
      <c r="P456" s="222"/>
      <c r="Q456" s="333"/>
      <c r="R456" s="222"/>
      <c r="S456" s="223"/>
      <c r="T456" s="224"/>
      <c r="U456" s="224"/>
      <c r="V456" s="222"/>
      <c r="W456" s="220"/>
      <c r="X456" s="220" t="str">
        <f>IF(ISBLANK(Tableau2[[#This Row],[Date de début]]),"",UPPER(TEXT(Tableau2[[#This Row],[Date de début]],"mmm")))</f>
        <v/>
      </c>
      <c r="Y456" s="219" t="str">
        <f>IF(ISBLANK(Tableau2[[#This Row],[Date de début]]),"",UPPER(TEXT(Tableau2[[#This Row],[Date de début]],"AAAA")))</f>
        <v/>
      </c>
      <c r="Z456" s="220"/>
      <c r="AA456" s="218" t="str">
        <f>IF(ISBLANK(Tableau2[[#This Row],[Date de fin]]),"",UPPER(TEXT(Tableau2[[#This Row],[Date de fin]],"mmm")))</f>
        <v/>
      </c>
      <c r="AB456" s="221" t="str">
        <f>IF(ISBLANK(Tableau2[[#This Row],[Date de fin]]),"",UPPER(TEXT(Tableau2[[#This Row],[Date de fin]],"AAAA")))</f>
        <v/>
      </c>
      <c r="AC456" s="229">
        <f>DATEDIF(Tableau2[[#This Row],[Date de début]],Tableau2[[#This Row],[Date de fin]],"m")</f>
        <v>0</v>
      </c>
      <c r="AD456" s="224"/>
      <c r="AE456" s="225"/>
      <c r="AF456" s="225"/>
      <c r="AG456" s="222"/>
      <c r="AH456" s="227"/>
      <c r="AI456" s="226"/>
      <c r="AJ456" s="340"/>
      <c r="AK456" s="341">
        <f t="shared" si="8"/>
        <v>0</v>
      </c>
      <c r="AL456" s="342"/>
    </row>
    <row r="457" spans="3:38" ht="42" customHeight="1" x14ac:dyDescent="0.35">
      <c r="C457" s="241"/>
      <c r="D457" s="225" t="str">
        <f>IF(ISBLANK(Tableau2[[#This Row],[Date de signature]]),"",UPPER(TEXT(Tableau2[[#This Row],[Date de signature]],"mmm")))</f>
        <v/>
      </c>
      <c r="E457" s="231" t="str">
        <f>IF(ISBLANK(Tableau2[[#This Row],[Date de signature]]),"",UPPER(TEXT(Tableau2[[#This Row],[Date de signature]],"AAAA")))</f>
        <v/>
      </c>
      <c r="F457" s="240"/>
      <c r="G457" s="242"/>
      <c r="H457" s="328"/>
      <c r="I457" s="327"/>
      <c r="J457" s="333"/>
      <c r="K457" s="324" t="str">
        <f>IFERROR(VLOOKUP(Tableau2[[#This Row],[Nom association/Sigle]],Tableau1[],2,FALSE),"")</f>
        <v/>
      </c>
      <c r="L457" s="324" t="str">
        <f>IFERROR(VLOOKUP(Tableau2[[#This Row],[Nom association/Sigle]],Tableau1[],4,FALSE),"")</f>
        <v/>
      </c>
      <c r="M457" s="324" t="str">
        <f>IFERROR(VLOOKUP(Tableau2[[#This Row],[Nom association/Sigle]],Tableau1[],5,FALSE),"")</f>
        <v/>
      </c>
      <c r="N457" s="73" t="str">
        <f>IFERROR(VLOOKUP(Tableau2[[#This Row],[Nom association/Sigle]],Tableau1[],6,FALSE),"")</f>
        <v/>
      </c>
      <c r="O457" s="324" t="str">
        <f>IFERROR(VLOOKUP(Tableau2[[#This Row],[Nom association/Sigle]],Tableau1[],7,FALSE),"")</f>
        <v/>
      </c>
      <c r="P457" s="222"/>
      <c r="Q457" s="333"/>
      <c r="R457" s="222"/>
      <c r="S457" s="223"/>
      <c r="T457" s="224"/>
      <c r="U457" s="224"/>
      <c r="V457" s="222"/>
      <c r="W457" s="220"/>
      <c r="X457" s="220" t="str">
        <f>IF(ISBLANK(Tableau2[[#This Row],[Date de début]]),"",UPPER(TEXT(Tableau2[[#This Row],[Date de début]],"mmm")))</f>
        <v/>
      </c>
      <c r="Y457" s="219" t="str">
        <f>IF(ISBLANK(Tableau2[[#This Row],[Date de début]]),"",UPPER(TEXT(Tableau2[[#This Row],[Date de début]],"AAAA")))</f>
        <v/>
      </c>
      <c r="Z457" s="220"/>
      <c r="AA457" s="218" t="str">
        <f>IF(ISBLANK(Tableau2[[#This Row],[Date de fin]]),"",UPPER(TEXT(Tableau2[[#This Row],[Date de fin]],"mmm")))</f>
        <v/>
      </c>
      <c r="AB457" s="221" t="str">
        <f>IF(ISBLANK(Tableau2[[#This Row],[Date de fin]]),"",UPPER(TEXT(Tableau2[[#This Row],[Date de fin]],"AAAA")))</f>
        <v/>
      </c>
      <c r="AC457" s="229">
        <f>DATEDIF(Tableau2[[#This Row],[Date de début]],Tableau2[[#This Row],[Date de fin]],"m")</f>
        <v>0</v>
      </c>
      <c r="AD457" s="224"/>
      <c r="AE457" s="225"/>
      <c r="AF457" s="225"/>
      <c r="AG457" s="222"/>
      <c r="AH457" s="227"/>
      <c r="AI457" s="226"/>
      <c r="AJ457" s="340"/>
      <c r="AK457" s="341">
        <f t="shared" si="8"/>
        <v>0</v>
      </c>
      <c r="AL457" s="342"/>
    </row>
    <row r="458" spans="3:38" ht="42" customHeight="1" x14ac:dyDescent="0.35">
      <c r="C458" s="241"/>
      <c r="D458" s="225" t="str">
        <f>IF(ISBLANK(Tableau2[[#This Row],[Date de signature]]),"",UPPER(TEXT(Tableau2[[#This Row],[Date de signature]],"mmm")))</f>
        <v/>
      </c>
      <c r="E458" s="231" t="str">
        <f>IF(ISBLANK(Tableau2[[#This Row],[Date de signature]]),"",UPPER(TEXT(Tableau2[[#This Row],[Date de signature]],"AAAA")))</f>
        <v/>
      </c>
      <c r="F458" s="240"/>
      <c r="G458" s="242"/>
      <c r="H458" s="328"/>
      <c r="I458" s="327"/>
      <c r="J458" s="333"/>
      <c r="K458" s="324" t="str">
        <f>IFERROR(VLOOKUP(Tableau2[[#This Row],[Nom association/Sigle]],Tableau1[],2,FALSE),"")</f>
        <v/>
      </c>
      <c r="L458" s="324" t="str">
        <f>IFERROR(VLOOKUP(Tableau2[[#This Row],[Nom association/Sigle]],Tableau1[],4,FALSE),"")</f>
        <v/>
      </c>
      <c r="M458" s="324" t="str">
        <f>IFERROR(VLOOKUP(Tableau2[[#This Row],[Nom association/Sigle]],Tableau1[],5,FALSE),"")</f>
        <v/>
      </c>
      <c r="N458" s="73" t="str">
        <f>IFERROR(VLOOKUP(Tableau2[[#This Row],[Nom association/Sigle]],Tableau1[],6,FALSE),"")</f>
        <v/>
      </c>
      <c r="O458" s="324" t="str">
        <f>IFERROR(VLOOKUP(Tableau2[[#This Row],[Nom association/Sigle]],Tableau1[],7,FALSE),"")</f>
        <v/>
      </c>
      <c r="P458" s="222"/>
      <c r="Q458" s="333"/>
      <c r="R458" s="222"/>
      <c r="S458" s="223"/>
      <c r="T458" s="224"/>
      <c r="U458" s="224"/>
      <c r="V458" s="222"/>
      <c r="W458" s="220"/>
      <c r="X458" s="220" t="str">
        <f>IF(ISBLANK(Tableau2[[#This Row],[Date de début]]),"",UPPER(TEXT(Tableau2[[#This Row],[Date de début]],"mmm")))</f>
        <v/>
      </c>
      <c r="Y458" s="219" t="str">
        <f>IF(ISBLANK(Tableau2[[#This Row],[Date de début]]),"",UPPER(TEXT(Tableau2[[#This Row],[Date de début]],"AAAA")))</f>
        <v/>
      </c>
      <c r="Z458" s="220"/>
      <c r="AA458" s="218" t="str">
        <f>IF(ISBLANK(Tableau2[[#This Row],[Date de fin]]),"",UPPER(TEXT(Tableau2[[#This Row],[Date de fin]],"mmm")))</f>
        <v/>
      </c>
      <c r="AB458" s="221" t="str">
        <f>IF(ISBLANK(Tableau2[[#This Row],[Date de fin]]),"",UPPER(TEXT(Tableau2[[#This Row],[Date de fin]],"AAAA")))</f>
        <v/>
      </c>
      <c r="AC458" s="229">
        <f>DATEDIF(Tableau2[[#This Row],[Date de début]],Tableau2[[#This Row],[Date de fin]],"m")</f>
        <v>0</v>
      </c>
      <c r="AD458" s="224"/>
      <c r="AE458" s="225"/>
      <c r="AF458" s="225"/>
      <c r="AG458" s="222"/>
      <c r="AH458" s="227"/>
      <c r="AI458" s="226"/>
      <c r="AJ458" s="340"/>
      <c r="AK458" s="341">
        <f t="shared" si="8"/>
        <v>0</v>
      </c>
      <c r="AL458" s="342"/>
    </row>
    <row r="459" spans="3:38" ht="42" customHeight="1" x14ac:dyDescent="0.35">
      <c r="C459" s="241"/>
      <c r="D459" s="225" t="str">
        <f>IF(ISBLANK(Tableau2[[#This Row],[Date de signature]]),"",UPPER(TEXT(Tableau2[[#This Row],[Date de signature]],"mmm")))</f>
        <v/>
      </c>
      <c r="E459" s="231" t="str">
        <f>IF(ISBLANK(Tableau2[[#This Row],[Date de signature]]),"",UPPER(TEXT(Tableau2[[#This Row],[Date de signature]],"AAAA")))</f>
        <v/>
      </c>
      <c r="F459" s="240"/>
      <c r="G459" s="242"/>
      <c r="H459" s="328"/>
      <c r="I459" s="327"/>
      <c r="J459" s="333"/>
      <c r="K459" s="324" t="str">
        <f>IFERROR(VLOOKUP(Tableau2[[#This Row],[Nom association/Sigle]],Tableau1[],2,FALSE),"")</f>
        <v/>
      </c>
      <c r="L459" s="324" t="str">
        <f>IFERROR(VLOOKUP(Tableau2[[#This Row],[Nom association/Sigle]],Tableau1[],4,FALSE),"")</f>
        <v/>
      </c>
      <c r="M459" s="324" t="str">
        <f>IFERROR(VLOOKUP(Tableau2[[#This Row],[Nom association/Sigle]],Tableau1[],5,FALSE),"")</f>
        <v/>
      </c>
      <c r="N459" s="73" t="str">
        <f>IFERROR(VLOOKUP(Tableau2[[#This Row],[Nom association/Sigle]],Tableau1[],6,FALSE),"")</f>
        <v/>
      </c>
      <c r="O459" s="324" t="str">
        <f>IFERROR(VLOOKUP(Tableau2[[#This Row],[Nom association/Sigle]],Tableau1[],7,FALSE),"")</f>
        <v/>
      </c>
      <c r="P459" s="222"/>
      <c r="Q459" s="333"/>
      <c r="R459" s="222"/>
      <c r="S459" s="223"/>
      <c r="T459" s="224"/>
      <c r="U459" s="224"/>
      <c r="V459" s="222"/>
      <c r="W459" s="220"/>
      <c r="X459" s="220" t="str">
        <f>IF(ISBLANK(Tableau2[[#This Row],[Date de début]]),"",UPPER(TEXT(Tableau2[[#This Row],[Date de début]],"mmm")))</f>
        <v/>
      </c>
      <c r="Y459" s="219" t="str">
        <f>IF(ISBLANK(Tableau2[[#This Row],[Date de début]]),"",UPPER(TEXT(Tableau2[[#This Row],[Date de début]],"AAAA")))</f>
        <v/>
      </c>
      <c r="Z459" s="220"/>
      <c r="AA459" s="218" t="str">
        <f>IF(ISBLANK(Tableau2[[#This Row],[Date de fin]]),"",UPPER(TEXT(Tableau2[[#This Row],[Date de fin]],"mmm")))</f>
        <v/>
      </c>
      <c r="AB459" s="221" t="str">
        <f>IF(ISBLANK(Tableau2[[#This Row],[Date de fin]]),"",UPPER(TEXT(Tableau2[[#This Row],[Date de fin]],"AAAA")))</f>
        <v/>
      </c>
      <c r="AC459" s="229">
        <f>DATEDIF(Tableau2[[#This Row],[Date de début]],Tableau2[[#This Row],[Date de fin]],"m")</f>
        <v>0</v>
      </c>
      <c r="AD459" s="224"/>
      <c r="AE459" s="225"/>
      <c r="AF459" s="225"/>
      <c r="AG459" s="222"/>
      <c r="AH459" s="227"/>
      <c r="AI459" s="226"/>
      <c r="AJ459" s="340"/>
      <c r="AK459" s="341">
        <f t="shared" si="8"/>
        <v>0</v>
      </c>
      <c r="AL459" s="342"/>
    </row>
    <row r="460" spans="3:38" ht="42" customHeight="1" x14ac:dyDescent="0.35">
      <c r="C460" s="241"/>
      <c r="D460" s="225" t="str">
        <f>IF(ISBLANK(Tableau2[[#This Row],[Date de signature]]),"",UPPER(TEXT(Tableau2[[#This Row],[Date de signature]],"mmm")))</f>
        <v/>
      </c>
      <c r="E460" s="231" t="str">
        <f>IF(ISBLANK(Tableau2[[#This Row],[Date de signature]]),"",UPPER(TEXT(Tableau2[[#This Row],[Date de signature]],"AAAA")))</f>
        <v/>
      </c>
      <c r="F460" s="240"/>
      <c r="G460" s="242"/>
      <c r="H460" s="328"/>
      <c r="I460" s="327"/>
      <c r="J460" s="333"/>
      <c r="K460" s="324" t="str">
        <f>IFERROR(VLOOKUP(Tableau2[[#This Row],[Nom association/Sigle]],Tableau1[],2,FALSE),"")</f>
        <v/>
      </c>
      <c r="L460" s="324" t="str">
        <f>IFERROR(VLOOKUP(Tableau2[[#This Row],[Nom association/Sigle]],Tableau1[],4,FALSE),"")</f>
        <v/>
      </c>
      <c r="M460" s="324" t="str">
        <f>IFERROR(VLOOKUP(Tableau2[[#This Row],[Nom association/Sigle]],Tableau1[],5,FALSE),"")</f>
        <v/>
      </c>
      <c r="N460" s="73" t="str">
        <f>IFERROR(VLOOKUP(Tableau2[[#This Row],[Nom association/Sigle]],Tableau1[],6,FALSE),"")</f>
        <v/>
      </c>
      <c r="O460" s="324" t="str">
        <f>IFERROR(VLOOKUP(Tableau2[[#This Row],[Nom association/Sigle]],Tableau1[],7,FALSE),"")</f>
        <v/>
      </c>
      <c r="P460" s="222"/>
      <c r="Q460" s="333"/>
      <c r="R460" s="222"/>
      <c r="S460" s="223"/>
      <c r="T460" s="224"/>
      <c r="U460" s="224"/>
      <c r="V460" s="222"/>
      <c r="W460" s="220"/>
      <c r="X460" s="220" t="str">
        <f>IF(ISBLANK(Tableau2[[#This Row],[Date de début]]),"",UPPER(TEXT(Tableau2[[#This Row],[Date de début]],"mmm")))</f>
        <v/>
      </c>
      <c r="Y460" s="219" t="str">
        <f>IF(ISBLANK(Tableau2[[#This Row],[Date de début]]),"",UPPER(TEXT(Tableau2[[#This Row],[Date de début]],"AAAA")))</f>
        <v/>
      </c>
      <c r="Z460" s="220"/>
      <c r="AA460" s="218" t="str">
        <f>IF(ISBLANK(Tableau2[[#This Row],[Date de fin]]),"",UPPER(TEXT(Tableau2[[#This Row],[Date de fin]],"mmm")))</f>
        <v/>
      </c>
      <c r="AB460" s="221" t="str">
        <f>IF(ISBLANK(Tableau2[[#This Row],[Date de fin]]),"",UPPER(TEXT(Tableau2[[#This Row],[Date de fin]],"AAAA")))</f>
        <v/>
      </c>
      <c r="AC460" s="229">
        <f>DATEDIF(Tableau2[[#This Row],[Date de début]],Tableau2[[#This Row],[Date de fin]],"m")</f>
        <v>0</v>
      </c>
      <c r="AD460" s="224"/>
      <c r="AE460" s="225"/>
      <c r="AF460" s="225"/>
      <c r="AG460" s="222"/>
      <c r="AH460" s="227"/>
      <c r="AI460" s="226"/>
      <c r="AJ460" s="340"/>
      <c r="AK460" s="341">
        <f t="shared" si="8"/>
        <v>0</v>
      </c>
      <c r="AL460" s="342"/>
    </row>
    <row r="461" spans="3:38" ht="42" customHeight="1" x14ac:dyDescent="0.35">
      <c r="C461" s="241"/>
      <c r="D461" s="225" t="str">
        <f>IF(ISBLANK(Tableau2[[#This Row],[Date de signature]]),"",UPPER(TEXT(Tableau2[[#This Row],[Date de signature]],"mmm")))</f>
        <v/>
      </c>
      <c r="E461" s="231" t="str">
        <f>IF(ISBLANK(Tableau2[[#This Row],[Date de signature]]),"",UPPER(TEXT(Tableau2[[#This Row],[Date de signature]],"AAAA")))</f>
        <v/>
      </c>
      <c r="F461" s="240"/>
      <c r="G461" s="242"/>
      <c r="H461" s="328"/>
      <c r="I461" s="327"/>
      <c r="J461" s="333"/>
      <c r="K461" s="324" t="str">
        <f>IFERROR(VLOOKUP(Tableau2[[#This Row],[Nom association/Sigle]],Tableau1[],2,FALSE),"")</f>
        <v/>
      </c>
      <c r="L461" s="324" t="str">
        <f>IFERROR(VLOOKUP(Tableau2[[#This Row],[Nom association/Sigle]],Tableau1[],4,FALSE),"")</f>
        <v/>
      </c>
      <c r="M461" s="324" t="str">
        <f>IFERROR(VLOOKUP(Tableau2[[#This Row],[Nom association/Sigle]],Tableau1[],5,FALSE),"")</f>
        <v/>
      </c>
      <c r="N461" s="73" t="str">
        <f>IFERROR(VLOOKUP(Tableau2[[#This Row],[Nom association/Sigle]],Tableau1[],6,FALSE),"")</f>
        <v/>
      </c>
      <c r="O461" s="324" t="str">
        <f>IFERROR(VLOOKUP(Tableau2[[#This Row],[Nom association/Sigle]],Tableau1[],7,FALSE),"")</f>
        <v/>
      </c>
      <c r="P461" s="222"/>
      <c r="Q461" s="333"/>
      <c r="R461" s="222"/>
      <c r="S461" s="223"/>
      <c r="T461" s="224"/>
      <c r="U461" s="224"/>
      <c r="V461" s="222"/>
      <c r="W461" s="220"/>
      <c r="X461" s="220" t="str">
        <f>IF(ISBLANK(Tableau2[[#This Row],[Date de début]]),"",UPPER(TEXT(Tableau2[[#This Row],[Date de début]],"mmm")))</f>
        <v/>
      </c>
      <c r="Y461" s="219" t="str">
        <f>IF(ISBLANK(Tableau2[[#This Row],[Date de début]]),"",UPPER(TEXT(Tableau2[[#This Row],[Date de début]],"AAAA")))</f>
        <v/>
      </c>
      <c r="Z461" s="220"/>
      <c r="AA461" s="218" t="str">
        <f>IF(ISBLANK(Tableau2[[#This Row],[Date de fin]]),"",UPPER(TEXT(Tableau2[[#This Row],[Date de fin]],"mmm")))</f>
        <v/>
      </c>
      <c r="AB461" s="221" t="str">
        <f>IF(ISBLANK(Tableau2[[#This Row],[Date de fin]]),"",UPPER(TEXT(Tableau2[[#This Row],[Date de fin]],"AAAA")))</f>
        <v/>
      </c>
      <c r="AC461" s="229">
        <f>DATEDIF(Tableau2[[#This Row],[Date de début]],Tableau2[[#This Row],[Date de fin]],"m")</f>
        <v>0</v>
      </c>
      <c r="AD461" s="224"/>
      <c r="AE461" s="225"/>
      <c r="AF461" s="225"/>
      <c r="AG461" s="222"/>
      <c r="AH461" s="227"/>
      <c r="AI461" s="226"/>
      <c r="AJ461" s="340"/>
      <c r="AK461" s="341">
        <f t="shared" si="8"/>
        <v>0</v>
      </c>
      <c r="AL461" s="342"/>
    </row>
    <row r="462" spans="3:38" ht="42" customHeight="1" x14ac:dyDescent="0.35">
      <c r="C462" s="241"/>
      <c r="D462" s="225" t="str">
        <f>IF(ISBLANK(Tableau2[[#This Row],[Date de signature]]),"",UPPER(TEXT(Tableau2[[#This Row],[Date de signature]],"mmm")))</f>
        <v/>
      </c>
      <c r="E462" s="231" t="str">
        <f>IF(ISBLANK(Tableau2[[#This Row],[Date de signature]]),"",UPPER(TEXT(Tableau2[[#This Row],[Date de signature]],"AAAA")))</f>
        <v/>
      </c>
      <c r="F462" s="240"/>
      <c r="G462" s="242"/>
      <c r="H462" s="328"/>
      <c r="I462" s="327"/>
      <c r="J462" s="333"/>
      <c r="K462" s="324" t="str">
        <f>IFERROR(VLOOKUP(Tableau2[[#This Row],[Nom association/Sigle]],Tableau1[],2,FALSE),"")</f>
        <v/>
      </c>
      <c r="L462" s="324" t="str">
        <f>IFERROR(VLOOKUP(Tableau2[[#This Row],[Nom association/Sigle]],Tableau1[],4,FALSE),"")</f>
        <v/>
      </c>
      <c r="M462" s="324" t="str">
        <f>IFERROR(VLOOKUP(Tableau2[[#This Row],[Nom association/Sigle]],Tableau1[],5,FALSE),"")</f>
        <v/>
      </c>
      <c r="N462" s="73" t="str">
        <f>IFERROR(VLOOKUP(Tableau2[[#This Row],[Nom association/Sigle]],Tableau1[],6,FALSE),"")</f>
        <v/>
      </c>
      <c r="O462" s="324" t="str">
        <f>IFERROR(VLOOKUP(Tableau2[[#This Row],[Nom association/Sigle]],Tableau1[],7,FALSE),"")</f>
        <v/>
      </c>
      <c r="P462" s="222"/>
      <c r="Q462" s="333"/>
      <c r="R462" s="222"/>
      <c r="S462" s="223"/>
      <c r="T462" s="224"/>
      <c r="U462" s="224"/>
      <c r="V462" s="222"/>
      <c r="W462" s="220"/>
      <c r="X462" s="220" t="str">
        <f>IF(ISBLANK(Tableau2[[#This Row],[Date de début]]),"",UPPER(TEXT(Tableau2[[#This Row],[Date de début]],"mmm")))</f>
        <v/>
      </c>
      <c r="Y462" s="219" t="str">
        <f>IF(ISBLANK(Tableau2[[#This Row],[Date de début]]),"",UPPER(TEXT(Tableau2[[#This Row],[Date de début]],"AAAA")))</f>
        <v/>
      </c>
      <c r="Z462" s="220"/>
      <c r="AA462" s="218" t="str">
        <f>IF(ISBLANK(Tableau2[[#This Row],[Date de fin]]),"",UPPER(TEXT(Tableau2[[#This Row],[Date de fin]],"mmm")))</f>
        <v/>
      </c>
      <c r="AB462" s="221" t="str">
        <f>IF(ISBLANK(Tableau2[[#This Row],[Date de fin]]),"",UPPER(TEXT(Tableau2[[#This Row],[Date de fin]],"AAAA")))</f>
        <v/>
      </c>
      <c r="AC462" s="229">
        <f>DATEDIF(Tableau2[[#This Row],[Date de début]],Tableau2[[#This Row],[Date de fin]],"m")</f>
        <v>0</v>
      </c>
      <c r="AD462" s="224"/>
      <c r="AE462" s="225"/>
      <c r="AF462" s="225"/>
      <c r="AG462" s="222"/>
      <c r="AH462" s="227"/>
      <c r="AI462" s="226"/>
      <c r="AJ462" s="340"/>
      <c r="AK462" s="341">
        <f t="shared" si="8"/>
        <v>0</v>
      </c>
      <c r="AL462" s="342"/>
    </row>
    <row r="463" spans="3:38" ht="42" customHeight="1" x14ac:dyDescent="0.35">
      <c r="C463" s="241"/>
      <c r="D463" s="225" t="str">
        <f>IF(ISBLANK(Tableau2[[#This Row],[Date de signature]]),"",UPPER(TEXT(Tableau2[[#This Row],[Date de signature]],"mmm")))</f>
        <v/>
      </c>
      <c r="E463" s="231" t="str">
        <f>IF(ISBLANK(Tableau2[[#This Row],[Date de signature]]),"",UPPER(TEXT(Tableau2[[#This Row],[Date de signature]],"AAAA")))</f>
        <v/>
      </c>
      <c r="F463" s="240"/>
      <c r="G463" s="242"/>
      <c r="H463" s="328"/>
      <c r="I463" s="327"/>
      <c r="J463" s="333"/>
      <c r="K463" s="324" t="str">
        <f>IFERROR(VLOOKUP(Tableau2[[#This Row],[Nom association/Sigle]],Tableau1[],2,FALSE),"")</f>
        <v/>
      </c>
      <c r="L463" s="324" t="str">
        <f>IFERROR(VLOOKUP(Tableau2[[#This Row],[Nom association/Sigle]],Tableau1[],4,FALSE),"")</f>
        <v/>
      </c>
      <c r="M463" s="324" t="str">
        <f>IFERROR(VLOOKUP(Tableau2[[#This Row],[Nom association/Sigle]],Tableau1[],5,FALSE),"")</f>
        <v/>
      </c>
      <c r="N463" s="73" t="str">
        <f>IFERROR(VLOOKUP(Tableau2[[#This Row],[Nom association/Sigle]],Tableau1[],6,FALSE),"")</f>
        <v/>
      </c>
      <c r="O463" s="324" t="str">
        <f>IFERROR(VLOOKUP(Tableau2[[#This Row],[Nom association/Sigle]],Tableau1[],7,FALSE),"")</f>
        <v/>
      </c>
      <c r="P463" s="222"/>
      <c r="Q463" s="333"/>
      <c r="R463" s="222"/>
      <c r="S463" s="223"/>
      <c r="T463" s="224"/>
      <c r="U463" s="224"/>
      <c r="V463" s="222"/>
      <c r="W463" s="220"/>
      <c r="X463" s="220" t="str">
        <f>IF(ISBLANK(Tableau2[[#This Row],[Date de début]]),"",UPPER(TEXT(Tableau2[[#This Row],[Date de début]],"mmm")))</f>
        <v/>
      </c>
      <c r="Y463" s="219" t="str">
        <f>IF(ISBLANK(Tableau2[[#This Row],[Date de début]]),"",UPPER(TEXT(Tableau2[[#This Row],[Date de début]],"AAAA")))</f>
        <v/>
      </c>
      <c r="Z463" s="220"/>
      <c r="AA463" s="218" t="str">
        <f>IF(ISBLANK(Tableau2[[#This Row],[Date de fin]]),"",UPPER(TEXT(Tableau2[[#This Row],[Date de fin]],"mmm")))</f>
        <v/>
      </c>
      <c r="AB463" s="221" t="str">
        <f>IF(ISBLANK(Tableau2[[#This Row],[Date de fin]]),"",UPPER(TEXT(Tableau2[[#This Row],[Date de fin]],"AAAA")))</f>
        <v/>
      </c>
      <c r="AC463" s="229">
        <f>DATEDIF(Tableau2[[#This Row],[Date de début]],Tableau2[[#This Row],[Date de fin]],"m")</f>
        <v>0</v>
      </c>
      <c r="AD463" s="224"/>
      <c r="AE463" s="225"/>
      <c r="AF463" s="225"/>
      <c r="AG463" s="222"/>
      <c r="AH463" s="227"/>
      <c r="AI463" s="226"/>
      <c r="AJ463" s="340"/>
      <c r="AK463" s="341">
        <f t="shared" si="8"/>
        <v>0</v>
      </c>
      <c r="AL463" s="342"/>
    </row>
    <row r="464" spans="3:38" ht="42" customHeight="1" x14ac:dyDescent="0.35">
      <c r="C464" s="241"/>
      <c r="D464" s="225" t="str">
        <f>IF(ISBLANK(Tableau2[[#This Row],[Date de signature]]),"",UPPER(TEXT(Tableau2[[#This Row],[Date de signature]],"mmm")))</f>
        <v/>
      </c>
      <c r="E464" s="231" t="str">
        <f>IF(ISBLANK(Tableau2[[#This Row],[Date de signature]]),"",UPPER(TEXT(Tableau2[[#This Row],[Date de signature]],"AAAA")))</f>
        <v/>
      </c>
      <c r="F464" s="240"/>
      <c r="G464" s="242"/>
      <c r="H464" s="328"/>
      <c r="I464" s="327"/>
      <c r="J464" s="333"/>
      <c r="K464" s="324" t="str">
        <f>IFERROR(VLOOKUP(Tableau2[[#This Row],[Nom association/Sigle]],Tableau1[],2,FALSE),"")</f>
        <v/>
      </c>
      <c r="L464" s="324" t="str">
        <f>IFERROR(VLOOKUP(Tableau2[[#This Row],[Nom association/Sigle]],Tableau1[],4,FALSE),"")</f>
        <v/>
      </c>
      <c r="M464" s="324" t="str">
        <f>IFERROR(VLOOKUP(Tableau2[[#This Row],[Nom association/Sigle]],Tableau1[],5,FALSE),"")</f>
        <v/>
      </c>
      <c r="N464" s="73" t="str">
        <f>IFERROR(VLOOKUP(Tableau2[[#This Row],[Nom association/Sigle]],Tableau1[],6,FALSE),"")</f>
        <v/>
      </c>
      <c r="O464" s="324" t="str">
        <f>IFERROR(VLOOKUP(Tableau2[[#This Row],[Nom association/Sigle]],Tableau1[],7,FALSE),"")</f>
        <v/>
      </c>
      <c r="P464" s="222"/>
      <c r="Q464" s="333"/>
      <c r="R464" s="222"/>
      <c r="S464" s="223"/>
      <c r="T464" s="224"/>
      <c r="U464" s="224"/>
      <c r="V464" s="222"/>
      <c r="W464" s="220"/>
      <c r="X464" s="220" t="str">
        <f>IF(ISBLANK(Tableau2[[#This Row],[Date de début]]),"",UPPER(TEXT(Tableau2[[#This Row],[Date de début]],"mmm")))</f>
        <v/>
      </c>
      <c r="Y464" s="219" t="str">
        <f>IF(ISBLANK(Tableau2[[#This Row],[Date de début]]),"",UPPER(TEXT(Tableau2[[#This Row],[Date de début]],"AAAA")))</f>
        <v/>
      </c>
      <c r="Z464" s="220"/>
      <c r="AA464" s="218" t="str">
        <f>IF(ISBLANK(Tableau2[[#This Row],[Date de fin]]),"",UPPER(TEXT(Tableau2[[#This Row],[Date de fin]],"mmm")))</f>
        <v/>
      </c>
      <c r="AB464" s="221" t="str">
        <f>IF(ISBLANK(Tableau2[[#This Row],[Date de fin]]),"",UPPER(TEXT(Tableau2[[#This Row],[Date de fin]],"AAAA")))</f>
        <v/>
      </c>
      <c r="AC464" s="229">
        <f>DATEDIF(Tableau2[[#This Row],[Date de début]],Tableau2[[#This Row],[Date de fin]],"m")</f>
        <v>0</v>
      </c>
      <c r="AD464" s="224"/>
      <c r="AE464" s="225"/>
      <c r="AF464" s="225"/>
      <c r="AG464" s="222"/>
      <c r="AH464" s="227"/>
      <c r="AI464" s="226"/>
      <c r="AJ464" s="340"/>
      <c r="AK464" s="341">
        <f t="shared" si="8"/>
        <v>0</v>
      </c>
      <c r="AL464" s="342"/>
    </row>
    <row r="465" spans="3:38" ht="42" customHeight="1" x14ac:dyDescent="0.35">
      <c r="C465" s="241"/>
      <c r="D465" s="225" t="str">
        <f>IF(ISBLANK(Tableau2[[#This Row],[Date de signature]]),"",UPPER(TEXT(Tableau2[[#This Row],[Date de signature]],"mmm")))</f>
        <v/>
      </c>
      <c r="E465" s="231" t="str">
        <f>IF(ISBLANK(Tableau2[[#This Row],[Date de signature]]),"",UPPER(TEXT(Tableau2[[#This Row],[Date de signature]],"AAAA")))</f>
        <v/>
      </c>
      <c r="F465" s="240"/>
      <c r="G465" s="242"/>
      <c r="H465" s="328"/>
      <c r="I465" s="327"/>
      <c r="J465" s="333"/>
      <c r="K465" s="324" t="str">
        <f>IFERROR(VLOOKUP(Tableau2[[#This Row],[Nom association/Sigle]],Tableau1[],2,FALSE),"")</f>
        <v/>
      </c>
      <c r="L465" s="324" t="str">
        <f>IFERROR(VLOOKUP(Tableau2[[#This Row],[Nom association/Sigle]],Tableau1[],4,FALSE),"")</f>
        <v/>
      </c>
      <c r="M465" s="324" t="str">
        <f>IFERROR(VLOOKUP(Tableau2[[#This Row],[Nom association/Sigle]],Tableau1[],5,FALSE),"")</f>
        <v/>
      </c>
      <c r="N465" s="73" t="str">
        <f>IFERROR(VLOOKUP(Tableau2[[#This Row],[Nom association/Sigle]],Tableau1[],6,FALSE),"")</f>
        <v/>
      </c>
      <c r="O465" s="324" t="str">
        <f>IFERROR(VLOOKUP(Tableau2[[#This Row],[Nom association/Sigle]],Tableau1[],7,FALSE),"")</f>
        <v/>
      </c>
      <c r="P465" s="222"/>
      <c r="Q465" s="333"/>
      <c r="R465" s="222"/>
      <c r="S465" s="223"/>
      <c r="T465" s="224"/>
      <c r="U465" s="224"/>
      <c r="V465" s="222"/>
      <c r="W465" s="220"/>
      <c r="X465" s="220" t="str">
        <f>IF(ISBLANK(Tableau2[[#This Row],[Date de début]]),"",UPPER(TEXT(Tableau2[[#This Row],[Date de début]],"mmm")))</f>
        <v/>
      </c>
      <c r="Y465" s="219" t="str">
        <f>IF(ISBLANK(Tableau2[[#This Row],[Date de début]]),"",UPPER(TEXT(Tableau2[[#This Row],[Date de début]],"AAAA")))</f>
        <v/>
      </c>
      <c r="Z465" s="220"/>
      <c r="AA465" s="218" t="str">
        <f>IF(ISBLANK(Tableau2[[#This Row],[Date de fin]]),"",UPPER(TEXT(Tableau2[[#This Row],[Date de fin]],"mmm")))</f>
        <v/>
      </c>
      <c r="AB465" s="221" t="str">
        <f>IF(ISBLANK(Tableau2[[#This Row],[Date de fin]]),"",UPPER(TEXT(Tableau2[[#This Row],[Date de fin]],"AAAA")))</f>
        <v/>
      </c>
      <c r="AC465" s="229">
        <f>DATEDIF(Tableau2[[#This Row],[Date de début]],Tableau2[[#This Row],[Date de fin]],"m")</f>
        <v>0</v>
      </c>
      <c r="AD465" s="224"/>
      <c r="AE465" s="225"/>
      <c r="AF465" s="225"/>
      <c r="AG465" s="222"/>
      <c r="AH465" s="227"/>
      <c r="AI465" s="226"/>
      <c r="AJ465" s="340"/>
      <c r="AK465" s="341">
        <f t="shared" si="8"/>
        <v>0</v>
      </c>
      <c r="AL465" s="342"/>
    </row>
    <row r="466" spans="3:38" ht="42" customHeight="1" x14ac:dyDescent="0.35">
      <c r="C466" s="241"/>
      <c r="D466" s="225" t="str">
        <f>IF(ISBLANK(Tableau2[[#This Row],[Date de signature]]),"",UPPER(TEXT(Tableau2[[#This Row],[Date de signature]],"mmm")))</f>
        <v/>
      </c>
      <c r="E466" s="231" t="str">
        <f>IF(ISBLANK(Tableau2[[#This Row],[Date de signature]]),"",UPPER(TEXT(Tableau2[[#This Row],[Date de signature]],"AAAA")))</f>
        <v/>
      </c>
      <c r="F466" s="240"/>
      <c r="G466" s="242"/>
      <c r="H466" s="328"/>
      <c r="I466" s="327"/>
      <c r="J466" s="333"/>
      <c r="K466" s="324" t="str">
        <f>IFERROR(VLOOKUP(Tableau2[[#This Row],[Nom association/Sigle]],Tableau1[],2,FALSE),"")</f>
        <v/>
      </c>
      <c r="L466" s="324" t="str">
        <f>IFERROR(VLOOKUP(Tableau2[[#This Row],[Nom association/Sigle]],Tableau1[],4,FALSE),"")</f>
        <v/>
      </c>
      <c r="M466" s="324" t="str">
        <f>IFERROR(VLOOKUP(Tableau2[[#This Row],[Nom association/Sigle]],Tableau1[],5,FALSE),"")</f>
        <v/>
      </c>
      <c r="N466" s="73" t="str">
        <f>IFERROR(VLOOKUP(Tableau2[[#This Row],[Nom association/Sigle]],Tableau1[],6,FALSE),"")</f>
        <v/>
      </c>
      <c r="O466" s="324" t="str">
        <f>IFERROR(VLOOKUP(Tableau2[[#This Row],[Nom association/Sigle]],Tableau1[],7,FALSE),"")</f>
        <v/>
      </c>
      <c r="P466" s="222"/>
      <c r="Q466" s="333"/>
      <c r="R466" s="222"/>
      <c r="S466" s="223"/>
      <c r="T466" s="224"/>
      <c r="U466" s="224"/>
      <c r="V466" s="222"/>
      <c r="W466" s="220"/>
      <c r="X466" s="220" t="str">
        <f>IF(ISBLANK(Tableau2[[#This Row],[Date de début]]),"",UPPER(TEXT(Tableau2[[#This Row],[Date de début]],"mmm")))</f>
        <v/>
      </c>
      <c r="Y466" s="219" t="str">
        <f>IF(ISBLANK(Tableau2[[#This Row],[Date de début]]),"",UPPER(TEXT(Tableau2[[#This Row],[Date de début]],"AAAA")))</f>
        <v/>
      </c>
      <c r="Z466" s="220"/>
      <c r="AA466" s="218" t="str">
        <f>IF(ISBLANK(Tableau2[[#This Row],[Date de fin]]),"",UPPER(TEXT(Tableau2[[#This Row],[Date de fin]],"mmm")))</f>
        <v/>
      </c>
      <c r="AB466" s="221" t="str">
        <f>IF(ISBLANK(Tableau2[[#This Row],[Date de fin]]),"",UPPER(TEXT(Tableau2[[#This Row],[Date de fin]],"AAAA")))</f>
        <v/>
      </c>
      <c r="AC466" s="229">
        <f>DATEDIF(Tableau2[[#This Row],[Date de début]],Tableau2[[#This Row],[Date de fin]],"m")</f>
        <v>0</v>
      </c>
      <c r="AD466" s="224"/>
      <c r="AE466" s="225"/>
      <c r="AF466" s="225"/>
      <c r="AG466" s="222"/>
      <c r="AH466" s="227"/>
      <c r="AI466" s="226"/>
      <c r="AJ466" s="340"/>
      <c r="AK466" s="341">
        <f t="shared" si="8"/>
        <v>0</v>
      </c>
      <c r="AL466" s="342"/>
    </row>
    <row r="467" spans="3:38" ht="42" customHeight="1" x14ac:dyDescent="0.35">
      <c r="C467" s="241"/>
      <c r="D467" s="225" t="str">
        <f>IF(ISBLANK(Tableau2[[#This Row],[Date de signature]]),"",UPPER(TEXT(Tableau2[[#This Row],[Date de signature]],"mmm")))</f>
        <v/>
      </c>
      <c r="E467" s="231" t="str">
        <f>IF(ISBLANK(Tableau2[[#This Row],[Date de signature]]),"",UPPER(TEXT(Tableau2[[#This Row],[Date de signature]],"AAAA")))</f>
        <v/>
      </c>
      <c r="F467" s="240"/>
      <c r="G467" s="242"/>
      <c r="H467" s="328"/>
      <c r="I467" s="327"/>
      <c r="J467" s="333"/>
      <c r="K467" s="324" t="str">
        <f>IFERROR(VLOOKUP(Tableau2[[#This Row],[Nom association/Sigle]],Tableau1[],2,FALSE),"")</f>
        <v/>
      </c>
      <c r="L467" s="324" t="str">
        <f>IFERROR(VLOOKUP(Tableau2[[#This Row],[Nom association/Sigle]],Tableau1[],4,FALSE),"")</f>
        <v/>
      </c>
      <c r="M467" s="324" t="str">
        <f>IFERROR(VLOOKUP(Tableau2[[#This Row],[Nom association/Sigle]],Tableau1[],5,FALSE),"")</f>
        <v/>
      </c>
      <c r="N467" s="73" t="str">
        <f>IFERROR(VLOOKUP(Tableau2[[#This Row],[Nom association/Sigle]],Tableau1[],6,FALSE),"")</f>
        <v/>
      </c>
      <c r="O467" s="324" t="str">
        <f>IFERROR(VLOOKUP(Tableau2[[#This Row],[Nom association/Sigle]],Tableau1[],7,FALSE),"")</f>
        <v/>
      </c>
      <c r="P467" s="222"/>
      <c r="Q467" s="333"/>
      <c r="R467" s="222"/>
      <c r="S467" s="223"/>
      <c r="T467" s="224"/>
      <c r="U467" s="224"/>
      <c r="V467" s="222"/>
      <c r="W467" s="220"/>
      <c r="X467" s="220" t="str">
        <f>IF(ISBLANK(Tableau2[[#This Row],[Date de début]]),"",UPPER(TEXT(Tableau2[[#This Row],[Date de début]],"mmm")))</f>
        <v/>
      </c>
      <c r="Y467" s="219" t="str">
        <f>IF(ISBLANK(Tableau2[[#This Row],[Date de début]]),"",UPPER(TEXT(Tableau2[[#This Row],[Date de début]],"AAAA")))</f>
        <v/>
      </c>
      <c r="Z467" s="220"/>
      <c r="AA467" s="218" t="str">
        <f>IF(ISBLANK(Tableau2[[#This Row],[Date de fin]]),"",UPPER(TEXT(Tableau2[[#This Row],[Date de fin]],"mmm")))</f>
        <v/>
      </c>
      <c r="AB467" s="221" t="str">
        <f>IF(ISBLANK(Tableau2[[#This Row],[Date de fin]]),"",UPPER(TEXT(Tableau2[[#This Row],[Date de fin]],"AAAA")))</f>
        <v/>
      </c>
      <c r="AC467" s="229">
        <f>DATEDIF(Tableau2[[#This Row],[Date de début]],Tableau2[[#This Row],[Date de fin]],"m")</f>
        <v>0</v>
      </c>
      <c r="AD467" s="224"/>
      <c r="AE467" s="225"/>
      <c r="AF467" s="225"/>
      <c r="AG467" s="222"/>
      <c r="AH467" s="227"/>
      <c r="AI467" s="226"/>
      <c r="AJ467" s="340"/>
      <c r="AK467" s="341">
        <f t="shared" si="8"/>
        <v>0</v>
      </c>
      <c r="AL467" s="342"/>
    </row>
    <row r="468" spans="3:38" ht="42" customHeight="1" x14ac:dyDescent="0.35">
      <c r="C468" s="241"/>
      <c r="D468" s="225" t="str">
        <f>IF(ISBLANK(Tableau2[[#This Row],[Date de signature]]),"",UPPER(TEXT(Tableau2[[#This Row],[Date de signature]],"mmm")))</f>
        <v/>
      </c>
      <c r="E468" s="231" t="str">
        <f>IF(ISBLANK(Tableau2[[#This Row],[Date de signature]]),"",UPPER(TEXT(Tableau2[[#This Row],[Date de signature]],"AAAA")))</f>
        <v/>
      </c>
      <c r="F468" s="240"/>
      <c r="G468" s="242"/>
      <c r="H468" s="328"/>
      <c r="I468" s="327"/>
      <c r="J468" s="333"/>
      <c r="K468" s="324" t="str">
        <f>IFERROR(VLOOKUP(Tableau2[[#This Row],[Nom association/Sigle]],Tableau1[],2,FALSE),"")</f>
        <v/>
      </c>
      <c r="L468" s="324" t="str">
        <f>IFERROR(VLOOKUP(Tableau2[[#This Row],[Nom association/Sigle]],Tableau1[],4,FALSE),"")</f>
        <v/>
      </c>
      <c r="M468" s="324" t="str">
        <f>IFERROR(VLOOKUP(Tableau2[[#This Row],[Nom association/Sigle]],Tableau1[],5,FALSE),"")</f>
        <v/>
      </c>
      <c r="N468" s="73" t="str">
        <f>IFERROR(VLOOKUP(Tableau2[[#This Row],[Nom association/Sigle]],Tableau1[],6,FALSE),"")</f>
        <v/>
      </c>
      <c r="O468" s="324" t="str">
        <f>IFERROR(VLOOKUP(Tableau2[[#This Row],[Nom association/Sigle]],Tableau1[],7,FALSE),"")</f>
        <v/>
      </c>
      <c r="P468" s="222"/>
      <c r="Q468" s="333"/>
      <c r="R468" s="222"/>
      <c r="S468" s="223"/>
      <c r="T468" s="224"/>
      <c r="U468" s="224"/>
      <c r="V468" s="222"/>
      <c r="W468" s="220"/>
      <c r="X468" s="220" t="str">
        <f>IF(ISBLANK(Tableau2[[#This Row],[Date de début]]),"",UPPER(TEXT(Tableau2[[#This Row],[Date de début]],"mmm")))</f>
        <v/>
      </c>
      <c r="Y468" s="219" t="str">
        <f>IF(ISBLANK(Tableau2[[#This Row],[Date de début]]),"",UPPER(TEXT(Tableau2[[#This Row],[Date de début]],"AAAA")))</f>
        <v/>
      </c>
      <c r="Z468" s="220"/>
      <c r="AA468" s="218" t="str">
        <f>IF(ISBLANK(Tableau2[[#This Row],[Date de fin]]),"",UPPER(TEXT(Tableau2[[#This Row],[Date de fin]],"mmm")))</f>
        <v/>
      </c>
      <c r="AB468" s="221" t="str">
        <f>IF(ISBLANK(Tableau2[[#This Row],[Date de fin]]),"",UPPER(TEXT(Tableau2[[#This Row],[Date de fin]],"AAAA")))</f>
        <v/>
      </c>
      <c r="AC468" s="229">
        <f>DATEDIF(Tableau2[[#This Row],[Date de début]],Tableau2[[#This Row],[Date de fin]],"m")</f>
        <v>0</v>
      </c>
      <c r="AD468" s="224"/>
      <c r="AE468" s="225"/>
      <c r="AF468" s="225"/>
      <c r="AG468" s="222"/>
      <c r="AH468" s="227"/>
      <c r="AI468" s="226"/>
      <c r="AJ468" s="340"/>
      <c r="AK468" s="341">
        <f t="shared" si="8"/>
        <v>0</v>
      </c>
      <c r="AL468" s="342"/>
    </row>
    <row r="469" spans="3:38" ht="14" x14ac:dyDescent="0.35">
      <c r="C469" s="241"/>
      <c r="D469" s="225" t="str">
        <f>IF(ISBLANK(Tableau2[[#This Row],[Date de signature]]),"",UPPER(TEXT(Tableau2[[#This Row],[Date de signature]],"mmm")))</f>
        <v/>
      </c>
      <c r="E469" s="231" t="str">
        <f>IF(ISBLANK(Tableau2[[#This Row],[Date de signature]]),"",UPPER(TEXT(Tableau2[[#This Row],[Date de signature]],"AAAA")))</f>
        <v/>
      </c>
      <c r="F469" s="240"/>
      <c r="G469" s="242"/>
      <c r="H469" s="328"/>
      <c r="I469" s="327"/>
      <c r="J469" s="333"/>
      <c r="K469" s="324" t="str">
        <f>IFERROR(VLOOKUP(Tableau2[[#This Row],[Nom association/Sigle]],Tableau1[],2,FALSE),"")</f>
        <v/>
      </c>
      <c r="L469" s="324" t="str">
        <f>IFERROR(VLOOKUP(Tableau2[[#This Row],[Nom association/Sigle]],Tableau1[],4,FALSE),"")</f>
        <v/>
      </c>
      <c r="M469" s="324" t="str">
        <f>IFERROR(VLOOKUP(Tableau2[[#This Row],[Nom association/Sigle]],Tableau1[],5,FALSE),"")</f>
        <v/>
      </c>
      <c r="N469" s="73" t="str">
        <f>IFERROR(VLOOKUP(Tableau2[[#This Row],[Nom association/Sigle]],Tableau1[],6,FALSE),"")</f>
        <v/>
      </c>
      <c r="O469" s="324" t="str">
        <f>IFERROR(VLOOKUP(Tableau2[[#This Row],[Nom association/Sigle]],Tableau1[],7,FALSE),"")</f>
        <v/>
      </c>
      <c r="P469" s="222"/>
      <c r="Q469" s="333"/>
      <c r="R469" s="222"/>
      <c r="S469" s="223"/>
      <c r="T469" s="224"/>
      <c r="U469" s="224"/>
      <c r="V469" s="222"/>
      <c r="W469" s="220"/>
      <c r="X469" s="220" t="str">
        <f>IF(ISBLANK(Tableau2[[#This Row],[Date de début]]),"",UPPER(TEXT(Tableau2[[#This Row],[Date de début]],"mmm")))</f>
        <v/>
      </c>
      <c r="Y469" s="219" t="str">
        <f>IF(ISBLANK(Tableau2[[#This Row],[Date de début]]),"",UPPER(TEXT(Tableau2[[#This Row],[Date de début]],"AAAA")))</f>
        <v/>
      </c>
      <c r="Z469" s="220"/>
      <c r="AA469" s="218" t="str">
        <f>IF(ISBLANK(Tableau2[[#This Row],[Date de fin]]),"",UPPER(TEXT(Tableau2[[#This Row],[Date de fin]],"mmm")))</f>
        <v/>
      </c>
      <c r="AB469" s="221" t="str">
        <f>IF(ISBLANK(Tableau2[[#This Row],[Date de fin]]),"",UPPER(TEXT(Tableau2[[#This Row],[Date de fin]],"AAAA")))</f>
        <v/>
      </c>
      <c r="AC469" s="229">
        <f>DATEDIF(Tableau2[[#This Row],[Date de début]],Tableau2[[#This Row],[Date de fin]],"m")</f>
        <v>0</v>
      </c>
      <c r="AD469" s="224"/>
      <c r="AE469" s="225"/>
      <c r="AF469" s="225"/>
      <c r="AG469" s="222"/>
      <c r="AH469" s="227"/>
      <c r="AI469" s="226"/>
      <c r="AJ469" s="340"/>
      <c r="AK469" s="341">
        <f t="shared" si="8"/>
        <v>0</v>
      </c>
      <c r="AL469" s="342"/>
    </row>
    <row r="470" spans="3:38" ht="14" x14ac:dyDescent="0.35">
      <c r="C470" s="241"/>
      <c r="D470" s="225" t="str">
        <f>IF(ISBLANK(Tableau2[[#This Row],[Date de signature]]),"",UPPER(TEXT(Tableau2[[#This Row],[Date de signature]],"mmm")))</f>
        <v/>
      </c>
      <c r="E470" s="231" t="str">
        <f>IF(ISBLANK(Tableau2[[#This Row],[Date de signature]]),"",UPPER(TEXT(Tableau2[[#This Row],[Date de signature]],"AAAA")))</f>
        <v/>
      </c>
      <c r="F470" s="240"/>
      <c r="G470" s="242"/>
      <c r="H470" s="328"/>
      <c r="I470" s="327"/>
      <c r="J470" s="333"/>
      <c r="K470" s="324" t="str">
        <f>IFERROR(VLOOKUP(Tableau2[[#This Row],[Nom association/Sigle]],Tableau1[],2,FALSE),"")</f>
        <v/>
      </c>
      <c r="L470" s="324" t="str">
        <f>IFERROR(VLOOKUP(Tableau2[[#This Row],[Nom association/Sigle]],Tableau1[],4,FALSE),"")</f>
        <v/>
      </c>
      <c r="M470" s="324" t="str">
        <f>IFERROR(VLOOKUP(Tableau2[[#This Row],[Nom association/Sigle]],Tableau1[],5,FALSE),"")</f>
        <v/>
      </c>
      <c r="N470" s="73" t="str">
        <f>IFERROR(VLOOKUP(Tableau2[[#This Row],[Nom association/Sigle]],Tableau1[],6,FALSE),"")</f>
        <v/>
      </c>
      <c r="O470" s="324" t="str">
        <f>IFERROR(VLOOKUP(Tableau2[[#This Row],[Nom association/Sigle]],Tableau1[],7,FALSE),"")</f>
        <v/>
      </c>
      <c r="P470" s="222"/>
      <c r="Q470" s="333"/>
      <c r="R470" s="222"/>
      <c r="S470" s="223"/>
      <c r="T470" s="224"/>
      <c r="U470" s="224"/>
      <c r="V470" s="222"/>
      <c r="W470" s="220"/>
      <c r="X470" s="220" t="str">
        <f>IF(ISBLANK(Tableau2[[#This Row],[Date de début]]),"",UPPER(TEXT(Tableau2[[#This Row],[Date de début]],"mmm")))</f>
        <v/>
      </c>
      <c r="Y470" s="219" t="str">
        <f>IF(ISBLANK(Tableau2[[#This Row],[Date de début]]),"",UPPER(TEXT(Tableau2[[#This Row],[Date de début]],"AAAA")))</f>
        <v/>
      </c>
      <c r="Z470" s="220"/>
      <c r="AA470" s="218" t="str">
        <f>IF(ISBLANK(Tableau2[[#This Row],[Date de fin]]),"",UPPER(TEXT(Tableau2[[#This Row],[Date de fin]],"mmm")))</f>
        <v/>
      </c>
      <c r="AB470" s="221" t="str">
        <f>IF(ISBLANK(Tableau2[[#This Row],[Date de fin]]),"",UPPER(TEXT(Tableau2[[#This Row],[Date de fin]],"AAAA")))</f>
        <v/>
      </c>
      <c r="AC470" s="229">
        <f>DATEDIF(Tableau2[[#This Row],[Date de début]],Tableau2[[#This Row],[Date de fin]],"m")</f>
        <v>0</v>
      </c>
      <c r="AD470" s="224"/>
      <c r="AE470" s="225"/>
      <c r="AF470" s="225"/>
      <c r="AG470" s="222"/>
      <c r="AH470" s="227"/>
      <c r="AI470" s="226"/>
      <c r="AJ470" s="340"/>
      <c r="AK470" s="341">
        <f t="shared" si="8"/>
        <v>0</v>
      </c>
      <c r="AL470" s="342"/>
    </row>
    <row r="471" spans="3:38" ht="14" x14ac:dyDescent="0.35">
      <c r="C471" s="241"/>
      <c r="D471" s="225" t="str">
        <f>IF(ISBLANK(Tableau2[[#This Row],[Date de signature]]),"",UPPER(TEXT(Tableau2[[#This Row],[Date de signature]],"mmm")))</f>
        <v/>
      </c>
      <c r="E471" s="231" t="str">
        <f>IF(ISBLANK(Tableau2[[#This Row],[Date de signature]]),"",UPPER(TEXT(Tableau2[[#This Row],[Date de signature]],"AAAA")))</f>
        <v/>
      </c>
      <c r="F471" s="240"/>
      <c r="G471" s="242"/>
      <c r="H471" s="328"/>
      <c r="I471" s="327"/>
      <c r="J471" s="333"/>
      <c r="K471" s="324" t="str">
        <f>IFERROR(VLOOKUP(Tableau2[[#This Row],[Nom association/Sigle]],Tableau1[],2,FALSE),"")</f>
        <v/>
      </c>
      <c r="L471" s="324" t="str">
        <f>IFERROR(VLOOKUP(Tableau2[[#This Row],[Nom association/Sigle]],Tableau1[],4,FALSE),"")</f>
        <v/>
      </c>
      <c r="M471" s="324" t="str">
        <f>IFERROR(VLOOKUP(Tableau2[[#This Row],[Nom association/Sigle]],Tableau1[],5,FALSE),"")</f>
        <v/>
      </c>
      <c r="N471" s="73" t="str">
        <f>IFERROR(VLOOKUP(Tableau2[[#This Row],[Nom association/Sigle]],Tableau1[],6,FALSE),"")</f>
        <v/>
      </c>
      <c r="O471" s="324" t="str">
        <f>IFERROR(VLOOKUP(Tableau2[[#This Row],[Nom association/Sigle]],Tableau1[],7,FALSE),"")</f>
        <v/>
      </c>
      <c r="P471" s="222"/>
      <c r="Q471" s="333"/>
      <c r="R471" s="222"/>
      <c r="S471" s="223"/>
      <c r="T471" s="224"/>
      <c r="U471" s="224"/>
      <c r="V471" s="222"/>
      <c r="W471" s="220"/>
      <c r="X471" s="220" t="str">
        <f>IF(ISBLANK(Tableau2[[#This Row],[Date de début]]),"",UPPER(TEXT(Tableau2[[#This Row],[Date de début]],"mmm")))</f>
        <v/>
      </c>
      <c r="Y471" s="219" t="str">
        <f>IF(ISBLANK(Tableau2[[#This Row],[Date de début]]),"",UPPER(TEXT(Tableau2[[#This Row],[Date de début]],"AAAA")))</f>
        <v/>
      </c>
      <c r="Z471" s="220"/>
      <c r="AA471" s="218" t="str">
        <f>IF(ISBLANK(Tableau2[[#This Row],[Date de fin]]),"",UPPER(TEXT(Tableau2[[#This Row],[Date de fin]],"mmm")))</f>
        <v/>
      </c>
      <c r="AB471" s="221" t="str">
        <f>IF(ISBLANK(Tableau2[[#This Row],[Date de fin]]),"",UPPER(TEXT(Tableau2[[#This Row],[Date de fin]],"AAAA")))</f>
        <v/>
      </c>
      <c r="AC471" s="229">
        <f>DATEDIF(Tableau2[[#This Row],[Date de début]],Tableau2[[#This Row],[Date de fin]],"m")</f>
        <v>0</v>
      </c>
      <c r="AD471" s="224"/>
      <c r="AE471" s="225"/>
      <c r="AF471" s="225"/>
      <c r="AG471" s="222"/>
      <c r="AH471" s="227"/>
      <c r="AI471" s="226"/>
      <c r="AJ471" s="340"/>
      <c r="AK471" s="341">
        <f t="shared" si="8"/>
        <v>0</v>
      </c>
      <c r="AL471" s="342"/>
    </row>
    <row r="472" spans="3:38" ht="14" x14ac:dyDescent="0.35">
      <c r="C472" s="241"/>
      <c r="D472" s="225" t="str">
        <f>IF(ISBLANK(Tableau2[[#This Row],[Date de signature]]),"",UPPER(TEXT(Tableau2[[#This Row],[Date de signature]],"mmm")))</f>
        <v/>
      </c>
      <c r="E472" s="231" t="str">
        <f>IF(ISBLANK(Tableau2[[#This Row],[Date de signature]]),"",UPPER(TEXT(Tableau2[[#This Row],[Date de signature]],"AAAA")))</f>
        <v/>
      </c>
      <c r="F472" s="240"/>
      <c r="G472" s="242"/>
      <c r="H472" s="328"/>
      <c r="I472" s="327"/>
      <c r="J472" s="333"/>
      <c r="K472" s="324" t="str">
        <f>IFERROR(VLOOKUP(Tableau2[[#This Row],[Nom association/Sigle]],Tableau1[],2,FALSE),"")</f>
        <v/>
      </c>
      <c r="L472" s="324" t="str">
        <f>IFERROR(VLOOKUP(Tableau2[[#This Row],[Nom association/Sigle]],Tableau1[],4,FALSE),"")</f>
        <v/>
      </c>
      <c r="M472" s="324" t="str">
        <f>IFERROR(VLOOKUP(Tableau2[[#This Row],[Nom association/Sigle]],Tableau1[],5,FALSE),"")</f>
        <v/>
      </c>
      <c r="N472" s="73" t="str">
        <f>IFERROR(VLOOKUP(Tableau2[[#This Row],[Nom association/Sigle]],Tableau1[],6,FALSE),"")</f>
        <v/>
      </c>
      <c r="O472" s="324" t="str">
        <f>IFERROR(VLOOKUP(Tableau2[[#This Row],[Nom association/Sigle]],Tableau1[],7,FALSE),"")</f>
        <v/>
      </c>
      <c r="P472" s="222"/>
      <c r="Q472" s="333"/>
      <c r="R472" s="222"/>
      <c r="S472" s="223"/>
      <c r="T472" s="224"/>
      <c r="U472" s="224"/>
      <c r="V472" s="222"/>
      <c r="W472" s="220"/>
      <c r="X472" s="220" t="str">
        <f>IF(ISBLANK(Tableau2[[#This Row],[Date de début]]),"",UPPER(TEXT(Tableau2[[#This Row],[Date de début]],"mmm")))</f>
        <v/>
      </c>
      <c r="Y472" s="219" t="str">
        <f>IF(ISBLANK(Tableau2[[#This Row],[Date de début]]),"",UPPER(TEXT(Tableau2[[#This Row],[Date de début]],"AAAA")))</f>
        <v/>
      </c>
      <c r="Z472" s="220"/>
      <c r="AA472" s="218" t="str">
        <f>IF(ISBLANK(Tableau2[[#This Row],[Date de fin]]),"",UPPER(TEXT(Tableau2[[#This Row],[Date de fin]],"mmm")))</f>
        <v/>
      </c>
      <c r="AB472" s="221" t="str">
        <f>IF(ISBLANK(Tableau2[[#This Row],[Date de fin]]),"",UPPER(TEXT(Tableau2[[#This Row],[Date de fin]],"AAAA")))</f>
        <v/>
      </c>
      <c r="AC472" s="229">
        <f>DATEDIF(Tableau2[[#This Row],[Date de début]],Tableau2[[#This Row],[Date de fin]],"m")</f>
        <v>0</v>
      </c>
      <c r="AD472" s="224"/>
      <c r="AE472" s="225"/>
      <c r="AF472" s="225"/>
      <c r="AG472" s="222"/>
      <c r="AH472" s="227"/>
      <c r="AI472" s="226"/>
      <c r="AJ472" s="340"/>
      <c r="AK472" s="341">
        <f t="shared" si="8"/>
        <v>0</v>
      </c>
      <c r="AL472" s="342"/>
    </row>
    <row r="473" spans="3:38" ht="14" x14ac:dyDescent="0.35">
      <c r="C473" s="241"/>
      <c r="D473" s="225" t="str">
        <f>IF(ISBLANK(Tableau2[[#This Row],[Date de signature]]),"",UPPER(TEXT(Tableau2[[#This Row],[Date de signature]],"mmm")))</f>
        <v/>
      </c>
      <c r="E473" s="231" t="str">
        <f>IF(ISBLANK(Tableau2[[#This Row],[Date de signature]]),"",UPPER(TEXT(Tableau2[[#This Row],[Date de signature]],"AAAA")))</f>
        <v/>
      </c>
      <c r="F473" s="240"/>
      <c r="G473" s="242"/>
      <c r="H473" s="328"/>
      <c r="I473" s="327"/>
      <c r="J473" s="333"/>
      <c r="K473" s="324" t="str">
        <f>IFERROR(VLOOKUP(Tableau2[[#This Row],[Nom association/Sigle]],Tableau1[],2,FALSE),"")</f>
        <v/>
      </c>
      <c r="L473" s="324" t="str">
        <f>IFERROR(VLOOKUP(Tableau2[[#This Row],[Nom association/Sigle]],Tableau1[],4,FALSE),"")</f>
        <v/>
      </c>
      <c r="M473" s="324" t="str">
        <f>IFERROR(VLOOKUP(Tableau2[[#This Row],[Nom association/Sigle]],Tableau1[],5,FALSE),"")</f>
        <v/>
      </c>
      <c r="N473" s="73" t="str">
        <f>IFERROR(VLOOKUP(Tableau2[[#This Row],[Nom association/Sigle]],Tableau1[],6,FALSE),"")</f>
        <v/>
      </c>
      <c r="O473" s="324" t="str">
        <f>IFERROR(VLOOKUP(Tableau2[[#This Row],[Nom association/Sigle]],Tableau1[],7,FALSE),"")</f>
        <v/>
      </c>
      <c r="P473" s="222"/>
      <c r="Q473" s="333"/>
      <c r="R473" s="222"/>
      <c r="S473" s="223"/>
      <c r="T473" s="224"/>
      <c r="U473" s="224"/>
      <c r="V473" s="222"/>
      <c r="W473" s="220"/>
      <c r="X473" s="220" t="str">
        <f>IF(ISBLANK(Tableau2[[#This Row],[Date de début]]),"",UPPER(TEXT(Tableau2[[#This Row],[Date de début]],"mmm")))</f>
        <v/>
      </c>
      <c r="Y473" s="219" t="str">
        <f>IF(ISBLANK(Tableau2[[#This Row],[Date de début]]),"",UPPER(TEXT(Tableau2[[#This Row],[Date de début]],"AAAA")))</f>
        <v/>
      </c>
      <c r="Z473" s="220"/>
      <c r="AA473" s="218" t="str">
        <f>IF(ISBLANK(Tableau2[[#This Row],[Date de fin]]),"",UPPER(TEXT(Tableau2[[#This Row],[Date de fin]],"mmm")))</f>
        <v/>
      </c>
      <c r="AB473" s="221" t="str">
        <f>IF(ISBLANK(Tableau2[[#This Row],[Date de fin]]),"",UPPER(TEXT(Tableau2[[#This Row],[Date de fin]],"AAAA")))</f>
        <v/>
      </c>
      <c r="AC473" s="229">
        <f>DATEDIF(Tableau2[[#This Row],[Date de début]],Tableau2[[#This Row],[Date de fin]],"m")</f>
        <v>0</v>
      </c>
      <c r="AD473" s="224"/>
      <c r="AE473" s="225"/>
      <c r="AF473" s="225"/>
      <c r="AG473" s="222"/>
      <c r="AH473" s="227"/>
      <c r="AI473" s="226"/>
      <c r="AJ473" s="340"/>
      <c r="AK473" s="341">
        <f t="shared" si="8"/>
        <v>0</v>
      </c>
      <c r="AL473" s="342"/>
    </row>
    <row r="474" spans="3:38" ht="14" x14ac:dyDescent="0.35">
      <c r="C474" s="241"/>
      <c r="D474" s="225" t="str">
        <f>IF(ISBLANK(Tableau2[[#This Row],[Date de signature]]),"",UPPER(TEXT(Tableau2[[#This Row],[Date de signature]],"mmm")))</f>
        <v/>
      </c>
      <c r="E474" s="231" t="str">
        <f>IF(ISBLANK(Tableau2[[#This Row],[Date de signature]]),"",UPPER(TEXT(Tableau2[[#This Row],[Date de signature]],"AAAA")))</f>
        <v/>
      </c>
      <c r="F474" s="240"/>
      <c r="G474" s="242"/>
      <c r="H474" s="328"/>
      <c r="I474" s="327"/>
      <c r="J474" s="333"/>
      <c r="K474" s="324" t="str">
        <f>IFERROR(VLOOKUP(Tableau2[[#This Row],[Nom association/Sigle]],Tableau1[],2,FALSE),"")</f>
        <v/>
      </c>
      <c r="L474" s="324" t="str">
        <f>IFERROR(VLOOKUP(Tableau2[[#This Row],[Nom association/Sigle]],Tableau1[],4,FALSE),"")</f>
        <v/>
      </c>
      <c r="M474" s="324" t="str">
        <f>IFERROR(VLOOKUP(Tableau2[[#This Row],[Nom association/Sigle]],Tableau1[],5,FALSE),"")</f>
        <v/>
      </c>
      <c r="N474" s="73" t="str">
        <f>IFERROR(VLOOKUP(Tableau2[[#This Row],[Nom association/Sigle]],Tableau1[],6,FALSE),"")</f>
        <v/>
      </c>
      <c r="O474" s="324" t="str">
        <f>IFERROR(VLOOKUP(Tableau2[[#This Row],[Nom association/Sigle]],Tableau1[],7,FALSE),"")</f>
        <v/>
      </c>
      <c r="P474" s="222"/>
      <c r="Q474" s="333"/>
      <c r="R474" s="222"/>
      <c r="S474" s="223"/>
      <c r="T474" s="224"/>
      <c r="U474" s="224"/>
      <c r="V474" s="222"/>
      <c r="W474" s="220"/>
      <c r="X474" s="220" t="str">
        <f>IF(ISBLANK(Tableau2[[#This Row],[Date de début]]),"",UPPER(TEXT(Tableau2[[#This Row],[Date de début]],"mmm")))</f>
        <v/>
      </c>
      <c r="Y474" s="219" t="str">
        <f>IF(ISBLANK(Tableau2[[#This Row],[Date de début]]),"",UPPER(TEXT(Tableau2[[#This Row],[Date de début]],"AAAA")))</f>
        <v/>
      </c>
      <c r="Z474" s="220"/>
      <c r="AA474" s="218" t="str">
        <f>IF(ISBLANK(Tableau2[[#This Row],[Date de fin]]),"",UPPER(TEXT(Tableau2[[#This Row],[Date de fin]],"mmm")))</f>
        <v/>
      </c>
      <c r="AB474" s="221" t="str">
        <f>IF(ISBLANK(Tableau2[[#This Row],[Date de fin]]),"",UPPER(TEXT(Tableau2[[#This Row],[Date de fin]],"AAAA")))</f>
        <v/>
      </c>
      <c r="AC474" s="229">
        <f>DATEDIF(Tableau2[[#This Row],[Date de début]],Tableau2[[#This Row],[Date de fin]],"m")</f>
        <v>0</v>
      </c>
      <c r="AD474" s="224"/>
      <c r="AE474" s="225"/>
      <c r="AF474" s="225"/>
      <c r="AG474" s="222"/>
      <c r="AH474" s="227"/>
      <c r="AI474" s="226"/>
      <c r="AJ474" s="340"/>
      <c r="AK474" s="341">
        <f t="shared" si="8"/>
        <v>0</v>
      </c>
      <c r="AL474" s="342"/>
    </row>
    <row r="475" spans="3:38" ht="14" x14ac:dyDescent="0.35">
      <c r="C475" s="241"/>
      <c r="D475" s="225" t="str">
        <f>IF(ISBLANK(Tableau2[[#This Row],[Date de signature]]),"",UPPER(TEXT(Tableau2[[#This Row],[Date de signature]],"mmm")))</f>
        <v/>
      </c>
      <c r="E475" s="231" t="str">
        <f>IF(ISBLANK(Tableau2[[#This Row],[Date de signature]]),"",UPPER(TEXT(Tableau2[[#This Row],[Date de signature]],"AAAA")))</f>
        <v/>
      </c>
      <c r="F475" s="240"/>
      <c r="G475" s="242"/>
      <c r="H475" s="328"/>
      <c r="I475" s="327"/>
      <c r="J475" s="333"/>
      <c r="K475" s="324" t="str">
        <f>IFERROR(VLOOKUP(Tableau2[[#This Row],[Nom association/Sigle]],Tableau1[],2,FALSE),"")</f>
        <v/>
      </c>
      <c r="L475" s="324" t="str">
        <f>IFERROR(VLOOKUP(Tableau2[[#This Row],[Nom association/Sigle]],Tableau1[],4,FALSE),"")</f>
        <v/>
      </c>
      <c r="M475" s="324" t="str">
        <f>IFERROR(VLOOKUP(Tableau2[[#This Row],[Nom association/Sigle]],Tableau1[],5,FALSE),"")</f>
        <v/>
      </c>
      <c r="N475" s="73" t="str">
        <f>IFERROR(VLOOKUP(Tableau2[[#This Row],[Nom association/Sigle]],Tableau1[],6,FALSE),"")</f>
        <v/>
      </c>
      <c r="O475" s="324" t="str">
        <f>IFERROR(VLOOKUP(Tableau2[[#This Row],[Nom association/Sigle]],Tableau1[],7,FALSE),"")</f>
        <v/>
      </c>
      <c r="P475" s="222"/>
      <c r="Q475" s="333"/>
      <c r="R475" s="222"/>
      <c r="S475" s="223"/>
      <c r="T475" s="224"/>
      <c r="U475" s="224"/>
      <c r="V475" s="222"/>
      <c r="W475" s="220"/>
      <c r="X475" s="220" t="str">
        <f>IF(ISBLANK(Tableau2[[#This Row],[Date de début]]),"",UPPER(TEXT(Tableau2[[#This Row],[Date de début]],"mmm")))</f>
        <v/>
      </c>
      <c r="Y475" s="219" t="str">
        <f>IF(ISBLANK(Tableau2[[#This Row],[Date de début]]),"",UPPER(TEXT(Tableau2[[#This Row],[Date de début]],"AAAA")))</f>
        <v/>
      </c>
      <c r="Z475" s="220"/>
      <c r="AA475" s="218" t="str">
        <f>IF(ISBLANK(Tableau2[[#This Row],[Date de fin]]),"",UPPER(TEXT(Tableau2[[#This Row],[Date de fin]],"mmm")))</f>
        <v/>
      </c>
      <c r="AB475" s="221" t="str">
        <f>IF(ISBLANK(Tableau2[[#This Row],[Date de fin]]),"",UPPER(TEXT(Tableau2[[#This Row],[Date de fin]],"AAAA")))</f>
        <v/>
      </c>
      <c r="AC475" s="229">
        <f>DATEDIF(Tableau2[[#This Row],[Date de début]],Tableau2[[#This Row],[Date de fin]],"m")</f>
        <v>0</v>
      </c>
      <c r="AD475" s="224"/>
      <c r="AE475" s="225"/>
      <c r="AF475" s="225"/>
      <c r="AG475" s="222"/>
      <c r="AH475" s="227"/>
      <c r="AI475" s="226"/>
      <c r="AJ475" s="340"/>
      <c r="AK475" s="341">
        <f t="shared" si="8"/>
        <v>0</v>
      </c>
      <c r="AL475" s="342"/>
    </row>
    <row r="476" spans="3:38" ht="14" x14ac:dyDescent="0.35">
      <c r="C476" s="241"/>
      <c r="D476" s="225" t="str">
        <f>IF(ISBLANK(Tableau2[[#This Row],[Date de signature]]),"",UPPER(TEXT(Tableau2[[#This Row],[Date de signature]],"mmm")))</f>
        <v/>
      </c>
      <c r="E476" s="231" t="str">
        <f>IF(ISBLANK(Tableau2[[#This Row],[Date de signature]]),"",UPPER(TEXT(Tableau2[[#This Row],[Date de signature]],"AAAA")))</f>
        <v/>
      </c>
      <c r="F476" s="240"/>
      <c r="G476" s="242"/>
      <c r="H476" s="328"/>
      <c r="I476" s="327"/>
      <c r="J476" s="333"/>
      <c r="K476" s="324" t="str">
        <f>IFERROR(VLOOKUP(Tableau2[[#This Row],[Nom association/Sigle]],Tableau1[],2,FALSE),"")</f>
        <v/>
      </c>
      <c r="L476" s="324" t="str">
        <f>IFERROR(VLOOKUP(Tableau2[[#This Row],[Nom association/Sigle]],Tableau1[],4,FALSE),"")</f>
        <v/>
      </c>
      <c r="M476" s="324" t="str">
        <f>IFERROR(VLOOKUP(Tableau2[[#This Row],[Nom association/Sigle]],Tableau1[],5,FALSE),"")</f>
        <v/>
      </c>
      <c r="N476" s="73" t="str">
        <f>IFERROR(VLOOKUP(Tableau2[[#This Row],[Nom association/Sigle]],Tableau1[],6,FALSE),"")</f>
        <v/>
      </c>
      <c r="O476" s="324" t="str">
        <f>IFERROR(VLOOKUP(Tableau2[[#This Row],[Nom association/Sigle]],Tableau1[],7,FALSE),"")</f>
        <v/>
      </c>
      <c r="P476" s="222"/>
      <c r="Q476" s="333"/>
      <c r="R476" s="222"/>
      <c r="S476" s="223"/>
      <c r="T476" s="224"/>
      <c r="U476" s="224"/>
      <c r="V476" s="222"/>
      <c r="W476" s="220"/>
      <c r="X476" s="220" t="str">
        <f>IF(ISBLANK(Tableau2[[#This Row],[Date de début]]),"",UPPER(TEXT(Tableau2[[#This Row],[Date de début]],"mmm")))</f>
        <v/>
      </c>
      <c r="Y476" s="219" t="str">
        <f>IF(ISBLANK(Tableau2[[#This Row],[Date de début]]),"",UPPER(TEXT(Tableau2[[#This Row],[Date de début]],"AAAA")))</f>
        <v/>
      </c>
      <c r="Z476" s="220"/>
      <c r="AA476" s="218" t="str">
        <f>IF(ISBLANK(Tableau2[[#This Row],[Date de fin]]),"",UPPER(TEXT(Tableau2[[#This Row],[Date de fin]],"mmm")))</f>
        <v/>
      </c>
      <c r="AB476" s="221" t="str">
        <f>IF(ISBLANK(Tableau2[[#This Row],[Date de fin]]),"",UPPER(TEXT(Tableau2[[#This Row],[Date de fin]],"AAAA")))</f>
        <v/>
      </c>
      <c r="AC476" s="229">
        <f>DATEDIF(Tableau2[[#This Row],[Date de début]],Tableau2[[#This Row],[Date de fin]],"m")</f>
        <v>0</v>
      </c>
      <c r="AD476" s="224"/>
      <c r="AE476" s="225"/>
      <c r="AF476" s="225"/>
      <c r="AG476" s="222"/>
      <c r="AH476" s="227"/>
      <c r="AI476" s="226"/>
      <c r="AJ476" s="340"/>
      <c r="AK476" s="341">
        <f t="shared" si="8"/>
        <v>0</v>
      </c>
      <c r="AL476" s="342"/>
    </row>
    <row r="477" spans="3:38" ht="14" x14ac:dyDescent="0.35">
      <c r="C477" s="241"/>
      <c r="D477" s="225" t="str">
        <f>IF(ISBLANK(Tableau2[[#This Row],[Date de signature]]),"",UPPER(TEXT(Tableau2[[#This Row],[Date de signature]],"mmm")))</f>
        <v/>
      </c>
      <c r="E477" s="231" t="str">
        <f>IF(ISBLANK(Tableau2[[#This Row],[Date de signature]]),"",UPPER(TEXT(Tableau2[[#This Row],[Date de signature]],"AAAA")))</f>
        <v/>
      </c>
      <c r="F477" s="240"/>
      <c r="G477" s="242"/>
      <c r="H477" s="328"/>
      <c r="I477" s="327"/>
      <c r="J477" s="333"/>
      <c r="K477" s="324" t="str">
        <f>IFERROR(VLOOKUP(Tableau2[[#This Row],[Nom association/Sigle]],Tableau1[],2,FALSE),"")</f>
        <v/>
      </c>
      <c r="L477" s="324" t="str">
        <f>IFERROR(VLOOKUP(Tableau2[[#This Row],[Nom association/Sigle]],Tableau1[],4,FALSE),"")</f>
        <v/>
      </c>
      <c r="M477" s="324" t="str">
        <f>IFERROR(VLOOKUP(Tableau2[[#This Row],[Nom association/Sigle]],Tableau1[],5,FALSE),"")</f>
        <v/>
      </c>
      <c r="N477" s="73" t="str">
        <f>IFERROR(VLOOKUP(Tableau2[[#This Row],[Nom association/Sigle]],Tableau1[],6,FALSE),"")</f>
        <v/>
      </c>
      <c r="O477" s="324" t="str">
        <f>IFERROR(VLOOKUP(Tableau2[[#This Row],[Nom association/Sigle]],Tableau1[],7,FALSE),"")</f>
        <v/>
      </c>
      <c r="P477" s="222"/>
      <c r="Q477" s="333"/>
      <c r="R477" s="222"/>
      <c r="S477" s="223"/>
      <c r="T477" s="224"/>
      <c r="U477" s="224"/>
      <c r="V477" s="222"/>
      <c r="W477" s="220"/>
      <c r="X477" s="220" t="str">
        <f>IF(ISBLANK(Tableau2[[#This Row],[Date de début]]),"",UPPER(TEXT(Tableau2[[#This Row],[Date de début]],"mmm")))</f>
        <v/>
      </c>
      <c r="Y477" s="219" t="str">
        <f>IF(ISBLANK(Tableau2[[#This Row],[Date de début]]),"",UPPER(TEXT(Tableau2[[#This Row],[Date de début]],"AAAA")))</f>
        <v/>
      </c>
      <c r="Z477" s="220"/>
      <c r="AA477" s="218" t="str">
        <f>IF(ISBLANK(Tableau2[[#This Row],[Date de fin]]),"",UPPER(TEXT(Tableau2[[#This Row],[Date de fin]],"mmm")))</f>
        <v/>
      </c>
      <c r="AB477" s="221" t="str">
        <f>IF(ISBLANK(Tableau2[[#This Row],[Date de fin]]),"",UPPER(TEXT(Tableau2[[#This Row],[Date de fin]],"AAAA")))</f>
        <v/>
      </c>
      <c r="AC477" s="229">
        <f>DATEDIF(Tableau2[[#This Row],[Date de début]],Tableau2[[#This Row],[Date de fin]],"m")</f>
        <v>0</v>
      </c>
      <c r="AD477" s="224"/>
      <c r="AE477" s="225"/>
      <c r="AF477" s="225"/>
      <c r="AG477" s="222"/>
      <c r="AH477" s="227"/>
      <c r="AI477" s="226"/>
      <c r="AJ477" s="340"/>
      <c r="AK477" s="341">
        <f t="shared" ref="AK477:AK540" si="9">SUM(AJ477-AL477)</f>
        <v>0</v>
      </c>
      <c r="AL477" s="342"/>
    </row>
    <row r="478" spans="3:38" ht="14" x14ac:dyDescent="0.35">
      <c r="C478" s="241"/>
      <c r="D478" s="225" t="str">
        <f>IF(ISBLANK(Tableau2[[#This Row],[Date de signature]]),"",UPPER(TEXT(Tableau2[[#This Row],[Date de signature]],"mmm")))</f>
        <v/>
      </c>
      <c r="E478" s="231" t="str">
        <f>IF(ISBLANK(Tableau2[[#This Row],[Date de signature]]),"",UPPER(TEXT(Tableau2[[#This Row],[Date de signature]],"AAAA")))</f>
        <v/>
      </c>
      <c r="F478" s="240"/>
      <c r="G478" s="242"/>
      <c r="H478" s="328"/>
      <c r="I478" s="327"/>
      <c r="J478" s="333"/>
      <c r="K478" s="324" t="str">
        <f>IFERROR(VLOOKUP(Tableau2[[#This Row],[Nom association/Sigle]],Tableau1[],2,FALSE),"")</f>
        <v/>
      </c>
      <c r="L478" s="324" t="str">
        <f>IFERROR(VLOOKUP(Tableau2[[#This Row],[Nom association/Sigle]],Tableau1[],4,FALSE),"")</f>
        <v/>
      </c>
      <c r="M478" s="324" t="str">
        <f>IFERROR(VLOOKUP(Tableau2[[#This Row],[Nom association/Sigle]],Tableau1[],5,FALSE),"")</f>
        <v/>
      </c>
      <c r="N478" s="73" t="str">
        <f>IFERROR(VLOOKUP(Tableau2[[#This Row],[Nom association/Sigle]],Tableau1[],6,FALSE),"")</f>
        <v/>
      </c>
      <c r="O478" s="324" t="str">
        <f>IFERROR(VLOOKUP(Tableau2[[#This Row],[Nom association/Sigle]],Tableau1[],7,FALSE),"")</f>
        <v/>
      </c>
      <c r="P478" s="222"/>
      <c r="Q478" s="333"/>
      <c r="R478" s="222"/>
      <c r="S478" s="223"/>
      <c r="T478" s="224"/>
      <c r="U478" s="224"/>
      <c r="V478" s="222"/>
      <c r="W478" s="220"/>
      <c r="X478" s="220" t="str">
        <f>IF(ISBLANK(Tableau2[[#This Row],[Date de début]]),"",UPPER(TEXT(Tableau2[[#This Row],[Date de début]],"mmm")))</f>
        <v/>
      </c>
      <c r="Y478" s="219" t="str">
        <f>IF(ISBLANK(Tableau2[[#This Row],[Date de début]]),"",UPPER(TEXT(Tableau2[[#This Row],[Date de début]],"AAAA")))</f>
        <v/>
      </c>
      <c r="Z478" s="220"/>
      <c r="AA478" s="218" t="str">
        <f>IF(ISBLANK(Tableau2[[#This Row],[Date de fin]]),"",UPPER(TEXT(Tableau2[[#This Row],[Date de fin]],"mmm")))</f>
        <v/>
      </c>
      <c r="AB478" s="221" t="str">
        <f>IF(ISBLANK(Tableau2[[#This Row],[Date de fin]]),"",UPPER(TEXT(Tableau2[[#This Row],[Date de fin]],"AAAA")))</f>
        <v/>
      </c>
      <c r="AC478" s="229">
        <f>DATEDIF(Tableau2[[#This Row],[Date de début]],Tableau2[[#This Row],[Date de fin]],"m")</f>
        <v>0</v>
      </c>
      <c r="AD478" s="224"/>
      <c r="AE478" s="225"/>
      <c r="AF478" s="225"/>
      <c r="AG478" s="222"/>
      <c r="AH478" s="227"/>
      <c r="AI478" s="226"/>
      <c r="AJ478" s="340"/>
      <c r="AK478" s="341">
        <f t="shared" si="9"/>
        <v>0</v>
      </c>
      <c r="AL478" s="342"/>
    </row>
    <row r="479" spans="3:38" ht="14" x14ac:dyDescent="0.35">
      <c r="C479" s="241"/>
      <c r="D479" s="225" t="str">
        <f>IF(ISBLANK(Tableau2[[#This Row],[Date de signature]]),"",UPPER(TEXT(Tableau2[[#This Row],[Date de signature]],"mmm")))</f>
        <v/>
      </c>
      <c r="E479" s="231" t="str">
        <f>IF(ISBLANK(Tableau2[[#This Row],[Date de signature]]),"",UPPER(TEXT(Tableau2[[#This Row],[Date de signature]],"AAAA")))</f>
        <v/>
      </c>
      <c r="F479" s="240"/>
      <c r="G479" s="242"/>
      <c r="H479" s="328"/>
      <c r="I479" s="327"/>
      <c r="J479" s="333"/>
      <c r="K479" s="324" t="str">
        <f>IFERROR(VLOOKUP(Tableau2[[#This Row],[Nom association/Sigle]],Tableau1[],2,FALSE),"")</f>
        <v/>
      </c>
      <c r="L479" s="324" t="str">
        <f>IFERROR(VLOOKUP(Tableau2[[#This Row],[Nom association/Sigle]],Tableau1[],4,FALSE),"")</f>
        <v/>
      </c>
      <c r="M479" s="324" t="str">
        <f>IFERROR(VLOOKUP(Tableau2[[#This Row],[Nom association/Sigle]],Tableau1[],5,FALSE),"")</f>
        <v/>
      </c>
      <c r="N479" s="73" t="str">
        <f>IFERROR(VLOOKUP(Tableau2[[#This Row],[Nom association/Sigle]],Tableau1[],6,FALSE),"")</f>
        <v/>
      </c>
      <c r="O479" s="324" t="str">
        <f>IFERROR(VLOOKUP(Tableau2[[#This Row],[Nom association/Sigle]],Tableau1[],7,FALSE),"")</f>
        <v/>
      </c>
      <c r="P479" s="222"/>
      <c r="Q479" s="333"/>
      <c r="R479" s="222"/>
      <c r="S479" s="223"/>
      <c r="T479" s="224"/>
      <c r="U479" s="224"/>
      <c r="V479" s="222"/>
      <c r="W479" s="220"/>
      <c r="X479" s="220" t="str">
        <f>IF(ISBLANK(Tableau2[[#This Row],[Date de début]]),"",UPPER(TEXT(Tableau2[[#This Row],[Date de début]],"mmm")))</f>
        <v/>
      </c>
      <c r="Y479" s="219" t="str">
        <f>IF(ISBLANK(Tableau2[[#This Row],[Date de début]]),"",UPPER(TEXT(Tableau2[[#This Row],[Date de début]],"AAAA")))</f>
        <v/>
      </c>
      <c r="Z479" s="220"/>
      <c r="AA479" s="218" t="str">
        <f>IF(ISBLANK(Tableau2[[#This Row],[Date de fin]]),"",UPPER(TEXT(Tableau2[[#This Row],[Date de fin]],"mmm")))</f>
        <v/>
      </c>
      <c r="AB479" s="221" t="str">
        <f>IF(ISBLANK(Tableau2[[#This Row],[Date de fin]]),"",UPPER(TEXT(Tableau2[[#This Row],[Date de fin]],"AAAA")))</f>
        <v/>
      </c>
      <c r="AC479" s="229">
        <f>DATEDIF(Tableau2[[#This Row],[Date de début]],Tableau2[[#This Row],[Date de fin]],"m")</f>
        <v>0</v>
      </c>
      <c r="AD479" s="224"/>
      <c r="AE479" s="225"/>
      <c r="AF479" s="225"/>
      <c r="AG479" s="222"/>
      <c r="AH479" s="227"/>
      <c r="AI479" s="226"/>
      <c r="AJ479" s="340"/>
      <c r="AK479" s="341">
        <f t="shared" si="9"/>
        <v>0</v>
      </c>
      <c r="AL479" s="342"/>
    </row>
    <row r="480" spans="3:38" ht="14" x14ac:dyDescent="0.35">
      <c r="C480" s="241"/>
      <c r="D480" s="225" t="str">
        <f>IF(ISBLANK(Tableau2[[#This Row],[Date de signature]]),"",UPPER(TEXT(Tableau2[[#This Row],[Date de signature]],"mmm")))</f>
        <v/>
      </c>
      <c r="E480" s="231" t="str">
        <f>IF(ISBLANK(Tableau2[[#This Row],[Date de signature]]),"",UPPER(TEXT(Tableau2[[#This Row],[Date de signature]],"AAAA")))</f>
        <v/>
      </c>
      <c r="F480" s="240"/>
      <c r="G480" s="242"/>
      <c r="H480" s="328"/>
      <c r="I480" s="327"/>
      <c r="J480" s="333"/>
      <c r="K480" s="324" t="str">
        <f>IFERROR(VLOOKUP(Tableau2[[#This Row],[Nom association/Sigle]],Tableau1[],2,FALSE),"")</f>
        <v/>
      </c>
      <c r="L480" s="324" t="str">
        <f>IFERROR(VLOOKUP(Tableau2[[#This Row],[Nom association/Sigle]],Tableau1[],4,FALSE),"")</f>
        <v/>
      </c>
      <c r="M480" s="324" t="str">
        <f>IFERROR(VLOOKUP(Tableau2[[#This Row],[Nom association/Sigle]],Tableau1[],5,FALSE),"")</f>
        <v/>
      </c>
      <c r="N480" s="73" t="str">
        <f>IFERROR(VLOOKUP(Tableau2[[#This Row],[Nom association/Sigle]],Tableau1[],6,FALSE),"")</f>
        <v/>
      </c>
      <c r="O480" s="324" t="str">
        <f>IFERROR(VLOOKUP(Tableau2[[#This Row],[Nom association/Sigle]],Tableau1[],7,FALSE),"")</f>
        <v/>
      </c>
      <c r="P480" s="222"/>
      <c r="Q480" s="333"/>
      <c r="R480" s="222"/>
      <c r="S480" s="223"/>
      <c r="T480" s="224"/>
      <c r="U480" s="224"/>
      <c r="V480" s="222"/>
      <c r="W480" s="220"/>
      <c r="X480" s="220" t="str">
        <f>IF(ISBLANK(Tableau2[[#This Row],[Date de début]]),"",UPPER(TEXT(Tableau2[[#This Row],[Date de début]],"mmm")))</f>
        <v/>
      </c>
      <c r="Y480" s="219" t="str">
        <f>IF(ISBLANK(Tableau2[[#This Row],[Date de début]]),"",UPPER(TEXT(Tableau2[[#This Row],[Date de début]],"AAAA")))</f>
        <v/>
      </c>
      <c r="Z480" s="220"/>
      <c r="AA480" s="218" t="str">
        <f>IF(ISBLANK(Tableau2[[#This Row],[Date de fin]]),"",UPPER(TEXT(Tableau2[[#This Row],[Date de fin]],"mmm")))</f>
        <v/>
      </c>
      <c r="AB480" s="221" t="str">
        <f>IF(ISBLANK(Tableau2[[#This Row],[Date de fin]]),"",UPPER(TEXT(Tableau2[[#This Row],[Date de fin]],"AAAA")))</f>
        <v/>
      </c>
      <c r="AC480" s="229">
        <f>DATEDIF(Tableau2[[#This Row],[Date de début]],Tableau2[[#This Row],[Date de fin]],"m")</f>
        <v>0</v>
      </c>
      <c r="AD480" s="224"/>
      <c r="AE480" s="225"/>
      <c r="AF480" s="225"/>
      <c r="AG480" s="222"/>
      <c r="AH480" s="227"/>
      <c r="AI480" s="226"/>
      <c r="AJ480" s="340"/>
      <c r="AK480" s="341">
        <f t="shared" si="9"/>
        <v>0</v>
      </c>
      <c r="AL480" s="342"/>
    </row>
    <row r="481" spans="3:38" ht="14" x14ac:dyDescent="0.35">
      <c r="C481" s="241"/>
      <c r="D481" s="225" t="str">
        <f>IF(ISBLANK(Tableau2[[#This Row],[Date de signature]]),"",UPPER(TEXT(Tableau2[[#This Row],[Date de signature]],"mmm")))</f>
        <v/>
      </c>
      <c r="E481" s="231" t="str">
        <f>IF(ISBLANK(Tableau2[[#This Row],[Date de signature]]),"",UPPER(TEXT(Tableau2[[#This Row],[Date de signature]],"AAAA")))</f>
        <v/>
      </c>
      <c r="F481" s="240"/>
      <c r="G481" s="242"/>
      <c r="H481" s="328"/>
      <c r="I481" s="327"/>
      <c r="J481" s="333"/>
      <c r="K481" s="324" t="str">
        <f>IFERROR(VLOOKUP(Tableau2[[#This Row],[Nom association/Sigle]],Tableau1[],2,FALSE),"")</f>
        <v/>
      </c>
      <c r="L481" s="324" t="str">
        <f>IFERROR(VLOOKUP(Tableau2[[#This Row],[Nom association/Sigle]],Tableau1[],4,FALSE),"")</f>
        <v/>
      </c>
      <c r="M481" s="324" t="str">
        <f>IFERROR(VLOOKUP(Tableau2[[#This Row],[Nom association/Sigle]],Tableau1[],5,FALSE),"")</f>
        <v/>
      </c>
      <c r="N481" s="73" t="str">
        <f>IFERROR(VLOOKUP(Tableau2[[#This Row],[Nom association/Sigle]],Tableau1[],6,FALSE),"")</f>
        <v/>
      </c>
      <c r="O481" s="324" t="str">
        <f>IFERROR(VLOOKUP(Tableau2[[#This Row],[Nom association/Sigle]],Tableau1[],7,FALSE),"")</f>
        <v/>
      </c>
      <c r="P481" s="222"/>
      <c r="Q481" s="333"/>
      <c r="R481" s="222"/>
      <c r="S481" s="223"/>
      <c r="T481" s="224"/>
      <c r="U481" s="224"/>
      <c r="V481" s="222"/>
      <c r="W481" s="220"/>
      <c r="X481" s="220" t="str">
        <f>IF(ISBLANK(Tableau2[[#This Row],[Date de début]]),"",UPPER(TEXT(Tableau2[[#This Row],[Date de début]],"mmm")))</f>
        <v/>
      </c>
      <c r="Y481" s="219" t="str">
        <f>IF(ISBLANK(Tableau2[[#This Row],[Date de début]]),"",UPPER(TEXT(Tableau2[[#This Row],[Date de début]],"AAAA")))</f>
        <v/>
      </c>
      <c r="Z481" s="220"/>
      <c r="AA481" s="218" t="str">
        <f>IF(ISBLANK(Tableau2[[#This Row],[Date de fin]]),"",UPPER(TEXT(Tableau2[[#This Row],[Date de fin]],"mmm")))</f>
        <v/>
      </c>
      <c r="AB481" s="221" t="str">
        <f>IF(ISBLANK(Tableau2[[#This Row],[Date de fin]]),"",UPPER(TEXT(Tableau2[[#This Row],[Date de fin]],"AAAA")))</f>
        <v/>
      </c>
      <c r="AC481" s="229">
        <f>DATEDIF(Tableau2[[#This Row],[Date de début]],Tableau2[[#This Row],[Date de fin]],"m")</f>
        <v>0</v>
      </c>
      <c r="AD481" s="224"/>
      <c r="AE481" s="225"/>
      <c r="AF481" s="225"/>
      <c r="AG481" s="222"/>
      <c r="AH481" s="227"/>
      <c r="AI481" s="226"/>
      <c r="AJ481" s="340"/>
      <c r="AK481" s="341">
        <f t="shared" si="9"/>
        <v>0</v>
      </c>
      <c r="AL481" s="342"/>
    </row>
    <row r="482" spans="3:38" ht="14" x14ac:dyDescent="0.35">
      <c r="C482" s="241"/>
      <c r="D482" s="225" t="str">
        <f>IF(ISBLANK(Tableau2[[#This Row],[Date de signature]]),"",UPPER(TEXT(Tableau2[[#This Row],[Date de signature]],"mmm")))</f>
        <v/>
      </c>
      <c r="E482" s="231" t="str">
        <f>IF(ISBLANK(Tableau2[[#This Row],[Date de signature]]),"",UPPER(TEXT(Tableau2[[#This Row],[Date de signature]],"AAAA")))</f>
        <v/>
      </c>
      <c r="F482" s="240"/>
      <c r="G482" s="242"/>
      <c r="H482" s="328"/>
      <c r="I482" s="327"/>
      <c r="J482" s="333"/>
      <c r="K482" s="324" t="str">
        <f>IFERROR(VLOOKUP(Tableau2[[#This Row],[Nom association/Sigle]],Tableau1[],2,FALSE),"")</f>
        <v/>
      </c>
      <c r="L482" s="324" t="str">
        <f>IFERROR(VLOOKUP(Tableau2[[#This Row],[Nom association/Sigle]],Tableau1[],4,FALSE),"")</f>
        <v/>
      </c>
      <c r="M482" s="324" t="str">
        <f>IFERROR(VLOOKUP(Tableau2[[#This Row],[Nom association/Sigle]],Tableau1[],5,FALSE),"")</f>
        <v/>
      </c>
      <c r="N482" s="73" t="str">
        <f>IFERROR(VLOOKUP(Tableau2[[#This Row],[Nom association/Sigle]],Tableau1[],6,FALSE),"")</f>
        <v/>
      </c>
      <c r="O482" s="324" t="str">
        <f>IFERROR(VLOOKUP(Tableau2[[#This Row],[Nom association/Sigle]],Tableau1[],7,FALSE),"")</f>
        <v/>
      </c>
      <c r="P482" s="222"/>
      <c r="Q482" s="333"/>
      <c r="R482" s="222"/>
      <c r="S482" s="223"/>
      <c r="T482" s="224"/>
      <c r="U482" s="224"/>
      <c r="V482" s="222"/>
      <c r="W482" s="220"/>
      <c r="X482" s="220" t="str">
        <f>IF(ISBLANK(Tableau2[[#This Row],[Date de début]]),"",UPPER(TEXT(Tableau2[[#This Row],[Date de début]],"mmm")))</f>
        <v/>
      </c>
      <c r="Y482" s="219" t="str">
        <f>IF(ISBLANK(Tableau2[[#This Row],[Date de début]]),"",UPPER(TEXT(Tableau2[[#This Row],[Date de début]],"AAAA")))</f>
        <v/>
      </c>
      <c r="Z482" s="220"/>
      <c r="AA482" s="218" t="str">
        <f>IF(ISBLANK(Tableau2[[#This Row],[Date de fin]]),"",UPPER(TEXT(Tableau2[[#This Row],[Date de fin]],"mmm")))</f>
        <v/>
      </c>
      <c r="AB482" s="221" t="str">
        <f>IF(ISBLANK(Tableau2[[#This Row],[Date de fin]]),"",UPPER(TEXT(Tableau2[[#This Row],[Date de fin]],"AAAA")))</f>
        <v/>
      </c>
      <c r="AC482" s="229">
        <f>DATEDIF(Tableau2[[#This Row],[Date de début]],Tableau2[[#This Row],[Date de fin]],"m")</f>
        <v>0</v>
      </c>
      <c r="AD482" s="224"/>
      <c r="AE482" s="225"/>
      <c r="AF482" s="225"/>
      <c r="AG482" s="222"/>
      <c r="AH482" s="227"/>
      <c r="AI482" s="226"/>
      <c r="AJ482" s="340"/>
      <c r="AK482" s="341">
        <f t="shared" si="9"/>
        <v>0</v>
      </c>
      <c r="AL482" s="342"/>
    </row>
    <row r="483" spans="3:38" ht="14" x14ac:dyDescent="0.35">
      <c r="C483" s="241"/>
      <c r="D483" s="225" t="str">
        <f>IF(ISBLANK(Tableau2[[#This Row],[Date de signature]]),"",UPPER(TEXT(Tableau2[[#This Row],[Date de signature]],"mmm")))</f>
        <v/>
      </c>
      <c r="E483" s="231" t="str">
        <f>IF(ISBLANK(Tableau2[[#This Row],[Date de signature]]),"",UPPER(TEXT(Tableau2[[#This Row],[Date de signature]],"AAAA")))</f>
        <v/>
      </c>
      <c r="F483" s="240"/>
      <c r="G483" s="242"/>
      <c r="H483" s="328"/>
      <c r="I483" s="327"/>
      <c r="J483" s="333"/>
      <c r="K483" s="324" t="str">
        <f>IFERROR(VLOOKUP(Tableau2[[#This Row],[Nom association/Sigle]],Tableau1[],2,FALSE),"")</f>
        <v/>
      </c>
      <c r="L483" s="324" t="str">
        <f>IFERROR(VLOOKUP(Tableau2[[#This Row],[Nom association/Sigle]],Tableau1[],4,FALSE),"")</f>
        <v/>
      </c>
      <c r="M483" s="324" t="str">
        <f>IFERROR(VLOOKUP(Tableau2[[#This Row],[Nom association/Sigle]],Tableau1[],5,FALSE),"")</f>
        <v/>
      </c>
      <c r="N483" s="73" t="str">
        <f>IFERROR(VLOOKUP(Tableau2[[#This Row],[Nom association/Sigle]],Tableau1[],6,FALSE),"")</f>
        <v/>
      </c>
      <c r="O483" s="324" t="str">
        <f>IFERROR(VLOOKUP(Tableau2[[#This Row],[Nom association/Sigle]],Tableau1[],7,FALSE),"")</f>
        <v/>
      </c>
      <c r="P483" s="222"/>
      <c r="Q483" s="333"/>
      <c r="R483" s="222"/>
      <c r="S483" s="223"/>
      <c r="T483" s="224"/>
      <c r="U483" s="224"/>
      <c r="V483" s="222"/>
      <c r="W483" s="220"/>
      <c r="X483" s="220" t="str">
        <f>IF(ISBLANK(Tableau2[[#This Row],[Date de début]]),"",UPPER(TEXT(Tableau2[[#This Row],[Date de début]],"mmm")))</f>
        <v/>
      </c>
      <c r="Y483" s="219" t="str">
        <f>IF(ISBLANK(Tableau2[[#This Row],[Date de début]]),"",UPPER(TEXT(Tableau2[[#This Row],[Date de début]],"AAAA")))</f>
        <v/>
      </c>
      <c r="Z483" s="220"/>
      <c r="AA483" s="218" t="str">
        <f>IF(ISBLANK(Tableau2[[#This Row],[Date de fin]]),"",UPPER(TEXT(Tableau2[[#This Row],[Date de fin]],"mmm")))</f>
        <v/>
      </c>
      <c r="AB483" s="221" t="str">
        <f>IF(ISBLANK(Tableau2[[#This Row],[Date de fin]]),"",UPPER(TEXT(Tableau2[[#This Row],[Date de fin]],"AAAA")))</f>
        <v/>
      </c>
      <c r="AC483" s="229">
        <f>DATEDIF(Tableau2[[#This Row],[Date de début]],Tableau2[[#This Row],[Date de fin]],"m")</f>
        <v>0</v>
      </c>
      <c r="AD483" s="224"/>
      <c r="AE483" s="225"/>
      <c r="AF483" s="225"/>
      <c r="AG483" s="222"/>
      <c r="AH483" s="227"/>
      <c r="AI483" s="226"/>
      <c r="AJ483" s="340"/>
      <c r="AK483" s="341">
        <f t="shared" si="9"/>
        <v>0</v>
      </c>
      <c r="AL483" s="342"/>
    </row>
    <row r="484" spans="3:38" ht="14" x14ac:dyDescent="0.35">
      <c r="C484" s="241"/>
      <c r="D484" s="225" t="str">
        <f>IF(ISBLANK(Tableau2[[#This Row],[Date de signature]]),"",UPPER(TEXT(Tableau2[[#This Row],[Date de signature]],"mmm")))</f>
        <v/>
      </c>
      <c r="E484" s="231" t="str">
        <f>IF(ISBLANK(Tableau2[[#This Row],[Date de signature]]),"",UPPER(TEXT(Tableau2[[#This Row],[Date de signature]],"AAAA")))</f>
        <v/>
      </c>
      <c r="F484" s="240"/>
      <c r="G484" s="242"/>
      <c r="H484" s="328"/>
      <c r="I484" s="327"/>
      <c r="J484" s="333"/>
      <c r="K484" s="324" t="str">
        <f>IFERROR(VLOOKUP(Tableau2[[#This Row],[Nom association/Sigle]],Tableau1[],2,FALSE),"")</f>
        <v/>
      </c>
      <c r="L484" s="324" t="str">
        <f>IFERROR(VLOOKUP(Tableau2[[#This Row],[Nom association/Sigle]],Tableau1[],4,FALSE),"")</f>
        <v/>
      </c>
      <c r="M484" s="324" t="str">
        <f>IFERROR(VLOOKUP(Tableau2[[#This Row],[Nom association/Sigle]],Tableau1[],5,FALSE),"")</f>
        <v/>
      </c>
      <c r="N484" s="73" t="str">
        <f>IFERROR(VLOOKUP(Tableau2[[#This Row],[Nom association/Sigle]],Tableau1[],6,FALSE),"")</f>
        <v/>
      </c>
      <c r="O484" s="324" t="str">
        <f>IFERROR(VLOOKUP(Tableau2[[#This Row],[Nom association/Sigle]],Tableau1[],7,FALSE),"")</f>
        <v/>
      </c>
      <c r="P484" s="222"/>
      <c r="Q484" s="333"/>
      <c r="R484" s="222"/>
      <c r="S484" s="223"/>
      <c r="T484" s="224"/>
      <c r="U484" s="224"/>
      <c r="V484" s="222"/>
      <c r="W484" s="220"/>
      <c r="X484" s="220" t="str">
        <f>IF(ISBLANK(Tableau2[[#This Row],[Date de début]]),"",UPPER(TEXT(Tableau2[[#This Row],[Date de début]],"mmm")))</f>
        <v/>
      </c>
      <c r="Y484" s="219" t="str">
        <f>IF(ISBLANK(Tableau2[[#This Row],[Date de début]]),"",UPPER(TEXT(Tableau2[[#This Row],[Date de début]],"AAAA")))</f>
        <v/>
      </c>
      <c r="Z484" s="220"/>
      <c r="AA484" s="218" t="str">
        <f>IF(ISBLANK(Tableau2[[#This Row],[Date de fin]]),"",UPPER(TEXT(Tableau2[[#This Row],[Date de fin]],"mmm")))</f>
        <v/>
      </c>
      <c r="AB484" s="221" t="str">
        <f>IF(ISBLANK(Tableau2[[#This Row],[Date de fin]]),"",UPPER(TEXT(Tableau2[[#This Row],[Date de fin]],"AAAA")))</f>
        <v/>
      </c>
      <c r="AC484" s="229">
        <f>DATEDIF(Tableau2[[#This Row],[Date de début]],Tableau2[[#This Row],[Date de fin]],"m")</f>
        <v>0</v>
      </c>
      <c r="AD484" s="224"/>
      <c r="AE484" s="225"/>
      <c r="AF484" s="225"/>
      <c r="AG484" s="222"/>
      <c r="AH484" s="227"/>
      <c r="AI484" s="226"/>
      <c r="AJ484" s="340"/>
      <c r="AK484" s="341">
        <f t="shared" si="9"/>
        <v>0</v>
      </c>
      <c r="AL484" s="342"/>
    </row>
    <row r="485" spans="3:38" ht="14" x14ac:dyDescent="0.35">
      <c r="C485" s="241"/>
      <c r="D485" s="225" t="str">
        <f>IF(ISBLANK(Tableau2[[#This Row],[Date de signature]]),"",UPPER(TEXT(Tableau2[[#This Row],[Date de signature]],"mmm")))</f>
        <v/>
      </c>
      <c r="E485" s="231" t="str">
        <f>IF(ISBLANK(Tableau2[[#This Row],[Date de signature]]),"",UPPER(TEXT(Tableau2[[#This Row],[Date de signature]],"AAAA")))</f>
        <v/>
      </c>
      <c r="F485" s="240"/>
      <c r="G485" s="242"/>
      <c r="H485" s="328"/>
      <c r="I485" s="327"/>
      <c r="J485" s="333"/>
      <c r="K485" s="324" t="str">
        <f>IFERROR(VLOOKUP(Tableau2[[#This Row],[Nom association/Sigle]],Tableau1[],2,FALSE),"")</f>
        <v/>
      </c>
      <c r="L485" s="324" t="str">
        <f>IFERROR(VLOOKUP(Tableau2[[#This Row],[Nom association/Sigle]],Tableau1[],4,FALSE),"")</f>
        <v/>
      </c>
      <c r="M485" s="324" t="str">
        <f>IFERROR(VLOOKUP(Tableau2[[#This Row],[Nom association/Sigle]],Tableau1[],5,FALSE),"")</f>
        <v/>
      </c>
      <c r="N485" s="73" t="str">
        <f>IFERROR(VLOOKUP(Tableau2[[#This Row],[Nom association/Sigle]],Tableau1[],6,FALSE),"")</f>
        <v/>
      </c>
      <c r="O485" s="324" t="str">
        <f>IFERROR(VLOOKUP(Tableau2[[#This Row],[Nom association/Sigle]],Tableau1[],7,FALSE),"")</f>
        <v/>
      </c>
      <c r="P485" s="222"/>
      <c r="Q485" s="333"/>
      <c r="R485" s="222"/>
      <c r="S485" s="223"/>
      <c r="T485" s="224"/>
      <c r="U485" s="224"/>
      <c r="V485" s="222"/>
      <c r="W485" s="220"/>
      <c r="X485" s="220" t="str">
        <f>IF(ISBLANK(Tableau2[[#This Row],[Date de début]]),"",UPPER(TEXT(Tableau2[[#This Row],[Date de début]],"mmm")))</f>
        <v/>
      </c>
      <c r="Y485" s="219" t="str">
        <f>IF(ISBLANK(Tableau2[[#This Row],[Date de début]]),"",UPPER(TEXT(Tableau2[[#This Row],[Date de début]],"AAAA")))</f>
        <v/>
      </c>
      <c r="Z485" s="220"/>
      <c r="AA485" s="218" t="str">
        <f>IF(ISBLANK(Tableau2[[#This Row],[Date de fin]]),"",UPPER(TEXT(Tableau2[[#This Row],[Date de fin]],"mmm")))</f>
        <v/>
      </c>
      <c r="AB485" s="221" t="str">
        <f>IF(ISBLANK(Tableau2[[#This Row],[Date de fin]]),"",UPPER(TEXT(Tableau2[[#This Row],[Date de fin]],"AAAA")))</f>
        <v/>
      </c>
      <c r="AC485" s="229">
        <f>DATEDIF(Tableau2[[#This Row],[Date de début]],Tableau2[[#This Row],[Date de fin]],"m")</f>
        <v>0</v>
      </c>
      <c r="AD485" s="224"/>
      <c r="AE485" s="225"/>
      <c r="AF485" s="225"/>
      <c r="AG485" s="222"/>
      <c r="AH485" s="227"/>
      <c r="AI485" s="226"/>
      <c r="AJ485" s="340"/>
      <c r="AK485" s="341">
        <f t="shared" si="9"/>
        <v>0</v>
      </c>
      <c r="AL485" s="342"/>
    </row>
    <row r="486" spans="3:38" ht="14" x14ac:dyDescent="0.35">
      <c r="C486" s="241"/>
      <c r="D486" s="225" t="str">
        <f>IF(ISBLANK(Tableau2[[#This Row],[Date de signature]]),"",UPPER(TEXT(Tableau2[[#This Row],[Date de signature]],"mmm")))</f>
        <v/>
      </c>
      <c r="E486" s="231" t="str">
        <f>IF(ISBLANK(Tableau2[[#This Row],[Date de signature]]),"",UPPER(TEXT(Tableau2[[#This Row],[Date de signature]],"AAAA")))</f>
        <v/>
      </c>
      <c r="F486" s="240"/>
      <c r="G486" s="242"/>
      <c r="H486" s="328"/>
      <c r="I486" s="327"/>
      <c r="J486" s="333"/>
      <c r="K486" s="324" t="str">
        <f>IFERROR(VLOOKUP(Tableau2[[#This Row],[Nom association/Sigle]],Tableau1[],2,FALSE),"")</f>
        <v/>
      </c>
      <c r="L486" s="324" t="str">
        <f>IFERROR(VLOOKUP(Tableau2[[#This Row],[Nom association/Sigle]],Tableau1[],4,FALSE),"")</f>
        <v/>
      </c>
      <c r="M486" s="324" t="str">
        <f>IFERROR(VLOOKUP(Tableau2[[#This Row],[Nom association/Sigle]],Tableau1[],5,FALSE),"")</f>
        <v/>
      </c>
      <c r="N486" s="73" t="str">
        <f>IFERROR(VLOOKUP(Tableau2[[#This Row],[Nom association/Sigle]],Tableau1[],6,FALSE),"")</f>
        <v/>
      </c>
      <c r="O486" s="324" t="str">
        <f>IFERROR(VLOOKUP(Tableau2[[#This Row],[Nom association/Sigle]],Tableau1[],7,FALSE),"")</f>
        <v/>
      </c>
      <c r="P486" s="222"/>
      <c r="Q486" s="333"/>
      <c r="R486" s="222"/>
      <c r="S486" s="223"/>
      <c r="T486" s="224"/>
      <c r="U486" s="224"/>
      <c r="V486" s="222"/>
      <c r="W486" s="220"/>
      <c r="X486" s="220" t="str">
        <f>IF(ISBLANK(Tableau2[[#This Row],[Date de début]]),"",UPPER(TEXT(Tableau2[[#This Row],[Date de début]],"mmm")))</f>
        <v/>
      </c>
      <c r="Y486" s="219" t="str">
        <f>IF(ISBLANK(Tableau2[[#This Row],[Date de début]]),"",UPPER(TEXT(Tableau2[[#This Row],[Date de début]],"AAAA")))</f>
        <v/>
      </c>
      <c r="Z486" s="220"/>
      <c r="AA486" s="218" t="str">
        <f>IF(ISBLANK(Tableau2[[#This Row],[Date de fin]]),"",UPPER(TEXT(Tableau2[[#This Row],[Date de fin]],"mmm")))</f>
        <v/>
      </c>
      <c r="AB486" s="221" t="str">
        <f>IF(ISBLANK(Tableau2[[#This Row],[Date de fin]]),"",UPPER(TEXT(Tableau2[[#This Row],[Date de fin]],"AAAA")))</f>
        <v/>
      </c>
      <c r="AC486" s="229">
        <f>DATEDIF(Tableau2[[#This Row],[Date de début]],Tableau2[[#This Row],[Date de fin]],"m")</f>
        <v>0</v>
      </c>
      <c r="AD486" s="224"/>
      <c r="AE486" s="225"/>
      <c r="AF486" s="225"/>
      <c r="AG486" s="222"/>
      <c r="AH486" s="227"/>
      <c r="AI486" s="226"/>
      <c r="AJ486" s="340"/>
      <c r="AK486" s="341">
        <f t="shared" si="9"/>
        <v>0</v>
      </c>
      <c r="AL486" s="342"/>
    </row>
    <row r="487" spans="3:38" ht="14" x14ac:dyDescent="0.35">
      <c r="C487" s="241"/>
      <c r="D487" s="225" t="str">
        <f>IF(ISBLANK(Tableau2[[#This Row],[Date de signature]]),"",UPPER(TEXT(Tableau2[[#This Row],[Date de signature]],"mmm")))</f>
        <v/>
      </c>
      <c r="E487" s="231" t="str">
        <f>IF(ISBLANK(Tableau2[[#This Row],[Date de signature]]),"",UPPER(TEXT(Tableau2[[#This Row],[Date de signature]],"AAAA")))</f>
        <v/>
      </c>
      <c r="F487" s="240"/>
      <c r="G487" s="242"/>
      <c r="H487" s="328"/>
      <c r="I487" s="327"/>
      <c r="J487" s="333"/>
      <c r="K487" s="324" t="str">
        <f>IFERROR(VLOOKUP(Tableau2[[#This Row],[Nom association/Sigle]],Tableau1[],2,FALSE),"")</f>
        <v/>
      </c>
      <c r="L487" s="324" t="str">
        <f>IFERROR(VLOOKUP(Tableau2[[#This Row],[Nom association/Sigle]],Tableau1[],4,FALSE),"")</f>
        <v/>
      </c>
      <c r="M487" s="324" t="str">
        <f>IFERROR(VLOOKUP(Tableau2[[#This Row],[Nom association/Sigle]],Tableau1[],5,FALSE),"")</f>
        <v/>
      </c>
      <c r="N487" s="73" t="str">
        <f>IFERROR(VLOOKUP(Tableau2[[#This Row],[Nom association/Sigle]],Tableau1[],6,FALSE),"")</f>
        <v/>
      </c>
      <c r="O487" s="324" t="str">
        <f>IFERROR(VLOOKUP(Tableau2[[#This Row],[Nom association/Sigle]],Tableau1[],7,FALSE),"")</f>
        <v/>
      </c>
      <c r="P487" s="222"/>
      <c r="Q487" s="333"/>
      <c r="R487" s="222"/>
      <c r="S487" s="223"/>
      <c r="T487" s="224"/>
      <c r="U487" s="224"/>
      <c r="V487" s="222"/>
      <c r="W487" s="220"/>
      <c r="X487" s="220" t="str">
        <f>IF(ISBLANK(Tableau2[[#This Row],[Date de début]]),"",UPPER(TEXT(Tableau2[[#This Row],[Date de début]],"mmm")))</f>
        <v/>
      </c>
      <c r="Y487" s="219" t="str">
        <f>IF(ISBLANK(Tableau2[[#This Row],[Date de début]]),"",UPPER(TEXT(Tableau2[[#This Row],[Date de début]],"AAAA")))</f>
        <v/>
      </c>
      <c r="Z487" s="220"/>
      <c r="AA487" s="218" t="str">
        <f>IF(ISBLANK(Tableau2[[#This Row],[Date de fin]]),"",UPPER(TEXT(Tableau2[[#This Row],[Date de fin]],"mmm")))</f>
        <v/>
      </c>
      <c r="AB487" s="221" t="str">
        <f>IF(ISBLANK(Tableau2[[#This Row],[Date de fin]]),"",UPPER(TEXT(Tableau2[[#This Row],[Date de fin]],"AAAA")))</f>
        <v/>
      </c>
      <c r="AC487" s="229">
        <f>DATEDIF(Tableau2[[#This Row],[Date de début]],Tableau2[[#This Row],[Date de fin]],"m")</f>
        <v>0</v>
      </c>
      <c r="AD487" s="224"/>
      <c r="AE487" s="225"/>
      <c r="AF487" s="225"/>
      <c r="AG487" s="222"/>
      <c r="AH487" s="227"/>
      <c r="AI487" s="226"/>
      <c r="AJ487" s="340"/>
      <c r="AK487" s="341">
        <f t="shared" si="9"/>
        <v>0</v>
      </c>
      <c r="AL487" s="342"/>
    </row>
    <row r="488" spans="3:38" ht="14" x14ac:dyDescent="0.35">
      <c r="C488" s="241"/>
      <c r="D488" s="225" t="str">
        <f>IF(ISBLANK(Tableau2[[#This Row],[Date de signature]]),"",UPPER(TEXT(Tableau2[[#This Row],[Date de signature]],"mmm")))</f>
        <v/>
      </c>
      <c r="E488" s="231" t="str">
        <f>IF(ISBLANK(Tableau2[[#This Row],[Date de signature]]),"",UPPER(TEXT(Tableau2[[#This Row],[Date de signature]],"AAAA")))</f>
        <v/>
      </c>
      <c r="F488" s="240"/>
      <c r="G488" s="242"/>
      <c r="H488" s="328"/>
      <c r="I488" s="327"/>
      <c r="J488" s="333"/>
      <c r="K488" s="324" t="str">
        <f>IFERROR(VLOOKUP(Tableau2[[#This Row],[Nom association/Sigle]],Tableau1[],2,FALSE),"")</f>
        <v/>
      </c>
      <c r="L488" s="324" t="str">
        <f>IFERROR(VLOOKUP(Tableau2[[#This Row],[Nom association/Sigle]],Tableau1[],4,FALSE),"")</f>
        <v/>
      </c>
      <c r="M488" s="324" t="str">
        <f>IFERROR(VLOOKUP(Tableau2[[#This Row],[Nom association/Sigle]],Tableau1[],5,FALSE),"")</f>
        <v/>
      </c>
      <c r="N488" s="73" t="str">
        <f>IFERROR(VLOOKUP(Tableau2[[#This Row],[Nom association/Sigle]],Tableau1[],6,FALSE),"")</f>
        <v/>
      </c>
      <c r="O488" s="324" t="str">
        <f>IFERROR(VLOOKUP(Tableau2[[#This Row],[Nom association/Sigle]],Tableau1[],7,FALSE),"")</f>
        <v/>
      </c>
      <c r="P488" s="222"/>
      <c r="Q488" s="333"/>
      <c r="R488" s="222"/>
      <c r="S488" s="223"/>
      <c r="T488" s="224"/>
      <c r="U488" s="224"/>
      <c r="V488" s="222"/>
      <c r="W488" s="220"/>
      <c r="X488" s="220" t="str">
        <f>IF(ISBLANK(Tableau2[[#This Row],[Date de début]]),"",UPPER(TEXT(Tableau2[[#This Row],[Date de début]],"mmm")))</f>
        <v/>
      </c>
      <c r="Y488" s="219" t="str">
        <f>IF(ISBLANK(Tableau2[[#This Row],[Date de début]]),"",UPPER(TEXT(Tableau2[[#This Row],[Date de début]],"AAAA")))</f>
        <v/>
      </c>
      <c r="Z488" s="220"/>
      <c r="AA488" s="218" t="str">
        <f>IF(ISBLANK(Tableau2[[#This Row],[Date de fin]]),"",UPPER(TEXT(Tableau2[[#This Row],[Date de fin]],"mmm")))</f>
        <v/>
      </c>
      <c r="AB488" s="221" t="str">
        <f>IF(ISBLANK(Tableau2[[#This Row],[Date de fin]]),"",UPPER(TEXT(Tableau2[[#This Row],[Date de fin]],"AAAA")))</f>
        <v/>
      </c>
      <c r="AC488" s="229">
        <f>DATEDIF(Tableau2[[#This Row],[Date de début]],Tableau2[[#This Row],[Date de fin]],"m")</f>
        <v>0</v>
      </c>
      <c r="AD488" s="224"/>
      <c r="AE488" s="225"/>
      <c r="AF488" s="225"/>
      <c r="AG488" s="222"/>
      <c r="AH488" s="227"/>
      <c r="AI488" s="226"/>
      <c r="AJ488" s="340"/>
      <c r="AK488" s="341">
        <f t="shared" si="9"/>
        <v>0</v>
      </c>
      <c r="AL488" s="342"/>
    </row>
    <row r="489" spans="3:38" ht="14" x14ac:dyDescent="0.35">
      <c r="C489" s="241"/>
      <c r="D489" s="225" t="str">
        <f>IF(ISBLANK(Tableau2[[#This Row],[Date de signature]]),"",UPPER(TEXT(Tableau2[[#This Row],[Date de signature]],"mmm")))</f>
        <v/>
      </c>
      <c r="E489" s="231" t="str">
        <f>IF(ISBLANK(Tableau2[[#This Row],[Date de signature]]),"",UPPER(TEXT(Tableau2[[#This Row],[Date de signature]],"AAAA")))</f>
        <v/>
      </c>
      <c r="F489" s="240"/>
      <c r="G489" s="242"/>
      <c r="H489" s="328"/>
      <c r="I489" s="327"/>
      <c r="J489" s="333"/>
      <c r="K489" s="324" t="str">
        <f>IFERROR(VLOOKUP(Tableau2[[#This Row],[Nom association/Sigle]],Tableau1[],2,FALSE),"")</f>
        <v/>
      </c>
      <c r="L489" s="324" t="str">
        <f>IFERROR(VLOOKUP(Tableau2[[#This Row],[Nom association/Sigle]],Tableau1[],4,FALSE),"")</f>
        <v/>
      </c>
      <c r="M489" s="324" t="str">
        <f>IFERROR(VLOOKUP(Tableau2[[#This Row],[Nom association/Sigle]],Tableau1[],5,FALSE),"")</f>
        <v/>
      </c>
      <c r="N489" s="73" t="str">
        <f>IFERROR(VLOOKUP(Tableau2[[#This Row],[Nom association/Sigle]],Tableau1[],6,FALSE),"")</f>
        <v/>
      </c>
      <c r="O489" s="324" t="str">
        <f>IFERROR(VLOOKUP(Tableau2[[#This Row],[Nom association/Sigle]],Tableau1[],7,FALSE),"")</f>
        <v/>
      </c>
      <c r="P489" s="222"/>
      <c r="Q489" s="333"/>
      <c r="R489" s="222"/>
      <c r="S489" s="223"/>
      <c r="T489" s="224"/>
      <c r="U489" s="224"/>
      <c r="V489" s="222"/>
      <c r="W489" s="220"/>
      <c r="X489" s="220" t="str">
        <f>IF(ISBLANK(Tableau2[[#This Row],[Date de début]]),"",UPPER(TEXT(Tableau2[[#This Row],[Date de début]],"mmm")))</f>
        <v/>
      </c>
      <c r="Y489" s="219" t="str">
        <f>IF(ISBLANK(Tableau2[[#This Row],[Date de début]]),"",UPPER(TEXT(Tableau2[[#This Row],[Date de début]],"AAAA")))</f>
        <v/>
      </c>
      <c r="Z489" s="220"/>
      <c r="AA489" s="218" t="str">
        <f>IF(ISBLANK(Tableau2[[#This Row],[Date de fin]]),"",UPPER(TEXT(Tableau2[[#This Row],[Date de fin]],"mmm")))</f>
        <v/>
      </c>
      <c r="AB489" s="221" t="str">
        <f>IF(ISBLANK(Tableau2[[#This Row],[Date de fin]]),"",UPPER(TEXT(Tableau2[[#This Row],[Date de fin]],"AAAA")))</f>
        <v/>
      </c>
      <c r="AC489" s="229">
        <f>DATEDIF(Tableau2[[#This Row],[Date de début]],Tableau2[[#This Row],[Date de fin]],"m")</f>
        <v>0</v>
      </c>
      <c r="AD489" s="224"/>
      <c r="AE489" s="225"/>
      <c r="AF489" s="225"/>
      <c r="AG489" s="222"/>
      <c r="AH489" s="227"/>
      <c r="AI489" s="226"/>
      <c r="AJ489" s="340"/>
      <c r="AK489" s="341">
        <f t="shared" si="9"/>
        <v>0</v>
      </c>
      <c r="AL489" s="342"/>
    </row>
    <row r="490" spans="3:38" ht="14" x14ac:dyDescent="0.35">
      <c r="C490" s="241"/>
      <c r="D490" s="225" t="str">
        <f>IF(ISBLANK(Tableau2[[#This Row],[Date de signature]]),"",UPPER(TEXT(Tableau2[[#This Row],[Date de signature]],"mmm")))</f>
        <v/>
      </c>
      <c r="E490" s="231" t="str">
        <f>IF(ISBLANK(Tableau2[[#This Row],[Date de signature]]),"",UPPER(TEXT(Tableau2[[#This Row],[Date de signature]],"AAAA")))</f>
        <v/>
      </c>
      <c r="F490" s="240"/>
      <c r="G490" s="242"/>
      <c r="H490" s="328"/>
      <c r="I490" s="327"/>
      <c r="J490" s="333"/>
      <c r="K490" s="324" t="str">
        <f>IFERROR(VLOOKUP(Tableau2[[#This Row],[Nom association/Sigle]],Tableau1[],2,FALSE),"")</f>
        <v/>
      </c>
      <c r="L490" s="324" t="str">
        <f>IFERROR(VLOOKUP(Tableau2[[#This Row],[Nom association/Sigle]],Tableau1[],4,FALSE),"")</f>
        <v/>
      </c>
      <c r="M490" s="324" t="str">
        <f>IFERROR(VLOOKUP(Tableau2[[#This Row],[Nom association/Sigle]],Tableau1[],5,FALSE),"")</f>
        <v/>
      </c>
      <c r="N490" s="73" t="str">
        <f>IFERROR(VLOOKUP(Tableau2[[#This Row],[Nom association/Sigle]],Tableau1[],6,FALSE),"")</f>
        <v/>
      </c>
      <c r="O490" s="324" t="str">
        <f>IFERROR(VLOOKUP(Tableau2[[#This Row],[Nom association/Sigle]],Tableau1[],7,FALSE),"")</f>
        <v/>
      </c>
      <c r="P490" s="222"/>
      <c r="Q490" s="333"/>
      <c r="R490" s="222"/>
      <c r="S490" s="223"/>
      <c r="T490" s="224"/>
      <c r="U490" s="224"/>
      <c r="V490" s="222"/>
      <c r="W490" s="220"/>
      <c r="X490" s="220" t="str">
        <f>IF(ISBLANK(Tableau2[[#This Row],[Date de début]]),"",UPPER(TEXT(Tableau2[[#This Row],[Date de début]],"mmm")))</f>
        <v/>
      </c>
      <c r="Y490" s="219" t="str">
        <f>IF(ISBLANK(Tableau2[[#This Row],[Date de début]]),"",UPPER(TEXT(Tableau2[[#This Row],[Date de début]],"AAAA")))</f>
        <v/>
      </c>
      <c r="Z490" s="220"/>
      <c r="AA490" s="218" t="str">
        <f>IF(ISBLANK(Tableau2[[#This Row],[Date de fin]]),"",UPPER(TEXT(Tableau2[[#This Row],[Date de fin]],"mmm")))</f>
        <v/>
      </c>
      <c r="AB490" s="221" t="str">
        <f>IF(ISBLANK(Tableau2[[#This Row],[Date de fin]]),"",UPPER(TEXT(Tableau2[[#This Row],[Date de fin]],"AAAA")))</f>
        <v/>
      </c>
      <c r="AC490" s="229">
        <f>DATEDIF(Tableau2[[#This Row],[Date de début]],Tableau2[[#This Row],[Date de fin]],"m")</f>
        <v>0</v>
      </c>
      <c r="AD490" s="224"/>
      <c r="AE490" s="225"/>
      <c r="AF490" s="225"/>
      <c r="AG490" s="222"/>
      <c r="AH490" s="227"/>
      <c r="AI490" s="226"/>
      <c r="AJ490" s="340"/>
      <c r="AK490" s="341">
        <f t="shared" si="9"/>
        <v>0</v>
      </c>
      <c r="AL490" s="342"/>
    </row>
    <row r="491" spans="3:38" ht="14" x14ac:dyDescent="0.35">
      <c r="C491" s="241"/>
      <c r="D491" s="225" t="str">
        <f>IF(ISBLANK(Tableau2[[#This Row],[Date de signature]]),"",UPPER(TEXT(Tableau2[[#This Row],[Date de signature]],"mmm")))</f>
        <v/>
      </c>
      <c r="E491" s="231" t="str">
        <f>IF(ISBLANK(Tableau2[[#This Row],[Date de signature]]),"",UPPER(TEXT(Tableau2[[#This Row],[Date de signature]],"AAAA")))</f>
        <v/>
      </c>
      <c r="F491" s="240"/>
      <c r="G491" s="242"/>
      <c r="H491" s="328"/>
      <c r="I491" s="327"/>
      <c r="J491" s="333"/>
      <c r="K491" s="324" t="str">
        <f>IFERROR(VLOOKUP(Tableau2[[#This Row],[Nom association/Sigle]],Tableau1[],2,FALSE),"")</f>
        <v/>
      </c>
      <c r="L491" s="324" t="str">
        <f>IFERROR(VLOOKUP(Tableau2[[#This Row],[Nom association/Sigle]],Tableau1[],4,FALSE),"")</f>
        <v/>
      </c>
      <c r="M491" s="324" t="str">
        <f>IFERROR(VLOOKUP(Tableau2[[#This Row],[Nom association/Sigle]],Tableau1[],5,FALSE),"")</f>
        <v/>
      </c>
      <c r="N491" s="73" t="str">
        <f>IFERROR(VLOOKUP(Tableau2[[#This Row],[Nom association/Sigle]],Tableau1[],6,FALSE),"")</f>
        <v/>
      </c>
      <c r="O491" s="324" t="str">
        <f>IFERROR(VLOOKUP(Tableau2[[#This Row],[Nom association/Sigle]],Tableau1[],7,FALSE),"")</f>
        <v/>
      </c>
      <c r="P491" s="222"/>
      <c r="Q491" s="333"/>
      <c r="R491" s="222"/>
      <c r="S491" s="223"/>
      <c r="T491" s="224"/>
      <c r="U491" s="224"/>
      <c r="V491" s="222"/>
      <c r="W491" s="220"/>
      <c r="X491" s="220" t="str">
        <f>IF(ISBLANK(Tableau2[[#This Row],[Date de début]]),"",UPPER(TEXT(Tableau2[[#This Row],[Date de début]],"mmm")))</f>
        <v/>
      </c>
      <c r="Y491" s="219" t="str">
        <f>IF(ISBLANK(Tableau2[[#This Row],[Date de début]]),"",UPPER(TEXT(Tableau2[[#This Row],[Date de début]],"AAAA")))</f>
        <v/>
      </c>
      <c r="Z491" s="220"/>
      <c r="AA491" s="218" t="str">
        <f>IF(ISBLANK(Tableau2[[#This Row],[Date de fin]]),"",UPPER(TEXT(Tableau2[[#This Row],[Date de fin]],"mmm")))</f>
        <v/>
      </c>
      <c r="AB491" s="221" t="str">
        <f>IF(ISBLANK(Tableau2[[#This Row],[Date de fin]]),"",UPPER(TEXT(Tableau2[[#This Row],[Date de fin]],"AAAA")))</f>
        <v/>
      </c>
      <c r="AC491" s="229">
        <f>DATEDIF(Tableau2[[#This Row],[Date de début]],Tableau2[[#This Row],[Date de fin]],"m")</f>
        <v>0</v>
      </c>
      <c r="AD491" s="224"/>
      <c r="AE491" s="225"/>
      <c r="AF491" s="225"/>
      <c r="AG491" s="222"/>
      <c r="AH491" s="227"/>
      <c r="AI491" s="226"/>
      <c r="AJ491" s="340"/>
      <c r="AK491" s="341">
        <f t="shared" si="9"/>
        <v>0</v>
      </c>
      <c r="AL491" s="342"/>
    </row>
    <row r="492" spans="3:38" ht="14" x14ac:dyDescent="0.35">
      <c r="C492" s="241"/>
      <c r="D492" s="225" t="str">
        <f>IF(ISBLANK(Tableau2[[#This Row],[Date de signature]]),"",UPPER(TEXT(Tableau2[[#This Row],[Date de signature]],"mmm")))</f>
        <v/>
      </c>
      <c r="E492" s="231" t="str">
        <f>IF(ISBLANK(Tableau2[[#This Row],[Date de signature]]),"",UPPER(TEXT(Tableau2[[#This Row],[Date de signature]],"AAAA")))</f>
        <v/>
      </c>
      <c r="F492" s="240"/>
      <c r="G492" s="242"/>
      <c r="H492" s="328"/>
      <c r="I492" s="327"/>
      <c r="J492" s="333"/>
      <c r="K492" s="324" t="str">
        <f>IFERROR(VLOOKUP(Tableau2[[#This Row],[Nom association/Sigle]],Tableau1[],2,FALSE),"")</f>
        <v/>
      </c>
      <c r="L492" s="324" t="str">
        <f>IFERROR(VLOOKUP(Tableau2[[#This Row],[Nom association/Sigle]],Tableau1[],4,FALSE),"")</f>
        <v/>
      </c>
      <c r="M492" s="324" t="str">
        <f>IFERROR(VLOOKUP(Tableau2[[#This Row],[Nom association/Sigle]],Tableau1[],5,FALSE),"")</f>
        <v/>
      </c>
      <c r="N492" s="73" t="str">
        <f>IFERROR(VLOOKUP(Tableau2[[#This Row],[Nom association/Sigle]],Tableau1[],6,FALSE),"")</f>
        <v/>
      </c>
      <c r="O492" s="324" t="str">
        <f>IFERROR(VLOOKUP(Tableau2[[#This Row],[Nom association/Sigle]],Tableau1[],7,FALSE),"")</f>
        <v/>
      </c>
      <c r="P492" s="222"/>
      <c r="Q492" s="333"/>
      <c r="R492" s="222"/>
      <c r="S492" s="223"/>
      <c r="T492" s="224"/>
      <c r="U492" s="224"/>
      <c r="V492" s="222"/>
      <c r="W492" s="220"/>
      <c r="X492" s="220" t="str">
        <f>IF(ISBLANK(Tableau2[[#This Row],[Date de début]]),"",UPPER(TEXT(Tableau2[[#This Row],[Date de début]],"mmm")))</f>
        <v/>
      </c>
      <c r="Y492" s="219" t="str">
        <f>IF(ISBLANK(Tableau2[[#This Row],[Date de début]]),"",UPPER(TEXT(Tableau2[[#This Row],[Date de début]],"AAAA")))</f>
        <v/>
      </c>
      <c r="Z492" s="220"/>
      <c r="AA492" s="218" t="str">
        <f>IF(ISBLANK(Tableau2[[#This Row],[Date de fin]]),"",UPPER(TEXT(Tableau2[[#This Row],[Date de fin]],"mmm")))</f>
        <v/>
      </c>
      <c r="AB492" s="221" t="str">
        <f>IF(ISBLANK(Tableau2[[#This Row],[Date de fin]]),"",UPPER(TEXT(Tableau2[[#This Row],[Date de fin]],"AAAA")))</f>
        <v/>
      </c>
      <c r="AC492" s="229">
        <f>DATEDIF(Tableau2[[#This Row],[Date de début]],Tableau2[[#This Row],[Date de fin]],"m")</f>
        <v>0</v>
      </c>
      <c r="AD492" s="224"/>
      <c r="AE492" s="225"/>
      <c r="AF492" s="225"/>
      <c r="AG492" s="222"/>
      <c r="AH492" s="227"/>
      <c r="AI492" s="226"/>
      <c r="AJ492" s="340"/>
      <c r="AK492" s="341">
        <f t="shared" si="9"/>
        <v>0</v>
      </c>
      <c r="AL492" s="342"/>
    </row>
    <row r="493" spans="3:38" ht="14" x14ac:dyDescent="0.35">
      <c r="C493" s="241"/>
      <c r="D493" s="225" t="str">
        <f>IF(ISBLANK(Tableau2[[#This Row],[Date de signature]]),"",UPPER(TEXT(Tableau2[[#This Row],[Date de signature]],"mmm")))</f>
        <v/>
      </c>
      <c r="E493" s="231" t="str">
        <f>IF(ISBLANK(Tableau2[[#This Row],[Date de signature]]),"",UPPER(TEXT(Tableau2[[#This Row],[Date de signature]],"AAAA")))</f>
        <v/>
      </c>
      <c r="F493" s="240"/>
      <c r="G493" s="242"/>
      <c r="H493" s="328"/>
      <c r="I493" s="327"/>
      <c r="J493" s="333"/>
      <c r="K493" s="324" t="str">
        <f>IFERROR(VLOOKUP(Tableau2[[#This Row],[Nom association/Sigle]],Tableau1[],2,FALSE),"")</f>
        <v/>
      </c>
      <c r="L493" s="324" t="str">
        <f>IFERROR(VLOOKUP(Tableau2[[#This Row],[Nom association/Sigle]],Tableau1[],4,FALSE),"")</f>
        <v/>
      </c>
      <c r="M493" s="324" t="str">
        <f>IFERROR(VLOOKUP(Tableau2[[#This Row],[Nom association/Sigle]],Tableau1[],5,FALSE),"")</f>
        <v/>
      </c>
      <c r="N493" s="73" t="str">
        <f>IFERROR(VLOOKUP(Tableau2[[#This Row],[Nom association/Sigle]],Tableau1[],6,FALSE),"")</f>
        <v/>
      </c>
      <c r="O493" s="324" t="str">
        <f>IFERROR(VLOOKUP(Tableau2[[#This Row],[Nom association/Sigle]],Tableau1[],7,FALSE),"")</f>
        <v/>
      </c>
      <c r="P493" s="222"/>
      <c r="Q493" s="333"/>
      <c r="R493" s="222"/>
      <c r="S493" s="223"/>
      <c r="T493" s="224"/>
      <c r="U493" s="224"/>
      <c r="V493" s="222"/>
      <c r="W493" s="220"/>
      <c r="X493" s="220" t="str">
        <f>IF(ISBLANK(Tableau2[[#This Row],[Date de début]]),"",UPPER(TEXT(Tableau2[[#This Row],[Date de début]],"mmm")))</f>
        <v/>
      </c>
      <c r="Y493" s="219" t="str">
        <f>IF(ISBLANK(Tableau2[[#This Row],[Date de début]]),"",UPPER(TEXT(Tableau2[[#This Row],[Date de début]],"AAAA")))</f>
        <v/>
      </c>
      <c r="Z493" s="220"/>
      <c r="AA493" s="218" t="str">
        <f>IF(ISBLANK(Tableau2[[#This Row],[Date de fin]]),"",UPPER(TEXT(Tableau2[[#This Row],[Date de fin]],"mmm")))</f>
        <v/>
      </c>
      <c r="AB493" s="221" t="str">
        <f>IF(ISBLANK(Tableau2[[#This Row],[Date de fin]]),"",UPPER(TEXT(Tableau2[[#This Row],[Date de fin]],"AAAA")))</f>
        <v/>
      </c>
      <c r="AC493" s="229">
        <f>DATEDIF(Tableau2[[#This Row],[Date de début]],Tableau2[[#This Row],[Date de fin]],"m")</f>
        <v>0</v>
      </c>
      <c r="AD493" s="224"/>
      <c r="AE493" s="225"/>
      <c r="AF493" s="225"/>
      <c r="AG493" s="222"/>
      <c r="AH493" s="227"/>
      <c r="AI493" s="226"/>
      <c r="AJ493" s="340"/>
      <c r="AK493" s="341">
        <f t="shared" si="9"/>
        <v>0</v>
      </c>
      <c r="AL493" s="342"/>
    </row>
    <row r="494" spans="3:38" ht="14" x14ac:dyDescent="0.35">
      <c r="C494" s="241"/>
      <c r="D494" s="225" t="str">
        <f>IF(ISBLANK(Tableau2[[#This Row],[Date de signature]]),"",UPPER(TEXT(Tableau2[[#This Row],[Date de signature]],"mmm")))</f>
        <v/>
      </c>
      <c r="E494" s="231" t="str">
        <f>IF(ISBLANK(Tableau2[[#This Row],[Date de signature]]),"",UPPER(TEXT(Tableau2[[#This Row],[Date de signature]],"AAAA")))</f>
        <v/>
      </c>
      <c r="F494" s="240"/>
      <c r="G494" s="242"/>
      <c r="H494" s="328"/>
      <c r="I494" s="327"/>
      <c r="J494" s="333"/>
      <c r="K494" s="324" t="str">
        <f>IFERROR(VLOOKUP(Tableau2[[#This Row],[Nom association/Sigle]],Tableau1[],2,FALSE),"")</f>
        <v/>
      </c>
      <c r="L494" s="324" t="str">
        <f>IFERROR(VLOOKUP(Tableau2[[#This Row],[Nom association/Sigle]],Tableau1[],4,FALSE),"")</f>
        <v/>
      </c>
      <c r="M494" s="324" t="str">
        <f>IFERROR(VLOOKUP(Tableau2[[#This Row],[Nom association/Sigle]],Tableau1[],5,FALSE),"")</f>
        <v/>
      </c>
      <c r="N494" s="73" t="str">
        <f>IFERROR(VLOOKUP(Tableau2[[#This Row],[Nom association/Sigle]],Tableau1[],6,FALSE),"")</f>
        <v/>
      </c>
      <c r="O494" s="324" t="str">
        <f>IFERROR(VLOOKUP(Tableau2[[#This Row],[Nom association/Sigle]],Tableau1[],7,FALSE),"")</f>
        <v/>
      </c>
      <c r="P494" s="222"/>
      <c r="Q494" s="333"/>
      <c r="R494" s="222"/>
      <c r="S494" s="223"/>
      <c r="T494" s="224"/>
      <c r="U494" s="224"/>
      <c r="V494" s="222"/>
      <c r="W494" s="220"/>
      <c r="X494" s="220" t="str">
        <f>IF(ISBLANK(Tableau2[[#This Row],[Date de début]]),"",UPPER(TEXT(Tableau2[[#This Row],[Date de début]],"mmm")))</f>
        <v/>
      </c>
      <c r="Y494" s="219" t="str">
        <f>IF(ISBLANK(Tableau2[[#This Row],[Date de début]]),"",UPPER(TEXT(Tableau2[[#This Row],[Date de début]],"AAAA")))</f>
        <v/>
      </c>
      <c r="Z494" s="220"/>
      <c r="AA494" s="218" t="str">
        <f>IF(ISBLANK(Tableau2[[#This Row],[Date de fin]]),"",UPPER(TEXT(Tableau2[[#This Row],[Date de fin]],"mmm")))</f>
        <v/>
      </c>
      <c r="AB494" s="221" t="str">
        <f>IF(ISBLANK(Tableau2[[#This Row],[Date de fin]]),"",UPPER(TEXT(Tableau2[[#This Row],[Date de fin]],"AAAA")))</f>
        <v/>
      </c>
      <c r="AC494" s="229">
        <f>DATEDIF(Tableau2[[#This Row],[Date de début]],Tableau2[[#This Row],[Date de fin]],"m")</f>
        <v>0</v>
      </c>
      <c r="AD494" s="224"/>
      <c r="AE494" s="225"/>
      <c r="AF494" s="225"/>
      <c r="AG494" s="222"/>
      <c r="AH494" s="227"/>
      <c r="AI494" s="226"/>
      <c r="AJ494" s="340"/>
      <c r="AK494" s="341">
        <f t="shared" si="9"/>
        <v>0</v>
      </c>
      <c r="AL494" s="342"/>
    </row>
    <row r="495" spans="3:38" ht="14" x14ac:dyDescent="0.35">
      <c r="C495" s="241"/>
      <c r="D495" s="225" t="str">
        <f>IF(ISBLANK(Tableau2[[#This Row],[Date de signature]]),"",UPPER(TEXT(Tableau2[[#This Row],[Date de signature]],"mmm")))</f>
        <v/>
      </c>
      <c r="E495" s="231" t="str">
        <f>IF(ISBLANK(Tableau2[[#This Row],[Date de signature]]),"",UPPER(TEXT(Tableau2[[#This Row],[Date de signature]],"AAAA")))</f>
        <v/>
      </c>
      <c r="F495" s="240"/>
      <c r="G495" s="242"/>
      <c r="H495" s="328"/>
      <c r="I495" s="327"/>
      <c r="J495" s="333"/>
      <c r="K495" s="324" t="str">
        <f>IFERROR(VLOOKUP(Tableau2[[#This Row],[Nom association/Sigle]],Tableau1[],2,FALSE),"")</f>
        <v/>
      </c>
      <c r="L495" s="324" t="str">
        <f>IFERROR(VLOOKUP(Tableau2[[#This Row],[Nom association/Sigle]],Tableau1[],4,FALSE),"")</f>
        <v/>
      </c>
      <c r="M495" s="324" t="str">
        <f>IFERROR(VLOOKUP(Tableau2[[#This Row],[Nom association/Sigle]],Tableau1[],5,FALSE),"")</f>
        <v/>
      </c>
      <c r="N495" s="73" t="str">
        <f>IFERROR(VLOOKUP(Tableau2[[#This Row],[Nom association/Sigle]],Tableau1[],6,FALSE),"")</f>
        <v/>
      </c>
      <c r="O495" s="324" t="str">
        <f>IFERROR(VLOOKUP(Tableau2[[#This Row],[Nom association/Sigle]],Tableau1[],7,FALSE),"")</f>
        <v/>
      </c>
      <c r="P495" s="222"/>
      <c r="Q495" s="333"/>
      <c r="R495" s="222"/>
      <c r="S495" s="223"/>
      <c r="T495" s="224"/>
      <c r="U495" s="224"/>
      <c r="V495" s="222"/>
      <c r="W495" s="220"/>
      <c r="X495" s="220" t="str">
        <f>IF(ISBLANK(Tableau2[[#This Row],[Date de début]]),"",UPPER(TEXT(Tableau2[[#This Row],[Date de début]],"mmm")))</f>
        <v/>
      </c>
      <c r="Y495" s="219" t="str">
        <f>IF(ISBLANK(Tableau2[[#This Row],[Date de début]]),"",UPPER(TEXT(Tableau2[[#This Row],[Date de début]],"AAAA")))</f>
        <v/>
      </c>
      <c r="Z495" s="220"/>
      <c r="AA495" s="218" t="str">
        <f>IF(ISBLANK(Tableau2[[#This Row],[Date de fin]]),"",UPPER(TEXT(Tableau2[[#This Row],[Date de fin]],"mmm")))</f>
        <v/>
      </c>
      <c r="AB495" s="221" t="str">
        <f>IF(ISBLANK(Tableau2[[#This Row],[Date de fin]]),"",UPPER(TEXT(Tableau2[[#This Row],[Date de fin]],"AAAA")))</f>
        <v/>
      </c>
      <c r="AC495" s="229">
        <f>DATEDIF(Tableau2[[#This Row],[Date de début]],Tableau2[[#This Row],[Date de fin]],"m")</f>
        <v>0</v>
      </c>
      <c r="AD495" s="224"/>
      <c r="AE495" s="225"/>
      <c r="AF495" s="225"/>
      <c r="AG495" s="222"/>
      <c r="AH495" s="227"/>
      <c r="AI495" s="226"/>
      <c r="AJ495" s="340"/>
      <c r="AK495" s="341">
        <f t="shared" si="9"/>
        <v>0</v>
      </c>
      <c r="AL495" s="342"/>
    </row>
    <row r="496" spans="3:38" ht="14" x14ac:dyDescent="0.35">
      <c r="C496" s="241"/>
      <c r="D496" s="225" t="str">
        <f>IF(ISBLANK(Tableau2[[#This Row],[Date de signature]]),"",UPPER(TEXT(Tableau2[[#This Row],[Date de signature]],"mmm")))</f>
        <v/>
      </c>
      <c r="E496" s="231" t="str">
        <f>IF(ISBLANK(Tableau2[[#This Row],[Date de signature]]),"",UPPER(TEXT(Tableau2[[#This Row],[Date de signature]],"AAAA")))</f>
        <v/>
      </c>
      <c r="F496" s="240"/>
      <c r="G496" s="242"/>
      <c r="H496" s="328"/>
      <c r="I496" s="327"/>
      <c r="J496" s="333"/>
      <c r="K496" s="324" t="str">
        <f>IFERROR(VLOOKUP(Tableau2[[#This Row],[Nom association/Sigle]],Tableau1[],2,FALSE),"")</f>
        <v/>
      </c>
      <c r="L496" s="324" t="str">
        <f>IFERROR(VLOOKUP(Tableau2[[#This Row],[Nom association/Sigle]],Tableau1[],4,FALSE),"")</f>
        <v/>
      </c>
      <c r="M496" s="324" t="str">
        <f>IFERROR(VLOOKUP(Tableau2[[#This Row],[Nom association/Sigle]],Tableau1[],5,FALSE),"")</f>
        <v/>
      </c>
      <c r="N496" s="73" t="str">
        <f>IFERROR(VLOOKUP(Tableau2[[#This Row],[Nom association/Sigle]],Tableau1[],6,FALSE),"")</f>
        <v/>
      </c>
      <c r="O496" s="324" t="str">
        <f>IFERROR(VLOOKUP(Tableau2[[#This Row],[Nom association/Sigle]],Tableau1[],7,FALSE),"")</f>
        <v/>
      </c>
      <c r="P496" s="222"/>
      <c r="Q496" s="333"/>
      <c r="R496" s="222"/>
      <c r="S496" s="223"/>
      <c r="T496" s="224"/>
      <c r="U496" s="224"/>
      <c r="V496" s="222"/>
      <c r="W496" s="220"/>
      <c r="X496" s="220" t="str">
        <f>IF(ISBLANK(Tableau2[[#This Row],[Date de début]]),"",UPPER(TEXT(Tableau2[[#This Row],[Date de début]],"mmm")))</f>
        <v/>
      </c>
      <c r="Y496" s="219" t="str">
        <f>IF(ISBLANK(Tableau2[[#This Row],[Date de début]]),"",UPPER(TEXT(Tableau2[[#This Row],[Date de début]],"AAAA")))</f>
        <v/>
      </c>
      <c r="Z496" s="220"/>
      <c r="AA496" s="218" t="str">
        <f>IF(ISBLANK(Tableau2[[#This Row],[Date de fin]]),"",UPPER(TEXT(Tableau2[[#This Row],[Date de fin]],"mmm")))</f>
        <v/>
      </c>
      <c r="AB496" s="221" t="str">
        <f>IF(ISBLANK(Tableau2[[#This Row],[Date de fin]]),"",UPPER(TEXT(Tableau2[[#This Row],[Date de fin]],"AAAA")))</f>
        <v/>
      </c>
      <c r="AC496" s="229">
        <f>DATEDIF(Tableau2[[#This Row],[Date de début]],Tableau2[[#This Row],[Date de fin]],"m")</f>
        <v>0</v>
      </c>
      <c r="AD496" s="224"/>
      <c r="AE496" s="225"/>
      <c r="AF496" s="225"/>
      <c r="AG496" s="222"/>
      <c r="AH496" s="227"/>
      <c r="AI496" s="226"/>
      <c r="AJ496" s="340"/>
      <c r="AK496" s="341">
        <f t="shared" si="9"/>
        <v>0</v>
      </c>
      <c r="AL496" s="342"/>
    </row>
    <row r="497" spans="3:38" ht="14" x14ac:dyDescent="0.35">
      <c r="C497" s="241"/>
      <c r="D497" s="225" t="str">
        <f>IF(ISBLANK(Tableau2[[#This Row],[Date de signature]]),"",UPPER(TEXT(Tableau2[[#This Row],[Date de signature]],"mmm")))</f>
        <v/>
      </c>
      <c r="E497" s="231" t="str">
        <f>IF(ISBLANK(Tableau2[[#This Row],[Date de signature]]),"",UPPER(TEXT(Tableau2[[#This Row],[Date de signature]],"AAAA")))</f>
        <v/>
      </c>
      <c r="F497" s="240"/>
      <c r="G497" s="242"/>
      <c r="H497" s="328"/>
      <c r="I497" s="327"/>
      <c r="J497" s="333"/>
      <c r="K497" s="324" t="str">
        <f>IFERROR(VLOOKUP(Tableau2[[#This Row],[Nom association/Sigle]],Tableau1[],2,FALSE),"")</f>
        <v/>
      </c>
      <c r="L497" s="324" t="str">
        <f>IFERROR(VLOOKUP(Tableau2[[#This Row],[Nom association/Sigle]],Tableau1[],4,FALSE),"")</f>
        <v/>
      </c>
      <c r="M497" s="324" t="str">
        <f>IFERROR(VLOOKUP(Tableau2[[#This Row],[Nom association/Sigle]],Tableau1[],5,FALSE),"")</f>
        <v/>
      </c>
      <c r="N497" s="73" t="str">
        <f>IFERROR(VLOOKUP(Tableau2[[#This Row],[Nom association/Sigle]],Tableau1[],6,FALSE),"")</f>
        <v/>
      </c>
      <c r="O497" s="324" t="str">
        <f>IFERROR(VLOOKUP(Tableau2[[#This Row],[Nom association/Sigle]],Tableau1[],7,FALSE),"")</f>
        <v/>
      </c>
      <c r="P497" s="222"/>
      <c r="Q497" s="333"/>
      <c r="R497" s="222"/>
      <c r="S497" s="223"/>
      <c r="T497" s="224"/>
      <c r="U497" s="224"/>
      <c r="V497" s="222"/>
      <c r="W497" s="220"/>
      <c r="X497" s="220" t="str">
        <f>IF(ISBLANK(Tableau2[[#This Row],[Date de début]]),"",UPPER(TEXT(Tableau2[[#This Row],[Date de début]],"mmm")))</f>
        <v/>
      </c>
      <c r="Y497" s="219" t="str">
        <f>IF(ISBLANK(Tableau2[[#This Row],[Date de début]]),"",UPPER(TEXT(Tableau2[[#This Row],[Date de début]],"AAAA")))</f>
        <v/>
      </c>
      <c r="Z497" s="220"/>
      <c r="AA497" s="218" t="str">
        <f>IF(ISBLANK(Tableau2[[#This Row],[Date de fin]]),"",UPPER(TEXT(Tableau2[[#This Row],[Date de fin]],"mmm")))</f>
        <v/>
      </c>
      <c r="AB497" s="221" t="str">
        <f>IF(ISBLANK(Tableau2[[#This Row],[Date de fin]]),"",UPPER(TEXT(Tableau2[[#This Row],[Date de fin]],"AAAA")))</f>
        <v/>
      </c>
      <c r="AC497" s="229">
        <f>DATEDIF(Tableau2[[#This Row],[Date de début]],Tableau2[[#This Row],[Date de fin]],"m")</f>
        <v>0</v>
      </c>
      <c r="AD497" s="224"/>
      <c r="AE497" s="225"/>
      <c r="AF497" s="225"/>
      <c r="AG497" s="222"/>
      <c r="AH497" s="227"/>
      <c r="AI497" s="226"/>
      <c r="AJ497" s="340"/>
      <c r="AK497" s="341">
        <f t="shared" si="9"/>
        <v>0</v>
      </c>
      <c r="AL497" s="342"/>
    </row>
    <row r="498" spans="3:38" ht="14" x14ac:dyDescent="0.35">
      <c r="C498" s="241"/>
      <c r="D498" s="225" t="str">
        <f>IF(ISBLANK(Tableau2[[#This Row],[Date de signature]]),"",UPPER(TEXT(Tableau2[[#This Row],[Date de signature]],"mmm")))</f>
        <v/>
      </c>
      <c r="E498" s="231" t="str">
        <f>IF(ISBLANK(Tableau2[[#This Row],[Date de signature]]),"",UPPER(TEXT(Tableau2[[#This Row],[Date de signature]],"AAAA")))</f>
        <v/>
      </c>
      <c r="F498" s="240"/>
      <c r="G498" s="242"/>
      <c r="H498" s="328"/>
      <c r="I498" s="327"/>
      <c r="J498" s="333"/>
      <c r="K498" s="324" t="str">
        <f>IFERROR(VLOOKUP(Tableau2[[#This Row],[Nom association/Sigle]],Tableau1[],2,FALSE),"")</f>
        <v/>
      </c>
      <c r="L498" s="324" t="str">
        <f>IFERROR(VLOOKUP(Tableau2[[#This Row],[Nom association/Sigle]],Tableau1[],4,FALSE),"")</f>
        <v/>
      </c>
      <c r="M498" s="324" t="str">
        <f>IFERROR(VLOOKUP(Tableau2[[#This Row],[Nom association/Sigle]],Tableau1[],5,FALSE),"")</f>
        <v/>
      </c>
      <c r="N498" s="73" t="str">
        <f>IFERROR(VLOOKUP(Tableau2[[#This Row],[Nom association/Sigle]],Tableau1[],6,FALSE),"")</f>
        <v/>
      </c>
      <c r="O498" s="324" t="str">
        <f>IFERROR(VLOOKUP(Tableau2[[#This Row],[Nom association/Sigle]],Tableau1[],7,FALSE),"")</f>
        <v/>
      </c>
      <c r="P498" s="222"/>
      <c r="Q498" s="333"/>
      <c r="R498" s="222"/>
      <c r="S498" s="223"/>
      <c r="T498" s="224"/>
      <c r="U498" s="224"/>
      <c r="V498" s="222"/>
      <c r="W498" s="220"/>
      <c r="X498" s="220" t="str">
        <f>IF(ISBLANK(Tableau2[[#This Row],[Date de début]]),"",UPPER(TEXT(Tableau2[[#This Row],[Date de début]],"mmm")))</f>
        <v/>
      </c>
      <c r="Y498" s="219" t="str">
        <f>IF(ISBLANK(Tableau2[[#This Row],[Date de début]]),"",UPPER(TEXT(Tableau2[[#This Row],[Date de début]],"AAAA")))</f>
        <v/>
      </c>
      <c r="Z498" s="220"/>
      <c r="AA498" s="218" t="str">
        <f>IF(ISBLANK(Tableau2[[#This Row],[Date de fin]]),"",UPPER(TEXT(Tableau2[[#This Row],[Date de fin]],"mmm")))</f>
        <v/>
      </c>
      <c r="AB498" s="221" t="str">
        <f>IF(ISBLANK(Tableau2[[#This Row],[Date de fin]]),"",UPPER(TEXT(Tableau2[[#This Row],[Date de fin]],"AAAA")))</f>
        <v/>
      </c>
      <c r="AC498" s="229">
        <f>DATEDIF(Tableau2[[#This Row],[Date de début]],Tableau2[[#This Row],[Date de fin]],"m")</f>
        <v>0</v>
      </c>
      <c r="AD498" s="224"/>
      <c r="AE498" s="225"/>
      <c r="AF498" s="225"/>
      <c r="AG498" s="222"/>
      <c r="AH498" s="227"/>
      <c r="AI498" s="226"/>
      <c r="AJ498" s="340"/>
      <c r="AK498" s="341">
        <f t="shared" si="9"/>
        <v>0</v>
      </c>
      <c r="AL498" s="342"/>
    </row>
    <row r="499" spans="3:38" ht="14" x14ac:dyDescent="0.35">
      <c r="C499" s="241"/>
      <c r="D499" s="225" t="str">
        <f>IF(ISBLANK(Tableau2[[#This Row],[Date de signature]]),"",UPPER(TEXT(Tableau2[[#This Row],[Date de signature]],"mmm")))</f>
        <v/>
      </c>
      <c r="E499" s="231" t="str">
        <f>IF(ISBLANK(Tableau2[[#This Row],[Date de signature]]),"",UPPER(TEXT(Tableau2[[#This Row],[Date de signature]],"AAAA")))</f>
        <v/>
      </c>
      <c r="F499" s="240"/>
      <c r="G499" s="242"/>
      <c r="H499" s="328"/>
      <c r="I499" s="327"/>
      <c r="J499" s="333"/>
      <c r="K499" s="324" t="str">
        <f>IFERROR(VLOOKUP(Tableau2[[#This Row],[Nom association/Sigle]],Tableau1[],2,FALSE),"")</f>
        <v/>
      </c>
      <c r="L499" s="324" t="str">
        <f>IFERROR(VLOOKUP(Tableau2[[#This Row],[Nom association/Sigle]],Tableau1[],4,FALSE),"")</f>
        <v/>
      </c>
      <c r="M499" s="324" t="str">
        <f>IFERROR(VLOOKUP(Tableau2[[#This Row],[Nom association/Sigle]],Tableau1[],5,FALSE),"")</f>
        <v/>
      </c>
      <c r="N499" s="73" t="str">
        <f>IFERROR(VLOOKUP(Tableau2[[#This Row],[Nom association/Sigle]],Tableau1[],6,FALSE),"")</f>
        <v/>
      </c>
      <c r="O499" s="324" t="str">
        <f>IFERROR(VLOOKUP(Tableau2[[#This Row],[Nom association/Sigle]],Tableau1[],7,FALSE),"")</f>
        <v/>
      </c>
      <c r="P499" s="222"/>
      <c r="Q499" s="333"/>
      <c r="R499" s="222"/>
      <c r="S499" s="223"/>
      <c r="T499" s="224"/>
      <c r="U499" s="224"/>
      <c r="V499" s="222"/>
      <c r="W499" s="220"/>
      <c r="X499" s="220" t="str">
        <f>IF(ISBLANK(Tableau2[[#This Row],[Date de début]]),"",UPPER(TEXT(Tableau2[[#This Row],[Date de début]],"mmm")))</f>
        <v/>
      </c>
      <c r="Y499" s="219" t="str">
        <f>IF(ISBLANK(Tableau2[[#This Row],[Date de début]]),"",UPPER(TEXT(Tableau2[[#This Row],[Date de début]],"AAAA")))</f>
        <v/>
      </c>
      <c r="Z499" s="220"/>
      <c r="AA499" s="218" t="str">
        <f>IF(ISBLANK(Tableau2[[#This Row],[Date de fin]]),"",UPPER(TEXT(Tableau2[[#This Row],[Date de fin]],"mmm")))</f>
        <v/>
      </c>
      <c r="AB499" s="221" t="str">
        <f>IF(ISBLANK(Tableau2[[#This Row],[Date de fin]]),"",UPPER(TEXT(Tableau2[[#This Row],[Date de fin]],"AAAA")))</f>
        <v/>
      </c>
      <c r="AC499" s="229">
        <f>DATEDIF(Tableau2[[#This Row],[Date de début]],Tableau2[[#This Row],[Date de fin]],"m")</f>
        <v>0</v>
      </c>
      <c r="AD499" s="224"/>
      <c r="AE499" s="225"/>
      <c r="AF499" s="225"/>
      <c r="AG499" s="222"/>
      <c r="AH499" s="227"/>
      <c r="AI499" s="226"/>
      <c r="AJ499" s="340"/>
      <c r="AK499" s="341">
        <f t="shared" si="9"/>
        <v>0</v>
      </c>
      <c r="AL499" s="342"/>
    </row>
    <row r="500" spans="3:38" ht="14" x14ac:dyDescent="0.35">
      <c r="C500" s="241"/>
      <c r="D500" s="225" t="str">
        <f>IF(ISBLANK(Tableau2[[#This Row],[Date de signature]]),"",UPPER(TEXT(Tableau2[[#This Row],[Date de signature]],"mmm")))</f>
        <v/>
      </c>
      <c r="E500" s="231" t="str">
        <f>IF(ISBLANK(Tableau2[[#This Row],[Date de signature]]),"",UPPER(TEXT(Tableau2[[#This Row],[Date de signature]],"AAAA")))</f>
        <v/>
      </c>
      <c r="F500" s="240"/>
      <c r="G500" s="242"/>
      <c r="H500" s="328"/>
      <c r="I500" s="327"/>
      <c r="J500" s="333"/>
      <c r="K500" s="324" t="str">
        <f>IFERROR(VLOOKUP(Tableau2[[#This Row],[Nom association/Sigle]],Tableau1[],2,FALSE),"")</f>
        <v/>
      </c>
      <c r="L500" s="324" t="str">
        <f>IFERROR(VLOOKUP(Tableau2[[#This Row],[Nom association/Sigle]],Tableau1[],4,FALSE),"")</f>
        <v/>
      </c>
      <c r="M500" s="324" t="str">
        <f>IFERROR(VLOOKUP(Tableau2[[#This Row],[Nom association/Sigle]],Tableau1[],5,FALSE),"")</f>
        <v/>
      </c>
      <c r="N500" s="73" t="str">
        <f>IFERROR(VLOOKUP(Tableau2[[#This Row],[Nom association/Sigle]],Tableau1[],6,FALSE),"")</f>
        <v/>
      </c>
      <c r="O500" s="324" t="str">
        <f>IFERROR(VLOOKUP(Tableau2[[#This Row],[Nom association/Sigle]],Tableau1[],7,FALSE),"")</f>
        <v/>
      </c>
      <c r="P500" s="222"/>
      <c r="Q500" s="333"/>
      <c r="R500" s="222"/>
      <c r="S500" s="223"/>
      <c r="T500" s="224"/>
      <c r="U500" s="224"/>
      <c r="V500" s="222"/>
      <c r="W500" s="220"/>
      <c r="X500" s="220" t="str">
        <f>IF(ISBLANK(Tableau2[[#This Row],[Date de début]]),"",UPPER(TEXT(Tableau2[[#This Row],[Date de début]],"mmm")))</f>
        <v/>
      </c>
      <c r="Y500" s="219" t="str">
        <f>IF(ISBLANK(Tableau2[[#This Row],[Date de début]]),"",UPPER(TEXT(Tableau2[[#This Row],[Date de début]],"AAAA")))</f>
        <v/>
      </c>
      <c r="Z500" s="220"/>
      <c r="AA500" s="218" t="str">
        <f>IF(ISBLANK(Tableau2[[#This Row],[Date de fin]]),"",UPPER(TEXT(Tableau2[[#This Row],[Date de fin]],"mmm")))</f>
        <v/>
      </c>
      <c r="AB500" s="221" t="str">
        <f>IF(ISBLANK(Tableau2[[#This Row],[Date de fin]]),"",UPPER(TEXT(Tableau2[[#This Row],[Date de fin]],"AAAA")))</f>
        <v/>
      </c>
      <c r="AC500" s="229">
        <f>DATEDIF(Tableau2[[#This Row],[Date de début]],Tableau2[[#This Row],[Date de fin]],"m")</f>
        <v>0</v>
      </c>
      <c r="AD500" s="224"/>
      <c r="AE500" s="225"/>
      <c r="AF500" s="225"/>
      <c r="AG500" s="222"/>
      <c r="AH500" s="227"/>
      <c r="AI500" s="226"/>
      <c r="AJ500" s="340"/>
      <c r="AK500" s="341">
        <f t="shared" si="9"/>
        <v>0</v>
      </c>
      <c r="AL500" s="342"/>
    </row>
    <row r="501" spans="3:38" ht="14" x14ac:dyDescent="0.35">
      <c r="C501" s="241"/>
      <c r="D501" s="225" t="str">
        <f>IF(ISBLANK(Tableau2[[#This Row],[Date de signature]]),"",UPPER(TEXT(Tableau2[[#This Row],[Date de signature]],"mmm")))</f>
        <v/>
      </c>
      <c r="E501" s="231" t="str">
        <f>IF(ISBLANK(Tableau2[[#This Row],[Date de signature]]),"",UPPER(TEXT(Tableau2[[#This Row],[Date de signature]],"AAAA")))</f>
        <v/>
      </c>
      <c r="F501" s="240"/>
      <c r="G501" s="242"/>
      <c r="H501" s="328"/>
      <c r="I501" s="327"/>
      <c r="J501" s="333"/>
      <c r="K501" s="324" t="str">
        <f>IFERROR(VLOOKUP(Tableau2[[#This Row],[Nom association/Sigle]],Tableau1[],2,FALSE),"")</f>
        <v/>
      </c>
      <c r="L501" s="324" t="str">
        <f>IFERROR(VLOOKUP(Tableau2[[#This Row],[Nom association/Sigle]],Tableau1[],4,FALSE),"")</f>
        <v/>
      </c>
      <c r="M501" s="324" t="str">
        <f>IFERROR(VLOOKUP(Tableau2[[#This Row],[Nom association/Sigle]],Tableau1[],5,FALSE),"")</f>
        <v/>
      </c>
      <c r="N501" s="73" t="str">
        <f>IFERROR(VLOOKUP(Tableau2[[#This Row],[Nom association/Sigle]],Tableau1[],6,FALSE),"")</f>
        <v/>
      </c>
      <c r="O501" s="324" t="str">
        <f>IFERROR(VLOOKUP(Tableau2[[#This Row],[Nom association/Sigle]],Tableau1[],7,FALSE),"")</f>
        <v/>
      </c>
      <c r="P501" s="222"/>
      <c r="Q501" s="333"/>
      <c r="R501" s="222"/>
      <c r="S501" s="223"/>
      <c r="T501" s="224"/>
      <c r="U501" s="224"/>
      <c r="V501" s="222"/>
      <c r="W501" s="220"/>
      <c r="X501" s="220" t="str">
        <f>IF(ISBLANK(Tableau2[[#This Row],[Date de début]]),"",UPPER(TEXT(Tableau2[[#This Row],[Date de début]],"mmm")))</f>
        <v/>
      </c>
      <c r="Y501" s="219" t="str">
        <f>IF(ISBLANK(Tableau2[[#This Row],[Date de début]]),"",UPPER(TEXT(Tableau2[[#This Row],[Date de début]],"AAAA")))</f>
        <v/>
      </c>
      <c r="Z501" s="220"/>
      <c r="AA501" s="218" t="str">
        <f>IF(ISBLANK(Tableau2[[#This Row],[Date de fin]]),"",UPPER(TEXT(Tableau2[[#This Row],[Date de fin]],"mmm")))</f>
        <v/>
      </c>
      <c r="AB501" s="221" t="str">
        <f>IF(ISBLANK(Tableau2[[#This Row],[Date de fin]]),"",UPPER(TEXT(Tableau2[[#This Row],[Date de fin]],"AAAA")))</f>
        <v/>
      </c>
      <c r="AC501" s="229">
        <f>DATEDIF(Tableau2[[#This Row],[Date de début]],Tableau2[[#This Row],[Date de fin]],"m")</f>
        <v>0</v>
      </c>
      <c r="AD501" s="224"/>
      <c r="AE501" s="225"/>
      <c r="AF501" s="225"/>
      <c r="AG501" s="222"/>
      <c r="AH501" s="227"/>
      <c r="AI501" s="226"/>
      <c r="AJ501" s="340"/>
      <c r="AK501" s="341">
        <f t="shared" si="9"/>
        <v>0</v>
      </c>
      <c r="AL501" s="342"/>
    </row>
    <row r="502" spans="3:38" ht="14" x14ac:dyDescent="0.35">
      <c r="C502" s="241"/>
      <c r="D502" s="225" t="str">
        <f>IF(ISBLANK(Tableau2[[#This Row],[Date de signature]]),"",UPPER(TEXT(Tableau2[[#This Row],[Date de signature]],"mmm")))</f>
        <v/>
      </c>
      <c r="E502" s="231" t="str">
        <f>IF(ISBLANK(Tableau2[[#This Row],[Date de signature]]),"",UPPER(TEXT(Tableau2[[#This Row],[Date de signature]],"AAAA")))</f>
        <v/>
      </c>
      <c r="F502" s="240"/>
      <c r="G502" s="242"/>
      <c r="H502" s="328"/>
      <c r="I502" s="327"/>
      <c r="J502" s="333"/>
      <c r="K502" s="324" t="str">
        <f>IFERROR(VLOOKUP(Tableau2[[#This Row],[Nom association/Sigle]],Tableau1[],2,FALSE),"")</f>
        <v/>
      </c>
      <c r="L502" s="324" t="str">
        <f>IFERROR(VLOOKUP(Tableau2[[#This Row],[Nom association/Sigle]],Tableau1[],4,FALSE),"")</f>
        <v/>
      </c>
      <c r="M502" s="324" t="str">
        <f>IFERROR(VLOOKUP(Tableau2[[#This Row],[Nom association/Sigle]],Tableau1[],5,FALSE),"")</f>
        <v/>
      </c>
      <c r="N502" s="73" t="str">
        <f>IFERROR(VLOOKUP(Tableau2[[#This Row],[Nom association/Sigle]],Tableau1[],6,FALSE),"")</f>
        <v/>
      </c>
      <c r="O502" s="324" t="str">
        <f>IFERROR(VLOOKUP(Tableau2[[#This Row],[Nom association/Sigle]],Tableau1[],7,FALSE),"")</f>
        <v/>
      </c>
      <c r="P502" s="222"/>
      <c r="Q502" s="333"/>
      <c r="R502" s="222"/>
      <c r="S502" s="223"/>
      <c r="T502" s="224"/>
      <c r="U502" s="224"/>
      <c r="V502" s="222"/>
      <c r="W502" s="220"/>
      <c r="X502" s="220" t="str">
        <f>IF(ISBLANK(Tableau2[[#This Row],[Date de début]]),"",UPPER(TEXT(Tableau2[[#This Row],[Date de début]],"mmm")))</f>
        <v/>
      </c>
      <c r="Y502" s="219" t="str">
        <f>IF(ISBLANK(Tableau2[[#This Row],[Date de début]]),"",UPPER(TEXT(Tableau2[[#This Row],[Date de début]],"AAAA")))</f>
        <v/>
      </c>
      <c r="Z502" s="220"/>
      <c r="AA502" s="218" t="str">
        <f>IF(ISBLANK(Tableau2[[#This Row],[Date de fin]]),"",UPPER(TEXT(Tableau2[[#This Row],[Date de fin]],"mmm")))</f>
        <v/>
      </c>
      <c r="AB502" s="221" t="str">
        <f>IF(ISBLANK(Tableau2[[#This Row],[Date de fin]]),"",UPPER(TEXT(Tableau2[[#This Row],[Date de fin]],"AAAA")))</f>
        <v/>
      </c>
      <c r="AC502" s="229">
        <f>DATEDIF(Tableau2[[#This Row],[Date de début]],Tableau2[[#This Row],[Date de fin]],"m")</f>
        <v>0</v>
      </c>
      <c r="AD502" s="224"/>
      <c r="AE502" s="225"/>
      <c r="AF502" s="225"/>
      <c r="AG502" s="222"/>
      <c r="AH502" s="227"/>
      <c r="AI502" s="226"/>
      <c r="AJ502" s="340"/>
      <c r="AK502" s="341">
        <f t="shared" si="9"/>
        <v>0</v>
      </c>
      <c r="AL502" s="342"/>
    </row>
    <row r="503" spans="3:38" ht="14" x14ac:dyDescent="0.35">
      <c r="C503" s="241"/>
      <c r="D503" s="225" t="str">
        <f>IF(ISBLANK(Tableau2[[#This Row],[Date de signature]]),"",UPPER(TEXT(Tableau2[[#This Row],[Date de signature]],"mmm")))</f>
        <v/>
      </c>
      <c r="E503" s="231" t="str">
        <f>IF(ISBLANK(Tableau2[[#This Row],[Date de signature]]),"",UPPER(TEXT(Tableau2[[#This Row],[Date de signature]],"AAAA")))</f>
        <v/>
      </c>
      <c r="F503" s="240"/>
      <c r="G503" s="242"/>
      <c r="H503" s="328"/>
      <c r="I503" s="327"/>
      <c r="J503" s="333"/>
      <c r="K503" s="324" t="str">
        <f>IFERROR(VLOOKUP(Tableau2[[#This Row],[Nom association/Sigle]],Tableau1[],2,FALSE),"")</f>
        <v/>
      </c>
      <c r="L503" s="324" t="str">
        <f>IFERROR(VLOOKUP(Tableau2[[#This Row],[Nom association/Sigle]],Tableau1[],4,FALSE),"")</f>
        <v/>
      </c>
      <c r="M503" s="324" t="str">
        <f>IFERROR(VLOOKUP(Tableau2[[#This Row],[Nom association/Sigle]],Tableau1[],5,FALSE),"")</f>
        <v/>
      </c>
      <c r="N503" s="73" t="str">
        <f>IFERROR(VLOOKUP(Tableau2[[#This Row],[Nom association/Sigle]],Tableau1[],6,FALSE),"")</f>
        <v/>
      </c>
      <c r="O503" s="324" t="str">
        <f>IFERROR(VLOOKUP(Tableau2[[#This Row],[Nom association/Sigle]],Tableau1[],7,FALSE),"")</f>
        <v/>
      </c>
      <c r="P503" s="222"/>
      <c r="Q503" s="333"/>
      <c r="R503" s="222"/>
      <c r="S503" s="223"/>
      <c r="T503" s="224"/>
      <c r="U503" s="224"/>
      <c r="V503" s="222"/>
      <c r="W503" s="220"/>
      <c r="X503" s="220" t="str">
        <f>IF(ISBLANK(Tableau2[[#This Row],[Date de début]]),"",UPPER(TEXT(Tableau2[[#This Row],[Date de début]],"mmm")))</f>
        <v/>
      </c>
      <c r="Y503" s="219" t="str">
        <f>IF(ISBLANK(Tableau2[[#This Row],[Date de début]]),"",UPPER(TEXT(Tableau2[[#This Row],[Date de début]],"AAAA")))</f>
        <v/>
      </c>
      <c r="Z503" s="220"/>
      <c r="AA503" s="218" t="str">
        <f>IF(ISBLANK(Tableau2[[#This Row],[Date de fin]]),"",UPPER(TEXT(Tableau2[[#This Row],[Date de fin]],"mmm")))</f>
        <v/>
      </c>
      <c r="AB503" s="221" t="str">
        <f>IF(ISBLANK(Tableau2[[#This Row],[Date de fin]]),"",UPPER(TEXT(Tableau2[[#This Row],[Date de fin]],"AAAA")))</f>
        <v/>
      </c>
      <c r="AC503" s="229">
        <f>DATEDIF(Tableau2[[#This Row],[Date de début]],Tableau2[[#This Row],[Date de fin]],"m")</f>
        <v>0</v>
      </c>
      <c r="AD503" s="224"/>
      <c r="AE503" s="225"/>
      <c r="AF503" s="225"/>
      <c r="AG503" s="222"/>
      <c r="AH503" s="227"/>
      <c r="AI503" s="226"/>
      <c r="AJ503" s="340"/>
      <c r="AK503" s="341">
        <f t="shared" si="9"/>
        <v>0</v>
      </c>
      <c r="AL503" s="342"/>
    </row>
    <row r="504" spans="3:38" ht="14" x14ac:dyDescent="0.35">
      <c r="C504" s="241"/>
      <c r="D504" s="225" t="str">
        <f>IF(ISBLANK(Tableau2[[#This Row],[Date de signature]]),"",UPPER(TEXT(Tableau2[[#This Row],[Date de signature]],"mmm")))</f>
        <v/>
      </c>
      <c r="E504" s="231" t="str">
        <f>IF(ISBLANK(Tableau2[[#This Row],[Date de signature]]),"",UPPER(TEXT(Tableau2[[#This Row],[Date de signature]],"AAAA")))</f>
        <v/>
      </c>
      <c r="F504" s="240"/>
      <c r="G504" s="242"/>
      <c r="H504" s="328"/>
      <c r="I504" s="327"/>
      <c r="J504" s="333"/>
      <c r="K504" s="324" t="str">
        <f>IFERROR(VLOOKUP(Tableau2[[#This Row],[Nom association/Sigle]],Tableau1[],2,FALSE),"")</f>
        <v/>
      </c>
      <c r="L504" s="324" t="str">
        <f>IFERROR(VLOOKUP(Tableau2[[#This Row],[Nom association/Sigle]],Tableau1[],4,FALSE),"")</f>
        <v/>
      </c>
      <c r="M504" s="324" t="str">
        <f>IFERROR(VLOOKUP(Tableau2[[#This Row],[Nom association/Sigle]],Tableau1[],5,FALSE),"")</f>
        <v/>
      </c>
      <c r="N504" s="73" t="str">
        <f>IFERROR(VLOOKUP(Tableau2[[#This Row],[Nom association/Sigle]],Tableau1[],6,FALSE),"")</f>
        <v/>
      </c>
      <c r="O504" s="324" t="str">
        <f>IFERROR(VLOOKUP(Tableau2[[#This Row],[Nom association/Sigle]],Tableau1[],7,FALSE),"")</f>
        <v/>
      </c>
      <c r="P504" s="222"/>
      <c r="Q504" s="333"/>
      <c r="R504" s="222"/>
      <c r="S504" s="223"/>
      <c r="T504" s="224"/>
      <c r="U504" s="224"/>
      <c r="V504" s="222"/>
      <c r="W504" s="220"/>
      <c r="X504" s="220" t="str">
        <f>IF(ISBLANK(Tableau2[[#This Row],[Date de début]]),"",UPPER(TEXT(Tableau2[[#This Row],[Date de début]],"mmm")))</f>
        <v/>
      </c>
      <c r="Y504" s="219" t="str">
        <f>IF(ISBLANK(Tableau2[[#This Row],[Date de début]]),"",UPPER(TEXT(Tableau2[[#This Row],[Date de début]],"AAAA")))</f>
        <v/>
      </c>
      <c r="Z504" s="220"/>
      <c r="AA504" s="218" t="str">
        <f>IF(ISBLANK(Tableau2[[#This Row],[Date de fin]]),"",UPPER(TEXT(Tableau2[[#This Row],[Date de fin]],"mmm")))</f>
        <v/>
      </c>
      <c r="AB504" s="221" t="str">
        <f>IF(ISBLANK(Tableau2[[#This Row],[Date de fin]]),"",UPPER(TEXT(Tableau2[[#This Row],[Date de fin]],"AAAA")))</f>
        <v/>
      </c>
      <c r="AC504" s="229">
        <f>DATEDIF(Tableau2[[#This Row],[Date de début]],Tableau2[[#This Row],[Date de fin]],"m")</f>
        <v>0</v>
      </c>
      <c r="AD504" s="224"/>
      <c r="AE504" s="225"/>
      <c r="AF504" s="225"/>
      <c r="AG504" s="222"/>
      <c r="AH504" s="227"/>
      <c r="AI504" s="226"/>
      <c r="AJ504" s="340"/>
      <c r="AK504" s="341">
        <f t="shared" si="9"/>
        <v>0</v>
      </c>
      <c r="AL504" s="342"/>
    </row>
    <row r="505" spans="3:38" ht="14" x14ac:dyDescent="0.35">
      <c r="C505" s="241"/>
      <c r="D505" s="225" t="str">
        <f>IF(ISBLANK(Tableau2[[#This Row],[Date de signature]]),"",UPPER(TEXT(Tableau2[[#This Row],[Date de signature]],"mmm")))</f>
        <v/>
      </c>
      <c r="E505" s="231" t="str">
        <f>IF(ISBLANK(Tableau2[[#This Row],[Date de signature]]),"",UPPER(TEXT(Tableau2[[#This Row],[Date de signature]],"AAAA")))</f>
        <v/>
      </c>
      <c r="F505" s="240"/>
      <c r="G505" s="242"/>
      <c r="H505" s="328"/>
      <c r="I505" s="327"/>
      <c r="J505" s="333"/>
      <c r="K505" s="324" t="str">
        <f>IFERROR(VLOOKUP(Tableau2[[#This Row],[Nom association/Sigle]],Tableau1[],2,FALSE),"")</f>
        <v/>
      </c>
      <c r="L505" s="324" t="str">
        <f>IFERROR(VLOOKUP(Tableau2[[#This Row],[Nom association/Sigle]],Tableau1[],4,FALSE),"")</f>
        <v/>
      </c>
      <c r="M505" s="324" t="str">
        <f>IFERROR(VLOOKUP(Tableau2[[#This Row],[Nom association/Sigle]],Tableau1[],5,FALSE),"")</f>
        <v/>
      </c>
      <c r="N505" s="73" t="str">
        <f>IFERROR(VLOOKUP(Tableau2[[#This Row],[Nom association/Sigle]],Tableau1[],6,FALSE),"")</f>
        <v/>
      </c>
      <c r="O505" s="324" t="str">
        <f>IFERROR(VLOOKUP(Tableau2[[#This Row],[Nom association/Sigle]],Tableau1[],7,FALSE),"")</f>
        <v/>
      </c>
      <c r="P505" s="222"/>
      <c r="Q505" s="333"/>
      <c r="R505" s="222"/>
      <c r="S505" s="223"/>
      <c r="T505" s="224"/>
      <c r="U505" s="224"/>
      <c r="V505" s="222"/>
      <c r="W505" s="220"/>
      <c r="X505" s="220" t="str">
        <f>IF(ISBLANK(Tableau2[[#This Row],[Date de début]]),"",UPPER(TEXT(Tableau2[[#This Row],[Date de début]],"mmm")))</f>
        <v/>
      </c>
      <c r="Y505" s="219" t="str">
        <f>IF(ISBLANK(Tableau2[[#This Row],[Date de début]]),"",UPPER(TEXT(Tableau2[[#This Row],[Date de début]],"AAAA")))</f>
        <v/>
      </c>
      <c r="Z505" s="220"/>
      <c r="AA505" s="218" t="str">
        <f>IF(ISBLANK(Tableau2[[#This Row],[Date de fin]]),"",UPPER(TEXT(Tableau2[[#This Row],[Date de fin]],"mmm")))</f>
        <v/>
      </c>
      <c r="AB505" s="221" t="str">
        <f>IF(ISBLANK(Tableau2[[#This Row],[Date de fin]]),"",UPPER(TEXT(Tableau2[[#This Row],[Date de fin]],"AAAA")))</f>
        <v/>
      </c>
      <c r="AC505" s="229">
        <f>DATEDIF(Tableau2[[#This Row],[Date de début]],Tableau2[[#This Row],[Date de fin]],"m")</f>
        <v>0</v>
      </c>
      <c r="AD505" s="224"/>
      <c r="AE505" s="225"/>
      <c r="AF505" s="225"/>
      <c r="AG505" s="222"/>
      <c r="AH505" s="227"/>
      <c r="AI505" s="226"/>
      <c r="AJ505" s="340"/>
      <c r="AK505" s="341">
        <f t="shared" si="9"/>
        <v>0</v>
      </c>
      <c r="AL505" s="342"/>
    </row>
    <row r="506" spans="3:38" ht="14" x14ac:dyDescent="0.35">
      <c r="C506" s="241"/>
      <c r="D506" s="225" t="str">
        <f>IF(ISBLANK(Tableau2[[#This Row],[Date de signature]]),"",UPPER(TEXT(Tableau2[[#This Row],[Date de signature]],"mmm")))</f>
        <v/>
      </c>
      <c r="E506" s="231" t="str">
        <f>IF(ISBLANK(Tableau2[[#This Row],[Date de signature]]),"",UPPER(TEXT(Tableau2[[#This Row],[Date de signature]],"AAAA")))</f>
        <v/>
      </c>
      <c r="F506" s="240"/>
      <c r="G506" s="242"/>
      <c r="H506" s="328"/>
      <c r="I506" s="327"/>
      <c r="J506" s="333"/>
      <c r="K506" s="324" t="str">
        <f>IFERROR(VLOOKUP(Tableau2[[#This Row],[Nom association/Sigle]],Tableau1[],2,FALSE),"")</f>
        <v/>
      </c>
      <c r="L506" s="324" t="str">
        <f>IFERROR(VLOOKUP(Tableau2[[#This Row],[Nom association/Sigle]],Tableau1[],4,FALSE),"")</f>
        <v/>
      </c>
      <c r="M506" s="324" t="str">
        <f>IFERROR(VLOOKUP(Tableau2[[#This Row],[Nom association/Sigle]],Tableau1[],5,FALSE),"")</f>
        <v/>
      </c>
      <c r="N506" s="73" t="str">
        <f>IFERROR(VLOOKUP(Tableau2[[#This Row],[Nom association/Sigle]],Tableau1[],6,FALSE),"")</f>
        <v/>
      </c>
      <c r="O506" s="324" t="str">
        <f>IFERROR(VLOOKUP(Tableau2[[#This Row],[Nom association/Sigle]],Tableau1[],7,FALSE),"")</f>
        <v/>
      </c>
      <c r="P506" s="222"/>
      <c r="Q506" s="333"/>
      <c r="R506" s="222"/>
      <c r="S506" s="223"/>
      <c r="T506" s="224"/>
      <c r="U506" s="224"/>
      <c r="V506" s="222"/>
      <c r="W506" s="220"/>
      <c r="X506" s="220" t="str">
        <f>IF(ISBLANK(Tableau2[[#This Row],[Date de début]]),"",UPPER(TEXT(Tableau2[[#This Row],[Date de début]],"mmm")))</f>
        <v/>
      </c>
      <c r="Y506" s="219" t="str">
        <f>IF(ISBLANK(Tableau2[[#This Row],[Date de début]]),"",UPPER(TEXT(Tableau2[[#This Row],[Date de début]],"AAAA")))</f>
        <v/>
      </c>
      <c r="Z506" s="220"/>
      <c r="AA506" s="218" t="str">
        <f>IF(ISBLANK(Tableau2[[#This Row],[Date de fin]]),"",UPPER(TEXT(Tableau2[[#This Row],[Date de fin]],"mmm")))</f>
        <v/>
      </c>
      <c r="AB506" s="221" t="str">
        <f>IF(ISBLANK(Tableau2[[#This Row],[Date de fin]]),"",UPPER(TEXT(Tableau2[[#This Row],[Date de fin]],"AAAA")))</f>
        <v/>
      </c>
      <c r="AC506" s="229">
        <f>DATEDIF(Tableau2[[#This Row],[Date de début]],Tableau2[[#This Row],[Date de fin]],"m")</f>
        <v>0</v>
      </c>
      <c r="AD506" s="224"/>
      <c r="AE506" s="225"/>
      <c r="AF506" s="225"/>
      <c r="AG506" s="222"/>
      <c r="AH506" s="227"/>
      <c r="AI506" s="226"/>
      <c r="AJ506" s="340"/>
      <c r="AK506" s="341">
        <f t="shared" si="9"/>
        <v>0</v>
      </c>
      <c r="AL506" s="342"/>
    </row>
    <row r="507" spans="3:38" ht="14" x14ac:dyDescent="0.35">
      <c r="C507" s="241"/>
      <c r="D507" s="225" t="str">
        <f>IF(ISBLANK(Tableau2[[#This Row],[Date de signature]]),"",UPPER(TEXT(Tableau2[[#This Row],[Date de signature]],"mmm")))</f>
        <v/>
      </c>
      <c r="E507" s="231" t="str">
        <f>IF(ISBLANK(Tableau2[[#This Row],[Date de signature]]),"",UPPER(TEXT(Tableau2[[#This Row],[Date de signature]],"AAAA")))</f>
        <v/>
      </c>
      <c r="F507" s="240"/>
      <c r="G507" s="242"/>
      <c r="H507" s="328"/>
      <c r="I507" s="327"/>
      <c r="J507" s="333"/>
      <c r="K507" s="324" t="str">
        <f>IFERROR(VLOOKUP(Tableau2[[#This Row],[Nom association/Sigle]],Tableau1[],2,FALSE),"")</f>
        <v/>
      </c>
      <c r="L507" s="324" t="str">
        <f>IFERROR(VLOOKUP(Tableau2[[#This Row],[Nom association/Sigle]],Tableau1[],4,FALSE),"")</f>
        <v/>
      </c>
      <c r="M507" s="324" t="str">
        <f>IFERROR(VLOOKUP(Tableau2[[#This Row],[Nom association/Sigle]],Tableau1[],5,FALSE),"")</f>
        <v/>
      </c>
      <c r="N507" s="73" t="str">
        <f>IFERROR(VLOOKUP(Tableau2[[#This Row],[Nom association/Sigle]],Tableau1[],6,FALSE),"")</f>
        <v/>
      </c>
      <c r="O507" s="324" t="str">
        <f>IFERROR(VLOOKUP(Tableau2[[#This Row],[Nom association/Sigle]],Tableau1[],7,FALSE),"")</f>
        <v/>
      </c>
      <c r="P507" s="222"/>
      <c r="Q507" s="333"/>
      <c r="R507" s="222"/>
      <c r="S507" s="223"/>
      <c r="T507" s="224"/>
      <c r="U507" s="224"/>
      <c r="V507" s="222"/>
      <c r="W507" s="220"/>
      <c r="X507" s="220" t="str">
        <f>IF(ISBLANK(Tableau2[[#This Row],[Date de début]]),"",UPPER(TEXT(Tableau2[[#This Row],[Date de début]],"mmm")))</f>
        <v/>
      </c>
      <c r="Y507" s="219" t="str">
        <f>IF(ISBLANK(Tableau2[[#This Row],[Date de début]]),"",UPPER(TEXT(Tableau2[[#This Row],[Date de début]],"AAAA")))</f>
        <v/>
      </c>
      <c r="Z507" s="220"/>
      <c r="AA507" s="218" t="str">
        <f>IF(ISBLANK(Tableau2[[#This Row],[Date de fin]]),"",UPPER(TEXT(Tableau2[[#This Row],[Date de fin]],"mmm")))</f>
        <v/>
      </c>
      <c r="AB507" s="221" t="str">
        <f>IF(ISBLANK(Tableau2[[#This Row],[Date de fin]]),"",UPPER(TEXT(Tableau2[[#This Row],[Date de fin]],"AAAA")))</f>
        <v/>
      </c>
      <c r="AC507" s="229">
        <f>DATEDIF(Tableau2[[#This Row],[Date de début]],Tableau2[[#This Row],[Date de fin]],"m")</f>
        <v>0</v>
      </c>
      <c r="AD507" s="224"/>
      <c r="AE507" s="225"/>
      <c r="AF507" s="225"/>
      <c r="AG507" s="222"/>
      <c r="AH507" s="227"/>
      <c r="AI507" s="226"/>
      <c r="AJ507" s="340"/>
      <c r="AK507" s="341">
        <f t="shared" si="9"/>
        <v>0</v>
      </c>
      <c r="AL507" s="342"/>
    </row>
    <row r="508" spans="3:38" ht="14" x14ac:dyDescent="0.35">
      <c r="C508" s="241"/>
      <c r="D508" s="225" t="str">
        <f>IF(ISBLANK(Tableau2[[#This Row],[Date de signature]]),"",UPPER(TEXT(Tableau2[[#This Row],[Date de signature]],"mmm")))</f>
        <v/>
      </c>
      <c r="E508" s="231" t="str">
        <f>IF(ISBLANK(Tableau2[[#This Row],[Date de signature]]),"",UPPER(TEXT(Tableau2[[#This Row],[Date de signature]],"AAAA")))</f>
        <v/>
      </c>
      <c r="F508" s="240"/>
      <c r="G508" s="242"/>
      <c r="H508" s="328"/>
      <c r="I508" s="327"/>
      <c r="J508" s="333"/>
      <c r="K508" s="324" t="str">
        <f>IFERROR(VLOOKUP(Tableau2[[#This Row],[Nom association/Sigle]],Tableau1[],2,FALSE),"")</f>
        <v/>
      </c>
      <c r="L508" s="324" t="str">
        <f>IFERROR(VLOOKUP(Tableau2[[#This Row],[Nom association/Sigle]],Tableau1[],4,FALSE),"")</f>
        <v/>
      </c>
      <c r="M508" s="324" t="str">
        <f>IFERROR(VLOOKUP(Tableau2[[#This Row],[Nom association/Sigle]],Tableau1[],5,FALSE),"")</f>
        <v/>
      </c>
      <c r="N508" s="73" t="str">
        <f>IFERROR(VLOOKUP(Tableau2[[#This Row],[Nom association/Sigle]],Tableau1[],6,FALSE),"")</f>
        <v/>
      </c>
      <c r="O508" s="324" t="str">
        <f>IFERROR(VLOOKUP(Tableau2[[#This Row],[Nom association/Sigle]],Tableau1[],7,FALSE),"")</f>
        <v/>
      </c>
      <c r="P508" s="222"/>
      <c r="Q508" s="333"/>
      <c r="R508" s="222"/>
      <c r="S508" s="223"/>
      <c r="T508" s="224"/>
      <c r="U508" s="224"/>
      <c r="V508" s="222"/>
      <c r="W508" s="220"/>
      <c r="X508" s="220" t="str">
        <f>IF(ISBLANK(Tableau2[[#This Row],[Date de début]]),"",UPPER(TEXT(Tableau2[[#This Row],[Date de début]],"mmm")))</f>
        <v/>
      </c>
      <c r="Y508" s="219" t="str">
        <f>IF(ISBLANK(Tableau2[[#This Row],[Date de début]]),"",UPPER(TEXT(Tableau2[[#This Row],[Date de début]],"AAAA")))</f>
        <v/>
      </c>
      <c r="Z508" s="220"/>
      <c r="AA508" s="218" t="str">
        <f>IF(ISBLANK(Tableau2[[#This Row],[Date de fin]]),"",UPPER(TEXT(Tableau2[[#This Row],[Date de fin]],"mmm")))</f>
        <v/>
      </c>
      <c r="AB508" s="221" t="str">
        <f>IF(ISBLANK(Tableau2[[#This Row],[Date de fin]]),"",UPPER(TEXT(Tableau2[[#This Row],[Date de fin]],"AAAA")))</f>
        <v/>
      </c>
      <c r="AC508" s="229">
        <f>DATEDIF(Tableau2[[#This Row],[Date de début]],Tableau2[[#This Row],[Date de fin]],"m")</f>
        <v>0</v>
      </c>
      <c r="AD508" s="224"/>
      <c r="AE508" s="225"/>
      <c r="AF508" s="225"/>
      <c r="AG508" s="222"/>
      <c r="AH508" s="227"/>
      <c r="AI508" s="226"/>
      <c r="AJ508" s="340"/>
      <c r="AK508" s="341">
        <f t="shared" si="9"/>
        <v>0</v>
      </c>
      <c r="AL508" s="342"/>
    </row>
    <row r="509" spans="3:38" ht="14" x14ac:dyDescent="0.35">
      <c r="C509" s="241"/>
      <c r="D509" s="225" t="str">
        <f>IF(ISBLANK(Tableau2[[#This Row],[Date de signature]]),"",UPPER(TEXT(Tableau2[[#This Row],[Date de signature]],"mmm")))</f>
        <v/>
      </c>
      <c r="E509" s="231" t="str">
        <f>IF(ISBLANK(Tableau2[[#This Row],[Date de signature]]),"",UPPER(TEXT(Tableau2[[#This Row],[Date de signature]],"AAAA")))</f>
        <v/>
      </c>
      <c r="F509" s="240"/>
      <c r="G509" s="242"/>
      <c r="H509" s="328"/>
      <c r="I509" s="327"/>
      <c r="J509" s="333"/>
      <c r="K509" s="324" t="str">
        <f>IFERROR(VLOOKUP(Tableau2[[#This Row],[Nom association/Sigle]],Tableau1[],2,FALSE),"")</f>
        <v/>
      </c>
      <c r="L509" s="324" t="str">
        <f>IFERROR(VLOOKUP(Tableau2[[#This Row],[Nom association/Sigle]],Tableau1[],4,FALSE),"")</f>
        <v/>
      </c>
      <c r="M509" s="324" t="str">
        <f>IFERROR(VLOOKUP(Tableau2[[#This Row],[Nom association/Sigle]],Tableau1[],5,FALSE),"")</f>
        <v/>
      </c>
      <c r="N509" s="73" t="str">
        <f>IFERROR(VLOOKUP(Tableau2[[#This Row],[Nom association/Sigle]],Tableau1[],6,FALSE),"")</f>
        <v/>
      </c>
      <c r="O509" s="324" t="str">
        <f>IFERROR(VLOOKUP(Tableau2[[#This Row],[Nom association/Sigle]],Tableau1[],7,FALSE),"")</f>
        <v/>
      </c>
      <c r="P509" s="222"/>
      <c r="Q509" s="333"/>
      <c r="R509" s="222"/>
      <c r="S509" s="223"/>
      <c r="T509" s="224"/>
      <c r="U509" s="224"/>
      <c r="V509" s="222"/>
      <c r="W509" s="220"/>
      <c r="X509" s="220" t="str">
        <f>IF(ISBLANK(Tableau2[[#This Row],[Date de début]]),"",UPPER(TEXT(Tableau2[[#This Row],[Date de début]],"mmm")))</f>
        <v/>
      </c>
      <c r="Y509" s="219" t="str">
        <f>IF(ISBLANK(Tableau2[[#This Row],[Date de début]]),"",UPPER(TEXT(Tableau2[[#This Row],[Date de début]],"AAAA")))</f>
        <v/>
      </c>
      <c r="Z509" s="220"/>
      <c r="AA509" s="218" t="str">
        <f>IF(ISBLANK(Tableau2[[#This Row],[Date de fin]]),"",UPPER(TEXT(Tableau2[[#This Row],[Date de fin]],"mmm")))</f>
        <v/>
      </c>
      <c r="AB509" s="221" t="str">
        <f>IF(ISBLANK(Tableau2[[#This Row],[Date de fin]]),"",UPPER(TEXT(Tableau2[[#This Row],[Date de fin]],"AAAA")))</f>
        <v/>
      </c>
      <c r="AC509" s="229">
        <f>DATEDIF(Tableau2[[#This Row],[Date de début]],Tableau2[[#This Row],[Date de fin]],"m")</f>
        <v>0</v>
      </c>
      <c r="AD509" s="224"/>
      <c r="AE509" s="225"/>
      <c r="AF509" s="225"/>
      <c r="AG509" s="222"/>
      <c r="AH509" s="227"/>
      <c r="AI509" s="226"/>
      <c r="AJ509" s="340"/>
      <c r="AK509" s="341">
        <f t="shared" si="9"/>
        <v>0</v>
      </c>
      <c r="AL509" s="342"/>
    </row>
    <row r="510" spans="3:38" ht="14" x14ac:dyDescent="0.35">
      <c r="C510" s="241"/>
      <c r="D510" s="225" t="str">
        <f>IF(ISBLANK(Tableau2[[#This Row],[Date de signature]]),"",UPPER(TEXT(Tableau2[[#This Row],[Date de signature]],"mmm")))</f>
        <v/>
      </c>
      <c r="E510" s="231" t="str">
        <f>IF(ISBLANK(Tableau2[[#This Row],[Date de signature]]),"",UPPER(TEXT(Tableau2[[#This Row],[Date de signature]],"AAAA")))</f>
        <v/>
      </c>
      <c r="F510" s="240"/>
      <c r="G510" s="242"/>
      <c r="H510" s="328"/>
      <c r="I510" s="327"/>
      <c r="J510" s="333"/>
      <c r="K510" s="324" t="str">
        <f>IFERROR(VLOOKUP(Tableau2[[#This Row],[Nom association/Sigle]],Tableau1[],2,FALSE),"")</f>
        <v/>
      </c>
      <c r="L510" s="324" t="str">
        <f>IFERROR(VLOOKUP(Tableau2[[#This Row],[Nom association/Sigle]],Tableau1[],4,FALSE),"")</f>
        <v/>
      </c>
      <c r="M510" s="324" t="str">
        <f>IFERROR(VLOOKUP(Tableau2[[#This Row],[Nom association/Sigle]],Tableau1[],5,FALSE),"")</f>
        <v/>
      </c>
      <c r="N510" s="73" t="str">
        <f>IFERROR(VLOOKUP(Tableau2[[#This Row],[Nom association/Sigle]],Tableau1[],6,FALSE),"")</f>
        <v/>
      </c>
      <c r="O510" s="324" t="str">
        <f>IFERROR(VLOOKUP(Tableau2[[#This Row],[Nom association/Sigle]],Tableau1[],7,FALSE),"")</f>
        <v/>
      </c>
      <c r="P510" s="222"/>
      <c r="Q510" s="333"/>
      <c r="R510" s="222"/>
      <c r="S510" s="223"/>
      <c r="T510" s="224"/>
      <c r="U510" s="224"/>
      <c r="V510" s="222"/>
      <c r="W510" s="220"/>
      <c r="X510" s="220" t="str">
        <f>IF(ISBLANK(Tableau2[[#This Row],[Date de début]]),"",UPPER(TEXT(Tableau2[[#This Row],[Date de début]],"mmm")))</f>
        <v/>
      </c>
      <c r="Y510" s="219" t="str">
        <f>IF(ISBLANK(Tableau2[[#This Row],[Date de début]]),"",UPPER(TEXT(Tableau2[[#This Row],[Date de début]],"AAAA")))</f>
        <v/>
      </c>
      <c r="Z510" s="220"/>
      <c r="AA510" s="218" t="str">
        <f>IF(ISBLANK(Tableau2[[#This Row],[Date de fin]]),"",UPPER(TEXT(Tableau2[[#This Row],[Date de fin]],"mmm")))</f>
        <v/>
      </c>
      <c r="AB510" s="221" t="str">
        <f>IF(ISBLANK(Tableau2[[#This Row],[Date de fin]]),"",UPPER(TEXT(Tableau2[[#This Row],[Date de fin]],"AAAA")))</f>
        <v/>
      </c>
      <c r="AC510" s="229">
        <f>DATEDIF(Tableau2[[#This Row],[Date de début]],Tableau2[[#This Row],[Date de fin]],"m")</f>
        <v>0</v>
      </c>
      <c r="AD510" s="224"/>
      <c r="AE510" s="225"/>
      <c r="AF510" s="225"/>
      <c r="AG510" s="222"/>
      <c r="AH510" s="227"/>
      <c r="AI510" s="226"/>
      <c r="AJ510" s="340"/>
      <c r="AK510" s="341">
        <f t="shared" si="9"/>
        <v>0</v>
      </c>
      <c r="AL510" s="342"/>
    </row>
    <row r="511" spans="3:38" ht="14" x14ac:dyDescent="0.35">
      <c r="C511" s="241"/>
      <c r="D511" s="225" t="str">
        <f>IF(ISBLANK(Tableau2[[#This Row],[Date de signature]]),"",UPPER(TEXT(Tableau2[[#This Row],[Date de signature]],"mmm")))</f>
        <v/>
      </c>
      <c r="E511" s="231" t="str">
        <f>IF(ISBLANK(Tableau2[[#This Row],[Date de signature]]),"",UPPER(TEXT(Tableau2[[#This Row],[Date de signature]],"AAAA")))</f>
        <v/>
      </c>
      <c r="F511" s="240"/>
      <c r="G511" s="242"/>
      <c r="H511" s="328"/>
      <c r="I511" s="327"/>
      <c r="J511" s="333"/>
      <c r="K511" s="324" t="str">
        <f>IFERROR(VLOOKUP(Tableau2[[#This Row],[Nom association/Sigle]],Tableau1[],2,FALSE),"")</f>
        <v/>
      </c>
      <c r="L511" s="324" t="str">
        <f>IFERROR(VLOOKUP(Tableau2[[#This Row],[Nom association/Sigle]],Tableau1[],4,FALSE),"")</f>
        <v/>
      </c>
      <c r="M511" s="324" t="str">
        <f>IFERROR(VLOOKUP(Tableau2[[#This Row],[Nom association/Sigle]],Tableau1[],5,FALSE),"")</f>
        <v/>
      </c>
      <c r="N511" s="73" t="str">
        <f>IFERROR(VLOOKUP(Tableau2[[#This Row],[Nom association/Sigle]],Tableau1[],6,FALSE),"")</f>
        <v/>
      </c>
      <c r="O511" s="324" t="str">
        <f>IFERROR(VLOOKUP(Tableau2[[#This Row],[Nom association/Sigle]],Tableau1[],7,FALSE),"")</f>
        <v/>
      </c>
      <c r="P511" s="222"/>
      <c r="Q511" s="333"/>
      <c r="R511" s="222"/>
      <c r="S511" s="223"/>
      <c r="T511" s="224"/>
      <c r="U511" s="224"/>
      <c r="V511" s="222"/>
      <c r="W511" s="220"/>
      <c r="X511" s="220" t="str">
        <f>IF(ISBLANK(Tableau2[[#This Row],[Date de début]]),"",UPPER(TEXT(Tableau2[[#This Row],[Date de début]],"mmm")))</f>
        <v/>
      </c>
      <c r="Y511" s="219" t="str">
        <f>IF(ISBLANK(Tableau2[[#This Row],[Date de début]]),"",UPPER(TEXT(Tableau2[[#This Row],[Date de début]],"AAAA")))</f>
        <v/>
      </c>
      <c r="Z511" s="220"/>
      <c r="AA511" s="218" t="str">
        <f>IF(ISBLANK(Tableau2[[#This Row],[Date de fin]]),"",UPPER(TEXT(Tableau2[[#This Row],[Date de fin]],"mmm")))</f>
        <v/>
      </c>
      <c r="AB511" s="221" t="str">
        <f>IF(ISBLANK(Tableau2[[#This Row],[Date de fin]]),"",UPPER(TEXT(Tableau2[[#This Row],[Date de fin]],"AAAA")))</f>
        <v/>
      </c>
      <c r="AC511" s="229">
        <f>DATEDIF(Tableau2[[#This Row],[Date de début]],Tableau2[[#This Row],[Date de fin]],"m")</f>
        <v>0</v>
      </c>
      <c r="AD511" s="224"/>
      <c r="AE511" s="225"/>
      <c r="AF511" s="225"/>
      <c r="AG511" s="222"/>
      <c r="AH511" s="227"/>
      <c r="AI511" s="226"/>
      <c r="AJ511" s="340"/>
      <c r="AK511" s="341">
        <f t="shared" si="9"/>
        <v>0</v>
      </c>
      <c r="AL511" s="342"/>
    </row>
    <row r="512" spans="3:38" ht="14" x14ac:dyDescent="0.35">
      <c r="C512" s="241"/>
      <c r="D512" s="225" t="str">
        <f>IF(ISBLANK(Tableau2[[#This Row],[Date de signature]]),"",UPPER(TEXT(Tableau2[[#This Row],[Date de signature]],"mmm")))</f>
        <v/>
      </c>
      <c r="E512" s="231" t="str">
        <f>IF(ISBLANK(Tableau2[[#This Row],[Date de signature]]),"",UPPER(TEXT(Tableau2[[#This Row],[Date de signature]],"AAAA")))</f>
        <v/>
      </c>
      <c r="F512" s="240"/>
      <c r="G512" s="242"/>
      <c r="H512" s="328"/>
      <c r="I512" s="327"/>
      <c r="J512" s="333"/>
      <c r="K512" s="324" t="str">
        <f>IFERROR(VLOOKUP(Tableau2[[#This Row],[Nom association/Sigle]],Tableau1[],2,FALSE),"")</f>
        <v/>
      </c>
      <c r="L512" s="324" t="str">
        <f>IFERROR(VLOOKUP(Tableau2[[#This Row],[Nom association/Sigle]],Tableau1[],4,FALSE),"")</f>
        <v/>
      </c>
      <c r="M512" s="324" t="str">
        <f>IFERROR(VLOOKUP(Tableau2[[#This Row],[Nom association/Sigle]],Tableau1[],5,FALSE),"")</f>
        <v/>
      </c>
      <c r="N512" s="73" t="str">
        <f>IFERROR(VLOOKUP(Tableau2[[#This Row],[Nom association/Sigle]],Tableau1[],6,FALSE),"")</f>
        <v/>
      </c>
      <c r="O512" s="324" t="str">
        <f>IFERROR(VLOOKUP(Tableau2[[#This Row],[Nom association/Sigle]],Tableau1[],7,FALSE),"")</f>
        <v/>
      </c>
      <c r="P512" s="222"/>
      <c r="Q512" s="333"/>
      <c r="R512" s="222"/>
      <c r="S512" s="223"/>
      <c r="T512" s="224"/>
      <c r="U512" s="224"/>
      <c r="V512" s="222"/>
      <c r="W512" s="220"/>
      <c r="X512" s="220" t="str">
        <f>IF(ISBLANK(Tableau2[[#This Row],[Date de début]]),"",UPPER(TEXT(Tableau2[[#This Row],[Date de début]],"mmm")))</f>
        <v/>
      </c>
      <c r="Y512" s="219" t="str">
        <f>IF(ISBLANK(Tableau2[[#This Row],[Date de début]]),"",UPPER(TEXT(Tableau2[[#This Row],[Date de début]],"AAAA")))</f>
        <v/>
      </c>
      <c r="Z512" s="220"/>
      <c r="AA512" s="218" t="str">
        <f>IF(ISBLANK(Tableau2[[#This Row],[Date de fin]]),"",UPPER(TEXT(Tableau2[[#This Row],[Date de fin]],"mmm")))</f>
        <v/>
      </c>
      <c r="AB512" s="221" t="str">
        <f>IF(ISBLANK(Tableau2[[#This Row],[Date de fin]]),"",UPPER(TEXT(Tableau2[[#This Row],[Date de fin]],"AAAA")))</f>
        <v/>
      </c>
      <c r="AC512" s="229">
        <f>DATEDIF(Tableau2[[#This Row],[Date de début]],Tableau2[[#This Row],[Date de fin]],"m")</f>
        <v>0</v>
      </c>
      <c r="AD512" s="224"/>
      <c r="AE512" s="225"/>
      <c r="AF512" s="225"/>
      <c r="AG512" s="222"/>
      <c r="AH512" s="227"/>
      <c r="AI512" s="226"/>
      <c r="AJ512" s="340"/>
      <c r="AK512" s="341">
        <f t="shared" si="9"/>
        <v>0</v>
      </c>
      <c r="AL512" s="342"/>
    </row>
    <row r="513" spans="3:38" ht="14" x14ac:dyDescent="0.35">
      <c r="C513" s="241"/>
      <c r="D513" s="225" t="str">
        <f>IF(ISBLANK(Tableau2[[#This Row],[Date de signature]]),"",UPPER(TEXT(Tableau2[[#This Row],[Date de signature]],"mmm")))</f>
        <v/>
      </c>
      <c r="E513" s="231" t="str">
        <f>IF(ISBLANK(Tableau2[[#This Row],[Date de signature]]),"",UPPER(TEXT(Tableau2[[#This Row],[Date de signature]],"AAAA")))</f>
        <v/>
      </c>
      <c r="F513" s="240"/>
      <c r="G513" s="242"/>
      <c r="H513" s="328"/>
      <c r="I513" s="327"/>
      <c r="J513" s="333"/>
      <c r="K513" s="324" t="str">
        <f>IFERROR(VLOOKUP(Tableau2[[#This Row],[Nom association/Sigle]],Tableau1[],2,FALSE),"")</f>
        <v/>
      </c>
      <c r="L513" s="324" t="str">
        <f>IFERROR(VLOOKUP(Tableau2[[#This Row],[Nom association/Sigle]],Tableau1[],4,FALSE),"")</f>
        <v/>
      </c>
      <c r="M513" s="324" t="str">
        <f>IFERROR(VLOOKUP(Tableau2[[#This Row],[Nom association/Sigle]],Tableau1[],5,FALSE),"")</f>
        <v/>
      </c>
      <c r="N513" s="73" t="str">
        <f>IFERROR(VLOOKUP(Tableau2[[#This Row],[Nom association/Sigle]],Tableau1[],6,FALSE),"")</f>
        <v/>
      </c>
      <c r="O513" s="324" t="str">
        <f>IFERROR(VLOOKUP(Tableau2[[#This Row],[Nom association/Sigle]],Tableau1[],7,FALSE),"")</f>
        <v/>
      </c>
      <c r="P513" s="222"/>
      <c r="Q513" s="333"/>
      <c r="R513" s="222"/>
      <c r="S513" s="223"/>
      <c r="T513" s="224"/>
      <c r="U513" s="224"/>
      <c r="V513" s="222"/>
      <c r="W513" s="220"/>
      <c r="X513" s="220" t="str">
        <f>IF(ISBLANK(Tableau2[[#This Row],[Date de début]]),"",UPPER(TEXT(Tableau2[[#This Row],[Date de début]],"mmm")))</f>
        <v/>
      </c>
      <c r="Y513" s="219" t="str">
        <f>IF(ISBLANK(Tableau2[[#This Row],[Date de début]]),"",UPPER(TEXT(Tableau2[[#This Row],[Date de début]],"AAAA")))</f>
        <v/>
      </c>
      <c r="Z513" s="220"/>
      <c r="AA513" s="218" t="str">
        <f>IF(ISBLANK(Tableau2[[#This Row],[Date de fin]]),"",UPPER(TEXT(Tableau2[[#This Row],[Date de fin]],"mmm")))</f>
        <v/>
      </c>
      <c r="AB513" s="221" t="str">
        <f>IF(ISBLANK(Tableau2[[#This Row],[Date de fin]]),"",UPPER(TEXT(Tableau2[[#This Row],[Date de fin]],"AAAA")))</f>
        <v/>
      </c>
      <c r="AC513" s="229">
        <f>DATEDIF(Tableau2[[#This Row],[Date de début]],Tableau2[[#This Row],[Date de fin]],"m")</f>
        <v>0</v>
      </c>
      <c r="AD513" s="224"/>
      <c r="AE513" s="225"/>
      <c r="AF513" s="225"/>
      <c r="AG513" s="222"/>
      <c r="AH513" s="227"/>
      <c r="AI513" s="226"/>
      <c r="AJ513" s="340"/>
      <c r="AK513" s="341">
        <f t="shared" si="9"/>
        <v>0</v>
      </c>
      <c r="AL513" s="342"/>
    </row>
    <row r="514" spans="3:38" ht="14" x14ac:dyDescent="0.35">
      <c r="C514" s="241"/>
      <c r="D514" s="225" t="str">
        <f>IF(ISBLANK(Tableau2[[#This Row],[Date de signature]]),"",UPPER(TEXT(Tableau2[[#This Row],[Date de signature]],"mmm")))</f>
        <v/>
      </c>
      <c r="E514" s="231" t="str">
        <f>IF(ISBLANK(Tableau2[[#This Row],[Date de signature]]),"",UPPER(TEXT(Tableau2[[#This Row],[Date de signature]],"AAAA")))</f>
        <v/>
      </c>
      <c r="F514" s="240"/>
      <c r="G514" s="242"/>
      <c r="H514" s="328"/>
      <c r="I514" s="327"/>
      <c r="J514" s="333"/>
      <c r="K514" s="324" t="str">
        <f>IFERROR(VLOOKUP(Tableau2[[#This Row],[Nom association/Sigle]],Tableau1[],2,FALSE),"")</f>
        <v/>
      </c>
      <c r="L514" s="324" t="str">
        <f>IFERROR(VLOOKUP(Tableau2[[#This Row],[Nom association/Sigle]],Tableau1[],4,FALSE),"")</f>
        <v/>
      </c>
      <c r="M514" s="324" t="str">
        <f>IFERROR(VLOOKUP(Tableau2[[#This Row],[Nom association/Sigle]],Tableau1[],5,FALSE),"")</f>
        <v/>
      </c>
      <c r="N514" s="73" t="str">
        <f>IFERROR(VLOOKUP(Tableau2[[#This Row],[Nom association/Sigle]],Tableau1[],6,FALSE),"")</f>
        <v/>
      </c>
      <c r="O514" s="324" t="str">
        <f>IFERROR(VLOOKUP(Tableau2[[#This Row],[Nom association/Sigle]],Tableau1[],7,FALSE),"")</f>
        <v/>
      </c>
      <c r="P514" s="222"/>
      <c r="Q514" s="333"/>
      <c r="R514" s="222"/>
      <c r="S514" s="223"/>
      <c r="T514" s="224"/>
      <c r="U514" s="224"/>
      <c r="V514" s="222"/>
      <c r="W514" s="220"/>
      <c r="X514" s="220" t="str">
        <f>IF(ISBLANK(Tableau2[[#This Row],[Date de début]]),"",UPPER(TEXT(Tableau2[[#This Row],[Date de début]],"mmm")))</f>
        <v/>
      </c>
      <c r="Y514" s="219" t="str">
        <f>IF(ISBLANK(Tableau2[[#This Row],[Date de début]]),"",UPPER(TEXT(Tableau2[[#This Row],[Date de début]],"AAAA")))</f>
        <v/>
      </c>
      <c r="Z514" s="220"/>
      <c r="AA514" s="218" t="str">
        <f>IF(ISBLANK(Tableau2[[#This Row],[Date de fin]]),"",UPPER(TEXT(Tableau2[[#This Row],[Date de fin]],"mmm")))</f>
        <v/>
      </c>
      <c r="AB514" s="221" t="str">
        <f>IF(ISBLANK(Tableau2[[#This Row],[Date de fin]]),"",UPPER(TEXT(Tableau2[[#This Row],[Date de fin]],"AAAA")))</f>
        <v/>
      </c>
      <c r="AC514" s="229">
        <f>DATEDIF(Tableau2[[#This Row],[Date de début]],Tableau2[[#This Row],[Date de fin]],"m")</f>
        <v>0</v>
      </c>
      <c r="AD514" s="224"/>
      <c r="AE514" s="225"/>
      <c r="AF514" s="225"/>
      <c r="AG514" s="222"/>
      <c r="AH514" s="227"/>
      <c r="AI514" s="226"/>
      <c r="AJ514" s="340"/>
      <c r="AK514" s="341">
        <f t="shared" si="9"/>
        <v>0</v>
      </c>
      <c r="AL514" s="342"/>
    </row>
    <row r="515" spans="3:38" ht="14" x14ac:dyDescent="0.35">
      <c r="C515" s="241"/>
      <c r="D515" s="225" t="str">
        <f>IF(ISBLANK(Tableau2[[#This Row],[Date de signature]]),"",UPPER(TEXT(Tableau2[[#This Row],[Date de signature]],"mmm")))</f>
        <v/>
      </c>
      <c r="E515" s="231" t="str">
        <f>IF(ISBLANK(Tableau2[[#This Row],[Date de signature]]),"",UPPER(TEXT(Tableau2[[#This Row],[Date de signature]],"AAAA")))</f>
        <v/>
      </c>
      <c r="F515" s="240"/>
      <c r="G515" s="242"/>
      <c r="H515" s="328"/>
      <c r="I515" s="327"/>
      <c r="J515" s="333"/>
      <c r="K515" s="324" t="str">
        <f>IFERROR(VLOOKUP(Tableau2[[#This Row],[Nom association/Sigle]],Tableau1[],2,FALSE),"")</f>
        <v/>
      </c>
      <c r="L515" s="324" t="str">
        <f>IFERROR(VLOOKUP(Tableau2[[#This Row],[Nom association/Sigle]],Tableau1[],4,FALSE),"")</f>
        <v/>
      </c>
      <c r="M515" s="324" t="str">
        <f>IFERROR(VLOOKUP(Tableau2[[#This Row],[Nom association/Sigle]],Tableau1[],5,FALSE),"")</f>
        <v/>
      </c>
      <c r="N515" s="73" t="str">
        <f>IFERROR(VLOOKUP(Tableau2[[#This Row],[Nom association/Sigle]],Tableau1[],6,FALSE),"")</f>
        <v/>
      </c>
      <c r="O515" s="324" t="str">
        <f>IFERROR(VLOOKUP(Tableau2[[#This Row],[Nom association/Sigle]],Tableau1[],7,FALSE),"")</f>
        <v/>
      </c>
      <c r="P515" s="222"/>
      <c r="Q515" s="333"/>
      <c r="R515" s="222"/>
      <c r="S515" s="223"/>
      <c r="T515" s="224"/>
      <c r="U515" s="224"/>
      <c r="V515" s="222"/>
      <c r="W515" s="220"/>
      <c r="X515" s="220" t="str">
        <f>IF(ISBLANK(Tableau2[[#This Row],[Date de début]]),"",UPPER(TEXT(Tableau2[[#This Row],[Date de début]],"mmm")))</f>
        <v/>
      </c>
      <c r="Y515" s="219" t="str">
        <f>IF(ISBLANK(Tableau2[[#This Row],[Date de début]]),"",UPPER(TEXT(Tableau2[[#This Row],[Date de début]],"AAAA")))</f>
        <v/>
      </c>
      <c r="Z515" s="220"/>
      <c r="AA515" s="218" t="str">
        <f>IF(ISBLANK(Tableau2[[#This Row],[Date de fin]]),"",UPPER(TEXT(Tableau2[[#This Row],[Date de fin]],"mmm")))</f>
        <v/>
      </c>
      <c r="AB515" s="221" t="str">
        <f>IF(ISBLANK(Tableau2[[#This Row],[Date de fin]]),"",UPPER(TEXT(Tableau2[[#This Row],[Date de fin]],"AAAA")))</f>
        <v/>
      </c>
      <c r="AC515" s="229">
        <f>DATEDIF(Tableau2[[#This Row],[Date de début]],Tableau2[[#This Row],[Date de fin]],"m")</f>
        <v>0</v>
      </c>
      <c r="AD515" s="224"/>
      <c r="AE515" s="225"/>
      <c r="AF515" s="225"/>
      <c r="AG515" s="222"/>
      <c r="AH515" s="227"/>
      <c r="AI515" s="226"/>
      <c r="AJ515" s="340"/>
      <c r="AK515" s="341">
        <f t="shared" si="9"/>
        <v>0</v>
      </c>
      <c r="AL515" s="342"/>
    </row>
    <row r="516" spans="3:38" ht="14" x14ac:dyDescent="0.35">
      <c r="C516" s="241"/>
      <c r="D516" s="225" t="str">
        <f>IF(ISBLANK(Tableau2[[#This Row],[Date de signature]]),"",UPPER(TEXT(Tableau2[[#This Row],[Date de signature]],"mmm")))</f>
        <v/>
      </c>
      <c r="E516" s="231" t="str">
        <f>IF(ISBLANK(Tableau2[[#This Row],[Date de signature]]),"",UPPER(TEXT(Tableau2[[#This Row],[Date de signature]],"AAAA")))</f>
        <v/>
      </c>
      <c r="F516" s="240"/>
      <c r="G516" s="242"/>
      <c r="H516" s="328"/>
      <c r="I516" s="327"/>
      <c r="J516" s="333"/>
      <c r="K516" s="324" t="str">
        <f>IFERROR(VLOOKUP(Tableau2[[#This Row],[Nom association/Sigle]],Tableau1[],2,FALSE),"")</f>
        <v/>
      </c>
      <c r="L516" s="324" t="str">
        <f>IFERROR(VLOOKUP(Tableau2[[#This Row],[Nom association/Sigle]],Tableau1[],4,FALSE),"")</f>
        <v/>
      </c>
      <c r="M516" s="324" t="str">
        <f>IFERROR(VLOOKUP(Tableau2[[#This Row],[Nom association/Sigle]],Tableau1[],5,FALSE),"")</f>
        <v/>
      </c>
      <c r="N516" s="73" t="str">
        <f>IFERROR(VLOOKUP(Tableau2[[#This Row],[Nom association/Sigle]],Tableau1[],6,FALSE),"")</f>
        <v/>
      </c>
      <c r="O516" s="324" t="str">
        <f>IFERROR(VLOOKUP(Tableau2[[#This Row],[Nom association/Sigle]],Tableau1[],7,FALSE),"")</f>
        <v/>
      </c>
      <c r="P516" s="222"/>
      <c r="Q516" s="333"/>
      <c r="R516" s="222"/>
      <c r="S516" s="223"/>
      <c r="T516" s="224"/>
      <c r="U516" s="224"/>
      <c r="V516" s="222"/>
      <c r="W516" s="220"/>
      <c r="X516" s="220" t="str">
        <f>IF(ISBLANK(Tableau2[[#This Row],[Date de début]]),"",UPPER(TEXT(Tableau2[[#This Row],[Date de début]],"mmm")))</f>
        <v/>
      </c>
      <c r="Y516" s="219" t="str">
        <f>IF(ISBLANK(Tableau2[[#This Row],[Date de début]]),"",UPPER(TEXT(Tableau2[[#This Row],[Date de début]],"AAAA")))</f>
        <v/>
      </c>
      <c r="Z516" s="220"/>
      <c r="AA516" s="218" t="str">
        <f>IF(ISBLANK(Tableau2[[#This Row],[Date de fin]]),"",UPPER(TEXT(Tableau2[[#This Row],[Date de fin]],"mmm")))</f>
        <v/>
      </c>
      <c r="AB516" s="221" t="str">
        <f>IF(ISBLANK(Tableau2[[#This Row],[Date de fin]]),"",UPPER(TEXT(Tableau2[[#This Row],[Date de fin]],"AAAA")))</f>
        <v/>
      </c>
      <c r="AC516" s="229">
        <f>DATEDIF(Tableau2[[#This Row],[Date de début]],Tableau2[[#This Row],[Date de fin]],"m")</f>
        <v>0</v>
      </c>
      <c r="AD516" s="224"/>
      <c r="AE516" s="225"/>
      <c r="AF516" s="225"/>
      <c r="AG516" s="222"/>
      <c r="AH516" s="227"/>
      <c r="AI516" s="226"/>
      <c r="AJ516" s="340"/>
      <c r="AK516" s="341">
        <f t="shared" si="9"/>
        <v>0</v>
      </c>
      <c r="AL516" s="342"/>
    </row>
    <row r="517" spans="3:38" ht="14" x14ac:dyDescent="0.35">
      <c r="C517" s="241"/>
      <c r="D517" s="225" t="str">
        <f>IF(ISBLANK(Tableau2[[#This Row],[Date de signature]]),"",UPPER(TEXT(Tableau2[[#This Row],[Date de signature]],"mmm")))</f>
        <v/>
      </c>
      <c r="E517" s="231" t="str">
        <f>IF(ISBLANK(Tableau2[[#This Row],[Date de signature]]),"",UPPER(TEXT(Tableau2[[#This Row],[Date de signature]],"AAAA")))</f>
        <v/>
      </c>
      <c r="F517" s="240"/>
      <c r="G517" s="242"/>
      <c r="H517" s="328"/>
      <c r="I517" s="327"/>
      <c r="J517" s="333"/>
      <c r="K517" s="324" t="str">
        <f>IFERROR(VLOOKUP(Tableau2[[#This Row],[Nom association/Sigle]],Tableau1[],2,FALSE),"")</f>
        <v/>
      </c>
      <c r="L517" s="324" t="str">
        <f>IFERROR(VLOOKUP(Tableau2[[#This Row],[Nom association/Sigle]],Tableau1[],4,FALSE),"")</f>
        <v/>
      </c>
      <c r="M517" s="324" t="str">
        <f>IFERROR(VLOOKUP(Tableau2[[#This Row],[Nom association/Sigle]],Tableau1[],5,FALSE),"")</f>
        <v/>
      </c>
      <c r="N517" s="73" t="str">
        <f>IFERROR(VLOOKUP(Tableau2[[#This Row],[Nom association/Sigle]],Tableau1[],6,FALSE),"")</f>
        <v/>
      </c>
      <c r="O517" s="324" t="str">
        <f>IFERROR(VLOOKUP(Tableau2[[#This Row],[Nom association/Sigle]],Tableau1[],7,FALSE),"")</f>
        <v/>
      </c>
      <c r="P517" s="222"/>
      <c r="Q517" s="333"/>
      <c r="R517" s="222"/>
      <c r="S517" s="223"/>
      <c r="T517" s="224"/>
      <c r="U517" s="224"/>
      <c r="V517" s="222"/>
      <c r="W517" s="220"/>
      <c r="X517" s="220" t="str">
        <f>IF(ISBLANK(Tableau2[[#This Row],[Date de début]]),"",UPPER(TEXT(Tableau2[[#This Row],[Date de début]],"mmm")))</f>
        <v/>
      </c>
      <c r="Y517" s="219" t="str">
        <f>IF(ISBLANK(Tableau2[[#This Row],[Date de début]]),"",UPPER(TEXT(Tableau2[[#This Row],[Date de début]],"AAAA")))</f>
        <v/>
      </c>
      <c r="Z517" s="220"/>
      <c r="AA517" s="218" t="str">
        <f>IF(ISBLANK(Tableau2[[#This Row],[Date de fin]]),"",UPPER(TEXT(Tableau2[[#This Row],[Date de fin]],"mmm")))</f>
        <v/>
      </c>
      <c r="AB517" s="221" t="str">
        <f>IF(ISBLANK(Tableau2[[#This Row],[Date de fin]]),"",UPPER(TEXT(Tableau2[[#This Row],[Date de fin]],"AAAA")))</f>
        <v/>
      </c>
      <c r="AC517" s="229">
        <f>DATEDIF(Tableau2[[#This Row],[Date de début]],Tableau2[[#This Row],[Date de fin]],"m")</f>
        <v>0</v>
      </c>
      <c r="AD517" s="224"/>
      <c r="AE517" s="225"/>
      <c r="AF517" s="225"/>
      <c r="AG517" s="222"/>
      <c r="AH517" s="227"/>
      <c r="AI517" s="226"/>
      <c r="AJ517" s="340"/>
      <c r="AK517" s="341">
        <f t="shared" si="9"/>
        <v>0</v>
      </c>
      <c r="AL517" s="342"/>
    </row>
    <row r="518" spans="3:38" ht="14" x14ac:dyDescent="0.35">
      <c r="C518" s="241"/>
      <c r="D518" s="225" t="str">
        <f>IF(ISBLANK(Tableau2[[#This Row],[Date de signature]]),"",UPPER(TEXT(Tableau2[[#This Row],[Date de signature]],"mmm")))</f>
        <v/>
      </c>
      <c r="E518" s="231" t="str">
        <f>IF(ISBLANK(Tableau2[[#This Row],[Date de signature]]),"",UPPER(TEXT(Tableau2[[#This Row],[Date de signature]],"AAAA")))</f>
        <v/>
      </c>
      <c r="F518" s="240"/>
      <c r="G518" s="242"/>
      <c r="H518" s="328"/>
      <c r="I518" s="327"/>
      <c r="J518" s="333"/>
      <c r="K518" s="324" t="str">
        <f>IFERROR(VLOOKUP(Tableau2[[#This Row],[Nom association/Sigle]],Tableau1[],2,FALSE),"")</f>
        <v/>
      </c>
      <c r="L518" s="324" t="str">
        <f>IFERROR(VLOOKUP(Tableau2[[#This Row],[Nom association/Sigle]],Tableau1[],4,FALSE),"")</f>
        <v/>
      </c>
      <c r="M518" s="324" t="str">
        <f>IFERROR(VLOOKUP(Tableau2[[#This Row],[Nom association/Sigle]],Tableau1[],5,FALSE),"")</f>
        <v/>
      </c>
      <c r="N518" s="73" t="str">
        <f>IFERROR(VLOOKUP(Tableau2[[#This Row],[Nom association/Sigle]],Tableau1[],6,FALSE),"")</f>
        <v/>
      </c>
      <c r="O518" s="324" t="str">
        <f>IFERROR(VLOOKUP(Tableau2[[#This Row],[Nom association/Sigle]],Tableau1[],7,FALSE),"")</f>
        <v/>
      </c>
      <c r="P518" s="222"/>
      <c r="Q518" s="333"/>
      <c r="R518" s="222"/>
      <c r="S518" s="223"/>
      <c r="T518" s="224"/>
      <c r="U518" s="224"/>
      <c r="V518" s="222"/>
      <c r="W518" s="220"/>
      <c r="X518" s="220" t="str">
        <f>IF(ISBLANK(Tableau2[[#This Row],[Date de début]]),"",UPPER(TEXT(Tableau2[[#This Row],[Date de début]],"mmm")))</f>
        <v/>
      </c>
      <c r="Y518" s="219" t="str">
        <f>IF(ISBLANK(Tableau2[[#This Row],[Date de début]]),"",UPPER(TEXT(Tableau2[[#This Row],[Date de début]],"AAAA")))</f>
        <v/>
      </c>
      <c r="Z518" s="220"/>
      <c r="AA518" s="218" t="str">
        <f>IF(ISBLANK(Tableau2[[#This Row],[Date de fin]]),"",UPPER(TEXT(Tableau2[[#This Row],[Date de fin]],"mmm")))</f>
        <v/>
      </c>
      <c r="AB518" s="221" t="str">
        <f>IF(ISBLANK(Tableau2[[#This Row],[Date de fin]]),"",UPPER(TEXT(Tableau2[[#This Row],[Date de fin]],"AAAA")))</f>
        <v/>
      </c>
      <c r="AC518" s="229">
        <f>DATEDIF(Tableau2[[#This Row],[Date de début]],Tableau2[[#This Row],[Date de fin]],"m")</f>
        <v>0</v>
      </c>
      <c r="AD518" s="224"/>
      <c r="AE518" s="225"/>
      <c r="AF518" s="225"/>
      <c r="AG518" s="222"/>
      <c r="AH518" s="227"/>
      <c r="AI518" s="226"/>
      <c r="AJ518" s="340"/>
      <c r="AK518" s="341">
        <f t="shared" si="9"/>
        <v>0</v>
      </c>
      <c r="AL518" s="342"/>
    </row>
    <row r="519" spans="3:38" ht="14" x14ac:dyDescent="0.35">
      <c r="C519" s="241"/>
      <c r="D519" s="225" t="str">
        <f>IF(ISBLANK(Tableau2[[#This Row],[Date de signature]]),"",UPPER(TEXT(Tableau2[[#This Row],[Date de signature]],"mmm")))</f>
        <v/>
      </c>
      <c r="E519" s="231" t="str">
        <f>IF(ISBLANK(Tableau2[[#This Row],[Date de signature]]),"",UPPER(TEXT(Tableau2[[#This Row],[Date de signature]],"AAAA")))</f>
        <v/>
      </c>
      <c r="F519" s="240"/>
      <c r="G519" s="242"/>
      <c r="H519" s="328"/>
      <c r="I519" s="327"/>
      <c r="J519" s="333"/>
      <c r="K519" s="324" t="str">
        <f>IFERROR(VLOOKUP(Tableau2[[#This Row],[Nom association/Sigle]],Tableau1[],2,FALSE),"")</f>
        <v/>
      </c>
      <c r="L519" s="324" t="str">
        <f>IFERROR(VLOOKUP(Tableau2[[#This Row],[Nom association/Sigle]],Tableau1[],4,FALSE),"")</f>
        <v/>
      </c>
      <c r="M519" s="324" t="str">
        <f>IFERROR(VLOOKUP(Tableau2[[#This Row],[Nom association/Sigle]],Tableau1[],5,FALSE),"")</f>
        <v/>
      </c>
      <c r="N519" s="73" t="str">
        <f>IFERROR(VLOOKUP(Tableau2[[#This Row],[Nom association/Sigle]],Tableau1[],6,FALSE),"")</f>
        <v/>
      </c>
      <c r="O519" s="324" t="str">
        <f>IFERROR(VLOOKUP(Tableau2[[#This Row],[Nom association/Sigle]],Tableau1[],7,FALSE),"")</f>
        <v/>
      </c>
      <c r="P519" s="222"/>
      <c r="Q519" s="333"/>
      <c r="R519" s="222"/>
      <c r="S519" s="223"/>
      <c r="T519" s="224"/>
      <c r="U519" s="224"/>
      <c r="V519" s="222"/>
      <c r="W519" s="220"/>
      <c r="X519" s="220" t="str">
        <f>IF(ISBLANK(Tableau2[[#This Row],[Date de début]]),"",UPPER(TEXT(Tableau2[[#This Row],[Date de début]],"mmm")))</f>
        <v/>
      </c>
      <c r="Y519" s="219" t="str">
        <f>IF(ISBLANK(Tableau2[[#This Row],[Date de début]]),"",UPPER(TEXT(Tableau2[[#This Row],[Date de début]],"AAAA")))</f>
        <v/>
      </c>
      <c r="Z519" s="220"/>
      <c r="AA519" s="218" t="str">
        <f>IF(ISBLANK(Tableau2[[#This Row],[Date de fin]]),"",UPPER(TEXT(Tableau2[[#This Row],[Date de fin]],"mmm")))</f>
        <v/>
      </c>
      <c r="AB519" s="221" t="str">
        <f>IF(ISBLANK(Tableau2[[#This Row],[Date de fin]]),"",UPPER(TEXT(Tableau2[[#This Row],[Date de fin]],"AAAA")))</f>
        <v/>
      </c>
      <c r="AC519" s="229">
        <f>DATEDIF(Tableau2[[#This Row],[Date de début]],Tableau2[[#This Row],[Date de fin]],"m")</f>
        <v>0</v>
      </c>
      <c r="AD519" s="224"/>
      <c r="AE519" s="225"/>
      <c r="AF519" s="225"/>
      <c r="AG519" s="222"/>
      <c r="AH519" s="227"/>
      <c r="AI519" s="226"/>
      <c r="AJ519" s="340"/>
      <c r="AK519" s="341">
        <f t="shared" si="9"/>
        <v>0</v>
      </c>
      <c r="AL519" s="342"/>
    </row>
    <row r="520" spans="3:38" ht="14" x14ac:dyDescent="0.35">
      <c r="C520" s="241"/>
      <c r="D520" s="225" t="str">
        <f>IF(ISBLANK(Tableau2[[#This Row],[Date de signature]]),"",UPPER(TEXT(Tableau2[[#This Row],[Date de signature]],"mmm")))</f>
        <v/>
      </c>
      <c r="E520" s="231" t="str">
        <f>IF(ISBLANK(Tableau2[[#This Row],[Date de signature]]),"",UPPER(TEXT(Tableau2[[#This Row],[Date de signature]],"AAAA")))</f>
        <v/>
      </c>
      <c r="F520" s="240"/>
      <c r="G520" s="242"/>
      <c r="H520" s="328"/>
      <c r="I520" s="327"/>
      <c r="J520" s="333"/>
      <c r="K520" s="324" t="str">
        <f>IFERROR(VLOOKUP(Tableau2[[#This Row],[Nom association/Sigle]],Tableau1[],2,FALSE),"")</f>
        <v/>
      </c>
      <c r="L520" s="324" t="str">
        <f>IFERROR(VLOOKUP(Tableau2[[#This Row],[Nom association/Sigle]],Tableau1[],4,FALSE),"")</f>
        <v/>
      </c>
      <c r="M520" s="324" t="str">
        <f>IFERROR(VLOOKUP(Tableau2[[#This Row],[Nom association/Sigle]],Tableau1[],5,FALSE),"")</f>
        <v/>
      </c>
      <c r="N520" s="73" t="str">
        <f>IFERROR(VLOOKUP(Tableau2[[#This Row],[Nom association/Sigle]],Tableau1[],6,FALSE),"")</f>
        <v/>
      </c>
      <c r="O520" s="324" t="str">
        <f>IFERROR(VLOOKUP(Tableau2[[#This Row],[Nom association/Sigle]],Tableau1[],7,FALSE),"")</f>
        <v/>
      </c>
      <c r="P520" s="222"/>
      <c r="Q520" s="333"/>
      <c r="R520" s="222"/>
      <c r="S520" s="223"/>
      <c r="T520" s="224"/>
      <c r="U520" s="224"/>
      <c r="V520" s="222"/>
      <c r="W520" s="220"/>
      <c r="X520" s="220" t="str">
        <f>IF(ISBLANK(Tableau2[[#This Row],[Date de début]]),"",UPPER(TEXT(Tableau2[[#This Row],[Date de début]],"mmm")))</f>
        <v/>
      </c>
      <c r="Y520" s="219" t="str">
        <f>IF(ISBLANK(Tableau2[[#This Row],[Date de début]]),"",UPPER(TEXT(Tableau2[[#This Row],[Date de début]],"AAAA")))</f>
        <v/>
      </c>
      <c r="Z520" s="220"/>
      <c r="AA520" s="218" t="str">
        <f>IF(ISBLANK(Tableau2[[#This Row],[Date de fin]]),"",UPPER(TEXT(Tableau2[[#This Row],[Date de fin]],"mmm")))</f>
        <v/>
      </c>
      <c r="AB520" s="221" t="str">
        <f>IF(ISBLANK(Tableau2[[#This Row],[Date de fin]]),"",UPPER(TEXT(Tableau2[[#This Row],[Date de fin]],"AAAA")))</f>
        <v/>
      </c>
      <c r="AC520" s="229">
        <f>DATEDIF(Tableau2[[#This Row],[Date de début]],Tableau2[[#This Row],[Date de fin]],"m")</f>
        <v>0</v>
      </c>
      <c r="AD520" s="224"/>
      <c r="AE520" s="225"/>
      <c r="AF520" s="225"/>
      <c r="AG520" s="222"/>
      <c r="AH520" s="227"/>
      <c r="AI520" s="226"/>
      <c r="AJ520" s="340"/>
      <c r="AK520" s="341">
        <f t="shared" si="9"/>
        <v>0</v>
      </c>
      <c r="AL520" s="342"/>
    </row>
    <row r="521" spans="3:38" ht="14" x14ac:dyDescent="0.35">
      <c r="C521" s="241"/>
      <c r="D521" s="225" t="str">
        <f>IF(ISBLANK(Tableau2[[#This Row],[Date de signature]]),"",UPPER(TEXT(Tableau2[[#This Row],[Date de signature]],"mmm")))</f>
        <v/>
      </c>
      <c r="E521" s="231" t="str">
        <f>IF(ISBLANK(Tableau2[[#This Row],[Date de signature]]),"",UPPER(TEXT(Tableau2[[#This Row],[Date de signature]],"AAAA")))</f>
        <v/>
      </c>
      <c r="F521" s="240"/>
      <c r="G521" s="242"/>
      <c r="H521" s="328"/>
      <c r="I521" s="327"/>
      <c r="J521" s="333"/>
      <c r="K521" s="324" t="str">
        <f>IFERROR(VLOOKUP(Tableau2[[#This Row],[Nom association/Sigle]],Tableau1[],2,FALSE),"")</f>
        <v/>
      </c>
      <c r="L521" s="324" t="str">
        <f>IFERROR(VLOOKUP(Tableau2[[#This Row],[Nom association/Sigle]],Tableau1[],4,FALSE),"")</f>
        <v/>
      </c>
      <c r="M521" s="324" t="str">
        <f>IFERROR(VLOOKUP(Tableau2[[#This Row],[Nom association/Sigle]],Tableau1[],5,FALSE),"")</f>
        <v/>
      </c>
      <c r="N521" s="73" t="str">
        <f>IFERROR(VLOOKUP(Tableau2[[#This Row],[Nom association/Sigle]],Tableau1[],6,FALSE),"")</f>
        <v/>
      </c>
      <c r="O521" s="324" t="str">
        <f>IFERROR(VLOOKUP(Tableau2[[#This Row],[Nom association/Sigle]],Tableau1[],7,FALSE),"")</f>
        <v/>
      </c>
      <c r="P521" s="222"/>
      <c r="Q521" s="333"/>
      <c r="R521" s="222"/>
      <c r="S521" s="223"/>
      <c r="T521" s="224"/>
      <c r="U521" s="224"/>
      <c r="V521" s="222"/>
      <c r="W521" s="220"/>
      <c r="X521" s="220" t="str">
        <f>IF(ISBLANK(Tableau2[[#This Row],[Date de début]]),"",UPPER(TEXT(Tableau2[[#This Row],[Date de début]],"mmm")))</f>
        <v/>
      </c>
      <c r="Y521" s="219" t="str">
        <f>IF(ISBLANK(Tableau2[[#This Row],[Date de début]]),"",UPPER(TEXT(Tableau2[[#This Row],[Date de début]],"AAAA")))</f>
        <v/>
      </c>
      <c r="Z521" s="220"/>
      <c r="AA521" s="218" t="str">
        <f>IF(ISBLANK(Tableau2[[#This Row],[Date de fin]]),"",UPPER(TEXT(Tableau2[[#This Row],[Date de fin]],"mmm")))</f>
        <v/>
      </c>
      <c r="AB521" s="221" t="str">
        <f>IF(ISBLANK(Tableau2[[#This Row],[Date de fin]]),"",UPPER(TEXT(Tableau2[[#This Row],[Date de fin]],"AAAA")))</f>
        <v/>
      </c>
      <c r="AC521" s="229">
        <f>DATEDIF(Tableau2[[#This Row],[Date de début]],Tableau2[[#This Row],[Date de fin]],"m")</f>
        <v>0</v>
      </c>
      <c r="AD521" s="224"/>
      <c r="AE521" s="225"/>
      <c r="AF521" s="225"/>
      <c r="AG521" s="222"/>
      <c r="AH521" s="227"/>
      <c r="AI521" s="226"/>
      <c r="AJ521" s="340"/>
      <c r="AK521" s="341">
        <f t="shared" si="9"/>
        <v>0</v>
      </c>
      <c r="AL521" s="342"/>
    </row>
    <row r="522" spans="3:38" ht="14" x14ac:dyDescent="0.35">
      <c r="C522" s="241"/>
      <c r="D522" s="225" t="str">
        <f>IF(ISBLANK(Tableau2[[#This Row],[Date de signature]]),"",UPPER(TEXT(Tableau2[[#This Row],[Date de signature]],"mmm")))</f>
        <v/>
      </c>
      <c r="E522" s="231" t="str">
        <f>IF(ISBLANK(Tableau2[[#This Row],[Date de signature]]),"",UPPER(TEXT(Tableau2[[#This Row],[Date de signature]],"AAAA")))</f>
        <v/>
      </c>
      <c r="F522" s="240"/>
      <c r="G522" s="242"/>
      <c r="H522" s="328"/>
      <c r="I522" s="327"/>
      <c r="J522" s="333"/>
      <c r="K522" s="324" t="str">
        <f>IFERROR(VLOOKUP(Tableau2[[#This Row],[Nom association/Sigle]],Tableau1[],2,FALSE),"")</f>
        <v/>
      </c>
      <c r="L522" s="324" t="str">
        <f>IFERROR(VLOOKUP(Tableau2[[#This Row],[Nom association/Sigle]],Tableau1[],4,FALSE),"")</f>
        <v/>
      </c>
      <c r="M522" s="324" t="str">
        <f>IFERROR(VLOOKUP(Tableau2[[#This Row],[Nom association/Sigle]],Tableau1[],5,FALSE),"")</f>
        <v/>
      </c>
      <c r="N522" s="73" t="str">
        <f>IFERROR(VLOOKUP(Tableau2[[#This Row],[Nom association/Sigle]],Tableau1[],6,FALSE),"")</f>
        <v/>
      </c>
      <c r="O522" s="324" t="str">
        <f>IFERROR(VLOOKUP(Tableau2[[#This Row],[Nom association/Sigle]],Tableau1[],7,FALSE),"")</f>
        <v/>
      </c>
      <c r="P522" s="222"/>
      <c r="Q522" s="333"/>
      <c r="R522" s="222"/>
      <c r="S522" s="223"/>
      <c r="T522" s="224"/>
      <c r="U522" s="224"/>
      <c r="V522" s="222"/>
      <c r="W522" s="220"/>
      <c r="X522" s="220" t="str">
        <f>IF(ISBLANK(Tableau2[[#This Row],[Date de début]]),"",UPPER(TEXT(Tableau2[[#This Row],[Date de début]],"mmm")))</f>
        <v/>
      </c>
      <c r="Y522" s="219" t="str">
        <f>IF(ISBLANK(Tableau2[[#This Row],[Date de début]]),"",UPPER(TEXT(Tableau2[[#This Row],[Date de début]],"AAAA")))</f>
        <v/>
      </c>
      <c r="Z522" s="220"/>
      <c r="AA522" s="218" t="str">
        <f>IF(ISBLANK(Tableau2[[#This Row],[Date de fin]]),"",UPPER(TEXT(Tableau2[[#This Row],[Date de fin]],"mmm")))</f>
        <v/>
      </c>
      <c r="AB522" s="221" t="str">
        <f>IF(ISBLANK(Tableau2[[#This Row],[Date de fin]]),"",UPPER(TEXT(Tableau2[[#This Row],[Date de fin]],"AAAA")))</f>
        <v/>
      </c>
      <c r="AC522" s="229">
        <f>DATEDIF(Tableau2[[#This Row],[Date de début]],Tableau2[[#This Row],[Date de fin]],"m")</f>
        <v>0</v>
      </c>
      <c r="AD522" s="224"/>
      <c r="AE522" s="225"/>
      <c r="AF522" s="225"/>
      <c r="AG522" s="222"/>
      <c r="AH522" s="227"/>
      <c r="AI522" s="226"/>
      <c r="AJ522" s="340"/>
      <c r="AK522" s="341">
        <f t="shared" si="9"/>
        <v>0</v>
      </c>
      <c r="AL522" s="342"/>
    </row>
    <row r="523" spans="3:38" ht="14" x14ac:dyDescent="0.35">
      <c r="C523" s="241"/>
      <c r="D523" s="225" t="str">
        <f>IF(ISBLANK(Tableau2[[#This Row],[Date de signature]]),"",UPPER(TEXT(Tableau2[[#This Row],[Date de signature]],"mmm")))</f>
        <v/>
      </c>
      <c r="E523" s="231" t="str">
        <f>IF(ISBLANK(Tableau2[[#This Row],[Date de signature]]),"",UPPER(TEXT(Tableau2[[#This Row],[Date de signature]],"AAAA")))</f>
        <v/>
      </c>
      <c r="F523" s="240"/>
      <c r="G523" s="242"/>
      <c r="H523" s="328"/>
      <c r="I523" s="327"/>
      <c r="J523" s="333"/>
      <c r="K523" s="324" t="str">
        <f>IFERROR(VLOOKUP(Tableau2[[#This Row],[Nom association/Sigle]],Tableau1[],2,FALSE),"")</f>
        <v/>
      </c>
      <c r="L523" s="324" t="str">
        <f>IFERROR(VLOOKUP(Tableau2[[#This Row],[Nom association/Sigle]],Tableau1[],4,FALSE),"")</f>
        <v/>
      </c>
      <c r="M523" s="324" t="str">
        <f>IFERROR(VLOOKUP(Tableau2[[#This Row],[Nom association/Sigle]],Tableau1[],5,FALSE),"")</f>
        <v/>
      </c>
      <c r="N523" s="73" t="str">
        <f>IFERROR(VLOOKUP(Tableau2[[#This Row],[Nom association/Sigle]],Tableau1[],6,FALSE),"")</f>
        <v/>
      </c>
      <c r="O523" s="324" t="str">
        <f>IFERROR(VLOOKUP(Tableau2[[#This Row],[Nom association/Sigle]],Tableau1[],7,FALSE),"")</f>
        <v/>
      </c>
      <c r="P523" s="222"/>
      <c r="Q523" s="333"/>
      <c r="R523" s="222"/>
      <c r="S523" s="223"/>
      <c r="T523" s="224"/>
      <c r="U523" s="224"/>
      <c r="V523" s="222"/>
      <c r="W523" s="220"/>
      <c r="X523" s="220" t="str">
        <f>IF(ISBLANK(Tableau2[[#This Row],[Date de début]]),"",UPPER(TEXT(Tableau2[[#This Row],[Date de début]],"mmm")))</f>
        <v/>
      </c>
      <c r="Y523" s="219" t="str">
        <f>IF(ISBLANK(Tableau2[[#This Row],[Date de début]]),"",UPPER(TEXT(Tableau2[[#This Row],[Date de début]],"AAAA")))</f>
        <v/>
      </c>
      <c r="Z523" s="220"/>
      <c r="AA523" s="218" t="str">
        <f>IF(ISBLANK(Tableau2[[#This Row],[Date de fin]]),"",UPPER(TEXT(Tableau2[[#This Row],[Date de fin]],"mmm")))</f>
        <v/>
      </c>
      <c r="AB523" s="221" t="str">
        <f>IF(ISBLANK(Tableau2[[#This Row],[Date de fin]]),"",UPPER(TEXT(Tableau2[[#This Row],[Date de fin]],"AAAA")))</f>
        <v/>
      </c>
      <c r="AC523" s="229">
        <f>DATEDIF(Tableau2[[#This Row],[Date de début]],Tableau2[[#This Row],[Date de fin]],"m")</f>
        <v>0</v>
      </c>
      <c r="AD523" s="224"/>
      <c r="AE523" s="225"/>
      <c r="AF523" s="225"/>
      <c r="AG523" s="222"/>
      <c r="AH523" s="227"/>
      <c r="AI523" s="226"/>
      <c r="AJ523" s="340"/>
      <c r="AK523" s="341">
        <f t="shared" si="9"/>
        <v>0</v>
      </c>
      <c r="AL523" s="342"/>
    </row>
    <row r="524" spans="3:38" ht="14" x14ac:dyDescent="0.35">
      <c r="C524" s="241"/>
      <c r="D524" s="225" t="str">
        <f>IF(ISBLANK(Tableau2[[#This Row],[Date de signature]]),"",UPPER(TEXT(Tableau2[[#This Row],[Date de signature]],"mmm")))</f>
        <v/>
      </c>
      <c r="E524" s="231" t="str">
        <f>IF(ISBLANK(Tableau2[[#This Row],[Date de signature]]),"",UPPER(TEXT(Tableau2[[#This Row],[Date de signature]],"AAAA")))</f>
        <v/>
      </c>
      <c r="F524" s="240"/>
      <c r="G524" s="242"/>
      <c r="H524" s="328"/>
      <c r="I524" s="327"/>
      <c r="J524" s="333"/>
      <c r="K524" s="324" t="str">
        <f>IFERROR(VLOOKUP(Tableau2[[#This Row],[Nom association/Sigle]],Tableau1[],2,FALSE),"")</f>
        <v/>
      </c>
      <c r="L524" s="324" t="str">
        <f>IFERROR(VLOOKUP(Tableau2[[#This Row],[Nom association/Sigle]],Tableau1[],4,FALSE),"")</f>
        <v/>
      </c>
      <c r="M524" s="324" t="str">
        <f>IFERROR(VLOOKUP(Tableau2[[#This Row],[Nom association/Sigle]],Tableau1[],5,FALSE),"")</f>
        <v/>
      </c>
      <c r="N524" s="73" t="str">
        <f>IFERROR(VLOOKUP(Tableau2[[#This Row],[Nom association/Sigle]],Tableau1[],6,FALSE),"")</f>
        <v/>
      </c>
      <c r="O524" s="324" t="str">
        <f>IFERROR(VLOOKUP(Tableau2[[#This Row],[Nom association/Sigle]],Tableau1[],7,FALSE),"")</f>
        <v/>
      </c>
      <c r="P524" s="222"/>
      <c r="Q524" s="333"/>
      <c r="R524" s="222"/>
      <c r="S524" s="223"/>
      <c r="T524" s="224"/>
      <c r="U524" s="224"/>
      <c r="V524" s="222"/>
      <c r="W524" s="220"/>
      <c r="X524" s="220" t="str">
        <f>IF(ISBLANK(Tableau2[[#This Row],[Date de début]]),"",UPPER(TEXT(Tableau2[[#This Row],[Date de début]],"mmm")))</f>
        <v/>
      </c>
      <c r="Y524" s="219" t="str">
        <f>IF(ISBLANK(Tableau2[[#This Row],[Date de début]]),"",UPPER(TEXT(Tableau2[[#This Row],[Date de début]],"AAAA")))</f>
        <v/>
      </c>
      <c r="Z524" s="220"/>
      <c r="AA524" s="218" t="str">
        <f>IF(ISBLANK(Tableau2[[#This Row],[Date de fin]]),"",UPPER(TEXT(Tableau2[[#This Row],[Date de fin]],"mmm")))</f>
        <v/>
      </c>
      <c r="AB524" s="221" t="str">
        <f>IF(ISBLANK(Tableau2[[#This Row],[Date de fin]]),"",UPPER(TEXT(Tableau2[[#This Row],[Date de fin]],"AAAA")))</f>
        <v/>
      </c>
      <c r="AC524" s="229">
        <f>DATEDIF(Tableau2[[#This Row],[Date de début]],Tableau2[[#This Row],[Date de fin]],"m")</f>
        <v>0</v>
      </c>
      <c r="AD524" s="224"/>
      <c r="AE524" s="225"/>
      <c r="AF524" s="225"/>
      <c r="AG524" s="222"/>
      <c r="AH524" s="227"/>
      <c r="AI524" s="226"/>
      <c r="AJ524" s="340"/>
      <c r="AK524" s="341">
        <f t="shared" si="9"/>
        <v>0</v>
      </c>
      <c r="AL524" s="342"/>
    </row>
    <row r="525" spans="3:38" ht="14" x14ac:dyDescent="0.35">
      <c r="C525" s="241"/>
      <c r="D525" s="225" t="str">
        <f>IF(ISBLANK(Tableau2[[#This Row],[Date de signature]]),"",UPPER(TEXT(Tableau2[[#This Row],[Date de signature]],"mmm")))</f>
        <v/>
      </c>
      <c r="E525" s="231" t="str">
        <f>IF(ISBLANK(Tableau2[[#This Row],[Date de signature]]),"",UPPER(TEXT(Tableau2[[#This Row],[Date de signature]],"AAAA")))</f>
        <v/>
      </c>
      <c r="F525" s="240"/>
      <c r="G525" s="242"/>
      <c r="H525" s="328"/>
      <c r="I525" s="327"/>
      <c r="J525" s="333"/>
      <c r="K525" s="324" t="str">
        <f>IFERROR(VLOOKUP(Tableau2[[#This Row],[Nom association/Sigle]],Tableau1[],2,FALSE),"")</f>
        <v/>
      </c>
      <c r="L525" s="324" t="str">
        <f>IFERROR(VLOOKUP(Tableau2[[#This Row],[Nom association/Sigle]],Tableau1[],4,FALSE),"")</f>
        <v/>
      </c>
      <c r="M525" s="324" t="str">
        <f>IFERROR(VLOOKUP(Tableau2[[#This Row],[Nom association/Sigle]],Tableau1[],5,FALSE),"")</f>
        <v/>
      </c>
      <c r="N525" s="73" t="str">
        <f>IFERROR(VLOOKUP(Tableau2[[#This Row],[Nom association/Sigle]],Tableau1[],6,FALSE),"")</f>
        <v/>
      </c>
      <c r="O525" s="324" t="str">
        <f>IFERROR(VLOOKUP(Tableau2[[#This Row],[Nom association/Sigle]],Tableau1[],7,FALSE),"")</f>
        <v/>
      </c>
      <c r="P525" s="222"/>
      <c r="Q525" s="333"/>
      <c r="R525" s="222"/>
      <c r="S525" s="223"/>
      <c r="T525" s="224"/>
      <c r="U525" s="224"/>
      <c r="V525" s="222"/>
      <c r="W525" s="220"/>
      <c r="X525" s="220" t="str">
        <f>IF(ISBLANK(Tableau2[[#This Row],[Date de début]]),"",UPPER(TEXT(Tableau2[[#This Row],[Date de début]],"mmm")))</f>
        <v/>
      </c>
      <c r="Y525" s="219" t="str">
        <f>IF(ISBLANK(Tableau2[[#This Row],[Date de début]]),"",UPPER(TEXT(Tableau2[[#This Row],[Date de début]],"AAAA")))</f>
        <v/>
      </c>
      <c r="Z525" s="220"/>
      <c r="AA525" s="218" t="str">
        <f>IF(ISBLANK(Tableau2[[#This Row],[Date de fin]]),"",UPPER(TEXT(Tableau2[[#This Row],[Date de fin]],"mmm")))</f>
        <v/>
      </c>
      <c r="AB525" s="221" t="str">
        <f>IF(ISBLANK(Tableau2[[#This Row],[Date de fin]]),"",UPPER(TEXT(Tableau2[[#This Row],[Date de fin]],"AAAA")))</f>
        <v/>
      </c>
      <c r="AC525" s="229">
        <f>DATEDIF(Tableau2[[#This Row],[Date de début]],Tableau2[[#This Row],[Date de fin]],"m")</f>
        <v>0</v>
      </c>
      <c r="AD525" s="224"/>
      <c r="AE525" s="225"/>
      <c r="AF525" s="225"/>
      <c r="AG525" s="222"/>
      <c r="AH525" s="227"/>
      <c r="AI525" s="226"/>
      <c r="AJ525" s="340"/>
      <c r="AK525" s="341">
        <f t="shared" si="9"/>
        <v>0</v>
      </c>
      <c r="AL525" s="342"/>
    </row>
    <row r="526" spans="3:38" ht="14" x14ac:dyDescent="0.35">
      <c r="C526" s="241"/>
      <c r="D526" s="225" t="str">
        <f>IF(ISBLANK(Tableau2[[#This Row],[Date de signature]]),"",UPPER(TEXT(Tableau2[[#This Row],[Date de signature]],"mmm")))</f>
        <v/>
      </c>
      <c r="E526" s="231" t="str">
        <f>IF(ISBLANK(Tableau2[[#This Row],[Date de signature]]),"",UPPER(TEXT(Tableau2[[#This Row],[Date de signature]],"AAAA")))</f>
        <v/>
      </c>
      <c r="F526" s="240"/>
      <c r="G526" s="242"/>
      <c r="H526" s="328"/>
      <c r="I526" s="327"/>
      <c r="J526" s="333"/>
      <c r="K526" s="324" t="str">
        <f>IFERROR(VLOOKUP(Tableau2[[#This Row],[Nom association/Sigle]],Tableau1[],2,FALSE),"")</f>
        <v/>
      </c>
      <c r="L526" s="324" t="str">
        <f>IFERROR(VLOOKUP(Tableau2[[#This Row],[Nom association/Sigle]],Tableau1[],4,FALSE),"")</f>
        <v/>
      </c>
      <c r="M526" s="324" t="str">
        <f>IFERROR(VLOOKUP(Tableau2[[#This Row],[Nom association/Sigle]],Tableau1[],5,FALSE),"")</f>
        <v/>
      </c>
      <c r="N526" s="73" t="str">
        <f>IFERROR(VLOOKUP(Tableau2[[#This Row],[Nom association/Sigle]],Tableau1[],6,FALSE),"")</f>
        <v/>
      </c>
      <c r="O526" s="324" t="str">
        <f>IFERROR(VLOOKUP(Tableau2[[#This Row],[Nom association/Sigle]],Tableau1[],7,FALSE),"")</f>
        <v/>
      </c>
      <c r="P526" s="222"/>
      <c r="Q526" s="333"/>
      <c r="R526" s="222"/>
      <c r="S526" s="223"/>
      <c r="T526" s="224"/>
      <c r="U526" s="224"/>
      <c r="V526" s="222"/>
      <c r="W526" s="220"/>
      <c r="X526" s="220" t="str">
        <f>IF(ISBLANK(Tableau2[[#This Row],[Date de début]]),"",UPPER(TEXT(Tableau2[[#This Row],[Date de début]],"mmm")))</f>
        <v/>
      </c>
      <c r="Y526" s="219" t="str">
        <f>IF(ISBLANK(Tableau2[[#This Row],[Date de début]]),"",UPPER(TEXT(Tableau2[[#This Row],[Date de début]],"AAAA")))</f>
        <v/>
      </c>
      <c r="Z526" s="220"/>
      <c r="AA526" s="218" t="str">
        <f>IF(ISBLANK(Tableau2[[#This Row],[Date de fin]]),"",UPPER(TEXT(Tableau2[[#This Row],[Date de fin]],"mmm")))</f>
        <v/>
      </c>
      <c r="AB526" s="221" t="str">
        <f>IF(ISBLANK(Tableau2[[#This Row],[Date de fin]]),"",UPPER(TEXT(Tableau2[[#This Row],[Date de fin]],"AAAA")))</f>
        <v/>
      </c>
      <c r="AC526" s="229">
        <f>DATEDIF(Tableau2[[#This Row],[Date de début]],Tableau2[[#This Row],[Date de fin]],"m")</f>
        <v>0</v>
      </c>
      <c r="AD526" s="224"/>
      <c r="AE526" s="225"/>
      <c r="AF526" s="225"/>
      <c r="AG526" s="222"/>
      <c r="AH526" s="227"/>
      <c r="AI526" s="226"/>
      <c r="AJ526" s="340"/>
      <c r="AK526" s="341">
        <f t="shared" si="9"/>
        <v>0</v>
      </c>
      <c r="AL526" s="342"/>
    </row>
    <row r="527" spans="3:38" ht="14" x14ac:dyDescent="0.35">
      <c r="C527" s="241"/>
      <c r="D527" s="225" t="str">
        <f>IF(ISBLANK(Tableau2[[#This Row],[Date de signature]]),"",UPPER(TEXT(Tableau2[[#This Row],[Date de signature]],"mmm")))</f>
        <v/>
      </c>
      <c r="E527" s="231" t="str">
        <f>IF(ISBLANK(Tableau2[[#This Row],[Date de signature]]),"",UPPER(TEXT(Tableau2[[#This Row],[Date de signature]],"AAAA")))</f>
        <v/>
      </c>
      <c r="F527" s="240"/>
      <c r="G527" s="242"/>
      <c r="H527" s="328"/>
      <c r="I527" s="327"/>
      <c r="J527" s="333"/>
      <c r="K527" s="324" t="str">
        <f>IFERROR(VLOOKUP(Tableau2[[#This Row],[Nom association/Sigle]],Tableau1[],2,FALSE),"")</f>
        <v/>
      </c>
      <c r="L527" s="324" t="str">
        <f>IFERROR(VLOOKUP(Tableau2[[#This Row],[Nom association/Sigle]],Tableau1[],4,FALSE),"")</f>
        <v/>
      </c>
      <c r="M527" s="324" t="str">
        <f>IFERROR(VLOOKUP(Tableau2[[#This Row],[Nom association/Sigle]],Tableau1[],5,FALSE),"")</f>
        <v/>
      </c>
      <c r="N527" s="73" t="str">
        <f>IFERROR(VLOOKUP(Tableau2[[#This Row],[Nom association/Sigle]],Tableau1[],6,FALSE),"")</f>
        <v/>
      </c>
      <c r="O527" s="324" t="str">
        <f>IFERROR(VLOOKUP(Tableau2[[#This Row],[Nom association/Sigle]],Tableau1[],7,FALSE),"")</f>
        <v/>
      </c>
      <c r="P527" s="222"/>
      <c r="Q527" s="333"/>
      <c r="R527" s="222"/>
      <c r="S527" s="223"/>
      <c r="T527" s="224"/>
      <c r="U527" s="224"/>
      <c r="V527" s="222"/>
      <c r="W527" s="220"/>
      <c r="X527" s="220" t="str">
        <f>IF(ISBLANK(Tableau2[[#This Row],[Date de début]]),"",UPPER(TEXT(Tableau2[[#This Row],[Date de début]],"mmm")))</f>
        <v/>
      </c>
      <c r="Y527" s="219" t="str">
        <f>IF(ISBLANK(Tableau2[[#This Row],[Date de début]]),"",UPPER(TEXT(Tableau2[[#This Row],[Date de début]],"AAAA")))</f>
        <v/>
      </c>
      <c r="Z527" s="220"/>
      <c r="AA527" s="218" t="str">
        <f>IF(ISBLANK(Tableau2[[#This Row],[Date de fin]]),"",UPPER(TEXT(Tableau2[[#This Row],[Date de fin]],"mmm")))</f>
        <v/>
      </c>
      <c r="AB527" s="221" t="str">
        <f>IF(ISBLANK(Tableau2[[#This Row],[Date de fin]]),"",UPPER(TEXT(Tableau2[[#This Row],[Date de fin]],"AAAA")))</f>
        <v/>
      </c>
      <c r="AC527" s="229">
        <f>DATEDIF(Tableau2[[#This Row],[Date de début]],Tableau2[[#This Row],[Date de fin]],"m")</f>
        <v>0</v>
      </c>
      <c r="AD527" s="224"/>
      <c r="AE527" s="225"/>
      <c r="AF527" s="225"/>
      <c r="AG527" s="222"/>
      <c r="AH527" s="227"/>
      <c r="AI527" s="226"/>
      <c r="AJ527" s="340"/>
      <c r="AK527" s="341">
        <f t="shared" si="9"/>
        <v>0</v>
      </c>
      <c r="AL527" s="342"/>
    </row>
    <row r="528" spans="3:38" ht="14" x14ac:dyDescent="0.35">
      <c r="C528" s="241"/>
      <c r="D528" s="225" t="str">
        <f>IF(ISBLANK(Tableau2[[#This Row],[Date de signature]]),"",UPPER(TEXT(Tableau2[[#This Row],[Date de signature]],"mmm")))</f>
        <v/>
      </c>
      <c r="E528" s="231" t="str">
        <f>IF(ISBLANK(Tableau2[[#This Row],[Date de signature]]),"",UPPER(TEXT(Tableau2[[#This Row],[Date de signature]],"AAAA")))</f>
        <v/>
      </c>
      <c r="F528" s="240"/>
      <c r="G528" s="242"/>
      <c r="H528" s="328"/>
      <c r="I528" s="327"/>
      <c r="J528" s="333"/>
      <c r="K528" s="324" t="str">
        <f>IFERROR(VLOOKUP(Tableau2[[#This Row],[Nom association/Sigle]],Tableau1[],2,FALSE),"")</f>
        <v/>
      </c>
      <c r="L528" s="324" t="str">
        <f>IFERROR(VLOOKUP(Tableau2[[#This Row],[Nom association/Sigle]],Tableau1[],4,FALSE),"")</f>
        <v/>
      </c>
      <c r="M528" s="324" t="str">
        <f>IFERROR(VLOOKUP(Tableau2[[#This Row],[Nom association/Sigle]],Tableau1[],5,FALSE),"")</f>
        <v/>
      </c>
      <c r="N528" s="73" t="str">
        <f>IFERROR(VLOOKUP(Tableau2[[#This Row],[Nom association/Sigle]],Tableau1[],6,FALSE),"")</f>
        <v/>
      </c>
      <c r="O528" s="324" t="str">
        <f>IFERROR(VLOOKUP(Tableau2[[#This Row],[Nom association/Sigle]],Tableau1[],7,FALSE),"")</f>
        <v/>
      </c>
      <c r="P528" s="222"/>
      <c r="Q528" s="333"/>
      <c r="R528" s="222"/>
      <c r="S528" s="223"/>
      <c r="T528" s="224"/>
      <c r="U528" s="224"/>
      <c r="V528" s="222"/>
      <c r="W528" s="220"/>
      <c r="X528" s="220" t="str">
        <f>IF(ISBLANK(Tableau2[[#This Row],[Date de début]]),"",UPPER(TEXT(Tableau2[[#This Row],[Date de début]],"mmm")))</f>
        <v/>
      </c>
      <c r="Y528" s="219" t="str">
        <f>IF(ISBLANK(Tableau2[[#This Row],[Date de début]]),"",UPPER(TEXT(Tableau2[[#This Row],[Date de début]],"AAAA")))</f>
        <v/>
      </c>
      <c r="Z528" s="220"/>
      <c r="AA528" s="218" t="str">
        <f>IF(ISBLANK(Tableau2[[#This Row],[Date de fin]]),"",UPPER(TEXT(Tableau2[[#This Row],[Date de fin]],"mmm")))</f>
        <v/>
      </c>
      <c r="AB528" s="221" t="str">
        <f>IF(ISBLANK(Tableau2[[#This Row],[Date de fin]]),"",UPPER(TEXT(Tableau2[[#This Row],[Date de fin]],"AAAA")))</f>
        <v/>
      </c>
      <c r="AC528" s="229">
        <f>DATEDIF(Tableau2[[#This Row],[Date de début]],Tableau2[[#This Row],[Date de fin]],"m")</f>
        <v>0</v>
      </c>
      <c r="AD528" s="224"/>
      <c r="AE528" s="225"/>
      <c r="AF528" s="225"/>
      <c r="AG528" s="222"/>
      <c r="AH528" s="227"/>
      <c r="AI528" s="226"/>
      <c r="AJ528" s="340"/>
      <c r="AK528" s="341">
        <f t="shared" si="9"/>
        <v>0</v>
      </c>
      <c r="AL528" s="342"/>
    </row>
    <row r="529" spans="3:38" ht="14" x14ac:dyDescent="0.35">
      <c r="C529" s="241"/>
      <c r="D529" s="225" t="str">
        <f>IF(ISBLANK(Tableau2[[#This Row],[Date de signature]]),"",UPPER(TEXT(Tableau2[[#This Row],[Date de signature]],"mmm")))</f>
        <v/>
      </c>
      <c r="E529" s="231" t="str">
        <f>IF(ISBLANK(Tableau2[[#This Row],[Date de signature]]),"",UPPER(TEXT(Tableau2[[#This Row],[Date de signature]],"AAAA")))</f>
        <v/>
      </c>
      <c r="F529" s="240"/>
      <c r="G529" s="242"/>
      <c r="H529" s="328"/>
      <c r="I529" s="327"/>
      <c r="J529" s="333"/>
      <c r="K529" s="324" t="str">
        <f>IFERROR(VLOOKUP(Tableau2[[#This Row],[Nom association/Sigle]],Tableau1[],2,FALSE),"")</f>
        <v/>
      </c>
      <c r="L529" s="324" t="str">
        <f>IFERROR(VLOOKUP(Tableau2[[#This Row],[Nom association/Sigle]],Tableau1[],4,FALSE),"")</f>
        <v/>
      </c>
      <c r="M529" s="324" t="str">
        <f>IFERROR(VLOOKUP(Tableau2[[#This Row],[Nom association/Sigle]],Tableau1[],5,FALSE),"")</f>
        <v/>
      </c>
      <c r="N529" s="73" t="str">
        <f>IFERROR(VLOOKUP(Tableau2[[#This Row],[Nom association/Sigle]],Tableau1[],6,FALSE),"")</f>
        <v/>
      </c>
      <c r="O529" s="324" t="str">
        <f>IFERROR(VLOOKUP(Tableau2[[#This Row],[Nom association/Sigle]],Tableau1[],7,FALSE),"")</f>
        <v/>
      </c>
      <c r="P529" s="222"/>
      <c r="Q529" s="333"/>
      <c r="R529" s="222"/>
      <c r="S529" s="223"/>
      <c r="T529" s="224"/>
      <c r="U529" s="224"/>
      <c r="V529" s="222"/>
      <c r="W529" s="220"/>
      <c r="X529" s="220" t="str">
        <f>IF(ISBLANK(Tableau2[[#This Row],[Date de début]]),"",UPPER(TEXT(Tableau2[[#This Row],[Date de début]],"mmm")))</f>
        <v/>
      </c>
      <c r="Y529" s="219" t="str">
        <f>IF(ISBLANK(Tableau2[[#This Row],[Date de début]]),"",UPPER(TEXT(Tableau2[[#This Row],[Date de début]],"AAAA")))</f>
        <v/>
      </c>
      <c r="Z529" s="220"/>
      <c r="AA529" s="218" t="str">
        <f>IF(ISBLANK(Tableau2[[#This Row],[Date de fin]]),"",UPPER(TEXT(Tableau2[[#This Row],[Date de fin]],"mmm")))</f>
        <v/>
      </c>
      <c r="AB529" s="221" t="str">
        <f>IF(ISBLANK(Tableau2[[#This Row],[Date de fin]]),"",UPPER(TEXT(Tableau2[[#This Row],[Date de fin]],"AAAA")))</f>
        <v/>
      </c>
      <c r="AC529" s="229">
        <f>DATEDIF(Tableau2[[#This Row],[Date de début]],Tableau2[[#This Row],[Date de fin]],"m")</f>
        <v>0</v>
      </c>
      <c r="AD529" s="224"/>
      <c r="AE529" s="225"/>
      <c r="AF529" s="225"/>
      <c r="AG529" s="222"/>
      <c r="AH529" s="227"/>
      <c r="AI529" s="226"/>
      <c r="AJ529" s="340"/>
      <c r="AK529" s="341">
        <f t="shared" si="9"/>
        <v>0</v>
      </c>
      <c r="AL529" s="342"/>
    </row>
    <row r="530" spans="3:38" ht="14" x14ac:dyDescent="0.35">
      <c r="C530" s="241"/>
      <c r="D530" s="225" t="str">
        <f>IF(ISBLANK(Tableau2[[#This Row],[Date de signature]]),"",UPPER(TEXT(Tableau2[[#This Row],[Date de signature]],"mmm")))</f>
        <v/>
      </c>
      <c r="E530" s="231" t="str">
        <f>IF(ISBLANK(Tableau2[[#This Row],[Date de signature]]),"",UPPER(TEXT(Tableau2[[#This Row],[Date de signature]],"AAAA")))</f>
        <v/>
      </c>
      <c r="F530" s="240"/>
      <c r="G530" s="242"/>
      <c r="H530" s="328"/>
      <c r="I530" s="327"/>
      <c r="J530" s="333"/>
      <c r="K530" s="324" t="str">
        <f>IFERROR(VLOOKUP(Tableau2[[#This Row],[Nom association/Sigle]],Tableau1[],2,FALSE),"")</f>
        <v/>
      </c>
      <c r="L530" s="324" t="str">
        <f>IFERROR(VLOOKUP(Tableau2[[#This Row],[Nom association/Sigle]],Tableau1[],4,FALSE),"")</f>
        <v/>
      </c>
      <c r="M530" s="324" t="str">
        <f>IFERROR(VLOOKUP(Tableau2[[#This Row],[Nom association/Sigle]],Tableau1[],5,FALSE),"")</f>
        <v/>
      </c>
      <c r="N530" s="73" t="str">
        <f>IFERROR(VLOOKUP(Tableau2[[#This Row],[Nom association/Sigle]],Tableau1[],6,FALSE),"")</f>
        <v/>
      </c>
      <c r="O530" s="324" t="str">
        <f>IFERROR(VLOOKUP(Tableau2[[#This Row],[Nom association/Sigle]],Tableau1[],7,FALSE),"")</f>
        <v/>
      </c>
      <c r="P530" s="222"/>
      <c r="Q530" s="333"/>
      <c r="R530" s="222"/>
      <c r="S530" s="223"/>
      <c r="T530" s="224"/>
      <c r="U530" s="224"/>
      <c r="V530" s="222"/>
      <c r="W530" s="220"/>
      <c r="X530" s="220" t="str">
        <f>IF(ISBLANK(Tableau2[[#This Row],[Date de début]]),"",UPPER(TEXT(Tableau2[[#This Row],[Date de début]],"mmm")))</f>
        <v/>
      </c>
      <c r="Y530" s="219" t="str">
        <f>IF(ISBLANK(Tableau2[[#This Row],[Date de début]]),"",UPPER(TEXT(Tableau2[[#This Row],[Date de début]],"AAAA")))</f>
        <v/>
      </c>
      <c r="Z530" s="220"/>
      <c r="AA530" s="218" t="str">
        <f>IF(ISBLANK(Tableau2[[#This Row],[Date de fin]]),"",UPPER(TEXT(Tableau2[[#This Row],[Date de fin]],"mmm")))</f>
        <v/>
      </c>
      <c r="AB530" s="221" t="str">
        <f>IF(ISBLANK(Tableau2[[#This Row],[Date de fin]]),"",UPPER(TEXT(Tableau2[[#This Row],[Date de fin]],"AAAA")))</f>
        <v/>
      </c>
      <c r="AC530" s="229">
        <f>DATEDIF(Tableau2[[#This Row],[Date de début]],Tableau2[[#This Row],[Date de fin]],"m")</f>
        <v>0</v>
      </c>
      <c r="AD530" s="224"/>
      <c r="AE530" s="225"/>
      <c r="AF530" s="225"/>
      <c r="AG530" s="222"/>
      <c r="AH530" s="227"/>
      <c r="AI530" s="226"/>
      <c r="AJ530" s="340"/>
      <c r="AK530" s="341">
        <f t="shared" si="9"/>
        <v>0</v>
      </c>
      <c r="AL530" s="342"/>
    </row>
    <row r="531" spans="3:38" ht="14" x14ac:dyDescent="0.35">
      <c r="C531" s="241"/>
      <c r="D531" s="225" t="str">
        <f>IF(ISBLANK(Tableau2[[#This Row],[Date de signature]]),"",UPPER(TEXT(Tableau2[[#This Row],[Date de signature]],"mmm")))</f>
        <v/>
      </c>
      <c r="E531" s="231" t="str">
        <f>IF(ISBLANK(Tableau2[[#This Row],[Date de signature]]),"",UPPER(TEXT(Tableau2[[#This Row],[Date de signature]],"AAAA")))</f>
        <v/>
      </c>
      <c r="F531" s="240"/>
      <c r="G531" s="242"/>
      <c r="H531" s="328"/>
      <c r="I531" s="327"/>
      <c r="J531" s="333"/>
      <c r="K531" s="324" t="str">
        <f>IFERROR(VLOOKUP(Tableau2[[#This Row],[Nom association/Sigle]],Tableau1[],2,FALSE),"")</f>
        <v/>
      </c>
      <c r="L531" s="324" t="str">
        <f>IFERROR(VLOOKUP(Tableau2[[#This Row],[Nom association/Sigle]],Tableau1[],4,FALSE),"")</f>
        <v/>
      </c>
      <c r="M531" s="324" t="str">
        <f>IFERROR(VLOOKUP(Tableau2[[#This Row],[Nom association/Sigle]],Tableau1[],5,FALSE),"")</f>
        <v/>
      </c>
      <c r="N531" s="73" t="str">
        <f>IFERROR(VLOOKUP(Tableau2[[#This Row],[Nom association/Sigle]],Tableau1[],6,FALSE),"")</f>
        <v/>
      </c>
      <c r="O531" s="324" t="str">
        <f>IFERROR(VLOOKUP(Tableau2[[#This Row],[Nom association/Sigle]],Tableau1[],7,FALSE),"")</f>
        <v/>
      </c>
      <c r="P531" s="222"/>
      <c r="Q531" s="333"/>
      <c r="R531" s="222"/>
      <c r="S531" s="223"/>
      <c r="T531" s="224"/>
      <c r="U531" s="224"/>
      <c r="V531" s="222"/>
      <c r="W531" s="220"/>
      <c r="X531" s="220" t="str">
        <f>IF(ISBLANK(Tableau2[[#This Row],[Date de début]]),"",UPPER(TEXT(Tableau2[[#This Row],[Date de début]],"mmm")))</f>
        <v/>
      </c>
      <c r="Y531" s="219" t="str">
        <f>IF(ISBLANK(Tableau2[[#This Row],[Date de début]]),"",UPPER(TEXT(Tableau2[[#This Row],[Date de début]],"AAAA")))</f>
        <v/>
      </c>
      <c r="Z531" s="220"/>
      <c r="AA531" s="218" t="str">
        <f>IF(ISBLANK(Tableau2[[#This Row],[Date de fin]]),"",UPPER(TEXT(Tableau2[[#This Row],[Date de fin]],"mmm")))</f>
        <v/>
      </c>
      <c r="AB531" s="221" t="str">
        <f>IF(ISBLANK(Tableau2[[#This Row],[Date de fin]]),"",UPPER(TEXT(Tableau2[[#This Row],[Date de fin]],"AAAA")))</f>
        <v/>
      </c>
      <c r="AC531" s="229">
        <f>DATEDIF(Tableau2[[#This Row],[Date de début]],Tableau2[[#This Row],[Date de fin]],"m")</f>
        <v>0</v>
      </c>
      <c r="AD531" s="224"/>
      <c r="AE531" s="225"/>
      <c r="AF531" s="225"/>
      <c r="AG531" s="222"/>
      <c r="AH531" s="227"/>
      <c r="AI531" s="226"/>
      <c r="AJ531" s="340"/>
      <c r="AK531" s="341">
        <f t="shared" si="9"/>
        <v>0</v>
      </c>
      <c r="AL531" s="342"/>
    </row>
    <row r="532" spans="3:38" ht="14" x14ac:dyDescent="0.35">
      <c r="C532" s="241"/>
      <c r="D532" s="225" t="str">
        <f>IF(ISBLANK(Tableau2[[#This Row],[Date de signature]]),"",UPPER(TEXT(Tableau2[[#This Row],[Date de signature]],"mmm")))</f>
        <v/>
      </c>
      <c r="E532" s="231" t="str">
        <f>IF(ISBLANK(Tableau2[[#This Row],[Date de signature]]),"",UPPER(TEXT(Tableau2[[#This Row],[Date de signature]],"AAAA")))</f>
        <v/>
      </c>
      <c r="F532" s="240"/>
      <c r="G532" s="242"/>
      <c r="H532" s="328"/>
      <c r="I532" s="327"/>
      <c r="J532" s="333"/>
      <c r="K532" s="324" t="str">
        <f>IFERROR(VLOOKUP(Tableau2[[#This Row],[Nom association/Sigle]],Tableau1[],2,FALSE),"")</f>
        <v/>
      </c>
      <c r="L532" s="324" t="str">
        <f>IFERROR(VLOOKUP(Tableau2[[#This Row],[Nom association/Sigle]],Tableau1[],4,FALSE),"")</f>
        <v/>
      </c>
      <c r="M532" s="324" t="str">
        <f>IFERROR(VLOOKUP(Tableau2[[#This Row],[Nom association/Sigle]],Tableau1[],5,FALSE),"")</f>
        <v/>
      </c>
      <c r="N532" s="73" t="str">
        <f>IFERROR(VLOOKUP(Tableau2[[#This Row],[Nom association/Sigle]],Tableau1[],6,FALSE),"")</f>
        <v/>
      </c>
      <c r="O532" s="324" t="str">
        <f>IFERROR(VLOOKUP(Tableau2[[#This Row],[Nom association/Sigle]],Tableau1[],7,FALSE),"")</f>
        <v/>
      </c>
      <c r="P532" s="222"/>
      <c r="Q532" s="333"/>
      <c r="R532" s="222"/>
      <c r="S532" s="223"/>
      <c r="T532" s="224"/>
      <c r="U532" s="224"/>
      <c r="V532" s="222"/>
      <c r="W532" s="220"/>
      <c r="X532" s="220" t="str">
        <f>IF(ISBLANK(Tableau2[[#This Row],[Date de début]]),"",UPPER(TEXT(Tableau2[[#This Row],[Date de début]],"mmm")))</f>
        <v/>
      </c>
      <c r="Y532" s="219" t="str">
        <f>IF(ISBLANK(Tableau2[[#This Row],[Date de début]]),"",UPPER(TEXT(Tableau2[[#This Row],[Date de début]],"AAAA")))</f>
        <v/>
      </c>
      <c r="Z532" s="220"/>
      <c r="AA532" s="218" t="str">
        <f>IF(ISBLANK(Tableau2[[#This Row],[Date de fin]]),"",UPPER(TEXT(Tableau2[[#This Row],[Date de fin]],"mmm")))</f>
        <v/>
      </c>
      <c r="AB532" s="221" t="str">
        <f>IF(ISBLANK(Tableau2[[#This Row],[Date de fin]]),"",UPPER(TEXT(Tableau2[[#This Row],[Date de fin]],"AAAA")))</f>
        <v/>
      </c>
      <c r="AC532" s="229">
        <f>DATEDIF(Tableau2[[#This Row],[Date de début]],Tableau2[[#This Row],[Date de fin]],"m")</f>
        <v>0</v>
      </c>
      <c r="AD532" s="224"/>
      <c r="AE532" s="225"/>
      <c r="AF532" s="225"/>
      <c r="AG532" s="222"/>
      <c r="AH532" s="227"/>
      <c r="AI532" s="226"/>
      <c r="AJ532" s="340"/>
      <c r="AK532" s="341">
        <f t="shared" si="9"/>
        <v>0</v>
      </c>
      <c r="AL532" s="342"/>
    </row>
    <row r="533" spans="3:38" ht="14" x14ac:dyDescent="0.35">
      <c r="C533" s="241"/>
      <c r="D533" s="225" t="str">
        <f>IF(ISBLANK(Tableau2[[#This Row],[Date de signature]]),"",UPPER(TEXT(Tableau2[[#This Row],[Date de signature]],"mmm")))</f>
        <v/>
      </c>
      <c r="E533" s="231" t="str">
        <f>IF(ISBLANK(Tableau2[[#This Row],[Date de signature]]),"",UPPER(TEXT(Tableau2[[#This Row],[Date de signature]],"AAAA")))</f>
        <v/>
      </c>
      <c r="F533" s="240"/>
      <c r="G533" s="242"/>
      <c r="H533" s="328"/>
      <c r="I533" s="327"/>
      <c r="J533" s="333"/>
      <c r="K533" s="324" t="str">
        <f>IFERROR(VLOOKUP(Tableau2[[#This Row],[Nom association/Sigle]],Tableau1[],2,FALSE),"")</f>
        <v/>
      </c>
      <c r="L533" s="324" t="str">
        <f>IFERROR(VLOOKUP(Tableau2[[#This Row],[Nom association/Sigle]],Tableau1[],4,FALSE),"")</f>
        <v/>
      </c>
      <c r="M533" s="324" t="str">
        <f>IFERROR(VLOOKUP(Tableau2[[#This Row],[Nom association/Sigle]],Tableau1[],5,FALSE),"")</f>
        <v/>
      </c>
      <c r="N533" s="73" t="str">
        <f>IFERROR(VLOOKUP(Tableau2[[#This Row],[Nom association/Sigle]],Tableau1[],6,FALSE),"")</f>
        <v/>
      </c>
      <c r="O533" s="324" t="str">
        <f>IFERROR(VLOOKUP(Tableau2[[#This Row],[Nom association/Sigle]],Tableau1[],7,FALSE),"")</f>
        <v/>
      </c>
      <c r="P533" s="222"/>
      <c r="Q533" s="333"/>
      <c r="R533" s="222"/>
      <c r="S533" s="223"/>
      <c r="T533" s="224"/>
      <c r="U533" s="224"/>
      <c r="V533" s="222"/>
      <c r="W533" s="220"/>
      <c r="X533" s="220" t="str">
        <f>IF(ISBLANK(Tableau2[[#This Row],[Date de début]]),"",UPPER(TEXT(Tableau2[[#This Row],[Date de début]],"mmm")))</f>
        <v/>
      </c>
      <c r="Y533" s="219" t="str">
        <f>IF(ISBLANK(Tableau2[[#This Row],[Date de début]]),"",UPPER(TEXT(Tableau2[[#This Row],[Date de début]],"AAAA")))</f>
        <v/>
      </c>
      <c r="Z533" s="220"/>
      <c r="AA533" s="218" t="str">
        <f>IF(ISBLANK(Tableau2[[#This Row],[Date de fin]]),"",UPPER(TEXT(Tableau2[[#This Row],[Date de fin]],"mmm")))</f>
        <v/>
      </c>
      <c r="AB533" s="221" t="str">
        <f>IF(ISBLANK(Tableau2[[#This Row],[Date de fin]]),"",UPPER(TEXT(Tableau2[[#This Row],[Date de fin]],"AAAA")))</f>
        <v/>
      </c>
      <c r="AC533" s="229">
        <f>DATEDIF(Tableau2[[#This Row],[Date de début]],Tableau2[[#This Row],[Date de fin]],"m")</f>
        <v>0</v>
      </c>
      <c r="AD533" s="224"/>
      <c r="AE533" s="225"/>
      <c r="AF533" s="225"/>
      <c r="AG533" s="222"/>
      <c r="AH533" s="227"/>
      <c r="AI533" s="226"/>
      <c r="AJ533" s="340"/>
      <c r="AK533" s="341">
        <f t="shared" si="9"/>
        <v>0</v>
      </c>
      <c r="AL533" s="342"/>
    </row>
    <row r="534" spans="3:38" ht="14" x14ac:dyDescent="0.35">
      <c r="C534" s="241"/>
      <c r="D534" s="225" t="str">
        <f>IF(ISBLANK(Tableau2[[#This Row],[Date de signature]]),"",UPPER(TEXT(Tableau2[[#This Row],[Date de signature]],"mmm")))</f>
        <v/>
      </c>
      <c r="E534" s="231" t="str">
        <f>IF(ISBLANK(Tableau2[[#This Row],[Date de signature]]),"",UPPER(TEXT(Tableau2[[#This Row],[Date de signature]],"AAAA")))</f>
        <v/>
      </c>
      <c r="F534" s="240"/>
      <c r="G534" s="242"/>
      <c r="H534" s="328"/>
      <c r="I534" s="327"/>
      <c r="J534" s="333"/>
      <c r="K534" s="324" t="str">
        <f>IFERROR(VLOOKUP(Tableau2[[#This Row],[Nom association/Sigle]],Tableau1[],2,FALSE),"")</f>
        <v/>
      </c>
      <c r="L534" s="324" t="str">
        <f>IFERROR(VLOOKUP(Tableau2[[#This Row],[Nom association/Sigle]],Tableau1[],4,FALSE),"")</f>
        <v/>
      </c>
      <c r="M534" s="324" t="str">
        <f>IFERROR(VLOOKUP(Tableau2[[#This Row],[Nom association/Sigle]],Tableau1[],5,FALSE),"")</f>
        <v/>
      </c>
      <c r="N534" s="73" t="str">
        <f>IFERROR(VLOOKUP(Tableau2[[#This Row],[Nom association/Sigle]],Tableau1[],6,FALSE),"")</f>
        <v/>
      </c>
      <c r="O534" s="324" t="str">
        <f>IFERROR(VLOOKUP(Tableau2[[#This Row],[Nom association/Sigle]],Tableau1[],7,FALSE),"")</f>
        <v/>
      </c>
      <c r="P534" s="222"/>
      <c r="Q534" s="333"/>
      <c r="R534" s="222"/>
      <c r="S534" s="223"/>
      <c r="T534" s="224"/>
      <c r="U534" s="224"/>
      <c r="V534" s="222"/>
      <c r="W534" s="220"/>
      <c r="X534" s="220" t="str">
        <f>IF(ISBLANK(Tableau2[[#This Row],[Date de début]]),"",UPPER(TEXT(Tableau2[[#This Row],[Date de début]],"mmm")))</f>
        <v/>
      </c>
      <c r="Y534" s="219" t="str">
        <f>IF(ISBLANK(Tableau2[[#This Row],[Date de début]]),"",UPPER(TEXT(Tableau2[[#This Row],[Date de début]],"AAAA")))</f>
        <v/>
      </c>
      <c r="Z534" s="220"/>
      <c r="AA534" s="218" t="str">
        <f>IF(ISBLANK(Tableau2[[#This Row],[Date de fin]]),"",UPPER(TEXT(Tableau2[[#This Row],[Date de fin]],"mmm")))</f>
        <v/>
      </c>
      <c r="AB534" s="221" t="str">
        <f>IF(ISBLANK(Tableau2[[#This Row],[Date de fin]]),"",UPPER(TEXT(Tableau2[[#This Row],[Date de fin]],"AAAA")))</f>
        <v/>
      </c>
      <c r="AC534" s="229">
        <f>DATEDIF(Tableau2[[#This Row],[Date de début]],Tableau2[[#This Row],[Date de fin]],"m")</f>
        <v>0</v>
      </c>
      <c r="AD534" s="224"/>
      <c r="AE534" s="225"/>
      <c r="AF534" s="225"/>
      <c r="AG534" s="222"/>
      <c r="AH534" s="227"/>
      <c r="AI534" s="226"/>
      <c r="AJ534" s="340"/>
      <c r="AK534" s="341">
        <f t="shared" si="9"/>
        <v>0</v>
      </c>
      <c r="AL534" s="342"/>
    </row>
    <row r="535" spans="3:38" ht="14" x14ac:dyDescent="0.35">
      <c r="C535" s="241"/>
      <c r="D535" s="225" t="str">
        <f>IF(ISBLANK(Tableau2[[#This Row],[Date de signature]]),"",UPPER(TEXT(Tableau2[[#This Row],[Date de signature]],"mmm")))</f>
        <v/>
      </c>
      <c r="E535" s="231" t="str">
        <f>IF(ISBLANK(Tableau2[[#This Row],[Date de signature]]),"",UPPER(TEXT(Tableau2[[#This Row],[Date de signature]],"AAAA")))</f>
        <v/>
      </c>
      <c r="F535" s="240"/>
      <c r="G535" s="242"/>
      <c r="H535" s="328"/>
      <c r="I535" s="327"/>
      <c r="J535" s="333"/>
      <c r="K535" s="324" t="str">
        <f>IFERROR(VLOOKUP(Tableau2[[#This Row],[Nom association/Sigle]],Tableau1[],2,FALSE),"")</f>
        <v/>
      </c>
      <c r="L535" s="324" t="str">
        <f>IFERROR(VLOOKUP(Tableau2[[#This Row],[Nom association/Sigle]],Tableau1[],4,FALSE),"")</f>
        <v/>
      </c>
      <c r="M535" s="324" t="str">
        <f>IFERROR(VLOOKUP(Tableau2[[#This Row],[Nom association/Sigle]],Tableau1[],5,FALSE),"")</f>
        <v/>
      </c>
      <c r="N535" s="73" t="str">
        <f>IFERROR(VLOOKUP(Tableau2[[#This Row],[Nom association/Sigle]],Tableau1[],6,FALSE),"")</f>
        <v/>
      </c>
      <c r="O535" s="324" t="str">
        <f>IFERROR(VLOOKUP(Tableau2[[#This Row],[Nom association/Sigle]],Tableau1[],7,FALSE),"")</f>
        <v/>
      </c>
      <c r="P535" s="222"/>
      <c r="Q535" s="333"/>
      <c r="R535" s="222"/>
      <c r="S535" s="223"/>
      <c r="T535" s="224"/>
      <c r="U535" s="224"/>
      <c r="V535" s="222"/>
      <c r="W535" s="220"/>
      <c r="X535" s="220" t="str">
        <f>IF(ISBLANK(Tableau2[[#This Row],[Date de début]]),"",UPPER(TEXT(Tableau2[[#This Row],[Date de début]],"mmm")))</f>
        <v/>
      </c>
      <c r="Y535" s="219" t="str">
        <f>IF(ISBLANK(Tableau2[[#This Row],[Date de début]]),"",UPPER(TEXT(Tableau2[[#This Row],[Date de début]],"AAAA")))</f>
        <v/>
      </c>
      <c r="Z535" s="220"/>
      <c r="AA535" s="218" t="str">
        <f>IF(ISBLANK(Tableau2[[#This Row],[Date de fin]]),"",UPPER(TEXT(Tableau2[[#This Row],[Date de fin]],"mmm")))</f>
        <v/>
      </c>
      <c r="AB535" s="221" t="str">
        <f>IF(ISBLANK(Tableau2[[#This Row],[Date de fin]]),"",UPPER(TEXT(Tableau2[[#This Row],[Date de fin]],"AAAA")))</f>
        <v/>
      </c>
      <c r="AC535" s="229">
        <f>DATEDIF(Tableau2[[#This Row],[Date de début]],Tableau2[[#This Row],[Date de fin]],"m")</f>
        <v>0</v>
      </c>
      <c r="AD535" s="224"/>
      <c r="AE535" s="225"/>
      <c r="AF535" s="225"/>
      <c r="AG535" s="222"/>
      <c r="AH535" s="227"/>
      <c r="AI535" s="226"/>
      <c r="AJ535" s="340"/>
      <c r="AK535" s="341">
        <f t="shared" si="9"/>
        <v>0</v>
      </c>
      <c r="AL535" s="342"/>
    </row>
    <row r="536" spans="3:38" ht="14" x14ac:dyDescent="0.35">
      <c r="C536" s="241"/>
      <c r="D536" s="225" t="str">
        <f>IF(ISBLANK(Tableau2[[#This Row],[Date de signature]]),"",UPPER(TEXT(Tableau2[[#This Row],[Date de signature]],"mmm")))</f>
        <v/>
      </c>
      <c r="E536" s="231" t="str">
        <f>IF(ISBLANK(Tableau2[[#This Row],[Date de signature]]),"",UPPER(TEXT(Tableau2[[#This Row],[Date de signature]],"AAAA")))</f>
        <v/>
      </c>
      <c r="F536" s="240"/>
      <c r="G536" s="242"/>
      <c r="H536" s="328"/>
      <c r="I536" s="327"/>
      <c r="J536" s="333"/>
      <c r="K536" s="324" t="str">
        <f>IFERROR(VLOOKUP(Tableau2[[#This Row],[Nom association/Sigle]],Tableau1[],2,FALSE),"")</f>
        <v/>
      </c>
      <c r="L536" s="324" t="str">
        <f>IFERROR(VLOOKUP(Tableau2[[#This Row],[Nom association/Sigle]],Tableau1[],4,FALSE),"")</f>
        <v/>
      </c>
      <c r="M536" s="324" t="str">
        <f>IFERROR(VLOOKUP(Tableau2[[#This Row],[Nom association/Sigle]],Tableau1[],5,FALSE),"")</f>
        <v/>
      </c>
      <c r="N536" s="73" t="str">
        <f>IFERROR(VLOOKUP(Tableau2[[#This Row],[Nom association/Sigle]],Tableau1[],6,FALSE),"")</f>
        <v/>
      </c>
      <c r="O536" s="324" t="str">
        <f>IFERROR(VLOOKUP(Tableau2[[#This Row],[Nom association/Sigle]],Tableau1[],7,FALSE),"")</f>
        <v/>
      </c>
      <c r="P536" s="222"/>
      <c r="Q536" s="333"/>
      <c r="R536" s="222"/>
      <c r="S536" s="223"/>
      <c r="T536" s="224"/>
      <c r="U536" s="224"/>
      <c r="V536" s="222"/>
      <c r="W536" s="220"/>
      <c r="X536" s="220" t="str">
        <f>IF(ISBLANK(Tableau2[[#This Row],[Date de début]]),"",UPPER(TEXT(Tableau2[[#This Row],[Date de début]],"mmm")))</f>
        <v/>
      </c>
      <c r="Y536" s="219" t="str">
        <f>IF(ISBLANK(Tableau2[[#This Row],[Date de début]]),"",UPPER(TEXT(Tableau2[[#This Row],[Date de début]],"AAAA")))</f>
        <v/>
      </c>
      <c r="Z536" s="220"/>
      <c r="AA536" s="218" t="str">
        <f>IF(ISBLANK(Tableau2[[#This Row],[Date de fin]]),"",UPPER(TEXT(Tableau2[[#This Row],[Date de fin]],"mmm")))</f>
        <v/>
      </c>
      <c r="AB536" s="221" t="str">
        <f>IF(ISBLANK(Tableau2[[#This Row],[Date de fin]]),"",UPPER(TEXT(Tableau2[[#This Row],[Date de fin]],"AAAA")))</f>
        <v/>
      </c>
      <c r="AC536" s="229">
        <f>DATEDIF(Tableau2[[#This Row],[Date de début]],Tableau2[[#This Row],[Date de fin]],"m")</f>
        <v>0</v>
      </c>
      <c r="AD536" s="224"/>
      <c r="AE536" s="225"/>
      <c r="AF536" s="225"/>
      <c r="AG536" s="222"/>
      <c r="AH536" s="227"/>
      <c r="AI536" s="226"/>
      <c r="AJ536" s="340"/>
      <c r="AK536" s="341">
        <f t="shared" si="9"/>
        <v>0</v>
      </c>
      <c r="AL536" s="342"/>
    </row>
    <row r="537" spans="3:38" ht="14" x14ac:dyDescent="0.35">
      <c r="C537" s="241"/>
      <c r="D537" s="225" t="str">
        <f>IF(ISBLANK(Tableau2[[#This Row],[Date de signature]]),"",UPPER(TEXT(Tableau2[[#This Row],[Date de signature]],"mmm")))</f>
        <v/>
      </c>
      <c r="E537" s="231" t="str">
        <f>IF(ISBLANK(Tableau2[[#This Row],[Date de signature]]),"",UPPER(TEXT(Tableau2[[#This Row],[Date de signature]],"AAAA")))</f>
        <v/>
      </c>
      <c r="F537" s="240"/>
      <c r="G537" s="242"/>
      <c r="H537" s="328"/>
      <c r="I537" s="327"/>
      <c r="J537" s="333"/>
      <c r="K537" s="324" t="str">
        <f>IFERROR(VLOOKUP(Tableau2[[#This Row],[Nom association/Sigle]],Tableau1[],2,FALSE),"")</f>
        <v/>
      </c>
      <c r="L537" s="324" t="str">
        <f>IFERROR(VLOOKUP(Tableau2[[#This Row],[Nom association/Sigle]],Tableau1[],4,FALSE),"")</f>
        <v/>
      </c>
      <c r="M537" s="324" t="str">
        <f>IFERROR(VLOOKUP(Tableau2[[#This Row],[Nom association/Sigle]],Tableau1[],5,FALSE),"")</f>
        <v/>
      </c>
      <c r="N537" s="73" t="str">
        <f>IFERROR(VLOOKUP(Tableau2[[#This Row],[Nom association/Sigle]],Tableau1[],6,FALSE),"")</f>
        <v/>
      </c>
      <c r="O537" s="324" t="str">
        <f>IFERROR(VLOOKUP(Tableau2[[#This Row],[Nom association/Sigle]],Tableau1[],7,FALSE),"")</f>
        <v/>
      </c>
      <c r="P537" s="222"/>
      <c r="Q537" s="333"/>
      <c r="R537" s="222"/>
      <c r="S537" s="223"/>
      <c r="T537" s="224"/>
      <c r="U537" s="224"/>
      <c r="V537" s="222"/>
      <c r="W537" s="220"/>
      <c r="X537" s="220" t="str">
        <f>IF(ISBLANK(Tableau2[[#This Row],[Date de début]]),"",UPPER(TEXT(Tableau2[[#This Row],[Date de début]],"mmm")))</f>
        <v/>
      </c>
      <c r="Y537" s="219" t="str">
        <f>IF(ISBLANK(Tableau2[[#This Row],[Date de début]]),"",UPPER(TEXT(Tableau2[[#This Row],[Date de début]],"AAAA")))</f>
        <v/>
      </c>
      <c r="Z537" s="220"/>
      <c r="AA537" s="218" t="str">
        <f>IF(ISBLANK(Tableau2[[#This Row],[Date de fin]]),"",UPPER(TEXT(Tableau2[[#This Row],[Date de fin]],"mmm")))</f>
        <v/>
      </c>
      <c r="AB537" s="221" t="str">
        <f>IF(ISBLANK(Tableau2[[#This Row],[Date de fin]]),"",UPPER(TEXT(Tableau2[[#This Row],[Date de fin]],"AAAA")))</f>
        <v/>
      </c>
      <c r="AC537" s="229">
        <f>DATEDIF(Tableau2[[#This Row],[Date de début]],Tableau2[[#This Row],[Date de fin]],"m")</f>
        <v>0</v>
      </c>
      <c r="AD537" s="224"/>
      <c r="AE537" s="225"/>
      <c r="AF537" s="225"/>
      <c r="AG537" s="222"/>
      <c r="AH537" s="227"/>
      <c r="AI537" s="226"/>
      <c r="AJ537" s="340"/>
      <c r="AK537" s="341">
        <f t="shared" si="9"/>
        <v>0</v>
      </c>
      <c r="AL537" s="342"/>
    </row>
    <row r="538" spans="3:38" ht="14" x14ac:dyDescent="0.35">
      <c r="C538" s="241"/>
      <c r="D538" s="225" t="str">
        <f>IF(ISBLANK(Tableau2[[#This Row],[Date de signature]]),"",UPPER(TEXT(Tableau2[[#This Row],[Date de signature]],"mmm")))</f>
        <v/>
      </c>
      <c r="E538" s="231" t="str">
        <f>IF(ISBLANK(Tableau2[[#This Row],[Date de signature]]),"",UPPER(TEXT(Tableau2[[#This Row],[Date de signature]],"AAAA")))</f>
        <v/>
      </c>
      <c r="F538" s="240"/>
      <c r="G538" s="242"/>
      <c r="H538" s="328"/>
      <c r="I538" s="327"/>
      <c r="J538" s="333"/>
      <c r="K538" s="324" t="str">
        <f>IFERROR(VLOOKUP(Tableau2[[#This Row],[Nom association/Sigle]],Tableau1[],2,FALSE),"")</f>
        <v/>
      </c>
      <c r="L538" s="324" t="str">
        <f>IFERROR(VLOOKUP(Tableau2[[#This Row],[Nom association/Sigle]],Tableau1[],4,FALSE),"")</f>
        <v/>
      </c>
      <c r="M538" s="324" t="str">
        <f>IFERROR(VLOOKUP(Tableau2[[#This Row],[Nom association/Sigle]],Tableau1[],5,FALSE),"")</f>
        <v/>
      </c>
      <c r="N538" s="73" t="str">
        <f>IFERROR(VLOOKUP(Tableau2[[#This Row],[Nom association/Sigle]],Tableau1[],6,FALSE),"")</f>
        <v/>
      </c>
      <c r="O538" s="324" t="str">
        <f>IFERROR(VLOOKUP(Tableau2[[#This Row],[Nom association/Sigle]],Tableau1[],7,FALSE),"")</f>
        <v/>
      </c>
      <c r="P538" s="222"/>
      <c r="Q538" s="333"/>
      <c r="R538" s="222"/>
      <c r="S538" s="223"/>
      <c r="T538" s="224"/>
      <c r="U538" s="224"/>
      <c r="V538" s="222"/>
      <c r="W538" s="220"/>
      <c r="X538" s="220" t="str">
        <f>IF(ISBLANK(Tableau2[[#This Row],[Date de début]]),"",UPPER(TEXT(Tableau2[[#This Row],[Date de début]],"mmm")))</f>
        <v/>
      </c>
      <c r="Y538" s="219" t="str">
        <f>IF(ISBLANK(Tableau2[[#This Row],[Date de début]]),"",UPPER(TEXT(Tableau2[[#This Row],[Date de début]],"AAAA")))</f>
        <v/>
      </c>
      <c r="Z538" s="220"/>
      <c r="AA538" s="218" t="str">
        <f>IF(ISBLANK(Tableau2[[#This Row],[Date de fin]]),"",UPPER(TEXT(Tableau2[[#This Row],[Date de fin]],"mmm")))</f>
        <v/>
      </c>
      <c r="AB538" s="221" t="str">
        <f>IF(ISBLANK(Tableau2[[#This Row],[Date de fin]]),"",UPPER(TEXT(Tableau2[[#This Row],[Date de fin]],"AAAA")))</f>
        <v/>
      </c>
      <c r="AC538" s="229">
        <f>DATEDIF(Tableau2[[#This Row],[Date de début]],Tableau2[[#This Row],[Date de fin]],"m")</f>
        <v>0</v>
      </c>
      <c r="AD538" s="224"/>
      <c r="AE538" s="225"/>
      <c r="AF538" s="225"/>
      <c r="AG538" s="222"/>
      <c r="AH538" s="227"/>
      <c r="AI538" s="226"/>
      <c r="AJ538" s="340"/>
      <c r="AK538" s="341">
        <f t="shared" si="9"/>
        <v>0</v>
      </c>
      <c r="AL538" s="342"/>
    </row>
    <row r="539" spans="3:38" ht="14" x14ac:dyDescent="0.35">
      <c r="C539" s="241"/>
      <c r="D539" s="225" t="str">
        <f>IF(ISBLANK(Tableau2[[#This Row],[Date de signature]]),"",UPPER(TEXT(Tableau2[[#This Row],[Date de signature]],"mmm")))</f>
        <v/>
      </c>
      <c r="E539" s="231" t="str">
        <f>IF(ISBLANK(Tableau2[[#This Row],[Date de signature]]),"",UPPER(TEXT(Tableau2[[#This Row],[Date de signature]],"AAAA")))</f>
        <v/>
      </c>
      <c r="F539" s="240"/>
      <c r="G539" s="242"/>
      <c r="H539" s="328"/>
      <c r="I539" s="327"/>
      <c r="J539" s="333"/>
      <c r="K539" s="324" t="str">
        <f>IFERROR(VLOOKUP(Tableau2[[#This Row],[Nom association/Sigle]],Tableau1[],2,FALSE),"")</f>
        <v/>
      </c>
      <c r="L539" s="324" t="str">
        <f>IFERROR(VLOOKUP(Tableau2[[#This Row],[Nom association/Sigle]],Tableau1[],4,FALSE),"")</f>
        <v/>
      </c>
      <c r="M539" s="324" t="str">
        <f>IFERROR(VLOOKUP(Tableau2[[#This Row],[Nom association/Sigle]],Tableau1[],5,FALSE),"")</f>
        <v/>
      </c>
      <c r="N539" s="73" t="str">
        <f>IFERROR(VLOOKUP(Tableau2[[#This Row],[Nom association/Sigle]],Tableau1[],6,FALSE),"")</f>
        <v/>
      </c>
      <c r="O539" s="324" t="str">
        <f>IFERROR(VLOOKUP(Tableau2[[#This Row],[Nom association/Sigle]],Tableau1[],7,FALSE),"")</f>
        <v/>
      </c>
      <c r="P539" s="222"/>
      <c r="Q539" s="333"/>
      <c r="R539" s="222"/>
      <c r="S539" s="223"/>
      <c r="T539" s="224"/>
      <c r="U539" s="224"/>
      <c r="V539" s="222"/>
      <c r="W539" s="220"/>
      <c r="X539" s="220" t="str">
        <f>IF(ISBLANK(Tableau2[[#This Row],[Date de début]]),"",UPPER(TEXT(Tableau2[[#This Row],[Date de début]],"mmm")))</f>
        <v/>
      </c>
      <c r="Y539" s="219" t="str">
        <f>IF(ISBLANK(Tableau2[[#This Row],[Date de début]]),"",UPPER(TEXT(Tableau2[[#This Row],[Date de début]],"AAAA")))</f>
        <v/>
      </c>
      <c r="Z539" s="220"/>
      <c r="AA539" s="218" t="str">
        <f>IF(ISBLANK(Tableau2[[#This Row],[Date de fin]]),"",UPPER(TEXT(Tableau2[[#This Row],[Date de fin]],"mmm")))</f>
        <v/>
      </c>
      <c r="AB539" s="221" t="str">
        <f>IF(ISBLANK(Tableau2[[#This Row],[Date de fin]]),"",UPPER(TEXT(Tableau2[[#This Row],[Date de fin]],"AAAA")))</f>
        <v/>
      </c>
      <c r="AC539" s="229">
        <f>DATEDIF(Tableau2[[#This Row],[Date de début]],Tableau2[[#This Row],[Date de fin]],"m")</f>
        <v>0</v>
      </c>
      <c r="AD539" s="224"/>
      <c r="AE539" s="225"/>
      <c r="AF539" s="225"/>
      <c r="AG539" s="222"/>
      <c r="AH539" s="227"/>
      <c r="AI539" s="226"/>
      <c r="AJ539" s="340"/>
      <c r="AK539" s="341">
        <f t="shared" si="9"/>
        <v>0</v>
      </c>
      <c r="AL539" s="342"/>
    </row>
    <row r="540" spans="3:38" ht="14" x14ac:dyDescent="0.35">
      <c r="C540" s="241"/>
      <c r="D540" s="225" t="str">
        <f>IF(ISBLANK(Tableau2[[#This Row],[Date de signature]]),"",UPPER(TEXT(Tableau2[[#This Row],[Date de signature]],"mmm")))</f>
        <v/>
      </c>
      <c r="E540" s="231" t="str">
        <f>IF(ISBLANK(Tableau2[[#This Row],[Date de signature]]),"",UPPER(TEXT(Tableau2[[#This Row],[Date de signature]],"AAAA")))</f>
        <v/>
      </c>
      <c r="F540" s="240"/>
      <c r="G540" s="242"/>
      <c r="H540" s="328"/>
      <c r="I540" s="327"/>
      <c r="J540" s="333"/>
      <c r="K540" s="324" t="str">
        <f>IFERROR(VLOOKUP(Tableau2[[#This Row],[Nom association/Sigle]],Tableau1[],2,FALSE),"")</f>
        <v/>
      </c>
      <c r="L540" s="324" t="str">
        <f>IFERROR(VLOOKUP(Tableau2[[#This Row],[Nom association/Sigle]],Tableau1[],4,FALSE),"")</f>
        <v/>
      </c>
      <c r="M540" s="324" t="str">
        <f>IFERROR(VLOOKUP(Tableau2[[#This Row],[Nom association/Sigle]],Tableau1[],5,FALSE),"")</f>
        <v/>
      </c>
      <c r="N540" s="73" t="str">
        <f>IFERROR(VLOOKUP(Tableau2[[#This Row],[Nom association/Sigle]],Tableau1[],6,FALSE),"")</f>
        <v/>
      </c>
      <c r="O540" s="324" t="str">
        <f>IFERROR(VLOOKUP(Tableau2[[#This Row],[Nom association/Sigle]],Tableau1[],7,FALSE),"")</f>
        <v/>
      </c>
      <c r="P540" s="222"/>
      <c r="Q540" s="333"/>
      <c r="R540" s="222"/>
      <c r="S540" s="223"/>
      <c r="T540" s="224"/>
      <c r="U540" s="224"/>
      <c r="V540" s="222"/>
      <c r="W540" s="220"/>
      <c r="X540" s="220" t="str">
        <f>IF(ISBLANK(Tableau2[[#This Row],[Date de début]]),"",UPPER(TEXT(Tableau2[[#This Row],[Date de début]],"mmm")))</f>
        <v/>
      </c>
      <c r="Y540" s="219" t="str">
        <f>IF(ISBLANK(Tableau2[[#This Row],[Date de début]]),"",UPPER(TEXT(Tableau2[[#This Row],[Date de début]],"AAAA")))</f>
        <v/>
      </c>
      <c r="Z540" s="220"/>
      <c r="AA540" s="218" t="str">
        <f>IF(ISBLANK(Tableau2[[#This Row],[Date de fin]]),"",UPPER(TEXT(Tableau2[[#This Row],[Date de fin]],"mmm")))</f>
        <v/>
      </c>
      <c r="AB540" s="221" t="str">
        <f>IF(ISBLANK(Tableau2[[#This Row],[Date de fin]]),"",UPPER(TEXT(Tableau2[[#This Row],[Date de fin]],"AAAA")))</f>
        <v/>
      </c>
      <c r="AC540" s="229">
        <f>DATEDIF(Tableau2[[#This Row],[Date de début]],Tableau2[[#This Row],[Date de fin]],"m")</f>
        <v>0</v>
      </c>
      <c r="AD540" s="224"/>
      <c r="AE540" s="225"/>
      <c r="AF540" s="225"/>
      <c r="AG540" s="222"/>
      <c r="AH540" s="227"/>
      <c r="AI540" s="226"/>
      <c r="AJ540" s="340"/>
      <c r="AK540" s="341">
        <f t="shared" si="9"/>
        <v>0</v>
      </c>
      <c r="AL540" s="342"/>
    </row>
    <row r="541" spans="3:38" ht="14" x14ac:dyDescent="0.35">
      <c r="C541" s="241"/>
      <c r="D541" s="225" t="str">
        <f>IF(ISBLANK(Tableau2[[#This Row],[Date de signature]]),"",UPPER(TEXT(Tableau2[[#This Row],[Date de signature]],"mmm")))</f>
        <v/>
      </c>
      <c r="E541" s="231" t="str">
        <f>IF(ISBLANK(Tableau2[[#This Row],[Date de signature]]),"",UPPER(TEXT(Tableau2[[#This Row],[Date de signature]],"AAAA")))</f>
        <v/>
      </c>
      <c r="F541" s="240"/>
      <c r="G541" s="242"/>
      <c r="H541" s="328"/>
      <c r="I541" s="327"/>
      <c r="J541" s="333"/>
      <c r="K541" s="324" t="str">
        <f>IFERROR(VLOOKUP(Tableau2[[#This Row],[Nom association/Sigle]],Tableau1[],2,FALSE),"")</f>
        <v/>
      </c>
      <c r="L541" s="324" t="str">
        <f>IFERROR(VLOOKUP(Tableau2[[#This Row],[Nom association/Sigle]],Tableau1[],4,FALSE),"")</f>
        <v/>
      </c>
      <c r="M541" s="324" t="str">
        <f>IFERROR(VLOOKUP(Tableau2[[#This Row],[Nom association/Sigle]],Tableau1[],5,FALSE),"")</f>
        <v/>
      </c>
      <c r="N541" s="73" t="str">
        <f>IFERROR(VLOOKUP(Tableau2[[#This Row],[Nom association/Sigle]],Tableau1[],6,FALSE),"")</f>
        <v/>
      </c>
      <c r="O541" s="324" t="str">
        <f>IFERROR(VLOOKUP(Tableau2[[#This Row],[Nom association/Sigle]],Tableau1[],7,FALSE),"")</f>
        <v/>
      </c>
      <c r="P541" s="222"/>
      <c r="Q541" s="333"/>
      <c r="R541" s="222"/>
      <c r="S541" s="223"/>
      <c r="T541" s="224"/>
      <c r="U541" s="224"/>
      <c r="V541" s="222"/>
      <c r="W541" s="220"/>
      <c r="X541" s="220" t="str">
        <f>IF(ISBLANK(Tableau2[[#This Row],[Date de début]]),"",UPPER(TEXT(Tableau2[[#This Row],[Date de début]],"mmm")))</f>
        <v/>
      </c>
      <c r="Y541" s="219" t="str">
        <f>IF(ISBLANK(Tableau2[[#This Row],[Date de début]]),"",UPPER(TEXT(Tableau2[[#This Row],[Date de début]],"AAAA")))</f>
        <v/>
      </c>
      <c r="Z541" s="220"/>
      <c r="AA541" s="218" t="str">
        <f>IF(ISBLANK(Tableau2[[#This Row],[Date de fin]]),"",UPPER(TEXT(Tableau2[[#This Row],[Date de fin]],"mmm")))</f>
        <v/>
      </c>
      <c r="AB541" s="221" t="str">
        <f>IF(ISBLANK(Tableau2[[#This Row],[Date de fin]]),"",UPPER(TEXT(Tableau2[[#This Row],[Date de fin]],"AAAA")))</f>
        <v/>
      </c>
      <c r="AC541" s="229">
        <f>DATEDIF(Tableau2[[#This Row],[Date de début]],Tableau2[[#This Row],[Date de fin]],"m")</f>
        <v>0</v>
      </c>
      <c r="AD541" s="224"/>
      <c r="AE541" s="225"/>
      <c r="AF541" s="225"/>
      <c r="AG541" s="222"/>
      <c r="AH541" s="227"/>
      <c r="AI541" s="226"/>
      <c r="AJ541" s="340"/>
      <c r="AK541" s="341">
        <f t="shared" ref="AK541:AK604" si="10">SUM(AJ541-AL541)</f>
        <v>0</v>
      </c>
      <c r="AL541" s="342"/>
    </row>
    <row r="542" spans="3:38" ht="14" x14ac:dyDescent="0.35">
      <c r="C542" s="241"/>
      <c r="D542" s="225" t="str">
        <f>IF(ISBLANK(Tableau2[[#This Row],[Date de signature]]),"",UPPER(TEXT(Tableau2[[#This Row],[Date de signature]],"mmm")))</f>
        <v/>
      </c>
      <c r="E542" s="231" t="str">
        <f>IF(ISBLANK(Tableau2[[#This Row],[Date de signature]]),"",UPPER(TEXT(Tableau2[[#This Row],[Date de signature]],"AAAA")))</f>
        <v/>
      </c>
      <c r="F542" s="240"/>
      <c r="G542" s="242"/>
      <c r="H542" s="328"/>
      <c r="I542" s="327"/>
      <c r="J542" s="333"/>
      <c r="K542" s="324" t="str">
        <f>IFERROR(VLOOKUP(Tableau2[[#This Row],[Nom association/Sigle]],Tableau1[],2,FALSE),"")</f>
        <v/>
      </c>
      <c r="L542" s="324" t="str">
        <f>IFERROR(VLOOKUP(Tableau2[[#This Row],[Nom association/Sigle]],Tableau1[],4,FALSE),"")</f>
        <v/>
      </c>
      <c r="M542" s="324" t="str">
        <f>IFERROR(VLOOKUP(Tableau2[[#This Row],[Nom association/Sigle]],Tableau1[],5,FALSE),"")</f>
        <v/>
      </c>
      <c r="N542" s="73" t="str">
        <f>IFERROR(VLOOKUP(Tableau2[[#This Row],[Nom association/Sigle]],Tableau1[],6,FALSE),"")</f>
        <v/>
      </c>
      <c r="O542" s="324" t="str">
        <f>IFERROR(VLOOKUP(Tableau2[[#This Row],[Nom association/Sigle]],Tableau1[],7,FALSE),"")</f>
        <v/>
      </c>
      <c r="P542" s="222"/>
      <c r="Q542" s="333"/>
      <c r="R542" s="222"/>
      <c r="S542" s="223"/>
      <c r="T542" s="224"/>
      <c r="U542" s="224"/>
      <c r="V542" s="222"/>
      <c r="W542" s="220"/>
      <c r="X542" s="220" t="str">
        <f>IF(ISBLANK(Tableau2[[#This Row],[Date de début]]),"",UPPER(TEXT(Tableau2[[#This Row],[Date de début]],"mmm")))</f>
        <v/>
      </c>
      <c r="Y542" s="219" t="str">
        <f>IF(ISBLANK(Tableau2[[#This Row],[Date de début]]),"",UPPER(TEXT(Tableau2[[#This Row],[Date de début]],"AAAA")))</f>
        <v/>
      </c>
      <c r="Z542" s="220"/>
      <c r="AA542" s="218" t="str">
        <f>IF(ISBLANK(Tableau2[[#This Row],[Date de fin]]),"",UPPER(TEXT(Tableau2[[#This Row],[Date de fin]],"mmm")))</f>
        <v/>
      </c>
      <c r="AB542" s="221" t="str">
        <f>IF(ISBLANK(Tableau2[[#This Row],[Date de fin]]),"",UPPER(TEXT(Tableau2[[#This Row],[Date de fin]],"AAAA")))</f>
        <v/>
      </c>
      <c r="AC542" s="229">
        <f>DATEDIF(Tableau2[[#This Row],[Date de début]],Tableau2[[#This Row],[Date de fin]],"m")</f>
        <v>0</v>
      </c>
      <c r="AD542" s="224"/>
      <c r="AE542" s="225"/>
      <c r="AF542" s="225"/>
      <c r="AG542" s="222"/>
      <c r="AH542" s="227"/>
      <c r="AI542" s="226"/>
      <c r="AJ542" s="340"/>
      <c r="AK542" s="341">
        <f t="shared" si="10"/>
        <v>0</v>
      </c>
      <c r="AL542" s="342"/>
    </row>
    <row r="543" spans="3:38" ht="14" x14ac:dyDescent="0.35">
      <c r="C543" s="241"/>
      <c r="D543" s="225" t="str">
        <f>IF(ISBLANK(Tableau2[[#This Row],[Date de signature]]),"",UPPER(TEXT(Tableau2[[#This Row],[Date de signature]],"mmm")))</f>
        <v/>
      </c>
      <c r="E543" s="231" t="str">
        <f>IF(ISBLANK(Tableau2[[#This Row],[Date de signature]]),"",UPPER(TEXT(Tableau2[[#This Row],[Date de signature]],"AAAA")))</f>
        <v/>
      </c>
      <c r="F543" s="240"/>
      <c r="G543" s="242"/>
      <c r="H543" s="328"/>
      <c r="I543" s="327"/>
      <c r="J543" s="333"/>
      <c r="K543" s="324" t="str">
        <f>IFERROR(VLOOKUP(Tableau2[[#This Row],[Nom association/Sigle]],Tableau1[],2,FALSE),"")</f>
        <v/>
      </c>
      <c r="L543" s="324" t="str">
        <f>IFERROR(VLOOKUP(Tableau2[[#This Row],[Nom association/Sigle]],Tableau1[],4,FALSE),"")</f>
        <v/>
      </c>
      <c r="M543" s="324" t="str">
        <f>IFERROR(VLOOKUP(Tableau2[[#This Row],[Nom association/Sigle]],Tableau1[],5,FALSE),"")</f>
        <v/>
      </c>
      <c r="N543" s="73" t="str">
        <f>IFERROR(VLOOKUP(Tableau2[[#This Row],[Nom association/Sigle]],Tableau1[],6,FALSE),"")</f>
        <v/>
      </c>
      <c r="O543" s="324" t="str">
        <f>IFERROR(VLOOKUP(Tableau2[[#This Row],[Nom association/Sigle]],Tableau1[],7,FALSE),"")</f>
        <v/>
      </c>
      <c r="P543" s="222"/>
      <c r="Q543" s="333"/>
      <c r="R543" s="222"/>
      <c r="S543" s="223"/>
      <c r="T543" s="224"/>
      <c r="U543" s="224"/>
      <c r="V543" s="222"/>
      <c r="W543" s="220"/>
      <c r="X543" s="220" t="str">
        <f>IF(ISBLANK(Tableau2[[#This Row],[Date de début]]),"",UPPER(TEXT(Tableau2[[#This Row],[Date de début]],"mmm")))</f>
        <v/>
      </c>
      <c r="Y543" s="219" t="str">
        <f>IF(ISBLANK(Tableau2[[#This Row],[Date de début]]),"",UPPER(TEXT(Tableau2[[#This Row],[Date de début]],"AAAA")))</f>
        <v/>
      </c>
      <c r="Z543" s="220"/>
      <c r="AA543" s="218" t="str">
        <f>IF(ISBLANK(Tableau2[[#This Row],[Date de fin]]),"",UPPER(TEXT(Tableau2[[#This Row],[Date de fin]],"mmm")))</f>
        <v/>
      </c>
      <c r="AB543" s="221" t="str">
        <f>IF(ISBLANK(Tableau2[[#This Row],[Date de fin]]),"",UPPER(TEXT(Tableau2[[#This Row],[Date de fin]],"AAAA")))</f>
        <v/>
      </c>
      <c r="AC543" s="229">
        <f>DATEDIF(Tableau2[[#This Row],[Date de début]],Tableau2[[#This Row],[Date de fin]],"m")</f>
        <v>0</v>
      </c>
      <c r="AD543" s="224"/>
      <c r="AE543" s="225"/>
      <c r="AF543" s="225"/>
      <c r="AG543" s="222"/>
      <c r="AH543" s="227"/>
      <c r="AI543" s="226"/>
      <c r="AJ543" s="340"/>
      <c r="AK543" s="341">
        <f t="shared" si="10"/>
        <v>0</v>
      </c>
      <c r="AL543" s="342"/>
    </row>
    <row r="544" spans="3:38" ht="14" x14ac:dyDescent="0.35">
      <c r="C544" s="241"/>
      <c r="D544" s="225" t="str">
        <f>IF(ISBLANK(Tableau2[[#This Row],[Date de signature]]),"",UPPER(TEXT(Tableau2[[#This Row],[Date de signature]],"mmm")))</f>
        <v/>
      </c>
      <c r="E544" s="231" t="str">
        <f>IF(ISBLANK(Tableau2[[#This Row],[Date de signature]]),"",UPPER(TEXT(Tableau2[[#This Row],[Date de signature]],"AAAA")))</f>
        <v/>
      </c>
      <c r="F544" s="240"/>
      <c r="G544" s="242"/>
      <c r="H544" s="328"/>
      <c r="I544" s="327"/>
      <c r="J544" s="333"/>
      <c r="K544" s="324" t="str">
        <f>IFERROR(VLOOKUP(Tableau2[[#This Row],[Nom association/Sigle]],Tableau1[],2,FALSE),"")</f>
        <v/>
      </c>
      <c r="L544" s="324" t="str">
        <f>IFERROR(VLOOKUP(Tableau2[[#This Row],[Nom association/Sigle]],Tableau1[],4,FALSE),"")</f>
        <v/>
      </c>
      <c r="M544" s="324" t="str">
        <f>IFERROR(VLOOKUP(Tableau2[[#This Row],[Nom association/Sigle]],Tableau1[],5,FALSE),"")</f>
        <v/>
      </c>
      <c r="N544" s="73" t="str">
        <f>IFERROR(VLOOKUP(Tableau2[[#This Row],[Nom association/Sigle]],Tableau1[],6,FALSE),"")</f>
        <v/>
      </c>
      <c r="O544" s="324" t="str">
        <f>IFERROR(VLOOKUP(Tableau2[[#This Row],[Nom association/Sigle]],Tableau1[],7,FALSE),"")</f>
        <v/>
      </c>
      <c r="P544" s="222"/>
      <c r="Q544" s="333"/>
      <c r="R544" s="222"/>
      <c r="S544" s="223"/>
      <c r="T544" s="224"/>
      <c r="U544" s="224"/>
      <c r="V544" s="222"/>
      <c r="W544" s="220"/>
      <c r="X544" s="220" t="str">
        <f>IF(ISBLANK(Tableau2[[#This Row],[Date de début]]),"",UPPER(TEXT(Tableau2[[#This Row],[Date de début]],"mmm")))</f>
        <v/>
      </c>
      <c r="Y544" s="219" t="str">
        <f>IF(ISBLANK(Tableau2[[#This Row],[Date de début]]),"",UPPER(TEXT(Tableau2[[#This Row],[Date de début]],"AAAA")))</f>
        <v/>
      </c>
      <c r="Z544" s="220"/>
      <c r="AA544" s="218" t="str">
        <f>IF(ISBLANK(Tableau2[[#This Row],[Date de fin]]),"",UPPER(TEXT(Tableau2[[#This Row],[Date de fin]],"mmm")))</f>
        <v/>
      </c>
      <c r="AB544" s="221" t="str">
        <f>IF(ISBLANK(Tableau2[[#This Row],[Date de fin]]),"",UPPER(TEXT(Tableau2[[#This Row],[Date de fin]],"AAAA")))</f>
        <v/>
      </c>
      <c r="AC544" s="229">
        <f>DATEDIF(Tableau2[[#This Row],[Date de début]],Tableau2[[#This Row],[Date de fin]],"m")</f>
        <v>0</v>
      </c>
      <c r="AD544" s="224"/>
      <c r="AE544" s="225"/>
      <c r="AF544" s="225"/>
      <c r="AG544" s="222"/>
      <c r="AH544" s="227"/>
      <c r="AI544" s="226"/>
      <c r="AJ544" s="340"/>
      <c r="AK544" s="341">
        <f t="shared" si="10"/>
        <v>0</v>
      </c>
      <c r="AL544" s="342"/>
    </row>
    <row r="545" spans="3:38" ht="14" x14ac:dyDescent="0.35">
      <c r="C545" s="241"/>
      <c r="D545" s="225" t="str">
        <f>IF(ISBLANK(Tableau2[[#This Row],[Date de signature]]),"",UPPER(TEXT(Tableau2[[#This Row],[Date de signature]],"mmm")))</f>
        <v/>
      </c>
      <c r="E545" s="231" t="str">
        <f>IF(ISBLANK(Tableau2[[#This Row],[Date de signature]]),"",UPPER(TEXT(Tableau2[[#This Row],[Date de signature]],"AAAA")))</f>
        <v/>
      </c>
      <c r="F545" s="240"/>
      <c r="G545" s="242"/>
      <c r="H545" s="328"/>
      <c r="I545" s="327"/>
      <c r="J545" s="333"/>
      <c r="K545" s="324" t="str">
        <f>IFERROR(VLOOKUP(Tableau2[[#This Row],[Nom association/Sigle]],Tableau1[],2,FALSE),"")</f>
        <v/>
      </c>
      <c r="L545" s="324" t="str">
        <f>IFERROR(VLOOKUP(Tableau2[[#This Row],[Nom association/Sigle]],Tableau1[],4,FALSE),"")</f>
        <v/>
      </c>
      <c r="M545" s="324" t="str">
        <f>IFERROR(VLOOKUP(Tableau2[[#This Row],[Nom association/Sigle]],Tableau1[],5,FALSE),"")</f>
        <v/>
      </c>
      <c r="N545" s="73" t="str">
        <f>IFERROR(VLOOKUP(Tableau2[[#This Row],[Nom association/Sigle]],Tableau1[],6,FALSE),"")</f>
        <v/>
      </c>
      <c r="O545" s="324" t="str">
        <f>IFERROR(VLOOKUP(Tableau2[[#This Row],[Nom association/Sigle]],Tableau1[],7,FALSE),"")</f>
        <v/>
      </c>
      <c r="P545" s="222"/>
      <c r="Q545" s="333"/>
      <c r="R545" s="222"/>
      <c r="S545" s="223"/>
      <c r="T545" s="224"/>
      <c r="U545" s="224"/>
      <c r="V545" s="222"/>
      <c r="W545" s="220"/>
      <c r="X545" s="220" t="str">
        <f>IF(ISBLANK(Tableau2[[#This Row],[Date de début]]),"",UPPER(TEXT(Tableau2[[#This Row],[Date de début]],"mmm")))</f>
        <v/>
      </c>
      <c r="Y545" s="219" t="str">
        <f>IF(ISBLANK(Tableau2[[#This Row],[Date de début]]),"",UPPER(TEXT(Tableau2[[#This Row],[Date de début]],"AAAA")))</f>
        <v/>
      </c>
      <c r="Z545" s="220"/>
      <c r="AA545" s="218" t="str">
        <f>IF(ISBLANK(Tableau2[[#This Row],[Date de fin]]),"",UPPER(TEXT(Tableau2[[#This Row],[Date de fin]],"mmm")))</f>
        <v/>
      </c>
      <c r="AB545" s="221" t="str">
        <f>IF(ISBLANK(Tableau2[[#This Row],[Date de fin]]),"",UPPER(TEXT(Tableau2[[#This Row],[Date de fin]],"AAAA")))</f>
        <v/>
      </c>
      <c r="AC545" s="229">
        <f>DATEDIF(Tableau2[[#This Row],[Date de début]],Tableau2[[#This Row],[Date de fin]],"m")</f>
        <v>0</v>
      </c>
      <c r="AD545" s="224"/>
      <c r="AE545" s="225"/>
      <c r="AF545" s="225"/>
      <c r="AG545" s="222"/>
      <c r="AH545" s="227"/>
      <c r="AI545" s="226"/>
      <c r="AJ545" s="340"/>
      <c r="AK545" s="341">
        <f t="shared" si="10"/>
        <v>0</v>
      </c>
      <c r="AL545" s="342"/>
    </row>
    <row r="546" spans="3:38" ht="14" x14ac:dyDescent="0.35">
      <c r="C546" s="241"/>
      <c r="D546" s="225" t="str">
        <f>IF(ISBLANK(Tableau2[[#This Row],[Date de signature]]),"",UPPER(TEXT(Tableau2[[#This Row],[Date de signature]],"mmm")))</f>
        <v/>
      </c>
      <c r="E546" s="231" t="str">
        <f>IF(ISBLANK(Tableau2[[#This Row],[Date de signature]]),"",UPPER(TEXT(Tableau2[[#This Row],[Date de signature]],"AAAA")))</f>
        <v/>
      </c>
      <c r="F546" s="240"/>
      <c r="G546" s="242"/>
      <c r="H546" s="328"/>
      <c r="I546" s="327"/>
      <c r="J546" s="333"/>
      <c r="K546" s="324" t="str">
        <f>IFERROR(VLOOKUP(Tableau2[[#This Row],[Nom association/Sigle]],Tableau1[],2,FALSE),"")</f>
        <v/>
      </c>
      <c r="L546" s="324" t="str">
        <f>IFERROR(VLOOKUP(Tableau2[[#This Row],[Nom association/Sigle]],Tableau1[],4,FALSE),"")</f>
        <v/>
      </c>
      <c r="M546" s="324" t="str">
        <f>IFERROR(VLOOKUP(Tableau2[[#This Row],[Nom association/Sigle]],Tableau1[],5,FALSE),"")</f>
        <v/>
      </c>
      <c r="N546" s="73" t="str">
        <f>IFERROR(VLOOKUP(Tableau2[[#This Row],[Nom association/Sigle]],Tableau1[],6,FALSE),"")</f>
        <v/>
      </c>
      <c r="O546" s="324" t="str">
        <f>IFERROR(VLOOKUP(Tableau2[[#This Row],[Nom association/Sigle]],Tableau1[],7,FALSE),"")</f>
        <v/>
      </c>
      <c r="P546" s="222"/>
      <c r="Q546" s="333"/>
      <c r="R546" s="222"/>
      <c r="S546" s="223"/>
      <c r="T546" s="224"/>
      <c r="U546" s="224"/>
      <c r="V546" s="222"/>
      <c r="W546" s="220"/>
      <c r="X546" s="220" t="str">
        <f>IF(ISBLANK(Tableau2[[#This Row],[Date de début]]),"",UPPER(TEXT(Tableau2[[#This Row],[Date de début]],"mmm")))</f>
        <v/>
      </c>
      <c r="Y546" s="219" t="str">
        <f>IF(ISBLANK(Tableau2[[#This Row],[Date de début]]),"",UPPER(TEXT(Tableau2[[#This Row],[Date de début]],"AAAA")))</f>
        <v/>
      </c>
      <c r="Z546" s="220"/>
      <c r="AA546" s="218" t="str">
        <f>IF(ISBLANK(Tableau2[[#This Row],[Date de fin]]),"",UPPER(TEXT(Tableau2[[#This Row],[Date de fin]],"mmm")))</f>
        <v/>
      </c>
      <c r="AB546" s="221" t="str">
        <f>IF(ISBLANK(Tableau2[[#This Row],[Date de fin]]),"",UPPER(TEXT(Tableau2[[#This Row],[Date de fin]],"AAAA")))</f>
        <v/>
      </c>
      <c r="AC546" s="229">
        <f>DATEDIF(Tableau2[[#This Row],[Date de début]],Tableau2[[#This Row],[Date de fin]],"m")</f>
        <v>0</v>
      </c>
      <c r="AD546" s="224"/>
      <c r="AE546" s="225"/>
      <c r="AF546" s="225"/>
      <c r="AG546" s="222"/>
      <c r="AH546" s="227"/>
      <c r="AI546" s="226"/>
      <c r="AJ546" s="340"/>
      <c r="AK546" s="341">
        <f t="shared" si="10"/>
        <v>0</v>
      </c>
      <c r="AL546" s="342"/>
    </row>
    <row r="547" spans="3:38" ht="14" x14ac:dyDescent="0.35">
      <c r="C547" s="241"/>
      <c r="D547" s="225" t="str">
        <f>IF(ISBLANK(Tableau2[[#This Row],[Date de signature]]),"",UPPER(TEXT(Tableau2[[#This Row],[Date de signature]],"mmm")))</f>
        <v/>
      </c>
      <c r="E547" s="231" t="str">
        <f>IF(ISBLANK(Tableau2[[#This Row],[Date de signature]]),"",UPPER(TEXT(Tableau2[[#This Row],[Date de signature]],"AAAA")))</f>
        <v/>
      </c>
      <c r="F547" s="240"/>
      <c r="G547" s="242"/>
      <c r="H547" s="328"/>
      <c r="I547" s="327"/>
      <c r="J547" s="333"/>
      <c r="K547" s="324" t="str">
        <f>IFERROR(VLOOKUP(Tableau2[[#This Row],[Nom association/Sigle]],Tableau1[],2,FALSE),"")</f>
        <v/>
      </c>
      <c r="L547" s="324" t="str">
        <f>IFERROR(VLOOKUP(Tableau2[[#This Row],[Nom association/Sigle]],Tableau1[],4,FALSE),"")</f>
        <v/>
      </c>
      <c r="M547" s="324" t="str">
        <f>IFERROR(VLOOKUP(Tableau2[[#This Row],[Nom association/Sigle]],Tableau1[],5,FALSE),"")</f>
        <v/>
      </c>
      <c r="N547" s="73" t="str">
        <f>IFERROR(VLOOKUP(Tableau2[[#This Row],[Nom association/Sigle]],Tableau1[],6,FALSE),"")</f>
        <v/>
      </c>
      <c r="O547" s="324" t="str">
        <f>IFERROR(VLOOKUP(Tableau2[[#This Row],[Nom association/Sigle]],Tableau1[],7,FALSE),"")</f>
        <v/>
      </c>
      <c r="P547" s="222"/>
      <c r="Q547" s="333"/>
      <c r="R547" s="222"/>
      <c r="S547" s="223"/>
      <c r="T547" s="224"/>
      <c r="U547" s="224"/>
      <c r="V547" s="222"/>
      <c r="W547" s="220"/>
      <c r="X547" s="220" t="str">
        <f>IF(ISBLANK(Tableau2[[#This Row],[Date de début]]),"",UPPER(TEXT(Tableau2[[#This Row],[Date de début]],"mmm")))</f>
        <v/>
      </c>
      <c r="Y547" s="219" t="str">
        <f>IF(ISBLANK(Tableau2[[#This Row],[Date de début]]),"",UPPER(TEXT(Tableau2[[#This Row],[Date de début]],"AAAA")))</f>
        <v/>
      </c>
      <c r="Z547" s="220"/>
      <c r="AA547" s="218" t="str">
        <f>IF(ISBLANK(Tableau2[[#This Row],[Date de fin]]),"",UPPER(TEXT(Tableau2[[#This Row],[Date de fin]],"mmm")))</f>
        <v/>
      </c>
      <c r="AB547" s="221" t="str">
        <f>IF(ISBLANK(Tableau2[[#This Row],[Date de fin]]),"",UPPER(TEXT(Tableau2[[#This Row],[Date de fin]],"AAAA")))</f>
        <v/>
      </c>
      <c r="AC547" s="229">
        <f>DATEDIF(Tableau2[[#This Row],[Date de début]],Tableau2[[#This Row],[Date de fin]],"m")</f>
        <v>0</v>
      </c>
      <c r="AD547" s="224"/>
      <c r="AE547" s="225"/>
      <c r="AF547" s="225"/>
      <c r="AG547" s="222"/>
      <c r="AH547" s="227"/>
      <c r="AI547" s="226"/>
      <c r="AJ547" s="340"/>
      <c r="AK547" s="341">
        <f t="shared" si="10"/>
        <v>0</v>
      </c>
      <c r="AL547" s="342"/>
    </row>
    <row r="548" spans="3:38" ht="14" x14ac:dyDescent="0.35">
      <c r="C548" s="241"/>
      <c r="D548" s="225" t="str">
        <f>IF(ISBLANK(Tableau2[[#This Row],[Date de signature]]),"",UPPER(TEXT(Tableau2[[#This Row],[Date de signature]],"mmm")))</f>
        <v/>
      </c>
      <c r="E548" s="231" t="str">
        <f>IF(ISBLANK(Tableau2[[#This Row],[Date de signature]]),"",UPPER(TEXT(Tableau2[[#This Row],[Date de signature]],"AAAA")))</f>
        <v/>
      </c>
      <c r="F548" s="240"/>
      <c r="G548" s="242"/>
      <c r="H548" s="328"/>
      <c r="I548" s="327"/>
      <c r="J548" s="333"/>
      <c r="K548" s="324" t="str">
        <f>IFERROR(VLOOKUP(Tableau2[[#This Row],[Nom association/Sigle]],Tableau1[],2,FALSE),"")</f>
        <v/>
      </c>
      <c r="L548" s="324" t="str">
        <f>IFERROR(VLOOKUP(Tableau2[[#This Row],[Nom association/Sigle]],Tableau1[],4,FALSE),"")</f>
        <v/>
      </c>
      <c r="M548" s="324" t="str">
        <f>IFERROR(VLOOKUP(Tableau2[[#This Row],[Nom association/Sigle]],Tableau1[],5,FALSE),"")</f>
        <v/>
      </c>
      <c r="N548" s="73" t="str">
        <f>IFERROR(VLOOKUP(Tableau2[[#This Row],[Nom association/Sigle]],Tableau1[],6,FALSE),"")</f>
        <v/>
      </c>
      <c r="O548" s="324" t="str">
        <f>IFERROR(VLOOKUP(Tableau2[[#This Row],[Nom association/Sigle]],Tableau1[],7,FALSE),"")</f>
        <v/>
      </c>
      <c r="P548" s="222"/>
      <c r="Q548" s="333"/>
      <c r="R548" s="222"/>
      <c r="S548" s="223"/>
      <c r="T548" s="224"/>
      <c r="U548" s="224"/>
      <c r="V548" s="222"/>
      <c r="W548" s="220"/>
      <c r="X548" s="220" t="str">
        <f>IF(ISBLANK(Tableau2[[#This Row],[Date de début]]),"",UPPER(TEXT(Tableau2[[#This Row],[Date de début]],"mmm")))</f>
        <v/>
      </c>
      <c r="Y548" s="219" t="str">
        <f>IF(ISBLANK(Tableau2[[#This Row],[Date de début]]),"",UPPER(TEXT(Tableau2[[#This Row],[Date de début]],"AAAA")))</f>
        <v/>
      </c>
      <c r="Z548" s="220"/>
      <c r="AA548" s="218" t="str">
        <f>IF(ISBLANK(Tableau2[[#This Row],[Date de fin]]),"",UPPER(TEXT(Tableau2[[#This Row],[Date de fin]],"mmm")))</f>
        <v/>
      </c>
      <c r="AB548" s="221" t="str">
        <f>IF(ISBLANK(Tableau2[[#This Row],[Date de fin]]),"",UPPER(TEXT(Tableau2[[#This Row],[Date de fin]],"AAAA")))</f>
        <v/>
      </c>
      <c r="AC548" s="229">
        <f>DATEDIF(Tableau2[[#This Row],[Date de début]],Tableau2[[#This Row],[Date de fin]],"m")</f>
        <v>0</v>
      </c>
      <c r="AD548" s="224"/>
      <c r="AE548" s="225"/>
      <c r="AF548" s="225"/>
      <c r="AG548" s="222"/>
      <c r="AH548" s="227"/>
      <c r="AI548" s="226"/>
      <c r="AJ548" s="340"/>
      <c r="AK548" s="341">
        <f t="shared" si="10"/>
        <v>0</v>
      </c>
      <c r="AL548" s="342"/>
    </row>
    <row r="549" spans="3:38" ht="14" x14ac:dyDescent="0.35">
      <c r="C549" s="241"/>
      <c r="D549" s="225" t="str">
        <f>IF(ISBLANK(Tableau2[[#This Row],[Date de signature]]),"",UPPER(TEXT(Tableau2[[#This Row],[Date de signature]],"mmm")))</f>
        <v/>
      </c>
      <c r="E549" s="231" t="str">
        <f>IF(ISBLANK(Tableau2[[#This Row],[Date de signature]]),"",UPPER(TEXT(Tableau2[[#This Row],[Date de signature]],"AAAA")))</f>
        <v/>
      </c>
      <c r="F549" s="240"/>
      <c r="G549" s="242"/>
      <c r="H549" s="328"/>
      <c r="I549" s="327"/>
      <c r="J549" s="333"/>
      <c r="K549" s="324" t="str">
        <f>IFERROR(VLOOKUP(Tableau2[[#This Row],[Nom association/Sigle]],Tableau1[],2,FALSE),"")</f>
        <v/>
      </c>
      <c r="L549" s="324" t="str">
        <f>IFERROR(VLOOKUP(Tableau2[[#This Row],[Nom association/Sigle]],Tableau1[],4,FALSE),"")</f>
        <v/>
      </c>
      <c r="M549" s="324" t="str">
        <f>IFERROR(VLOOKUP(Tableau2[[#This Row],[Nom association/Sigle]],Tableau1[],5,FALSE),"")</f>
        <v/>
      </c>
      <c r="N549" s="73" t="str">
        <f>IFERROR(VLOOKUP(Tableau2[[#This Row],[Nom association/Sigle]],Tableau1[],6,FALSE),"")</f>
        <v/>
      </c>
      <c r="O549" s="324" t="str">
        <f>IFERROR(VLOOKUP(Tableau2[[#This Row],[Nom association/Sigle]],Tableau1[],7,FALSE),"")</f>
        <v/>
      </c>
      <c r="P549" s="222"/>
      <c r="Q549" s="333"/>
      <c r="R549" s="222"/>
      <c r="S549" s="223"/>
      <c r="T549" s="224"/>
      <c r="U549" s="224"/>
      <c r="V549" s="222"/>
      <c r="W549" s="220"/>
      <c r="X549" s="220" t="str">
        <f>IF(ISBLANK(Tableau2[[#This Row],[Date de début]]),"",UPPER(TEXT(Tableau2[[#This Row],[Date de début]],"mmm")))</f>
        <v/>
      </c>
      <c r="Y549" s="219" t="str">
        <f>IF(ISBLANK(Tableau2[[#This Row],[Date de début]]),"",UPPER(TEXT(Tableau2[[#This Row],[Date de début]],"AAAA")))</f>
        <v/>
      </c>
      <c r="Z549" s="220"/>
      <c r="AA549" s="218" t="str">
        <f>IF(ISBLANK(Tableau2[[#This Row],[Date de fin]]),"",UPPER(TEXT(Tableau2[[#This Row],[Date de fin]],"mmm")))</f>
        <v/>
      </c>
      <c r="AB549" s="221" t="str">
        <f>IF(ISBLANK(Tableau2[[#This Row],[Date de fin]]),"",UPPER(TEXT(Tableau2[[#This Row],[Date de fin]],"AAAA")))</f>
        <v/>
      </c>
      <c r="AC549" s="229">
        <f>DATEDIF(Tableau2[[#This Row],[Date de début]],Tableau2[[#This Row],[Date de fin]],"m")</f>
        <v>0</v>
      </c>
      <c r="AD549" s="224"/>
      <c r="AE549" s="225"/>
      <c r="AF549" s="225"/>
      <c r="AG549" s="222"/>
      <c r="AH549" s="227"/>
      <c r="AI549" s="226"/>
      <c r="AJ549" s="340"/>
      <c r="AK549" s="341">
        <f t="shared" si="10"/>
        <v>0</v>
      </c>
      <c r="AL549" s="342"/>
    </row>
    <row r="550" spans="3:38" ht="14" x14ac:dyDescent="0.35">
      <c r="C550" s="241"/>
      <c r="D550" s="225" t="str">
        <f>IF(ISBLANK(Tableau2[[#This Row],[Date de signature]]),"",UPPER(TEXT(Tableau2[[#This Row],[Date de signature]],"mmm")))</f>
        <v/>
      </c>
      <c r="E550" s="231" t="str">
        <f>IF(ISBLANK(Tableau2[[#This Row],[Date de signature]]),"",UPPER(TEXT(Tableau2[[#This Row],[Date de signature]],"AAAA")))</f>
        <v/>
      </c>
      <c r="F550" s="240"/>
      <c r="G550" s="242"/>
      <c r="H550" s="328"/>
      <c r="I550" s="327"/>
      <c r="J550" s="333"/>
      <c r="K550" s="324" t="str">
        <f>IFERROR(VLOOKUP(Tableau2[[#This Row],[Nom association/Sigle]],Tableau1[],2,FALSE),"")</f>
        <v/>
      </c>
      <c r="L550" s="324" t="str">
        <f>IFERROR(VLOOKUP(Tableau2[[#This Row],[Nom association/Sigle]],Tableau1[],4,FALSE),"")</f>
        <v/>
      </c>
      <c r="M550" s="324" t="str">
        <f>IFERROR(VLOOKUP(Tableau2[[#This Row],[Nom association/Sigle]],Tableau1[],5,FALSE),"")</f>
        <v/>
      </c>
      <c r="N550" s="73" t="str">
        <f>IFERROR(VLOOKUP(Tableau2[[#This Row],[Nom association/Sigle]],Tableau1[],6,FALSE),"")</f>
        <v/>
      </c>
      <c r="O550" s="324" t="str">
        <f>IFERROR(VLOOKUP(Tableau2[[#This Row],[Nom association/Sigle]],Tableau1[],7,FALSE),"")</f>
        <v/>
      </c>
      <c r="P550" s="222"/>
      <c r="Q550" s="333"/>
      <c r="R550" s="222"/>
      <c r="S550" s="223"/>
      <c r="T550" s="224"/>
      <c r="U550" s="224"/>
      <c r="V550" s="222"/>
      <c r="W550" s="220"/>
      <c r="X550" s="220" t="str">
        <f>IF(ISBLANK(Tableau2[[#This Row],[Date de début]]),"",UPPER(TEXT(Tableau2[[#This Row],[Date de début]],"mmm")))</f>
        <v/>
      </c>
      <c r="Y550" s="219" t="str">
        <f>IF(ISBLANK(Tableau2[[#This Row],[Date de début]]),"",UPPER(TEXT(Tableau2[[#This Row],[Date de début]],"AAAA")))</f>
        <v/>
      </c>
      <c r="Z550" s="220"/>
      <c r="AA550" s="218" t="str">
        <f>IF(ISBLANK(Tableau2[[#This Row],[Date de fin]]),"",UPPER(TEXT(Tableau2[[#This Row],[Date de fin]],"mmm")))</f>
        <v/>
      </c>
      <c r="AB550" s="221" t="str">
        <f>IF(ISBLANK(Tableau2[[#This Row],[Date de fin]]),"",UPPER(TEXT(Tableau2[[#This Row],[Date de fin]],"AAAA")))</f>
        <v/>
      </c>
      <c r="AC550" s="229">
        <f>DATEDIF(Tableau2[[#This Row],[Date de début]],Tableau2[[#This Row],[Date de fin]],"m")</f>
        <v>0</v>
      </c>
      <c r="AD550" s="224"/>
      <c r="AE550" s="225"/>
      <c r="AF550" s="225"/>
      <c r="AG550" s="222"/>
      <c r="AH550" s="227"/>
      <c r="AI550" s="226"/>
      <c r="AJ550" s="340"/>
      <c r="AK550" s="341">
        <f t="shared" si="10"/>
        <v>0</v>
      </c>
      <c r="AL550" s="342"/>
    </row>
    <row r="551" spans="3:38" ht="14" x14ac:dyDescent="0.35">
      <c r="C551" s="241"/>
      <c r="D551" s="225" t="str">
        <f>IF(ISBLANK(Tableau2[[#This Row],[Date de signature]]),"",UPPER(TEXT(Tableau2[[#This Row],[Date de signature]],"mmm")))</f>
        <v/>
      </c>
      <c r="E551" s="231" t="str">
        <f>IF(ISBLANK(Tableau2[[#This Row],[Date de signature]]),"",UPPER(TEXT(Tableau2[[#This Row],[Date de signature]],"AAAA")))</f>
        <v/>
      </c>
      <c r="F551" s="240"/>
      <c r="G551" s="242"/>
      <c r="H551" s="328"/>
      <c r="I551" s="327"/>
      <c r="J551" s="333"/>
      <c r="K551" s="324" t="str">
        <f>IFERROR(VLOOKUP(Tableau2[[#This Row],[Nom association/Sigle]],Tableau1[],2,FALSE),"")</f>
        <v/>
      </c>
      <c r="L551" s="324" t="str">
        <f>IFERROR(VLOOKUP(Tableau2[[#This Row],[Nom association/Sigle]],Tableau1[],4,FALSE),"")</f>
        <v/>
      </c>
      <c r="M551" s="324" t="str">
        <f>IFERROR(VLOOKUP(Tableau2[[#This Row],[Nom association/Sigle]],Tableau1[],5,FALSE),"")</f>
        <v/>
      </c>
      <c r="N551" s="73" t="str">
        <f>IFERROR(VLOOKUP(Tableau2[[#This Row],[Nom association/Sigle]],Tableau1[],6,FALSE),"")</f>
        <v/>
      </c>
      <c r="O551" s="324" t="str">
        <f>IFERROR(VLOOKUP(Tableau2[[#This Row],[Nom association/Sigle]],Tableau1[],7,FALSE),"")</f>
        <v/>
      </c>
      <c r="P551" s="222"/>
      <c r="Q551" s="333"/>
      <c r="R551" s="222"/>
      <c r="S551" s="223"/>
      <c r="T551" s="224"/>
      <c r="U551" s="224"/>
      <c r="V551" s="222"/>
      <c r="W551" s="220"/>
      <c r="X551" s="220" t="str">
        <f>IF(ISBLANK(Tableau2[[#This Row],[Date de début]]),"",UPPER(TEXT(Tableau2[[#This Row],[Date de début]],"mmm")))</f>
        <v/>
      </c>
      <c r="Y551" s="219" t="str">
        <f>IF(ISBLANK(Tableau2[[#This Row],[Date de début]]),"",UPPER(TEXT(Tableau2[[#This Row],[Date de début]],"AAAA")))</f>
        <v/>
      </c>
      <c r="Z551" s="220"/>
      <c r="AA551" s="218" t="str">
        <f>IF(ISBLANK(Tableau2[[#This Row],[Date de fin]]),"",UPPER(TEXT(Tableau2[[#This Row],[Date de fin]],"mmm")))</f>
        <v/>
      </c>
      <c r="AB551" s="221" t="str">
        <f>IF(ISBLANK(Tableau2[[#This Row],[Date de fin]]),"",UPPER(TEXT(Tableau2[[#This Row],[Date de fin]],"AAAA")))</f>
        <v/>
      </c>
      <c r="AC551" s="229">
        <f>DATEDIF(Tableau2[[#This Row],[Date de début]],Tableau2[[#This Row],[Date de fin]],"m")</f>
        <v>0</v>
      </c>
      <c r="AD551" s="224"/>
      <c r="AE551" s="225"/>
      <c r="AF551" s="225"/>
      <c r="AG551" s="222"/>
      <c r="AH551" s="227"/>
      <c r="AI551" s="226"/>
      <c r="AJ551" s="340"/>
      <c r="AK551" s="341">
        <f t="shared" si="10"/>
        <v>0</v>
      </c>
      <c r="AL551" s="342"/>
    </row>
    <row r="552" spans="3:38" ht="14" x14ac:dyDescent="0.35">
      <c r="C552" s="241"/>
      <c r="D552" s="225" t="str">
        <f>IF(ISBLANK(Tableau2[[#This Row],[Date de signature]]),"",UPPER(TEXT(Tableau2[[#This Row],[Date de signature]],"mmm")))</f>
        <v/>
      </c>
      <c r="E552" s="231" t="str">
        <f>IF(ISBLANK(Tableau2[[#This Row],[Date de signature]]),"",UPPER(TEXT(Tableau2[[#This Row],[Date de signature]],"AAAA")))</f>
        <v/>
      </c>
      <c r="F552" s="240"/>
      <c r="G552" s="242"/>
      <c r="H552" s="328"/>
      <c r="I552" s="327"/>
      <c r="J552" s="333"/>
      <c r="K552" s="324" t="str">
        <f>IFERROR(VLOOKUP(Tableau2[[#This Row],[Nom association/Sigle]],Tableau1[],2,FALSE),"")</f>
        <v/>
      </c>
      <c r="L552" s="324" t="str">
        <f>IFERROR(VLOOKUP(Tableau2[[#This Row],[Nom association/Sigle]],Tableau1[],4,FALSE),"")</f>
        <v/>
      </c>
      <c r="M552" s="324" t="str">
        <f>IFERROR(VLOOKUP(Tableau2[[#This Row],[Nom association/Sigle]],Tableau1[],5,FALSE),"")</f>
        <v/>
      </c>
      <c r="N552" s="73" t="str">
        <f>IFERROR(VLOOKUP(Tableau2[[#This Row],[Nom association/Sigle]],Tableau1[],6,FALSE),"")</f>
        <v/>
      </c>
      <c r="O552" s="324" t="str">
        <f>IFERROR(VLOOKUP(Tableau2[[#This Row],[Nom association/Sigle]],Tableau1[],7,FALSE),"")</f>
        <v/>
      </c>
      <c r="P552" s="222"/>
      <c r="Q552" s="333"/>
      <c r="R552" s="222"/>
      <c r="S552" s="223"/>
      <c r="T552" s="224"/>
      <c r="U552" s="224"/>
      <c r="V552" s="222"/>
      <c r="W552" s="220"/>
      <c r="X552" s="220" t="str">
        <f>IF(ISBLANK(Tableau2[[#This Row],[Date de début]]),"",UPPER(TEXT(Tableau2[[#This Row],[Date de début]],"mmm")))</f>
        <v/>
      </c>
      <c r="Y552" s="219" t="str">
        <f>IF(ISBLANK(Tableau2[[#This Row],[Date de début]]),"",UPPER(TEXT(Tableau2[[#This Row],[Date de début]],"AAAA")))</f>
        <v/>
      </c>
      <c r="Z552" s="220"/>
      <c r="AA552" s="218" t="str">
        <f>IF(ISBLANK(Tableau2[[#This Row],[Date de fin]]),"",UPPER(TEXT(Tableau2[[#This Row],[Date de fin]],"mmm")))</f>
        <v/>
      </c>
      <c r="AB552" s="221" t="str">
        <f>IF(ISBLANK(Tableau2[[#This Row],[Date de fin]]),"",UPPER(TEXT(Tableau2[[#This Row],[Date de fin]],"AAAA")))</f>
        <v/>
      </c>
      <c r="AC552" s="229">
        <f>DATEDIF(Tableau2[[#This Row],[Date de début]],Tableau2[[#This Row],[Date de fin]],"m")</f>
        <v>0</v>
      </c>
      <c r="AD552" s="224"/>
      <c r="AE552" s="225"/>
      <c r="AF552" s="225"/>
      <c r="AG552" s="222"/>
      <c r="AH552" s="227"/>
      <c r="AI552" s="226"/>
      <c r="AJ552" s="340"/>
      <c r="AK552" s="341">
        <f t="shared" si="10"/>
        <v>0</v>
      </c>
      <c r="AL552" s="342"/>
    </row>
    <row r="553" spans="3:38" ht="14" x14ac:dyDescent="0.35">
      <c r="C553" s="241"/>
      <c r="D553" s="225" t="str">
        <f>IF(ISBLANK(Tableau2[[#This Row],[Date de signature]]),"",UPPER(TEXT(Tableau2[[#This Row],[Date de signature]],"mmm")))</f>
        <v/>
      </c>
      <c r="E553" s="231" t="str">
        <f>IF(ISBLANK(Tableau2[[#This Row],[Date de signature]]),"",UPPER(TEXT(Tableau2[[#This Row],[Date de signature]],"AAAA")))</f>
        <v/>
      </c>
      <c r="F553" s="240"/>
      <c r="G553" s="242"/>
      <c r="H553" s="328"/>
      <c r="I553" s="327"/>
      <c r="J553" s="333"/>
      <c r="K553" s="324" t="str">
        <f>IFERROR(VLOOKUP(Tableau2[[#This Row],[Nom association/Sigle]],Tableau1[],2,FALSE),"")</f>
        <v/>
      </c>
      <c r="L553" s="324" t="str">
        <f>IFERROR(VLOOKUP(Tableau2[[#This Row],[Nom association/Sigle]],Tableau1[],4,FALSE),"")</f>
        <v/>
      </c>
      <c r="M553" s="324" t="str">
        <f>IFERROR(VLOOKUP(Tableau2[[#This Row],[Nom association/Sigle]],Tableau1[],5,FALSE),"")</f>
        <v/>
      </c>
      <c r="N553" s="73" t="str">
        <f>IFERROR(VLOOKUP(Tableau2[[#This Row],[Nom association/Sigle]],Tableau1[],6,FALSE),"")</f>
        <v/>
      </c>
      <c r="O553" s="324" t="str">
        <f>IFERROR(VLOOKUP(Tableau2[[#This Row],[Nom association/Sigle]],Tableau1[],7,FALSE),"")</f>
        <v/>
      </c>
      <c r="P553" s="222"/>
      <c r="Q553" s="333"/>
      <c r="R553" s="222"/>
      <c r="S553" s="223"/>
      <c r="T553" s="224"/>
      <c r="U553" s="224"/>
      <c r="V553" s="222"/>
      <c r="W553" s="220"/>
      <c r="X553" s="220" t="str">
        <f>IF(ISBLANK(Tableau2[[#This Row],[Date de début]]),"",UPPER(TEXT(Tableau2[[#This Row],[Date de début]],"mmm")))</f>
        <v/>
      </c>
      <c r="Y553" s="219" t="str">
        <f>IF(ISBLANK(Tableau2[[#This Row],[Date de début]]),"",UPPER(TEXT(Tableau2[[#This Row],[Date de début]],"AAAA")))</f>
        <v/>
      </c>
      <c r="Z553" s="220"/>
      <c r="AA553" s="218" t="str">
        <f>IF(ISBLANK(Tableau2[[#This Row],[Date de fin]]),"",UPPER(TEXT(Tableau2[[#This Row],[Date de fin]],"mmm")))</f>
        <v/>
      </c>
      <c r="AB553" s="221" t="str">
        <f>IF(ISBLANK(Tableau2[[#This Row],[Date de fin]]),"",UPPER(TEXT(Tableau2[[#This Row],[Date de fin]],"AAAA")))</f>
        <v/>
      </c>
      <c r="AC553" s="229">
        <f>DATEDIF(Tableau2[[#This Row],[Date de début]],Tableau2[[#This Row],[Date de fin]],"m")</f>
        <v>0</v>
      </c>
      <c r="AD553" s="224"/>
      <c r="AE553" s="225"/>
      <c r="AF553" s="225"/>
      <c r="AG553" s="222"/>
      <c r="AH553" s="227"/>
      <c r="AI553" s="226"/>
      <c r="AJ553" s="340"/>
      <c r="AK553" s="341">
        <f t="shared" si="10"/>
        <v>0</v>
      </c>
      <c r="AL553" s="342"/>
    </row>
    <row r="554" spans="3:38" ht="14" x14ac:dyDescent="0.35">
      <c r="C554" s="241"/>
      <c r="D554" s="225" t="str">
        <f>IF(ISBLANK(Tableau2[[#This Row],[Date de signature]]),"",UPPER(TEXT(Tableau2[[#This Row],[Date de signature]],"mmm")))</f>
        <v/>
      </c>
      <c r="E554" s="231" t="str">
        <f>IF(ISBLANK(Tableau2[[#This Row],[Date de signature]]),"",UPPER(TEXT(Tableau2[[#This Row],[Date de signature]],"AAAA")))</f>
        <v/>
      </c>
      <c r="F554" s="240"/>
      <c r="G554" s="242"/>
      <c r="H554" s="328"/>
      <c r="I554" s="327"/>
      <c r="J554" s="333"/>
      <c r="K554" s="324" t="str">
        <f>IFERROR(VLOOKUP(Tableau2[[#This Row],[Nom association/Sigle]],Tableau1[],2,FALSE),"")</f>
        <v/>
      </c>
      <c r="L554" s="324" t="str">
        <f>IFERROR(VLOOKUP(Tableau2[[#This Row],[Nom association/Sigle]],Tableau1[],4,FALSE),"")</f>
        <v/>
      </c>
      <c r="M554" s="324" t="str">
        <f>IFERROR(VLOOKUP(Tableau2[[#This Row],[Nom association/Sigle]],Tableau1[],5,FALSE),"")</f>
        <v/>
      </c>
      <c r="N554" s="73" t="str">
        <f>IFERROR(VLOOKUP(Tableau2[[#This Row],[Nom association/Sigle]],Tableau1[],6,FALSE),"")</f>
        <v/>
      </c>
      <c r="O554" s="324" t="str">
        <f>IFERROR(VLOOKUP(Tableau2[[#This Row],[Nom association/Sigle]],Tableau1[],7,FALSE),"")</f>
        <v/>
      </c>
      <c r="P554" s="222"/>
      <c r="Q554" s="333"/>
      <c r="R554" s="222"/>
      <c r="S554" s="223"/>
      <c r="T554" s="224"/>
      <c r="U554" s="224"/>
      <c r="V554" s="222"/>
      <c r="W554" s="220"/>
      <c r="X554" s="220" t="str">
        <f>IF(ISBLANK(Tableau2[[#This Row],[Date de début]]),"",UPPER(TEXT(Tableau2[[#This Row],[Date de début]],"mmm")))</f>
        <v/>
      </c>
      <c r="Y554" s="219" t="str">
        <f>IF(ISBLANK(Tableau2[[#This Row],[Date de début]]),"",UPPER(TEXT(Tableau2[[#This Row],[Date de début]],"AAAA")))</f>
        <v/>
      </c>
      <c r="Z554" s="220"/>
      <c r="AA554" s="218" t="str">
        <f>IF(ISBLANK(Tableau2[[#This Row],[Date de fin]]),"",UPPER(TEXT(Tableau2[[#This Row],[Date de fin]],"mmm")))</f>
        <v/>
      </c>
      <c r="AB554" s="221" t="str">
        <f>IF(ISBLANK(Tableau2[[#This Row],[Date de fin]]),"",UPPER(TEXT(Tableau2[[#This Row],[Date de fin]],"AAAA")))</f>
        <v/>
      </c>
      <c r="AC554" s="229">
        <f>DATEDIF(Tableau2[[#This Row],[Date de début]],Tableau2[[#This Row],[Date de fin]],"m")</f>
        <v>0</v>
      </c>
      <c r="AD554" s="224"/>
      <c r="AE554" s="225"/>
      <c r="AF554" s="225"/>
      <c r="AG554" s="222"/>
      <c r="AH554" s="227"/>
      <c r="AI554" s="226"/>
      <c r="AJ554" s="340"/>
      <c r="AK554" s="341">
        <f t="shared" si="10"/>
        <v>0</v>
      </c>
      <c r="AL554" s="342"/>
    </row>
    <row r="555" spans="3:38" ht="14" x14ac:dyDescent="0.35">
      <c r="C555" s="241"/>
      <c r="D555" s="225" t="str">
        <f>IF(ISBLANK(Tableau2[[#This Row],[Date de signature]]),"",UPPER(TEXT(Tableau2[[#This Row],[Date de signature]],"mmm")))</f>
        <v/>
      </c>
      <c r="E555" s="231" t="str">
        <f>IF(ISBLANK(Tableau2[[#This Row],[Date de signature]]),"",UPPER(TEXT(Tableau2[[#This Row],[Date de signature]],"AAAA")))</f>
        <v/>
      </c>
      <c r="F555" s="240"/>
      <c r="G555" s="242"/>
      <c r="H555" s="328"/>
      <c r="I555" s="327"/>
      <c r="J555" s="333"/>
      <c r="K555" s="324" t="str">
        <f>IFERROR(VLOOKUP(Tableau2[[#This Row],[Nom association/Sigle]],Tableau1[],2,FALSE),"")</f>
        <v/>
      </c>
      <c r="L555" s="324" t="str">
        <f>IFERROR(VLOOKUP(Tableau2[[#This Row],[Nom association/Sigle]],Tableau1[],4,FALSE),"")</f>
        <v/>
      </c>
      <c r="M555" s="324" t="str">
        <f>IFERROR(VLOOKUP(Tableau2[[#This Row],[Nom association/Sigle]],Tableau1[],5,FALSE),"")</f>
        <v/>
      </c>
      <c r="N555" s="73" t="str">
        <f>IFERROR(VLOOKUP(Tableau2[[#This Row],[Nom association/Sigle]],Tableau1[],6,FALSE),"")</f>
        <v/>
      </c>
      <c r="O555" s="324" t="str">
        <f>IFERROR(VLOOKUP(Tableau2[[#This Row],[Nom association/Sigle]],Tableau1[],7,FALSE),"")</f>
        <v/>
      </c>
      <c r="P555" s="222"/>
      <c r="Q555" s="333"/>
      <c r="R555" s="222"/>
      <c r="S555" s="223"/>
      <c r="T555" s="224"/>
      <c r="U555" s="224"/>
      <c r="V555" s="222"/>
      <c r="W555" s="220"/>
      <c r="X555" s="220" t="str">
        <f>IF(ISBLANK(Tableau2[[#This Row],[Date de début]]),"",UPPER(TEXT(Tableau2[[#This Row],[Date de début]],"mmm")))</f>
        <v/>
      </c>
      <c r="Y555" s="219" t="str">
        <f>IF(ISBLANK(Tableau2[[#This Row],[Date de début]]),"",UPPER(TEXT(Tableau2[[#This Row],[Date de début]],"AAAA")))</f>
        <v/>
      </c>
      <c r="Z555" s="220"/>
      <c r="AA555" s="218" t="str">
        <f>IF(ISBLANK(Tableau2[[#This Row],[Date de fin]]),"",UPPER(TEXT(Tableau2[[#This Row],[Date de fin]],"mmm")))</f>
        <v/>
      </c>
      <c r="AB555" s="221" t="str">
        <f>IF(ISBLANK(Tableau2[[#This Row],[Date de fin]]),"",UPPER(TEXT(Tableau2[[#This Row],[Date de fin]],"AAAA")))</f>
        <v/>
      </c>
      <c r="AC555" s="229">
        <f>DATEDIF(Tableau2[[#This Row],[Date de début]],Tableau2[[#This Row],[Date de fin]],"m")</f>
        <v>0</v>
      </c>
      <c r="AD555" s="224"/>
      <c r="AE555" s="225"/>
      <c r="AF555" s="225"/>
      <c r="AG555" s="222"/>
      <c r="AH555" s="227"/>
      <c r="AI555" s="226"/>
      <c r="AJ555" s="340"/>
      <c r="AK555" s="341">
        <f t="shared" si="10"/>
        <v>0</v>
      </c>
      <c r="AL555" s="342"/>
    </row>
    <row r="556" spans="3:38" ht="14" x14ac:dyDescent="0.35">
      <c r="C556" s="241"/>
      <c r="D556" s="225" t="str">
        <f>IF(ISBLANK(Tableau2[[#This Row],[Date de signature]]),"",UPPER(TEXT(Tableau2[[#This Row],[Date de signature]],"mmm")))</f>
        <v/>
      </c>
      <c r="E556" s="231" t="str">
        <f>IF(ISBLANK(Tableau2[[#This Row],[Date de signature]]),"",UPPER(TEXT(Tableau2[[#This Row],[Date de signature]],"AAAA")))</f>
        <v/>
      </c>
      <c r="F556" s="240"/>
      <c r="G556" s="242"/>
      <c r="H556" s="328"/>
      <c r="I556" s="327"/>
      <c r="J556" s="333"/>
      <c r="K556" s="324" t="str">
        <f>IFERROR(VLOOKUP(Tableau2[[#This Row],[Nom association/Sigle]],Tableau1[],2,FALSE),"")</f>
        <v/>
      </c>
      <c r="L556" s="324" t="str">
        <f>IFERROR(VLOOKUP(Tableau2[[#This Row],[Nom association/Sigle]],Tableau1[],4,FALSE),"")</f>
        <v/>
      </c>
      <c r="M556" s="324" t="str">
        <f>IFERROR(VLOOKUP(Tableau2[[#This Row],[Nom association/Sigle]],Tableau1[],5,FALSE),"")</f>
        <v/>
      </c>
      <c r="N556" s="73" t="str">
        <f>IFERROR(VLOOKUP(Tableau2[[#This Row],[Nom association/Sigle]],Tableau1[],6,FALSE),"")</f>
        <v/>
      </c>
      <c r="O556" s="324" t="str">
        <f>IFERROR(VLOOKUP(Tableau2[[#This Row],[Nom association/Sigle]],Tableau1[],7,FALSE),"")</f>
        <v/>
      </c>
      <c r="P556" s="222"/>
      <c r="Q556" s="333"/>
      <c r="R556" s="222"/>
      <c r="S556" s="223"/>
      <c r="T556" s="224"/>
      <c r="U556" s="224"/>
      <c r="V556" s="222"/>
      <c r="W556" s="220"/>
      <c r="X556" s="220" t="str">
        <f>IF(ISBLANK(Tableau2[[#This Row],[Date de début]]),"",UPPER(TEXT(Tableau2[[#This Row],[Date de début]],"mmm")))</f>
        <v/>
      </c>
      <c r="Y556" s="219" t="str">
        <f>IF(ISBLANK(Tableau2[[#This Row],[Date de début]]),"",UPPER(TEXT(Tableau2[[#This Row],[Date de début]],"AAAA")))</f>
        <v/>
      </c>
      <c r="Z556" s="220"/>
      <c r="AA556" s="218" t="str">
        <f>IF(ISBLANK(Tableau2[[#This Row],[Date de fin]]),"",UPPER(TEXT(Tableau2[[#This Row],[Date de fin]],"mmm")))</f>
        <v/>
      </c>
      <c r="AB556" s="221" t="str">
        <f>IF(ISBLANK(Tableau2[[#This Row],[Date de fin]]),"",UPPER(TEXT(Tableau2[[#This Row],[Date de fin]],"AAAA")))</f>
        <v/>
      </c>
      <c r="AC556" s="229">
        <f>DATEDIF(Tableau2[[#This Row],[Date de début]],Tableau2[[#This Row],[Date de fin]],"m")</f>
        <v>0</v>
      </c>
      <c r="AD556" s="224"/>
      <c r="AE556" s="225"/>
      <c r="AF556" s="225"/>
      <c r="AG556" s="222"/>
      <c r="AH556" s="227"/>
      <c r="AI556" s="226"/>
      <c r="AJ556" s="340"/>
      <c r="AK556" s="341">
        <f t="shared" si="10"/>
        <v>0</v>
      </c>
      <c r="AL556" s="342"/>
    </row>
    <row r="557" spans="3:38" ht="14" x14ac:dyDescent="0.35">
      <c r="C557" s="241"/>
      <c r="D557" s="225" t="str">
        <f>IF(ISBLANK(Tableau2[[#This Row],[Date de signature]]),"",UPPER(TEXT(Tableau2[[#This Row],[Date de signature]],"mmm")))</f>
        <v/>
      </c>
      <c r="E557" s="231" t="str">
        <f>IF(ISBLANK(Tableau2[[#This Row],[Date de signature]]),"",UPPER(TEXT(Tableau2[[#This Row],[Date de signature]],"AAAA")))</f>
        <v/>
      </c>
      <c r="F557" s="240"/>
      <c r="G557" s="242"/>
      <c r="H557" s="328"/>
      <c r="I557" s="327"/>
      <c r="J557" s="333"/>
      <c r="K557" s="324" t="str">
        <f>IFERROR(VLOOKUP(Tableau2[[#This Row],[Nom association/Sigle]],Tableau1[],2,FALSE),"")</f>
        <v/>
      </c>
      <c r="L557" s="324" t="str">
        <f>IFERROR(VLOOKUP(Tableau2[[#This Row],[Nom association/Sigle]],Tableau1[],4,FALSE),"")</f>
        <v/>
      </c>
      <c r="M557" s="324" t="str">
        <f>IFERROR(VLOOKUP(Tableau2[[#This Row],[Nom association/Sigle]],Tableau1[],5,FALSE),"")</f>
        <v/>
      </c>
      <c r="N557" s="73" t="str">
        <f>IFERROR(VLOOKUP(Tableau2[[#This Row],[Nom association/Sigle]],Tableau1[],6,FALSE),"")</f>
        <v/>
      </c>
      <c r="O557" s="324" t="str">
        <f>IFERROR(VLOOKUP(Tableau2[[#This Row],[Nom association/Sigle]],Tableau1[],7,FALSE),"")</f>
        <v/>
      </c>
      <c r="P557" s="222"/>
      <c r="Q557" s="333"/>
      <c r="R557" s="222"/>
      <c r="S557" s="223"/>
      <c r="T557" s="224"/>
      <c r="U557" s="224"/>
      <c r="V557" s="222"/>
      <c r="W557" s="220"/>
      <c r="X557" s="220" t="str">
        <f>IF(ISBLANK(Tableau2[[#This Row],[Date de début]]),"",UPPER(TEXT(Tableau2[[#This Row],[Date de début]],"mmm")))</f>
        <v/>
      </c>
      <c r="Y557" s="219" t="str">
        <f>IF(ISBLANK(Tableau2[[#This Row],[Date de début]]),"",UPPER(TEXT(Tableau2[[#This Row],[Date de début]],"AAAA")))</f>
        <v/>
      </c>
      <c r="Z557" s="220"/>
      <c r="AA557" s="218" t="str">
        <f>IF(ISBLANK(Tableau2[[#This Row],[Date de fin]]),"",UPPER(TEXT(Tableau2[[#This Row],[Date de fin]],"mmm")))</f>
        <v/>
      </c>
      <c r="AB557" s="221" t="str">
        <f>IF(ISBLANK(Tableau2[[#This Row],[Date de fin]]),"",UPPER(TEXT(Tableau2[[#This Row],[Date de fin]],"AAAA")))</f>
        <v/>
      </c>
      <c r="AC557" s="229">
        <f>DATEDIF(Tableau2[[#This Row],[Date de début]],Tableau2[[#This Row],[Date de fin]],"m")</f>
        <v>0</v>
      </c>
      <c r="AD557" s="224"/>
      <c r="AE557" s="225"/>
      <c r="AF557" s="225"/>
      <c r="AG557" s="222"/>
      <c r="AH557" s="227"/>
      <c r="AI557" s="226"/>
      <c r="AJ557" s="340"/>
      <c r="AK557" s="341">
        <f t="shared" si="10"/>
        <v>0</v>
      </c>
      <c r="AL557" s="342"/>
    </row>
    <row r="558" spans="3:38" ht="14" x14ac:dyDescent="0.35">
      <c r="C558" s="241"/>
      <c r="D558" s="225" t="str">
        <f>IF(ISBLANK(Tableau2[[#This Row],[Date de signature]]),"",UPPER(TEXT(Tableau2[[#This Row],[Date de signature]],"mmm")))</f>
        <v/>
      </c>
      <c r="E558" s="231" t="str">
        <f>IF(ISBLANK(Tableau2[[#This Row],[Date de signature]]),"",UPPER(TEXT(Tableau2[[#This Row],[Date de signature]],"AAAA")))</f>
        <v/>
      </c>
      <c r="F558" s="240"/>
      <c r="G558" s="242"/>
      <c r="H558" s="328"/>
      <c r="I558" s="327"/>
      <c r="J558" s="333"/>
      <c r="K558" s="324" t="str">
        <f>IFERROR(VLOOKUP(Tableau2[[#This Row],[Nom association/Sigle]],Tableau1[],2,FALSE),"")</f>
        <v/>
      </c>
      <c r="L558" s="324" t="str">
        <f>IFERROR(VLOOKUP(Tableau2[[#This Row],[Nom association/Sigle]],Tableau1[],4,FALSE),"")</f>
        <v/>
      </c>
      <c r="M558" s="324" t="str">
        <f>IFERROR(VLOOKUP(Tableau2[[#This Row],[Nom association/Sigle]],Tableau1[],5,FALSE),"")</f>
        <v/>
      </c>
      <c r="N558" s="73" t="str">
        <f>IFERROR(VLOOKUP(Tableau2[[#This Row],[Nom association/Sigle]],Tableau1[],6,FALSE),"")</f>
        <v/>
      </c>
      <c r="O558" s="324" t="str">
        <f>IFERROR(VLOOKUP(Tableau2[[#This Row],[Nom association/Sigle]],Tableau1[],7,FALSE),"")</f>
        <v/>
      </c>
      <c r="P558" s="222"/>
      <c r="Q558" s="333"/>
      <c r="R558" s="222"/>
      <c r="S558" s="223"/>
      <c r="T558" s="224"/>
      <c r="U558" s="224"/>
      <c r="V558" s="222"/>
      <c r="W558" s="220"/>
      <c r="X558" s="220" t="str">
        <f>IF(ISBLANK(Tableau2[[#This Row],[Date de début]]),"",UPPER(TEXT(Tableau2[[#This Row],[Date de début]],"mmm")))</f>
        <v/>
      </c>
      <c r="Y558" s="219" t="str">
        <f>IF(ISBLANK(Tableau2[[#This Row],[Date de début]]),"",UPPER(TEXT(Tableau2[[#This Row],[Date de début]],"AAAA")))</f>
        <v/>
      </c>
      <c r="Z558" s="220"/>
      <c r="AA558" s="218" t="str">
        <f>IF(ISBLANK(Tableau2[[#This Row],[Date de fin]]),"",UPPER(TEXT(Tableau2[[#This Row],[Date de fin]],"mmm")))</f>
        <v/>
      </c>
      <c r="AB558" s="221" t="str">
        <f>IF(ISBLANK(Tableau2[[#This Row],[Date de fin]]),"",UPPER(TEXT(Tableau2[[#This Row],[Date de fin]],"AAAA")))</f>
        <v/>
      </c>
      <c r="AC558" s="229">
        <f>DATEDIF(Tableau2[[#This Row],[Date de début]],Tableau2[[#This Row],[Date de fin]],"m")</f>
        <v>0</v>
      </c>
      <c r="AD558" s="224"/>
      <c r="AE558" s="225"/>
      <c r="AF558" s="225"/>
      <c r="AG558" s="222"/>
      <c r="AH558" s="227"/>
      <c r="AI558" s="226"/>
      <c r="AJ558" s="340"/>
      <c r="AK558" s="341">
        <f t="shared" si="10"/>
        <v>0</v>
      </c>
      <c r="AL558" s="342"/>
    </row>
    <row r="559" spans="3:38" ht="14" x14ac:dyDescent="0.35">
      <c r="C559" s="241"/>
      <c r="D559" s="225" t="str">
        <f>IF(ISBLANK(Tableau2[[#This Row],[Date de signature]]),"",UPPER(TEXT(Tableau2[[#This Row],[Date de signature]],"mmm")))</f>
        <v/>
      </c>
      <c r="E559" s="231" t="str">
        <f>IF(ISBLANK(Tableau2[[#This Row],[Date de signature]]),"",UPPER(TEXT(Tableau2[[#This Row],[Date de signature]],"AAAA")))</f>
        <v/>
      </c>
      <c r="F559" s="240"/>
      <c r="G559" s="242"/>
      <c r="H559" s="328"/>
      <c r="I559" s="327"/>
      <c r="J559" s="333"/>
      <c r="K559" s="324" t="str">
        <f>IFERROR(VLOOKUP(Tableau2[[#This Row],[Nom association/Sigle]],Tableau1[],2,FALSE),"")</f>
        <v/>
      </c>
      <c r="L559" s="324" t="str">
        <f>IFERROR(VLOOKUP(Tableau2[[#This Row],[Nom association/Sigle]],Tableau1[],4,FALSE),"")</f>
        <v/>
      </c>
      <c r="M559" s="324" t="str">
        <f>IFERROR(VLOOKUP(Tableau2[[#This Row],[Nom association/Sigle]],Tableau1[],5,FALSE),"")</f>
        <v/>
      </c>
      <c r="N559" s="73" t="str">
        <f>IFERROR(VLOOKUP(Tableau2[[#This Row],[Nom association/Sigle]],Tableau1[],6,FALSE),"")</f>
        <v/>
      </c>
      <c r="O559" s="324" t="str">
        <f>IFERROR(VLOOKUP(Tableau2[[#This Row],[Nom association/Sigle]],Tableau1[],7,FALSE),"")</f>
        <v/>
      </c>
      <c r="P559" s="222"/>
      <c r="Q559" s="333"/>
      <c r="R559" s="222"/>
      <c r="S559" s="223"/>
      <c r="T559" s="224"/>
      <c r="U559" s="224"/>
      <c r="V559" s="222"/>
      <c r="W559" s="220"/>
      <c r="X559" s="220" t="str">
        <f>IF(ISBLANK(Tableau2[[#This Row],[Date de début]]),"",UPPER(TEXT(Tableau2[[#This Row],[Date de début]],"mmm")))</f>
        <v/>
      </c>
      <c r="Y559" s="219" t="str">
        <f>IF(ISBLANK(Tableau2[[#This Row],[Date de début]]),"",UPPER(TEXT(Tableau2[[#This Row],[Date de début]],"AAAA")))</f>
        <v/>
      </c>
      <c r="Z559" s="220"/>
      <c r="AA559" s="218" t="str">
        <f>IF(ISBLANK(Tableau2[[#This Row],[Date de fin]]),"",UPPER(TEXT(Tableau2[[#This Row],[Date de fin]],"mmm")))</f>
        <v/>
      </c>
      <c r="AB559" s="221" t="str">
        <f>IF(ISBLANK(Tableau2[[#This Row],[Date de fin]]),"",UPPER(TEXT(Tableau2[[#This Row],[Date de fin]],"AAAA")))</f>
        <v/>
      </c>
      <c r="AC559" s="229">
        <f>DATEDIF(Tableau2[[#This Row],[Date de début]],Tableau2[[#This Row],[Date de fin]],"m")</f>
        <v>0</v>
      </c>
      <c r="AD559" s="224"/>
      <c r="AE559" s="225"/>
      <c r="AF559" s="225"/>
      <c r="AG559" s="222"/>
      <c r="AH559" s="227"/>
      <c r="AI559" s="226"/>
      <c r="AJ559" s="340"/>
      <c r="AK559" s="341">
        <f t="shared" si="10"/>
        <v>0</v>
      </c>
      <c r="AL559" s="342"/>
    </row>
    <row r="560" spans="3:38" ht="14" x14ac:dyDescent="0.35">
      <c r="C560" s="241"/>
      <c r="D560" s="225" t="str">
        <f>IF(ISBLANK(Tableau2[[#This Row],[Date de signature]]),"",UPPER(TEXT(Tableau2[[#This Row],[Date de signature]],"mmm")))</f>
        <v/>
      </c>
      <c r="E560" s="231" t="str">
        <f>IF(ISBLANK(Tableau2[[#This Row],[Date de signature]]),"",UPPER(TEXT(Tableau2[[#This Row],[Date de signature]],"AAAA")))</f>
        <v/>
      </c>
      <c r="F560" s="240"/>
      <c r="G560" s="242"/>
      <c r="H560" s="328"/>
      <c r="I560" s="327"/>
      <c r="J560" s="333"/>
      <c r="K560" s="324" t="str">
        <f>IFERROR(VLOOKUP(Tableau2[[#This Row],[Nom association/Sigle]],Tableau1[],2,FALSE),"")</f>
        <v/>
      </c>
      <c r="L560" s="324" t="str">
        <f>IFERROR(VLOOKUP(Tableau2[[#This Row],[Nom association/Sigle]],Tableau1[],4,FALSE),"")</f>
        <v/>
      </c>
      <c r="M560" s="324" t="str">
        <f>IFERROR(VLOOKUP(Tableau2[[#This Row],[Nom association/Sigle]],Tableau1[],5,FALSE),"")</f>
        <v/>
      </c>
      <c r="N560" s="73" t="str">
        <f>IFERROR(VLOOKUP(Tableau2[[#This Row],[Nom association/Sigle]],Tableau1[],6,FALSE),"")</f>
        <v/>
      </c>
      <c r="O560" s="324" t="str">
        <f>IFERROR(VLOOKUP(Tableau2[[#This Row],[Nom association/Sigle]],Tableau1[],7,FALSE),"")</f>
        <v/>
      </c>
      <c r="P560" s="222"/>
      <c r="Q560" s="333"/>
      <c r="R560" s="222"/>
      <c r="S560" s="223"/>
      <c r="T560" s="224"/>
      <c r="U560" s="224"/>
      <c r="V560" s="222"/>
      <c r="W560" s="220"/>
      <c r="X560" s="220" t="str">
        <f>IF(ISBLANK(Tableau2[[#This Row],[Date de début]]),"",UPPER(TEXT(Tableau2[[#This Row],[Date de début]],"mmm")))</f>
        <v/>
      </c>
      <c r="Y560" s="219" t="str">
        <f>IF(ISBLANK(Tableau2[[#This Row],[Date de début]]),"",UPPER(TEXT(Tableau2[[#This Row],[Date de début]],"AAAA")))</f>
        <v/>
      </c>
      <c r="Z560" s="220"/>
      <c r="AA560" s="218" t="str">
        <f>IF(ISBLANK(Tableau2[[#This Row],[Date de fin]]),"",UPPER(TEXT(Tableau2[[#This Row],[Date de fin]],"mmm")))</f>
        <v/>
      </c>
      <c r="AB560" s="221" t="str">
        <f>IF(ISBLANK(Tableau2[[#This Row],[Date de fin]]),"",UPPER(TEXT(Tableau2[[#This Row],[Date de fin]],"AAAA")))</f>
        <v/>
      </c>
      <c r="AC560" s="229">
        <f>DATEDIF(Tableau2[[#This Row],[Date de début]],Tableau2[[#This Row],[Date de fin]],"m")</f>
        <v>0</v>
      </c>
      <c r="AD560" s="224"/>
      <c r="AE560" s="225"/>
      <c r="AF560" s="225"/>
      <c r="AG560" s="222"/>
      <c r="AH560" s="227"/>
      <c r="AI560" s="226"/>
      <c r="AJ560" s="340"/>
      <c r="AK560" s="341">
        <f t="shared" si="10"/>
        <v>0</v>
      </c>
      <c r="AL560" s="342"/>
    </row>
    <row r="561" spans="3:38" ht="14" x14ac:dyDescent="0.35">
      <c r="C561" s="241"/>
      <c r="D561" s="225" t="str">
        <f>IF(ISBLANK(Tableau2[[#This Row],[Date de signature]]),"",UPPER(TEXT(Tableau2[[#This Row],[Date de signature]],"mmm")))</f>
        <v/>
      </c>
      <c r="E561" s="231" t="str">
        <f>IF(ISBLANK(Tableau2[[#This Row],[Date de signature]]),"",UPPER(TEXT(Tableau2[[#This Row],[Date de signature]],"AAAA")))</f>
        <v/>
      </c>
      <c r="F561" s="240"/>
      <c r="G561" s="242"/>
      <c r="H561" s="328"/>
      <c r="I561" s="327"/>
      <c r="J561" s="333"/>
      <c r="K561" s="324" t="str">
        <f>IFERROR(VLOOKUP(Tableau2[[#This Row],[Nom association/Sigle]],Tableau1[],2,FALSE),"")</f>
        <v/>
      </c>
      <c r="L561" s="324" t="str">
        <f>IFERROR(VLOOKUP(Tableau2[[#This Row],[Nom association/Sigle]],Tableau1[],4,FALSE),"")</f>
        <v/>
      </c>
      <c r="M561" s="324" t="str">
        <f>IFERROR(VLOOKUP(Tableau2[[#This Row],[Nom association/Sigle]],Tableau1[],5,FALSE),"")</f>
        <v/>
      </c>
      <c r="N561" s="73" t="str">
        <f>IFERROR(VLOOKUP(Tableau2[[#This Row],[Nom association/Sigle]],Tableau1[],6,FALSE),"")</f>
        <v/>
      </c>
      <c r="O561" s="324" t="str">
        <f>IFERROR(VLOOKUP(Tableau2[[#This Row],[Nom association/Sigle]],Tableau1[],7,FALSE),"")</f>
        <v/>
      </c>
      <c r="P561" s="222"/>
      <c r="Q561" s="333"/>
      <c r="R561" s="222"/>
      <c r="S561" s="223"/>
      <c r="T561" s="224"/>
      <c r="U561" s="224"/>
      <c r="V561" s="222"/>
      <c r="W561" s="220"/>
      <c r="X561" s="220" t="str">
        <f>IF(ISBLANK(Tableau2[[#This Row],[Date de début]]),"",UPPER(TEXT(Tableau2[[#This Row],[Date de début]],"mmm")))</f>
        <v/>
      </c>
      <c r="Y561" s="219" t="str">
        <f>IF(ISBLANK(Tableau2[[#This Row],[Date de début]]),"",UPPER(TEXT(Tableau2[[#This Row],[Date de début]],"AAAA")))</f>
        <v/>
      </c>
      <c r="Z561" s="220"/>
      <c r="AA561" s="218" t="str">
        <f>IF(ISBLANK(Tableau2[[#This Row],[Date de fin]]),"",UPPER(TEXT(Tableau2[[#This Row],[Date de fin]],"mmm")))</f>
        <v/>
      </c>
      <c r="AB561" s="221" t="str">
        <f>IF(ISBLANK(Tableau2[[#This Row],[Date de fin]]),"",UPPER(TEXT(Tableau2[[#This Row],[Date de fin]],"AAAA")))</f>
        <v/>
      </c>
      <c r="AC561" s="229">
        <f>DATEDIF(Tableau2[[#This Row],[Date de début]],Tableau2[[#This Row],[Date de fin]],"m")</f>
        <v>0</v>
      </c>
      <c r="AD561" s="224"/>
      <c r="AE561" s="225"/>
      <c r="AF561" s="225"/>
      <c r="AG561" s="222"/>
      <c r="AH561" s="227"/>
      <c r="AI561" s="226"/>
      <c r="AJ561" s="340"/>
      <c r="AK561" s="341">
        <f t="shared" si="10"/>
        <v>0</v>
      </c>
      <c r="AL561" s="342"/>
    </row>
    <row r="562" spans="3:38" ht="14" x14ac:dyDescent="0.35">
      <c r="C562" s="241"/>
      <c r="D562" s="225" t="str">
        <f>IF(ISBLANK(Tableau2[[#This Row],[Date de signature]]),"",UPPER(TEXT(Tableau2[[#This Row],[Date de signature]],"mmm")))</f>
        <v/>
      </c>
      <c r="E562" s="231" t="str">
        <f>IF(ISBLANK(Tableau2[[#This Row],[Date de signature]]),"",UPPER(TEXT(Tableau2[[#This Row],[Date de signature]],"AAAA")))</f>
        <v/>
      </c>
      <c r="F562" s="240"/>
      <c r="G562" s="242"/>
      <c r="H562" s="328"/>
      <c r="I562" s="327"/>
      <c r="J562" s="333"/>
      <c r="K562" s="324" t="str">
        <f>IFERROR(VLOOKUP(Tableau2[[#This Row],[Nom association/Sigle]],Tableau1[],2,FALSE),"")</f>
        <v/>
      </c>
      <c r="L562" s="324" t="str">
        <f>IFERROR(VLOOKUP(Tableau2[[#This Row],[Nom association/Sigle]],Tableau1[],4,FALSE),"")</f>
        <v/>
      </c>
      <c r="M562" s="324" t="str">
        <f>IFERROR(VLOOKUP(Tableau2[[#This Row],[Nom association/Sigle]],Tableau1[],5,FALSE),"")</f>
        <v/>
      </c>
      <c r="N562" s="73" t="str">
        <f>IFERROR(VLOOKUP(Tableau2[[#This Row],[Nom association/Sigle]],Tableau1[],6,FALSE),"")</f>
        <v/>
      </c>
      <c r="O562" s="324" t="str">
        <f>IFERROR(VLOOKUP(Tableau2[[#This Row],[Nom association/Sigle]],Tableau1[],7,FALSE),"")</f>
        <v/>
      </c>
      <c r="P562" s="222"/>
      <c r="Q562" s="333"/>
      <c r="R562" s="222"/>
      <c r="S562" s="223"/>
      <c r="T562" s="224"/>
      <c r="U562" s="224"/>
      <c r="V562" s="222"/>
      <c r="W562" s="220"/>
      <c r="X562" s="220" t="str">
        <f>IF(ISBLANK(Tableau2[[#This Row],[Date de début]]),"",UPPER(TEXT(Tableau2[[#This Row],[Date de début]],"mmm")))</f>
        <v/>
      </c>
      <c r="Y562" s="219" t="str">
        <f>IF(ISBLANK(Tableau2[[#This Row],[Date de début]]),"",UPPER(TEXT(Tableau2[[#This Row],[Date de début]],"AAAA")))</f>
        <v/>
      </c>
      <c r="Z562" s="220"/>
      <c r="AA562" s="218" t="str">
        <f>IF(ISBLANK(Tableau2[[#This Row],[Date de fin]]),"",UPPER(TEXT(Tableau2[[#This Row],[Date de fin]],"mmm")))</f>
        <v/>
      </c>
      <c r="AB562" s="221" t="str">
        <f>IF(ISBLANK(Tableau2[[#This Row],[Date de fin]]),"",UPPER(TEXT(Tableau2[[#This Row],[Date de fin]],"AAAA")))</f>
        <v/>
      </c>
      <c r="AC562" s="229">
        <f>DATEDIF(Tableau2[[#This Row],[Date de début]],Tableau2[[#This Row],[Date de fin]],"m")</f>
        <v>0</v>
      </c>
      <c r="AD562" s="224"/>
      <c r="AE562" s="225"/>
      <c r="AF562" s="225"/>
      <c r="AG562" s="222"/>
      <c r="AH562" s="227"/>
      <c r="AI562" s="226"/>
      <c r="AJ562" s="340"/>
      <c r="AK562" s="341">
        <f t="shared" si="10"/>
        <v>0</v>
      </c>
      <c r="AL562" s="342"/>
    </row>
    <row r="563" spans="3:38" ht="14" x14ac:dyDescent="0.35">
      <c r="C563" s="241"/>
      <c r="D563" s="225" t="str">
        <f>IF(ISBLANK(Tableau2[[#This Row],[Date de signature]]),"",UPPER(TEXT(Tableau2[[#This Row],[Date de signature]],"mmm")))</f>
        <v/>
      </c>
      <c r="E563" s="231" t="str">
        <f>IF(ISBLANK(Tableau2[[#This Row],[Date de signature]]),"",UPPER(TEXT(Tableau2[[#This Row],[Date de signature]],"AAAA")))</f>
        <v/>
      </c>
      <c r="F563" s="240"/>
      <c r="G563" s="242"/>
      <c r="H563" s="328"/>
      <c r="I563" s="327"/>
      <c r="J563" s="333"/>
      <c r="K563" s="324" t="str">
        <f>IFERROR(VLOOKUP(Tableau2[[#This Row],[Nom association/Sigle]],Tableau1[],2,FALSE),"")</f>
        <v/>
      </c>
      <c r="L563" s="324" t="str">
        <f>IFERROR(VLOOKUP(Tableau2[[#This Row],[Nom association/Sigle]],Tableau1[],4,FALSE),"")</f>
        <v/>
      </c>
      <c r="M563" s="324" t="str">
        <f>IFERROR(VLOOKUP(Tableau2[[#This Row],[Nom association/Sigle]],Tableau1[],5,FALSE),"")</f>
        <v/>
      </c>
      <c r="N563" s="73" t="str">
        <f>IFERROR(VLOOKUP(Tableau2[[#This Row],[Nom association/Sigle]],Tableau1[],6,FALSE),"")</f>
        <v/>
      </c>
      <c r="O563" s="324" t="str">
        <f>IFERROR(VLOOKUP(Tableau2[[#This Row],[Nom association/Sigle]],Tableau1[],7,FALSE),"")</f>
        <v/>
      </c>
      <c r="P563" s="222"/>
      <c r="Q563" s="333"/>
      <c r="R563" s="222"/>
      <c r="S563" s="223"/>
      <c r="T563" s="224"/>
      <c r="U563" s="224"/>
      <c r="V563" s="222"/>
      <c r="W563" s="220"/>
      <c r="X563" s="220" t="str">
        <f>IF(ISBLANK(Tableau2[[#This Row],[Date de début]]),"",UPPER(TEXT(Tableau2[[#This Row],[Date de début]],"mmm")))</f>
        <v/>
      </c>
      <c r="Y563" s="219" t="str">
        <f>IF(ISBLANK(Tableau2[[#This Row],[Date de début]]),"",UPPER(TEXT(Tableau2[[#This Row],[Date de début]],"AAAA")))</f>
        <v/>
      </c>
      <c r="Z563" s="220"/>
      <c r="AA563" s="218" t="str">
        <f>IF(ISBLANK(Tableau2[[#This Row],[Date de fin]]),"",UPPER(TEXT(Tableau2[[#This Row],[Date de fin]],"mmm")))</f>
        <v/>
      </c>
      <c r="AB563" s="221" t="str">
        <f>IF(ISBLANK(Tableau2[[#This Row],[Date de fin]]),"",UPPER(TEXT(Tableau2[[#This Row],[Date de fin]],"AAAA")))</f>
        <v/>
      </c>
      <c r="AC563" s="229">
        <f>DATEDIF(Tableau2[[#This Row],[Date de début]],Tableau2[[#This Row],[Date de fin]],"m")</f>
        <v>0</v>
      </c>
      <c r="AD563" s="224"/>
      <c r="AE563" s="225"/>
      <c r="AF563" s="225"/>
      <c r="AG563" s="222"/>
      <c r="AH563" s="227"/>
      <c r="AI563" s="226"/>
      <c r="AJ563" s="340"/>
      <c r="AK563" s="341">
        <f t="shared" si="10"/>
        <v>0</v>
      </c>
      <c r="AL563" s="342"/>
    </row>
    <row r="564" spans="3:38" ht="14" x14ac:dyDescent="0.35">
      <c r="C564" s="241"/>
      <c r="D564" s="225" t="str">
        <f>IF(ISBLANK(Tableau2[[#This Row],[Date de signature]]),"",UPPER(TEXT(Tableau2[[#This Row],[Date de signature]],"mmm")))</f>
        <v/>
      </c>
      <c r="E564" s="231" t="str">
        <f>IF(ISBLANK(Tableau2[[#This Row],[Date de signature]]),"",UPPER(TEXT(Tableau2[[#This Row],[Date de signature]],"AAAA")))</f>
        <v/>
      </c>
      <c r="F564" s="240"/>
      <c r="G564" s="242"/>
      <c r="H564" s="328"/>
      <c r="I564" s="327"/>
      <c r="J564" s="333"/>
      <c r="K564" s="324" t="str">
        <f>IFERROR(VLOOKUP(Tableau2[[#This Row],[Nom association/Sigle]],Tableau1[],2,FALSE),"")</f>
        <v/>
      </c>
      <c r="L564" s="324" t="str">
        <f>IFERROR(VLOOKUP(Tableau2[[#This Row],[Nom association/Sigle]],Tableau1[],4,FALSE),"")</f>
        <v/>
      </c>
      <c r="M564" s="324" t="str">
        <f>IFERROR(VLOOKUP(Tableau2[[#This Row],[Nom association/Sigle]],Tableau1[],5,FALSE),"")</f>
        <v/>
      </c>
      <c r="N564" s="73" t="str">
        <f>IFERROR(VLOOKUP(Tableau2[[#This Row],[Nom association/Sigle]],Tableau1[],6,FALSE),"")</f>
        <v/>
      </c>
      <c r="O564" s="324" t="str">
        <f>IFERROR(VLOOKUP(Tableau2[[#This Row],[Nom association/Sigle]],Tableau1[],7,FALSE),"")</f>
        <v/>
      </c>
      <c r="P564" s="222"/>
      <c r="Q564" s="333"/>
      <c r="R564" s="222"/>
      <c r="S564" s="223"/>
      <c r="T564" s="224"/>
      <c r="U564" s="224"/>
      <c r="V564" s="222"/>
      <c r="W564" s="220"/>
      <c r="X564" s="220" t="str">
        <f>IF(ISBLANK(Tableau2[[#This Row],[Date de début]]),"",UPPER(TEXT(Tableau2[[#This Row],[Date de début]],"mmm")))</f>
        <v/>
      </c>
      <c r="Y564" s="219" t="str">
        <f>IF(ISBLANK(Tableau2[[#This Row],[Date de début]]),"",UPPER(TEXT(Tableau2[[#This Row],[Date de début]],"AAAA")))</f>
        <v/>
      </c>
      <c r="Z564" s="220"/>
      <c r="AA564" s="218" t="str">
        <f>IF(ISBLANK(Tableau2[[#This Row],[Date de fin]]),"",UPPER(TEXT(Tableau2[[#This Row],[Date de fin]],"mmm")))</f>
        <v/>
      </c>
      <c r="AB564" s="221" t="str">
        <f>IF(ISBLANK(Tableau2[[#This Row],[Date de fin]]),"",UPPER(TEXT(Tableau2[[#This Row],[Date de fin]],"AAAA")))</f>
        <v/>
      </c>
      <c r="AC564" s="229">
        <f>DATEDIF(Tableau2[[#This Row],[Date de début]],Tableau2[[#This Row],[Date de fin]],"m")</f>
        <v>0</v>
      </c>
      <c r="AD564" s="224"/>
      <c r="AE564" s="225"/>
      <c r="AF564" s="225"/>
      <c r="AG564" s="222"/>
      <c r="AH564" s="227"/>
      <c r="AI564" s="226"/>
      <c r="AJ564" s="340"/>
      <c r="AK564" s="341">
        <f t="shared" si="10"/>
        <v>0</v>
      </c>
      <c r="AL564" s="342"/>
    </row>
    <row r="565" spans="3:38" ht="14" x14ac:dyDescent="0.35">
      <c r="C565" s="241"/>
      <c r="D565" s="225" t="str">
        <f>IF(ISBLANK(Tableau2[[#This Row],[Date de signature]]),"",UPPER(TEXT(Tableau2[[#This Row],[Date de signature]],"mmm")))</f>
        <v/>
      </c>
      <c r="E565" s="231" t="str">
        <f>IF(ISBLANK(Tableau2[[#This Row],[Date de signature]]),"",UPPER(TEXT(Tableau2[[#This Row],[Date de signature]],"AAAA")))</f>
        <v/>
      </c>
      <c r="F565" s="240"/>
      <c r="G565" s="242"/>
      <c r="H565" s="328"/>
      <c r="I565" s="327"/>
      <c r="J565" s="333"/>
      <c r="K565" s="324" t="str">
        <f>IFERROR(VLOOKUP(Tableau2[[#This Row],[Nom association/Sigle]],Tableau1[],2,FALSE),"")</f>
        <v/>
      </c>
      <c r="L565" s="324" t="str">
        <f>IFERROR(VLOOKUP(Tableau2[[#This Row],[Nom association/Sigle]],Tableau1[],4,FALSE),"")</f>
        <v/>
      </c>
      <c r="M565" s="324" t="str">
        <f>IFERROR(VLOOKUP(Tableau2[[#This Row],[Nom association/Sigle]],Tableau1[],5,FALSE),"")</f>
        <v/>
      </c>
      <c r="N565" s="73" t="str">
        <f>IFERROR(VLOOKUP(Tableau2[[#This Row],[Nom association/Sigle]],Tableau1[],6,FALSE),"")</f>
        <v/>
      </c>
      <c r="O565" s="324" t="str">
        <f>IFERROR(VLOOKUP(Tableau2[[#This Row],[Nom association/Sigle]],Tableau1[],7,FALSE),"")</f>
        <v/>
      </c>
      <c r="P565" s="222"/>
      <c r="Q565" s="333"/>
      <c r="R565" s="222"/>
      <c r="S565" s="223"/>
      <c r="T565" s="224"/>
      <c r="U565" s="224"/>
      <c r="V565" s="222"/>
      <c r="W565" s="220"/>
      <c r="X565" s="220" t="str">
        <f>IF(ISBLANK(Tableau2[[#This Row],[Date de début]]),"",UPPER(TEXT(Tableau2[[#This Row],[Date de début]],"mmm")))</f>
        <v/>
      </c>
      <c r="Y565" s="219" t="str">
        <f>IF(ISBLANK(Tableau2[[#This Row],[Date de début]]),"",UPPER(TEXT(Tableau2[[#This Row],[Date de début]],"AAAA")))</f>
        <v/>
      </c>
      <c r="Z565" s="220"/>
      <c r="AA565" s="218" t="str">
        <f>IF(ISBLANK(Tableau2[[#This Row],[Date de fin]]),"",UPPER(TEXT(Tableau2[[#This Row],[Date de fin]],"mmm")))</f>
        <v/>
      </c>
      <c r="AB565" s="221" t="str">
        <f>IF(ISBLANK(Tableau2[[#This Row],[Date de fin]]),"",UPPER(TEXT(Tableau2[[#This Row],[Date de fin]],"AAAA")))</f>
        <v/>
      </c>
      <c r="AC565" s="229">
        <f>DATEDIF(Tableau2[[#This Row],[Date de début]],Tableau2[[#This Row],[Date de fin]],"m")</f>
        <v>0</v>
      </c>
      <c r="AD565" s="224"/>
      <c r="AE565" s="225"/>
      <c r="AF565" s="225"/>
      <c r="AG565" s="222"/>
      <c r="AH565" s="227"/>
      <c r="AI565" s="226"/>
      <c r="AJ565" s="340"/>
      <c r="AK565" s="341">
        <f t="shared" si="10"/>
        <v>0</v>
      </c>
      <c r="AL565" s="342"/>
    </row>
    <row r="566" spans="3:38" ht="14" x14ac:dyDescent="0.35">
      <c r="C566" s="241"/>
      <c r="D566" s="225" t="str">
        <f>IF(ISBLANK(Tableau2[[#This Row],[Date de signature]]),"",UPPER(TEXT(Tableau2[[#This Row],[Date de signature]],"mmm")))</f>
        <v/>
      </c>
      <c r="E566" s="231" t="str">
        <f>IF(ISBLANK(Tableau2[[#This Row],[Date de signature]]),"",UPPER(TEXT(Tableau2[[#This Row],[Date de signature]],"AAAA")))</f>
        <v/>
      </c>
      <c r="F566" s="240"/>
      <c r="G566" s="242"/>
      <c r="H566" s="328"/>
      <c r="I566" s="327"/>
      <c r="J566" s="333"/>
      <c r="K566" s="324" t="str">
        <f>IFERROR(VLOOKUP(Tableau2[[#This Row],[Nom association/Sigle]],Tableau1[],2,FALSE),"")</f>
        <v/>
      </c>
      <c r="L566" s="324" t="str">
        <f>IFERROR(VLOOKUP(Tableau2[[#This Row],[Nom association/Sigle]],Tableau1[],4,FALSE),"")</f>
        <v/>
      </c>
      <c r="M566" s="324" t="str">
        <f>IFERROR(VLOOKUP(Tableau2[[#This Row],[Nom association/Sigle]],Tableau1[],5,FALSE),"")</f>
        <v/>
      </c>
      <c r="N566" s="73" t="str">
        <f>IFERROR(VLOOKUP(Tableau2[[#This Row],[Nom association/Sigle]],Tableau1[],6,FALSE),"")</f>
        <v/>
      </c>
      <c r="O566" s="324" t="str">
        <f>IFERROR(VLOOKUP(Tableau2[[#This Row],[Nom association/Sigle]],Tableau1[],7,FALSE),"")</f>
        <v/>
      </c>
      <c r="P566" s="222"/>
      <c r="Q566" s="333"/>
      <c r="R566" s="222"/>
      <c r="S566" s="223"/>
      <c r="T566" s="224"/>
      <c r="U566" s="224"/>
      <c r="V566" s="222"/>
      <c r="W566" s="220"/>
      <c r="X566" s="220" t="str">
        <f>IF(ISBLANK(Tableau2[[#This Row],[Date de début]]),"",UPPER(TEXT(Tableau2[[#This Row],[Date de début]],"mmm")))</f>
        <v/>
      </c>
      <c r="Y566" s="219" t="str">
        <f>IF(ISBLANK(Tableau2[[#This Row],[Date de début]]),"",UPPER(TEXT(Tableau2[[#This Row],[Date de début]],"AAAA")))</f>
        <v/>
      </c>
      <c r="Z566" s="220"/>
      <c r="AA566" s="218" t="str">
        <f>IF(ISBLANK(Tableau2[[#This Row],[Date de fin]]),"",UPPER(TEXT(Tableau2[[#This Row],[Date de fin]],"mmm")))</f>
        <v/>
      </c>
      <c r="AB566" s="221" t="str">
        <f>IF(ISBLANK(Tableau2[[#This Row],[Date de fin]]),"",UPPER(TEXT(Tableau2[[#This Row],[Date de fin]],"AAAA")))</f>
        <v/>
      </c>
      <c r="AC566" s="229">
        <f>DATEDIF(Tableau2[[#This Row],[Date de début]],Tableau2[[#This Row],[Date de fin]],"m")</f>
        <v>0</v>
      </c>
      <c r="AD566" s="224"/>
      <c r="AE566" s="225"/>
      <c r="AF566" s="225"/>
      <c r="AG566" s="222"/>
      <c r="AH566" s="227"/>
      <c r="AI566" s="226"/>
      <c r="AJ566" s="340"/>
      <c r="AK566" s="341">
        <f t="shared" si="10"/>
        <v>0</v>
      </c>
      <c r="AL566" s="342"/>
    </row>
    <row r="567" spans="3:38" ht="14" x14ac:dyDescent="0.35">
      <c r="C567" s="241"/>
      <c r="D567" s="225" t="str">
        <f>IF(ISBLANK(Tableau2[[#This Row],[Date de signature]]),"",UPPER(TEXT(Tableau2[[#This Row],[Date de signature]],"mmm")))</f>
        <v/>
      </c>
      <c r="E567" s="231" t="str">
        <f>IF(ISBLANK(Tableau2[[#This Row],[Date de signature]]),"",UPPER(TEXT(Tableau2[[#This Row],[Date de signature]],"AAAA")))</f>
        <v/>
      </c>
      <c r="F567" s="240"/>
      <c r="G567" s="242"/>
      <c r="H567" s="328"/>
      <c r="I567" s="327"/>
      <c r="J567" s="333"/>
      <c r="K567" s="324" t="str">
        <f>IFERROR(VLOOKUP(Tableau2[[#This Row],[Nom association/Sigle]],Tableau1[],2,FALSE),"")</f>
        <v/>
      </c>
      <c r="L567" s="324" t="str">
        <f>IFERROR(VLOOKUP(Tableau2[[#This Row],[Nom association/Sigle]],Tableau1[],4,FALSE),"")</f>
        <v/>
      </c>
      <c r="M567" s="324" t="str">
        <f>IFERROR(VLOOKUP(Tableau2[[#This Row],[Nom association/Sigle]],Tableau1[],5,FALSE),"")</f>
        <v/>
      </c>
      <c r="N567" s="73" t="str">
        <f>IFERROR(VLOOKUP(Tableau2[[#This Row],[Nom association/Sigle]],Tableau1[],6,FALSE),"")</f>
        <v/>
      </c>
      <c r="O567" s="324" t="str">
        <f>IFERROR(VLOOKUP(Tableau2[[#This Row],[Nom association/Sigle]],Tableau1[],7,FALSE),"")</f>
        <v/>
      </c>
      <c r="P567" s="222"/>
      <c r="Q567" s="333"/>
      <c r="R567" s="222"/>
      <c r="S567" s="223"/>
      <c r="T567" s="224"/>
      <c r="U567" s="224"/>
      <c r="V567" s="222"/>
      <c r="W567" s="220"/>
      <c r="X567" s="220" t="str">
        <f>IF(ISBLANK(Tableau2[[#This Row],[Date de début]]),"",UPPER(TEXT(Tableau2[[#This Row],[Date de début]],"mmm")))</f>
        <v/>
      </c>
      <c r="Y567" s="219" t="str">
        <f>IF(ISBLANK(Tableau2[[#This Row],[Date de début]]),"",UPPER(TEXT(Tableau2[[#This Row],[Date de début]],"AAAA")))</f>
        <v/>
      </c>
      <c r="Z567" s="220"/>
      <c r="AA567" s="218" t="str">
        <f>IF(ISBLANK(Tableau2[[#This Row],[Date de fin]]),"",UPPER(TEXT(Tableau2[[#This Row],[Date de fin]],"mmm")))</f>
        <v/>
      </c>
      <c r="AB567" s="221" t="str">
        <f>IF(ISBLANK(Tableau2[[#This Row],[Date de fin]]),"",UPPER(TEXT(Tableau2[[#This Row],[Date de fin]],"AAAA")))</f>
        <v/>
      </c>
      <c r="AC567" s="229">
        <f>DATEDIF(Tableau2[[#This Row],[Date de début]],Tableau2[[#This Row],[Date de fin]],"m")</f>
        <v>0</v>
      </c>
      <c r="AD567" s="224"/>
      <c r="AE567" s="225"/>
      <c r="AF567" s="225"/>
      <c r="AG567" s="222"/>
      <c r="AH567" s="227"/>
      <c r="AI567" s="226"/>
      <c r="AJ567" s="340"/>
      <c r="AK567" s="341">
        <f t="shared" si="10"/>
        <v>0</v>
      </c>
      <c r="AL567" s="342"/>
    </row>
    <row r="568" spans="3:38" ht="14" x14ac:dyDescent="0.35">
      <c r="C568" s="241"/>
      <c r="D568" s="225" t="str">
        <f>IF(ISBLANK(Tableau2[[#This Row],[Date de signature]]),"",UPPER(TEXT(Tableau2[[#This Row],[Date de signature]],"mmm")))</f>
        <v/>
      </c>
      <c r="E568" s="231" t="str">
        <f>IF(ISBLANK(Tableau2[[#This Row],[Date de signature]]),"",UPPER(TEXT(Tableau2[[#This Row],[Date de signature]],"AAAA")))</f>
        <v/>
      </c>
      <c r="F568" s="240"/>
      <c r="G568" s="242"/>
      <c r="H568" s="328"/>
      <c r="I568" s="327"/>
      <c r="J568" s="333"/>
      <c r="K568" s="324" t="str">
        <f>IFERROR(VLOOKUP(Tableau2[[#This Row],[Nom association/Sigle]],Tableau1[],2,FALSE),"")</f>
        <v/>
      </c>
      <c r="L568" s="324" t="str">
        <f>IFERROR(VLOOKUP(Tableau2[[#This Row],[Nom association/Sigle]],Tableau1[],4,FALSE),"")</f>
        <v/>
      </c>
      <c r="M568" s="324" t="str">
        <f>IFERROR(VLOOKUP(Tableau2[[#This Row],[Nom association/Sigle]],Tableau1[],5,FALSE),"")</f>
        <v/>
      </c>
      <c r="N568" s="73" t="str">
        <f>IFERROR(VLOOKUP(Tableau2[[#This Row],[Nom association/Sigle]],Tableau1[],6,FALSE),"")</f>
        <v/>
      </c>
      <c r="O568" s="324" t="str">
        <f>IFERROR(VLOOKUP(Tableau2[[#This Row],[Nom association/Sigle]],Tableau1[],7,FALSE),"")</f>
        <v/>
      </c>
      <c r="P568" s="222"/>
      <c r="Q568" s="333"/>
      <c r="R568" s="222"/>
      <c r="S568" s="223"/>
      <c r="T568" s="224"/>
      <c r="U568" s="224"/>
      <c r="V568" s="222"/>
      <c r="W568" s="220"/>
      <c r="X568" s="220" t="str">
        <f>IF(ISBLANK(Tableau2[[#This Row],[Date de début]]),"",UPPER(TEXT(Tableau2[[#This Row],[Date de début]],"mmm")))</f>
        <v/>
      </c>
      <c r="Y568" s="219" t="str">
        <f>IF(ISBLANK(Tableau2[[#This Row],[Date de début]]),"",UPPER(TEXT(Tableau2[[#This Row],[Date de début]],"AAAA")))</f>
        <v/>
      </c>
      <c r="Z568" s="220"/>
      <c r="AA568" s="218" t="str">
        <f>IF(ISBLANK(Tableau2[[#This Row],[Date de fin]]),"",UPPER(TEXT(Tableau2[[#This Row],[Date de fin]],"mmm")))</f>
        <v/>
      </c>
      <c r="AB568" s="221" t="str">
        <f>IF(ISBLANK(Tableau2[[#This Row],[Date de fin]]),"",UPPER(TEXT(Tableau2[[#This Row],[Date de fin]],"AAAA")))</f>
        <v/>
      </c>
      <c r="AC568" s="229">
        <f>DATEDIF(Tableau2[[#This Row],[Date de début]],Tableau2[[#This Row],[Date de fin]],"m")</f>
        <v>0</v>
      </c>
      <c r="AD568" s="224"/>
      <c r="AE568" s="225"/>
      <c r="AF568" s="225"/>
      <c r="AG568" s="222"/>
      <c r="AH568" s="227"/>
      <c r="AI568" s="226"/>
      <c r="AJ568" s="340"/>
      <c r="AK568" s="341">
        <f t="shared" si="10"/>
        <v>0</v>
      </c>
      <c r="AL568" s="342"/>
    </row>
    <row r="569" spans="3:38" ht="14" x14ac:dyDescent="0.35">
      <c r="C569" s="241"/>
      <c r="D569" s="225" t="str">
        <f>IF(ISBLANK(Tableau2[[#This Row],[Date de signature]]),"",UPPER(TEXT(Tableau2[[#This Row],[Date de signature]],"mmm")))</f>
        <v/>
      </c>
      <c r="E569" s="231" t="str">
        <f>IF(ISBLANK(Tableau2[[#This Row],[Date de signature]]),"",UPPER(TEXT(Tableau2[[#This Row],[Date de signature]],"AAAA")))</f>
        <v/>
      </c>
      <c r="F569" s="240"/>
      <c r="G569" s="242"/>
      <c r="H569" s="328"/>
      <c r="I569" s="327"/>
      <c r="J569" s="333"/>
      <c r="K569" s="324" t="str">
        <f>IFERROR(VLOOKUP(Tableau2[[#This Row],[Nom association/Sigle]],Tableau1[],2,FALSE),"")</f>
        <v/>
      </c>
      <c r="L569" s="324" t="str">
        <f>IFERROR(VLOOKUP(Tableau2[[#This Row],[Nom association/Sigle]],Tableau1[],4,FALSE),"")</f>
        <v/>
      </c>
      <c r="M569" s="324" t="str">
        <f>IFERROR(VLOOKUP(Tableau2[[#This Row],[Nom association/Sigle]],Tableau1[],5,FALSE),"")</f>
        <v/>
      </c>
      <c r="N569" s="73" t="str">
        <f>IFERROR(VLOOKUP(Tableau2[[#This Row],[Nom association/Sigle]],Tableau1[],6,FALSE),"")</f>
        <v/>
      </c>
      <c r="O569" s="324" t="str">
        <f>IFERROR(VLOOKUP(Tableau2[[#This Row],[Nom association/Sigle]],Tableau1[],7,FALSE),"")</f>
        <v/>
      </c>
      <c r="P569" s="222"/>
      <c r="Q569" s="333"/>
      <c r="R569" s="222"/>
      <c r="S569" s="223"/>
      <c r="T569" s="224"/>
      <c r="U569" s="224"/>
      <c r="V569" s="222"/>
      <c r="W569" s="220"/>
      <c r="X569" s="220" t="str">
        <f>IF(ISBLANK(Tableau2[[#This Row],[Date de début]]),"",UPPER(TEXT(Tableau2[[#This Row],[Date de début]],"mmm")))</f>
        <v/>
      </c>
      <c r="Y569" s="219" t="str">
        <f>IF(ISBLANK(Tableau2[[#This Row],[Date de début]]),"",UPPER(TEXT(Tableau2[[#This Row],[Date de début]],"AAAA")))</f>
        <v/>
      </c>
      <c r="Z569" s="220"/>
      <c r="AA569" s="218" t="str">
        <f>IF(ISBLANK(Tableau2[[#This Row],[Date de fin]]),"",UPPER(TEXT(Tableau2[[#This Row],[Date de fin]],"mmm")))</f>
        <v/>
      </c>
      <c r="AB569" s="221" t="str">
        <f>IF(ISBLANK(Tableau2[[#This Row],[Date de fin]]),"",UPPER(TEXT(Tableau2[[#This Row],[Date de fin]],"AAAA")))</f>
        <v/>
      </c>
      <c r="AC569" s="229">
        <f>DATEDIF(Tableau2[[#This Row],[Date de début]],Tableau2[[#This Row],[Date de fin]],"m")</f>
        <v>0</v>
      </c>
      <c r="AD569" s="224"/>
      <c r="AE569" s="225"/>
      <c r="AF569" s="225"/>
      <c r="AG569" s="222"/>
      <c r="AH569" s="227"/>
      <c r="AI569" s="226"/>
      <c r="AJ569" s="340"/>
      <c r="AK569" s="341">
        <f t="shared" si="10"/>
        <v>0</v>
      </c>
      <c r="AL569" s="342"/>
    </row>
    <row r="570" spans="3:38" ht="14" x14ac:dyDescent="0.35">
      <c r="C570" s="241"/>
      <c r="D570" s="225" t="str">
        <f>IF(ISBLANK(Tableau2[[#This Row],[Date de signature]]),"",UPPER(TEXT(Tableau2[[#This Row],[Date de signature]],"mmm")))</f>
        <v/>
      </c>
      <c r="E570" s="231" t="str">
        <f>IF(ISBLANK(Tableau2[[#This Row],[Date de signature]]),"",UPPER(TEXT(Tableau2[[#This Row],[Date de signature]],"AAAA")))</f>
        <v/>
      </c>
      <c r="F570" s="240"/>
      <c r="G570" s="242"/>
      <c r="H570" s="328"/>
      <c r="I570" s="327"/>
      <c r="J570" s="333"/>
      <c r="K570" s="324" t="str">
        <f>IFERROR(VLOOKUP(Tableau2[[#This Row],[Nom association/Sigle]],Tableau1[],2,FALSE),"")</f>
        <v/>
      </c>
      <c r="L570" s="324" t="str">
        <f>IFERROR(VLOOKUP(Tableau2[[#This Row],[Nom association/Sigle]],Tableau1[],4,FALSE),"")</f>
        <v/>
      </c>
      <c r="M570" s="324" t="str">
        <f>IFERROR(VLOOKUP(Tableau2[[#This Row],[Nom association/Sigle]],Tableau1[],5,FALSE),"")</f>
        <v/>
      </c>
      <c r="N570" s="73" t="str">
        <f>IFERROR(VLOOKUP(Tableau2[[#This Row],[Nom association/Sigle]],Tableau1[],6,FALSE),"")</f>
        <v/>
      </c>
      <c r="O570" s="324" t="str">
        <f>IFERROR(VLOOKUP(Tableau2[[#This Row],[Nom association/Sigle]],Tableau1[],7,FALSE),"")</f>
        <v/>
      </c>
      <c r="P570" s="222"/>
      <c r="Q570" s="333"/>
      <c r="R570" s="222"/>
      <c r="S570" s="223"/>
      <c r="T570" s="224"/>
      <c r="U570" s="224"/>
      <c r="V570" s="222"/>
      <c r="W570" s="220"/>
      <c r="X570" s="220" t="str">
        <f>IF(ISBLANK(Tableau2[[#This Row],[Date de début]]),"",UPPER(TEXT(Tableau2[[#This Row],[Date de début]],"mmm")))</f>
        <v/>
      </c>
      <c r="Y570" s="219" t="str">
        <f>IF(ISBLANK(Tableau2[[#This Row],[Date de début]]),"",UPPER(TEXT(Tableau2[[#This Row],[Date de début]],"AAAA")))</f>
        <v/>
      </c>
      <c r="Z570" s="220"/>
      <c r="AA570" s="218" t="str">
        <f>IF(ISBLANK(Tableau2[[#This Row],[Date de fin]]),"",UPPER(TEXT(Tableau2[[#This Row],[Date de fin]],"mmm")))</f>
        <v/>
      </c>
      <c r="AB570" s="221" t="str">
        <f>IF(ISBLANK(Tableau2[[#This Row],[Date de fin]]),"",UPPER(TEXT(Tableau2[[#This Row],[Date de fin]],"AAAA")))</f>
        <v/>
      </c>
      <c r="AC570" s="229">
        <f>DATEDIF(Tableau2[[#This Row],[Date de début]],Tableau2[[#This Row],[Date de fin]],"m")</f>
        <v>0</v>
      </c>
      <c r="AD570" s="224"/>
      <c r="AE570" s="225"/>
      <c r="AF570" s="225"/>
      <c r="AG570" s="222"/>
      <c r="AH570" s="227"/>
      <c r="AI570" s="226"/>
      <c r="AJ570" s="340"/>
      <c r="AK570" s="341">
        <f t="shared" si="10"/>
        <v>0</v>
      </c>
      <c r="AL570" s="342"/>
    </row>
    <row r="571" spans="3:38" ht="14" x14ac:dyDescent="0.35">
      <c r="C571" s="241"/>
      <c r="D571" s="225" t="str">
        <f>IF(ISBLANK(Tableau2[[#This Row],[Date de signature]]),"",UPPER(TEXT(Tableau2[[#This Row],[Date de signature]],"mmm")))</f>
        <v/>
      </c>
      <c r="E571" s="231" t="str">
        <f>IF(ISBLANK(Tableau2[[#This Row],[Date de signature]]),"",UPPER(TEXT(Tableau2[[#This Row],[Date de signature]],"AAAA")))</f>
        <v/>
      </c>
      <c r="F571" s="240"/>
      <c r="G571" s="242"/>
      <c r="H571" s="328"/>
      <c r="I571" s="327"/>
      <c r="J571" s="333"/>
      <c r="K571" s="324" t="str">
        <f>IFERROR(VLOOKUP(Tableau2[[#This Row],[Nom association/Sigle]],Tableau1[],2,FALSE),"")</f>
        <v/>
      </c>
      <c r="L571" s="324" t="str">
        <f>IFERROR(VLOOKUP(Tableau2[[#This Row],[Nom association/Sigle]],Tableau1[],4,FALSE),"")</f>
        <v/>
      </c>
      <c r="M571" s="324" t="str">
        <f>IFERROR(VLOOKUP(Tableau2[[#This Row],[Nom association/Sigle]],Tableau1[],5,FALSE),"")</f>
        <v/>
      </c>
      <c r="N571" s="73" t="str">
        <f>IFERROR(VLOOKUP(Tableau2[[#This Row],[Nom association/Sigle]],Tableau1[],6,FALSE),"")</f>
        <v/>
      </c>
      <c r="O571" s="324" t="str">
        <f>IFERROR(VLOOKUP(Tableau2[[#This Row],[Nom association/Sigle]],Tableau1[],7,FALSE),"")</f>
        <v/>
      </c>
      <c r="P571" s="222"/>
      <c r="Q571" s="333"/>
      <c r="R571" s="222"/>
      <c r="S571" s="223"/>
      <c r="T571" s="224"/>
      <c r="U571" s="224"/>
      <c r="V571" s="222"/>
      <c r="W571" s="220"/>
      <c r="X571" s="220" t="str">
        <f>IF(ISBLANK(Tableau2[[#This Row],[Date de début]]),"",UPPER(TEXT(Tableau2[[#This Row],[Date de début]],"mmm")))</f>
        <v/>
      </c>
      <c r="Y571" s="219" t="str">
        <f>IF(ISBLANK(Tableau2[[#This Row],[Date de début]]),"",UPPER(TEXT(Tableau2[[#This Row],[Date de début]],"AAAA")))</f>
        <v/>
      </c>
      <c r="Z571" s="220"/>
      <c r="AA571" s="218" t="str">
        <f>IF(ISBLANK(Tableau2[[#This Row],[Date de fin]]),"",UPPER(TEXT(Tableau2[[#This Row],[Date de fin]],"mmm")))</f>
        <v/>
      </c>
      <c r="AB571" s="221" t="str">
        <f>IF(ISBLANK(Tableau2[[#This Row],[Date de fin]]),"",UPPER(TEXT(Tableau2[[#This Row],[Date de fin]],"AAAA")))</f>
        <v/>
      </c>
      <c r="AC571" s="229">
        <f>DATEDIF(Tableau2[[#This Row],[Date de début]],Tableau2[[#This Row],[Date de fin]],"m")</f>
        <v>0</v>
      </c>
      <c r="AD571" s="224"/>
      <c r="AE571" s="225"/>
      <c r="AF571" s="225"/>
      <c r="AG571" s="222"/>
      <c r="AH571" s="227"/>
      <c r="AI571" s="226"/>
      <c r="AJ571" s="340"/>
      <c r="AK571" s="341">
        <f t="shared" si="10"/>
        <v>0</v>
      </c>
      <c r="AL571" s="342"/>
    </row>
    <row r="572" spans="3:38" ht="14" x14ac:dyDescent="0.35">
      <c r="C572" s="241"/>
      <c r="D572" s="225" t="str">
        <f>IF(ISBLANK(Tableau2[[#This Row],[Date de signature]]),"",UPPER(TEXT(Tableau2[[#This Row],[Date de signature]],"mmm")))</f>
        <v/>
      </c>
      <c r="E572" s="231" t="str">
        <f>IF(ISBLANK(Tableau2[[#This Row],[Date de signature]]),"",UPPER(TEXT(Tableau2[[#This Row],[Date de signature]],"AAAA")))</f>
        <v/>
      </c>
      <c r="F572" s="240"/>
      <c r="G572" s="242"/>
      <c r="H572" s="328"/>
      <c r="I572" s="327"/>
      <c r="J572" s="333"/>
      <c r="K572" s="324" t="str">
        <f>IFERROR(VLOOKUP(Tableau2[[#This Row],[Nom association/Sigle]],Tableau1[],2,FALSE),"")</f>
        <v/>
      </c>
      <c r="L572" s="324" t="str">
        <f>IFERROR(VLOOKUP(Tableau2[[#This Row],[Nom association/Sigle]],Tableau1[],4,FALSE),"")</f>
        <v/>
      </c>
      <c r="M572" s="324" t="str">
        <f>IFERROR(VLOOKUP(Tableau2[[#This Row],[Nom association/Sigle]],Tableau1[],5,FALSE),"")</f>
        <v/>
      </c>
      <c r="N572" s="73" t="str">
        <f>IFERROR(VLOOKUP(Tableau2[[#This Row],[Nom association/Sigle]],Tableau1[],6,FALSE),"")</f>
        <v/>
      </c>
      <c r="O572" s="324" t="str">
        <f>IFERROR(VLOOKUP(Tableau2[[#This Row],[Nom association/Sigle]],Tableau1[],7,FALSE),"")</f>
        <v/>
      </c>
      <c r="P572" s="222"/>
      <c r="Q572" s="333"/>
      <c r="R572" s="222"/>
      <c r="S572" s="223"/>
      <c r="T572" s="224"/>
      <c r="U572" s="224"/>
      <c r="V572" s="222"/>
      <c r="W572" s="220"/>
      <c r="X572" s="220" t="str">
        <f>IF(ISBLANK(Tableau2[[#This Row],[Date de début]]),"",UPPER(TEXT(Tableau2[[#This Row],[Date de début]],"mmm")))</f>
        <v/>
      </c>
      <c r="Y572" s="219" t="str">
        <f>IF(ISBLANK(Tableau2[[#This Row],[Date de début]]),"",UPPER(TEXT(Tableau2[[#This Row],[Date de début]],"AAAA")))</f>
        <v/>
      </c>
      <c r="Z572" s="220"/>
      <c r="AA572" s="218" t="str">
        <f>IF(ISBLANK(Tableau2[[#This Row],[Date de fin]]),"",UPPER(TEXT(Tableau2[[#This Row],[Date de fin]],"mmm")))</f>
        <v/>
      </c>
      <c r="AB572" s="221" t="str">
        <f>IF(ISBLANK(Tableau2[[#This Row],[Date de fin]]),"",UPPER(TEXT(Tableau2[[#This Row],[Date de fin]],"AAAA")))</f>
        <v/>
      </c>
      <c r="AC572" s="229">
        <f>DATEDIF(Tableau2[[#This Row],[Date de début]],Tableau2[[#This Row],[Date de fin]],"m")</f>
        <v>0</v>
      </c>
      <c r="AD572" s="224"/>
      <c r="AE572" s="225"/>
      <c r="AF572" s="225"/>
      <c r="AG572" s="222"/>
      <c r="AH572" s="227"/>
      <c r="AI572" s="226"/>
      <c r="AJ572" s="340"/>
      <c r="AK572" s="341">
        <f t="shared" si="10"/>
        <v>0</v>
      </c>
      <c r="AL572" s="342"/>
    </row>
    <row r="573" spans="3:38" ht="14" x14ac:dyDescent="0.35">
      <c r="C573" s="241"/>
      <c r="D573" s="225" t="str">
        <f>IF(ISBLANK(Tableau2[[#This Row],[Date de signature]]),"",UPPER(TEXT(Tableau2[[#This Row],[Date de signature]],"mmm")))</f>
        <v/>
      </c>
      <c r="E573" s="231" t="str">
        <f>IF(ISBLANK(Tableau2[[#This Row],[Date de signature]]),"",UPPER(TEXT(Tableau2[[#This Row],[Date de signature]],"AAAA")))</f>
        <v/>
      </c>
      <c r="F573" s="240"/>
      <c r="G573" s="242"/>
      <c r="H573" s="328"/>
      <c r="I573" s="327"/>
      <c r="J573" s="333"/>
      <c r="K573" s="324" t="str">
        <f>IFERROR(VLOOKUP(Tableau2[[#This Row],[Nom association/Sigle]],Tableau1[],2,FALSE),"")</f>
        <v/>
      </c>
      <c r="L573" s="324" t="str">
        <f>IFERROR(VLOOKUP(Tableau2[[#This Row],[Nom association/Sigle]],Tableau1[],4,FALSE),"")</f>
        <v/>
      </c>
      <c r="M573" s="324" t="str">
        <f>IFERROR(VLOOKUP(Tableau2[[#This Row],[Nom association/Sigle]],Tableau1[],5,FALSE),"")</f>
        <v/>
      </c>
      <c r="N573" s="73" t="str">
        <f>IFERROR(VLOOKUP(Tableau2[[#This Row],[Nom association/Sigle]],Tableau1[],6,FALSE),"")</f>
        <v/>
      </c>
      <c r="O573" s="324" t="str">
        <f>IFERROR(VLOOKUP(Tableau2[[#This Row],[Nom association/Sigle]],Tableau1[],7,FALSE),"")</f>
        <v/>
      </c>
      <c r="P573" s="222"/>
      <c r="Q573" s="333"/>
      <c r="R573" s="222"/>
      <c r="S573" s="223"/>
      <c r="T573" s="224"/>
      <c r="U573" s="224"/>
      <c r="V573" s="222"/>
      <c r="W573" s="220"/>
      <c r="X573" s="220" t="str">
        <f>IF(ISBLANK(Tableau2[[#This Row],[Date de début]]),"",UPPER(TEXT(Tableau2[[#This Row],[Date de début]],"mmm")))</f>
        <v/>
      </c>
      <c r="Y573" s="219" t="str">
        <f>IF(ISBLANK(Tableau2[[#This Row],[Date de début]]),"",UPPER(TEXT(Tableau2[[#This Row],[Date de début]],"AAAA")))</f>
        <v/>
      </c>
      <c r="Z573" s="220"/>
      <c r="AA573" s="218" t="str">
        <f>IF(ISBLANK(Tableau2[[#This Row],[Date de fin]]),"",UPPER(TEXT(Tableau2[[#This Row],[Date de fin]],"mmm")))</f>
        <v/>
      </c>
      <c r="AB573" s="221" t="str">
        <f>IF(ISBLANK(Tableau2[[#This Row],[Date de fin]]),"",UPPER(TEXT(Tableau2[[#This Row],[Date de fin]],"AAAA")))</f>
        <v/>
      </c>
      <c r="AC573" s="229">
        <f>DATEDIF(Tableau2[[#This Row],[Date de début]],Tableau2[[#This Row],[Date de fin]],"m")</f>
        <v>0</v>
      </c>
      <c r="AD573" s="224"/>
      <c r="AE573" s="225"/>
      <c r="AF573" s="225"/>
      <c r="AG573" s="222"/>
      <c r="AH573" s="227"/>
      <c r="AI573" s="226"/>
      <c r="AJ573" s="340"/>
      <c r="AK573" s="341">
        <f t="shared" si="10"/>
        <v>0</v>
      </c>
      <c r="AL573" s="342"/>
    </row>
    <row r="574" spans="3:38" ht="14" x14ac:dyDescent="0.35">
      <c r="C574" s="241"/>
      <c r="D574" s="225" t="str">
        <f>IF(ISBLANK(Tableau2[[#This Row],[Date de signature]]),"",UPPER(TEXT(Tableau2[[#This Row],[Date de signature]],"mmm")))</f>
        <v/>
      </c>
      <c r="E574" s="231" t="str">
        <f>IF(ISBLANK(Tableau2[[#This Row],[Date de signature]]),"",UPPER(TEXT(Tableau2[[#This Row],[Date de signature]],"AAAA")))</f>
        <v/>
      </c>
      <c r="F574" s="240"/>
      <c r="G574" s="242"/>
      <c r="H574" s="328"/>
      <c r="I574" s="327"/>
      <c r="J574" s="333"/>
      <c r="K574" s="324" t="str">
        <f>IFERROR(VLOOKUP(Tableau2[[#This Row],[Nom association/Sigle]],Tableau1[],2,FALSE),"")</f>
        <v/>
      </c>
      <c r="L574" s="324" t="str">
        <f>IFERROR(VLOOKUP(Tableau2[[#This Row],[Nom association/Sigle]],Tableau1[],4,FALSE),"")</f>
        <v/>
      </c>
      <c r="M574" s="324" t="str">
        <f>IFERROR(VLOOKUP(Tableau2[[#This Row],[Nom association/Sigle]],Tableau1[],5,FALSE),"")</f>
        <v/>
      </c>
      <c r="N574" s="73" t="str">
        <f>IFERROR(VLOOKUP(Tableau2[[#This Row],[Nom association/Sigle]],Tableau1[],6,FALSE),"")</f>
        <v/>
      </c>
      <c r="O574" s="324" t="str">
        <f>IFERROR(VLOOKUP(Tableau2[[#This Row],[Nom association/Sigle]],Tableau1[],7,FALSE),"")</f>
        <v/>
      </c>
      <c r="P574" s="222"/>
      <c r="Q574" s="333"/>
      <c r="R574" s="222"/>
      <c r="S574" s="223"/>
      <c r="T574" s="224"/>
      <c r="U574" s="224"/>
      <c r="V574" s="222"/>
      <c r="W574" s="220"/>
      <c r="X574" s="220" t="str">
        <f>IF(ISBLANK(Tableau2[[#This Row],[Date de début]]),"",UPPER(TEXT(Tableau2[[#This Row],[Date de début]],"mmm")))</f>
        <v/>
      </c>
      <c r="Y574" s="219" t="str">
        <f>IF(ISBLANK(Tableau2[[#This Row],[Date de début]]),"",UPPER(TEXT(Tableau2[[#This Row],[Date de début]],"AAAA")))</f>
        <v/>
      </c>
      <c r="Z574" s="220"/>
      <c r="AA574" s="218" t="str">
        <f>IF(ISBLANK(Tableau2[[#This Row],[Date de fin]]),"",UPPER(TEXT(Tableau2[[#This Row],[Date de fin]],"mmm")))</f>
        <v/>
      </c>
      <c r="AB574" s="221" t="str">
        <f>IF(ISBLANK(Tableau2[[#This Row],[Date de fin]]),"",UPPER(TEXT(Tableau2[[#This Row],[Date de fin]],"AAAA")))</f>
        <v/>
      </c>
      <c r="AC574" s="229">
        <f>DATEDIF(Tableau2[[#This Row],[Date de début]],Tableau2[[#This Row],[Date de fin]],"m")</f>
        <v>0</v>
      </c>
      <c r="AD574" s="224"/>
      <c r="AE574" s="225"/>
      <c r="AF574" s="225"/>
      <c r="AG574" s="222"/>
      <c r="AH574" s="227"/>
      <c r="AI574" s="226"/>
      <c r="AJ574" s="340"/>
      <c r="AK574" s="341">
        <f t="shared" si="10"/>
        <v>0</v>
      </c>
      <c r="AL574" s="342"/>
    </row>
    <row r="575" spans="3:38" ht="14" x14ac:dyDescent="0.35">
      <c r="C575" s="241"/>
      <c r="D575" s="225" t="str">
        <f>IF(ISBLANK(Tableau2[[#This Row],[Date de signature]]),"",UPPER(TEXT(Tableau2[[#This Row],[Date de signature]],"mmm")))</f>
        <v/>
      </c>
      <c r="E575" s="231" t="str">
        <f>IF(ISBLANK(Tableau2[[#This Row],[Date de signature]]),"",UPPER(TEXT(Tableau2[[#This Row],[Date de signature]],"AAAA")))</f>
        <v/>
      </c>
      <c r="F575" s="240"/>
      <c r="G575" s="242"/>
      <c r="H575" s="328"/>
      <c r="I575" s="327"/>
      <c r="J575" s="333"/>
      <c r="K575" s="324" t="str">
        <f>IFERROR(VLOOKUP(Tableau2[[#This Row],[Nom association/Sigle]],Tableau1[],2,FALSE),"")</f>
        <v/>
      </c>
      <c r="L575" s="324" t="str">
        <f>IFERROR(VLOOKUP(Tableau2[[#This Row],[Nom association/Sigle]],Tableau1[],4,FALSE),"")</f>
        <v/>
      </c>
      <c r="M575" s="324" t="str">
        <f>IFERROR(VLOOKUP(Tableau2[[#This Row],[Nom association/Sigle]],Tableau1[],5,FALSE),"")</f>
        <v/>
      </c>
      <c r="N575" s="73" t="str">
        <f>IFERROR(VLOOKUP(Tableau2[[#This Row],[Nom association/Sigle]],Tableau1[],6,FALSE),"")</f>
        <v/>
      </c>
      <c r="O575" s="324" t="str">
        <f>IFERROR(VLOOKUP(Tableau2[[#This Row],[Nom association/Sigle]],Tableau1[],7,FALSE),"")</f>
        <v/>
      </c>
      <c r="P575" s="222"/>
      <c r="Q575" s="333"/>
      <c r="R575" s="222"/>
      <c r="S575" s="223"/>
      <c r="T575" s="224"/>
      <c r="U575" s="224"/>
      <c r="V575" s="222"/>
      <c r="W575" s="220"/>
      <c r="X575" s="220" t="str">
        <f>IF(ISBLANK(Tableau2[[#This Row],[Date de début]]),"",UPPER(TEXT(Tableau2[[#This Row],[Date de début]],"mmm")))</f>
        <v/>
      </c>
      <c r="Y575" s="219" t="str">
        <f>IF(ISBLANK(Tableau2[[#This Row],[Date de début]]),"",UPPER(TEXT(Tableau2[[#This Row],[Date de début]],"AAAA")))</f>
        <v/>
      </c>
      <c r="Z575" s="220"/>
      <c r="AA575" s="218" t="str">
        <f>IF(ISBLANK(Tableau2[[#This Row],[Date de fin]]),"",UPPER(TEXT(Tableau2[[#This Row],[Date de fin]],"mmm")))</f>
        <v/>
      </c>
      <c r="AB575" s="221" t="str">
        <f>IF(ISBLANK(Tableau2[[#This Row],[Date de fin]]),"",UPPER(TEXT(Tableau2[[#This Row],[Date de fin]],"AAAA")))</f>
        <v/>
      </c>
      <c r="AC575" s="229">
        <f>DATEDIF(Tableau2[[#This Row],[Date de début]],Tableau2[[#This Row],[Date de fin]],"m")</f>
        <v>0</v>
      </c>
      <c r="AD575" s="224"/>
      <c r="AE575" s="225"/>
      <c r="AF575" s="225"/>
      <c r="AG575" s="222"/>
      <c r="AH575" s="227"/>
      <c r="AI575" s="226"/>
      <c r="AJ575" s="340"/>
      <c r="AK575" s="341">
        <f t="shared" si="10"/>
        <v>0</v>
      </c>
      <c r="AL575" s="342"/>
    </row>
    <row r="576" spans="3:38" ht="14" x14ac:dyDescent="0.35">
      <c r="C576" s="241"/>
      <c r="D576" s="225" t="str">
        <f>IF(ISBLANK(Tableau2[[#This Row],[Date de signature]]),"",UPPER(TEXT(Tableau2[[#This Row],[Date de signature]],"mmm")))</f>
        <v/>
      </c>
      <c r="E576" s="231" t="str">
        <f>IF(ISBLANK(Tableau2[[#This Row],[Date de signature]]),"",UPPER(TEXT(Tableau2[[#This Row],[Date de signature]],"AAAA")))</f>
        <v/>
      </c>
      <c r="F576" s="240"/>
      <c r="G576" s="242"/>
      <c r="H576" s="328"/>
      <c r="I576" s="327"/>
      <c r="J576" s="333"/>
      <c r="K576" s="324" t="str">
        <f>IFERROR(VLOOKUP(Tableau2[[#This Row],[Nom association/Sigle]],Tableau1[],2,FALSE),"")</f>
        <v/>
      </c>
      <c r="L576" s="324" t="str">
        <f>IFERROR(VLOOKUP(Tableau2[[#This Row],[Nom association/Sigle]],Tableau1[],4,FALSE),"")</f>
        <v/>
      </c>
      <c r="M576" s="324" t="str">
        <f>IFERROR(VLOOKUP(Tableau2[[#This Row],[Nom association/Sigle]],Tableau1[],5,FALSE),"")</f>
        <v/>
      </c>
      <c r="N576" s="73" t="str">
        <f>IFERROR(VLOOKUP(Tableau2[[#This Row],[Nom association/Sigle]],Tableau1[],6,FALSE),"")</f>
        <v/>
      </c>
      <c r="O576" s="324" t="str">
        <f>IFERROR(VLOOKUP(Tableau2[[#This Row],[Nom association/Sigle]],Tableau1[],7,FALSE),"")</f>
        <v/>
      </c>
      <c r="P576" s="222"/>
      <c r="Q576" s="333"/>
      <c r="R576" s="222"/>
      <c r="S576" s="223"/>
      <c r="T576" s="224"/>
      <c r="U576" s="224"/>
      <c r="V576" s="222"/>
      <c r="W576" s="220"/>
      <c r="X576" s="220" t="str">
        <f>IF(ISBLANK(Tableau2[[#This Row],[Date de début]]),"",UPPER(TEXT(Tableau2[[#This Row],[Date de début]],"mmm")))</f>
        <v/>
      </c>
      <c r="Y576" s="219" t="str">
        <f>IF(ISBLANK(Tableau2[[#This Row],[Date de début]]),"",UPPER(TEXT(Tableau2[[#This Row],[Date de début]],"AAAA")))</f>
        <v/>
      </c>
      <c r="Z576" s="220"/>
      <c r="AA576" s="218" t="str">
        <f>IF(ISBLANK(Tableau2[[#This Row],[Date de fin]]),"",UPPER(TEXT(Tableau2[[#This Row],[Date de fin]],"mmm")))</f>
        <v/>
      </c>
      <c r="AB576" s="221" t="str">
        <f>IF(ISBLANK(Tableau2[[#This Row],[Date de fin]]),"",UPPER(TEXT(Tableau2[[#This Row],[Date de fin]],"AAAA")))</f>
        <v/>
      </c>
      <c r="AC576" s="229">
        <f>DATEDIF(Tableau2[[#This Row],[Date de début]],Tableau2[[#This Row],[Date de fin]],"m")</f>
        <v>0</v>
      </c>
      <c r="AD576" s="224"/>
      <c r="AE576" s="225"/>
      <c r="AF576" s="225"/>
      <c r="AG576" s="222"/>
      <c r="AH576" s="227"/>
      <c r="AI576" s="226"/>
      <c r="AJ576" s="340"/>
      <c r="AK576" s="341">
        <f t="shared" si="10"/>
        <v>0</v>
      </c>
      <c r="AL576" s="342"/>
    </row>
    <row r="577" spans="3:38" ht="14" x14ac:dyDescent="0.35">
      <c r="C577" s="241"/>
      <c r="D577" s="225" t="str">
        <f>IF(ISBLANK(Tableau2[[#This Row],[Date de signature]]),"",UPPER(TEXT(Tableau2[[#This Row],[Date de signature]],"mmm")))</f>
        <v/>
      </c>
      <c r="E577" s="231" t="str">
        <f>IF(ISBLANK(Tableau2[[#This Row],[Date de signature]]),"",UPPER(TEXT(Tableau2[[#This Row],[Date de signature]],"AAAA")))</f>
        <v/>
      </c>
      <c r="F577" s="240"/>
      <c r="G577" s="242"/>
      <c r="H577" s="328"/>
      <c r="I577" s="327"/>
      <c r="J577" s="333"/>
      <c r="K577" s="324" t="str">
        <f>IFERROR(VLOOKUP(Tableau2[[#This Row],[Nom association/Sigle]],Tableau1[],2,FALSE),"")</f>
        <v/>
      </c>
      <c r="L577" s="324" t="str">
        <f>IFERROR(VLOOKUP(Tableau2[[#This Row],[Nom association/Sigle]],Tableau1[],4,FALSE),"")</f>
        <v/>
      </c>
      <c r="M577" s="324" t="str">
        <f>IFERROR(VLOOKUP(Tableau2[[#This Row],[Nom association/Sigle]],Tableau1[],5,FALSE),"")</f>
        <v/>
      </c>
      <c r="N577" s="73" t="str">
        <f>IFERROR(VLOOKUP(Tableau2[[#This Row],[Nom association/Sigle]],Tableau1[],6,FALSE),"")</f>
        <v/>
      </c>
      <c r="O577" s="324" t="str">
        <f>IFERROR(VLOOKUP(Tableau2[[#This Row],[Nom association/Sigle]],Tableau1[],7,FALSE),"")</f>
        <v/>
      </c>
      <c r="P577" s="222"/>
      <c r="Q577" s="333"/>
      <c r="R577" s="222"/>
      <c r="S577" s="223"/>
      <c r="T577" s="224"/>
      <c r="U577" s="224"/>
      <c r="V577" s="222"/>
      <c r="W577" s="220"/>
      <c r="X577" s="220" t="str">
        <f>IF(ISBLANK(Tableau2[[#This Row],[Date de début]]),"",UPPER(TEXT(Tableau2[[#This Row],[Date de début]],"mmm")))</f>
        <v/>
      </c>
      <c r="Y577" s="219" t="str">
        <f>IF(ISBLANK(Tableau2[[#This Row],[Date de début]]),"",UPPER(TEXT(Tableau2[[#This Row],[Date de début]],"AAAA")))</f>
        <v/>
      </c>
      <c r="Z577" s="220"/>
      <c r="AA577" s="218" t="str">
        <f>IF(ISBLANK(Tableau2[[#This Row],[Date de fin]]),"",UPPER(TEXT(Tableau2[[#This Row],[Date de fin]],"mmm")))</f>
        <v/>
      </c>
      <c r="AB577" s="221" t="str">
        <f>IF(ISBLANK(Tableau2[[#This Row],[Date de fin]]),"",UPPER(TEXT(Tableau2[[#This Row],[Date de fin]],"AAAA")))</f>
        <v/>
      </c>
      <c r="AC577" s="229">
        <f>DATEDIF(Tableau2[[#This Row],[Date de début]],Tableau2[[#This Row],[Date de fin]],"m")</f>
        <v>0</v>
      </c>
      <c r="AD577" s="224"/>
      <c r="AE577" s="225"/>
      <c r="AF577" s="225"/>
      <c r="AG577" s="222"/>
      <c r="AH577" s="227"/>
      <c r="AI577" s="226"/>
      <c r="AJ577" s="340"/>
      <c r="AK577" s="341">
        <f t="shared" si="10"/>
        <v>0</v>
      </c>
      <c r="AL577" s="342"/>
    </row>
    <row r="578" spans="3:38" ht="14" x14ac:dyDescent="0.35">
      <c r="C578" s="241"/>
      <c r="D578" s="225" t="str">
        <f>IF(ISBLANK(Tableau2[[#This Row],[Date de signature]]),"",UPPER(TEXT(Tableau2[[#This Row],[Date de signature]],"mmm")))</f>
        <v/>
      </c>
      <c r="E578" s="231" t="str">
        <f>IF(ISBLANK(Tableau2[[#This Row],[Date de signature]]),"",UPPER(TEXT(Tableau2[[#This Row],[Date de signature]],"AAAA")))</f>
        <v/>
      </c>
      <c r="F578" s="240"/>
      <c r="G578" s="242"/>
      <c r="H578" s="328"/>
      <c r="I578" s="327"/>
      <c r="J578" s="333"/>
      <c r="K578" s="324" t="str">
        <f>IFERROR(VLOOKUP(Tableau2[[#This Row],[Nom association/Sigle]],Tableau1[],2,FALSE),"")</f>
        <v/>
      </c>
      <c r="L578" s="324" t="str">
        <f>IFERROR(VLOOKUP(Tableau2[[#This Row],[Nom association/Sigle]],Tableau1[],4,FALSE),"")</f>
        <v/>
      </c>
      <c r="M578" s="324" t="str">
        <f>IFERROR(VLOOKUP(Tableau2[[#This Row],[Nom association/Sigle]],Tableau1[],5,FALSE),"")</f>
        <v/>
      </c>
      <c r="N578" s="73" t="str">
        <f>IFERROR(VLOOKUP(Tableau2[[#This Row],[Nom association/Sigle]],Tableau1[],6,FALSE),"")</f>
        <v/>
      </c>
      <c r="O578" s="324" t="str">
        <f>IFERROR(VLOOKUP(Tableau2[[#This Row],[Nom association/Sigle]],Tableau1[],7,FALSE),"")</f>
        <v/>
      </c>
      <c r="P578" s="222"/>
      <c r="Q578" s="333"/>
      <c r="R578" s="222"/>
      <c r="S578" s="223"/>
      <c r="T578" s="224"/>
      <c r="U578" s="224"/>
      <c r="V578" s="222"/>
      <c r="W578" s="220"/>
      <c r="X578" s="220" t="str">
        <f>IF(ISBLANK(Tableau2[[#This Row],[Date de début]]),"",UPPER(TEXT(Tableau2[[#This Row],[Date de début]],"mmm")))</f>
        <v/>
      </c>
      <c r="Y578" s="219" t="str">
        <f>IF(ISBLANK(Tableau2[[#This Row],[Date de début]]),"",UPPER(TEXT(Tableau2[[#This Row],[Date de début]],"AAAA")))</f>
        <v/>
      </c>
      <c r="Z578" s="220"/>
      <c r="AA578" s="218" t="str">
        <f>IF(ISBLANK(Tableau2[[#This Row],[Date de fin]]),"",UPPER(TEXT(Tableau2[[#This Row],[Date de fin]],"mmm")))</f>
        <v/>
      </c>
      <c r="AB578" s="221" t="str">
        <f>IF(ISBLANK(Tableau2[[#This Row],[Date de fin]]),"",UPPER(TEXT(Tableau2[[#This Row],[Date de fin]],"AAAA")))</f>
        <v/>
      </c>
      <c r="AC578" s="229">
        <f>DATEDIF(Tableau2[[#This Row],[Date de début]],Tableau2[[#This Row],[Date de fin]],"m")</f>
        <v>0</v>
      </c>
      <c r="AD578" s="224"/>
      <c r="AE578" s="225"/>
      <c r="AF578" s="225"/>
      <c r="AG578" s="222"/>
      <c r="AH578" s="227"/>
      <c r="AI578" s="226"/>
      <c r="AJ578" s="340"/>
      <c r="AK578" s="341">
        <f t="shared" si="10"/>
        <v>0</v>
      </c>
      <c r="AL578" s="342"/>
    </row>
    <row r="579" spans="3:38" ht="14" x14ac:dyDescent="0.35">
      <c r="C579" s="241"/>
      <c r="D579" s="225" t="str">
        <f>IF(ISBLANK(Tableau2[[#This Row],[Date de signature]]),"",UPPER(TEXT(Tableau2[[#This Row],[Date de signature]],"mmm")))</f>
        <v/>
      </c>
      <c r="E579" s="231" t="str">
        <f>IF(ISBLANK(Tableau2[[#This Row],[Date de signature]]),"",UPPER(TEXT(Tableau2[[#This Row],[Date de signature]],"AAAA")))</f>
        <v/>
      </c>
      <c r="F579" s="240"/>
      <c r="G579" s="242"/>
      <c r="H579" s="328"/>
      <c r="I579" s="327"/>
      <c r="J579" s="333"/>
      <c r="K579" s="324" t="str">
        <f>IFERROR(VLOOKUP(Tableau2[[#This Row],[Nom association/Sigle]],Tableau1[],2,FALSE),"")</f>
        <v/>
      </c>
      <c r="L579" s="324" t="str">
        <f>IFERROR(VLOOKUP(Tableau2[[#This Row],[Nom association/Sigle]],Tableau1[],4,FALSE),"")</f>
        <v/>
      </c>
      <c r="M579" s="324" t="str">
        <f>IFERROR(VLOOKUP(Tableau2[[#This Row],[Nom association/Sigle]],Tableau1[],5,FALSE),"")</f>
        <v/>
      </c>
      <c r="N579" s="73" t="str">
        <f>IFERROR(VLOOKUP(Tableau2[[#This Row],[Nom association/Sigle]],Tableau1[],6,FALSE),"")</f>
        <v/>
      </c>
      <c r="O579" s="324" t="str">
        <f>IFERROR(VLOOKUP(Tableau2[[#This Row],[Nom association/Sigle]],Tableau1[],7,FALSE),"")</f>
        <v/>
      </c>
      <c r="P579" s="222"/>
      <c r="Q579" s="333"/>
      <c r="R579" s="222"/>
      <c r="S579" s="223"/>
      <c r="T579" s="224"/>
      <c r="U579" s="224"/>
      <c r="V579" s="222"/>
      <c r="W579" s="220"/>
      <c r="X579" s="220" t="str">
        <f>IF(ISBLANK(Tableau2[[#This Row],[Date de début]]),"",UPPER(TEXT(Tableau2[[#This Row],[Date de début]],"mmm")))</f>
        <v/>
      </c>
      <c r="Y579" s="219" t="str">
        <f>IF(ISBLANK(Tableau2[[#This Row],[Date de début]]),"",UPPER(TEXT(Tableau2[[#This Row],[Date de début]],"AAAA")))</f>
        <v/>
      </c>
      <c r="Z579" s="220"/>
      <c r="AA579" s="218" t="str">
        <f>IF(ISBLANK(Tableau2[[#This Row],[Date de fin]]),"",UPPER(TEXT(Tableau2[[#This Row],[Date de fin]],"mmm")))</f>
        <v/>
      </c>
      <c r="AB579" s="221" t="str">
        <f>IF(ISBLANK(Tableau2[[#This Row],[Date de fin]]),"",UPPER(TEXT(Tableau2[[#This Row],[Date de fin]],"AAAA")))</f>
        <v/>
      </c>
      <c r="AC579" s="229">
        <f>DATEDIF(Tableau2[[#This Row],[Date de début]],Tableau2[[#This Row],[Date de fin]],"m")</f>
        <v>0</v>
      </c>
      <c r="AD579" s="224"/>
      <c r="AE579" s="225"/>
      <c r="AF579" s="225"/>
      <c r="AG579" s="222"/>
      <c r="AH579" s="227"/>
      <c r="AI579" s="226"/>
      <c r="AJ579" s="340"/>
      <c r="AK579" s="341">
        <f t="shared" si="10"/>
        <v>0</v>
      </c>
      <c r="AL579" s="342"/>
    </row>
    <row r="580" spans="3:38" ht="14" x14ac:dyDescent="0.35">
      <c r="C580" s="241"/>
      <c r="D580" s="225" t="str">
        <f>IF(ISBLANK(Tableau2[[#This Row],[Date de signature]]),"",UPPER(TEXT(Tableau2[[#This Row],[Date de signature]],"mmm")))</f>
        <v/>
      </c>
      <c r="E580" s="231" t="str">
        <f>IF(ISBLANK(Tableau2[[#This Row],[Date de signature]]),"",UPPER(TEXT(Tableau2[[#This Row],[Date de signature]],"AAAA")))</f>
        <v/>
      </c>
      <c r="F580" s="240"/>
      <c r="G580" s="242"/>
      <c r="H580" s="328"/>
      <c r="I580" s="327"/>
      <c r="J580" s="333"/>
      <c r="K580" s="324" t="str">
        <f>IFERROR(VLOOKUP(Tableau2[[#This Row],[Nom association/Sigle]],Tableau1[],2,FALSE),"")</f>
        <v/>
      </c>
      <c r="L580" s="324" t="str">
        <f>IFERROR(VLOOKUP(Tableau2[[#This Row],[Nom association/Sigle]],Tableau1[],4,FALSE),"")</f>
        <v/>
      </c>
      <c r="M580" s="324" t="str">
        <f>IFERROR(VLOOKUP(Tableau2[[#This Row],[Nom association/Sigle]],Tableau1[],5,FALSE),"")</f>
        <v/>
      </c>
      <c r="N580" s="73" t="str">
        <f>IFERROR(VLOOKUP(Tableau2[[#This Row],[Nom association/Sigle]],Tableau1[],6,FALSE),"")</f>
        <v/>
      </c>
      <c r="O580" s="324" t="str">
        <f>IFERROR(VLOOKUP(Tableau2[[#This Row],[Nom association/Sigle]],Tableau1[],7,FALSE),"")</f>
        <v/>
      </c>
      <c r="P580" s="222"/>
      <c r="Q580" s="333"/>
      <c r="R580" s="222"/>
      <c r="S580" s="223"/>
      <c r="T580" s="224"/>
      <c r="U580" s="224"/>
      <c r="V580" s="222"/>
      <c r="W580" s="220"/>
      <c r="X580" s="220" t="str">
        <f>IF(ISBLANK(Tableau2[[#This Row],[Date de début]]),"",UPPER(TEXT(Tableau2[[#This Row],[Date de début]],"mmm")))</f>
        <v/>
      </c>
      <c r="Y580" s="219" t="str">
        <f>IF(ISBLANK(Tableau2[[#This Row],[Date de début]]),"",UPPER(TEXT(Tableau2[[#This Row],[Date de début]],"AAAA")))</f>
        <v/>
      </c>
      <c r="Z580" s="220"/>
      <c r="AA580" s="218" t="str">
        <f>IF(ISBLANK(Tableau2[[#This Row],[Date de fin]]),"",UPPER(TEXT(Tableau2[[#This Row],[Date de fin]],"mmm")))</f>
        <v/>
      </c>
      <c r="AB580" s="221" t="str">
        <f>IF(ISBLANK(Tableau2[[#This Row],[Date de fin]]),"",UPPER(TEXT(Tableau2[[#This Row],[Date de fin]],"AAAA")))</f>
        <v/>
      </c>
      <c r="AC580" s="229">
        <f>DATEDIF(Tableau2[[#This Row],[Date de début]],Tableau2[[#This Row],[Date de fin]],"m")</f>
        <v>0</v>
      </c>
      <c r="AD580" s="224"/>
      <c r="AE580" s="225"/>
      <c r="AF580" s="225"/>
      <c r="AG580" s="222"/>
      <c r="AH580" s="227"/>
      <c r="AI580" s="226"/>
      <c r="AJ580" s="340"/>
      <c r="AK580" s="341">
        <f t="shared" si="10"/>
        <v>0</v>
      </c>
      <c r="AL580" s="342"/>
    </row>
    <row r="581" spans="3:38" ht="14" x14ac:dyDescent="0.35">
      <c r="C581" s="241"/>
      <c r="D581" s="225" t="str">
        <f>IF(ISBLANK(Tableau2[[#This Row],[Date de signature]]),"",UPPER(TEXT(Tableau2[[#This Row],[Date de signature]],"mmm")))</f>
        <v/>
      </c>
      <c r="E581" s="231" t="str">
        <f>IF(ISBLANK(Tableau2[[#This Row],[Date de signature]]),"",UPPER(TEXT(Tableau2[[#This Row],[Date de signature]],"AAAA")))</f>
        <v/>
      </c>
      <c r="F581" s="240"/>
      <c r="G581" s="242"/>
      <c r="H581" s="328"/>
      <c r="I581" s="327"/>
      <c r="J581" s="333"/>
      <c r="K581" s="324" t="str">
        <f>IFERROR(VLOOKUP(Tableau2[[#This Row],[Nom association/Sigle]],Tableau1[],2,FALSE),"")</f>
        <v/>
      </c>
      <c r="L581" s="324" t="str">
        <f>IFERROR(VLOOKUP(Tableau2[[#This Row],[Nom association/Sigle]],Tableau1[],4,FALSE),"")</f>
        <v/>
      </c>
      <c r="M581" s="324" t="str">
        <f>IFERROR(VLOOKUP(Tableau2[[#This Row],[Nom association/Sigle]],Tableau1[],5,FALSE),"")</f>
        <v/>
      </c>
      <c r="N581" s="73" t="str">
        <f>IFERROR(VLOOKUP(Tableau2[[#This Row],[Nom association/Sigle]],Tableau1[],6,FALSE),"")</f>
        <v/>
      </c>
      <c r="O581" s="324" t="str">
        <f>IFERROR(VLOOKUP(Tableau2[[#This Row],[Nom association/Sigle]],Tableau1[],7,FALSE),"")</f>
        <v/>
      </c>
      <c r="P581" s="222"/>
      <c r="Q581" s="333"/>
      <c r="R581" s="222"/>
      <c r="S581" s="223"/>
      <c r="T581" s="224"/>
      <c r="U581" s="224"/>
      <c r="V581" s="222"/>
      <c r="W581" s="220"/>
      <c r="X581" s="220" t="str">
        <f>IF(ISBLANK(Tableau2[[#This Row],[Date de début]]),"",UPPER(TEXT(Tableau2[[#This Row],[Date de début]],"mmm")))</f>
        <v/>
      </c>
      <c r="Y581" s="219" t="str">
        <f>IF(ISBLANK(Tableau2[[#This Row],[Date de début]]),"",UPPER(TEXT(Tableau2[[#This Row],[Date de début]],"AAAA")))</f>
        <v/>
      </c>
      <c r="Z581" s="220"/>
      <c r="AA581" s="218" t="str">
        <f>IF(ISBLANK(Tableau2[[#This Row],[Date de fin]]),"",UPPER(TEXT(Tableau2[[#This Row],[Date de fin]],"mmm")))</f>
        <v/>
      </c>
      <c r="AB581" s="221" t="str">
        <f>IF(ISBLANK(Tableau2[[#This Row],[Date de fin]]),"",UPPER(TEXT(Tableau2[[#This Row],[Date de fin]],"AAAA")))</f>
        <v/>
      </c>
      <c r="AC581" s="229">
        <f>DATEDIF(Tableau2[[#This Row],[Date de début]],Tableau2[[#This Row],[Date de fin]],"m")</f>
        <v>0</v>
      </c>
      <c r="AD581" s="224"/>
      <c r="AE581" s="225"/>
      <c r="AF581" s="225"/>
      <c r="AG581" s="222"/>
      <c r="AH581" s="227"/>
      <c r="AI581" s="226"/>
      <c r="AJ581" s="340"/>
      <c r="AK581" s="341">
        <f t="shared" si="10"/>
        <v>0</v>
      </c>
      <c r="AL581" s="342"/>
    </row>
    <row r="582" spans="3:38" ht="14" x14ac:dyDescent="0.35">
      <c r="C582" s="241"/>
      <c r="D582" s="225" t="str">
        <f>IF(ISBLANK(Tableau2[[#This Row],[Date de signature]]),"",UPPER(TEXT(Tableau2[[#This Row],[Date de signature]],"mmm")))</f>
        <v/>
      </c>
      <c r="E582" s="231" t="str">
        <f>IF(ISBLANK(Tableau2[[#This Row],[Date de signature]]),"",UPPER(TEXT(Tableau2[[#This Row],[Date de signature]],"AAAA")))</f>
        <v/>
      </c>
      <c r="F582" s="240"/>
      <c r="G582" s="242"/>
      <c r="H582" s="328"/>
      <c r="I582" s="327"/>
      <c r="J582" s="333"/>
      <c r="K582" s="324" t="str">
        <f>IFERROR(VLOOKUP(Tableau2[[#This Row],[Nom association/Sigle]],Tableau1[],2,FALSE),"")</f>
        <v/>
      </c>
      <c r="L582" s="324" t="str">
        <f>IFERROR(VLOOKUP(Tableau2[[#This Row],[Nom association/Sigle]],Tableau1[],4,FALSE),"")</f>
        <v/>
      </c>
      <c r="M582" s="324" t="str">
        <f>IFERROR(VLOOKUP(Tableau2[[#This Row],[Nom association/Sigle]],Tableau1[],5,FALSE),"")</f>
        <v/>
      </c>
      <c r="N582" s="73" t="str">
        <f>IFERROR(VLOOKUP(Tableau2[[#This Row],[Nom association/Sigle]],Tableau1[],6,FALSE),"")</f>
        <v/>
      </c>
      <c r="O582" s="324" t="str">
        <f>IFERROR(VLOOKUP(Tableau2[[#This Row],[Nom association/Sigle]],Tableau1[],7,FALSE),"")</f>
        <v/>
      </c>
      <c r="P582" s="222"/>
      <c r="Q582" s="333"/>
      <c r="R582" s="222"/>
      <c r="S582" s="223"/>
      <c r="T582" s="224"/>
      <c r="U582" s="224"/>
      <c r="V582" s="222"/>
      <c r="W582" s="220"/>
      <c r="X582" s="220" t="str">
        <f>IF(ISBLANK(Tableau2[[#This Row],[Date de début]]),"",UPPER(TEXT(Tableau2[[#This Row],[Date de début]],"mmm")))</f>
        <v/>
      </c>
      <c r="Y582" s="219" t="str">
        <f>IF(ISBLANK(Tableau2[[#This Row],[Date de début]]),"",UPPER(TEXT(Tableau2[[#This Row],[Date de début]],"AAAA")))</f>
        <v/>
      </c>
      <c r="Z582" s="220"/>
      <c r="AA582" s="218" t="str">
        <f>IF(ISBLANK(Tableau2[[#This Row],[Date de fin]]),"",UPPER(TEXT(Tableau2[[#This Row],[Date de fin]],"mmm")))</f>
        <v/>
      </c>
      <c r="AB582" s="221" t="str">
        <f>IF(ISBLANK(Tableau2[[#This Row],[Date de fin]]),"",UPPER(TEXT(Tableau2[[#This Row],[Date de fin]],"AAAA")))</f>
        <v/>
      </c>
      <c r="AC582" s="229">
        <f>DATEDIF(Tableau2[[#This Row],[Date de début]],Tableau2[[#This Row],[Date de fin]],"m")</f>
        <v>0</v>
      </c>
      <c r="AD582" s="224"/>
      <c r="AE582" s="225"/>
      <c r="AF582" s="225"/>
      <c r="AG582" s="222"/>
      <c r="AH582" s="227"/>
      <c r="AI582" s="226"/>
      <c r="AJ582" s="340"/>
      <c r="AK582" s="341">
        <f t="shared" si="10"/>
        <v>0</v>
      </c>
      <c r="AL582" s="342"/>
    </row>
    <row r="583" spans="3:38" ht="14" x14ac:dyDescent="0.35">
      <c r="C583" s="241"/>
      <c r="D583" s="225" t="str">
        <f>IF(ISBLANK(Tableau2[[#This Row],[Date de signature]]),"",UPPER(TEXT(Tableau2[[#This Row],[Date de signature]],"mmm")))</f>
        <v/>
      </c>
      <c r="E583" s="231" t="str">
        <f>IF(ISBLANK(Tableau2[[#This Row],[Date de signature]]),"",UPPER(TEXT(Tableau2[[#This Row],[Date de signature]],"AAAA")))</f>
        <v/>
      </c>
      <c r="F583" s="240"/>
      <c r="G583" s="242"/>
      <c r="H583" s="328"/>
      <c r="I583" s="327"/>
      <c r="J583" s="333"/>
      <c r="K583" s="324" t="str">
        <f>IFERROR(VLOOKUP(Tableau2[[#This Row],[Nom association/Sigle]],Tableau1[],2,FALSE),"")</f>
        <v/>
      </c>
      <c r="L583" s="324" t="str">
        <f>IFERROR(VLOOKUP(Tableau2[[#This Row],[Nom association/Sigle]],Tableau1[],4,FALSE),"")</f>
        <v/>
      </c>
      <c r="M583" s="324" t="str">
        <f>IFERROR(VLOOKUP(Tableau2[[#This Row],[Nom association/Sigle]],Tableau1[],5,FALSE),"")</f>
        <v/>
      </c>
      <c r="N583" s="73" t="str">
        <f>IFERROR(VLOOKUP(Tableau2[[#This Row],[Nom association/Sigle]],Tableau1[],6,FALSE),"")</f>
        <v/>
      </c>
      <c r="O583" s="324" t="str">
        <f>IFERROR(VLOOKUP(Tableau2[[#This Row],[Nom association/Sigle]],Tableau1[],7,FALSE),"")</f>
        <v/>
      </c>
      <c r="P583" s="222"/>
      <c r="Q583" s="333"/>
      <c r="R583" s="222"/>
      <c r="S583" s="223"/>
      <c r="T583" s="224"/>
      <c r="U583" s="224"/>
      <c r="V583" s="222"/>
      <c r="W583" s="220"/>
      <c r="X583" s="220" t="str">
        <f>IF(ISBLANK(Tableau2[[#This Row],[Date de début]]),"",UPPER(TEXT(Tableau2[[#This Row],[Date de début]],"mmm")))</f>
        <v/>
      </c>
      <c r="Y583" s="219" t="str">
        <f>IF(ISBLANK(Tableau2[[#This Row],[Date de début]]),"",UPPER(TEXT(Tableau2[[#This Row],[Date de début]],"AAAA")))</f>
        <v/>
      </c>
      <c r="Z583" s="220"/>
      <c r="AA583" s="218" t="str">
        <f>IF(ISBLANK(Tableau2[[#This Row],[Date de fin]]),"",UPPER(TEXT(Tableau2[[#This Row],[Date de fin]],"mmm")))</f>
        <v/>
      </c>
      <c r="AB583" s="221" t="str">
        <f>IF(ISBLANK(Tableau2[[#This Row],[Date de fin]]),"",UPPER(TEXT(Tableau2[[#This Row],[Date de fin]],"AAAA")))</f>
        <v/>
      </c>
      <c r="AC583" s="229">
        <f>DATEDIF(Tableau2[[#This Row],[Date de début]],Tableau2[[#This Row],[Date de fin]],"m")</f>
        <v>0</v>
      </c>
      <c r="AD583" s="224"/>
      <c r="AE583" s="225"/>
      <c r="AF583" s="225"/>
      <c r="AG583" s="222"/>
      <c r="AH583" s="227"/>
      <c r="AI583" s="226"/>
      <c r="AJ583" s="340"/>
      <c r="AK583" s="341">
        <f t="shared" si="10"/>
        <v>0</v>
      </c>
      <c r="AL583" s="342"/>
    </row>
    <row r="584" spans="3:38" ht="14" x14ac:dyDescent="0.35">
      <c r="C584" s="241"/>
      <c r="D584" s="225" t="str">
        <f>IF(ISBLANK(Tableau2[[#This Row],[Date de signature]]),"",UPPER(TEXT(Tableau2[[#This Row],[Date de signature]],"mmm")))</f>
        <v/>
      </c>
      <c r="E584" s="231" t="str">
        <f>IF(ISBLANK(Tableau2[[#This Row],[Date de signature]]),"",UPPER(TEXT(Tableau2[[#This Row],[Date de signature]],"AAAA")))</f>
        <v/>
      </c>
      <c r="F584" s="240"/>
      <c r="G584" s="242"/>
      <c r="H584" s="328"/>
      <c r="I584" s="327"/>
      <c r="J584" s="333"/>
      <c r="K584" s="324" t="str">
        <f>IFERROR(VLOOKUP(Tableau2[[#This Row],[Nom association/Sigle]],Tableau1[],2,FALSE),"")</f>
        <v/>
      </c>
      <c r="L584" s="324" t="str">
        <f>IFERROR(VLOOKUP(Tableau2[[#This Row],[Nom association/Sigle]],Tableau1[],4,FALSE),"")</f>
        <v/>
      </c>
      <c r="M584" s="324" t="str">
        <f>IFERROR(VLOOKUP(Tableau2[[#This Row],[Nom association/Sigle]],Tableau1[],5,FALSE),"")</f>
        <v/>
      </c>
      <c r="N584" s="73" t="str">
        <f>IFERROR(VLOOKUP(Tableau2[[#This Row],[Nom association/Sigle]],Tableau1[],6,FALSE),"")</f>
        <v/>
      </c>
      <c r="O584" s="324" t="str">
        <f>IFERROR(VLOOKUP(Tableau2[[#This Row],[Nom association/Sigle]],Tableau1[],7,FALSE),"")</f>
        <v/>
      </c>
      <c r="P584" s="222"/>
      <c r="Q584" s="333"/>
      <c r="R584" s="222"/>
      <c r="S584" s="223"/>
      <c r="T584" s="224"/>
      <c r="U584" s="224"/>
      <c r="V584" s="222"/>
      <c r="W584" s="220"/>
      <c r="X584" s="220" t="str">
        <f>IF(ISBLANK(Tableau2[[#This Row],[Date de début]]),"",UPPER(TEXT(Tableau2[[#This Row],[Date de début]],"mmm")))</f>
        <v/>
      </c>
      <c r="Y584" s="219" t="str">
        <f>IF(ISBLANK(Tableau2[[#This Row],[Date de début]]),"",UPPER(TEXT(Tableau2[[#This Row],[Date de début]],"AAAA")))</f>
        <v/>
      </c>
      <c r="Z584" s="220"/>
      <c r="AA584" s="218" t="str">
        <f>IF(ISBLANK(Tableau2[[#This Row],[Date de fin]]),"",UPPER(TEXT(Tableau2[[#This Row],[Date de fin]],"mmm")))</f>
        <v/>
      </c>
      <c r="AB584" s="221" t="str">
        <f>IF(ISBLANK(Tableau2[[#This Row],[Date de fin]]),"",UPPER(TEXT(Tableau2[[#This Row],[Date de fin]],"AAAA")))</f>
        <v/>
      </c>
      <c r="AC584" s="229">
        <f>DATEDIF(Tableau2[[#This Row],[Date de début]],Tableau2[[#This Row],[Date de fin]],"m")</f>
        <v>0</v>
      </c>
      <c r="AD584" s="224"/>
      <c r="AE584" s="225"/>
      <c r="AF584" s="225"/>
      <c r="AG584" s="222"/>
      <c r="AH584" s="227"/>
      <c r="AI584" s="226"/>
      <c r="AJ584" s="340"/>
      <c r="AK584" s="341">
        <f t="shared" si="10"/>
        <v>0</v>
      </c>
      <c r="AL584" s="342"/>
    </row>
    <row r="585" spans="3:38" ht="14" x14ac:dyDescent="0.35">
      <c r="C585" s="241"/>
      <c r="D585" s="225" t="str">
        <f>IF(ISBLANK(Tableau2[[#This Row],[Date de signature]]),"",UPPER(TEXT(Tableau2[[#This Row],[Date de signature]],"mmm")))</f>
        <v/>
      </c>
      <c r="E585" s="231" t="str">
        <f>IF(ISBLANK(Tableau2[[#This Row],[Date de signature]]),"",UPPER(TEXT(Tableau2[[#This Row],[Date de signature]],"AAAA")))</f>
        <v/>
      </c>
      <c r="F585" s="240"/>
      <c r="G585" s="242"/>
      <c r="H585" s="328"/>
      <c r="I585" s="327"/>
      <c r="J585" s="333"/>
      <c r="K585" s="324" t="str">
        <f>IFERROR(VLOOKUP(Tableau2[[#This Row],[Nom association/Sigle]],Tableau1[],2,FALSE),"")</f>
        <v/>
      </c>
      <c r="L585" s="324" t="str">
        <f>IFERROR(VLOOKUP(Tableau2[[#This Row],[Nom association/Sigle]],Tableau1[],4,FALSE),"")</f>
        <v/>
      </c>
      <c r="M585" s="324" t="str">
        <f>IFERROR(VLOOKUP(Tableau2[[#This Row],[Nom association/Sigle]],Tableau1[],5,FALSE),"")</f>
        <v/>
      </c>
      <c r="N585" s="73" t="str">
        <f>IFERROR(VLOOKUP(Tableau2[[#This Row],[Nom association/Sigle]],Tableau1[],6,FALSE),"")</f>
        <v/>
      </c>
      <c r="O585" s="324" t="str">
        <f>IFERROR(VLOOKUP(Tableau2[[#This Row],[Nom association/Sigle]],Tableau1[],7,FALSE),"")</f>
        <v/>
      </c>
      <c r="P585" s="222"/>
      <c r="Q585" s="333"/>
      <c r="R585" s="222"/>
      <c r="S585" s="223"/>
      <c r="T585" s="224"/>
      <c r="U585" s="224"/>
      <c r="V585" s="222"/>
      <c r="W585" s="220"/>
      <c r="X585" s="220" t="str">
        <f>IF(ISBLANK(Tableau2[[#This Row],[Date de début]]),"",UPPER(TEXT(Tableau2[[#This Row],[Date de début]],"mmm")))</f>
        <v/>
      </c>
      <c r="Y585" s="219" t="str">
        <f>IF(ISBLANK(Tableau2[[#This Row],[Date de début]]),"",UPPER(TEXT(Tableau2[[#This Row],[Date de début]],"AAAA")))</f>
        <v/>
      </c>
      <c r="Z585" s="220"/>
      <c r="AA585" s="218" t="str">
        <f>IF(ISBLANK(Tableau2[[#This Row],[Date de fin]]),"",UPPER(TEXT(Tableau2[[#This Row],[Date de fin]],"mmm")))</f>
        <v/>
      </c>
      <c r="AB585" s="221" t="str">
        <f>IF(ISBLANK(Tableau2[[#This Row],[Date de fin]]),"",UPPER(TEXT(Tableau2[[#This Row],[Date de fin]],"AAAA")))</f>
        <v/>
      </c>
      <c r="AC585" s="229">
        <f>DATEDIF(Tableau2[[#This Row],[Date de début]],Tableau2[[#This Row],[Date de fin]],"m")</f>
        <v>0</v>
      </c>
      <c r="AD585" s="224"/>
      <c r="AE585" s="225"/>
      <c r="AF585" s="225"/>
      <c r="AG585" s="222"/>
      <c r="AH585" s="227"/>
      <c r="AI585" s="226"/>
      <c r="AJ585" s="340"/>
      <c r="AK585" s="341">
        <f t="shared" si="10"/>
        <v>0</v>
      </c>
      <c r="AL585" s="342"/>
    </row>
    <row r="586" spans="3:38" ht="14" x14ac:dyDescent="0.35">
      <c r="C586" s="241"/>
      <c r="D586" s="225" t="str">
        <f>IF(ISBLANK(Tableau2[[#This Row],[Date de signature]]),"",UPPER(TEXT(Tableau2[[#This Row],[Date de signature]],"mmm")))</f>
        <v/>
      </c>
      <c r="E586" s="231" t="str">
        <f>IF(ISBLANK(Tableau2[[#This Row],[Date de signature]]),"",UPPER(TEXT(Tableau2[[#This Row],[Date de signature]],"AAAA")))</f>
        <v/>
      </c>
      <c r="F586" s="240"/>
      <c r="G586" s="242"/>
      <c r="H586" s="328"/>
      <c r="I586" s="327"/>
      <c r="J586" s="333"/>
      <c r="K586" s="324" t="str">
        <f>IFERROR(VLOOKUP(Tableau2[[#This Row],[Nom association/Sigle]],Tableau1[],2,FALSE),"")</f>
        <v/>
      </c>
      <c r="L586" s="324" t="str">
        <f>IFERROR(VLOOKUP(Tableau2[[#This Row],[Nom association/Sigle]],Tableau1[],4,FALSE),"")</f>
        <v/>
      </c>
      <c r="M586" s="324" t="str">
        <f>IFERROR(VLOOKUP(Tableau2[[#This Row],[Nom association/Sigle]],Tableau1[],5,FALSE),"")</f>
        <v/>
      </c>
      <c r="N586" s="73" t="str">
        <f>IFERROR(VLOOKUP(Tableau2[[#This Row],[Nom association/Sigle]],Tableau1[],6,FALSE),"")</f>
        <v/>
      </c>
      <c r="O586" s="324" t="str">
        <f>IFERROR(VLOOKUP(Tableau2[[#This Row],[Nom association/Sigle]],Tableau1[],7,FALSE),"")</f>
        <v/>
      </c>
      <c r="P586" s="222"/>
      <c r="Q586" s="333"/>
      <c r="R586" s="222"/>
      <c r="S586" s="223"/>
      <c r="T586" s="224"/>
      <c r="U586" s="224"/>
      <c r="V586" s="222"/>
      <c r="W586" s="220"/>
      <c r="X586" s="220" t="str">
        <f>IF(ISBLANK(Tableau2[[#This Row],[Date de début]]),"",UPPER(TEXT(Tableau2[[#This Row],[Date de début]],"mmm")))</f>
        <v/>
      </c>
      <c r="Y586" s="219" t="str">
        <f>IF(ISBLANK(Tableau2[[#This Row],[Date de début]]),"",UPPER(TEXT(Tableau2[[#This Row],[Date de début]],"AAAA")))</f>
        <v/>
      </c>
      <c r="Z586" s="220"/>
      <c r="AA586" s="218" t="str">
        <f>IF(ISBLANK(Tableau2[[#This Row],[Date de fin]]),"",UPPER(TEXT(Tableau2[[#This Row],[Date de fin]],"mmm")))</f>
        <v/>
      </c>
      <c r="AB586" s="221" t="str">
        <f>IF(ISBLANK(Tableau2[[#This Row],[Date de fin]]),"",UPPER(TEXT(Tableau2[[#This Row],[Date de fin]],"AAAA")))</f>
        <v/>
      </c>
      <c r="AC586" s="229">
        <f>DATEDIF(Tableau2[[#This Row],[Date de début]],Tableau2[[#This Row],[Date de fin]],"m")</f>
        <v>0</v>
      </c>
      <c r="AD586" s="224"/>
      <c r="AE586" s="225"/>
      <c r="AF586" s="225"/>
      <c r="AG586" s="222"/>
      <c r="AH586" s="227"/>
      <c r="AI586" s="226"/>
      <c r="AJ586" s="340"/>
      <c r="AK586" s="341">
        <f t="shared" si="10"/>
        <v>0</v>
      </c>
      <c r="AL586" s="342"/>
    </row>
    <row r="587" spans="3:38" ht="14" x14ac:dyDescent="0.35">
      <c r="C587" s="241"/>
      <c r="D587" s="225" t="str">
        <f>IF(ISBLANK(Tableau2[[#This Row],[Date de signature]]),"",UPPER(TEXT(Tableau2[[#This Row],[Date de signature]],"mmm")))</f>
        <v/>
      </c>
      <c r="E587" s="231" t="str">
        <f>IF(ISBLANK(Tableau2[[#This Row],[Date de signature]]),"",UPPER(TEXT(Tableau2[[#This Row],[Date de signature]],"AAAA")))</f>
        <v/>
      </c>
      <c r="F587" s="240"/>
      <c r="G587" s="242"/>
      <c r="H587" s="328"/>
      <c r="I587" s="327"/>
      <c r="J587" s="333"/>
      <c r="K587" s="324" t="str">
        <f>IFERROR(VLOOKUP(Tableau2[[#This Row],[Nom association/Sigle]],Tableau1[],2,FALSE),"")</f>
        <v/>
      </c>
      <c r="L587" s="324" t="str">
        <f>IFERROR(VLOOKUP(Tableau2[[#This Row],[Nom association/Sigle]],Tableau1[],4,FALSE),"")</f>
        <v/>
      </c>
      <c r="M587" s="324" t="str">
        <f>IFERROR(VLOOKUP(Tableau2[[#This Row],[Nom association/Sigle]],Tableau1[],5,FALSE),"")</f>
        <v/>
      </c>
      <c r="N587" s="73" t="str">
        <f>IFERROR(VLOOKUP(Tableau2[[#This Row],[Nom association/Sigle]],Tableau1[],6,FALSE),"")</f>
        <v/>
      </c>
      <c r="O587" s="324" t="str">
        <f>IFERROR(VLOOKUP(Tableau2[[#This Row],[Nom association/Sigle]],Tableau1[],7,FALSE),"")</f>
        <v/>
      </c>
      <c r="P587" s="222"/>
      <c r="Q587" s="333"/>
      <c r="R587" s="222"/>
      <c r="S587" s="223"/>
      <c r="T587" s="224"/>
      <c r="U587" s="224"/>
      <c r="V587" s="222"/>
      <c r="W587" s="220"/>
      <c r="X587" s="220" t="str">
        <f>IF(ISBLANK(Tableau2[[#This Row],[Date de début]]),"",UPPER(TEXT(Tableau2[[#This Row],[Date de début]],"mmm")))</f>
        <v/>
      </c>
      <c r="Y587" s="219" t="str">
        <f>IF(ISBLANK(Tableau2[[#This Row],[Date de début]]),"",UPPER(TEXT(Tableau2[[#This Row],[Date de début]],"AAAA")))</f>
        <v/>
      </c>
      <c r="Z587" s="220"/>
      <c r="AA587" s="218" t="str">
        <f>IF(ISBLANK(Tableau2[[#This Row],[Date de fin]]),"",UPPER(TEXT(Tableau2[[#This Row],[Date de fin]],"mmm")))</f>
        <v/>
      </c>
      <c r="AB587" s="221" t="str">
        <f>IF(ISBLANK(Tableau2[[#This Row],[Date de fin]]),"",UPPER(TEXT(Tableau2[[#This Row],[Date de fin]],"AAAA")))</f>
        <v/>
      </c>
      <c r="AC587" s="229">
        <f>DATEDIF(Tableau2[[#This Row],[Date de début]],Tableau2[[#This Row],[Date de fin]],"m")</f>
        <v>0</v>
      </c>
      <c r="AD587" s="224"/>
      <c r="AE587" s="225"/>
      <c r="AF587" s="225"/>
      <c r="AG587" s="222"/>
      <c r="AH587" s="227"/>
      <c r="AI587" s="226"/>
      <c r="AJ587" s="340"/>
      <c r="AK587" s="341">
        <f t="shared" si="10"/>
        <v>0</v>
      </c>
      <c r="AL587" s="342"/>
    </row>
    <row r="588" spans="3:38" ht="14" x14ac:dyDescent="0.35">
      <c r="C588" s="241"/>
      <c r="D588" s="225" t="str">
        <f>IF(ISBLANK(Tableau2[[#This Row],[Date de signature]]),"",UPPER(TEXT(Tableau2[[#This Row],[Date de signature]],"mmm")))</f>
        <v/>
      </c>
      <c r="E588" s="231" t="str">
        <f>IF(ISBLANK(Tableau2[[#This Row],[Date de signature]]),"",UPPER(TEXT(Tableau2[[#This Row],[Date de signature]],"AAAA")))</f>
        <v/>
      </c>
      <c r="F588" s="240"/>
      <c r="G588" s="242"/>
      <c r="H588" s="328"/>
      <c r="I588" s="327"/>
      <c r="J588" s="333"/>
      <c r="K588" s="324" t="str">
        <f>IFERROR(VLOOKUP(Tableau2[[#This Row],[Nom association/Sigle]],Tableau1[],2,FALSE),"")</f>
        <v/>
      </c>
      <c r="L588" s="324" t="str">
        <f>IFERROR(VLOOKUP(Tableau2[[#This Row],[Nom association/Sigle]],Tableau1[],4,FALSE),"")</f>
        <v/>
      </c>
      <c r="M588" s="324" t="str">
        <f>IFERROR(VLOOKUP(Tableau2[[#This Row],[Nom association/Sigle]],Tableau1[],5,FALSE),"")</f>
        <v/>
      </c>
      <c r="N588" s="73" t="str">
        <f>IFERROR(VLOOKUP(Tableau2[[#This Row],[Nom association/Sigle]],Tableau1[],6,FALSE),"")</f>
        <v/>
      </c>
      <c r="O588" s="324" t="str">
        <f>IFERROR(VLOOKUP(Tableau2[[#This Row],[Nom association/Sigle]],Tableau1[],7,FALSE),"")</f>
        <v/>
      </c>
      <c r="P588" s="222"/>
      <c r="Q588" s="333"/>
      <c r="R588" s="222"/>
      <c r="S588" s="223"/>
      <c r="T588" s="224"/>
      <c r="U588" s="224"/>
      <c r="V588" s="222"/>
      <c r="W588" s="220"/>
      <c r="X588" s="220" t="str">
        <f>IF(ISBLANK(Tableau2[[#This Row],[Date de début]]),"",UPPER(TEXT(Tableau2[[#This Row],[Date de début]],"mmm")))</f>
        <v/>
      </c>
      <c r="Y588" s="219" t="str">
        <f>IF(ISBLANK(Tableau2[[#This Row],[Date de début]]),"",UPPER(TEXT(Tableau2[[#This Row],[Date de début]],"AAAA")))</f>
        <v/>
      </c>
      <c r="Z588" s="220"/>
      <c r="AA588" s="218" t="str">
        <f>IF(ISBLANK(Tableau2[[#This Row],[Date de fin]]),"",UPPER(TEXT(Tableau2[[#This Row],[Date de fin]],"mmm")))</f>
        <v/>
      </c>
      <c r="AB588" s="221" t="str">
        <f>IF(ISBLANK(Tableau2[[#This Row],[Date de fin]]),"",UPPER(TEXT(Tableau2[[#This Row],[Date de fin]],"AAAA")))</f>
        <v/>
      </c>
      <c r="AC588" s="229">
        <f>DATEDIF(Tableau2[[#This Row],[Date de début]],Tableau2[[#This Row],[Date de fin]],"m")</f>
        <v>0</v>
      </c>
      <c r="AD588" s="224"/>
      <c r="AE588" s="225"/>
      <c r="AF588" s="225"/>
      <c r="AG588" s="222"/>
      <c r="AH588" s="227"/>
      <c r="AI588" s="226"/>
      <c r="AJ588" s="340"/>
      <c r="AK588" s="341">
        <f t="shared" si="10"/>
        <v>0</v>
      </c>
      <c r="AL588" s="342"/>
    </row>
    <row r="589" spans="3:38" ht="14" x14ac:dyDescent="0.35">
      <c r="C589" s="241"/>
      <c r="D589" s="225" t="str">
        <f>IF(ISBLANK(Tableau2[[#This Row],[Date de signature]]),"",UPPER(TEXT(Tableau2[[#This Row],[Date de signature]],"mmm")))</f>
        <v/>
      </c>
      <c r="E589" s="231" t="str">
        <f>IF(ISBLANK(Tableau2[[#This Row],[Date de signature]]),"",UPPER(TEXT(Tableau2[[#This Row],[Date de signature]],"AAAA")))</f>
        <v/>
      </c>
      <c r="F589" s="240"/>
      <c r="G589" s="242"/>
      <c r="H589" s="328"/>
      <c r="I589" s="327"/>
      <c r="J589" s="333"/>
      <c r="K589" s="324" t="str">
        <f>IFERROR(VLOOKUP(Tableau2[[#This Row],[Nom association/Sigle]],Tableau1[],2,FALSE),"")</f>
        <v/>
      </c>
      <c r="L589" s="324" t="str">
        <f>IFERROR(VLOOKUP(Tableau2[[#This Row],[Nom association/Sigle]],Tableau1[],4,FALSE),"")</f>
        <v/>
      </c>
      <c r="M589" s="324" t="str">
        <f>IFERROR(VLOOKUP(Tableau2[[#This Row],[Nom association/Sigle]],Tableau1[],5,FALSE),"")</f>
        <v/>
      </c>
      <c r="N589" s="73" t="str">
        <f>IFERROR(VLOOKUP(Tableau2[[#This Row],[Nom association/Sigle]],Tableau1[],6,FALSE),"")</f>
        <v/>
      </c>
      <c r="O589" s="324" t="str">
        <f>IFERROR(VLOOKUP(Tableau2[[#This Row],[Nom association/Sigle]],Tableau1[],7,FALSE),"")</f>
        <v/>
      </c>
      <c r="P589" s="222"/>
      <c r="Q589" s="333"/>
      <c r="R589" s="222"/>
      <c r="S589" s="223"/>
      <c r="T589" s="224"/>
      <c r="U589" s="224"/>
      <c r="V589" s="222"/>
      <c r="W589" s="220"/>
      <c r="X589" s="220" t="str">
        <f>IF(ISBLANK(Tableau2[[#This Row],[Date de début]]),"",UPPER(TEXT(Tableau2[[#This Row],[Date de début]],"mmm")))</f>
        <v/>
      </c>
      <c r="Y589" s="219" t="str">
        <f>IF(ISBLANK(Tableau2[[#This Row],[Date de début]]),"",UPPER(TEXT(Tableau2[[#This Row],[Date de début]],"AAAA")))</f>
        <v/>
      </c>
      <c r="Z589" s="220"/>
      <c r="AA589" s="218" t="str">
        <f>IF(ISBLANK(Tableau2[[#This Row],[Date de fin]]),"",UPPER(TEXT(Tableau2[[#This Row],[Date de fin]],"mmm")))</f>
        <v/>
      </c>
      <c r="AB589" s="221" t="str">
        <f>IF(ISBLANK(Tableau2[[#This Row],[Date de fin]]),"",UPPER(TEXT(Tableau2[[#This Row],[Date de fin]],"AAAA")))</f>
        <v/>
      </c>
      <c r="AC589" s="229">
        <f>DATEDIF(Tableau2[[#This Row],[Date de début]],Tableau2[[#This Row],[Date de fin]],"m")</f>
        <v>0</v>
      </c>
      <c r="AD589" s="224"/>
      <c r="AE589" s="225"/>
      <c r="AF589" s="225"/>
      <c r="AG589" s="222"/>
      <c r="AH589" s="227"/>
      <c r="AI589" s="226"/>
      <c r="AJ589" s="340"/>
      <c r="AK589" s="341">
        <f t="shared" si="10"/>
        <v>0</v>
      </c>
      <c r="AL589" s="342"/>
    </row>
    <row r="590" spans="3:38" ht="14" x14ac:dyDescent="0.35">
      <c r="C590" s="241"/>
      <c r="D590" s="225" t="str">
        <f>IF(ISBLANK(Tableau2[[#This Row],[Date de signature]]),"",UPPER(TEXT(Tableau2[[#This Row],[Date de signature]],"mmm")))</f>
        <v/>
      </c>
      <c r="E590" s="231" t="str">
        <f>IF(ISBLANK(Tableau2[[#This Row],[Date de signature]]),"",UPPER(TEXT(Tableau2[[#This Row],[Date de signature]],"AAAA")))</f>
        <v/>
      </c>
      <c r="F590" s="240"/>
      <c r="G590" s="242"/>
      <c r="H590" s="328"/>
      <c r="I590" s="327"/>
      <c r="J590" s="333"/>
      <c r="K590" s="324" t="str">
        <f>IFERROR(VLOOKUP(Tableau2[[#This Row],[Nom association/Sigle]],Tableau1[],2,FALSE),"")</f>
        <v/>
      </c>
      <c r="L590" s="324" t="str">
        <f>IFERROR(VLOOKUP(Tableau2[[#This Row],[Nom association/Sigle]],Tableau1[],4,FALSE),"")</f>
        <v/>
      </c>
      <c r="M590" s="324" t="str">
        <f>IFERROR(VLOOKUP(Tableau2[[#This Row],[Nom association/Sigle]],Tableau1[],5,FALSE),"")</f>
        <v/>
      </c>
      <c r="N590" s="73" t="str">
        <f>IFERROR(VLOOKUP(Tableau2[[#This Row],[Nom association/Sigle]],Tableau1[],6,FALSE),"")</f>
        <v/>
      </c>
      <c r="O590" s="324" t="str">
        <f>IFERROR(VLOOKUP(Tableau2[[#This Row],[Nom association/Sigle]],Tableau1[],7,FALSE),"")</f>
        <v/>
      </c>
      <c r="P590" s="222"/>
      <c r="Q590" s="333"/>
      <c r="R590" s="222"/>
      <c r="S590" s="223"/>
      <c r="T590" s="224"/>
      <c r="U590" s="224"/>
      <c r="V590" s="222"/>
      <c r="W590" s="220"/>
      <c r="X590" s="220" t="str">
        <f>IF(ISBLANK(Tableau2[[#This Row],[Date de début]]),"",UPPER(TEXT(Tableau2[[#This Row],[Date de début]],"mmm")))</f>
        <v/>
      </c>
      <c r="Y590" s="219" t="str">
        <f>IF(ISBLANK(Tableau2[[#This Row],[Date de début]]),"",UPPER(TEXT(Tableau2[[#This Row],[Date de début]],"AAAA")))</f>
        <v/>
      </c>
      <c r="Z590" s="220"/>
      <c r="AA590" s="218" t="str">
        <f>IF(ISBLANK(Tableau2[[#This Row],[Date de fin]]),"",UPPER(TEXT(Tableau2[[#This Row],[Date de fin]],"mmm")))</f>
        <v/>
      </c>
      <c r="AB590" s="221" t="str">
        <f>IF(ISBLANK(Tableau2[[#This Row],[Date de fin]]),"",UPPER(TEXT(Tableau2[[#This Row],[Date de fin]],"AAAA")))</f>
        <v/>
      </c>
      <c r="AC590" s="229">
        <f>DATEDIF(Tableau2[[#This Row],[Date de début]],Tableau2[[#This Row],[Date de fin]],"m")</f>
        <v>0</v>
      </c>
      <c r="AD590" s="224"/>
      <c r="AE590" s="225"/>
      <c r="AF590" s="225"/>
      <c r="AG590" s="222"/>
      <c r="AH590" s="227"/>
      <c r="AI590" s="226"/>
      <c r="AJ590" s="340"/>
      <c r="AK590" s="341">
        <f t="shared" si="10"/>
        <v>0</v>
      </c>
      <c r="AL590" s="342"/>
    </row>
    <row r="591" spans="3:38" ht="14" x14ac:dyDescent="0.35">
      <c r="C591" s="241"/>
      <c r="D591" s="225" t="str">
        <f>IF(ISBLANK(Tableau2[[#This Row],[Date de signature]]),"",UPPER(TEXT(Tableau2[[#This Row],[Date de signature]],"mmm")))</f>
        <v/>
      </c>
      <c r="E591" s="231" t="str">
        <f>IF(ISBLANK(Tableau2[[#This Row],[Date de signature]]),"",UPPER(TEXT(Tableau2[[#This Row],[Date de signature]],"AAAA")))</f>
        <v/>
      </c>
      <c r="F591" s="240"/>
      <c r="G591" s="242"/>
      <c r="H591" s="328"/>
      <c r="I591" s="327"/>
      <c r="J591" s="333"/>
      <c r="K591" s="324" t="str">
        <f>IFERROR(VLOOKUP(Tableau2[[#This Row],[Nom association/Sigle]],Tableau1[],2,FALSE),"")</f>
        <v/>
      </c>
      <c r="L591" s="324" t="str">
        <f>IFERROR(VLOOKUP(Tableau2[[#This Row],[Nom association/Sigle]],Tableau1[],4,FALSE),"")</f>
        <v/>
      </c>
      <c r="M591" s="324" t="str">
        <f>IFERROR(VLOOKUP(Tableau2[[#This Row],[Nom association/Sigle]],Tableau1[],5,FALSE),"")</f>
        <v/>
      </c>
      <c r="N591" s="73" t="str">
        <f>IFERROR(VLOOKUP(Tableau2[[#This Row],[Nom association/Sigle]],Tableau1[],6,FALSE),"")</f>
        <v/>
      </c>
      <c r="O591" s="324" t="str">
        <f>IFERROR(VLOOKUP(Tableau2[[#This Row],[Nom association/Sigle]],Tableau1[],7,FALSE),"")</f>
        <v/>
      </c>
      <c r="P591" s="222"/>
      <c r="Q591" s="333"/>
      <c r="R591" s="222"/>
      <c r="S591" s="223"/>
      <c r="T591" s="224"/>
      <c r="U591" s="224"/>
      <c r="V591" s="222"/>
      <c r="W591" s="220"/>
      <c r="X591" s="220" t="str">
        <f>IF(ISBLANK(Tableau2[[#This Row],[Date de début]]),"",UPPER(TEXT(Tableau2[[#This Row],[Date de début]],"mmm")))</f>
        <v/>
      </c>
      <c r="Y591" s="219" t="str">
        <f>IF(ISBLANK(Tableau2[[#This Row],[Date de début]]),"",UPPER(TEXT(Tableau2[[#This Row],[Date de début]],"AAAA")))</f>
        <v/>
      </c>
      <c r="Z591" s="220"/>
      <c r="AA591" s="218" t="str">
        <f>IF(ISBLANK(Tableau2[[#This Row],[Date de fin]]),"",UPPER(TEXT(Tableau2[[#This Row],[Date de fin]],"mmm")))</f>
        <v/>
      </c>
      <c r="AB591" s="221" t="str">
        <f>IF(ISBLANK(Tableau2[[#This Row],[Date de fin]]),"",UPPER(TEXT(Tableau2[[#This Row],[Date de fin]],"AAAA")))</f>
        <v/>
      </c>
      <c r="AC591" s="229">
        <f>DATEDIF(Tableau2[[#This Row],[Date de début]],Tableau2[[#This Row],[Date de fin]],"m")</f>
        <v>0</v>
      </c>
      <c r="AD591" s="224"/>
      <c r="AE591" s="225"/>
      <c r="AF591" s="225"/>
      <c r="AG591" s="222"/>
      <c r="AH591" s="227"/>
      <c r="AI591" s="226"/>
      <c r="AJ591" s="340"/>
      <c r="AK591" s="341">
        <f t="shared" si="10"/>
        <v>0</v>
      </c>
      <c r="AL591" s="342"/>
    </row>
    <row r="592" spans="3:38" ht="14" x14ac:dyDescent="0.35">
      <c r="C592" s="241"/>
      <c r="D592" s="225" t="str">
        <f>IF(ISBLANK(Tableau2[[#This Row],[Date de signature]]),"",UPPER(TEXT(Tableau2[[#This Row],[Date de signature]],"mmm")))</f>
        <v/>
      </c>
      <c r="E592" s="231" t="str">
        <f>IF(ISBLANK(Tableau2[[#This Row],[Date de signature]]),"",UPPER(TEXT(Tableau2[[#This Row],[Date de signature]],"AAAA")))</f>
        <v/>
      </c>
      <c r="F592" s="240"/>
      <c r="G592" s="242"/>
      <c r="H592" s="328"/>
      <c r="I592" s="327"/>
      <c r="J592" s="333"/>
      <c r="K592" s="324" t="str">
        <f>IFERROR(VLOOKUP(Tableau2[[#This Row],[Nom association/Sigle]],Tableau1[],2,FALSE),"")</f>
        <v/>
      </c>
      <c r="L592" s="324" t="str">
        <f>IFERROR(VLOOKUP(Tableau2[[#This Row],[Nom association/Sigle]],Tableau1[],4,FALSE),"")</f>
        <v/>
      </c>
      <c r="M592" s="324" t="str">
        <f>IFERROR(VLOOKUP(Tableau2[[#This Row],[Nom association/Sigle]],Tableau1[],5,FALSE),"")</f>
        <v/>
      </c>
      <c r="N592" s="73" t="str">
        <f>IFERROR(VLOOKUP(Tableau2[[#This Row],[Nom association/Sigle]],Tableau1[],6,FALSE),"")</f>
        <v/>
      </c>
      <c r="O592" s="324" t="str">
        <f>IFERROR(VLOOKUP(Tableau2[[#This Row],[Nom association/Sigle]],Tableau1[],7,FALSE),"")</f>
        <v/>
      </c>
      <c r="P592" s="222"/>
      <c r="Q592" s="333"/>
      <c r="R592" s="222"/>
      <c r="S592" s="223"/>
      <c r="T592" s="224"/>
      <c r="U592" s="224"/>
      <c r="V592" s="222"/>
      <c r="W592" s="220"/>
      <c r="X592" s="220" t="str">
        <f>IF(ISBLANK(Tableau2[[#This Row],[Date de début]]),"",UPPER(TEXT(Tableau2[[#This Row],[Date de début]],"mmm")))</f>
        <v/>
      </c>
      <c r="Y592" s="219" t="str">
        <f>IF(ISBLANK(Tableau2[[#This Row],[Date de début]]),"",UPPER(TEXT(Tableau2[[#This Row],[Date de début]],"AAAA")))</f>
        <v/>
      </c>
      <c r="Z592" s="220"/>
      <c r="AA592" s="218" t="str">
        <f>IF(ISBLANK(Tableau2[[#This Row],[Date de fin]]),"",UPPER(TEXT(Tableau2[[#This Row],[Date de fin]],"mmm")))</f>
        <v/>
      </c>
      <c r="AB592" s="221" t="str">
        <f>IF(ISBLANK(Tableau2[[#This Row],[Date de fin]]),"",UPPER(TEXT(Tableau2[[#This Row],[Date de fin]],"AAAA")))</f>
        <v/>
      </c>
      <c r="AC592" s="229">
        <f>DATEDIF(Tableau2[[#This Row],[Date de début]],Tableau2[[#This Row],[Date de fin]],"m")</f>
        <v>0</v>
      </c>
      <c r="AD592" s="224"/>
      <c r="AE592" s="225"/>
      <c r="AF592" s="225"/>
      <c r="AG592" s="222"/>
      <c r="AH592" s="227"/>
      <c r="AI592" s="226"/>
      <c r="AJ592" s="340"/>
      <c r="AK592" s="341">
        <f t="shared" si="10"/>
        <v>0</v>
      </c>
      <c r="AL592" s="342"/>
    </row>
    <row r="593" spans="3:38" ht="14" x14ac:dyDescent="0.35">
      <c r="C593" s="241"/>
      <c r="D593" s="225" t="str">
        <f>IF(ISBLANK(Tableau2[[#This Row],[Date de signature]]),"",UPPER(TEXT(Tableau2[[#This Row],[Date de signature]],"mmm")))</f>
        <v/>
      </c>
      <c r="E593" s="231" t="str">
        <f>IF(ISBLANK(Tableau2[[#This Row],[Date de signature]]),"",UPPER(TEXT(Tableau2[[#This Row],[Date de signature]],"AAAA")))</f>
        <v/>
      </c>
      <c r="F593" s="240"/>
      <c r="G593" s="242"/>
      <c r="H593" s="328"/>
      <c r="I593" s="327"/>
      <c r="J593" s="333"/>
      <c r="K593" s="324" t="str">
        <f>IFERROR(VLOOKUP(Tableau2[[#This Row],[Nom association/Sigle]],Tableau1[],2,FALSE),"")</f>
        <v/>
      </c>
      <c r="L593" s="324" t="str">
        <f>IFERROR(VLOOKUP(Tableau2[[#This Row],[Nom association/Sigle]],Tableau1[],4,FALSE),"")</f>
        <v/>
      </c>
      <c r="M593" s="324" t="str">
        <f>IFERROR(VLOOKUP(Tableau2[[#This Row],[Nom association/Sigle]],Tableau1[],5,FALSE),"")</f>
        <v/>
      </c>
      <c r="N593" s="73" t="str">
        <f>IFERROR(VLOOKUP(Tableau2[[#This Row],[Nom association/Sigle]],Tableau1[],6,FALSE),"")</f>
        <v/>
      </c>
      <c r="O593" s="324" t="str">
        <f>IFERROR(VLOOKUP(Tableau2[[#This Row],[Nom association/Sigle]],Tableau1[],7,FALSE),"")</f>
        <v/>
      </c>
      <c r="P593" s="222"/>
      <c r="Q593" s="333"/>
      <c r="R593" s="222"/>
      <c r="S593" s="223"/>
      <c r="T593" s="224"/>
      <c r="U593" s="224"/>
      <c r="V593" s="222"/>
      <c r="W593" s="220"/>
      <c r="X593" s="220" t="str">
        <f>IF(ISBLANK(Tableau2[[#This Row],[Date de début]]),"",UPPER(TEXT(Tableau2[[#This Row],[Date de début]],"mmm")))</f>
        <v/>
      </c>
      <c r="Y593" s="219" t="str">
        <f>IF(ISBLANK(Tableau2[[#This Row],[Date de début]]),"",UPPER(TEXT(Tableau2[[#This Row],[Date de début]],"AAAA")))</f>
        <v/>
      </c>
      <c r="Z593" s="220"/>
      <c r="AA593" s="218" t="str">
        <f>IF(ISBLANK(Tableau2[[#This Row],[Date de fin]]),"",UPPER(TEXT(Tableau2[[#This Row],[Date de fin]],"mmm")))</f>
        <v/>
      </c>
      <c r="AB593" s="221" t="str">
        <f>IF(ISBLANK(Tableau2[[#This Row],[Date de fin]]),"",UPPER(TEXT(Tableau2[[#This Row],[Date de fin]],"AAAA")))</f>
        <v/>
      </c>
      <c r="AC593" s="229">
        <f>DATEDIF(Tableau2[[#This Row],[Date de début]],Tableau2[[#This Row],[Date de fin]],"m")</f>
        <v>0</v>
      </c>
      <c r="AD593" s="224"/>
      <c r="AE593" s="225"/>
      <c r="AF593" s="225"/>
      <c r="AG593" s="222"/>
      <c r="AH593" s="227"/>
      <c r="AI593" s="226"/>
      <c r="AJ593" s="340"/>
      <c r="AK593" s="341">
        <f t="shared" si="10"/>
        <v>0</v>
      </c>
      <c r="AL593" s="342"/>
    </row>
    <row r="594" spans="3:38" ht="14" x14ac:dyDescent="0.35">
      <c r="C594" s="241"/>
      <c r="D594" s="225" t="str">
        <f>IF(ISBLANK(Tableau2[[#This Row],[Date de signature]]),"",UPPER(TEXT(Tableau2[[#This Row],[Date de signature]],"mmm")))</f>
        <v/>
      </c>
      <c r="E594" s="231" t="str">
        <f>IF(ISBLANK(Tableau2[[#This Row],[Date de signature]]),"",UPPER(TEXT(Tableau2[[#This Row],[Date de signature]],"AAAA")))</f>
        <v/>
      </c>
      <c r="F594" s="240"/>
      <c r="G594" s="242"/>
      <c r="H594" s="328"/>
      <c r="I594" s="327"/>
      <c r="J594" s="333"/>
      <c r="K594" s="324" t="str">
        <f>IFERROR(VLOOKUP(Tableau2[[#This Row],[Nom association/Sigle]],Tableau1[],2,FALSE),"")</f>
        <v/>
      </c>
      <c r="L594" s="324" t="str">
        <f>IFERROR(VLOOKUP(Tableau2[[#This Row],[Nom association/Sigle]],Tableau1[],4,FALSE),"")</f>
        <v/>
      </c>
      <c r="M594" s="324" t="str">
        <f>IFERROR(VLOOKUP(Tableau2[[#This Row],[Nom association/Sigle]],Tableau1[],5,FALSE),"")</f>
        <v/>
      </c>
      <c r="N594" s="73" t="str">
        <f>IFERROR(VLOOKUP(Tableau2[[#This Row],[Nom association/Sigle]],Tableau1[],6,FALSE),"")</f>
        <v/>
      </c>
      <c r="O594" s="324" t="str">
        <f>IFERROR(VLOOKUP(Tableau2[[#This Row],[Nom association/Sigle]],Tableau1[],7,FALSE),"")</f>
        <v/>
      </c>
      <c r="P594" s="222"/>
      <c r="Q594" s="333"/>
      <c r="R594" s="222"/>
      <c r="S594" s="223"/>
      <c r="T594" s="224"/>
      <c r="U594" s="224"/>
      <c r="V594" s="222"/>
      <c r="W594" s="220"/>
      <c r="X594" s="220" t="str">
        <f>IF(ISBLANK(Tableau2[[#This Row],[Date de début]]),"",UPPER(TEXT(Tableau2[[#This Row],[Date de début]],"mmm")))</f>
        <v/>
      </c>
      <c r="Y594" s="219" t="str">
        <f>IF(ISBLANK(Tableau2[[#This Row],[Date de début]]),"",UPPER(TEXT(Tableau2[[#This Row],[Date de début]],"AAAA")))</f>
        <v/>
      </c>
      <c r="Z594" s="220"/>
      <c r="AA594" s="218" t="str">
        <f>IF(ISBLANK(Tableau2[[#This Row],[Date de fin]]),"",UPPER(TEXT(Tableau2[[#This Row],[Date de fin]],"mmm")))</f>
        <v/>
      </c>
      <c r="AB594" s="221" t="str">
        <f>IF(ISBLANK(Tableau2[[#This Row],[Date de fin]]),"",UPPER(TEXT(Tableau2[[#This Row],[Date de fin]],"AAAA")))</f>
        <v/>
      </c>
      <c r="AC594" s="229">
        <f>DATEDIF(Tableau2[[#This Row],[Date de début]],Tableau2[[#This Row],[Date de fin]],"m")</f>
        <v>0</v>
      </c>
      <c r="AD594" s="224"/>
      <c r="AE594" s="225"/>
      <c r="AF594" s="225"/>
      <c r="AG594" s="222"/>
      <c r="AH594" s="227"/>
      <c r="AI594" s="226"/>
      <c r="AJ594" s="340"/>
      <c r="AK594" s="341">
        <f t="shared" si="10"/>
        <v>0</v>
      </c>
      <c r="AL594" s="342"/>
    </row>
    <row r="595" spans="3:38" ht="14" x14ac:dyDescent="0.35">
      <c r="C595" s="241"/>
      <c r="D595" s="225" t="str">
        <f>IF(ISBLANK(Tableau2[[#This Row],[Date de signature]]),"",UPPER(TEXT(Tableau2[[#This Row],[Date de signature]],"mmm")))</f>
        <v/>
      </c>
      <c r="E595" s="231" t="str">
        <f>IF(ISBLANK(Tableau2[[#This Row],[Date de signature]]),"",UPPER(TEXT(Tableau2[[#This Row],[Date de signature]],"AAAA")))</f>
        <v/>
      </c>
      <c r="F595" s="240"/>
      <c r="G595" s="242"/>
      <c r="H595" s="328"/>
      <c r="I595" s="327"/>
      <c r="J595" s="333"/>
      <c r="K595" s="324" t="str">
        <f>IFERROR(VLOOKUP(Tableau2[[#This Row],[Nom association/Sigle]],Tableau1[],2,FALSE),"")</f>
        <v/>
      </c>
      <c r="L595" s="324" t="str">
        <f>IFERROR(VLOOKUP(Tableau2[[#This Row],[Nom association/Sigle]],Tableau1[],4,FALSE),"")</f>
        <v/>
      </c>
      <c r="M595" s="324" t="str">
        <f>IFERROR(VLOOKUP(Tableau2[[#This Row],[Nom association/Sigle]],Tableau1[],5,FALSE),"")</f>
        <v/>
      </c>
      <c r="N595" s="73" t="str">
        <f>IFERROR(VLOOKUP(Tableau2[[#This Row],[Nom association/Sigle]],Tableau1[],6,FALSE),"")</f>
        <v/>
      </c>
      <c r="O595" s="324" t="str">
        <f>IFERROR(VLOOKUP(Tableau2[[#This Row],[Nom association/Sigle]],Tableau1[],7,FALSE),"")</f>
        <v/>
      </c>
      <c r="P595" s="222"/>
      <c r="Q595" s="333"/>
      <c r="R595" s="222"/>
      <c r="S595" s="223"/>
      <c r="T595" s="224"/>
      <c r="U595" s="224"/>
      <c r="V595" s="222"/>
      <c r="W595" s="220"/>
      <c r="X595" s="220" t="str">
        <f>IF(ISBLANK(Tableau2[[#This Row],[Date de début]]),"",UPPER(TEXT(Tableau2[[#This Row],[Date de début]],"mmm")))</f>
        <v/>
      </c>
      <c r="Y595" s="219" t="str">
        <f>IF(ISBLANK(Tableau2[[#This Row],[Date de début]]),"",UPPER(TEXT(Tableau2[[#This Row],[Date de début]],"AAAA")))</f>
        <v/>
      </c>
      <c r="Z595" s="220"/>
      <c r="AA595" s="218" t="str">
        <f>IF(ISBLANK(Tableau2[[#This Row],[Date de fin]]),"",UPPER(TEXT(Tableau2[[#This Row],[Date de fin]],"mmm")))</f>
        <v/>
      </c>
      <c r="AB595" s="221" t="str">
        <f>IF(ISBLANK(Tableau2[[#This Row],[Date de fin]]),"",UPPER(TEXT(Tableau2[[#This Row],[Date de fin]],"AAAA")))</f>
        <v/>
      </c>
      <c r="AC595" s="229">
        <f>DATEDIF(Tableau2[[#This Row],[Date de début]],Tableau2[[#This Row],[Date de fin]],"m")</f>
        <v>0</v>
      </c>
      <c r="AD595" s="224"/>
      <c r="AE595" s="225"/>
      <c r="AF595" s="225"/>
      <c r="AG595" s="222"/>
      <c r="AH595" s="227"/>
      <c r="AI595" s="226"/>
      <c r="AJ595" s="340"/>
      <c r="AK595" s="341">
        <f t="shared" si="10"/>
        <v>0</v>
      </c>
      <c r="AL595" s="342"/>
    </row>
    <row r="596" spans="3:38" ht="14" x14ac:dyDescent="0.35">
      <c r="C596" s="241"/>
      <c r="D596" s="225" t="str">
        <f>IF(ISBLANK(Tableau2[[#This Row],[Date de signature]]),"",UPPER(TEXT(Tableau2[[#This Row],[Date de signature]],"mmm")))</f>
        <v/>
      </c>
      <c r="E596" s="231" t="str">
        <f>IF(ISBLANK(Tableau2[[#This Row],[Date de signature]]),"",UPPER(TEXT(Tableau2[[#This Row],[Date de signature]],"AAAA")))</f>
        <v/>
      </c>
      <c r="F596" s="240"/>
      <c r="G596" s="242"/>
      <c r="H596" s="328"/>
      <c r="I596" s="327"/>
      <c r="J596" s="333"/>
      <c r="K596" s="324" t="str">
        <f>IFERROR(VLOOKUP(Tableau2[[#This Row],[Nom association/Sigle]],Tableau1[],2,FALSE),"")</f>
        <v/>
      </c>
      <c r="L596" s="324" t="str">
        <f>IFERROR(VLOOKUP(Tableau2[[#This Row],[Nom association/Sigle]],Tableau1[],4,FALSE),"")</f>
        <v/>
      </c>
      <c r="M596" s="324" t="str">
        <f>IFERROR(VLOOKUP(Tableau2[[#This Row],[Nom association/Sigle]],Tableau1[],5,FALSE),"")</f>
        <v/>
      </c>
      <c r="N596" s="73" t="str">
        <f>IFERROR(VLOOKUP(Tableau2[[#This Row],[Nom association/Sigle]],Tableau1[],6,FALSE),"")</f>
        <v/>
      </c>
      <c r="O596" s="324" t="str">
        <f>IFERROR(VLOOKUP(Tableau2[[#This Row],[Nom association/Sigle]],Tableau1[],7,FALSE),"")</f>
        <v/>
      </c>
      <c r="P596" s="222"/>
      <c r="Q596" s="333"/>
      <c r="R596" s="222"/>
      <c r="S596" s="223"/>
      <c r="T596" s="224"/>
      <c r="U596" s="224"/>
      <c r="V596" s="222"/>
      <c r="W596" s="220"/>
      <c r="X596" s="220" t="str">
        <f>IF(ISBLANK(Tableau2[[#This Row],[Date de début]]),"",UPPER(TEXT(Tableau2[[#This Row],[Date de début]],"mmm")))</f>
        <v/>
      </c>
      <c r="Y596" s="219" t="str">
        <f>IF(ISBLANK(Tableau2[[#This Row],[Date de début]]),"",UPPER(TEXT(Tableau2[[#This Row],[Date de début]],"AAAA")))</f>
        <v/>
      </c>
      <c r="Z596" s="220"/>
      <c r="AA596" s="218" t="str">
        <f>IF(ISBLANK(Tableau2[[#This Row],[Date de fin]]),"",UPPER(TEXT(Tableau2[[#This Row],[Date de fin]],"mmm")))</f>
        <v/>
      </c>
      <c r="AB596" s="221" t="str">
        <f>IF(ISBLANK(Tableau2[[#This Row],[Date de fin]]),"",UPPER(TEXT(Tableau2[[#This Row],[Date de fin]],"AAAA")))</f>
        <v/>
      </c>
      <c r="AC596" s="229">
        <f>DATEDIF(Tableau2[[#This Row],[Date de début]],Tableau2[[#This Row],[Date de fin]],"m")</f>
        <v>0</v>
      </c>
      <c r="AD596" s="224"/>
      <c r="AE596" s="225"/>
      <c r="AF596" s="225"/>
      <c r="AG596" s="222"/>
      <c r="AH596" s="227"/>
      <c r="AI596" s="226"/>
      <c r="AJ596" s="340"/>
      <c r="AK596" s="341">
        <f t="shared" si="10"/>
        <v>0</v>
      </c>
      <c r="AL596" s="342"/>
    </row>
    <row r="597" spans="3:38" ht="14" x14ac:dyDescent="0.35">
      <c r="C597" s="241"/>
      <c r="D597" s="225" t="str">
        <f>IF(ISBLANK(Tableau2[[#This Row],[Date de signature]]),"",UPPER(TEXT(Tableau2[[#This Row],[Date de signature]],"mmm")))</f>
        <v/>
      </c>
      <c r="E597" s="231" t="str">
        <f>IF(ISBLANK(Tableau2[[#This Row],[Date de signature]]),"",UPPER(TEXT(Tableau2[[#This Row],[Date de signature]],"AAAA")))</f>
        <v/>
      </c>
      <c r="F597" s="240"/>
      <c r="G597" s="242"/>
      <c r="H597" s="328"/>
      <c r="I597" s="327"/>
      <c r="J597" s="333"/>
      <c r="K597" s="324" t="str">
        <f>IFERROR(VLOOKUP(Tableau2[[#This Row],[Nom association/Sigle]],Tableau1[],2,FALSE),"")</f>
        <v/>
      </c>
      <c r="L597" s="324" t="str">
        <f>IFERROR(VLOOKUP(Tableau2[[#This Row],[Nom association/Sigle]],Tableau1[],4,FALSE),"")</f>
        <v/>
      </c>
      <c r="M597" s="324" t="str">
        <f>IFERROR(VLOOKUP(Tableau2[[#This Row],[Nom association/Sigle]],Tableau1[],5,FALSE),"")</f>
        <v/>
      </c>
      <c r="N597" s="73" t="str">
        <f>IFERROR(VLOOKUP(Tableau2[[#This Row],[Nom association/Sigle]],Tableau1[],6,FALSE),"")</f>
        <v/>
      </c>
      <c r="O597" s="324" t="str">
        <f>IFERROR(VLOOKUP(Tableau2[[#This Row],[Nom association/Sigle]],Tableau1[],7,FALSE),"")</f>
        <v/>
      </c>
      <c r="P597" s="222"/>
      <c r="Q597" s="333"/>
      <c r="R597" s="222"/>
      <c r="S597" s="223"/>
      <c r="T597" s="224"/>
      <c r="U597" s="224"/>
      <c r="V597" s="222"/>
      <c r="W597" s="220"/>
      <c r="X597" s="220" t="str">
        <f>IF(ISBLANK(Tableau2[[#This Row],[Date de début]]),"",UPPER(TEXT(Tableau2[[#This Row],[Date de début]],"mmm")))</f>
        <v/>
      </c>
      <c r="Y597" s="219" t="str">
        <f>IF(ISBLANK(Tableau2[[#This Row],[Date de début]]),"",UPPER(TEXT(Tableau2[[#This Row],[Date de début]],"AAAA")))</f>
        <v/>
      </c>
      <c r="Z597" s="220"/>
      <c r="AA597" s="218" t="str">
        <f>IF(ISBLANK(Tableau2[[#This Row],[Date de fin]]),"",UPPER(TEXT(Tableau2[[#This Row],[Date de fin]],"mmm")))</f>
        <v/>
      </c>
      <c r="AB597" s="221" t="str">
        <f>IF(ISBLANK(Tableau2[[#This Row],[Date de fin]]),"",UPPER(TEXT(Tableau2[[#This Row],[Date de fin]],"AAAA")))</f>
        <v/>
      </c>
      <c r="AC597" s="229">
        <f>DATEDIF(Tableau2[[#This Row],[Date de début]],Tableau2[[#This Row],[Date de fin]],"m")</f>
        <v>0</v>
      </c>
      <c r="AD597" s="224"/>
      <c r="AE597" s="225"/>
      <c r="AF597" s="225"/>
      <c r="AG597" s="222"/>
      <c r="AH597" s="227"/>
      <c r="AI597" s="226"/>
      <c r="AJ597" s="340"/>
      <c r="AK597" s="341">
        <f t="shared" si="10"/>
        <v>0</v>
      </c>
      <c r="AL597" s="342"/>
    </row>
    <row r="598" spans="3:38" ht="14" x14ac:dyDescent="0.35">
      <c r="C598" s="241"/>
      <c r="D598" s="225" t="str">
        <f>IF(ISBLANK(Tableau2[[#This Row],[Date de signature]]),"",UPPER(TEXT(Tableau2[[#This Row],[Date de signature]],"mmm")))</f>
        <v/>
      </c>
      <c r="E598" s="231" t="str">
        <f>IF(ISBLANK(Tableau2[[#This Row],[Date de signature]]),"",UPPER(TEXT(Tableau2[[#This Row],[Date de signature]],"AAAA")))</f>
        <v/>
      </c>
      <c r="F598" s="240"/>
      <c r="G598" s="242"/>
      <c r="H598" s="328"/>
      <c r="I598" s="327"/>
      <c r="J598" s="333"/>
      <c r="K598" s="324" t="str">
        <f>IFERROR(VLOOKUP(Tableau2[[#This Row],[Nom association/Sigle]],Tableau1[],2,FALSE),"")</f>
        <v/>
      </c>
      <c r="L598" s="324" t="str">
        <f>IFERROR(VLOOKUP(Tableau2[[#This Row],[Nom association/Sigle]],Tableau1[],4,FALSE),"")</f>
        <v/>
      </c>
      <c r="M598" s="324" t="str">
        <f>IFERROR(VLOOKUP(Tableau2[[#This Row],[Nom association/Sigle]],Tableau1[],5,FALSE),"")</f>
        <v/>
      </c>
      <c r="N598" s="73" t="str">
        <f>IFERROR(VLOOKUP(Tableau2[[#This Row],[Nom association/Sigle]],Tableau1[],6,FALSE),"")</f>
        <v/>
      </c>
      <c r="O598" s="324" t="str">
        <f>IFERROR(VLOOKUP(Tableau2[[#This Row],[Nom association/Sigle]],Tableau1[],7,FALSE),"")</f>
        <v/>
      </c>
      <c r="P598" s="222"/>
      <c r="Q598" s="333"/>
      <c r="R598" s="222"/>
      <c r="S598" s="223"/>
      <c r="T598" s="224"/>
      <c r="U598" s="224"/>
      <c r="V598" s="222"/>
      <c r="W598" s="220"/>
      <c r="X598" s="220" t="str">
        <f>IF(ISBLANK(Tableau2[[#This Row],[Date de début]]),"",UPPER(TEXT(Tableau2[[#This Row],[Date de début]],"mmm")))</f>
        <v/>
      </c>
      <c r="Y598" s="219" t="str">
        <f>IF(ISBLANK(Tableau2[[#This Row],[Date de début]]),"",UPPER(TEXT(Tableau2[[#This Row],[Date de début]],"AAAA")))</f>
        <v/>
      </c>
      <c r="Z598" s="220"/>
      <c r="AA598" s="218" t="str">
        <f>IF(ISBLANK(Tableau2[[#This Row],[Date de fin]]),"",UPPER(TEXT(Tableau2[[#This Row],[Date de fin]],"mmm")))</f>
        <v/>
      </c>
      <c r="AB598" s="221" t="str">
        <f>IF(ISBLANK(Tableau2[[#This Row],[Date de fin]]),"",UPPER(TEXT(Tableau2[[#This Row],[Date de fin]],"AAAA")))</f>
        <v/>
      </c>
      <c r="AC598" s="229">
        <f>DATEDIF(Tableau2[[#This Row],[Date de début]],Tableau2[[#This Row],[Date de fin]],"m")</f>
        <v>0</v>
      </c>
      <c r="AD598" s="224"/>
      <c r="AE598" s="225"/>
      <c r="AF598" s="225"/>
      <c r="AG598" s="222"/>
      <c r="AH598" s="227"/>
      <c r="AI598" s="226"/>
      <c r="AJ598" s="340"/>
      <c r="AK598" s="341">
        <f t="shared" si="10"/>
        <v>0</v>
      </c>
      <c r="AL598" s="342"/>
    </row>
    <row r="599" spans="3:38" ht="14" x14ac:dyDescent="0.35">
      <c r="C599" s="241"/>
      <c r="D599" s="225" t="str">
        <f>IF(ISBLANK(Tableau2[[#This Row],[Date de signature]]),"",UPPER(TEXT(Tableau2[[#This Row],[Date de signature]],"mmm")))</f>
        <v/>
      </c>
      <c r="E599" s="231" t="str">
        <f>IF(ISBLANK(Tableau2[[#This Row],[Date de signature]]),"",UPPER(TEXT(Tableau2[[#This Row],[Date de signature]],"AAAA")))</f>
        <v/>
      </c>
      <c r="F599" s="240"/>
      <c r="G599" s="242"/>
      <c r="H599" s="328"/>
      <c r="I599" s="327"/>
      <c r="J599" s="333"/>
      <c r="K599" s="324" t="str">
        <f>IFERROR(VLOOKUP(Tableau2[[#This Row],[Nom association/Sigle]],Tableau1[],2,FALSE),"")</f>
        <v/>
      </c>
      <c r="L599" s="324" t="str">
        <f>IFERROR(VLOOKUP(Tableau2[[#This Row],[Nom association/Sigle]],Tableau1[],4,FALSE),"")</f>
        <v/>
      </c>
      <c r="M599" s="324" t="str">
        <f>IFERROR(VLOOKUP(Tableau2[[#This Row],[Nom association/Sigle]],Tableau1[],5,FALSE),"")</f>
        <v/>
      </c>
      <c r="N599" s="73" t="str">
        <f>IFERROR(VLOOKUP(Tableau2[[#This Row],[Nom association/Sigle]],Tableau1[],6,FALSE),"")</f>
        <v/>
      </c>
      <c r="O599" s="324" t="str">
        <f>IFERROR(VLOOKUP(Tableau2[[#This Row],[Nom association/Sigle]],Tableau1[],7,FALSE),"")</f>
        <v/>
      </c>
      <c r="P599" s="222"/>
      <c r="Q599" s="333"/>
      <c r="R599" s="222"/>
      <c r="S599" s="223"/>
      <c r="T599" s="224"/>
      <c r="U599" s="224"/>
      <c r="V599" s="222"/>
      <c r="W599" s="220"/>
      <c r="X599" s="220" t="str">
        <f>IF(ISBLANK(Tableau2[[#This Row],[Date de début]]),"",UPPER(TEXT(Tableau2[[#This Row],[Date de début]],"mmm")))</f>
        <v/>
      </c>
      <c r="Y599" s="219" t="str">
        <f>IF(ISBLANK(Tableau2[[#This Row],[Date de début]]),"",UPPER(TEXT(Tableau2[[#This Row],[Date de début]],"AAAA")))</f>
        <v/>
      </c>
      <c r="Z599" s="220"/>
      <c r="AA599" s="218" t="str">
        <f>IF(ISBLANK(Tableau2[[#This Row],[Date de fin]]),"",UPPER(TEXT(Tableau2[[#This Row],[Date de fin]],"mmm")))</f>
        <v/>
      </c>
      <c r="AB599" s="221" t="str">
        <f>IF(ISBLANK(Tableau2[[#This Row],[Date de fin]]),"",UPPER(TEXT(Tableau2[[#This Row],[Date de fin]],"AAAA")))</f>
        <v/>
      </c>
      <c r="AC599" s="229">
        <f>DATEDIF(Tableau2[[#This Row],[Date de début]],Tableau2[[#This Row],[Date de fin]],"m")</f>
        <v>0</v>
      </c>
      <c r="AD599" s="224"/>
      <c r="AE599" s="225"/>
      <c r="AF599" s="225"/>
      <c r="AG599" s="222"/>
      <c r="AH599" s="227"/>
      <c r="AI599" s="226"/>
      <c r="AJ599" s="340"/>
      <c r="AK599" s="341">
        <f t="shared" si="10"/>
        <v>0</v>
      </c>
      <c r="AL599" s="342"/>
    </row>
    <row r="600" spans="3:38" ht="14" x14ac:dyDescent="0.35">
      <c r="C600" s="241"/>
      <c r="D600" s="225" t="str">
        <f>IF(ISBLANK(Tableau2[[#This Row],[Date de signature]]),"",UPPER(TEXT(Tableau2[[#This Row],[Date de signature]],"mmm")))</f>
        <v/>
      </c>
      <c r="E600" s="231" t="str">
        <f>IF(ISBLANK(Tableau2[[#This Row],[Date de signature]]),"",UPPER(TEXT(Tableau2[[#This Row],[Date de signature]],"AAAA")))</f>
        <v/>
      </c>
      <c r="F600" s="240"/>
      <c r="G600" s="242"/>
      <c r="H600" s="328"/>
      <c r="I600" s="327"/>
      <c r="J600" s="333"/>
      <c r="K600" s="324" t="str">
        <f>IFERROR(VLOOKUP(Tableau2[[#This Row],[Nom association/Sigle]],Tableau1[],2,FALSE),"")</f>
        <v/>
      </c>
      <c r="L600" s="324" t="str">
        <f>IFERROR(VLOOKUP(Tableau2[[#This Row],[Nom association/Sigle]],Tableau1[],4,FALSE),"")</f>
        <v/>
      </c>
      <c r="M600" s="324" t="str">
        <f>IFERROR(VLOOKUP(Tableau2[[#This Row],[Nom association/Sigle]],Tableau1[],5,FALSE),"")</f>
        <v/>
      </c>
      <c r="N600" s="73" t="str">
        <f>IFERROR(VLOOKUP(Tableau2[[#This Row],[Nom association/Sigle]],Tableau1[],6,FALSE),"")</f>
        <v/>
      </c>
      <c r="O600" s="324" t="str">
        <f>IFERROR(VLOOKUP(Tableau2[[#This Row],[Nom association/Sigle]],Tableau1[],7,FALSE),"")</f>
        <v/>
      </c>
      <c r="P600" s="222"/>
      <c r="Q600" s="333"/>
      <c r="R600" s="222"/>
      <c r="S600" s="223"/>
      <c r="T600" s="224"/>
      <c r="U600" s="224"/>
      <c r="V600" s="222"/>
      <c r="W600" s="220"/>
      <c r="X600" s="220" t="str">
        <f>IF(ISBLANK(Tableau2[[#This Row],[Date de début]]),"",UPPER(TEXT(Tableau2[[#This Row],[Date de début]],"mmm")))</f>
        <v/>
      </c>
      <c r="Y600" s="219" t="str">
        <f>IF(ISBLANK(Tableau2[[#This Row],[Date de début]]),"",UPPER(TEXT(Tableau2[[#This Row],[Date de début]],"AAAA")))</f>
        <v/>
      </c>
      <c r="Z600" s="220"/>
      <c r="AA600" s="218" t="str">
        <f>IF(ISBLANK(Tableau2[[#This Row],[Date de fin]]),"",UPPER(TEXT(Tableau2[[#This Row],[Date de fin]],"mmm")))</f>
        <v/>
      </c>
      <c r="AB600" s="221" t="str">
        <f>IF(ISBLANK(Tableau2[[#This Row],[Date de fin]]),"",UPPER(TEXT(Tableau2[[#This Row],[Date de fin]],"AAAA")))</f>
        <v/>
      </c>
      <c r="AC600" s="229">
        <f>DATEDIF(Tableau2[[#This Row],[Date de début]],Tableau2[[#This Row],[Date de fin]],"m")</f>
        <v>0</v>
      </c>
      <c r="AD600" s="224"/>
      <c r="AE600" s="225"/>
      <c r="AF600" s="225"/>
      <c r="AG600" s="222"/>
      <c r="AH600" s="227"/>
      <c r="AI600" s="226"/>
      <c r="AJ600" s="340"/>
      <c r="AK600" s="341">
        <f t="shared" si="10"/>
        <v>0</v>
      </c>
      <c r="AL600" s="342"/>
    </row>
    <row r="601" spans="3:38" ht="14" x14ac:dyDescent="0.35">
      <c r="C601" s="241"/>
      <c r="D601" s="225" t="str">
        <f>IF(ISBLANK(Tableau2[[#This Row],[Date de signature]]),"",UPPER(TEXT(Tableau2[[#This Row],[Date de signature]],"mmm")))</f>
        <v/>
      </c>
      <c r="E601" s="231" t="str">
        <f>IF(ISBLANK(Tableau2[[#This Row],[Date de signature]]),"",UPPER(TEXT(Tableau2[[#This Row],[Date de signature]],"AAAA")))</f>
        <v/>
      </c>
      <c r="F601" s="240"/>
      <c r="G601" s="242"/>
      <c r="H601" s="328"/>
      <c r="I601" s="327"/>
      <c r="J601" s="333"/>
      <c r="K601" s="324" t="str">
        <f>IFERROR(VLOOKUP(Tableau2[[#This Row],[Nom association/Sigle]],Tableau1[],2,FALSE),"")</f>
        <v/>
      </c>
      <c r="L601" s="324" t="str">
        <f>IFERROR(VLOOKUP(Tableau2[[#This Row],[Nom association/Sigle]],Tableau1[],4,FALSE),"")</f>
        <v/>
      </c>
      <c r="M601" s="324" t="str">
        <f>IFERROR(VLOOKUP(Tableau2[[#This Row],[Nom association/Sigle]],Tableau1[],5,FALSE),"")</f>
        <v/>
      </c>
      <c r="N601" s="73" t="str">
        <f>IFERROR(VLOOKUP(Tableau2[[#This Row],[Nom association/Sigle]],Tableau1[],6,FALSE),"")</f>
        <v/>
      </c>
      <c r="O601" s="324" t="str">
        <f>IFERROR(VLOOKUP(Tableau2[[#This Row],[Nom association/Sigle]],Tableau1[],7,FALSE),"")</f>
        <v/>
      </c>
      <c r="P601" s="222"/>
      <c r="Q601" s="333"/>
      <c r="R601" s="222"/>
      <c r="S601" s="223"/>
      <c r="T601" s="224"/>
      <c r="U601" s="224"/>
      <c r="V601" s="222"/>
      <c r="W601" s="220"/>
      <c r="X601" s="220" t="str">
        <f>IF(ISBLANK(Tableau2[[#This Row],[Date de début]]),"",UPPER(TEXT(Tableau2[[#This Row],[Date de début]],"mmm")))</f>
        <v/>
      </c>
      <c r="Y601" s="219" t="str">
        <f>IF(ISBLANK(Tableau2[[#This Row],[Date de début]]),"",UPPER(TEXT(Tableau2[[#This Row],[Date de début]],"AAAA")))</f>
        <v/>
      </c>
      <c r="Z601" s="220"/>
      <c r="AA601" s="218" t="str">
        <f>IF(ISBLANK(Tableau2[[#This Row],[Date de fin]]),"",UPPER(TEXT(Tableau2[[#This Row],[Date de fin]],"mmm")))</f>
        <v/>
      </c>
      <c r="AB601" s="221" t="str">
        <f>IF(ISBLANK(Tableau2[[#This Row],[Date de fin]]),"",UPPER(TEXT(Tableau2[[#This Row],[Date de fin]],"AAAA")))</f>
        <v/>
      </c>
      <c r="AC601" s="229">
        <f>DATEDIF(Tableau2[[#This Row],[Date de début]],Tableau2[[#This Row],[Date de fin]],"m")</f>
        <v>0</v>
      </c>
      <c r="AD601" s="224"/>
      <c r="AE601" s="225"/>
      <c r="AF601" s="225"/>
      <c r="AG601" s="222"/>
      <c r="AH601" s="227"/>
      <c r="AI601" s="226"/>
      <c r="AJ601" s="340"/>
      <c r="AK601" s="341">
        <f t="shared" si="10"/>
        <v>0</v>
      </c>
      <c r="AL601" s="342"/>
    </row>
    <row r="602" spans="3:38" ht="14" x14ac:dyDescent="0.35">
      <c r="C602" s="241"/>
      <c r="D602" s="225" t="str">
        <f>IF(ISBLANK(Tableau2[[#This Row],[Date de signature]]),"",UPPER(TEXT(Tableau2[[#This Row],[Date de signature]],"mmm")))</f>
        <v/>
      </c>
      <c r="E602" s="231" t="str">
        <f>IF(ISBLANK(Tableau2[[#This Row],[Date de signature]]),"",UPPER(TEXT(Tableau2[[#This Row],[Date de signature]],"AAAA")))</f>
        <v/>
      </c>
      <c r="F602" s="240"/>
      <c r="G602" s="242"/>
      <c r="H602" s="328"/>
      <c r="I602" s="327"/>
      <c r="J602" s="333"/>
      <c r="K602" s="324" t="str">
        <f>IFERROR(VLOOKUP(Tableau2[[#This Row],[Nom association/Sigle]],Tableau1[],2,FALSE),"")</f>
        <v/>
      </c>
      <c r="L602" s="324" t="str">
        <f>IFERROR(VLOOKUP(Tableau2[[#This Row],[Nom association/Sigle]],Tableau1[],4,FALSE),"")</f>
        <v/>
      </c>
      <c r="M602" s="324" t="str">
        <f>IFERROR(VLOOKUP(Tableau2[[#This Row],[Nom association/Sigle]],Tableau1[],5,FALSE),"")</f>
        <v/>
      </c>
      <c r="N602" s="73" t="str">
        <f>IFERROR(VLOOKUP(Tableau2[[#This Row],[Nom association/Sigle]],Tableau1[],6,FALSE),"")</f>
        <v/>
      </c>
      <c r="O602" s="324" t="str">
        <f>IFERROR(VLOOKUP(Tableau2[[#This Row],[Nom association/Sigle]],Tableau1[],7,FALSE),"")</f>
        <v/>
      </c>
      <c r="P602" s="222"/>
      <c r="Q602" s="333"/>
      <c r="R602" s="222"/>
      <c r="S602" s="223"/>
      <c r="T602" s="224"/>
      <c r="U602" s="224"/>
      <c r="V602" s="222"/>
      <c r="W602" s="220"/>
      <c r="X602" s="220" t="str">
        <f>IF(ISBLANK(Tableau2[[#This Row],[Date de début]]),"",UPPER(TEXT(Tableau2[[#This Row],[Date de début]],"mmm")))</f>
        <v/>
      </c>
      <c r="Y602" s="219" t="str">
        <f>IF(ISBLANK(Tableau2[[#This Row],[Date de début]]),"",UPPER(TEXT(Tableau2[[#This Row],[Date de début]],"AAAA")))</f>
        <v/>
      </c>
      <c r="Z602" s="220"/>
      <c r="AA602" s="218" t="str">
        <f>IF(ISBLANK(Tableau2[[#This Row],[Date de fin]]),"",UPPER(TEXT(Tableau2[[#This Row],[Date de fin]],"mmm")))</f>
        <v/>
      </c>
      <c r="AB602" s="221" t="str">
        <f>IF(ISBLANK(Tableau2[[#This Row],[Date de fin]]),"",UPPER(TEXT(Tableau2[[#This Row],[Date de fin]],"AAAA")))</f>
        <v/>
      </c>
      <c r="AC602" s="229">
        <f>DATEDIF(Tableau2[[#This Row],[Date de début]],Tableau2[[#This Row],[Date de fin]],"m")</f>
        <v>0</v>
      </c>
      <c r="AD602" s="224"/>
      <c r="AE602" s="225"/>
      <c r="AF602" s="225"/>
      <c r="AG602" s="222"/>
      <c r="AH602" s="227"/>
      <c r="AI602" s="226"/>
      <c r="AJ602" s="340"/>
      <c r="AK602" s="341">
        <f t="shared" si="10"/>
        <v>0</v>
      </c>
      <c r="AL602" s="342"/>
    </row>
    <row r="603" spans="3:38" ht="14" x14ac:dyDescent="0.35">
      <c r="C603" s="241"/>
      <c r="D603" s="225" t="str">
        <f>IF(ISBLANK(Tableau2[[#This Row],[Date de signature]]),"",UPPER(TEXT(Tableau2[[#This Row],[Date de signature]],"mmm")))</f>
        <v/>
      </c>
      <c r="E603" s="231" t="str">
        <f>IF(ISBLANK(Tableau2[[#This Row],[Date de signature]]),"",UPPER(TEXT(Tableau2[[#This Row],[Date de signature]],"AAAA")))</f>
        <v/>
      </c>
      <c r="F603" s="240"/>
      <c r="G603" s="242"/>
      <c r="H603" s="328"/>
      <c r="I603" s="327"/>
      <c r="J603" s="333"/>
      <c r="K603" s="324" t="str">
        <f>IFERROR(VLOOKUP(Tableau2[[#This Row],[Nom association/Sigle]],Tableau1[],2,FALSE),"")</f>
        <v/>
      </c>
      <c r="L603" s="324" t="str">
        <f>IFERROR(VLOOKUP(Tableau2[[#This Row],[Nom association/Sigle]],Tableau1[],4,FALSE),"")</f>
        <v/>
      </c>
      <c r="M603" s="324" t="str">
        <f>IFERROR(VLOOKUP(Tableau2[[#This Row],[Nom association/Sigle]],Tableau1[],5,FALSE),"")</f>
        <v/>
      </c>
      <c r="N603" s="73" t="str">
        <f>IFERROR(VLOOKUP(Tableau2[[#This Row],[Nom association/Sigle]],Tableau1[],6,FALSE),"")</f>
        <v/>
      </c>
      <c r="O603" s="324" t="str">
        <f>IFERROR(VLOOKUP(Tableau2[[#This Row],[Nom association/Sigle]],Tableau1[],7,FALSE),"")</f>
        <v/>
      </c>
      <c r="P603" s="222"/>
      <c r="Q603" s="333"/>
      <c r="R603" s="222"/>
      <c r="S603" s="223"/>
      <c r="T603" s="224"/>
      <c r="U603" s="224"/>
      <c r="V603" s="222"/>
      <c r="W603" s="220"/>
      <c r="X603" s="220" t="str">
        <f>IF(ISBLANK(Tableau2[[#This Row],[Date de début]]),"",UPPER(TEXT(Tableau2[[#This Row],[Date de début]],"mmm")))</f>
        <v/>
      </c>
      <c r="Y603" s="219" t="str">
        <f>IF(ISBLANK(Tableau2[[#This Row],[Date de début]]),"",UPPER(TEXT(Tableau2[[#This Row],[Date de début]],"AAAA")))</f>
        <v/>
      </c>
      <c r="Z603" s="220"/>
      <c r="AA603" s="218" t="str">
        <f>IF(ISBLANK(Tableau2[[#This Row],[Date de fin]]),"",UPPER(TEXT(Tableau2[[#This Row],[Date de fin]],"mmm")))</f>
        <v/>
      </c>
      <c r="AB603" s="221" t="str">
        <f>IF(ISBLANK(Tableau2[[#This Row],[Date de fin]]),"",UPPER(TEXT(Tableau2[[#This Row],[Date de fin]],"AAAA")))</f>
        <v/>
      </c>
      <c r="AC603" s="229">
        <f>DATEDIF(Tableau2[[#This Row],[Date de début]],Tableau2[[#This Row],[Date de fin]],"m")</f>
        <v>0</v>
      </c>
      <c r="AD603" s="224"/>
      <c r="AE603" s="225"/>
      <c r="AF603" s="225"/>
      <c r="AG603" s="222"/>
      <c r="AH603" s="227"/>
      <c r="AI603" s="226"/>
      <c r="AJ603" s="340"/>
      <c r="AK603" s="341">
        <f t="shared" si="10"/>
        <v>0</v>
      </c>
      <c r="AL603" s="342"/>
    </row>
    <row r="604" spans="3:38" ht="14" x14ac:dyDescent="0.35">
      <c r="C604" s="241"/>
      <c r="D604" s="225" t="str">
        <f>IF(ISBLANK(Tableau2[[#This Row],[Date de signature]]),"",UPPER(TEXT(Tableau2[[#This Row],[Date de signature]],"mmm")))</f>
        <v/>
      </c>
      <c r="E604" s="231" t="str">
        <f>IF(ISBLANK(Tableau2[[#This Row],[Date de signature]]),"",UPPER(TEXT(Tableau2[[#This Row],[Date de signature]],"AAAA")))</f>
        <v/>
      </c>
      <c r="F604" s="240"/>
      <c r="G604" s="242"/>
      <c r="H604" s="328"/>
      <c r="I604" s="327"/>
      <c r="J604" s="333"/>
      <c r="K604" s="324" t="str">
        <f>IFERROR(VLOOKUP(Tableau2[[#This Row],[Nom association/Sigle]],Tableau1[],2,FALSE),"")</f>
        <v/>
      </c>
      <c r="L604" s="324" t="str">
        <f>IFERROR(VLOOKUP(Tableau2[[#This Row],[Nom association/Sigle]],Tableau1[],4,FALSE),"")</f>
        <v/>
      </c>
      <c r="M604" s="324" t="str">
        <f>IFERROR(VLOOKUP(Tableau2[[#This Row],[Nom association/Sigle]],Tableau1[],5,FALSE),"")</f>
        <v/>
      </c>
      <c r="N604" s="73" t="str">
        <f>IFERROR(VLOOKUP(Tableau2[[#This Row],[Nom association/Sigle]],Tableau1[],6,FALSE),"")</f>
        <v/>
      </c>
      <c r="O604" s="324" t="str">
        <f>IFERROR(VLOOKUP(Tableau2[[#This Row],[Nom association/Sigle]],Tableau1[],7,FALSE),"")</f>
        <v/>
      </c>
      <c r="P604" s="222"/>
      <c r="Q604" s="333"/>
      <c r="R604" s="222"/>
      <c r="S604" s="223"/>
      <c r="T604" s="224"/>
      <c r="U604" s="224"/>
      <c r="V604" s="222"/>
      <c r="W604" s="220"/>
      <c r="X604" s="220" t="str">
        <f>IF(ISBLANK(Tableau2[[#This Row],[Date de début]]),"",UPPER(TEXT(Tableau2[[#This Row],[Date de début]],"mmm")))</f>
        <v/>
      </c>
      <c r="Y604" s="219" t="str">
        <f>IF(ISBLANK(Tableau2[[#This Row],[Date de début]]),"",UPPER(TEXT(Tableau2[[#This Row],[Date de début]],"AAAA")))</f>
        <v/>
      </c>
      <c r="Z604" s="220"/>
      <c r="AA604" s="218" t="str">
        <f>IF(ISBLANK(Tableau2[[#This Row],[Date de fin]]),"",UPPER(TEXT(Tableau2[[#This Row],[Date de fin]],"mmm")))</f>
        <v/>
      </c>
      <c r="AB604" s="221" t="str">
        <f>IF(ISBLANK(Tableau2[[#This Row],[Date de fin]]),"",UPPER(TEXT(Tableau2[[#This Row],[Date de fin]],"AAAA")))</f>
        <v/>
      </c>
      <c r="AC604" s="229">
        <f>DATEDIF(Tableau2[[#This Row],[Date de début]],Tableau2[[#This Row],[Date de fin]],"m")</f>
        <v>0</v>
      </c>
      <c r="AD604" s="224"/>
      <c r="AE604" s="225"/>
      <c r="AF604" s="225"/>
      <c r="AG604" s="222"/>
      <c r="AH604" s="227"/>
      <c r="AI604" s="226"/>
      <c r="AJ604" s="340"/>
      <c r="AK604" s="341">
        <f t="shared" si="10"/>
        <v>0</v>
      </c>
      <c r="AL604" s="342"/>
    </row>
    <row r="605" spans="3:38" ht="14" x14ac:dyDescent="0.35">
      <c r="C605" s="241"/>
      <c r="D605" s="225" t="str">
        <f>IF(ISBLANK(Tableau2[[#This Row],[Date de signature]]),"",UPPER(TEXT(Tableau2[[#This Row],[Date de signature]],"mmm")))</f>
        <v/>
      </c>
      <c r="E605" s="231" t="str">
        <f>IF(ISBLANK(Tableau2[[#This Row],[Date de signature]]),"",UPPER(TEXT(Tableau2[[#This Row],[Date de signature]],"AAAA")))</f>
        <v/>
      </c>
      <c r="F605" s="240"/>
      <c r="G605" s="242"/>
      <c r="H605" s="328"/>
      <c r="I605" s="327"/>
      <c r="J605" s="333"/>
      <c r="K605" s="324" t="str">
        <f>IFERROR(VLOOKUP(Tableau2[[#This Row],[Nom association/Sigle]],Tableau1[],2,FALSE),"")</f>
        <v/>
      </c>
      <c r="L605" s="324" t="str">
        <f>IFERROR(VLOOKUP(Tableau2[[#This Row],[Nom association/Sigle]],Tableau1[],4,FALSE),"")</f>
        <v/>
      </c>
      <c r="M605" s="324" t="str">
        <f>IFERROR(VLOOKUP(Tableau2[[#This Row],[Nom association/Sigle]],Tableau1[],5,FALSE),"")</f>
        <v/>
      </c>
      <c r="N605" s="73" t="str">
        <f>IFERROR(VLOOKUP(Tableau2[[#This Row],[Nom association/Sigle]],Tableau1[],6,FALSE),"")</f>
        <v/>
      </c>
      <c r="O605" s="324" t="str">
        <f>IFERROR(VLOOKUP(Tableau2[[#This Row],[Nom association/Sigle]],Tableau1[],7,FALSE),"")</f>
        <v/>
      </c>
      <c r="P605" s="222"/>
      <c r="Q605" s="333"/>
      <c r="R605" s="222"/>
      <c r="S605" s="223"/>
      <c r="T605" s="224"/>
      <c r="U605" s="224"/>
      <c r="V605" s="222"/>
      <c r="W605" s="220"/>
      <c r="X605" s="220" t="str">
        <f>IF(ISBLANK(Tableau2[[#This Row],[Date de début]]),"",UPPER(TEXT(Tableau2[[#This Row],[Date de début]],"mmm")))</f>
        <v/>
      </c>
      <c r="Y605" s="219" t="str">
        <f>IF(ISBLANK(Tableau2[[#This Row],[Date de début]]),"",UPPER(TEXT(Tableau2[[#This Row],[Date de début]],"AAAA")))</f>
        <v/>
      </c>
      <c r="Z605" s="220"/>
      <c r="AA605" s="218" t="str">
        <f>IF(ISBLANK(Tableau2[[#This Row],[Date de fin]]),"",UPPER(TEXT(Tableau2[[#This Row],[Date de fin]],"mmm")))</f>
        <v/>
      </c>
      <c r="AB605" s="221" t="str">
        <f>IF(ISBLANK(Tableau2[[#This Row],[Date de fin]]),"",UPPER(TEXT(Tableau2[[#This Row],[Date de fin]],"AAAA")))</f>
        <v/>
      </c>
      <c r="AC605" s="229">
        <f>DATEDIF(Tableau2[[#This Row],[Date de début]],Tableau2[[#This Row],[Date de fin]],"m")</f>
        <v>0</v>
      </c>
      <c r="AD605" s="224"/>
      <c r="AE605" s="225"/>
      <c r="AF605" s="225"/>
      <c r="AG605" s="222"/>
      <c r="AH605" s="227"/>
      <c r="AI605" s="226"/>
      <c r="AJ605" s="340"/>
      <c r="AK605" s="341">
        <f t="shared" ref="AK605:AK668" si="11">SUM(AJ605-AL605)</f>
        <v>0</v>
      </c>
      <c r="AL605" s="342"/>
    </row>
    <row r="606" spans="3:38" ht="14" x14ac:dyDescent="0.35">
      <c r="C606" s="241"/>
      <c r="D606" s="225" t="str">
        <f>IF(ISBLANK(Tableau2[[#This Row],[Date de signature]]),"",UPPER(TEXT(Tableau2[[#This Row],[Date de signature]],"mmm")))</f>
        <v/>
      </c>
      <c r="E606" s="231" t="str">
        <f>IF(ISBLANK(Tableau2[[#This Row],[Date de signature]]),"",UPPER(TEXT(Tableau2[[#This Row],[Date de signature]],"AAAA")))</f>
        <v/>
      </c>
      <c r="F606" s="240"/>
      <c r="G606" s="242"/>
      <c r="H606" s="328"/>
      <c r="I606" s="327"/>
      <c r="J606" s="333"/>
      <c r="K606" s="324" t="str">
        <f>IFERROR(VLOOKUP(Tableau2[[#This Row],[Nom association/Sigle]],Tableau1[],2,FALSE),"")</f>
        <v/>
      </c>
      <c r="L606" s="324" t="str">
        <f>IFERROR(VLOOKUP(Tableau2[[#This Row],[Nom association/Sigle]],Tableau1[],4,FALSE),"")</f>
        <v/>
      </c>
      <c r="M606" s="324" t="str">
        <f>IFERROR(VLOOKUP(Tableau2[[#This Row],[Nom association/Sigle]],Tableau1[],5,FALSE),"")</f>
        <v/>
      </c>
      <c r="N606" s="73" t="str">
        <f>IFERROR(VLOOKUP(Tableau2[[#This Row],[Nom association/Sigle]],Tableau1[],6,FALSE),"")</f>
        <v/>
      </c>
      <c r="O606" s="324" t="str">
        <f>IFERROR(VLOOKUP(Tableau2[[#This Row],[Nom association/Sigle]],Tableau1[],7,FALSE),"")</f>
        <v/>
      </c>
      <c r="P606" s="222"/>
      <c r="Q606" s="333"/>
      <c r="R606" s="222"/>
      <c r="S606" s="223"/>
      <c r="T606" s="224"/>
      <c r="U606" s="224"/>
      <c r="V606" s="222"/>
      <c r="W606" s="220"/>
      <c r="X606" s="220" t="str">
        <f>IF(ISBLANK(Tableau2[[#This Row],[Date de début]]),"",UPPER(TEXT(Tableau2[[#This Row],[Date de début]],"mmm")))</f>
        <v/>
      </c>
      <c r="Y606" s="219" t="str">
        <f>IF(ISBLANK(Tableau2[[#This Row],[Date de début]]),"",UPPER(TEXT(Tableau2[[#This Row],[Date de début]],"AAAA")))</f>
        <v/>
      </c>
      <c r="Z606" s="220"/>
      <c r="AA606" s="218" t="str">
        <f>IF(ISBLANK(Tableau2[[#This Row],[Date de fin]]),"",UPPER(TEXT(Tableau2[[#This Row],[Date de fin]],"mmm")))</f>
        <v/>
      </c>
      <c r="AB606" s="221" t="str">
        <f>IF(ISBLANK(Tableau2[[#This Row],[Date de fin]]),"",UPPER(TEXT(Tableau2[[#This Row],[Date de fin]],"AAAA")))</f>
        <v/>
      </c>
      <c r="AC606" s="229">
        <f>DATEDIF(Tableau2[[#This Row],[Date de début]],Tableau2[[#This Row],[Date de fin]],"m")</f>
        <v>0</v>
      </c>
      <c r="AD606" s="224"/>
      <c r="AE606" s="225"/>
      <c r="AF606" s="225"/>
      <c r="AG606" s="222"/>
      <c r="AH606" s="227"/>
      <c r="AI606" s="226"/>
      <c r="AJ606" s="340"/>
      <c r="AK606" s="341">
        <f t="shared" si="11"/>
        <v>0</v>
      </c>
      <c r="AL606" s="342"/>
    </row>
    <row r="607" spans="3:38" ht="14" x14ac:dyDescent="0.35">
      <c r="C607" s="241"/>
      <c r="D607" s="225" t="str">
        <f>IF(ISBLANK(Tableau2[[#This Row],[Date de signature]]),"",UPPER(TEXT(Tableau2[[#This Row],[Date de signature]],"mmm")))</f>
        <v/>
      </c>
      <c r="E607" s="231" t="str">
        <f>IF(ISBLANK(Tableau2[[#This Row],[Date de signature]]),"",UPPER(TEXT(Tableau2[[#This Row],[Date de signature]],"AAAA")))</f>
        <v/>
      </c>
      <c r="F607" s="240"/>
      <c r="G607" s="242"/>
      <c r="H607" s="328"/>
      <c r="I607" s="327"/>
      <c r="J607" s="333"/>
      <c r="K607" s="324" t="str">
        <f>IFERROR(VLOOKUP(Tableau2[[#This Row],[Nom association/Sigle]],Tableau1[],2,FALSE),"")</f>
        <v/>
      </c>
      <c r="L607" s="324" t="str">
        <f>IFERROR(VLOOKUP(Tableau2[[#This Row],[Nom association/Sigle]],Tableau1[],4,FALSE),"")</f>
        <v/>
      </c>
      <c r="M607" s="324" t="str">
        <f>IFERROR(VLOOKUP(Tableau2[[#This Row],[Nom association/Sigle]],Tableau1[],5,FALSE),"")</f>
        <v/>
      </c>
      <c r="N607" s="73" t="str">
        <f>IFERROR(VLOOKUP(Tableau2[[#This Row],[Nom association/Sigle]],Tableau1[],6,FALSE),"")</f>
        <v/>
      </c>
      <c r="O607" s="324" t="str">
        <f>IFERROR(VLOOKUP(Tableau2[[#This Row],[Nom association/Sigle]],Tableau1[],7,FALSE),"")</f>
        <v/>
      </c>
      <c r="P607" s="222"/>
      <c r="Q607" s="333"/>
      <c r="R607" s="222"/>
      <c r="S607" s="223"/>
      <c r="T607" s="224"/>
      <c r="U607" s="224"/>
      <c r="V607" s="222"/>
      <c r="W607" s="220"/>
      <c r="X607" s="220" t="str">
        <f>IF(ISBLANK(Tableau2[[#This Row],[Date de début]]),"",UPPER(TEXT(Tableau2[[#This Row],[Date de début]],"mmm")))</f>
        <v/>
      </c>
      <c r="Y607" s="219" t="str">
        <f>IF(ISBLANK(Tableau2[[#This Row],[Date de début]]),"",UPPER(TEXT(Tableau2[[#This Row],[Date de début]],"AAAA")))</f>
        <v/>
      </c>
      <c r="Z607" s="220"/>
      <c r="AA607" s="218" t="str">
        <f>IF(ISBLANK(Tableau2[[#This Row],[Date de fin]]),"",UPPER(TEXT(Tableau2[[#This Row],[Date de fin]],"mmm")))</f>
        <v/>
      </c>
      <c r="AB607" s="221" t="str">
        <f>IF(ISBLANK(Tableau2[[#This Row],[Date de fin]]),"",UPPER(TEXT(Tableau2[[#This Row],[Date de fin]],"AAAA")))</f>
        <v/>
      </c>
      <c r="AC607" s="229">
        <f>DATEDIF(Tableau2[[#This Row],[Date de début]],Tableau2[[#This Row],[Date de fin]],"m")</f>
        <v>0</v>
      </c>
      <c r="AD607" s="224"/>
      <c r="AE607" s="225"/>
      <c r="AF607" s="225"/>
      <c r="AG607" s="222"/>
      <c r="AH607" s="227"/>
      <c r="AI607" s="226"/>
      <c r="AJ607" s="340"/>
      <c r="AK607" s="341">
        <f t="shared" si="11"/>
        <v>0</v>
      </c>
      <c r="AL607" s="342"/>
    </row>
    <row r="608" spans="3:38" ht="14" x14ac:dyDescent="0.35">
      <c r="C608" s="241"/>
      <c r="D608" s="225" t="str">
        <f>IF(ISBLANK(Tableau2[[#This Row],[Date de signature]]),"",UPPER(TEXT(Tableau2[[#This Row],[Date de signature]],"mmm")))</f>
        <v/>
      </c>
      <c r="E608" s="231" t="str">
        <f>IF(ISBLANK(Tableau2[[#This Row],[Date de signature]]),"",UPPER(TEXT(Tableau2[[#This Row],[Date de signature]],"AAAA")))</f>
        <v/>
      </c>
      <c r="F608" s="240"/>
      <c r="G608" s="242"/>
      <c r="H608" s="328"/>
      <c r="I608" s="327"/>
      <c r="J608" s="333"/>
      <c r="K608" s="324" t="str">
        <f>IFERROR(VLOOKUP(Tableau2[[#This Row],[Nom association/Sigle]],Tableau1[],2,FALSE),"")</f>
        <v/>
      </c>
      <c r="L608" s="324" t="str">
        <f>IFERROR(VLOOKUP(Tableau2[[#This Row],[Nom association/Sigle]],Tableau1[],4,FALSE),"")</f>
        <v/>
      </c>
      <c r="M608" s="324" t="str">
        <f>IFERROR(VLOOKUP(Tableau2[[#This Row],[Nom association/Sigle]],Tableau1[],5,FALSE),"")</f>
        <v/>
      </c>
      <c r="N608" s="73" t="str">
        <f>IFERROR(VLOOKUP(Tableau2[[#This Row],[Nom association/Sigle]],Tableau1[],6,FALSE),"")</f>
        <v/>
      </c>
      <c r="O608" s="324" t="str">
        <f>IFERROR(VLOOKUP(Tableau2[[#This Row],[Nom association/Sigle]],Tableau1[],7,FALSE),"")</f>
        <v/>
      </c>
      <c r="P608" s="222"/>
      <c r="Q608" s="333"/>
      <c r="R608" s="222"/>
      <c r="S608" s="223"/>
      <c r="T608" s="224"/>
      <c r="U608" s="224"/>
      <c r="V608" s="222"/>
      <c r="W608" s="220"/>
      <c r="X608" s="220" t="str">
        <f>IF(ISBLANK(Tableau2[[#This Row],[Date de début]]),"",UPPER(TEXT(Tableau2[[#This Row],[Date de début]],"mmm")))</f>
        <v/>
      </c>
      <c r="Y608" s="219" t="str">
        <f>IF(ISBLANK(Tableau2[[#This Row],[Date de début]]),"",UPPER(TEXT(Tableau2[[#This Row],[Date de début]],"AAAA")))</f>
        <v/>
      </c>
      <c r="Z608" s="220"/>
      <c r="AA608" s="218" t="str">
        <f>IF(ISBLANK(Tableau2[[#This Row],[Date de fin]]),"",UPPER(TEXT(Tableau2[[#This Row],[Date de fin]],"mmm")))</f>
        <v/>
      </c>
      <c r="AB608" s="221" t="str">
        <f>IF(ISBLANK(Tableau2[[#This Row],[Date de fin]]),"",UPPER(TEXT(Tableau2[[#This Row],[Date de fin]],"AAAA")))</f>
        <v/>
      </c>
      <c r="AC608" s="229">
        <f>DATEDIF(Tableau2[[#This Row],[Date de début]],Tableau2[[#This Row],[Date de fin]],"m")</f>
        <v>0</v>
      </c>
      <c r="AD608" s="224"/>
      <c r="AE608" s="225"/>
      <c r="AF608" s="225"/>
      <c r="AG608" s="222"/>
      <c r="AH608" s="227"/>
      <c r="AI608" s="226"/>
      <c r="AJ608" s="340"/>
      <c r="AK608" s="341">
        <f t="shared" si="11"/>
        <v>0</v>
      </c>
      <c r="AL608" s="342"/>
    </row>
    <row r="609" spans="3:38" ht="14" x14ac:dyDescent="0.35">
      <c r="C609" s="241"/>
      <c r="D609" s="225" t="str">
        <f>IF(ISBLANK(Tableau2[[#This Row],[Date de signature]]),"",UPPER(TEXT(Tableau2[[#This Row],[Date de signature]],"mmm")))</f>
        <v/>
      </c>
      <c r="E609" s="231" t="str">
        <f>IF(ISBLANK(Tableau2[[#This Row],[Date de signature]]),"",UPPER(TEXT(Tableau2[[#This Row],[Date de signature]],"AAAA")))</f>
        <v/>
      </c>
      <c r="F609" s="240"/>
      <c r="G609" s="242"/>
      <c r="H609" s="328"/>
      <c r="I609" s="327"/>
      <c r="J609" s="333"/>
      <c r="K609" s="324" t="str">
        <f>IFERROR(VLOOKUP(Tableau2[[#This Row],[Nom association/Sigle]],Tableau1[],2,FALSE),"")</f>
        <v/>
      </c>
      <c r="L609" s="324" t="str">
        <f>IFERROR(VLOOKUP(Tableau2[[#This Row],[Nom association/Sigle]],Tableau1[],4,FALSE),"")</f>
        <v/>
      </c>
      <c r="M609" s="324" t="str">
        <f>IFERROR(VLOOKUP(Tableau2[[#This Row],[Nom association/Sigle]],Tableau1[],5,FALSE),"")</f>
        <v/>
      </c>
      <c r="N609" s="73" t="str">
        <f>IFERROR(VLOOKUP(Tableau2[[#This Row],[Nom association/Sigle]],Tableau1[],6,FALSE),"")</f>
        <v/>
      </c>
      <c r="O609" s="324" t="str">
        <f>IFERROR(VLOOKUP(Tableau2[[#This Row],[Nom association/Sigle]],Tableau1[],7,FALSE),"")</f>
        <v/>
      </c>
      <c r="P609" s="222"/>
      <c r="Q609" s="333"/>
      <c r="R609" s="222"/>
      <c r="S609" s="223"/>
      <c r="T609" s="224"/>
      <c r="U609" s="224"/>
      <c r="V609" s="222"/>
      <c r="W609" s="220"/>
      <c r="X609" s="220" t="str">
        <f>IF(ISBLANK(Tableau2[[#This Row],[Date de début]]),"",UPPER(TEXT(Tableau2[[#This Row],[Date de début]],"mmm")))</f>
        <v/>
      </c>
      <c r="Y609" s="219" t="str">
        <f>IF(ISBLANK(Tableau2[[#This Row],[Date de début]]),"",UPPER(TEXT(Tableau2[[#This Row],[Date de début]],"AAAA")))</f>
        <v/>
      </c>
      <c r="Z609" s="220"/>
      <c r="AA609" s="218" t="str">
        <f>IF(ISBLANK(Tableau2[[#This Row],[Date de fin]]),"",UPPER(TEXT(Tableau2[[#This Row],[Date de fin]],"mmm")))</f>
        <v/>
      </c>
      <c r="AB609" s="221" t="str">
        <f>IF(ISBLANK(Tableau2[[#This Row],[Date de fin]]),"",UPPER(TEXT(Tableau2[[#This Row],[Date de fin]],"AAAA")))</f>
        <v/>
      </c>
      <c r="AC609" s="229">
        <f>DATEDIF(Tableau2[[#This Row],[Date de début]],Tableau2[[#This Row],[Date de fin]],"m")</f>
        <v>0</v>
      </c>
      <c r="AD609" s="224"/>
      <c r="AE609" s="225"/>
      <c r="AF609" s="225"/>
      <c r="AG609" s="222"/>
      <c r="AH609" s="227"/>
      <c r="AI609" s="226"/>
      <c r="AJ609" s="340"/>
      <c r="AK609" s="341">
        <f t="shared" si="11"/>
        <v>0</v>
      </c>
      <c r="AL609" s="342"/>
    </row>
    <row r="610" spans="3:38" ht="14" x14ac:dyDescent="0.35">
      <c r="C610" s="241"/>
      <c r="D610" s="225" t="str">
        <f>IF(ISBLANK(Tableau2[[#This Row],[Date de signature]]),"",UPPER(TEXT(Tableau2[[#This Row],[Date de signature]],"mmm")))</f>
        <v/>
      </c>
      <c r="E610" s="231" t="str">
        <f>IF(ISBLANK(Tableau2[[#This Row],[Date de signature]]),"",UPPER(TEXT(Tableau2[[#This Row],[Date de signature]],"AAAA")))</f>
        <v/>
      </c>
      <c r="F610" s="240"/>
      <c r="G610" s="242"/>
      <c r="H610" s="328"/>
      <c r="I610" s="327"/>
      <c r="J610" s="333"/>
      <c r="K610" s="324" t="str">
        <f>IFERROR(VLOOKUP(Tableau2[[#This Row],[Nom association/Sigle]],Tableau1[],2,FALSE),"")</f>
        <v/>
      </c>
      <c r="L610" s="324" t="str">
        <f>IFERROR(VLOOKUP(Tableau2[[#This Row],[Nom association/Sigle]],Tableau1[],4,FALSE),"")</f>
        <v/>
      </c>
      <c r="M610" s="324" t="str">
        <f>IFERROR(VLOOKUP(Tableau2[[#This Row],[Nom association/Sigle]],Tableau1[],5,FALSE),"")</f>
        <v/>
      </c>
      <c r="N610" s="73" t="str">
        <f>IFERROR(VLOOKUP(Tableau2[[#This Row],[Nom association/Sigle]],Tableau1[],6,FALSE),"")</f>
        <v/>
      </c>
      <c r="O610" s="324" t="str">
        <f>IFERROR(VLOOKUP(Tableau2[[#This Row],[Nom association/Sigle]],Tableau1[],7,FALSE),"")</f>
        <v/>
      </c>
      <c r="P610" s="222"/>
      <c r="Q610" s="333"/>
      <c r="R610" s="222"/>
      <c r="S610" s="223"/>
      <c r="T610" s="224"/>
      <c r="U610" s="224"/>
      <c r="V610" s="222"/>
      <c r="W610" s="220"/>
      <c r="X610" s="220" t="str">
        <f>IF(ISBLANK(Tableau2[[#This Row],[Date de début]]),"",UPPER(TEXT(Tableau2[[#This Row],[Date de début]],"mmm")))</f>
        <v/>
      </c>
      <c r="Y610" s="219" t="str">
        <f>IF(ISBLANK(Tableau2[[#This Row],[Date de début]]),"",UPPER(TEXT(Tableau2[[#This Row],[Date de début]],"AAAA")))</f>
        <v/>
      </c>
      <c r="Z610" s="220"/>
      <c r="AA610" s="218" t="str">
        <f>IF(ISBLANK(Tableau2[[#This Row],[Date de fin]]),"",UPPER(TEXT(Tableau2[[#This Row],[Date de fin]],"mmm")))</f>
        <v/>
      </c>
      <c r="AB610" s="221" t="str">
        <f>IF(ISBLANK(Tableau2[[#This Row],[Date de fin]]),"",UPPER(TEXT(Tableau2[[#This Row],[Date de fin]],"AAAA")))</f>
        <v/>
      </c>
      <c r="AC610" s="229">
        <f>DATEDIF(Tableau2[[#This Row],[Date de début]],Tableau2[[#This Row],[Date de fin]],"m")</f>
        <v>0</v>
      </c>
      <c r="AD610" s="224"/>
      <c r="AE610" s="225"/>
      <c r="AF610" s="225"/>
      <c r="AG610" s="222"/>
      <c r="AH610" s="227"/>
      <c r="AI610" s="226"/>
      <c r="AJ610" s="340"/>
      <c r="AK610" s="341">
        <f t="shared" si="11"/>
        <v>0</v>
      </c>
      <c r="AL610" s="342"/>
    </row>
    <row r="611" spans="3:38" ht="14" x14ac:dyDescent="0.35">
      <c r="C611" s="241"/>
      <c r="D611" s="225" t="str">
        <f>IF(ISBLANK(Tableau2[[#This Row],[Date de signature]]),"",UPPER(TEXT(Tableau2[[#This Row],[Date de signature]],"mmm")))</f>
        <v/>
      </c>
      <c r="E611" s="231" t="str">
        <f>IF(ISBLANK(Tableau2[[#This Row],[Date de signature]]),"",UPPER(TEXT(Tableau2[[#This Row],[Date de signature]],"AAAA")))</f>
        <v/>
      </c>
      <c r="F611" s="240"/>
      <c r="G611" s="242"/>
      <c r="H611" s="328"/>
      <c r="I611" s="327"/>
      <c r="J611" s="333"/>
      <c r="K611" s="324" t="str">
        <f>IFERROR(VLOOKUP(Tableau2[[#This Row],[Nom association/Sigle]],Tableau1[],2,FALSE),"")</f>
        <v/>
      </c>
      <c r="L611" s="324" t="str">
        <f>IFERROR(VLOOKUP(Tableau2[[#This Row],[Nom association/Sigle]],Tableau1[],4,FALSE),"")</f>
        <v/>
      </c>
      <c r="M611" s="324" t="str">
        <f>IFERROR(VLOOKUP(Tableau2[[#This Row],[Nom association/Sigle]],Tableau1[],5,FALSE),"")</f>
        <v/>
      </c>
      <c r="N611" s="73" t="str">
        <f>IFERROR(VLOOKUP(Tableau2[[#This Row],[Nom association/Sigle]],Tableau1[],6,FALSE),"")</f>
        <v/>
      </c>
      <c r="O611" s="324" t="str">
        <f>IFERROR(VLOOKUP(Tableau2[[#This Row],[Nom association/Sigle]],Tableau1[],7,FALSE),"")</f>
        <v/>
      </c>
      <c r="P611" s="222"/>
      <c r="Q611" s="333"/>
      <c r="R611" s="222"/>
      <c r="S611" s="223"/>
      <c r="T611" s="224"/>
      <c r="U611" s="224"/>
      <c r="V611" s="222"/>
      <c r="W611" s="220"/>
      <c r="X611" s="220" t="str">
        <f>IF(ISBLANK(Tableau2[[#This Row],[Date de début]]),"",UPPER(TEXT(Tableau2[[#This Row],[Date de début]],"mmm")))</f>
        <v/>
      </c>
      <c r="Y611" s="219" t="str">
        <f>IF(ISBLANK(Tableau2[[#This Row],[Date de début]]),"",UPPER(TEXT(Tableau2[[#This Row],[Date de début]],"AAAA")))</f>
        <v/>
      </c>
      <c r="Z611" s="220"/>
      <c r="AA611" s="218" t="str">
        <f>IF(ISBLANK(Tableau2[[#This Row],[Date de fin]]),"",UPPER(TEXT(Tableau2[[#This Row],[Date de fin]],"mmm")))</f>
        <v/>
      </c>
      <c r="AB611" s="221" t="str">
        <f>IF(ISBLANK(Tableau2[[#This Row],[Date de fin]]),"",UPPER(TEXT(Tableau2[[#This Row],[Date de fin]],"AAAA")))</f>
        <v/>
      </c>
      <c r="AC611" s="229">
        <f>DATEDIF(Tableau2[[#This Row],[Date de début]],Tableau2[[#This Row],[Date de fin]],"m")</f>
        <v>0</v>
      </c>
      <c r="AD611" s="224"/>
      <c r="AE611" s="225"/>
      <c r="AF611" s="225"/>
      <c r="AG611" s="222"/>
      <c r="AH611" s="227"/>
      <c r="AI611" s="226"/>
      <c r="AJ611" s="340"/>
      <c r="AK611" s="341">
        <f t="shared" si="11"/>
        <v>0</v>
      </c>
      <c r="AL611" s="342"/>
    </row>
    <row r="612" spans="3:38" ht="14" x14ac:dyDescent="0.35">
      <c r="C612" s="241"/>
      <c r="D612" s="225" t="str">
        <f>IF(ISBLANK(Tableau2[[#This Row],[Date de signature]]),"",UPPER(TEXT(Tableau2[[#This Row],[Date de signature]],"mmm")))</f>
        <v/>
      </c>
      <c r="E612" s="231" t="str">
        <f>IF(ISBLANK(Tableau2[[#This Row],[Date de signature]]),"",UPPER(TEXT(Tableau2[[#This Row],[Date de signature]],"AAAA")))</f>
        <v/>
      </c>
      <c r="F612" s="240"/>
      <c r="G612" s="242"/>
      <c r="H612" s="328"/>
      <c r="I612" s="327"/>
      <c r="J612" s="333"/>
      <c r="K612" s="324" t="str">
        <f>IFERROR(VLOOKUP(Tableau2[[#This Row],[Nom association/Sigle]],Tableau1[],2,FALSE),"")</f>
        <v/>
      </c>
      <c r="L612" s="324" t="str">
        <f>IFERROR(VLOOKUP(Tableau2[[#This Row],[Nom association/Sigle]],Tableau1[],4,FALSE),"")</f>
        <v/>
      </c>
      <c r="M612" s="324" t="str">
        <f>IFERROR(VLOOKUP(Tableau2[[#This Row],[Nom association/Sigle]],Tableau1[],5,FALSE),"")</f>
        <v/>
      </c>
      <c r="N612" s="73" t="str">
        <f>IFERROR(VLOOKUP(Tableau2[[#This Row],[Nom association/Sigle]],Tableau1[],6,FALSE),"")</f>
        <v/>
      </c>
      <c r="O612" s="324" t="str">
        <f>IFERROR(VLOOKUP(Tableau2[[#This Row],[Nom association/Sigle]],Tableau1[],7,FALSE),"")</f>
        <v/>
      </c>
      <c r="P612" s="222"/>
      <c r="Q612" s="333"/>
      <c r="R612" s="222"/>
      <c r="S612" s="223"/>
      <c r="T612" s="224"/>
      <c r="U612" s="224"/>
      <c r="V612" s="222"/>
      <c r="W612" s="220"/>
      <c r="X612" s="220" t="str">
        <f>IF(ISBLANK(Tableau2[[#This Row],[Date de début]]),"",UPPER(TEXT(Tableau2[[#This Row],[Date de début]],"mmm")))</f>
        <v/>
      </c>
      <c r="Y612" s="219" t="str">
        <f>IF(ISBLANK(Tableau2[[#This Row],[Date de début]]),"",UPPER(TEXT(Tableau2[[#This Row],[Date de début]],"AAAA")))</f>
        <v/>
      </c>
      <c r="Z612" s="220"/>
      <c r="AA612" s="218" t="str">
        <f>IF(ISBLANK(Tableau2[[#This Row],[Date de fin]]),"",UPPER(TEXT(Tableau2[[#This Row],[Date de fin]],"mmm")))</f>
        <v/>
      </c>
      <c r="AB612" s="221" t="str">
        <f>IF(ISBLANK(Tableau2[[#This Row],[Date de fin]]),"",UPPER(TEXT(Tableau2[[#This Row],[Date de fin]],"AAAA")))</f>
        <v/>
      </c>
      <c r="AC612" s="229">
        <f>DATEDIF(Tableau2[[#This Row],[Date de début]],Tableau2[[#This Row],[Date de fin]],"m")</f>
        <v>0</v>
      </c>
      <c r="AD612" s="224"/>
      <c r="AE612" s="225"/>
      <c r="AF612" s="225"/>
      <c r="AG612" s="222"/>
      <c r="AH612" s="227"/>
      <c r="AI612" s="226"/>
      <c r="AJ612" s="340"/>
      <c r="AK612" s="341">
        <f t="shared" si="11"/>
        <v>0</v>
      </c>
      <c r="AL612" s="342"/>
    </row>
    <row r="613" spans="3:38" ht="14" x14ac:dyDescent="0.35">
      <c r="C613" s="241"/>
      <c r="D613" s="225" t="str">
        <f>IF(ISBLANK(Tableau2[[#This Row],[Date de signature]]),"",UPPER(TEXT(Tableau2[[#This Row],[Date de signature]],"mmm")))</f>
        <v/>
      </c>
      <c r="E613" s="231" t="str">
        <f>IF(ISBLANK(Tableau2[[#This Row],[Date de signature]]),"",UPPER(TEXT(Tableau2[[#This Row],[Date de signature]],"AAAA")))</f>
        <v/>
      </c>
      <c r="F613" s="240"/>
      <c r="G613" s="242"/>
      <c r="H613" s="328"/>
      <c r="I613" s="327"/>
      <c r="J613" s="333"/>
      <c r="K613" s="324" t="str">
        <f>IFERROR(VLOOKUP(Tableau2[[#This Row],[Nom association/Sigle]],Tableau1[],2,FALSE),"")</f>
        <v/>
      </c>
      <c r="L613" s="324" t="str">
        <f>IFERROR(VLOOKUP(Tableau2[[#This Row],[Nom association/Sigle]],Tableau1[],4,FALSE),"")</f>
        <v/>
      </c>
      <c r="M613" s="324" t="str">
        <f>IFERROR(VLOOKUP(Tableau2[[#This Row],[Nom association/Sigle]],Tableau1[],5,FALSE),"")</f>
        <v/>
      </c>
      <c r="N613" s="73" t="str">
        <f>IFERROR(VLOOKUP(Tableau2[[#This Row],[Nom association/Sigle]],Tableau1[],6,FALSE),"")</f>
        <v/>
      </c>
      <c r="O613" s="324" t="str">
        <f>IFERROR(VLOOKUP(Tableau2[[#This Row],[Nom association/Sigle]],Tableau1[],7,FALSE),"")</f>
        <v/>
      </c>
      <c r="P613" s="222"/>
      <c r="Q613" s="333"/>
      <c r="R613" s="222"/>
      <c r="S613" s="223"/>
      <c r="T613" s="224"/>
      <c r="U613" s="224"/>
      <c r="V613" s="222"/>
      <c r="W613" s="220"/>
      <c r="X613" s="220" t="str">
        <f>IF(ISBLANK(Tableau2[[#This Row],[Date de début]]),"",UPPER(TEXT(Tableau2[[#This Row],[Date de début]],"mmm")))</f>
        <v/>
      </c>
      <c r="Y613" s="219" t="str">
        <f>IF(ISBLANK(Tableau2[[#This Row],[Date de début]]),"",UPPER(TEXT(Tableau2[[#This Row],[Date de début]],"AAAA")))</f>
        <v/>
      </c>
      <c r="Z613" s="220"/>
      <c r="AA613" s="218" t="str">
        <f>IF(ISBLANK(Tableau2[[#This Row],[Date de fin]]),"",UPPER(TEXT(Tableau2[[#This Row],[Date de fin]],"mmm")))</f>
        <v/>
      </c>
      <c r="AB613" s="221" t="str">
        <f>IF(ISBLANK(Tableau2[[#This Row],[Date de fin]]),"",UPPER(TEXT(Tableau2[[#This Row],[Date de fin]],"AAAA")))</f>
        <v/>
      </c>
      <c r="AC613" s="229">
        <f>DATEDIF(Tableau2[[#This Row],[Date de début]],Tableau2[[#This Row],[Date de fin]],"m")</f>
        <v>0</v>
      </c>
      <c r="AD613" s="224"/>
      <c r="AE613" s="225"/>
      <c r="AF613" s="225"/>
      <c r="AG613" s="222"/>
      <c r="AH613" s="227"/>
      <c r="AI613" s="226"/>
      <c r="AJ613" s="340"/>
      <c r="AK613" s="341">
        <f t="shared" si="11"/>
        <v>0</v>
      </c>
      <c r="AL613" s="342"/>
    </row>
    <row r="614" spans="3:38" ht="14" x14ac:dyDescent="0.35">
      <c r="C614" s="241"/>
      <c r="D614" s="225" t="str">
        <f>IF(ISBLANK(Tableau2[[#This Row],[Date de signature]]),"",UPPER(TEXT(Tableau2[[#This Row],[Date de signature]],"mmm")))</f>
        <v/>
      </c>
      <c r="E614" s="231" t="str">
        <f>IF(ISBLANK(Tableau2[[#This Row],[Date de signature]]),"",UPPER(TEXT(Tableau2[[#This Row],[Date de signature]],"AAAA")))</f>
        <v/>
      </c>
      <c r="F614" s="240"/>
      <c r="G614" s="242"/>
      <c r="H614" s="328"/>
      <c r="I614" s="327"/>
      <c r="J614" s="333"/>
      <c r="K614" s="324" t="str">
        <f>IFERROR(VLOOKUP(Tableau2[[#This Row],[Nom association/Sigle]],Tableau1[],2,FALSE),"")</f>
        <v/>
      </c>
      <c r="L614" s="324" t="str">
        <f>IFERROR(VLOOKUP(Tableau2[[#This Row],[Nom association/Sigle]],Tableau1[],4,FALSE),"")</f>
        <v/>
      </c>
      <c r="M614" s="324" t="str">
        <f>IFERROR(VLOOKUP(Tableau2[[#This Row],[Nom association/Sigle]],Tableau1[],5,FALSE),"")</f>
        <v/>
      </c>
      <c r="N614" s="73" t="str">
        <f>IFERROR(VLOOKUP(Tableau2[[#This Row],[Nom association/Sigle]],Tableau1[],6,FALSE),"")</f>
        <v/>
      </c>
      <c r="O614" s="324" t="str">
        <f>IFERROR(VLOOKUP(Tableau2[[#This Row],[Nom association/Sigle]],Tableau1[],7,FALSE),"")</f>
        <v/>
      </c>
      <c r="P614" s="222"/>
      <c r="Q614" s="333"/>
      <c r="R614" s="222"/>
      <c r="S614" s="223"/>
      <c r="T614" s="224"/>
      <c r="U614" s="224"/>
      <c r="V614" s="222"/>
      <c r="W614" s="220"/>
      <c r="X614" s="220" t="str">
        <f>IF(ISBLANK(Tableau2[[#This Row],[Date de début]]),"",UPPER(TEXT(Tableau2[[#This Row],[Date de début]],"mmm")))</f>
        <v/>
      </c>
      <c r="Y614" s="219" t="str">
        <f>IF(ISBLANK(Tableau2[[#This Row],[Date de début]]),"",UPPER(TEXT(Tableau2[[#This Row],[Date de début]],"AAAA")))</f>
        <v/>
      </c>
      <c r="Z614" s="220"/>
      <c r="AA614" s="218" t="str">
        <f>IF(ISBLANK(Tableau2[[#This Row],[Date de fin]]),"",UPPER(TEXT(Tableau2[[#This Row],[Date de fin]],"mmm")))</f>
        <v/>
      </c>
      <c r="AB614" s="221" t="str">
        <f>IF(ISBLANK(Tableau2[[#This Row],[Date de fin]]),"",UPPER(TEXT(Tableau2[[#This Row],[Date de fin]],"AAAA")))</f>
        <v/>
      </c>
      <c r="AC614" s="229">
        <f>DATEDIF(Tableau2[[#This Row],[Date de début]],Tableau2[[#This Row],[Date de fin]],"m")</f>
        <v>0</v>
      </c>
      <c r="AD614" s="224"/>
      <c r="AE614" s="225"/>
      <c r="AF614" s="225"/>
      <c r="AG614" s="222"/>
      <c r="AH614" s="227"/>
      <c r="AI614" s="226"/>
      <c r="AJ614" s="340"/>
      <c r="AK614" s="341">
        <f t="shared" si="11"/>
        <v>0</v>
      </c>
      <c r="AL614" s="342"/>
    </row>
    <row r="615" spans="3:38" ht="14" x14ac:dyDescent="0.35">
      <c r="C615" s="241"/>
      <c r="D615" s="225" t="str">
        <f>IF(ISBLANK(Tableau2[[#This Row],[Date de signature]]),"",UPPER(TEXT(Tableau2[[#This Row],[Date de signature]],"mmm")))</f>
        <v/>
      </c>
      <c r="E615" s="231" t="str">
        <f>IF(ISBLANK(Tableau2[[#This Row],[Date de signature]]),"",UPPER(TEXT(Tableau2[[#This Row],[Date de signature]],"AAAA")))</f>
        <v/>
      </c>
      <c r="F615" s="240"/>
      <c r="G615" s="242"/>
      <c r="H615" s="328"/>
      <c r="I615" s="327"/>
      <c r="J615" s="333"/>
      <c r="K615" s="324" t="str">
        <f>IFERROR(VLOOKUP(Tableau2[[#This Row],[Nom association/Sigle]],Tableau1[],2,FALSE),"")</f>
        <v/>
      </c>
      <c r="L615" s="324" t="str">
        <f>IFERROR(VLOOKUP(Tableau2[[#This Row],[Nom association/Sigle]],Tableau1[],4,FALSE),"")</f>
        <v/>
      </c>
      <c r="M615" s="324" t="str">
        <f>IFERROR(VLOOKUP(Tableau2[[#This Row],[Nom association/Sigle]],Tableau1[],5,FALSE),"")</f>
        <v/>
      </c>
      <c r="N615" s="73" t="str">
        <f>IFERROR(VLOOKUP(Tableau2[[#This Row],[Nom association/Sigle]],Tableau1[],6,FALSE),"")</f>
        <v/>
      </c>
      <c r="O615" s="324" t="str">
        <f>IFERROR(VLOOKUP(Tableau2[[#This Row],[Nom association/Sigle]],Tableau1[],7,FALSE),"")</f>
        <v/>
      </c>
      <c r="P615" s="222"/>
      <c r="Q615" s="333"/>
      <c r="R615" s="222"/>
      <c r="S615" s="223"/>
      <c r="T615" s="224"/>
      <c r="U615" s="224"/>
      <c r="V615" s="222"/>
      <c r="W615" s="220"/>
      <c r="X615" s="220" t="str">
        <f>IF(ISBLANK(Tableau2[[#This Row],[Date de début]]),"",UPPER(TEXT(Tableau2[[#This Row],[Date de début]],"mmm")))</f>
        <v/>
      </c>
      <c r="Y615" s="219" t="str">
        <f>IF(ISBLANK(Tableau2[[#This Row],[Date de début]]),"",UPPER(TEXT(Tableau2[[#This Row],[Date de début]],"AAAA")))</f>
        <v/>
      </c>
      <c r="Z615" s="220"/>
      <c r="AA615" s="218" t="str">
        <f>IF(ISBLANK(Tableau2[[#This Row],[Date de fin]]),"",UPPER(TEXT(Tableau2[[#This Row],[Date de fin]],"mmm")))</f>
        <v/>
      </c>
      <c r="AB615" s="221" t="str">
        <f>IF(ISBLANK(Tableau2[[#This Row],[Date de fin]]),"",UPPER(TEXT(Tableau2[[#This Row],[Date de fin]],"AAAA")))</f>
        <v/>
      </c>
      <c r="AC615" s="229">
        <f>DATEDIF(Tableau2[[#This Row],[Date de début]],Tableau2[[#This Row],[Date de fin]],"m")</f>
        <v>0</v>
      </c>
      <c r="AD615" s="224"/>
      <c r="AE615" s="225"/>
      <c r="AF615" s="225"/>
      <c r="AG615" s="222"/>
      <c r="AH615" s="227"/>
      <c r="AI615" s="226"/>
      <c r="AJ615" s="340"/>
      <c r="AK615" s="341">
        <f t="shared" si="11"/>
        <v>0</v>
      </c>
      <c r="AL615" s="342"/>
    </row>
    <row r="616" spans="3:38" ht="14" x14ac:dyDescent="0.35">
      <c r="C616" s="241"/>
      <c r="D616" s="225" t="str">
        <f>IF(ISBLANK(Tableau2[[#This Row],[Date de signature]]),"",UPPER(TEXT(Tableau2[[#This Row],[Date de signature]],"mmm")))</f>
        <v/>
      </c>
      <c r="E616" s="231" t="str">
        <f>IF(ISBLANK(Tableau2[[#This Row],[Date de signature]]),"",UPPER(TEXT(Tableau2[[#This Row],[Date de signature]],"AAAA")))</f>
        <v/>
      </c>
      <c r="F616" s="240"/>
      <c r="G616" s="242"/>
      <c r="H616" s="328"/>
      <c r="I616" s="327"/>
      <c r="J616" s="333"/>
      <c r="K616" s="324" t="str">
        <f>IFERROR(VLOOKUP(Tableau2[[#This Row],[Nom association/Sigle]],Tableau1[],2,FALSE),"")</f>
        <v/>
      </c>
      <c r="L616" s="324" t="str">
        <f>IFERROR(VLOOKUP(Tableau2[[#This Row],[Nom association/Sigle]],Tableau1[],4,FALSE),"")</f>
        <v/>
      </c>
      <c r="M616" s="324" t="str">
        <f>IFERROR(VLOOKUP(Tableau2[[#This Row],[Nom association/Sigle]],Tableau1[],5,FALSE),"")</f>
        <v/>
      </c>
      <c r="N616" s="73" t="str">
        <f>IFERROR(VLOOKUP(Tableau2[[#This Row],[Nom association/Sigle]],Tableau1[],6,FALSE),"")</f>
        <v/>
      </c>
      <c r="O616" s="324" t="str">
        <f>IFERROR(VLOOKUP(Tableau2[[#This Row],[Nom association/Sigle]],Tableau1[],7,FALSE),"")</f>
        <v/>
      </c>
      <c r="P616" s="222"/>
      <c r="Q616" s="333"/>
      <c r="R616" s="222"/>
      <c r="S616" s="223"/>
      <c r="T616" s="224"/>
      <c r="U616" s="224"/>
      <c r="V616" s="222"/>
      <c r="W616" s="220"/>
      <c r="X616" s="220" t="str">
        <f>IF(ISBLANK(Tableau2[[#This Row],[Date de début]]),"",UPPER(TEXT(Tableau2[[#This Row],[Date de début]],"mmm")))</f>
        <v/>
      </c>
      <c r="Y616" s="219" t="str">
        <f>IF(ISBLANK(Tableau2[[#This Row],[Date de début]]),"",UPPER(TEXT(Tableau2[[#This Row],[Date de début]],"AAAA")))</f>
        <v/>
      </c>
      <c r="Z616" s="220"/>
      <c r="AA616" s="218" t="str">
        <f>IF(ISBLANK(Tableau2[[#This Row],[Date de fin]]),"",UPPER(TEXT(Tableau2[[#This Row],[Date de fin]],"mmm")))</f>
        <v/>
      </c>
      <c r="AB616" s="221" t="str">
        <f>IF(ISBLANK(Tableau2[[#This Row],[Date de fin]]),"",UPPER(TEXT(Tableau2[[#This Row],[Date de fin]],"AAAA")))</f>
        <v/>
      </c>
      <c r="AC616" s="229">
        <f>DATEDIF(Tableau2[[#This Row],[Date de début]],Tableau2[[#This Row],[Date de fin]],"m")</f>
        <v>0</v>
      </c>
      <c r="AD616" s="224"/>
      <c r="AE616" s="225"/>
      <c r="AF616" s="225"/>
      <c r="AG616" s="222"/>
      <c r="AH616" s="227"/>
      <c r="AI616" s="226"/>
      <c r="AJ616" s="340"/>
      <c r="AK616" s="341">
        <f t="shared" si="11"/>
        <v>0</v>
      </c>
      <c r="AL616" s="342"/>
    </row>
    <row r="617" spans="3:38" ht="14" x14ac:dyDescent="0.35">
      <c r="C617" s="241"/>
      <c r="D617" s="225" t="str">
        <f>IF(ISBLANK(Tableau2[[#This Row],[Date de signature]]),"",UPPER(TEXT(Tableau2[[#This Row],[Date de signature]],"mmm")))</f>
        <v/>
      </c>
      <c r="E617" s="231" t="str">
        <f>IF(ISBLANK(Tableau2[[#This Row],[Date de signature]]),"",UPPER(TEXT(Tableau2[[#This Row],[Date de signature]],"AAAA")))</f>
        <v/>
      </c>
      <c r="F617" s="240"/>
      <c r="G617" s="242"/>
      <c r="H617" s="328"/>
      <c r="I617" s="327"/>
      <c r="J617" s="333"/>
      <c r="K617" s="324" t="str">
        <f>IFERROR(VLOOKUP(Tableau2[[#This Row],[Nom association/Sigle]],Tableau1[],2,FALSE),"")</f>
        <v/>
      </c>
      <c r="L617" s="324" t="str">
        <f>IFERROR(VLOOKUP(Tableau2[[#This Row],[Nom association/Sigle]],Tableau1[],4,FALSE),"")</f>
        <v/>
      </c>
      <c r="M617" s="324" t="str">
        <f>IFERROR(VLOOKUP(Tableau2[[#This Row],[Nom association/Sigle]],Tableau1[],5,FALSE),"")</f>
        <v/>
      </c>
      <c r="N617" s="73" t="str">
        <f>IFERROR(VLOOKUP(Tableau2[[#This Row],[Nom association/Sigle]],Tableau1[],6,FALSE),"")</f>
        <v/>
      </c>
      <c r="O617" s="324" t="str">
        <f>IFERROR(VLOOKUP(Tableau2[[#This Row],[Nom association/Sigle]],Tableau1[],7,FALSE),"")</f>
        <v/>
      </c>
      <c r="P617" s="222"/>
      <c r="Q617" s="333"/>
      <c r="R617" s="222"/>
      <c r="S617" s="223"/>
      <c r="T617" s="224"/>
      <c r="U617" s="224"/>
      <c r="V617" s="222"/>
      <c r="W617" s="220"/>
      <c r="X617" s="220" t="str">
        <f>IF(ISBLANK(Tableau2[[#This Row],[Date de début]]),"",UPPER(TEXT(Tableau2[[#This Row],[Date de début]],"mmm")))</f>
        <v/>
      </c>
      <c r="Y617" s="219" t="str">
        <f>IF(ISBLANK(Tableau2[[#This Row],[Date de début]]),"",UPPER(TEXT(Tableau2[[#This Row],[Date de début]],"AAAA")))</f>
        <v/>
      </c>
      <c r="Z617" s="220"/>
      <c r="AA617" s="218" t="str">
        <f>IF(ISBLANK(Tableau2[[#This Row],[Date de fin]]),"",UPPER(TEXT(Tableau2[[#This Row],[Date de fin]],"mmm")))</f>
        <v/>
      </c>
      <c r="AB617" s="221" t="str">
        <f>IF(ISBLANK(Tableau2[[#This Row],[Date de fin]]),"",UPPER(TEXT(Tableau2[[#This Row],[Date de fin]],"AAAA")))</f>
        <v/>
      </c>
      <c r="AC617" s="229">
        <f>DATEDIF(Tableau2[[#This Row],[Date de début]],Tableau2[[#This Row],[Date de fin]],"m")</f>
        <v>0</v>
      </c>
      <c r="AD617" s="224"/>
      <c r="AE617" s="225"/>
      <c r="AF617" s="225"/>
      <c r="AG617" s="222"/>
      <c r="AH617" s="227"/>
      <c r="AI617" s="226"/>
      <c r="AJ617" s="340"/>
      <c r="AK617" s="341">
        <f t="shared" si="11"/>
        <v>0</v>
      </c>
      <c r="AL617" s="342"/>
    </row>
    <row r="618" spans="3:38" ht="14" x14ac:dyDescent="0.35">
      <c r="C618" s="241"/>
      <c r="D618" s="225" t="str">
        <f>IF(ISBLANK(Tableau2[[#This Row],[Date de signature]]),"",UPPER(TEXT(Tableau2[[#This Row],[Date de signature]],"mmm")))</f>
        <v/>
      </c>
      <c r="E618" s="231" t="str">
        <f>IF(ISBLANK(Tableau2[[#This Row],[Date de signature]]),"",UPPER(TEXT(Tableau2[[#This Row],[Date de signature]],"AAAA")))</f>
        <v/>
      </c>
      <c r="F618" s="240"/>
      <c r="G618" s="242"/>
      <c r="H618" s="328"/>
      <c r="I618" s="327"/>
      <c r="J618" s="333"/>
      <c r="K618" s="324" t="str">
        <f>IFERROR(VLOOKUP(Tableau2[[#This Row],[Nom association/Sigle]],Tableau1[],2,FALSE),"")</f>
        <v/>
      </c>
      <c r="L618" s="324" t="str">
        <f>IFERROR(VLOOKUP(Tableau2[[#This Row],[Nom association/Sigle]],Tableau1[],4,FALSE),"")</f>
        <v/>
      </c>
      <c r="M618" s="324" t="str">
        <f>IFERROR(VLOOKUP(Tableau2[[#This Row],[Nom association/Sigle]],Tableau1[],5,FALSE),"")</f>
        <v/>
      </c>
      <c r="N618" s="73" t="str">
        <f>IFERROR(VLOOKUP(Tableau2[[#This Row],[Nom association/Sigle]],Tableau1[],6,FALSE),"")</f>
        <v/>
      </c>
      <c r="O618" s="324" t="str">
        <f>IFERROR(VLOOKUP(Tableau2[[#This Row],[Nom association/Sigle]],Tableau1[],7,FALSE),"")</f>
        <v/>
      </c>
      <c r="P618" s="222"/>
      <c r="Q618" s="333"/>
      <c r="R618" s="222"/>
      <c r="S618" s="223"/>
      <c r="T618" s="224"/>
      <c r="U618" s="224"/>
      <c r="V618" s="222"/>
      <c r="W618" s="220"/>
      <c r="X618" s="220" t="str">
        <f>IF(ISBLANK(Tableau2[[#This Row],[Date de début]]),"",UPPER(TEXT(Tableau2[[#This Row],[Date de début]],"mmm")))</f>
        <v/>
      </c>
      <c r="Y618" s="219" t="str">
        <f>IF(ISBLANK(Tableau2[[#This Row],[Date de début]]),"",UPPER(TEXT(Tableau2[[#This Row],[Date de début]],"AAAA")))</f>
        <v/>
      </c>
      <c r="Z618" s="220"/>
      <c r="AA618" s="218" t="str">
        <f>IF(ISBLANK(Tableau2[[#This Row],[Date de fin]]),"",UPPER(TEXT(Tableau2[[#This Row],[Date de fin]],"mmm")))</f>
        <v/>
      </c>
      <c r="AB618" s="221" t="str">
        <f>IF(ISBLANK(Tableau2[[#This Row],[Date de fin]]),"",UPPER(TEXT(Tableau2[[#This Row],[Date de fin]],"AAAA")))</f>
        <v/>
      </c>
      <c r="AC618" s="229">
        <f>DATEDIF(Tableau2[[#This Row],[Date de début]],Tableau2[[#This Row],[Date de fin]],"m")</f>
        <v>0</v>
      </c>
      <c r="AD618" s="224"/>
      <c r="AE618" s="225"/>
      <c r="AF618" s="225"/>
      <c r="AG618" s="222"/>
      <c r="AH618" s="227"/>
      <c r="AI618" s="226"/>
      <c r="AJ618" s="340"/>
      <c r="AK618" s="341">
        <f t="shared" si="11"/>
        <v>0</v>
      </c>
      <c r="AL618" s="342"/>
    </row>
    <row r="619" spans="3:38" ht="14" x14ac:dyDescent="0.35">
      <c r="C619" s="241"/>
      <c r="D619" s="225" t="str">
        <f>IF(ISBLANK(Tableau2[[#This Row],[Date de signature]]),"",UPPER(TEXT(Tableau2[[#This Row],[Date de signature]],"mmm")))</f>
        <v/>
      </c>
      <c r="E619" s="231" t="str">
        <f>IF(ISBLANK(Tableau2[[#This Row],[Date de signature]]),"",UPPER(TEXT(Tableau2[[#This Row],[Date de signature]],"AAAA")))</f>
        <v/>
      </c>
      <c r="F619" s="240"/>
      <c r="G619" s="242"/>
      <c r="H619" s="328"/>
      <c r="I619" s="327"/>
      <c r="J619" s="333"/>
      <c r="K619" s="324" t="str">
        <f>IFERROR(VLOOKUP(Tableau2[[#This Row],[Nom association/Sigle]],Tableau1[],2,FALSE),"")</f>
        <v/>
      </c>
      <c r="L619" s="324" t="str">
        <f>IFERROR(VLOOKUP(Tableau2[[#This Row],[Nom association/Sigle]],Tableau1[],4,FALSE),"")</f>
        <v/>
      </c>
      <c r="M619" s="324" t="str">
        <f>IFERROR(VLOOKUP(Tableau2[[#This Row],[Nom association/Sigle]],Tableau1[],5,FALSE),"")</f>
        <v/>
      </c>
      <c r="N619" s="73" t="str">
        <f>IFERROR(VLOOKUP(Tableau2[[#This Row],[Nom association/Sigle]],Tableau1[],6,FALSE),"")</f>
        <v/>
      </c>
      <c r="O619" s="324" t="str">
        <f>IFERROR(VLOOKUP(Tableau2[[#This Row],[Nom association/Sigle]],Tableau1[],7,FALSE),"")</f>
        <v/>
      </c>
      <c r="P619" s="222"/>
      <c r="Q619" s="333"/>
      <c r="R619" s="222"/>
      <c r="S619" s="223"/>
      <c r="T619" s="224"/>
      <c r="U619" s="224"/>
      <c r="V619" s="222"/>
      <c r="W619" s="220"/>
      <c r="X619" s="220" t="str">
        <f>IF(ISBLANK(Tableau2[[#This Row],[Date de début]]),"",UPPER(TEXT(Tableau2[[#This Row],[Date de début]],"mmm")))</f>
        <v/>
      </c>
      <c r="Y619" s="219" t="str">
        <f>IF(ISBLANK(Tableau2[[#This Row],[Date de début]]),"",UPPER(TEXT(Tableau2[[#This Row],[Date de début]],"AAAA")))</f>
        <v/>
      </c>
      <c r="Z619" s="220"/>
      <c r="AA619" s="218" t="str">
        <f>IF(ISBLANK(Tableau2[[#This Row],[Date de fin]]),"",UPPER(TEXT(Tableau2[[#This Row],[Date de fin]],"mmm")))</f>
        <v/>
      </c>
      <c r="AB619" s="221" t="str">
        <f>IF(ISBLANK(Tableau2[[#This Row],[Date de fin]]),"",UPPER(TEXT(Tableau2[[#This Row],[Date de fin]],"AAAA")))</f>
        <v/>
      </c>
      <c r="AC619" s="229">
        <f>DATEDIF(Tableau2[[#This Row],[Date de début]],Tableau2[[#This Row],[Date de fin]],"m")</f>
        <v>0</v>
      </c>
      <c r="AD619" s="224"/>
      <c r="AE619" s="225"/>
      <c r="AF619" s="225"/>
      <c r="AG619" s="222"/>
      <c r="AH619" s="227"/>
      <c r="AI619" s="226"/>
      <c r="AJ619" s="340"/>
      <c r="AK619" s="341">
        <f t="shared" si="11"/>
        <v>0</v>
      </c>
      <c r="AL619" s="342"/>
    </row>
    <row r="620" spans="3:38" ht="14" x14ac:dyDescent="0.35">
      <c r="C620" s="241"/>
      <c r="D620" s="225" t="str">
        <f>IF(ISBLANK(Tableau2[[#This Row],[Date de signature]]),"",UPPER(TEXT(Tableau2[[#This Row],[Date de signature]],"mmm")))</f>
        <v/>
      </c>
      <c r="E620" s="231" t="str">
        <f>IF(ISBLANK(Tableau2[[#This Row],[Date de signature]]),"",UPPER(TEXT(Tableau2[[#This Row],[Date de signature]],"AAAA")))</f>
        <v/>
      </c>
      <c r="F620" s="240"/>
      <c r="G620" s="242"/>
      <c r="H620" s="328"/>
      <c r="I620" s="327"/>
      <c r="J620" s="333"/>
      <c r="K620" s="324" t="str">
        <f>IFERROR(VLOOKUP(Tableau2[[#This Row],[Nom association/Sigle]],Tableau1[],2,FALSE),"")</f>
        <v/>
      </c>
      <c r="L620" s="324" t="str">
        <f>IFERROR(VLOOKUP(Tableau2[[#This Row],[Nom association/Sigle]],Tableau1[],4,FALSE),"")</f>
        <v/>
      </c>
      <c r="M620" s="324" t="str">
        <f>IFERROR(VLOOKUP(Tableau2[[#This Row],[Nom association/Sigle]],Tableau1[],5,FALSE),"")</f>
        <v/>
      </c>
      <c r="N620" s="73" t="str">
        <f>IFERROR(VLOOKUP(Tableau2[[#This Row],[Nom association/Sigle]],Tableau1[],6,FALSE),"")</f>
        <v/>
      </c>
      <c r="O620" s="324" t="str">
        <f>IFERROR(VLOOKUP(Tableau2[[#This Row],[Nom association/Sigle]],Tableau1[],7,FALSE),"")</f>
        <v/>
      </c>
      <c r="P620" s="222"/>
      <c r="Q620" s="333"/>
      <c r="R620" s="222"/>
      <c r="S620" s="223"/>
      <c r="T620" s="224"/>
      <c r="U620" s="224"/>
      <c r="V620" s="222"/>
      <c r="W620" s="220"/>
      <c r="X620" s="220" t="str">
        <f>IF(ISBLANK(Tableau2[[#This Row],[Date de début]]),"",UPPER(TEXT(Tableau2[[#This Row],[Date de début]],"mmm")))</f>
        <v/>
      </c>
      <c r="Y620" s="219" t="str">
        <f>IF(ISBLANK(Tableau2[[#This Row],[Date de début]]),"",UPPER(TEXT(Tableau2[[#This Row],[Date de début]],"AAAA")))</f>
        <v/>
      </c>
      <c r="Z620" s="220"/>
      <c r="AA620" s="218" t="str">
        <f>IF(ISBLANK(Tableau2[[#This Row],[Date de fin]]),"",UPPER(TEXT(Tableau2[[#This Row],[Date de fin]],"mmm")))</f>
        <v/>
      </c>
      <c r="AB620" s="221" t="str">
        <f>IF(ISBLANK(Tableau2[[#This Row],[Date de fin]]),"",UPPER(TEXT(Tableau2[[#This Row],[Date de fin]],"AAAA")))</f>
        <v/>
      </c>
      <c r="AC620" s="229">
        <f>DATEDIF(Tableau2[[#This Row],[Date de début]],Tableau2[[#This Row],[Date de fin]],"m")</f>
        <v>0</v>
      </c>
      <c r="AD620" s="224"/>
      <c r="AE620" s="225"/>
      <c r="AF620" s="225"/>
      <c r="AG620" s="222"/>
      <c r="AH620" s="227"/>
      <c r="AI620" s="226"/>
      <c r="AJ620" s="340"/>
      <c r="AK620" s="341">
        <f t="shared" si="11"/>
        <v>0</v>
      </c>
      <c r="AL620" s="342"/>
    </row>
    <row r="621" spans="3:38" ht="14" x14ac:dyDescent="0.35">
      <c r="C621" s="241"/>
      <c r="D621" s="225" t="str">
        <f>IF(ISBLANK(Tableau2[[#This Row],[Date de signature]]),"",UPPER(TEXT(Tableau2[[#This Row],[Date de signature]],"mmm")))</f>
        <v/>
      </c>
      <c r="E621" s="231" t="str">
        <f>IF(ISBLANK(Tableau2[[#This Row],[Date de signature]]),"",UPPER(TEXT(Tableau2[[#This Row],[Date de signature]],"AAAA")))</f>
        <v/>
      </c>
      <c r="F621" s="240"/>
      <c r="G621" s="242"/>
      <c r="H621" s="328"/>
      <c r="I621" s="327"/>
      <c r="J621" s="333"/>
      <c r="K621" s="324" t="str">
        <f>IFERROR(VLOOKUP(Tableau2[[#This Row],[Nom association/Sigle]],Tableau1[],2,FALSE),"")</f>
        <v/>
      </c>
      <c r="L621" s="324" t="str">
        <f>IFERROR(VLOOKUP(Tableau2[[#This Row],[Nom association/Sigle]],Tableau1[],4,FALSE),"")</f>
        <v/>
      </c>
      <c r="M621" s="324" t="str">
        <f>IFERROR(VLOOKUP(Tableau2[[#This Row],[Nom association/Sigle]],Tableau1[],5,FALSE),"")</f>
        <v/>
      </c>
      <c r="N621" s="73" t="str">
        <f>IFERROR(VLOOKUP(Tableau2[[#This Row],[Nom association/Sigle]],Tableau1[],6,FALSE),"")</f>
        <v/>
      </c>
      <c r="O621" s="324" t="str">
        <f>IFERROR(VLOOKUP(Tableau2[[#This Row],[Nom association/Sigle]],Tableau1[],7,FALSE),"")</f>
        <v/>
      </c>
      <c r="P621" s="222"/>
      <c r="Q621" s="333"/>
      <c r="R621" s="222"/>
      <c r="S621" s="223"/>
      <c r="T621" s="224"/>
      <c r="U621" s="224"/>
      <c r="V621" s="222"/>
      <c r="W621" s="220"/>
      <c r="X621" s="220" t="str">
        <f>IF(ISBLANK(Tableau2[[#This Row],[Date de début]]),"",UPPER(TEXT(Tableau2[[#This Row],[Date de début]],"mmm")))</f>
        <v/>
      </c>
      <c r="Y621" s="219" t="str">
        <f>IF(ISBLANK(Tableau2[[#This Row],[Date de début]]),"",UPPER(TEXT(Tableau2[[#This Row],[Date de début]],"AAAA")))</f>
        <v/>
      </c>
      <c r="Z621" s="220"/>
      <c r="AA621" s="218" t="str">
        <f>IF(ISBLANK(Tableau2[[#This Row],[Date de fin]]),"",UPPER(TEXT(Tableau2[[#This Row],[Date de fin]],"mmm")))</f>
        <v/>
      </c>
      <c r="AB621" s="221" t="str">
        <f>IF(ISBLANK(Tableau2[[#This Row],[Date de fin]]),"",UPPER(TEXT(Tableau2[[#This Row],[Date de fin]],"AAAA")))</f>
        <v/>
      </c>
      <c r="AC621" s="229">
        <f>DATEDIF(Tableau2[[#This Row],[Date de début]],Tableau2[[#This Row],[Date de fin]],"m")</f>
        <v>0</v>
      </c>
      <c r="AD621" s="224"/>
      <c r="AE621" s="225"/>
      <c r="AF621" s="225"/>
      <c r="AG621" s="222"/>
      <c r="AH621" s="227"/>
      <c r="AI621" s="226"/>
      <c r="AJ621" s="340"/>
      <c r="AK621" s="341">
        <f t="shared" si="11"/>
        <v>0</v>
      </c>
      <c r="AL621" s="342"/>
    </row>
    <row r="622" spans="3:38" ht="14" x14ac:dyDescent="0.35">
      <c r="C622" s="241"/>
      <c r="D622" s="225" t="str">
        <f>IF(ISBLANK(Tableau2[[#This Row],[Date de signature]]),"",UPPER(TEXT(Tableau2[[#This Row],[Date de signature]],"mmm")))</f>
        <v/>
      </c>
      <c r="E622" s="231" t="str">
        <f>IF(ISBLANK(Tableau2[[#This Row],[Date de signature]]),"",UPPER(TEXT(Tableau2[[#This Row],[Date de signature]],"AAAA")))</f>
        <v/>
      </c>
      <c r="F622" s="240"/>
      <c r="G622" s="242"/>
      <c r="H622" s="328"/>
      <c r="I622" s="327"/>
      <c r="J622" s="333"/>
      <c r="K622" s="324" t="str">
        <f>IFERROR(VLOOKUP(Tableau2[[#This Row],[Nom association/Sigle]],Tableau1[],2,FALSE),"")</f>
        <v/>
      </c>
      <c r="L622" s="324" t="str">
        <f>IFERROR(VLOOKUP(Tableau2[[#This Row],[Nom association/Sigle]],Tableau1[],4,FALSE),"")</f>
        <v/>
      </c>
      <c r="M622" s="324" t="str">
        <f>IFERROR(VLOOKUP(Tableau2[[#This Row],[Nom association/Sigle]],Tableau1[],5,FALSE),"")</f>
        <v/>
      </c>
      <c r="N622" s="73" t="str">
        <f>IFERROR(VLOOKUP(Tableau2[[#This Row],[Nom association/Sigle]],Tableau1[],6,FALSE),"")</f>
        <v/>
      </c>
      <c r="O622" s="324" t="str">
        <f>IFERROR(VLOOKUP(Tableau2[[#This Row],[Nom association/Sigle]],Tableau1[],7,FALSE),"")</f>
        <v/>
      </c>
      <c r="P622" s="222"/>
      <c r="Q622" s="333"/>
      <c r="R622" s="222"/>
      <c r="S622" s="223"/>
      <c r="T622" s="224"/>
      <c r="U622" s="224"/>
      <c r="V622" s="222"/>
      <c r="W622" s="220"/>
      <c r="X622" s="220" t="str">
        <f>IF(ISBLANK(Tableau2[[#This Row],[Date de début]]),"",UPPER(TEXT(Tableau2[[#This Row],[Date de début]],"mmm")))</f>
        <v/>
      </c>
      <c r="Y622" s="219" t="str">
        <f>IF(ISBLANK(Tableau2[[#This Row],[Date de début]]),"",UPPER(TEXT(Tableau2[[#This Row],[Date de début]],"AAAA")))</f>
        <v/>
      </c>
      <c r="Z622" s="220"/>
      <c r="AA622" s="218" t="str">
        <f>IF(ISBLANK(Tableau2[[#This Row],[Date de fin]]),"",UPPER(TEXT(Tableau2[[#This Row],[Date de fin]],"mmm")))</f>
        <v/>
      </c>
      <c r="AB622" s="221" t="str">
        <f>IF(ISBLANK(Tableau2[[#This Row],[Date de fin]]),"",UPPER(TEXT(Tableau2[[#This Row],[Date de fin]],"AAAA")))</f>
        <v/>
      </c>
      <c r="AC622" s="229">
        <f>DATEDIF(Tableau2[[#This Row],[Date de début]],Tableau2[[#This Row],[Date de fin]],"m")</f>
        <v>0</v>
      </c>
      <c r="AD622" s="224"/>
      <c r="AE622" s="225"/>
      <c r="AF622" s="225"/>
      <c r="AG622" s="222"/>
      <c r="AH622" s="227"/>
      <c r="AI622" s="226"/>
      <c r="AJ622" s="340"/>
      <c r="AK622" s="341">
        <f t="shared" si="11"/>
        <v>0</v>
      </c>
      <c r="AL622" s="342"/>
    </row>
    <row r="623" spans="3:38" ht="14" x14ac:dyDescent="0.35">
      <c r="C623" s="241"/>
      <c r="D623" s="225" t="str">
        <f>IF(ISBLANK(Tableau2[[#This Row],[Date de signature]]),"",UPPER(TEXT(Tableau2[[#This Row],[Date de signature]],"mmm")))</f>
        <v/>
      </c>
      <c r="E623" s="231" t="str">
        <f>IF(ISBLANK(Tableau2[[#This Row],[Date de signature]]),"",UPPER(TEXT(Tableau2[[#This Row],[Date de signature]],"AAAA")))</f>
        <v/>
      </c>
      <c r="F623" s="240"/>
      <c r="G623" s="242"/>
      <c r="H623" s="328"/>
      <c r="I623" s="327"/>
      <c r="J623" s="333"/>
      <c r="K623" s="324" t="str">
        <f>IFERROR(VLOOKUP(Tableau2[[#This Row],[Nom association/Sigle]],Tableau1[],2,FALSE),"")</f>
        <v/>
      </c>
      <c r="L623" s="324" t="str">
        <f>IFERROR(VLOOKUP(Tableau2[[#This Row],[Nom association/Sigle]],Tableau1[],4,FALSE),"")</f>
        <v/>
      </c>
      <c r="M623" s="324" t="str">
        <f>IFERROR(VLOOKUP(Tableau2[[#This Row],[Nom association/Sigle]],Tableau1[],5,FALSE),"")</f>
        <v/>
      </c>
      <c r="N623" s="73" t="str">
        <f>IFERROR(VLOOKUP(Tableau2[[#This Row],[Nom association/Sigle]],Tableau1[],6,FALSE),"")</f>
        <v/>
      </c>
      <c r="O623" s="324" t="str">
        <f>IFERROR(VLOOKUP(Tableau2[[#This Row],[Nom association/Sigle]],Tableau1[],7,FALSE),"")</f>
        <v/>
      </c>
      <c r="P623" s="222"/>
      <c r="Q623" s="333"/>
      <c r="R623" s="222"/>
      <c r="S623" s="223"/>
      <c r="T623" s="224"/>
      <c r="U623" s="224"/>
      <c r="V623" s="222"/>
      <c r="W623" s="220"/>
      <c r="X623" s="220" t="str">
        <f>IF(ISBLANK(Tableau2[[#This Row],[Date de début]]),"",UPPER(TEXT(Tableau2[[#This Row],[Date de début]],"mmm")))</f>
        <v/>
      </c>
      <c r="Y623" s="219" t="str">
        <f>IF(ISBLANK(Tableau2[[#This Row],[Date de début]]),"",UPPER(TEXT(Tableau2[[#This Row],[Date de début]],"AAAA")))</f>
        <v/>
      </c>
      <c r="Z623" s="220"/>
      <c r="AA623" s="218" t="str">
        <f>IF(ISBLANK(Tableau2[[#This Row],[Date de fin]]),"",UPPER(TEXT(Tableau2[[#This Row],[Date de fin]],"mmm")))</f>
        <v/>
      </c>
      <c r="AB623" s="221" t="str">
        <f>IF(ISBLANK(Tableau2[[#This Row],[Date de fin]]),"",UPPER(TEXT(Tableau2[[#This Row],[Date de fin]],"AAAA")))</f>
        <v/>
      </c>
      <c r="AC623" s="229">
        <f>DATEDIF(Tableau2[[#This Row],[Date de début]],Tableau2[[#This Row],[Date de fin]],"m")</f>
        <v>0</v>
      </c>
      <c r="AD623" s="224"/>
      <c r="AE623" s="225"/>
      <c r="AF623" s="225"/>
      <c r="AG623" s="222"/>
      <c r="AH623" s="227"/>
      <c r="AI623" s="226"/>
      <c r="AJ623" s="340"/>
      <c r="AK623" s="341">
        <f t="shared" si="11"/>
        <v>0</v>
      </c>
      <c r="AL623" s="342"/>
    </row>
    <row r="624" spans="3:38" ht="14" x14ac:dyDescent="0.35">
      <c r="C624" s="241"/>
      <c r="D624" s="225" t="str">
        <f>IF(ISBLANK(Tableau2[[#This Row],[Date de signature]]),"",UPPER(TEXT(Tableau2[[#This Row],[Date de signature]],"mmm")))</f>
        <v/>
      </c>
      <c r="E624" s="231" t="str">
        <f>IF(ISBLANK(Tableau2[[#This Row],[Date de signature]]),"",UPPER(TEXT(Tableau2[[#This Row],[Date de signature]],"AAAA")))</f>
        <v/>
      </c>
      <c r="F624" s="240"/>
      <c r="G624" s="242"/>
      <c r="H624" s="328"/>
      <c r="I624" s="327"/>
      <c r="J624" s="333"/>
      <c r="K624" s="324" t="str">
        <f>IFERROR(VLOOKUP(Tableau2[[#This Row],[Nom association/Sigle]],Tableau1[],2,FALSE),"")</f>
        <v/>
      </c>
      <c r="L624" s="324" t="str">
        <f>IFERROR(VLOOKUP(Tableau2[[#This Row],[Nom association/Sigle]],Tableau1[],4,FALSE),"")</f>
        <v/>
      </c>
      <c r="M624" s="324" t="str">
        <f>IFERROR(VLOOKUP(Tableau2[[#This Row],[Nom association/Sigle]],Tableau1[],5,FALSE),"")</f>
        <v/>
      </c>
      <c r="N624" s="73" t="str">
        <f>IFERROR(VLOOKUP(Tableau2[[#This Row],[Nom association/Sigle]],Tableau1[],6,FALSE),"")</f>
        <v/>
      </c>
      <c r="O624" s="324" t="str">
        <f>IFERROR(VLOOKUP(Tableau2[[#This Row],[Nom association/Sigle]],Tableau1[],7,FALSE),"")</f>
        <v/>
      </c>
      <c r="P624" s="222"/>
      <c r="Q624" s="333"/>
      <c r="R624" s="222"/>
      <c r="S624" s="223"/>
      <c r="T624" s="224"/>
      <c r="U624" s="224"/>
      <c r="V624" s="222"/>
      <c r="W624" s="220"/>
      <c r="X624" s="220" t="str">
        <f>IF(ISBLANK(Tableau2[[#This Row],[Date de début]]),"",UPPER(TEXT(Tableau2[[#This Row],[Date de début]],"mmm")))</f>
        <v/>
      </c>
      <c r="Y624" s="219" t="str">
        <f>IF(ISBLANK(Tableau2[[#This Row],[Date de début]]),"",UPPER(TEXT(Tableau2[[#This Row],[Date de début]],"AAAA")))</f>
        <v/>
      </c>
      <c r="Z624" s="220"/>
      <c r="AA624" s="218" t="str">
        <f>IF(ISBLANK(Tableau2[[#This Row],[Date de fin]]),"",UPPER(TEXT(Tableau2[[#This Row],[Date de fin]],"mmm")))</f>
        <v/>
      </c>
      <c r="AB624" s="221" t="str">
        <f>IF(ISBLANK(Tableau2[[#This Row],[Date de fin]]),"",UPPER(TEXT(Tableau2[[#This Row],[Date de fin]],"AAAA")))</f>
        <v/>
      </c>
      <c r="AC624" s="229">
        <f>DATEDIF(Tableau2[[#This Row],[Date de début]],Tableau2[[#This Row],[Date de fin]],"m")</f>
        <v>0</v>
      </c>
      <c r="AD624" s="224"/>
      <c r="AE624" s="225"/>
      <c r="AF624" s="225"/>
      <c r="AG624" s="222"/>
      <c r="AH624" s="227"/>
      <c r="AI624" s="226"/>
      <c r="AJ624" s="340"/>
      <c r="AK624" s="341">
        <f t="shared" si="11"/>
        <v>0</v>
      </c>
      <c r="AL624" s="342"/>
    </row>
    <row r="625" spans="3:38" ht="14" x14ac:dyDescent="0.35">
      <c r="C625" s="241"/>
      <c r="D625" s="225" t="str">
        <f>IF(ISBLANK(Tableau2[[#This Row],[Date de signature]]),"",UPPER(TEXT(Tableau2[[#This Row],[Date de signature]],"mmm")))</f>
        <v/>
      </c>
      <c r="E625" s="231" t="str">
        <f>IF(ISBLANK(Tableau2[[#This Row],[Date de signature]]),"",UPPER(TEXT(Tableau2[[#This Row],[Date de signature]],"AAAA")))</f>
        <v/>
      </c>
      <c r="F625" s="240"/>
      <c r="G625" s="242"/>
      <c r="H625" s="328"/>
      <c r="I625" s="327"/>
      <c r="J625" s="333"/>
      <c r="K625" s="324" t="str">
        <f>IFERROR(VLOOKUP(Tableau2[[#This Row],[Nom association/Sigle]],Tableau1[],2,FALSE),"")</f>
        <v/>
      </c>
      <c r="L625" s="324" t="str">
        <f>IFERROR(VLOOKUP(Tableau2[[#This Row],[Nom association/Sigle]],Tableau1[],4,FALSE),"")</f>
        <v/>
      </c>
      <c r="M625" s="324" t="str">
        <f>IFERROR(VLOOKUP(Tableau2[[#This Row],[Nom association/Sigle]],Tableau1[],5,FALSE),"")</f>
        <v/>
      </c>
      <c r="N625" s="73" t="str">
        <f>IFERROR(VLOOKUP(Tableau2[[#This Row],[Nom association/Sigle]],Tableau1[],6,FALSE),"")</f>
        <v/>
      </c>
      <c r="O625" s="324" t="str">
        <f>IFERROR(VLOOKUP(Tableau2[[#This Row],[Nom association/Sigle]],Tableau1[],7,FALSE),"")</f>
        <v/>
      </c>
      <c r="P625" s="222"/>
      <c r="Q625" s="333"/>
      <c r="R625" s="222"/>
      <c r="S625" s="223"/>
      <c r="T625" s="224"/>
      <c r="U625" s="224"/>
      <c r="V625" s="222"/>
      <c r="W625" s="220"/>
      <c r="X625" s="220" t="str">
        <f>IF(ISBLANK(Tableau2[[#This Row],[Date de début]]),"",UPPER(TEXT(Tableau2[[#This Row],[Date de début]],"mmm")))</f>
        <v/>
      </c>
      <c r="Y625" s="219" t="str">
        <f>IF(ISBLANK(Tableau2[[#This Row],[Date de début]]),"",UPPER(TEXT(Tableau2[[#This Row],[Date de début]],"AAAA")))</f>
        <v/>
      </c>
      <c r="Z625" s="220"/>
      <c r="AA625" s="218" t="str">
        <f>IF(ISBLANK(Tableau2[[#This Row],[Date de fin]]),"",UPPER(TEXT(Tableau2[[#This Row],[Date de fin]],"mmm")))</f>
        <v/>
      </c>
      <c r="AB625" s="221" t="str">
        <f>IF(ISBLANK(Tableau2[[#This Row],[Date de fin]]),"",UPPER(TEXT(Tableau2[[#This Row],[Date de fin]],"AAAA")))</f>
        <v/>
      </c>
      <c r="AC625" s="229">
        <f>DATEDIF(Tableau2[[#This Row],[Date de début]],Tableau2[[#This Row],[Date de fin]],"m")</f>
        <v>0</v>
      </c>
      <c r="AD625" s="224"/>
      <c r="AE625" s="225"/>
      <c r="AF625" s="225"/>
      <c r="AG625" s="222"/>
      <c r="AH625" s="227"/>
      <c r="AI625" s="226"/>
      <c r="AJ625" s="340"/>
      <c r="AK625" s="341">
        <f t="shared" si="11"/>
        <v>0</v>
      </c>
      <c r="AL625" s="342"/>
    </row>
    <row r="626" spans="3:38" ht="14" x14ac:dyDescent="0.35">
      <c r="C626" s="241"/>
      <c r="D626" s="225" t="str">
        <f>IF(ISBLANK(Tableau2[[#This Row],[Date de signature]]),"",UPPER(TEXT(Tableau2[[#This Row],[Date de signature]],"mmm")))</f>
        <v/>
      </c>
      <c r="E626" s="231" t="str">
        <f>IF(ISBLANK(Tableau2[[#This Row],[Date de signature]]),"",UPPER(TEXT(Tableau2[[#This Row],[Date de signature]],"AAAA")))</f>
        <v/>
      </c>
      <c r="F626" s="240"/>
      <c r="G626" s="242"/>
      <c r="H626" s="328"/>
      <c r="I626" s="327"/>
      <c r="J626" s="333"/>
      <c r="K626" s="324" t="str">
        <f>IFERROR(VLOOKUP(Tableau2[[#This Row],[Nom association/Sigle]],Tableau1[],2,FALSE),"")</f>
        <v/>
      </c>
      <c r="L626" s="324" t="str">
        <f>IFERROR(VLOOKUP(Tableau2[[#This Row],[Nom association/Sigle]],Tableau1[],4,FALSE),"")</f>
        <v/>
      </c>
      <c r="M626" s="324" t="str">
        <f>IFERROR(VLOOKUP(Tableau2[[#This Row],[Nom association/Sigle]],Tableau1[],5,FALSE),"")</f>
        <v/>
      </c>
      <c r="N626" s="73" t="str">
        <f>IFERROR(VLOOKUP(Tableau2[[#This Row],[Nom association/Sigle]],Tableau1[],6,FALSE),"")</f>
        <v/>
      </c>
      <c r="O626" s="324" t="str">
        <f>IFERROR(VLOOKUP(Tableau2[[#This Row],[Nom association/Sigle]],Tableau1[],7,FALSE),"")</f>
        <v/>
      </c>
      <c r="P626" s="222"/>
      <c r="Q626" s="333"/>
      <c r="R626" s="222"/>
      <c r="S626" s="223"/>
      <c r="T626" s="224"/>
      <c r="U626" s="224"/>
      <c r="V626" s="222"/>
      <c r="W626" s="220"/>
      <c r="X626" s="220" t="str">
        <f>IF(ISBLANK(Tableau2[[#This Row],[Date de début]]),"",UPPER(TEXT(Tableau2[[#This Row],[Date de début]],"mmm")))</f>
        <v/>
      </c>
      <c r="Y626" s="219" t="str">
        <f>IF(ISBLANK(Tableau2[[#This Row],[Date de début]]),"",UPPER(TEXT(Tableau2[[#This Row],[Date de début]],"AAAA")))</f>
        <v/>
      </c>
      <c r="Z626" s="220"/>
      <c r="AA626" s="218" t="str">
        <f>IF(ISBLANK(Tableau2[[#This Row],[Date de fin]]),"",UPPER(TEXT(Tableau2[[#This Row],[Date de fin]],"mmm")))</f>
        <v/>
      </c>
      <c r="AB626" s="221" t="str">
        <f>IF(ISBLANK(Tableau2[[#This Row],[Date de fin]]),"",UPPER(TEXT(Tableau2[[#This Row],[Date de fin]],"AAAA")))</f>
        <v/>
      </c>
      <c r="AC626" s="229">
        <f>DATEDIF(Tableau2[[#This Row],[Date de début]],Tableau2[[#This Row],[Date de fin]],"m")</f>
        <v>0</v>
      </c>
      <c r="AD626" s="224"/>
      <c r="AE626" s="225"/>
      <c r="AF626" s="225"/>
      <c r="AG626" s="222"/>
      <c r="AH626" s="227"/>
      <c r="AI626" s="226"/>
      <c r="AJ626" s="340"/>
      <c r="AK626" s="341">
        <f t="shared" si="11"/>
        <v>0</v>
      </c>
      <c r="AL626" s="342"/>
    </row>
    <row r="627" spans="3:38" ht="14" x14ac:dyDescent="0.35">
      <c r="C627" s="241"/>
      <c r="D627" s="225" t="str">
        <f>IF(ISBLANK(Tableau2[[#This Row],[Date de signature]]),"",UPPER(TEXT(Tableau2[[#This Row],[Date de signature]],"mmm")))</f>
        <v/>
      </c>
      <c r="E627" s="231" t="str">
        <f>IF(ISBLANK(Tableau2[[#This Row],[Date de signature]]),"",UPPER(TEXT(Tableau2[[#This Row],[Date de signature]],"AAAA")))</f>
        <v/>
      </c>
      <c r="F627" s="240"/>
      <c r="G627" s="242"/>
      <c r="H627" s="328"/>
      <c r="I627" s="327"/>
      <c r="J627" s="333"/>
      <c r="K627" s="324" t="str">
        <f>IFERROR(VLOOKUP(Tableau2[[#This Row],[Nom association/Sigle]],Tableau1[],2,FALSE),"")</f>
        <v/>
      </c>
      <c r="L627" s="324" t="str">
        <f>IFERROR(VLOOKUP(Tableau2[[#This Row],[Nom association/Sigle]],Tableau1[],4,FALSE),"")</f>
        <v/>
      </c>
      <c r="M627" s="324" t="str">
        <f>IFERROR(VLOOKUP(Tableau2[[#This Row],[Nom association/Sigle]],Tableau1[],5,FALSE),"")</f>
        <v/>
      </c>
      <c r="N627" s="73" t="str">
        <f>IFERROR(VLOOKUP(Tableau2[[#This Row],[Nom association/Sigle]],Tableau1[],6,FALSE),"")</f>
        <v/>
      </c>
      <c r="O627" s="324" t="str">
        <f>IFERROR(VLOOKUP(Tableau2[[#This Row],[Nom association/Sigle]],Tableau1[],7,FALSE),"")</f>
        <v/>
      </c>
      <c r="P627" s="222"/>
      <c r="Q627" s="333"/>
      <c r="R627" s="222"/>
      <c r="S627" s="223"/>
      <c r="T627" s="224"/>
      <c r="U627" s="224"/>
      <c r="V627" s="222"/>
      <c r="W627" s="220"/>
      <c r="X627" s="220" t="str">
        <f>IF(ISBLANK(Tableau2[[#This Row],[Date de début]]),"",UPPER(TEXT(Tableau2[[#This Row],[Date de début]],"mmm")))</f>
        <v/>
      </c>
      <c r="Y627" s="219" t="str">
        <f>IF(ISBLANK(Tableau2[[#This Row],[Date de début]]),"",UPPER(TEXT(Tableau2[[#This Row],[Date de début]],"AAAA")))</f>
        <v/>
      </c>
      <c r="Z627" s="220"/>
      <c r="AA627" s="218" t="str">
        <f>IF(ISBLANK(Tableau2[[#This Row],[Date de fin]]),"",UPPER(TEXT(Tableau2[[#This Row],[Date de fin]],"mmm")))</f>
        <v/>
      </c>
      <c r="AB627" s="221" t="str">
        <f>IF(ISBLANK(Tableau2[[#This Row],[Date de fin]]),"",UPPER(TEXT(Tableau2[[#This Row],[Date de fin]],"AAAA")))</f>
        <v/>
      </c>
      <c r="AC627" s="229">
        <f>DATEDIF(Tableau2[[#This Row],[Date de début]],Tableau2[[#This Row],[Date de fin]],"m")</f>
        <v>0</v>
      </c>
      <c r="AD627" s="224"/>
      <c r="AE627" s="225"/>
      <c r="AF627" s="225"/>
      <c r="AG627" s="222"/>
      <c r="AH627" s="227"/>
      <c r="AI627" s="226"/>
      <c r="AJ627" s="340"/>
      <c r="AK627" s="341">
        <f t="shared" si="11"/>
        <v>0</v>
      </c>
      <c r="AL627" s="342"/>
    </row>
    <row r="628" spans="3:38" ht="14" x14ac:dyDescent="0.35">
      <c r="C628" s="241"/>
      <c r="D628" s="225" t="str">
        <f>IF(ISBLANK(Tableau2[[#This Row],[Date de signature]]),"",UPPER(TEXT(Tableau2[[#This Row],[Date de signature]],"mmm")))</f>
        <v/>
      </c>
      <c r="E628" s="231" t="str">
        <f>IF(ISBLANK(Tableau2[[#This Row],[Date de signature]]),"",UPPER(TEXT(Tableau2[[#This Row],[Date de signature]],"AAAA")))</f>
        <v/>
      </c>
      <c r="F628" s="240"/>
      <c r="G628" s="242"/>
      <c r="H628" s="328"/>
      <c r="I628" s="327"/>
      <c r="J628" s="333"/>
      <c r="K628" s="324" t="str">
        <f>IFERROR(VLOOKUP(Tableau2[[#This Row],[Nom association/Sigle]],Tableau1[],2,FALSE),"")</f>
        <v/>
      </c>
      <c r="L628" s="324" t="str">
        <f>IFERROR(VLOOKUP(Tableau2[[#This Row],[Nom association/Sigle]],Tableau1[],4,FALSE),"")</f>
        <v/>
      </c>
      <c r="M628" s="324" t="str">
        <f>IFERROR(VLOOKUP(Tableau2[[#This Row],[Nom association/Sigle]],Tableau1[],5,FALSE),"")</f>
        <v/>
      </c>
      <c r="N628" s="73" t="str">
        <f>IFERROR(VLOOKUP(Tableau2[[#This Row],[Nom association/Sigle]],Tableau1[],6,FALSE),"")</f>
        <v/>
      </c>
      <c r="O628" s="324" t="str">
        <f>IFERROR(VLOOKUP(Tableau2[[#This Row],[Nom association/Sigle]],Tableau1[],7,FALSE),"")</f>
        <v/>
      </c>
      <c r="P628" s="222"/>
      <c r="Q628" s="333"/>
      <c r="R628" s="222"/>
      <c r="S628" s="223"/>
      <c r="T628" s="224"/>
      <c r="U628" s="224"/>
      <c r="V628" s="222"/>
      <c r="W628" s="220"/>
      <c r="X628" s="220" t="str">
        <f>IF(ISBLANK(Tableau2[[#This Row],[Date de début]]),"",UPPER(TEXT(Tableau2[[#This Row],[Date de début]],"mmm")))</f>
        <v/>
      </c>
      <c r="Y628" s="219" t="str">
        <f>IF(ISBLANK(Tableau2[[#This Row],[Date de début]]),"",UPPER(TEXT(Tableau2[[#This Row],[Date de début]],"AAAA")))</f>
        <v/>
      </c>
      <c r="Z628" s="220"/>
      <c r="AA628" s="218" t="str">
        <f>IF(ISBLANK(Tableau2[[#This Row],[Date de fin]]),"",UPPER(TEXT(Tableau2[[#This Row],[Date de fin]],"mmm")))</f>
        <v/>
      </c>
      <c r="AB628" s="221" t="str">
        <f>IF(ISBLANK(Tableau2[[#This Row],[Date de fin]]),"",UPPER(TEXT(Tableau2[[#This Row],[Date de fin]],"AAAA")))</f>
        <v/>
      </c>
      <c r="AC628" s="229">
        <f>DATEDIF(Tableau2[[#This Row],[Date de début]],Tableau2[[#This Row],[Date de fin]],"m")</f>
        <v>0</v>
      </c>
      <c r="AD628" s="224"/>
      <c r="AE628" s="225"/>
      <c r="AF628" s="225"/>
      <c r="AG628" s="222"/>
      <c r="AH628" s="227"/>
      <c r="AI628" s="226"/>
      <c r="AJ628" s="340"/>
      <c r="AK628" s="341">
        <f t="shared" si="11"/>
        <v>0</v>
      </c>
      <c r="AL628" s="342"/>
    </row>
    <row r="629" spans="3:38" ht="14" x14ac:dyDescent="0.35">
      <c r="C629" s="241"/>
      <c r="D629" s="225" t="str">
        <f>IF(ISBLANK(Tableau2[[#This Row],[Date de signature]]),"",UPPER(TEXT(Tableau2[[#This Row],[Date de signature]],"mmm")))</f>
        <v/>
      </c>
      <c r="E629" s="231" t="str">
        <f>IF(ISBLANK(Tableau2[[#This Row],[Date de signature]]),"",UPPER(TEXT(Tableau2[[#This Row],[Date de signature]],"AAAA")))</f>
        <v/>
      </c>
      <c r="F629" s="240"/>
      <c r="G629" s="242"/>
      <c r="H629" s="328"/>
      <c r="I629" s="327"/>
      <c r="J629" s="333"/>
      <c r="K629" s="324" t="str">
        <f>IFERROR(VLOOKUP(Tableau2[[#This Row],[Nom association/Sigle]],Tableau1[],2,FALSE),"")</f>
        <v/>
      </c>
      <c r="L629" s="324" t="str">
        <f>IFERROR(VLOOKUP(Tableau2[[#This Row],[Nom association/Sigle]],Tableau1[],4,FALSE),"")</f>
        <v/>
      </c>
      <c r="M629" s="324" t="str">
        <f>IFERROR(VLOOKUP(Tableau2[[#This Row],[Nom association/Sigle]],Tableau1[],5,FALSE),"")</f>
        <v/>
      </c>
      <c r="N629" s="73" t="str">
        <f>IFERROR(VLOOKUP(Tableau2[[#This Row],[Nom association/Sigle]],Tableau1[],6,FALSE),"")</f>
        <v/>
      </c>
      <c r="O629" s="324" t="str">
        <f>IFERROR(VLOOKUP(Tableau2[[#This Row],[Nom association/Sigle]],Tableau1[],7,FALSE),"")</f>
        <v/>
      </c>
      <c r="P629" s="222"/>
      <c r="Q629" s="333"/>
      <c r="R629" s="222"/>
      <c r="S629" s="223"/>
      <c r="T629" s="224"/>
      <c r="U629" s="224"/>
      <c r="V629" s="222"/>
      <c r="W629" s="220"/>
      <c r="X629" s="220" t="str">
        <f>IF(ISBLANK(Tableau2[[#This Row],[Date de début]]),"",UPPER(TEXT(Tableau2[[#This Row],[Date de début]],"mmm")))</f>
        <v/>
      </c>
      <c r="Y629" s="219" t="str">
        <f>IF(ISBLANK(Tableau2[[#This Row],[Date de début]]),"",UPPER(TEXT(Tableau2[[#This Row],[Date de début]],"AAAA")))</f>
        <v/>
      </c>
      <c r="Z629" s="220"/>
      <c r="AA629" s="218" t="str">
        <f>IF(ISBLANK(Tableau2[[#This Row],[Date de fin]]),"",UPPER(TEXT(Tableau2[[#This Row],[Date de fin]],"mmm")))</f>
        <v/>
      </c>
      <c r="AB629" s="221" t="str">
        <f>IF(ISBLANK(Tableau2[[#This Row],[Date de fin]]),"",UPPER(TEXT(Tableau2[[#This Row],[Date de fin]],"AAAA")))</f>
        <v/>
      </c>
      <c r="AC629" s="229">
        <f>DATEDIF(Tableau2[[#This Row],[Date de début]],Tableau2[[#This Row],[Date de fin]],"m")</f>
        <v>0</v>
      </c>
      <c r="AD629" s="224"/>
      <c r="AE629" s="225"/>
      <c r="AF629" s="225"/>
      <c r="AG629" s="222"/>
      <c r="AH629" s="227"/>
      <c r="AI629" s="226"/>
      <c r="AJ629" s="340"/>
      <c r="AK629" s="341">
        <f t="shared" si="11"/>
        <v>0</v>
      </c>
      <c r="AL629" s="342"/>
    </row>
    <row r="630" spans="3:38" ht="14" x14ac:dyDescent="0.35">
      <c r="C630" s="241"/>
      <c r="D630" s="225" t="str">
        <f>IF(ISBLANK(Tableau2[[#This Row],[Date de signature]]),"",UPPER(TEXT(Tableau2[[#This Row],[Date de signature]],"mmm")))</f>
        <v/>
      </c>
      <c r="E630" s="231" t="str">
        <f>IF(ISBLANK(Tableau2[[#This Row],[Date de signature]]),"",UPPER(TEXT(Tableau2[[#This Row],[Date de signature]],"AAAA")))</f>
        <v/>
      </c>
      <c r="F630" s="240"/>
      <c r="G630" s="242"/>
      <c r="H630" s="328"/>
      <c r="I630" s="327"/>
      <c r="J630" s="333"/>
      <c r="K630" s="324" t="str">
        <f>IFERROR(VLOOKUP(Tableau2[[#This Row],[Nom association/Sigle]],Tableau1[],2,FALSE),"")</f>
        <v/>
      </c>
      <c r="L630" s="324" t="str">
        <f>IFERROR(VLOOKUP(Tableau2[[#This Row],[Nom association/Sigle]],Tableau1[],4,FALSE),"")</f>
        <v/>
      </c>
      <c r="M630" s="324" t="str">
        <f>IFERROR(VLOOKUP(Tableau2[[#This Row],[Nom association/Sigle]],Tableau1[],5,FALSE),"")</f>
        <v/>
      </c>
      <c r="N630" s="73" t="str">
        <f>IFERROR(VLOOKUP(Tableau2[[#This Row],[Nom association/Sigle]],Tableau1[],6,FALSE),"")</f>
        <v/>
      </c>
      <c r="O630" s="324" t="str">
        <f>IFERROR(VLOOKUP(Tableau2[[#This Row],[Nom association/Sigle]],Tableau1[],7,FALSE),"")</f>
        <v/>
      </c>
      <c r="P630" s="222"/>
      <c r="Q630" s="333"/>
      <c r="R630" s="222"/>
      <c r="S630" s="223"/>
      <c r="T630" s="224"/>
      <c r="U630" s="224"/>
      <c r="V630" s="222"/>
      <c r="W630" s="220"/>
      <c r="X630" s="220" t="str">
        <f>IF(ISBLANK(Tableau2[[#This Row],[Date de début]]),"",UPPER(TEXT(Tableau2[[#This Row],[Date de début]],"mmm")))</f>
        <v/>
      </c>
      <c r="Y630" s="219" t="str">
        <f>IF(ISBLANK(Tableau2[[#This Row],[Date de début]]),"",UPPER(TEXT(Tableau2[[#This Row],[Date de début]],"AAAA")))</f>
        <v/>
      </c>
      <c r="Z630" s="220"/>
      <c r="AA630" s="218" t="str">
        <f>IF(ISBLANK(Tableau2[[#This Row],[Date de fin]]),"",UPPER(TEXT(Tableau2[[#This Row],[Date de fin]],"mmm")))</f>
        <v/>
      </c>
      <c r="AB630" s="221" t="str">
        <f>IF(ISBLANK(Tableau2[[#This Row],[Date de fin]]),"",UPPER(TEXT(Tableau2[[#This Row],[Date de fin]],"AAAA")))</f>
        <v/>
      </c>
      <c r="AC630" s="229">
        <f>DATEDIF(Tableau2[[#This Row],[Date de début]],Tableau2[[#This Row],[Date de fin]],"m")</f>
        <v>0</v>
      </c>
      <c r="AD630" s="224"/>
      <c r="AE630" s="225"/>
      <c r="AF630" s="225"/>
      <c r="AG630" s="222"/>
      <c r="AH630" s="227"/>
      <c r="AI630" s="226"/>
      <c r="AJ630" s="340"/>
      <c r="AK630" s="341">
        <f t="shared" si="11"/>
        <v>0</v>
      </c>
      <c r="AL630" s="342"/>
    </row>
    <row r="631" spans="3:38" ht="14" x14ac:dyDescent="0.35">
      <c r="C631" s="241"/>
      <c r="D631" s="225" t="str">
        <f>IF(ISBLANK(Tableau2[[#This Row],[Date de signature]]),"",UPPER(TEXT(Tableau2[[#This Row],[Date de signature]],"mmm")))</f>
        <v/>
      </c>
      <c r="E631" s="231" t="str">
        <f>IF(ISBLANK(Tableau2[[#This Row],[Date de signature]]),"",UPPER(TEXT(Tableau2[[#This Row],[Date de signature]],"AAAA")))</f>
        <v/>
      </c>
      <c r="F631" s="240"/>
      <c r="G631" s="242"/>
      <c r="H631" s="328"/>
      <c r="I631" s="327"/>
      <c r="J631" s="333"/>
      <c r="K631" s="324" t="str">
        <f>IFERROR(VLOOKUP(Tableau2[[#This Row],[Nom association/Sigle]],Tableau1[],2,FALSE),"")</f>
        <v/>
      </c>
      <c r="L631" s="324" t="str">
        <f>IFERROR(VLOOKUP(Tableau2[[#This Row],[Nom association/Sigle]],Tableau1[],4,FALSE),"")</f>
        <v/>
      </c>
      <c r="M631" s="324" t="str">
        <f>IFERROR(VLOOKUP(Tableau2[[#This Row],[Nom association/Sigle]],Tableau1[],5,FALSE),"")</f>
        <v/>
      </c>
      <c r="N631" s="73" t="str">
        <f>IFERROR(VLOOKUP(Tableau2[[#This Row],[Nom association/Sigle]],Tableau1[],6,FALSE),"")</f>
        <v/>
      </c>
      <c r="O631" s="324" t="str">
        <f>IFERROR(VLOOKUP(Tableau2[[#This Row],[Nom association/Sigle]],Tableau1[],7,FALSE),"")</f>
        <v/>
      </c>
      <c r="P631" s="222"/>
      <c r="Q631" s="333"/>
      <c r="R631" s="222"/>
      <c r="S631" s="223"/>
      <c r="T631" s="224"/>
      <c r="U631" s="224"/>
      <c r="V631" s="222"/>
      <c r="W631" s="220"/>
      <c r="X631" s="220" t="str">
        <f>IF(ISBLANK(Tableau2[[#This Row],[Date de début]]),"",UPPER(TEXT(Tableau2[[#This Row],[Date de début]],"mmm")))</f>
        <v/>
      </c>
      <c r="Y631" s="219" t="str">
        <f>IF(ISBLANK(Tableau2[[#This Row],[Date de début]]),"",UPPER(TEXT(Tableau2[[#This Row],[Date de début]],"AAAA")))</f>
        <v/>
      </c>
      <c r="Z631" s="220"/>
      <c r="AA631" s="218" t="str">
        <f>IF(ISBLANK(Tableau2[[#This Row],[Date de fin]]),"",UPPER(TEXT(Tableau2[[#This Row],[Date de fin]],"mmm")))</f>
        <v/>
      </c>
      <c r="AB631" s="221" t="str">
        <f>IF(ISBLANK(Tableau2[[#This Row],[Date de fin]]),"",UPPER(TEXT(Tableau2[[#This Row],[Date de fin]],"AAAA")))</f>
        <v/>
      </c>
      <c r="AC631" s="229">
        <f>DATEDIF(Tableau2[[#This Row],[Date de début]],Tableau2[[#This Row],[Date de fin]],"m")</f>
        <v>0</v>
      </c>
      <c r="AD631" s="224"/>
      <c r="AE631" s="225"/>
      <c r="AF631" s="225"/>
      <c r="AG631" s="222"/>
      <c r="AH631" s="227"/>
      <c r="AI631" s="226"/>
      <c r="AJ631" s="340"/>
      <c r="AK631" s="341">
        <f t="shared" si="11"/>
        <v>0</v>
      </c>
      <c r="AL631" s="342"/>
    </row>
    <row r="632" spans="3:38" ht="14" x14ac:dyDescent="0.35">
      <c r="C632" s="241"/>
      <c r="D632" s="225" t="str">
        <f>IF(ISBLANK(Tableau2[[#This Row],[Date de signature]]),"",UPPER(TEXT(Tableau2[[#This Row],[Date de signature]],"mmm")))</f>
        <v/>
      </c>
      <c r="E632" s="231" t="str">
        <f>IF(ISBLANK(Tableau2[[#This Row],[Date de signature]]),"",UPPER(TEXT(Tableau2[[#This Row],[Date de signature]],"AAAA")))</f>
        <v/>
      </c>
      <c r="F632" s="240"/>
      <c r="G632" s="242"/>
      <c r="H632" s="328"/>
      <c r="I632" s="327"/>
      <c r="J632" s="333"/>
      <c r="K632" s="324" t="str">
        <f>IFERROR(VLOOKUP(Tableau2[[#This Row],[Nom association/Sigle]],Tableau1[],2,FALSE),"")</f>
        <v/>
      </c>
      <c r="L632" s="324" t="str">
        <f>IFERROR(VLOOKUP(Tableau2[[#This Row],[Nom association/Sigle]],Tableau1[],4,FALSE),"")</f>
        <v/>
      </c>
      <c r="M632" s="324" t="str">
        <f>IFERROR(VLOOKUP(Tableau2[[#This Row],[Nom association/Sigle]],Tableau1[],5,FALSE),"")</f>
        <v/>
      </c>
      <c r="N632" s="73" t="str">
        <f>IFERROR(VLOOKUP(Tableau2[[#This Row],[Nom association/Sigle]],Tableau1[],6,FALSE),"")</f>
        <v/>
      </c>
      <c r="O632" s="324" t="str">
        <f>IFERROR(VLOOKUP(Tableau2[[#This Row],[Nom association/Sigle]],Tableau1[],7,FALSE),"")</f>
        <v/>
      </c>
      <c r="P632" s="222"/>
      <c r="Q632" s="333"/>
      <c r="R632" s="222"/>
      <c r="S632" s="223"/>
      <c r="T632" s="224"/>
      <c r="U632" s="224"/>
      <c r="V632" s="222"/>
      <c r="W632" s="220"/>
      <c r="X632" s="220" t="str">
        <f>IF(ISBLANK(Tableau2[[#This Row],[Date de début]]),"",UPPER(TEXT(Tableau2[[#This Row],[Date de début]],"mmm")))</f>
        <v/>
      </c>
      <c r="Y632" s="219" t="str">
        <f>IF(ISBLANK(Tableau2[[#This Row],[Date de début]]),"",UPPER(TEXT(Tableau2[[#This Row],[Date de début]],"AAAA")))</f>
        <v/>
      </c>
      <c r="Z632" s="220"/>
      <c r="AA632" s="218" t="str">
        <f>IF(ISBLANK(Tableau2[[#This Row],[Date de fin]]),"",UPPER(TEXT(Tableau2[[#This Row],[Date de fin]],"mmm")))</f>
        <v/>
      </c>
      <c r="AB632" s="221" t="str">
        <f>IF(ISBLANK(Tableau2[[#This Row],[Date de fin]]),"",UPPER(TEXT(Tableau2[[#This Row],[Date de fin]],"AAAA")))</f>
        <v/>
      </c>
      <c r="AC632" s="229">
        <f>DATEDIF(Tableau2[[#This Row],[Date de début]],Tableau2[[#This Row],[Date de fin]],"m")</f>
        <v>0</v>
      </c>
      <c r="AD632" s="224"/>
      <c r="AE632" s="225"/>
      <c r="AF632" s="225"/>
      <c r="AG632" s="222"/>
      <c r="AH632" s="227"/>
      <c r="AI632" s="226"/>
      <c r="AJ632" s="340"/>
      <c r="AK632" s="341">
        <f t="shared" si="11"/>
        <v>0</v>
      </c>
      <c r="AL632" s="342"/>
    </row>
    <row r="633" spans="3:38" ht="14" x14ac:dyDescent="0.35">
      <c r="C633" s="241"/>
      <c r="D633" s="225" t="str">
        <f>IF(ISBLANK(Tableau2[[#This Row],[Date de signature]]),"",UPPER(TEXT(Tableau2[[#This Row],[Date de signature]],"mmm")))</f>
        <v/>
      </c>
      <c r="E633" s="231" t="str">
        <f>IF(ISBLANK(Tableau2[[#This Row],[Date de signature]]),"",UPPER(TEXT(Tableau2[[#This Row],[Date de signature]],"AAAA")))</f>
        <v/>
      </c>
      <c r="F633" s="240"/>
      <c r="G633" s="242"/>
      <c r="H633" s="328"/>
      <c r="I633" s="327"/>
      <c r="J633" s="333"/>
      <c r="K633" s="324" t="str">
        <f>IFERROR(VLOOKUP(Tableau2[[#This Row],[Nom association/Sigle]],Tableau1[],2,FALSE),"")</f>
        <v/>
      </c>
      <c r="L633" s="324" t="str">
        <f>IFERROR(VLOOKUP(Tableau2[[#This Row],[Nom association/Sigle]],Tableau1[],4,FALSE),"")</f>
        <v/>
      </c>
      <c r="M633" s="324" t="str">
        <f>IFERROR(VLOOKUP(Tableau2[[#This Row],[Nom association/Sigle]],Tableau1[],5,FALSE),"")</f>
        <v/>
      </c>
      <c r="N633" s="73" t="str">
        <f>IFERROR(VLOOKUP(Tableau2[[#This Row],[Nom association/Sigle]],Tableau1[],6,FALSE),"")</f>
        <v/>
      </c>
      <c r="O633" s="324" t="str">
        <f>IFERROR(VLOOKUP(Tableau2[[#This Row],[Nom association/Sigle]],Tableau1[],7,FALSE),"")</f>
        <v/>
      </c>
      <c r="P633" s="222"/>
      <c r="Q633" s="333"/>
      <c r="R633" s="222"/>
      <c r="S633" s="223"/>
      <c r="T633" s="224"/>
      <c r="U633" s="224"/>
      <c r="V633" s="222"/>
      <c r="W633" s="220"/>
      <c r="X633" s="220" t="str">
        <f>IF(ISBLANK(Tableau2[[#This Row],[Date de début]]),"",UPPER(TEXT(Tableau2[[#This Row],[Date de début]],"mmm")))</f>
        <v/>
      </c>
      <c r="Y633" s="219" t="str">
        <f>IF(ISBLANK(Tableau2[[#This Row],[Date de début]]),"",UPPER(TEXT(Tableau2[[#This Row],[Date de début]],"AAAA")))</f>
        <v/>
      </c>
      <c r="Z633" s="220"/>
      <c r="AA633" s="218" t="str">
        <f>IF(ISBLANK(Tableau2[[#This Row],[Date de fin]]),"",UPPER(TEXT(Tableau2[[#This Row],[Date de fin]],"mmm")))</f>
        <v/>
      </c>
      <c r="AB633" s="221" t="str">
        <f>IF(ISBLANK(Tableau2[[#This Row],[Date de fin]]),"",UPPER(TEXT(Tableau2[[#This Row],[Date de fin]],"AAAA")))</f>
        <v/>
      </c>
      <c r="AC633" s="229">
        <f>DATEDIF(Tableau2[[#This Row],[Date de début]],Tableau2[[#This Row],[Date de fin]],"m")</f>
        <v>0</v>
      </c>
      <c r="AD633" s="224"/>
      <c r="AE633" s="225"/>
      <c r="AF633" s="225"/>
      <c r="AG633" s="222"/>
      <c r="AH633" s="227"/>
      <c r="AI633" s="226"/>
      <c r="AJ633" s="340"/>
      <c r="AK633" s="341">
        <f t="shared" si="11"/>
        <v>0</v>
      </c>
      <c r="AL633" s="342"/>
    </row>
    <row r="634" spans="3:38" ht="14" x14ac:dyDescent="0.35">
      <c r="C634" s="241"/>
      <c r="D634" s="225" t="str">
        <f>IF(ISBLANK(Tableau2[[#This Row],[Date de signature]]),"",UPPER(TEXT(Tableau2[[#This Row],[Date de signature]],"mmm")))</f>
        <v/>
      </c>
      <c r="E634" s="231" t="str">
        <f>IF(ISBLANK(Tableau2[[#This Row],[Date de signature]]),"",UPPER(TEXT(Tableau2[[#This Row],[Date de signature]],"AAAA")))</f>
        <v/>
      </c>
      <c r="F634" s="240"/>
      <c r="G634" s="242"/>
      <c r="H634" s="328"/>
      <c r="I634" s="327"/>
      <c r="J634" s="333"/>
      <c r="K634" s="324" t="str">
        <f>IFERROR(VLOOKUP(Tableau2[[#This Row],[Nom association/Sigle]],Tableau1[],2,FALSE),"")</f>
        <v/>
      </c>
      <c r="L634" s="324" t="str">
        <f>IFERROR(VLOOKUP(Tableau2[[#This Row],[Nom association/Sigle]],Tableau1[],4,FALSE),"")</f>
        <v/>
      </c>
      <c r="M634" s="324" t="str">
        <f>IFERROR(VLOOKUP(Tableau2[[#This Row],[Nom association/Sigle]],Tableau1[],5,FALSE),"")</f>
        <v/>
      </c>
      <c r="N634" s="73" t="str">
        <f>IFERROR(VLOOKUP(Tableau2[[#This Row],[Nom association/Sigle]],Tableau1[],6,FALSE),"")</f>
        <v/>
      </c>
      <c r="O634" s="324" t="str">
        <f>IFERROR(VLOOKUP(Tableau2[[#This Row],[Nom association/Sigle]],Tableau1[],7,FALSE),"")</f>
        <v/>
      </c>
      <c r="P634" s="222"/>
      <c r="Q634" s="333"/>
      <c r="R634" s="222"/>
      <c r="S634" s="223"/>
      <c r="T634" s="224"/>
      <c r="U634" s="224"/>
      <c r="V634" s="222"/>
      <c r="W634" s="220"/>
      <c r="X634" s="220" t="str">
        <f>IF(ISBLANK(Tableau2[[#This Row],[Date de début]]),"",UPPER(TEXT(Tableau2[[#This Row],[Date de début]],"mmm")))</f>
        <v/>
      </c>
      <c r="Y634" s="219" t="str">
        <f>IF(ISBLANK(Tableau2[[#This Row],[Date de début]]),"",UPPER(TEXT(Tableau2[[#This Row],[Date de début]],"AAAA")))</f>
        <v/>
      </c>
      <c r="Z634" s="220"/>
      <c r="AA634" s="218" t="str">
        <f>IF(ISBLANK(Tableau2[[#This Row],[Date de fin]]),"",UPPER(TEXT(Tableau2[[#This Row],[Date de fin]],"mmm")))</f>
        <v/>
      </c>
      <c r="AB634" s="221" t="str">
        <f>IF(ISBLANK(Tableau2[[#This Row],[Date de fin]]),"",UPPER(TEXT(Tableau2[[#This Row],[Date de fin]],"AAAA")))</f>
        <v/>
      </c>
      <c r="AC634" s="229">
        <f>DATEDIF(Tableau2[[#This Row],[Date de début]],Tableau2[[#This Row],[Date de fin]],"m")</f>
        <v>0</v>
      </c>
      <c r="AD634" s="224"/>
      <c r="AE634" s="225"/>
      <c r="AF634" s="225"/>
      <c r="AG634" s="222"/>
      <c r="AH634" s="227"/>
      <c r="AI634" s="226"/>
      <c r="AJ634" s="340"/>
      <c r="AK634" s="341">
        <f t="shared" si="11"/>
        <v>0</v>
      </c>
      <c r="AL634" s="342"/>
    </row>
    <row r="635" spans="3:38" ht="14" x14ac:dyDescent="0.35">
      <c r="C635" s="241"/>
      <c r="D635" s="225" t="str">
        <f>IF(ISBLANK(Tableau2[[#This Row],[Date de signature]]),"",UPPER(TEXT(Tableau2[[#This Row],[Date de signature]],"mmm")))</f>
        <v/>
      </c>
      <c r="E635" s="231" t="str">
        <f>IF(ISBLANK(Tableau2[[#This Row],[Date de signature]]),"",UPPER(TEXT(Tableau2[[#This Row],[Date de signature]],"AAAA")))</f>
        <v/>
      </c>
      <c r="F635" s="240"/>
      <c r="G635" s="242"/>
      <c r="H635" s="328"/>
      <c r="I635" s="327"/>
      <c r="J635" s="333"/>
      <c r="K635" s="324" t="str">
        <f>IFERROR(VLOOKUP(Tableau2[[#This Row],[Nom association/Sigle]],Tableau1[],2,FALSE),"")</f>
        <v/>
      </c>
      <c r="L635" s="324" t="str">
        <f>IFERROR(VLOOKUP(Tableau2[[#This Row],[Nom association/Sigle]],Tableau1[],4,FALSE),"")</f>
        <v/>
      </c>
      <c r="M635" s="324" t="str">
        <f>IFERROR(VLOOKUP(Tableau2[[#This Row],[Nom association/Sigle]],Tableau1[],5,FALSE),"")</f>
        <v/>
      </c>
      <c r="N635" s="73" t="str">
        <f>IFERROR(VLOOKUP(Tableau2[[#This Row],[Nom association/Sigle]],Tableau1[],6,FALSE),"")</f>
        <v/>
      </c>
      <c r="O635" s="324" t="str">
        <f>IFERROR(VLOOKUP(Tableau2[[#This Row],[Nom association/Sigle]],Tableau1[],7,FALSE),"")</f>
        <v/>
      </c>
      <c r="P635" s="222"/>
      <c r="Q635" s="333"/>
      <c r="R635" s="222"/>
      <c r="S635" s="223"/>
      <c r="T635" s="224"/>
      <c r="U635" s="224"/>
      <c r="V635" s="222"/>
      <c r="W635" s="220"/>
      <c r="X635" s="220" t="str">
        <f>IF(ISBLANK(Tableau2[[#This Row],[Date de début]]),"",UPPER(TEXT(Tableau2[[#This Row],[Date de début]],"mmm")))</f>
        <v/>
      </c>
      <c r="Y635" s="219" t="str">
        <f>IF(ISBLANK(Tableau2[[#This Row],[Date de début]]),"",UPPER(TEXT(Tableau2[[#This Row],[Date de début]],"AAAA")))</f>
        <v/>
      </c>
      <c r="Z635" s="220"/>
      <c r="AA635" s="218" t="str">
        <f>IF(ISBLANK(Tableau2[[#This Row],[Date de fin]]),"",UPPER(TEXT(Tableau2[[#This Row],[Date de fin]],"mmm")))</f>
        <v/>
      </c>
      <c r="AB635" s="221" t="str">
        <f>IF(ISBLANK(Tableau2[[#This Row],[Date de fin]]),"",UPPER(TEXT(Tableau2[[#This Row],[Date de fin]],"AAAA")))</f>
        <v/>
      </c>
      <c r="AC635" s="229">
        <f>DATEDIF(Tableau2[[#This Row],[Date de début]],Tableau2[[#This Row],[Date de fin]],"m")</f>
        <v>0</v>
      </c>
      <c r="AD635" s="224"/>
      <c r="AE635" s="225"/>
      <c r="AF635" s="225"/>
      <c r="AG635" s="222"/>
      <c r="AH635" s="227"/>
      <c r="AI635" s="226"/>
      <c r="AJ635" s="340"/>
      <c r="AK635" s="341">
        <f t="shared" si="11"/>
        <v>0</v>
      </c>
      <c r="AL635" s="342"/>
    </row>
    <row r="636" spans="3:38" ht="14" x14ac:dyDescent="0.35">
      <c r="C636" s="241"/>
      <c r="D636" s="225" t="str">
        <f>IF(ISBLANK(Tableau2[[#This Row],[Date de signature]]),"",UPPER(TEXT(Tableau2[[#This Row],[Date de signature]],"mmm")))</f>
        <v/>
      </c>
      <c r="E636" s="231" t="str">
        <f>IF(ISBLANK(Tableau2[[#This Row],[Date de signature]]),"",UPPER(TEXT(Tableau2[[#This Row],[Date de signature]],"AAAA")))</f>
        <v/>
      </c>
      <c r="F636" s="240"/>
      <c r="G636" s="242"/>
      <c r="H636" s="328"/>
      <c r="I636" s="327"/>
      <c r="J636" s="333"/>
      <c r="K636" s="324" t="str">
        <f>IFERROR(VLOOKUP(Tableau2[[#This Row],[Nom association/Sigle]],Tableau1[],2,FALSE),"")</f>
        <v/>
      </c>
      <c r="L636" s="324" t="str">
        <f>IFERROR(VLOOKUP(Tableau2[[#This Row],[Nom association/Sigle]],Tableau1[],4,FALSE),"")</f>
        <v/>
      </c>
      <c r="M636" s="324" t="str">
        <f>IFERROR(VLOOKUP(Tableau2[[#This Row],[Nom association/Sigle]],Tableau1[],5,FALSE),"")</f>
        <v/>
      </c>
      <c r="N636" s="73" t="str">
        <f>IFERROR(VLOOKUP(Tableau2[[#This Row],[Nom association/Sigle]],Tableau1[],6,FALSE),"")</f>
        <v/>
      </c>
      <c r="O636" s="324" t="str">
        <f>IFERROR(VLOOKUP(Tableau2[[#This Row],[Nom association/Sigle]],Tableau1[],7,FALSE),"")</f>
        <v/>
      </c>
      <c r="P636" s="222"/>
      <c r="Q636" s="333"/>
      <c r="R636" s="222"/>
      <c r="S636" s="223"/>
      <c r="T636" s="224"/>
      <c r="U636" s="224"/>
      <c r="V636" s="222"/>
      <c r="W636" s="220"/>
      <c r="X636" s="220" t="str">
        <f>IF(ISBLANK(Tableau2[[#This Row],[Date de début]]),"",UPPER(TEXT(Tableau2[[#This Row],[Date de début]],"mmm")))</f>
        <v/>
      </c>
      <c r="Y636" s="219" t="str">
        <f>IF(ISBLANK(Tableau2[[#This Row],[Date de début]]),"",UPPER(TEXT(Tableau2[[#This Row],[Date de début]],"AAAA")))</f>
        <v/>
      </c>
      <c r="Z636" s="220"/>
      <c r="AA636" s="218" t="str">
        <f>IF(ISBLANK(Tableau2[[#This Row],[Date de fin]]),"",UPPER(TEXT(Tableau2[[#This Row],[Date de fin]],"mmm")))</f>
        <v/>
      </c>
      <c r="AB636" s="221" t="str">
        <f>IF(ISBLANK(Tableau2[[#This Row],[Date de fin]]),"",UPPER(TEXT(Tableau2[[#This Row],[Date de fin]],"AAAA")))</f>
        <v/>
      </c>
      <c r="AC636" s="229">
        <f>DATEDIF(Tableau2[[#This Row],[Date de début]],Tableau2[[#This Row],[Date de fin]],"m")</f>
        <v>0</v>
      </c>
      <c r="AD636" s="224"/>
      <c r="AE636" s="225"/>
      <c r="AF636" s="225"/>
      <c r="AG636" s="222"/>
      <c r="AH636" s="227"/>
      <c r="AI636" s="226"/>
      <c r="AJ636" s="340"/>
      <c r="AK636" s="341">
        <f t="shared" si="11"/>
        <v>0</v>
      </c>
      <c r="AL636" s="342"/>
    </row>
    <row r="637" spans="3:38" ht="14" x14ac:dyDescent="0.35">
      <c r="C637" s="241"/>
      <c r="D637" s="225" t="str">
        <f>IF(ISBLANK(Tableau2[[#This Row],[Date de signature]]),"",UPPER(TEXT(Tableau2[[#This Row],[Date de signature]],"mmm")))</f>
        <v/>
      </c>
      <c r="E637" s="231" t="str">
        <f>IF(ISBLANK(Tableau2[[#This Row],[Date de signature]]),"",UPPER(TEXT(Tableau2[[#This Row],[Date de signature]],"AAAA")))</f>
        <v/>
      </c>
      <c r="F637" s="240"/>
      <c r="G637" s="242"/>
      <c r="H637" s="328"/>
      <c r="I637" s="327"/>
      <c r="J637" s="333"/>
      <c r="K637" s="324" t="str">
        <f>IFERROR(VLOOKUP(Tableau2[[#This Row],[Nom association/Sigle]],Tableau1[],2,FALSE),"")</f>
        <v/>
      </c>
      <c r="L637" s="324" t="str">
        <f>IFERROR(VLOOKUP(Tableau2[[#This Row],[Nom association/Sigle]],Tableau1[],4,FALSE),"")</f>
        <v/>
      </c>
      <c r="M637" s="324" t="str">
        <f>IFERROR(VLOOKUP(Tableau2[[#This Row],[Nom association/Sigle]],Tableau1[],5,FALSE),"")</f>
        <v/>
      </c>
      <c r="N637" s="73" t="str">
        <f>IFERROR(VLOOKUP(Tableau2[[#This Row],[Nom association/Sigle]],Tableau1[],6,FALSE),"")</f>
        <v/>
      </c>
      <c r="O637" s="324" t="str">
        <f>IFERROR(VLOOKUP(Tableau2[[#This Row],[Nom association/Sigle]],Tableau1[],7,FALSE),"")</f>
        <v/>
      </c>
      <c r="P637" s="222"/>
      <c r="Q637" s="333"/>
      <c r="R637" s="222"/>
      <c r="S637" s="223"/>
      <c r="T637" s="224"/>
      <c r="U637" s="224"/>
      <c r="V637" s="222"/>
      <c r="W637" s="220"/>
      <c r="X637" s="220" t="str">
        <f>IF(ISBLANK(Tableau2[[#This Row],[Date de début]]),"",UPPER(TEXT(Tableau2[[#This Row],[Date de début]],"mmm")))</f>
        <v/>
      </c>
      <c r="Y637" s="219" t="str">
        <f>IF(ISBLANK(Tableau2[[#This Row],[Date de début]]),"",UPPER(TEXT(Tableau2[[#This Row],[Date de début]],"AAAA")))</f>
        <v/>
      </c>
      <c r="Z637" s="220"/>
      <c r="AA637" s="218" t="str">
        <f>IF(ISBLANK(Tableau2[[#This Row],[Date de fin]]),"",UPPER(TEXT(Tableau2[[#This Row],[Date de fin]],"mmm")))</f>
        <v/>
      </c>
      <c r="AB637" s="221" t="str">
        <f>IF(ISBLANK(Tableau2[[#This Row],[Date de fin]]),"",UPPER(TEXT(Tableau2[[#This Row],[Date de fin]],"AAAA")))</f>
        <v/>
      </c>
      <c r="AC637" s="229">
        <f>DATEDIF(Tableau2[[#This Row],[Date de début]],Tableau2[[#This Row],[Date de fin]],"m")</f>
        <v>0</v>
      </c>
      <c r="AD637" s="224"/>
      <c r="AE637" s="225"/>
      <c r="AF637" s="225"/>
      <c r="AG637" s="222"/>
      <c r="AH637" s="227"/>
      <c r="AI637" s="226"/>
      <c r="AJ637" s="340"/>
      <c r="AK637" s="341">
        <f t="shared" si="11"/>
        <v>0</v>
      </c>
      <c r="AL637" s="342"/>
    </row>
    <row r="638" spans="3:38" ht="14" x14ac:dyDescent="0.35">
      <c r="C638" s="241"/>
      <c r="D638" s="225" t="str">
        <f>IF(ISBLANK(Tableau2[[#This Row],[Date de signature]]),"",UPPER(TEXT(Tableau2[[#This Row],[Date de signature]],"mmm")))</f>
        <v/>
      </c>
      <c r="E638" s="231" t="str">
        <f>IF(ISBLANK(Tableau2[[#This Row],[Date de signature]]),"",UPPER(TEXT(Tableau2[[#This Row],[Date de signature]],"AAAA")))</f>
        <v/>
      </c>
      <c r="F638" s="240"/>
      <c r="G638" s="242"/>
      <c r="H638" s="328"/>
      <c r="I638" s="327"/>
      <c r="J638" s="333"/>
      <c r="K638" s="324" t="str">
        <f>IFERROR(VLOOKUP(Tableau2[[#This Row],[Nom association/Sigle]],Tableau1[],2,FALSE),"")</f>
        <v/>
      </c>
      <c r="L638" s="324" t="str">
        <f>IFERROR(VLOOKUP(Tableau2[[#This Row],[Nom association/Sigle]],Tableau1[],4,FALSE),"")</f>
        <v/>
      </c>
      <c r="M638" s="324" t="str">
        <f>IFERROR(VLOOKUP(Tableau2[[#This Row],[Nom association/Sigle]],Tableau1[],5,FALSE),"")</f>
        <v/>
      </c>
      <c r="N638" s="73" t="str">
        <f>IFERROR(VLOOKUP(Tableau2[[#This Row],[Nom association/Sigle]],Tableau1[],6,FALSE),"")</f>
        <v/>
      </c>
      <c r="O638" s="324" t="str">
        <f>IFERROR(VLOOKUP(Tableau2[[#This Row],[Nom association/Sigle]],Tableau1[],7,FALSE),"")</f>
        <v/>
      </c>
      <c r="P638" s="222"/>
      <c r="Q638" s="333"/>
      <c r="R638" s="222"/>
      <c r="S638" s="223"/>
      <c r="T638" s="224"/>
      <c r="U638" s="224"/>
      <c r="V638" s="222"/>
      <c r="W638" s="220"/>
      <c r="X638" s="220" t="str">
        <f>IF(ISBLANK(Tableau2[[#This Row],[Date de début]]),"",UPPER(TEXT(Tableau2[[#This Row],[Date de début]],"mmm")))</f>
        <v/>
      </c>
      <c r="Y638" s="219" t="str">
        <f>IF(ISBLANK(Tableau2[[#This Row],[Date de début]]),"",UPPER(TEXT(Tableau2[[#This Row],[Date de début]],"AAAA")))</f>
        <v/>
      </c>
      <c r="Z638" s="220"/>
      <c r="AA638" s="218" t="str">
        <f>IF(ISBLANK(Tableau2[[#This Row],[Date de fin]]),"",UPPER(TEXT(Tableau2[[#This Row],[Date de fin]],"mmm")))</f>
        <v/>
      </c>
      <c r="AB638" s="221" t="str">
        <f>IF(ISBLANK(Tableau2[[#This Row],[Date de fin]]),"",UPPER(TEXT(Tableau2[[#This Row],[Date de fin]],"AAAA")))</f>
        <v/>
      </c>
      <c r="AC638" s="229">
        <f>DATEDIF(Tableau2[[#This Row],[Date de début]],Tableau2[[#This Row],[Date de fin]],"m")</f>
        <v>0</v>
      </c>
      <c r="AD638" s="224"/>
      <c r="AE638" s="225"/>
      <c r="AF638" s="225"/>
      <c r="AG638" s="222"/>
      <c r="AH638" s="227"/>
      <c r="AI638" s="226"/>
      <c r="AJ638" s="340"/>
      <c r="AK638" s="341">
        <f t="shared" si="11"/>
        <v>0</v>
      </c>
      <c r="AL638" s="342"/>
    </row>
    <row r="639" spans="3:38" ht="14" x14ac:dyDescent="0.35">
      <c r="C639" s="241"/>
      <c r="D639" s="225" t="str">
        <f>IF(ISBLANK(Tableau2[[#This Row],[Date de signature]]),"",UPPER(TEXT(Tableau2[[#This Row],[Date de signature]],"mmm")))</f>
        <v/>
      </c>
      <c r="E639" s="231" t="str">
        <f>IF(ISBLANK(Tableau2[[#This Row],[Date de signature]]),"",UPPER(TEXT(Tableau2[[#This Row],[Date de signature]],"AAAA")))</f>
        <v/>
      </c>
      <c r="F639" s="240"/>
      <c r="G639" s="242"/>
      <c r="H639" s="328"/>
      <c r="I639" s="327"/>
      <c r="J639" s="333"/>
      <c r="K639" s="324" t="str">
        <f>IFERROR(VLOOKUP(Tableau2[[#This Row],[Nom association/Sigle]],Tableau1[],2,FALSE),"")</f>
        <v/>
      </c>
      <c r="L639" s="324" t="str">
        <f>IFERROR(VLOOKUP(Tableau2[[#This Row],[Nom association/Sigle]],Tableau1[],4,FALSE),"")</f>
        <v/>
      </c>
      <c r="M639" s="324" t="str">
        <f>IFERROR(VLOOKUP(Tableau2[[#This Row],[Nom association/Sigle]],Tableau1[],5,FALSE),"")</f>
        <v/>
      </c>
      <c r="N639" s="73" t="str">
        <f>IFERROR(VLOOKUP(Tableau2[[#This Row],[Nom association/Sigle]],Tableau1[],6,FALSE),"")</f>
        <v/>
      </c>
      <c r="O639" s="324" t="str">
        <f>IFERROR(VLOOKUP(Tableau2[[#This Row],[Nom association/Sigle]],Tableau1[],7,FALSE),"")</f>
        <v/>
      </c>
      <c r="P639" s="222"/>
      <c r="Q639" s="333"/>
      <c r="R639" s="222"/>
      <c r="S639" s="223"/>
      <c r="T639" s="224"/>
      <c r="U639" s="224"/>
      <c r="V639" s="222"/>
      <c r="W639" s="220"/>
      <c r="X639" s="220" t="str">
        <f>IF(ISBLANK(Tableau2[[#This Row],[Date de début]]),"",UPPER(TEXT(Tableau2[[#This Row],[Date de début]],"mmm")))</f>
        <v/>
      </c>
      <c r="Y639" s="219" t="str">
        <f>IF(ISBLANK(Tableau2[[#This Row],[Date de début]]),"",UPPER(TEXT(Tableau2[[#This Row],[Date de début]],"AAAA")))</f>
        <v/>
      </c>
      <c r="Z639" s="220"/>
      <c r="AA639" s="218" t="str">
        <f>IF(ISBLANK(Tableau2[[#This Row],[Date de fin]]),"",UPPER(TEXT(Tableau2[[#This Row],[Date de fin]],"mmm")))</f>
        <v/>
      </c>
      <c r="AB639" s="221" t="str">
        <f>IF(ISBLANK(Tableau2[[#This Row],[Date de fin]]),"",UPPER(TEXT(Tableau2[[#This Row],[Date de fin]],"AAAA")))</f>
        <v/>
      </c>
      <c r="AC639" s="229">
        <f>DATEDIF(Tableau2[[#This Row],[Date de début]],Tableau2[[#This Row],[Date de fin]],"m")</f>
        <v>0</v>
      </c>
      <c r="AD639" s="224"/>
      <c r="AE639" s="225"/>
      <c r="AF639" s="225"/>
      <c r="AG639" s="222"/>
      <c r="AH639" s="227"/>
      <c r="AI639" s="226"/>
      <c r="AJ639" s="340"/>
      <c r="AK639" s="341">
        <f t="shared" si="11"/>
        <v>0</v>
      </c>
      <c r="AL639" s="342"/>
    </row>
    <row r="640" spans="3:38" ht="14" x14ac:dyDescent="0.35">
      <c r="C640" s="241"/>
      <c r="D640" s="225" t="str">
        <f>IF(ISBLANK(Tableau2[[#This Row],[Date de signature]]),"",UPPER(TEXT(Tableau2[[#This Row],[Date de signature]],"mmm")))</f>
        <v/>
      </c>
      <c r="E640" s="231" t="str">
        <f>IF(ISBLANK(Tableau2[[#This Row],[Date de signature]]),"",UPPER(TEXT(Tableau2[[#This Row],[Date de signature]],"AAAA")))</f>
        <v/>
      </c>
      <c r="F640" s="240"/>
      <c r="G640" s="242"/>
      <c r="H640" s="328"/>
      <c r="I640" s="327"/>
      <c r="J640" s="333"/>
      <c r="K640" s="324" t="str">
        <f>IFERROR(VLOOKUP(Tableau2[[#This Row],[Nom association/Sigle]],Tableau1[],2,FALSE),"")</f>
        <v/>
      </c>
      <c r="L640" s="324" t="str">
        <f>IFERROR(VLOOKUP(Tableau2[[#This Row],[Nom association/Sigle]],Tableau1[],4,FALSE),"")</f>
        <v/>
      </c>
      <c r="M640" s="324" t="str">
        <f>IFERROR(VLOOKUP(Tableau2[[#This Row],[Nom association/Sigle]],Tableau1[],5,FALSE),"")</f>
        <v/>
      </c>
      <c r="N640" s="73" t="str">
        <f>IFERROR(VLOOKUP(Tableau2[[#This Row],[Nom association/Sigle]],Tableau1[],6,FALSE),"")</f>
        <v/>
      </c>
      <c r="O640" s="324" t="str">
        <f>IFERROR(VLOOKUP(Tableau2[[#This Row],[Nom association/Sigle]],Tableau1[],7,FALSE),"")</f>
        <v/>
      </c>
      <c r="P640" s="222"/>
      <c r="Q640" s="333"/>
      <c r="R640" s="222"/>
      <c r="S640" s="223"/>
      <c r="T640" s="224"/>
      <c r="U640" s="224"/>
      <c r="V640" s="222"/>
      <c r="W640" s="220"/>
      <c r="X640" s="220" t="str">
        <f>IF(ISBLANK(Tableau2[[#This Row],[Date de début]]),"",UPPER(TEXT(Tableau2[[#This Row],[Date de début]],"mmm")))</f>
        <v/>
      </c>
      <c r="Y640" s="219" t="str">
        <f>IF(ISBLANK(Tableau2[[#This Row],[Date de début]]),"",UPPER(TEXT(Tableau2[[#This Row],[Date de début]],"AAAA")))</f>
        <v/>
      </c>
      <c r="Z640" s="220"/>
      <c r="AA640" s="218" t="str">
        <f>IF(ISBLANK(Tableau2[[#This Row],[Date de fin]]),"",UPPER(TEXT(Tableau2[[#This Row],[Date de fin]],"mmm")))</f>
        <v/>
      </c>
      <c r="AB640" s="221" t="str">
        <f>IF(ISBLANK(Tableau2[[#This Row],[Date de fin]]),"",UPPER(TEXT(Tableau2[[#This Row],[Date de fin]],"AAAA")))</f>
        <v/>
      </c>
      <c r="AC640" s="229">
        <f>DATEDIF(Tableau2[[#This Row],[Date de début]],Tableau2[[#This Row],[Date de fin]],"m")</f>
        <v>0</v>
      </c>
      <c r="AD640" s="224"/>
      <c r="AE640" s="225"/>
      <c r="AF640" s="225"/>
      <c r="AG640" s="222"/>
      <c r="AH640" s="227"/>
      <c r="AI640" s="226"/>
      <c r="AJ640" s="340"/>
      <c r="AK640" s="341">
        <f t="shared" si="11"/>
        <v>0</v>
      </c>
      <c r="AL640" s="342"/>
    </row>
    <row r="641" spans="3:38" ht="14" x14ac:dyDescent="0.35">
      <c r="C641" s="241"/>
      <c r="D641" s="225" t="str">
        <f>IF(ISBLANK(Tableau2[[#This Row],[Date de signature]]),"",UPPER(TEXT(Tableau2[[#This Row],[Date de signature]],"mmm")))</f>
        <v/>
      </c>
      <c r="E641" s="231" t="str">
        <f>IF(ISBLANK(Tableau2[[#This Row],[Date de signature]]),"",UPPER(TEXT(Tableau2[[#This Row],[Date de signature]],"AAAA")))</f>
        <v/>
      </c>
      <c r="F641" s="240"/>
      <c r="G641" s="242"/>
      <c r="H641" s="328"/>
      <c r="I641" s="327"/>
      <c r="J641" s="333"/>
      <c r="K641" s="324" t="str">
        <f>IFERROR(VLOOKUP(Tableau2[[#This Row],[Nom association/Sigle]],Tableau1[],2,FALSE),"")</f>
        <v/>
      </c>
      <c r="L641" s="324" t="str">
        <f>IFERROR(VLOOKUP(Tableau2[[#This Row],[Nom association/Sigle]],Tableau1[],4,FALSE),"")</f>
        <v/>
      </c>
      <c r="M641" s="324" t="str">
        <f>IFERROR(VLOOKUP(Tableau2[[#This Row],[Nom association/Sigle]],Tableau1[],5,FALSE),"")</f>
        <v/>
      </c>
      <c r="N641" s="73" t="str">
        <f>IFERROR(VLOOKUP(Tableau2[[#This Row],[Nom association/Sigle]],Tableau1[],6,FALSE),"")</f>
        <v/>
      </c>
      <c r="O641" s="324" t="str">
        <f>IFERROR(VLOOKUP(Tableau2[[#This Row],[Nom association/Sigle]],Tableau1[],7,FALSE),"")</f>
        <v/>
      </c>
      <c r="P641" s="222"/>
      <c r="Q641" s="333"/>
      <c r="R641" s="222"/>
      <c r="S641" s="223"/>
      <c r="T641" s="224"/>
      <c r="U641" s="224"/>
      <c r="V641" s="222"/>
      <c r="W641" s="220"/>
      <c r="X641" s="220" t="str">
        <f>IF(ISBLANK(Tableau2[[#This Row],[Date de début]]),"",UPPER(TEXT(Tableau2[[#This Row],[Date de début]],"mmm")))</f>
        <v/>
      </c>
      <c r="Y641" s="219" t="str">
        <f>IF(ISBLANK(Tableau2[[#This Row],[Date de début]]),"",UPPER(TEXT(Tableau2[[#This Row],[Date de début]],"AAAA")))</f>
        <v/>
      </c>
      <c r="Z641" s="220"/>
      <c r="AA641" s="218" t="str">
        <f>IF(ISBLANK(Tableau2[[#This Row],[Date de fin]]),"",UPPER(TEXT(Tableau2[[#This Row],[Date de fin]],"mmm")))</f>
        <v/>
      </c>
      <c r="AB641" s="221" t="str">
        <f>IF(ISBLANK(Tableau2[[#This Row],[Date de fin]]),"",UPPER(TEXT(Tableau2[[#This Row],[Date de fin]],"AAAA")))</f>
        <v/>
      </c>
      <c r="AC641" s="229">
        <f>DATEDIF(Tableau2[[#This Row],[Date de début]],Tableau2[[#This Row],[Date de fin]],"m")</f>
        <v>0</v>
      </c>
      <c r="AD641" s="224"/>
      <c r="AE641" s="225"/>
      <c r="AF641" s="225"/>
      <c r="AG641" s="222"/>
      <c r="AH641" s="227"/>
      <c r="AI641" s="226"/>
      <c r="AJ641" s="340"/>
      <c r="AK641" s="341">
        <f t="shared" si="11"/>
        <v>0</v>
      </c>
      <c r="AL641" s="342"/>
    </row>
    <row r="642" spans="3:38" ht="14" x14ac:dyDescent="0.35">
      <c r="C642" s="241"/>
      <c r="D642" s="225" t="str">
        <f>IF(ISBLANK(Tableau2[[#This Row],[Date de signature]]),"",UPPER(TEXT(Tableau2[[#This Row],[Date de signature]],"mmm")))</f>
        <v/>
      </c>
      <c r="E642" s="231" t="str">
        <f>IF(ISBLANK(Tableau2[[#This Row],[Date de signature]]),"",UPPER(TEXT(Tableau2[[#This Row],[Date de signature]],"AAAA")))</f>
        <v/>
      </c>
      <c r="F642" s="240"/>
      <c r="G642" s="242"/>
      <c r="H642" s="328"/>
      <c r="I642" s="327"/>
      <c r="J642" s="333"/>
      <c r="K642" s="324" t="str">
        <f>IFERROR(VLOOKUP(Tableau2[[#This Row],[Nom association/Sigle]],Tableau1[],2,FALSE),"")</f>
        <v/>
      </c>
      <c r="L642" s="324" t="str">
        <f>IFERROR(VLOOKUP(Tableau2[[#This Row],[Nom association/Sigle]],Tableau1[],4,FALSE),"")</f>
        <v/>
      </c>
      <c r="M642" s="324" t="str">
        <f>IFERROR(VLOOKUP(Tableau2[[#This Row],[Nom association/Sigle]],Tableau1[],5,FALSE),"")</f>
        <v/>
      </c>
      <c r="N642" s="73" t="str">
        <f>IFERROR(VLOOKUP(Tableau2[[#This Row],[Nom association/Sigle]],Tableau1[],6,FALSE),"")</f>
        <v/>
      </c>
      <c r="O642" s="324" t="str">
        <f>IFERROR(VLOOKUP(Tableau2[[#This Row],[Nom association/Sigle]],Tableau1[],7,FALSE),"")</f>
        <v/>
      </c>
      <c r="P642" s="222"/>
      <c r="Q642" s="333"/>
      <c r="R642" s="222"/>
      <c r="S642" s="223"/>
      <c r="T642" s="224"/>
      <c r="U642" s="224"/>
      <c r="V642" s="222"/>
      <c r="W642" s="220"/>
      <c r="X642" s="220" t="str">
        <f>IF(ISBLANK(Tableau2[[#This Row],[Date de début]]),"",UPPER(TEXT(Tableau2[[#This Row],[Date de début]],"mmm")))</f>
        <v/>
      </c>
      <c r="Y642" s="219" t="str">
        <f>IF(ISBLANK(Tableau2[[#This Row],[Date de début]]),"",UPPER(TEXT(Tableau2[[#This Row],[Date de début]],"AAAA")))</f>
        <v/>
      </c>
      <c r="Z642" s="220"/>
      <c r="AA642" s="218" t="str">
        <f>IF(ISBLANK(Tableau2[[#This Row],[Date de fin]]),"",UPPER(TEXT(Tableau2[[#This Row],[Date de fin]],"mmm")))</f>
        <v/>
      </c>
      <c r="AB642" s="221" t="str">
        <f>IF(ISBLANK(Tableau2[[#This Row],[Date de fin]]),"",UPPER(TEXT(Tableau2[[#This Row],[Date de fin]],"AAAA")))</f>
        <v/>
      </c>
      <c r="AC642" s="229">
        <f>DATEDIF(Tableau2[[#This Row],[Date de début]],Tableau2[[#This Row],[Date de fin]],"m")</f>
        <v>0</v>
      </c>
      <c r="AD642" s="224"/>
      <c r="AE642" s="225"/>
      <c r="AF642" s="225"/>
      <c r="AG642" s="222"/>
      <c r="AH642" s="227"/>
      <c r="AI642" s="226"/>
      <c r="AJ642" s="340"/>
      <c r="AK642" s="341">
        <f t="shared" si="11"/>
        <v>0</v>
      </c>
      <c r="AL642" s="342"/>
    </row>
    <row r="643" spans="3:38" ht="14" x14ac:dyDescent="0.35">
      <c r="C643" s="241"/>
      <c r="D643" s="225" t="str">
        <f>IF(ISBLANK(Tableau2[[#This Row],[Date de signature]]),"",UPPER(TEXT(Tableau2[[#This Row],[Date de signature]],"mmm")))</f>
        <v/>
      </c>
      <c r="E643" s="231" t="str">
        <f>IF(ISBLANK(Tableau2[[#This Row],[Date de signature]]),"",UPPER(TEXT(Tableau2[[#This Row],[Date de signature]],"AAAA")))</f>
        <v/>
      </c>
      <c r="F643" s="240"/>
      <c r="G643" s="242"/>
      <c r="H643" s="328"/>
      <c r="I643" s="327"/>
      <c r="J643" s="333"/>
      <c r="K643" s="324" t="str">
        <f>IFERROR(VLOOKUP(Tableau2[[#This Row],[Nom association/Sigle]],Tableau1[],2,FALSE),"")</f>
        <v/>
      </c>
      <c r="L643" s="324" t="str">
        <f>IFERROR(VLOOKUP(Tableau2[[#This Row],[Nom association/Sigle]],Tableau1[],4,FALSE),"")</f>
        <v/>
      </c>
      <c r="M643" s="324" t="str">
        <f>IFERROR(VLOOKUP(Tableau2[[#This Row],[Nom association/Sigle]],Tableau1[],5,FALSE),"")</f>
        <v/>
      </c>
      <c r="N643" s="73" t="str">
        <f>IFERROR(VLOOKUP(Tableau2[[#This Row],[Nom association/Sigle]],Tableau1[],6,FALSE),"")</f>
        <v/>
      </c>
      <c r="O643" s="324" t="str">
        <f>IFERROR(VLOOKUP(Tableau2[[#This Row],[Nom association/Sigle]],Tableau1[],7,FALSE),"")</f>
        <v/>
      </c>
      <c r="P643" s="222"/>
      <c r="Q643" s="333"/>
      <c r="R643" s="222"/>
      <c r="S643" s="223"/>
      <c r="T643" s="224"/>
      <c r="U643" s="224"/>
      <c r="V643" s="222"/>
      <c r="W643" s="220"/>
      <c r="X643" s="220" t="str">
        <f>IF(ISBLANK(Tableau2[[#This Row],[Date de début]]),"",UPPER(TEXT(Tableau2[[#This Row],[Date de début]],"mmm")))</f>
        <v/>
      </c>
      <c r="Y643" s="219" t="str">
        <f>IF(ISBLANK(Tableau2[[#This Row],[Date de début]]),"",UPPER(TEXT(Tableau2[[#This Row],[Date de début]],"AAAA")))</f>
        <v/>
      </c>
      <c r="Z643" s="220"/>
      <c r="AA643" s="218" t="str">
        <f>IF(ISBLANK(Tableau2[[#This Row],[Date de fin]]),"",UPPER(TEXT(Tableau2[[#This Row],[Date de fin]],"mmm")))</f>
        <v/>
      </c>
      <c r="AB643" s="221" t="str">
        <f>IF(ISBLANK(Tableau2[[#This Row],[Date de fin]]),"",UPPER(TEXT(Tableau2[[#This Row],[Date de fin]],"AAAA")))</f>
        <v/>
      </c>
      <c r="AC643" s="229">
        <f>DATEDIF(Tableau2[[#This Row],[Date de début]],Tableau2[[#This Row],[Date de fin]],"m")</f>
        <v>0</v>
      </c>
      <c r="AD643" s="224"/>
      <c r="AE643" s="225"/>
      <c r="AF643" s="225"/>
      <c r="AG643" s="222"/>
      <c r="AH643" s="227"/>
      <c r="AI643" s="226"/>
      <c r="AJ643" s="340"/>
      <c r="AK643" s="341">
        <f t="shared" si="11"/>
        <v>0</v>
      </c>
      <c r="AL643" s="342"/>
    </row>
    <row r="644" spans="3:38" ht="14" x14ac:dyDescent="0.35">
      <c r="C644" s="241"/>
      <c r="D644" s="225" t="str">
        <f>IF(ISBLANK(Tableau2[[#This Row],[Date de signature]]),"",UPPER(TEXT(Tableau2[[#This Row],[Date de signature]],"mmm")))</f>
        <v/>
      </c>
      <c r="E644" s="231" t="str">
        <f>IF(ISBLANK(Tableau2[[#This Row],[Date de signature]]),"",UPPER(TEXT(Tableau2[[#This Row],[Date de signature]],"AAAA")))</f>
        <v/>
      </c>
      <c r="F644" s="240"/>
      <c r="G644" s="242"/>
      <c r="H644" s="328"/>
      <c r="I644" s="327"/>
      <c r="J644" s="333"/>
      <c r="K644" s="324" t="str">
        <f>IFERROR(VLOOKUP(Tableau2[[#This Row],[Nom association/Sigle]],Tableau1[],2,FALSE),"")</f>
        <v/>
      </c>
      <c r="L644" s="324" t="str">
        <f>IFERROR(VLOOKUP(Tableau2[[#This Row],[Nom association/Sigle]],Tableau1[],4,FALSE),"")</f>
        <v/>
      </c>
      <c r="M644" s="324" t="str">
        <f>IFERROR(VLOOKUP(Tableau2[[#This Row],[Nom association/Sigle]],Tableau1[],5,FALSE),"")</f>
        <v/>
      </c>
      <c r="N644" s="73" t="str">
        <f>IFERROR(VLOOKUP(Tableau2[[#This Row],[Nom association/Sigle]],Tableau1[],6,FALSE),"")</f>
        <v/>
      </c>
      <c r="O644" s="324" t="str">
        <f>IFERROR(VLOOKUP(Tableau2[[#This Row],[Nom association/Sigle]],Tableau1[],7,FALSE),"")</f>
        <v/>
      </c>
      <c r="P644" s="222"/>
      <c r="Q644" s="333"/>
      <c r="R644" s="222"/>
      <c r="S644" s="223"/>
      <c r="T644" s="224"/>
      <c r="U644" s="224"/>
      <c r="V644" s="222"/>
      <c r="W644" s="220"/>
      <c r="X644" s="220" t="str">
        <f>IF(ISBLANK(Tableau2[[#This Row],[Date de début]]),"",UPPER(TEXT(Tableau2[[#This Row],[Date de début]],"mmm")))</f>
        <v/>
      </c>
      <c r="Y644" s="219" t="str">
        <f>IF(ISBLANK(Tableau2[[#This Row],[Date de début]]),"",UPPER(TEXT(Tableau2[[#This Row],[Date de début]],"AAAA")))</f>
        <v/>
      </c>
      <c r="Z644" s="220"/>
      <c r="AA644" s="218" t="str">
        <f>IF(ISBLANK(Tableau2[[#This Row],[Date de fin]]),"",UPPER(TEXT(Tableau2[[#This Row],[Date de fin]],"mmm")))</f>
        <v/>
      </c>
      <c r="AB644" s="221" t="str">
        <f>IF(ISBLANK(Tableau2[[#This Row],[Date de fin]]),"",UPPER(TEXT(Tableau2[[#This Row],[Date de fin]],"AAAA")))</f>
        <v/>
      </c>
      <c r="AC644" s="229">
        <f>DATEDIF(Tableau2[[#This Row],[Date de début]],Tableau2[[#This Row],[Date de fin]],"m")</f>
        <v>0</v>
      </c>
      <c r="AD644" s="224"/>
      <c r="AE644" s="225"/>
      <c r="AF644" s="225"/>
      <c r="AG644" s="222"/>
      <c r="AH644" s="227"/>
      <c r="AI644" s="226"/>
      <c r="AJ644" s="340"/>
      <c r="AK644" s="341">
        <f t="shared" si="11"/>
        <v>0</v>
      </c>
      <c r="AL644" s="342"/>
    </row>
    <row r="645" spans="3:38" ht="14" x14ac:dyDescent="0.35">
      <c r="C645" s="241"/>
      <c r="D645" s="225" t="str">
        <f>IF(ISBLANK(Tableau2[[#This Row],[Date de signature]]),"",UPPER(TEXT(Tableau2[[#This Row],[Date de signature]],"mmm")))</f>
        <v/>
      </c>
      <c r="E645" s="231" t="str">
        <f>IF(ISBLANK(Tableau2[[#This Row],[Date de signature]]),"",UPPER(TEXT(Tableau2[[#This Row],[Date de signature]],"AAAA")))</f>
        <v/>
      </c>
      <c r="F645" s="240"/>
      <c r="G645" s="242"/>
      <c r="H645" s="328"/>
      <c r="I645" s="327"/>
      <c r="J645" s="333"/>
      <c r="K645" s="324" t="str">
        <f>IFERROR(VLOOKUP(Tableau2[[#This Row],[Nom association/Sigle]],Tableau1[],2,FALSE),"")</f>
        <v/>
      </c>
      <c r="L645" s="324" t="str">
        <f>IFERROR(VLOOKUP(Tableau2[[#This Row],[Nom association/Sigle]],Tableau1[],4,FALSE),"")</f>
        <v/>
      </c>
      <c r="M645" s="324" t="str">
        <f>IFERROR(VLOOKUP(Tableau2[[#This Row],[Nom association/Sigle]],Tableau1[],5,FALSE),"")</f>
        <v/>
      </c>
      <c r="N645" s="73" t="str">
        <f>IFERROR(VLOOKUP(Tableau2[[#This Row],[Nom association/Sigle]],Tableau1[],6,FALSE),"")</f>
        <v/>
      </c>
      <c r="O645" s="324" t="str">
        <f>IFERROR(VLOOKUP(Tableau2[[#This Row],[Nom association/Sigle]],Tableau1[],7,FALSE),"")</f>
        <v/>
      </c>
      <c r="P645" s="222"/>
      <c r="Q645" s="333"/>
      <c r="R645" s="222"/>
      <c r="S645" s="223"/>
      <c r="T645" s="224"/>
      <c r="U645" s="224"/>
      <c r="V645" s="222"/>
      <c r="W645" s="220"/>
      <c r="X645" s="220" t="str">
        <f>IF(ISBLANK(Tableau2[[#This Row],[Date de début]]),"",UPPER(TEXT(Tableau2[[#This Row],[Date de début]],"mmm")))</f>
        <v/>
      </c>
      <c r="Y645" s="219" t="str">
        <f>IF(ISBLANK(Tableau2[[#This Row],[Date de début]]),"",UPPER(TEXT(Tableau2[[#This Row],[Date de début]],"AAAA")))</f>
        <v/>
      </c>
      <c r="Z645" s="220"/>
      <c r="AA645" s="218" t="str">
        <f>IF(ISBLANK(Tableau2[[#This Row],[Date de fin]]),"",UPPER(TEXT(Tableau2[[#This Row],[Date de fin]],"mmm")))</f>
        <v/>
      </c>
      <c r="AB645" s="221" t="str">
        <f>IF(ISBLANK(Tableau2[[#This Row],[Date de fin]]),"",UPPER(TEXT(Tableau2[[#This Row],[Date de fin]],"AAAA")))</f>
        <v/>
      </c>
      <c r="AC645" s="229">
        <f>DATEDIF(Tableau2[[#This Row],[Date de début]],Tableau2[[#This Row],[Date de fin]],"m")</f>
        <v>0</v>
      </c>
      <c r="AD645" s="224"/>
      <c r="AE645" s="225"/>
      <c r="AF645" s="225"/>
      <c r="AG645" s="222"/>
      <c r="AH645" s="227"/>
      <c r="AI645" s="226"/>
      <c r="AJ645" s="340"/>
      <c r="AK645" s="341">
        <f t="shared" si="11"/>
        <v>0</v>
      </c>
      <c r="AL645" s="342"/>
    </row>
    <row r="646" spans="3:38" ht="14" x14ac:dyDescent="0.35">
      <c r="C646" s="241"/>
      <c r="D646" s="225" t="str">
        <f>IF(ISBLANK(Tableau2[[#This Row],[Date de signature]]),"",UPPER(TEXT(Tableau2[[#This Row],[Date de signature]],"mmm")))</f>
        <v/>
      </c>
      <c r="E646" s="231" t="str">
        <f>IF(ISBLANK(Tableau2[[#This Row],[Date de signature]]),"",UPPER(TEXT(Tableau2[[#This Row],[Date de signature]],"AAAA")))</f>
        <v/>
      </c>
      <c r="F646" s="240"/>
      <c r="G646" s="242"/>
      <c r="H646" s="328"/>
      <c r="I646" s="327"/>
      <c r="J646" s="333"/>
      <c r="K646" s="324" t="str">
        <f>IFERROR(VLOOKUP(Tableau2[[#This Row],[Nom association/Sigle]],Tableau1[],2,FALSE),"")</f>
        <v/>
      </c>
      <c r="L646" s="324" t="str">
        <f>IFERROR(VLOOKUP(Tableau2[[#This Row],[Nom association/Sigle]],Tableau1[],4,FALSE),"")</f>
        <v/>
      </c>
      <c r="M646" s="324" t="str">
        <f>IFERROR(VLOOKUP(Tableau2[[#This Row],[Nom association/Sigle]],Tableau1[],5,FALSE),"")</f>
        <v/>
      </c>
      <c r="N646" s="73" t="str">
        <f>IFERROR(VLOOKUP(Tableau2[[#This Row],[Nom association/Sigle]],Tableau1[],6,FALSE),"")</f>
        <v/>
      </c>
      <c r="O646" s="324" t="str">
        <f>IFERROR(VLOOKUP(Tableau2[[#This Row],[Nom association/Sigle]],Tableau1[],7,FALSE),"")</f>
        <v/>
      </c>
      <c r="P646" s="222"/>
      <c r="Q646" s="333"/>
      <c r="R646" s="222"/>
      <c r="S646" s="223"/>
      <c r="T646" s="224"/>
      <c r="U646" s="224"/>
      <c r="V646" s="222"/>
      <c r="W646" s="220"/>
      <c r="X646" s="220" t="str">
        <f>IF(ISBLANK(Tableau2[[#This Row],[Date de début]]),"",UPPER(TEXT(Tableau2[[#This Row],[Date de début]],"mmm")))</f>
        <v/>
      </c>
      <c r="Y646" s="219" t="str">
        <f>IF(ISBLANK(Tableau2[[#This Row],[Date de début]]),"",UPPER(TEXT(Tableau2[[#This Row],[Date de début]],"AAAA")))</f>
        <v/>
      </c>
      <c r="Z646" s="220"/>
      <c r="AA646" s="218" t="str">
        <f>IF(ISBLANK(Tableau2[[#This Row],[Date de fin]]),"",UPPER(TEXT(Tableau2[[#This Row],[Date de fin]],"mmm")))</f>
        <v/>
      </c>
      <c r="AB646" s="221" t="str">
        <f>IF(ISBLANK(Tableau2[[#This Row],[Date de fin]]),"",UPPER(TEXT(Tableau2[[#This Row],[Date de fin]],"AAAA")))</f>
        <v/>
      </c>
      <c r="AC646" s="229">
        <f>DATEDIF(Tableau2[[#This Row],[Date de début]],Tableau2[[#This Row],[Date de fin]],"m")</f>
        <v>0</v>
      </c>
      <c r="AD646" s="224"/>
      <c r="AE646" s="225"/>
      <c r="AF646" s="225"/>
      <c r="AG646" s="222"/>
      <c r="AH646" s="227"/>
      <c r="AI646" s="226"/>
      <c r="AJ646" s="340"/>
      <c r="AK646" s="341">
        <f t="shared" si="11"/>
        <v>0</v>
      </c>
      <c r="AL646" s="342"/>
    </row>
    <row r="647" spans="3:38" ht="14" x14ac:dyDescent="0.35">
      <c r="C647" s="241"/>
      <c r="D647" s="225" t="str">
        <f>IF(ISBLANK(Tableau2[[#This Row],[Date de signature]]),"",UPPER(TEXT(Tableau2[[#This Row],[Date de signature]],"mmm")))</f>
        <v/>
      </c>
      <c r="E647" s="231" t="str">
        <f>IF(ISBLANK(Tableau2[[#This Row],[Date de signature]]),"",UPPER(TEXT(Tableau2[[#This Row],[Date de signature]],"AAAA")))</f>
        <v/>
      </c>
      <c r="F647" s="240"/>
      <c r="G647" s="242"/>
      <c r="H647" s="328"/>
      <c r="I647" s="327"/>
      <c r="J647" s="333"/>
      <c r="K647" s="324" t="str">
        <f>IFERROR(VLOOKUP(Tableau2[[#This Row],[Nom association/Sigle]],Tableau1[],2,FALSE),"")</f>
        <v/>
      </c>
      <c r="L647" s="324" t="str">
        <f>IFERROR(VLOOKUP(Tableau2[[#This Row],[Nom association/Sigle]],Tableau1[],4,FALSE),"")</f>
        <v/>
      </c>
      <c r="M647" s="324" t="str">
        <f>IFERROR(VLOOKUP(Tableau2[[#This Row],[Nom association/Sigle]],Tableau1[],5,FALSE),"")</f>
        <v/>
      </c>
      <c r="N647" s="73" t="str">
        <f>IFERROR(VLOOKUP(Tableau2[[#This Row],[Nom association/Sigle]],Tableau1[],6,FALSE),"")</f>
        <v/>
      </c>
      <c r="O647" s="324" t="str">
        <f>IFERROR(VLOOKUP(Tableau2[[#This Row],[Nom association/Sigle]],Tableau1[],7,FALSE),"")</f>
        <v/>
      </c>
      <c r="P647" s="222"/>
      <c r="Q647" s="333"/>
      <c r="R647" s="222"/>
      <c r="S647" s="223"/>
      <c r="T647" s="224"/>
      <c r="U647" s="224"/>
      <c r="V647" s="222"/>
      <c r="W647" s="220"/>
      <c r="X647" s="220" t="str">
        <f>IF(ISBLANK(Tableau2[[#This Row],[Date de début]]),"",UPPER(TEXT(Tableau2[[#This Row],[Date de début]],"mmm")))</f>
        <v/>
      </c>
      <c r="Y647" s="219" t="str">
        <f>IF(ISBLANK(Tableau2[[#This Row],[Date de début]]),"",UPPER(TEXT(Tableau2[[#This Row],[Date de début]],"AAAA")))</f>
        <v/>
      </c>
      <c r="Z647" s="220"/>
      <c r="AA647" s="218" t="str">
        <f>IF(ISBLANK(Tableau2[[#This Row],[Date de fin]]),"",UPPER(TEXT(Tableau2[[#This Row],[Date de fin]],"mmm")))</f>
        <v/>
      </c>
      <c r="AB647" s="221" t="str">
        <f>IF(ISBLANK(Tableau2[[#This Row],[Date de fin]]),"",UPPER(TEXT(Tableau2[[#This Row],[Date de fin]],"AAAA")))</f>
        <v/>
      </c>
      <c r="AC647" s="229">
        <f>DATEDIF(Tableau2[[#This Row],[Date de début]],Tableau2[[#This Row],[Date de fin]],"m")</f>
        <v>0</v>
      </c>
      <c r="AD647" s="224"/>
      <c r="AE647" s="225"/>
      <c r="AF647" s="225"/>
      <c r="AG647" s="222"/>
      <c r="AH647" s="227"/>
      <c r="AI647" s="226"/>
      <c r="AJ647" s="340"/>
      <c r="AK647" s="341">
        <f t="shared" si="11"/>
        <v>0</v>
      </c>
      <c r="AL647" s="342"/>
    </row>
    <row r="648" spans="3:38" ht="14" x14ac:dyDescent="0.35">
      <c r="C648" s="241"/>
      <c r="D648" s="225" t="str">
        <f>IF(ISBLANK(Tableau2[[#This Row],[Date de signature]]),"",UPPER(TEXT(Tableau2[[#This Row],[Date de signature]],"mmm")))</f>
        <v/>
      </c>
      <c r="E648" s="231" t="str">
        <f>IF(ISBLANK(Tableau2[[#This Row],[Date de signature]]),"",UPPER(TEXT(Tableau2[[#This Row],[Date de signature]],"AAAA")))</f>
        <v/>
      </c>
      <c r="F648" s="240"/>
      <c r="G648" s="242"/>
      <c r="H648" s="328"/>
      <c r="I648" s="327"/>
      <c r="J648" s="333"/>
      <c r="K648" s="324" t="str">
        <f>IFERROR(VLOOKUP(Tableau2[[#This Row],[Nom association/Sigle]],Tableau1[],2,FALSE),"")</f>
        <v/>
      </c>
      <c r="L648" s="324" t="str">
        <f>IFERROR(VLOOKUP(Tableau2[[#This Row],[Nom association/Sigle]],Tableau1[],4,FALSE),"")</f>
        <v/>
      </c>
      <c r="M648" s="324" t="str">
        <f>IFERROR(VLOOKUP(Tableau2[[#This Row],[Nom association/Sigle]],Tableau1[],5,FALSE),"")</f>
        <v/>
      </c>
      <c r="N648" s="73" t="str">
        <f>IFERROR(VLOOKUP(Tableau2[[#This Row],[Nom association/Sigle]],Tableau1[],6,FALSE),"")</f>
        <v/>
      </c>
      <c r="O648" s="324" t="str">
        <f>IFERROR(VLOOKUP(Tableau2[[#This Row],[Nom association/Sigle]],Tableau1[],7,FALSE),"")</f>
        <v/>
      </c>
      <c r="P648" s="222"/>
      <c r="Q648" s="333"/>
      <c r="R648" s="222"/>
      <c r="S648" s="223"/>
      <c r="T648" s="224"/>
      <c r="U648" s="224"/>
      <c r="V648" s="222"/>
      <c r="W648" s="220"/>
      <c r="X648" s="220" t="str">
        <f>IF(ISBLANK(Tableau2[[#This Row],[Date de début]]),"",UPPER(TEXT(Tableau2[[#This Row],[Date de début]],"mmm")))</f>
        <v/>
      </c>
      <c r="Y648" s="219" t="str">
        <f>IF(ISBLANK(Tableau2[[#This Row],[Date de début]]),"",UPPER(TEXT(Tableau2[[#This Row],[Date de début]],"AAAA")))</f>
        <v/>
      </c>
      <c r="Z648" s="220"/>
      <c r="AA648" s="218" t="str">
        <f>IF(ISBLANK(Tableau2[[#This Row],[Date de fin]]),"",UPPER(TEXT(Tableau2[[#This Row],[Date de fin]],"mmm")))</f>
        <v/>
      </c>
      <c r="AB648" s="221" t="str">
        <f>IF(ISBLANK(Tableau2[[#This Row],[Date de fin]]),"",UPPER(TEXT(Tableau2[[#This Row],[Date de fin]],"AAAA")))</f>
        <v/>
      </c>
      <c r="AC648" s="229">
        <f>DATEDIF(Tableau2[[#This Row],[Date de début]],Tableau2[[#This Row],[Date de fin]],"m")</f>
        <v>0</v>
      </c>
      <c r="AD648" s="224"/>
      <c r="AE648" s="225"/>
      <c r="AF648" s="225"/>
      <c r="AG648" s="222"/>
      <c r="AH648" s="227"/>
      <c r="AI648" s="226"/>
      <c r="AJ648" s="340"/>
      <c r="AK648" s="341">
        <f t="shared" si="11"/>
        <v>0</v>
      </c>
      <c r="AL648" s="342"/>
    </row>
    <row r="649" spans="3:38" ht="14" x14ac:dyDescent="0.35">
      <c r="C649" s="241"/>
      <c r="D649" s="225" t="str">
        <f>IF(ISBLANK(Tableau2[[#This Row],[Date de signature]]),"",UPPER(TEXT(Tableau2[[#This Row],[Date de signature]],"mmm")))</f>
        <v/>
      </c>
      <c r="E649" s="231" t="str">
        <f>IF(ISBLANK(Tableau2[[#This Row],[Date de signature]]),"",UPPER(TEXT(Tableau2[[#This Row],[Date de signature]],"AAAA")))</f>
        <v/>
      </c>
      <c r="F649" s="240"/>
      <c r="G649" s="242"/>
      <c r="H649" s="328"/>
      <c r="I649" s="327"/>
      <c r="J649" s="333"/>
      <c r="K649" s="324" t="str">
        <f>IFERROR(VLOOKUP(Tableau2[[#This Row],[Nom association/Sigle]],Tableau1[],2,FALSE),"")</f>
        <v/>
      </c>
      <c r="L649" s="324" t="str">
        <f>IFERROR(VLOOKUP(Tableau2[[#This Row],[Nom association/Sigle]],Tableau1[],4,FALSE),"")</f>
        <v/>
      </c>
      <c r="M649" s="324" t="str">
        <f>IFERROR(VLOOKUP(Tableau2[[#This Row],[Nom association/Sigle]],Tableau1[],5,FALSE),"")</f>
        <v/>
      </c>
      <c r="N649" s="73" t="str">
        <f>IFERROR(VLOOKUP(Tableau2[[#This Row],[Nom association/Sigle]],Tableau1[],6,FALSE),"")</f>
        <v/>
      </c>
      <c r="O649" s="324" t="str">
        <f>IFERROR(VLOOKUP(Tableau2[[#This Row],[Nom association/Sigle]],Tableau1[],7,FALSE),"")</f>
        <v/>
      </c>
      <c r="P649" s="222"/>
      <c r="Q649" s="333"/>
      <c r="R649" s="222"/>
      <c r="S649" s="223"/>
      <c r="T649" s="224"/>
      <c r="U649" s="224"/>
      <c r="V649" s="222"/>
      <c r="W649" s="220"/>
      <c r="X649" s="220" t="str">
        <f>IF(ISBLANK(Tableau2[[#This Row],[Date de début]]),"",UPPER(TEXT(Tableau2[[#This Row],[Date de début]],"mmm")))</f>
        <v/>
      </c>
      <c r="Y649" s="219" t="str">
        <f>IF(ISBLANK(Tableau2[[#This Row],[Date de début]]),"",UPPER(TEXT(Tableau2[[#This Row],[Date de début]],"AAAA")))</f>
        <v/>
      </c>
      <c r="Z649" s="220"/>
      <c r="AA649" s="218" t="str">
        <f>IF(ISBLANK(Tableau2[[#This Row],[Date de fin]]),"",UPPER(TEXT(Tableau2[[#This Row],[Date de fin]],"mmm")))</f>
        <v/>
      </c>
      <c r="AB649" s="221" t="str">
        <f>IF(ISBLANK(Tableau2[[#This Row],[Date de fin]]),"",UPPER(TEXT(Tableau2[[#This Row],[Date de fin]],"AAAA")))</f>
        <v/>
      </c>
      <c r="AC649" s="229">
        <f>DATEDIF(Tableau2[[#This Row],[Date de début]],Tableau2[[#This Row],[Date de fin]],"m")</f>
        <v>0</v>
      </c>
      <c r="AD649" s="224"/>
      <c r="AE649" s="225"/>
      <c r="AF649" s="225"/>
      <c r="AG649" s="222"/>
      <c r="AH649" s="227"/>
      <c r="AI649" s="226"/>
      <c r="AJ649" s="340"/>
      <c r="AK649" s="341">
        <f t="shared" si="11"/>
        <v>0</v>
      </c>
      <c r="AL649" s="342"/>
    </row>
    <row r="650" spans="3:38" ht="14" x14ac:dyDescent="0.35">
      <c r="C650" s="241"/>
      <c r="D650" s="225" t="str">
        <f>IF(ISBLANK(Tableau2[[#This Row],[Date de signature]]),"",UPPER(TEXT(Tableau2[[#This Row],[Date de signature]],"mmm")))</f>
        <v/>
      </c>
      <c r="E650" s="231" t="str">
        <f>IF(ISBLANK(Tableau2[[#This Row],[Date de signature]]),"",UPPER(TEXT(Tableau2[[#This Row],[Date de signature]],"AAAA")))</f>
        <v/>
      </c>
      <c r="F650" s="240"/>
      <c r="G650" s="242"/>
      <c r="H650" s="328"/>
      <c r="I650" s="327"/>
      <c r="J650" s="333"/>
      <c r="K650" s="324" t="str">
        <f>IFERROR(VLOOKUP(Tableau2[[#This Row],[Nom association/Sigle]],Tableau1[],2,FALSE),"")</f>
        <v/>
      </c>
      <c r="L650" s="324" t="str">
        <f>IFERROR(VLOOKUP(Tableau2[[#This Row],[Nom association/Sigle]],Tableau1[],4,FALSE),"")</f>
        <v/>
      </c>
      <c r="M650" s="324" t="str">
        <f>IFERROR(VLOOKUP(Tableau2[[#This Row],[Nom association/Sigle]],Tableau1[],5,FALSE),"")</f>
        <v/>
      </c>
      <c r="N650" s="73" t="str">
        <f>IFERROR(VLOOKUP(Tableau2[[#This Row],[Nom association/Sigle]],Tableau1[],6,FALSE),"")</f>
        <v/>
      </c>
      <c r="O650" s="324" t="str">
        <f>IFERROR(VLOOKUP(Tableau2[[#This Row],[Nom association/Sigle]],Tableau1[],7,FALSE),"")</f>
        <v/>
      </c>
      <c r="P650" s="222"/>
      <c r="Q650" s="333"/>
      <c r="R650" s="222"/>
      <c r="S650" s="223"/>
      <c r="T650" s="224"/>
      <c r="U650" s="224"/>
      <c r="V650" s="222"/>
      <c r="W650" s="220"/>
      <c r="X650" s="220" t="str">
        <f>IF(ISBLANK(Tableau2[[#This Row],[Date de début]]),"",UPPER(TEXT(Tableau2[[#This Row],[Date de début]],"mmm")))</f>
        <v/>
      </c>
      <c r="Y650" s="219" t="str">
        <f>IF(ISBLANK(Tableau2[[#This Row],[Date de début]]),"",UPPER(TEXT(Tableau2[[#This Row],[Date de début]],"AAAA")))</f>
        <v/>
      </c>
      <c r="Z650" s="220"/>
      <c r="AA650" s="218" t="str">
        <f>IF(ISBLANK(Tableau2[[#This Row],[Date de fin]]),"",UPPER(TEXT(Tableau2[[#This Row],[Date de fin]],"mmm")))</f>
        <v/>
      </c>
      <c r="AB650" s="221" t="str">
        <f>IF(ISBLANK(Tableau2[[#This Row],[Date de fin]]),"",UPPER(TEXT(Tableau2[[#This Row],[Date de fin]],"AAAA")))</f>
        <v/>
      </c>
      <c r="AC650" s="229">
        <f>DATEDIF(Tableau2[[#This Row],[Date de début]],Tableau2[[#This Row],[Date de fin]],"m")</f>
        <v>0</v>
      </c>
      <c r="AD650" s="224"/>
      <c r="AE650" s="225"/>
      <c r="AF650" s="225"/>
      <c r="AG650" s="222"/>
      <c r="AH650" s="227"/>
      <c r="AI650" s="226"/>
      <c r="AJ650" s="340"/>
      <c r="AK650" s="341">
        <f t="shared" si="11"/>
        <v>0</v>
      </c>
      <c r="AL650" s="342"/>
    </row>
    <row r="651" spans="3:38" ht="14" x14ac:dyDescent="0.35">
      <c r="C651" s="241"/>
      <c r="D651" s="225" t="str">
        <f>IF(ISBLANK(Tableau2[[#This Row],[Date de signature]]),"",UPPER(TEXT(Tableau2[[#This Row],[Date de signature]],"mmm")))</f>
        <v/>
      </c>
      <c r="E651" s="231" t="str">
        <f>IF(ISBLANK(Tableau2[[#This Row],[Date de signature]]),"",UPPER(TEXT(Tableau2[[#This Row],[Date de signature]],"AAAA")))</f>
        <v/>
      </c>
      <c r="F651" s="240"/>
      <c r="G651" s="242"/>
      <c r="H651" s="328"/>
      <c r="I651" s="327"/>
      <c r="J651" s="333"/>
      <c r="K651" s="324" t="str">
        <f>IFERROR(VLOOKUP(Tableau2[[#This Row],[Nom association/Sigle]],Tableau1[],2,FALSE),"")</f>
        <v/>
      </c>
      <c r="L651" s="324" t="str">
        <f>IFERROR(VLOOKUP(Tableau2[[#This Row],[Nom association/Sigle]],Tableau1[],4,FALSE),"")</f>
        <v/>
      </c>
      <c r="M651" s="324" t="str">
        <f>IFERROR(VLOOKUP(Tableau2[[#This Row],[Nom association/Sigle]],Tableau1[],5,FALSE),"")</f>
        <v/>
      </c>
      <c r="N651" s="73" t="str">
        <f>IFERROR(VLOOKUP(Tableau2[[#This Row],[Nom association/Sigle]],Tableau1[],6,FALSE),"")</f>
        <v/>
      </c>
      <c r="O651" s="324" t="str">
        <f>IFERROR(VLOOKUP(Tableau2[[#This Row],[Nom association/Sigle]],Tableau1[],7,FALSE),"")</f>
        <v/>
      </c>
      <c r="P651" s="222"/>
      <c r="Q651" s="333"/>
      <c r="R651" s="222"/>
      <c r="S651" s="223"/>
      <c r="T651" s="224"/>
      <c r="U651" s="224"/>
      <c r="V651" s="222"/>
      <c r="W651" s="220"/>
      <c r="X651" s="220" t="str">
        <f>IF(ISBLANK(Tableau2[[#This Row],[Date de début]]),"",UPPER(TEXT(Tableau2[[#This Row],[Date de début]],"mmm")))</f>
        <v/>
      </c>
      <c r="Y651" s="219" t="str">
        <f>IF(ISBLANK(Tableau2[[#This Row],[Date de début]]),"",UPPER(TEXT(Tableau2[[#This Row],[Date de début]],"AAAA")))</f>
        <v/>
      </c>
      <c r="Z651" s="220"/>
      <c r="AA651" s="218" t="str">
        <f>IF(ISBLANK(Tableau2[[#This Row],[Date de fin]]),"",UPPER(TEXT(Tableau2[[#This Row],[Date de fin]],"mmm")))</f>
        <v/>
      </c>
      <c r="AB651" s="221" t="str">
        <f>IF(ISBLANK(Tableau2[[#This Row],[Date de fin]]),"",UPPER(TEXT(Tableau2[[#This Row],[Date de fin]],"AAAA")))</f>
        <v/>
      </c>
      <c r="AC651" s="229">
        <f>DATEDIF(Tableau2[[#This Row],[Date de début]],Tableau2[[#This Row],[Date de fin]],"m")</f>
        <v>0</v>
      </c>
      <c r="AD651" s="224"/>
      <c r="AE651" s="225"/>
      <c r="AF651" s="225"/>
      <c r="AG651" s="222"/>
      <c r="AH651" s="227"/>
      <c r="AI651" s="226"/>
      <c r="AJ651" s="340"/>
      <c r="AK651" s="341">
        <f t="shared" si="11"/>
        <v>0</v>
      </c>
      <c r="AL651" s="342"/>
    </row>
    <row r="652" spans="3:38" ht="14" x14ac:dyDescent="0.35">
      <c r="C652" s="241"/>
      <c r="D652" s="225" t="str">
        <f>IF(ISBLANK(Tableau2[[#This Row],[Date de signature]]),"",UPPER(TEXT(Tableau2[[#This Row],[Date de signature]],"mmm")))</f>
        <v/>
      </c>
      <c r="E652" s="231" t="str">
        <f>IF(ISBLANK(Tableau2[[#This Row],[Date de signature]]),"",UPPER(TEXT(Tableau2[[#This Row],[Date de signature]],"AAAA")))</f>
        <v/>
      </c>
      <c r="F652" s="240"/>
      <c r="G652" s="242"/>
      <c r="H652" s="328"/>
      <c r="I652" s="327"/>
      <c r="J652" s="333"/>
      <c r="K652" s="324" t="str">
        <f>IFERROR(VLOOKUP(Tableau2[[#This Row],[Nom association/Sigle]],Tableau1[],2,FALSE),"")</f>
        <v/>
      </c>
      <c r="L652" s="324" t="str">
        <f>IFERROR(VLOOKUP(Tableau2[[#This Row],[Nom association/Sigle]],Tableau1[],4,FALSE),"")</f>
        <v/>
      </c>
      <c r="M652" s="324" t="str">
        <f>IFERROR(VLOOKUP(Tableau2[[#This Row],[Nom association/Sigle]],Tableau1[],5,FALSE),"")</f>
        <v/>
      </c>
      <c r="N652" s="73" t="str">
        <f>IFERROR(VLOOKUP(Tableau2[[#This Row],[Nom association/Sigle]],Tableau1[],6,FALSE),"")</f>
        <v/>
      </c>
      <c r="O652" s="324" t="str">
        <f>IFERROR(VLOOKUP(Tableau2[[#This Row],[Nom association/Sigle]],Tableau1[],7,FALSE),"")</f>
        <v/>
      </c>
      <c r="P652" s="222"/>
      <c r="Q652" s="333"/>
      <c r="R652" s="222"/>
      <c r="S652" s="223"/>
      <c r="T652" s="224"/>
      <c r="U652" s="224"/>
      <c r="V652" s="222"/>
      <c r="W652" s="220"/>
      <c r="X652" s="220" t="str">
        <f>IF(ISBLANK(Tableau2[[#This Row],[Date de début]]),"",UPPER(TEXT(Tableau2[[#This Row],[Date de début]],"mmm")))</f>
        <v/>
      </c>
      <c r="Y652" s="219" t="str">
        <f>IF(ISBLANK(Tableau2[[#This Row],[Date de début]]),"",UPPER(TEXT(Tableau2[[#This Row],[Date de début]],"AAAA")))</f>
        <v/>
      </c>
      <c r="Z652" s="220"/>
      <c r="AA652" s="218" t="str">
        <f>IF(ISBLANK(Tableau2[[#This Row],[Date de fin]]),"",UPPER(TEXT(Tableau2[[#This Row],[Date de fin]],"mmm")))</f>
        <v/>
      </c>
      <c r="AB652" s="221" t="str">
        <f>IF(ISBLANK(Tableau2[[#This Row],[Date de fin]]),"",UPPER(TEXT(Tableau2[[#This Row],[Date de fin]],"AAAA")))</f>
        <v/>
      </c>
      <c r="AC652" s="229">
        <f>DATEDIF(Tableau2[[#This Row],[Date de début]],Tableau2[[#This Row],[Date de fin]],"m")</f>
        <v>0</v>
      </c>
      <c r="AD652" s="224"/>
      <c r="AE652" s="225"/>
      <c r="AF652" s="225"/>
      <c r="AG652" s="222"/>
      <c r="AH652" s="227"/>
      <c r="AI652" s="226"/>
      <c r="AJ652" s="340"/>
      <c r="AK652" s="341">
        <f t="shared" si="11"/>
        <v>0</v>
      </c>
      <c r="AL652" s="342"/>
    </row>
    <row r="653" spans="3:38" ht="14" x14ac:dyDescent="0.35">
      <c r="C653" s="241"/>
      <c r="D653" s="225" t="str">
        <f>IF(ISBLANK(Tableau2[[#This Row],[Date de signature]]),"",UPPER(TEXT(Tableau2[[#This Row],[Date de signature]],"mmm")))</f>
        <v/>
      </c>
      <c r="E653" s="231" t="str">
        <f>IF(ISBLANK(Tableau2[[#This Row],[Date de signature]]),"",UPPER(TEXT(Tableau2[[#This Row],[Date de signature]],"AAAA")))</f>
        <v/>
      </c>
      <c r="F653" s="240"/>
      <c r="G653" s="242"/>
      <c r="H653" s="328"/>
      <c r="I653" s="327"/>
      <c r="J653" s="333"/>
      <c r="K653" s="324" t="str">
        <f>IFERROR(VLOOKUP(Tableau2[[#This Row],[Nom association/Sigle]],Tableau1[],2,FALSE),"")</f>
        <v/>
      </c>
      <c r="L653" s="324" t="str">
        <f>IFERROR(VLOOKUP(Tableau2[[#This Row],[Nom association/Sigle]],Tableau1[],4,FALSE),"")</f>
        <v/>
      </c>
      <c r="M653" s="324" t="str">
        <f>IFERROR(VLOOKUP(Tableau2[[#This Row],[Nom association/Sigle]],Tableau1[],5,FALSE),"")</f>
        <v/>
      </c>
      <c r="N653" s="73" t="str">
        <f>IFERROR(VLOOKUP(Tableau2[[#This Row],[Nom association/Sigle]],Tableau1[],6,FALSE),"")</f>
        <v/>
      </c>
      <c r="O653" s="324" t="str">
        <f>IFERROR(VLOOKUP(Tableau2[[#This Row],[Nom association/Sigle]],Tableau1[],7,FALSE),"")</f>
        <v/>
      </c>
      <c r="P653" s="222"/>
      <c r="Q653" s="333"/>
      <c r="R653" s="222"/>
      <c r="S653" s="223"/>
      <c r="T653" s="224"/>
      <c r="U653" s="224"/>
      <c r="V653" s="222"/>
      <c r="W653" s="220"/>
      <c r="X653" s="220" t="str">
        <f>IF(ISBLANK(Tableau2[[#This Row],[Date de début]]),"",UPPER(TEXT(Tableau2[[#This Row],[Date de début]],"mmm")))</f>
        <v/>
      </c>
      <c r="Y653" s="219" t="str">
        <f>IF(ISBLANK(Tableau2[[#This Row],[Date de début]]),"",UPPER(TEXT(Tableau2[[#This Row],[Date de début]],"AAAA")))</f>
        <v/>
      </c>
      <c r="Z653" s="220"/>
      <c r="AA653" s="218" t="str">
        <f>IF(ISBLANK(Tableau2[[#This Row],[Date de fin]]),"",UPPER(TEXT(Tableau2[[#This Row],[Date de fin]],"mmm")))</f>
        <v/>
      </c>
      <c r="AB653" s="221" t="str">
        <f>IF(ISBLANK(Tableau2[[#This Row],[Date de fin]]),"",UPPER(TEXT(Tableau2[[#This Row],[Date de fin]],"AAAA")))</f>
        <v/>
      </c>
      <c r="AC653" s="229">
        <f>DATEDIF(Tableau2[[#This Row],[Date de début]],Tableau2[[#This Row],[Date de fin]],"m")</f>
        <v>0</v>
      </c>
      <c r="AD653" s="224"/>
      <c r="AE653" s="225"/>
      <c r="AF653" s="225"/>
      <c r="AG653" s="222"/>
      <c r="AH653" s="227"/>
      <c r="AI653" s="226"/>
      <c r="AJ653" s="340"/>
      <c r="AK653" s="341">
        <f t="shared" si="11"/>
        <v>0</v>
      </c>
      <c r="AL653" s="342"/>
    </row>
    <row r="654" spans="3:38" ht="14" x14ac:dyDescent="0.35">
      <c r="C654" s="241"/>
      <c r="D654" s="225" t="str">
        <f>IF(ISBLANK(Tableau2[[#This Row],[Date de signature]]),"",UPPER(TEXT(Tableau2[[#This Row],[Date de signature]],"mmm")))</f>
        <v/>
      </c>
      <c r="E654" s="231" t="str">
        <f>IF(ISBLANK(Tableau2[[#This Row],[Date de signature]]),"",UPPER(TEXT(Tableau2[[#This Row],[Date de signature]],"AAAA")))</f>
        <v/>
      </c>
      <c r="F654" s="240"/>
      <c r="G654" s="242"/>
      <c r="H654" s="328"/>
      <c r="I654" s="327"/>
      <c r="J654" s="333"/>
      <c r="K654" s="324" t="str">
        <f>IFERROR(VLOOKUP(Tableau2[[#This Row],[Nom association/Sigle]],Tableau1[],2,FALSE),"")</f>
        <v/>
      </c>
      <c r="L654" s="324" t="str">
        <f>IFERROR(VLOOKUP(Tableau2[[#This Row],[Nom association/Sigle]],Tableau1[],4,FALSE),"")</f>
        <v/>
      </c>
      <c r="M654" s="324" t="str">
        <f>IFERROR(VLOOKUP(Tableau2[[#This Row],[Nom association/Sigle]],Tableau1[],5,FALSE),"")</f>
        <v/>
      </c>
      <c r="N654" s="73" t="str">
        <f>IFERROR(VLOOKUP(Tableau2[[#This Row],[Nom association/Sigle]],Tableau1[],6,FALSE),"")</f>
        <v/>
      </c>
      <c r="O654" s="324" t="str">
        <f>IFERROR(VLOOKUP(Tableau2[[#This Row],[Nom association/Sigle]],Tableau1[],7,FALSE),"")</f>
        <v/>
      </c>
      <c r="P654" s="222"/>
      <c r="Q654" s="333"/>
      <c r="R654" s="222"/>
      <c r="S654" s="223"/>
      <c r="T654" s="224"/>
      <c r="U654" s="224"/>
      <c r="V654" s="222"/>
      <c r="W654" s="220"/>
      <c r="X654" s="220" t="str">
        <f>IF(ISBLANK(Tableau2[[#This Row],[Date de début]]),"",UPPER(TEXT(Tableau2[[#This Row],[Date de début]],"mmm")))</f>
        <v/>
      </c>
      <c r="Y654" s="219" t="str">
        <f>IF(ISBLANK(Tableau2[[#This Row],[Date de début]]),"",UPPER(TEXT(Tableau2[[#This Row],[Date de début]],"AAAA")))</f>
        <v/>
      </c>
      <c r="Z654" s="220"/>
      <c r="AA654" s="218" t="str">
        <f>IF(ISBLANK(Tableau2[[#This Row],[Date de fin]]),"",UPPER(TEXT(Tableau2[[#This Row],[Date de fin]],"mmm")))</f>
        <v/>
      </c>
      <c r="AB654" s="221" t="str">
        <f>IF(ISBLANK(Tableau2[[#This Row],[Date de fin]]),"",UPPER(TEXT(Tableau2[[#This Row],[Date de fin]],"AAAA")))</f>
        <v/>
      </c>
      <c r="AC654" s="229">
        <f>DATEDIF(Tableau2[[#This Row],[Date de début]],Tableau2[[#This Row],[Date de fin]],"m")</f>
        <v>0</v>
      </c>
      <c r="AD654" s="224"/>
      <c r="AE654" s="225"/>
      <c r="AF654" s="225"/>
      <c r="AG654" s="222"/>
      <c r="AH654" s="227"/>
      <c r="AI654" s="226"/>
      <c r="AJ654" s="340"/>
      <c r="AK654" s="341">
        <f t="shared" si="11"/>
        <v>0</v>
      </c>
      <c r="AL654" s="342"/>
    </row>
    <row r="655" spans="3:38" ht="14" x14ac:dyDescent="0.35">
      <c r="C655" s="241"/>
      <c r="D655" s="225" t="str">
        <f>IF(ISBLANK(Tableau2[[#This Row],[Date de signature]]),"",UPPER(TEXT(Tableau2[[#This Row],[Date de signature]],"mmm")))</f>
        <v/>
      </c>
      <c r="E655" s="231" t="str">
        <f>IF(ISBLANK(Tableau2[[#This Row],[Date de signature]]),"",UPPER(TEXT(Tableau2[[#This Row],[Date de signature]],"AAAA")))</f>
        <v/>
      </c>
      <c r="F655" s="240"/>
      <c r="G655" s="242"/>
      <c r="H655" s="328"/>
      <c r="I655" s="327"/>
      <c r="J655" s="333"/>
      <c r="K655" s="324" t="str">
        <f>IFERROR(VLOOKUP(Tableau2[[#This Row],[Nom association/Sigle]],Tableau1[],2,FALSE),"")</f>
        <v/>
      </c>
      <c r="L655" s="324" t="str">
        <f>IFERROR(VLOOKUP(Tableau2[[#This Row],[Nom association/Sigle]],Tableau1[],4,FALSE),"")</f>
        <v/>
      </c>
      <c r="M655" s="324" t="str">
        <f>IFERROR(VLOOKUP(Tableau2[[#This Row],[Nom association/Sigle]],Tableau1[],5,FALSE),"")</f>
        <v/>
      </c>
      <c r="N655" s="73" t="str">
        <f>IFERROR(VLOOKUP(Tableau2[[#This Row],[Nom association/Sigle]],Tableau1[],6,FALSE),"")</f>
        <v/>
      </c>
      <c r="O655" s="324" t="str">
        <f>IFERROR(VLOOKUP(Tableau2[[#This Row],[Nom association/Sigle]],Tableau1[],7,FALSE),"")</f>
        <v/>
      </c>
      <c r="P655" s="222"/>
      <c r="Q655" s="333"/>
      <c r="R655" s="222"/>
      <c r="S655" s="223"/>
      <c r="T655" s="224"/>
      <c r="U655" s="224"/>
      <c r="V655" s="222"/>
      <c r="W655" s="220"/>
      <c r="X655" s="220" t="str">
        <f>IF(ISBLANK(Tableau2[[#This Row],[Date de début]]),"",UPPER(TEXT(Tableau2[[#This Row],[Date de début]],"mmm")))</f>
        <v/>
      </c>
      <c r="Y655" s="219" t="str">
        <f>IF(ISBLANK(Tableau2[[#This Row],[Date de début]]),"",UPPER(TEXT(Tableau2[[#This Row],[Date de début]],"AAAA")))</f>
        <v/>
      </c>
      <c r="Z655" s="220"/>
      <c r="AA655" s="218" t="str">
        <f>IF(ISBLANK(Tableau2[[#This Row],[Date de fin]]),"",UPPER(TEXT(Tableau2[[#This Row],[Date de fin]],"mmm")))</f>
        <v/>
      </c>
      <c r="AB655" s="221" t="str">
        <f>IF(ISBLANK(Tableau2[[#This Row],[Date de fin]]),"",UPPER(TEXT(Tableau2[[#This Row],[Date de fin]],"AAAA")))</f>
        <v/>
      </c>
      <c r="AC655" s="229">
        <f>DATEDIF(Tableau2[[#This Row],[Date de début]],Tableau2[[#This Row],[Date de fin]],"m")</f>
        <v>0</v>
      </c>
      <c r="AD655" s="224"/>
      <c r="AE655" s="225"/>
      <c r="AF655" s="225"/>
      <c r="AG655" s="222"/>
      <c r="AH655" s="227"/>
      <c r="AI655" s="226"/>
      <c r="AJ655" s="340"/>
      <c r="AK655" s="341">
        <f t="shared" si="11"/>
        <v>0</v>
      </c>
      <c r="AL655" s="342"/>
    </row>
    <row r="656" spans="3:38" ht="14" x14ac:dyDescent="0.35">
      <c r="C656" s="241"/>
      <c r="D656" s="225" t="str">
        <f>IF(ISBLANK(Tableau2[[#This Row],[Date de signature]]),"",UPPER(TEXT(Tableau2[[#This Row],[Date de signature]],"mmm")))</f>
        <v/>
      </c>
      <c r="E656" s="231" t="str">
        <f>IF(ISBLANK(Tableau2[[#This Row],[Date de signature]]),"",UPPER(TEXT(Tableau2[[#This Row],[Date de signature]],"AAAA")))</f>
        <v/>
      </c>
      <c r="F656" s="240"/>
      <c r="G656" s="242"/>
      <c r="H656" s="328"/>
      <c r="I656" s="327"/>
      <c r="J656" s="333"/>
      <c r="K656" s="324" t="str">
        <f>IFERROR(VLOOKUP(Tableau2[[#This Row],[Nom association/Sigle]],Tableau1[],2,FALSE),"")</f>
        <v/>
      </c>
      <c r="L656" s="324" t="str">
        <f>IFERROR(VLOOKUP(Tableau2[[#This Row],[Nom association/Sigle]],Tableau1[],4,FALSE),"")</f>
        <v/>
      </c>
      <c r="M656" s="324" t="str">
        <f>IFERROR(VLOOKUP(Tableau2[[#This Row],[Nom association/Sigle]],Tableau1[],5,FALSE),"")</f>
        <v/>
      </c>
      <c r="N656" s="73" t="str">
        <f>IFERROR(VLOOKUP(Tableau2[[#This Row],[Nom association/Sigle]],Tableau1[],6,FALSE),"")</f>
        <v/>
      </c>
      <c r="O656" s="324" t="str">
        <f>IFERROR(VLOOKUP(Tableau2[[#This Row],[Nom association/Sigle]],Tableau1[],7,FALSE),"")</f>
        <v/>
      </c>
      <c r="P656" s="222"/>
      <c r="Q656" s="333"/>
      <c r="R656" s="222"/>
      <c r="S656" s="223"/>
      <c r="T656" s="224"/>
      <c r="U656" s="224"/>
      <c r="V656" s="222"/>
      <c r="W656" s="220"/>
      <c r="X656" s="220" t="str">
        <f>IF(ISBLANK(Tableau2[[#This Row],[Date de début]]),"",UPPER(TEXT(Tableau2[[#This Row],[Date de début]],"mmm")))</f>
        <v/>
      </c>
      <c r="Y656" s="219" t="str">
        <f>IF(ISBLANK(Tableau2[[#This Row],[Date de début]]),"",UPPER(TEXT(Tableau2[[#This Row],[Date de début]],"AAAA")))</f>
        <v/>
      </c>
      <c r="Z656" s="220"/>
      <c r="AA656" s="218" t="str">
        <f>IF(ISBLANK(Tableau2[[#This Row],[Date de fin]]),"",UPPER(TEXT(Tableau2[[#This Row],[Date de fin]],"mmm")))</f>
        <v/>
      </c>
      <c r="AB656" s="221" t="str">
        <f>IF(ISBLANK(Tableau2[[#This Row],[Date de fin]]),"",UPPER(TEXT(Tableau2[[#This Row],[Date de fin]],"AAAA")))</f>
        <v/>
      </c>
      <c r="AC656" s="229">
        <f>DATEDIF(Tableau2[[#This Row],[Date de début]],Tableau2[[#This Row],[Date de fin]],"m")</f>
        <v>0</v>
      </c>
      <c r="AD656" s="224"/>
      <c r="AE656" s="225"/>
      <c r="AF656" s="225"/>
      <c r="AG656" s="222"/>
      <c r="AH656" s="227"/>
      <c r="AI656" s="226"/>
      <c r="AJ656" s="340"/>
      <c r="AK656" s="341">
        <f t="shared" si="11"/>
        <v>0</v>
      </c>
      <c r="AL656" s="342"/>
    </row>
    <row r="657" spans="3:38" ht="14" x14ac:dyDescent="0.35">
      <c r="C657" s="241"/>
      <c r="D657" s="225" t="str">
        <f>IF(ISBLANK(Tableau2[[#This Row],[Date de signature]]),"",UPPER(TEXT(Tableau2[[#This Row],[Date de signature]],"mmm")))</f>
        <v/>
      </c>
      <c r="E657" s="231" t="str">
        <f>IF(ISBLANK(Tableau2[[#This Row],[Date de signature]]),"",UPPER(TEXT(Tableau2[[#This Row],[Date de signature]],"AAAA")))</f>
        <v/>
      </c>
      <c r="F657" s="240"/>
      <c r="G657" s="242"/>
      <c r="H657" s="328"/>
      <c r="I657" s="327"/>
      <c r="J657" s="333"/>
      <c r="K657" s="324" t="str">
        <f>IFERROR(VLOOKUP(Tableau2[[#This Row],[Nom association/Sigle]],Tableau1[],2,FALSE),"")</f>
        <v/>
      </c>
      <c r="L657" s="324" t="str">
        <f>IFERROR(VLOOKUP(Tableau2[[#This Row],[Nom association/Sigle]],Tableau1[],4,FALSE),"")</f>
        <v/>
      </c>
      <c r="M657" s="324" t="str">
        <f>IFERROR(VLOOKUP(Tableau2[[#This Row],[Nom association/Sigle]],Tableau1[],5,FALSE),"")</f>
        <v/>
      </c>
      <c r="N657" s="73" t="str">
        <f>IFERROR(VLOOKUP(Tableau2[[#This Row],[Nom association/Sigle]],Tableau1[],6,FALSE),"")</f>
        <v/>
      </c>
      <c r="O657" s="324" t="str">
        <f>IFERROR(VLOOKUP(Tableau2[[#This Row],[Nom association/Sigle]],Tableau1[],7,FALSE),"")</f>
        <v/>
      </c>
      <c r="P657" s="222"/>
      <c r="Q657" s="333"/>
      <c r="R657" s="222"/>
      <c r="S657" s="223"/>
      <c r="T657" s="224"/>
      <c r="U657" s="224"/>
      <c r="V657" s="222"/>
      <c r="W657" s="220"/>
      <c r="X657" s="220" t="str">
        <f>IF(ISBLANK(Tableau2[[#This Row],[Date de début]]),"",UPPER(TEXT(Tableau2[[#This Row],[Date de début]],"mmm")))</f>
        <v/>
      </c>
      <c r="Y657" s="219" t="str">
        <f>IF(ISBLANK(Tableau2[[#This Row],[Date de début]]),"",UPPER(TEXT(Tableau2[[#This Row],[Date de début]],"AAAA")))</f>
        <v/>
      </c>
      <c r="Z657" s="220"/>
      <c r="AA657" s="218" t="str">
        <f>IF(ISBLANK(Tableau2[[#This Row],[Date de fin]]),"",UPPER(TEXT(Tableau2[[#This Row],[Date de fin]],"mmm")))</f>
        <v/>
      </c>
      <c r="AB657" s="221" t="str">
        <f>IF(ISBLANK(Tableau2[[#This Row],[Date de fin]]),"",UPPER(TEXT(Tableau2[[#This Row],[Date de fin]],"AAAA")))</f>
        <v/>
      </c>
      <c r="AC657" s="229">
        <f>DATEDIF(Tableau2[[#This Row],[Date de début]],Tableau2[[#This Row],[Date de fin]],"m")</f>
        <v>0</v>
      </c>
      <c r="AD657" s="224"/>
      <c r="AE657" s="225"/>
      <c r="AF657" s="225"/>
      <c r="AG657" s="222"/>
      <c r="AH657" s="227"/>
      <c r="AI657" s="226"/>
      <c r="AJ657" s="340"/>
      <c r="AK657" s="341">
        <f t="shared" si="11"/>
        <v>0</v>
      </c>
      <c r="AL657" s="342"/>
    </row>
    <row r="658" spans="3:38" ht="14" x14ac:dyDescent="0.35">
      <c r="C658" s="241"/>
      <c r="D658" s="225" t="str">
        <f>IF(ISBLANK(Tableau2[[#This Row],[Date de signature]]),"",UPPER(TEXT(Tableau2[[#This Row],[Date de signature]],"mmm")))</f>
        <v/>
      </c>
      <c r="E658" s="231" t="str">
        <f>IF(ISBLANK(Tableau2[[#This Row],[Date de signature]]),"",UPPER(TEXT(Tableau2[[#This Row],[Date de signature]],"AAAA")))</f>
        <v/>
      </c>
      <c r="F658" s="240"/>
      <c r="G658" s="242"/>
      <c r="H658" s="328"/>
      <c r="I658" s="327"/>
      <c r="J658" s="333"/>
      <c r="K658" s="324" t="str">
        <f>IFERROR(VLOOKUP(Tableau2[[#This Row],[Nom association/Sigle]],Tableau1[],2,FALSE),"")</f>
        <v/>
      </c>
      <c r="L658" s="324" t="str">
        <f>IFERROR(VLOOKUP(Tableau2[[#This Row],[Nom association/Sigle]],Tableau1[],4,FALSE),"")</f>
        <v/>
      </c>
      <c r="M658" s="324" t="str">
        <f>IFERROR(VLOOKUP(Tableau2[[#This Row],[Nom association/Sigle]],Tableau1[],5,FALSE),"")</f>
        <v/>
      </c>
      <c r="N658" s="73" t="str">
        <f>IFERROR(VLOOKUP(Tableau2[[#This Row],[Nom association/Sigle]],Tableau1[],6,FALSE),"")</f>
        <v/>
      </c>
      <c r="O658" s="324" t="str">
        <f>IFERROR(VLOOKUP(Tableau2[[#This Row],[Nom association/Sigle]],Tableau1[],7,FALSE),"")</f>
        <v/>
      </c>
      <c r="P658" s="222"/>
      <c r="Q658" s="333"/>
      <c r="R658" s="222"/>
      <c r="S658" s="223"/>
      <c r="T658" s="224"/>
      <c r="U658" s="224"/>
      <c r="V658" s="222"/>
      <c r="W658" s="220"/>
      <c r="X658" s="220" t="str">
        <f>IF(ISBLANK(Tableau2[[#This Row],[Date de début]]),"",UPPER(TEXT(Tableau2[[#This Row],[Date de début]],"mmm")))</f>
        <v/>
      </c>
      <c r="Y658" s="219" t="str">
        <f>IF(ISBLANK(Tableau2[[#This Row],[Date de début]]),"",UPPER(TEXT(Tableau2[[#This Row],[Date de début]],"AAAA")))</f>
        <v/>
      </c>
      <c r="Z658" s="220"/>
      <c r="AA658" s="218" t="str">
        <f>IF(ISBLANK(Tableau2[[#This Row],[Date de fin]]),"",UPPER(TEXT(Tableau2[[#This Row],[Date de fin]],"mmm")))</f>
        <v/>
      </c>
      <c r="AB658" s="221" t="str">
        <f>IF(ISBLANK(Tableau2[[#This Row],[Date de fin]]),"",UPPER(TEXT(Tableau2[[#This Row],[Date de fin]],"AAAA")))</f>
        <v/>
      </c>
      <c r="AC658" s="229">
        <f>DATEDIF(Tableau2[[#This Row],[Date de début]],Tableau2[[#This Row],[Date de fin]],"m")</f>
        <v>0</v>
      </c>
      <c r="AD658" s="224"/>
      <c r="AE658" s="225"/>
      <c r="AF658" s="225"/>
      <c r="AG658" s="222"/>
      <c r="AH658" s="227"/>
      <c r="AI658" s="226"/>
      <c r="AJ658" s="340"/>
      <c r="AK658" s="341">
        <f t="shared" si="11"/>
        <v>0</v>
      </c>
      <c r="AL658" s="342"/>
    </row>
    <row r="659" spans="3:38" ht="14" x14ac:dyDescent="0.35">
      <c r="C659" s="241"/>
      <c r="D659" s="225" t="str">
        <f>IF(ISBLANK(Tableau2[[#This Row],[Date de signature]]),"",UPPER(TEXT(Tableau2[[#This Row],[Date de signature]],"mmm")))</f>
        <v/>
      </c>
      <c r="E659" s="231" t="str">
        <f>IF(ISBLANK(Tableau2[[#This Row],[Date de signature]]),"",UPPER(TEXT(Tableau2[[#This Row],[Date de signature]],"AAAA")))</f>
        <v/>
      </c>
      <c r="F659" s="240"/>
      <c r="G659" s="242"/>
      <c r="H659" s="328"/>
      <c r="I659" s="327"/>
      <c r="J659" s="333"/>
      <c r="K659" s="324" t="str">
        <f>IFERROR(VLOOKUP(Tableau2[[#This Row],[Nom association/Sigle]],Tableau1[],2,FALSE),"")</f>
        <v/>
      </c>
      <c r="L659" s="324" t="str">
        <f>IFERROR(VLOOKUP(Tableau2[[#This Row],[Nom association/Sigle]],Tableau1[],4,FALSE),"")</f>
        <v/>
      </c>
      <c r="M659" s="324" t="str">
        <f>IFERROR(VLOOKUP(Tableau2[[#This Row],[Nom association/Sigle]],Tableau1[],5,FALSE),"")</f>
        <v/>
      </c>
      <c r="N659" s="73" t="str">
        <f>IFERROR(VLOOKUP(Tableau2[[#This Row],[Nom association/Sigle]],Tableau1[],6,FALSE),"")</f>
        <v/>
      </c>
      <c r="O659" s="324" t="str">
        <f>IFERROR(VLOOKUP(Tableau2[[#This Row],[Nom association/Sigle]],Tableau1[],7,FALSE),"")</f>
        <v/>
      </c>
      <c r="P659" s="222"/>
      <c r="Q659" s="333"/>
      <c r="R659" s="222"/>
      <c r="S659" s="223"/>
      <c r="T659" s="224"/>
      <c r="U659" s="224"/>
      <c r="V659" s="222"/>
      <c r="W659" s="220"/>
      <c r="X659" s="220" t="str">
        <f>IF(ISBLANK(Tableau2[[#This Row],[Date de début]]),"",UPPER(TEXT(Tableau2[[#This Row],[Date de début]],"mmm")))</f>
        <v/>
      </c>
      <c r="Y659" s="219" t="str">
        <f>IF(ISBLANK(Tableau2[[#This Row],[Date de début]]),"",UPPER(TEXT(Tableau2[[#This Row],[Date de début]],"AAAA")))</f>
        <v/>
      </c>
      <c r="Z659" s="220"/>
      <c r="AA659" s="218" t="str">
        <f>IF(ISBLANK(Tableau2[[#This Row],[Date de fin]]),"",UPPER(TEXT(Tableau2[[#This Row],[Date de fin]],"mmm")))</f>
        <v/>
      </c>
      <c r="AB659" s="221" t="str">
        <f>IF(ISBLANK(Tableau2[[#This Row],[Date de fin]]),"",UPPER(TEXT(Tableau2[[#This Row],[Date de fin]],"AAAA")))</f>
        <v/>
      </c>
      <c r="AC659" s="229">
        <f>DATEDIF(Tableau2[[#This Row],[Date de début]],Tableau2[[#This Row],[Date de fin]],"m")</f>
        <v>0</v>
      </c>
      <c r="AD659" s="224"/>
      <c r="AE659" s="225"/>
      <c r="AF659" s="225"/>
      <c r="AG659" s="222"/>
      <c r="AH659" s="227"/>
      <c r="AI659" s="226"/>
      <c r="AJ659" s="340"/>
      <c r="AK659" s="341">
        <f t="shared" si="11"/>
        <v>0</v>
      </c>
      <c r="AL659" s="342"/>
    </row>
    <row r="660" spans="3:38" ht="14" x14ac:dyDescent="0.35">
      <c r="C660" s="241"/>
      <c r="D660" s="225" t="str">
        <f>IF(ISBLANK(Tableau2[[#This Row],[Date de signature]]),"",UPPER(TEXT(Tableau2[[#This Row],[Date de signature]],"mmm")))</f>
        <v/>
      </c>
      <c r="E660" s="231" t="str">
        <f>IF(ISBLANK(Tableau2[[#This Row],[Date de signature]]),"",UPPER(TEXT(Tableau2[[#This Row],[Date de signature]],"AAAA")))</f>
        <v/>
      </c>
      <c r="F660" s="240"/>
      <c r="G660" s="242"/>
      <c r="H660" s="328"/>
      <c r="I660" s="327"/>
      <c r="J660" s="333"/>
      <c r="K660" s="324" t="str">
        <f>IFERROR(VLOOKUP(Tableau2[[#This Row],[Nom association/Sigle]],Tableau1[],2,FALSE),"")</f>
        <v/>
      </c>
      <c r="L660" s="324" t="str">
        <f>IFERROR(VLOOKUP(Tableau2[[#This Row],[Nom association/Sigle]],Tableau1[],4,FALSE),"")</f>
        <v/>
      </c>
      <c r="M660" s="324" t="str">
        <f>IFERROR(VLOOKUP(Tableau2[[#This Row],[Nom association/Sigle]],Tableau1[],5,FALSE),"")</f>
        <v/>
      </c>
      <c r="N660" s="73" t="str">
        <f>IFERROR(VLOOKUP(Tableau2[[#This Row],[Nom association/Sigle]],Tableau1[],6,FALSE),"")</f>
        <v/>
      </c>
      <c r="O660" s="324" t="str">
        <f>IFERROR(VLOOKUP(Tableau2[[#This Row],[Nom association/Sigle]],Tableau1[],7,FALSE),"")</f>
        <v/>
      </c>
      <c r="P660" s="222"/>
      <c r="Q660" s="333"/>
      <c r="R660" s="222"/>
      <c r="S660" s="223"/>
      <c r="T660" s="224"/>
      <c r="U660" s="224"/>
      <c r="V660" s="222"/>
      <c r="W660" s="220"/>
      <c r="X660" s="220" t="str">
        <f>IF(ISBLANK(Tableau2[[#This Row],[Date de début]]),"",UPPER(TEXT(Tableau2[[#This Row],[Date de début]],"mmm")))</f>
        <v/>
      </c>
      <c r="Y660" s="219" t="str">
        <f>IF(ISBLANK(Tableau2[[#This Row],[Date de début]]),"",UPPER(TEXT(Tableau2[[#This Row],[Date de début]],"AAAA")))</f>
        <v/>
      </c>
      <c r="Z660" s="220"/>
      <c r="AA660" s="218" t="str">
        <f>IF(ISBLANK(Tableau2[[#This Row],[Date de fin]]),"",UPPER(TEXT(Tableau2[[#This Row],[Date de fin]],"mmm")))</f>
        <v/>
      </c>
      <c r="AB660" s="221" t="str">
        <f>IF(ISBLANK(Tableau2[[#This Row],[Date de fin]]),"",UPPER(TEXT(Tableau2[[#This Row],[Date de fin]],"AAAA")))</f>
        <v/>
      </c>
      <c r="AC660" s="229">
        <f>DATEDIF(Tableau2[[#This Row],[Date de début]],Tableau2[[#This Row],[Date de fin]],"m")</f>
        <v>0</v>
      </c>
      <c r="AD660" s="224"/>
      <c r="AE660" s="225"/>
      <c r="AF660" s="225"/>
      <c r="AG660" s="222"/>
      <c r="AH660" s="227"/>
      <c r="AI660" s="226"/>
      <c r="AJ660" s="340"/>
      <c r="AK660" s="341">
        <f t="shared" si="11"/>
        <v>0</v>
      </c>
      <c r="AL660" s="342"/>
    </row>
    <row r="661" spans="3:38" ht="14" x14ac:dyDescent="0.35">
      <c r="C661" s="241"/>
      <c r="D661" s="225" t="str">
        <f>IF(ISBLANK(Tableau2[[#This Row],[Date de signature]]),"",UPPER(TEXT(Tableau2[[#This Row],[Date de signature]],"mmm")))</f>
        <v/>
      </c>
      <c r="E661" s="231" t="str">
        <f>IF(ISBLANK(Tableau2[[#This Row],[Date de signature]]),"",UPPER(TEXT(Tableau2[[#This Row],[Date de signature]],"AAAA")))</f>
        <v/>
      </c>
      <c r="F661" s="240"/>
      <c r="G661" s="242"/>
      <c r="H661" s="328"/>
      <c r="I661" s="327"/>
      <c r="J661" s="333"/>
      <c r="K661" s="324" t="str">
        <f>IFERROR(VLOOKUP(Tableau2[[#This Row],[Nom association/Sigle]],Tableau1[],2,FALSE),"")</f>
        <v/>
      </c>
      <c r="L661" s="324" t="str">
        <f>IFERROR(VLOOKUP(Tableau2[[#This Row],[Nom association/Sigle]],Tableau1[],4,FALSE),"")</f>
        <v/>
      </c>
      <c r="M661" s="324" t="str">
        <f>IFERROR(VLOOKUP(Tableau2[[#This Row],[Nom association/Sigle]],Tableau1[],5,FALSE),"")</f>
        <v/>
      </c>
      <c r="N661" s="73" t="str">
        <f>IFERROR(VLOOKUP(Tableau2[[#This Row],[Nom association/Sigle]],Tableau1[],6,FALSE),"")</f>
        <v/>
      </c>
      <c r="O661" s="324" t="str">
        <f>IFERROR(VLOOKUP(Tableau2[[#This Row],[Nom association/Sigle]],Tableau1[],7,FALSE),"")</f>
        <v/>
      </c>
      <c r="P661" s="222"/>
      <c r="Q661" s="333"/>
      <c r="R661" s="222"/>
      <c r="S661" s="223"/>
      <c r="T661" s="224"/>
      <c r="U661" s="224"/>
      <c r="V661" s="222"/>
      <c r="W661" s="220"/>
      <c r="X661" s="220" t="str">
        <f>IF(ISBLANK(Tableau2[[#This Row],[Date de début]]),"",UPPER(TEXT(Tableau2[[#This Row],[Date de début]],"mmm")))</f>
        <v/>
      </c>
      <c r="Y661" s="219" t="str">
        <f>IF(ISBLANK(Tableau2[[#This Row],[Date de début]]),"",UPPER(TEXT(Tableau2[[#This Row],[Date de début]],"AAAA")))</f>
        <v/>
      </c>
      <c r="Z661" s="220"/>
      <c r="AA661" s="218" t="str">
        <f>IF(ISBLANK(Tableau2[[#This Row],[Date de fin]]),"",UPPER(TEXT(Tableau2[[#This Row],[Date de fin]],"mmm")))</f>
        <v/>
      </c>
      <c r="AB661" s="221" t="str">
        <f>IF(ISBLANK(Tableau2[[#This Row],[Date de fin]]),"",UPPER(TEXT(Tableau2[[#This Row],[Date de fin]],"AAAA")))</f>
        <v/>
      </c>
      <c r="AC661" s="229">
        <f>DATEDIF(Tableau2[[#This Row],[Date de début]],Tableau2[[#This Row],[Date de fin]],"m")</f>
        <v>0</v>
      </c>
      <c r="AD661" s="224"/>
      <c r="AE661" s="225"/>
      <c r="AF661" s="225"/>
      <c r="AG661" s="222"/>
      <c r="AH661" s="227"/>
      <c r="AI661" s="226"/>
      <c r="AJ661" s="340"/>
      <c r="AK661" s="341">
        <f t="shared" si="11"/>
        <v>0</v>
      </c>
      <c r="AL661" s="342"/>
    </row>
    <row r="662" spans="3:38" ht="14" x14ac:dyDescent="0.35">
      <c r="C662" s="241"/>
      <c r="D662" s="225" t="str">
        <f>IF(ISBLANK(Tableau2[[#This Row],[Date de signature]]),"",UPPER(TEXT(Tableau2[[#This Row],[Date de signature]],"mmm")))</f>
        <v/>
      </c>
      <c r="E662" s="231" t="str">
        <f>IF(ISBLANK(Tableau2[[#This Row],[Date de signature]]),"",UPPER(TEXT(Tableau2[[#This Row],[Date de signature]],"AAAA")))</f>
        <v/>
      </c>
      <c r="F662" s="240"/>
      <c r="G662" s="242"/>
      <c r="H662" s="328"/>
      <c r="I662" s="327"/>
      <c r="J662" s="333"/>
      <c r="K662" s="324" t="str">
        <f>IFERROR(VLOOKUP(Tableau2[[#This Row],[Nom association/Sigle]],Tableau1[],2,FALSE),"")</f>
        <v/>
      </c>
      <c r="L662" s="324" t="str">
        <f>IFERROR(VLOOKUP(Tableau2[[#This Row],[Nom association/Sigle]],Tableau1[],4,FALSE),"")</f>
        <v/>
      </c>
      <c r="M662" s="324" t="str">
        <f>IFERROR(VLOOKUP(Tableau2[[#This Row],[Nom association/Sigle]],Tableau1[],5,FALSE),"")</f>
        <v/>
      </c>
      <c r="N662" s="73" t="str">
        <f>IFERROR(VLOOKUP(Tableau2[[#This Row],[Nom association/Sigle]],Tableau1[],6,FALSE),"")</f>
        <v/>
      </c>
      <c r="O662" s="324" t="str">
        <f>IFERROR(VLOOKUP(Tableau2[[#This Row],[Nom association/Sigle]],Tableau1[],7,FALSE),"")</f>
        <v/>
      </c>
      <c r="P662" s="222"/>
      <c r="Q662" s="333"/>
      <c r="R662" s="222"/>
      <c r="S662" s="223"/>
      <c r="T662" s="224"/>
      <c r="U662" s="224"/>
      <c r="V662" s="222"/>
      <c r="W662" s="220"/>
      <c r="X662" s="220" t="str">
        <f>IF(ISBLANK(Tableau2[[#This Row],[Date de début]]),"",UPPER(TEXT(Tableau2[[#This Row],[Date de début]],"mmm")))</f>
        <v/>
      </c>
      <c r="Y662" s="219" t="str">
        <f>IF(ISBLANK(Tableau2[[#This Row],[Date de début]]),"",UPPER(TEXT(Tableau2[[#This Row],[Date de début]],"AAAA")))</f>
        <v/>
      </c>
      <c r="Z662" s="220"/>
      <c r="AA662" s="218" t="str">
        <f>IF(ISBLANK(Tableau2[[#This Row],[Date de fin]]),"",UPPER(TEXT(Tableau2[[#This Row],[Date de fin]],"mmm")))</f>
        <v/>
      </c>
      <c r="AB662" s="221" t="str">
        <f>IF(ISBLANK(Tableau2[[#This Row],[Date de fin]]),"",UPPER(TEXT(Tableau2[[#This Row],[Date de fin]],"AAAA")))</f>
        <v/>
      </c>
      <c r="AC662" s="229">
        <f>DATEDIF(Tableau2[[#This Row],[Date de début]],Tableau2[[#This Row],[Date de fin]],"m")</f>
        <v>0</v>
      </c>
      <c r="AD662" s="224"/>
      <c r="AE662" s="225"/>
      <c r="AF662" s="225"/>
      <c r="AG662" s="222"/>
      <c r="AH662" s="227"/>
      <c r="AI662" s="226"/>
      <c r="AJ662" s="340"/>
      <c r="AK662" s="341">
        <f t="shared" si="11"/>
        <v>0</v>
      </c>
      <c r="AL662" s="342"/>
    </row>
    <row r="663" spans="3:38" ht="14" x14ac:dyDescent="0.35">
      <c r="C663" s="241"/>
      <c r="D663" s="225" t="str">
        <f>IF(ISBLANK(Tableau2[[#This Row],[Date de signature]]),"",UPPER(TEXT(Tableau2[[#This Row],[Date de signature]],"mmm")))</f>
        <v/>
      </c>
      <c r="E663" s="231" t="str">
        <f>IF(ISBLANK(Tableau2[[#This Row],[Date de signature]]),"",UPPER(TEXT(Tableau2[[#This Row],[Date de signature]],"AAAA")))</f>
        <v/>
      </c>
      <c r="F663" s="240"/>
      <c r="G663" s="242"/>
      <c r="H663" s="328"/>
      <c r="I663" s="327"/>
      <c r="J663" s="333"/>
      <c r="K663" s="324" t="str">
        <f>IFERROR(VLOOKUP(Tableau2[[#This Row],[Nom association/Sigle]],Tableau1[],2,FALSE),"")</f>
        <v/>
      </c>
      <c r="L663" s="324" t="str">
        <f>IFERROR(VLOOKUP(Tableau2[[#This Row],[Nom association/Sigle]],Tableau1[],4,FALSE),"")</f>
        <v/>
      </c>
      <c r="M663" s="324" t="str">
        <f>IFERROR(VLOOKUP(Tableau2[[#This Row],[Nom association/Sigle]],Tableau1[],5,FALSE),"")</f>
        <v/>
      </c>
      <c r="N663" s="73" t="str">
        <f>IFERROR(VLOOKUP(Tableau2[[#This Row],[Nom association/Sigle]],Tableau1[],6,FALSE),"")</f>
        <v/>
      </c>
      <c r="O663" s="324" t="str">
        <f>IFERROR(VLOOKUP(Tableau2[[#This Row],[Nom association/Sigle]],Tableau1[],7,FALSE),"")</f>
        <v/>
      </c>
      <c r="P663" s="222"/>
      <c r="Q663" s="333"/>
      <c r="R663" s="222"/>
      <c r="S663" s="223"/>
      <c r="T663" s="224"/>
      <c r="U663" s="224"/>
      <c r="V663" s="222"/>
      <c r="W663" s="220"/>
      <c r="X663" s="220" t="str">
        <f>IF(ISBLANK(Tableau2[[#This Row],[Date de début]]),"",UPPER(TEXT(Tableau2[[#This Row],[Date de début]],"mmm")))</f>
        <v/>
      </c>
      <c r="Y663" s="219" t="str">
        <f>IF(ISBLANK(Tableau2[[#This Row],[Date de début]]),"",UPPER(TEXT(Tableau2[[#This Row],[Date de début]],"AAAA")))</f>
        <v/>
      </c>
      <c r="Z663" s="220"/>
      <c r="AA663" s="218" t="str">
        <f>IF(ISBLANK(Tableau2[[#This Row],[Date de fin]]),"",UPPER(TEXT(Tableau2[[#This Row],[Date de fin]],"mmm")))</f>
        <v/>
      </c>
      <c r="AB663" s="221" t="str">
        <f>IF(ISBLANK(Tableau2[[#This Row],[Date de fin]]),"",UPPER(TEXT(Tableau2[[#This Row],[Date de fin]],"AAAA")))</f>
        <v/>
      </c>
      <c r="AC663" s="229">
        <f>DATEDIF(Tableau2[[#This Row],[Date de début]],Tableau2[[#This Row],[Date de fin]],"m")</f>
        <v>0</v>
      </c>
      <c r="AD663" s="224"/>
      <c r="AE663" s="225"/>
      <c r="AF663" s="225"/>
      <c r="AG663" s="222"/>
      <c r="AH663" s="227"/>
      <c r="AI663" s="226"/>
      <c r="AJ663" s="340"/>
      <c r="AK663" s="341">
        <f t="shared" si="11"/>
        <v>0</v>
      </c>
      <c r="AL663" s="342"/>
    </row>
    <row r="664" spans="3:38" ht="14" x14ac:dyDescent="0.35">
      <c r="C664" s="241"/>
      <c r="D664" s="225" t="str">
        <f>IF(ISBLANK(Tableau2[[#This Row],[Date de signature]]),"",UPPER(TEXT(Tableau2[[#This Row],[Date de signature]],"mmm")))</f>
        <v/>
      </c>
      <c r="E664" s="231" t="str">
        <f>IF(ISBLANK(Tableau2[[#This Row],[Date de signature]]),"",UPPER(TEXT(Tableau2[[#This Row],[Date de signature]],"AAAA")))</f>
        <v/>
      </c>
      <c r="F664" s="240"/>
      <c r="G664" s="242"/>
      <c r="H664" s="328"/>
      <c r="I664" s="327"/>
      <c r="J664" s="333"/>
      <c r="K664" s="324" t="str">
        <f>IFERROR(VLOOKUP(Tableau2[[#This Row],[Nom association/Sigle]],Tableau1[],2,FALSE),"")</f>
        <v/>
      </c>
      <c r="L664" s="324" t="str">
        <f>IFERROR(VLOOKUP(Tableau2[[#This Row],[Nom association/Sigle]],Tableau1[],4,FALSE),"")</f>
        <v/>
      </c>
      <c r="M664" s="324" t="str">
        <f>IFERROR(VLOOKUP(Tableau2[[#This Row],[Nom association/Sigle]],Tableau1[],5,FALSE),"")</f>
        <v/>
      </c>
      <c r="N664" s="73" t="str">
        <f>IFERROR(VLOOKUP(Tableau2[[#This Row],[Nom association/Sigle]],Tableau1[],6,FALSE),"")</f>
        <v/>
      </c>
      <c r="O664" s="324" t="str">
        <f>IFERROR(VLOOKUP(Tableau2[[#This Row],[Nom association/Sigle]],Tableau1[],7,FALSE),"")</f>
        <v/>
      </c>
      <c r="P664" s="222"/>
      <c r="Q664" s="333"/>
      <c r="R664" s="222"/>
      <c r="S664" s="223"/>
      <c r="T664" s="224"/>
      <c r="U664" s="224"/>
      <c r="V664" s="222"/>
      <c r="W664" s="220"/>
      <c r="X664" s="220" t="str">
        <f>IF(ISBLANK(Tableau2[[#This Row],[Date de début]]),"",UPPER(TEXT(Tableau2[[#This Row],[Date de début]],"mmm")))</f>
        <v/>
      </c>
      <c r="Y664" s="219" t="str">
        <f>IF(ISBLANK(Tableau2[[#This Row],[Date de début]]),"",UPPER(TEXT(Tableau2[[#This Row],[Date de début]],"AAAA")))</f>
        <v/>
      </c>
      <c r="Z664" s="220"/>
      <c r="AA664" s="218" t="str">
        <f>IF(ISBLANK(Tableau2[[#This Row],[Date de fin]]),"",UPPER(TEXT(Tableau2[[#This Row],[Date de fin]],"mmm")))</f>
        <v/>
      </c>
      <c r="AB664" s="221" t="str">
        <f>IF(ISBLANK(Tableau2[[#This Row],[Date de fin]]),"",UPPER(TEXT(Tableau2[[#This Row],[Date de fin]],"AAAA")))</f>
        <v/>
      </c>
      <c r="AC664" s="229">
        <f>DATEDIF(Tableau2[[#This Row],[Date de début]],Tableau2[[#This Row],[Date de fin]],"m")</f>
        <v>0</v>
      </c>
      <c r="AD664" s="224"/>
      <c r="AE664" s="225"/>
      <c r="AF664" s="225"/>
      <c r="AG664" s="222"/>
      <c r="AH664" s="227"/>
      <c r="AI664" s="226"/>
      <c r="AJ664" s="340"/>
      <c r="AK664" s="341">
        <f t="shared" si="11"/>
        <v>0</v>
      </c>
      <c r="AL664" s="342"/>
    </row>
    <row r="665" spans="3:38" ht="14" x14ac:dyDescent="0.35">
      <c r="C665" s="241"/>
      <c r="D665" s="225" t="str">
        <f>IF(ISBLANK(Tableau2[[#This Row],[Date de signature]]),"",UPPER(TEXT(Tableau2[[#This Row],[Date de signature]],"mmm")))</f>
        <v/>
      </c>
      <c r="E665" s="231" t="str">
        <f>IF(ISBLANK(Tableau2[[#This Row],[Date de signature]]),"",UPPER(TEXT(Tableau2[[#This Row],[Date de signature]],"AAAA")))</f>
        <v/>
      </c>
      <c r="F665" s="240"/>
      <c r="G665" s="242"/>
      <c r="H665" s="328"/>
      <c r="I665" s="327"/>
      <c r="J665" s="333"/>
      <c r="K665" s="324" t="str">
        <f>IFERROR(VLOOKUP(Tableau2[[#This Row],[Nom association/Sigle]],Tableau1[],2,FALSE),"")</f>
        <v/>
      </c>
      <c r="L665" s="324" t="str">
        <f>IFERROR(VLOOKUP(Tableau2[[#This Row],[Nom association/Sigle]],Tableau1[],4,FALSE),"")</f>
        <v/>
      </c>
      <c r="M665" s="324" t="str">
        <f>IFERROR(VLOOKUP(Tableau2[[#This Row],[Nom association/Sigle]],Tableau1[],5,FALSE),"")</f>
        <v/>
      </c>
      <c r="N665" s="73" t="str">
        <f>IFERROR(VLOOKUP(Tableau2[[#This Row],[Nom association/Sigle]],Tableau1[],6,FALSE),"")</f>
        <v/>
      </c>
      <c r="O665" s="324" t="str">
        <f>IFERROR(VLOOKUP(Tableau2[[#This Row],[Nom association/Sigle]],Tableau1[],7,FALSE),"")</f>
        <v/>
      </c>
      <c r="P665" s="222"/>
      <c r="Q665" s="333"/>
      <c r="R665" s="222"/>
      <c r="S665" s="223"/>
      <c r="T665" s="224"/>
      <c r="U665" s="224"/>
      <c r="V665" s="222"/>
      <c r="W665" s="220"/>
      <c r="X665" s="220" t="str">
        <f>IF(ISBLANK(Tableau2[[#This Row],[Date de début]]),"",UPPER(TEXT(Tableau2[[#This Row],[Date de début]],"mmm")))</f>
        <v/>
      </c>
      <c r="Y665" s="219" t="str">
        <f>IF(ISBLANK(Tableau2[[#This Row],[Date de début]]),"",UPPER(TEXT(Tableau2[[#This Row],[Date de début]],"AAAA")))</f>
        <v/>
      </c>
      <c r="Z665" s="220"/>
      <c r="AA665" s="218" t="str">
        <f>IF(ISBLANK(Tableau2[[#This Row],[Date de fin]]),"",UPPER(TEXT(Tableau2[[#This Row],[Date de fin]],"mmm")))</f>
        <v/>
      </c>
      <c r="AB665" s="221" t="str">
        <f>IF(ISBLANK(Tableau2[[#This Row],[Date de fin]]),"",UPPER(TEXT(Tableau2[[#This Row],[Date de fin]],"AAAA")))</f>
        <v/>
      </c>
      <c r="AC665" s="229">
        <f>DATEDIF(Tableau2[[#This Row],[Date de début]],Tableau2[[#This Row],[Date de fin]],"m")</f>
        <v>0</v>
      </c>
      <c r="AD665" s="224"/>
      <c r="AE665" s="225"/>
      <c r="AF665" s="225"/>
      <c r="AG665" s="222"/>
      <c r="AH665" s="227"/>
      <c r="AI665" s="226"/>
      <c r="AJ665" s="340"/>
      <c r="AK665" s="341">
        <f t="shared" si="11"/>
        <v>0</v>
      </c>
      <c r="AL665" s="342"/>
    </row>
    <row r="666" spans="3:38" ht="14" x14ac:dyDescent="0.35">
      <c r="C666" s="241"/>
      <c r="D666" s="225" t="str">
        <f>IF(ISBLANK(Tableau2[[#This Row],[Date de signature]]),"",UPPER(TEXT(Tableau2[[#This Row],[Date de signature]],"mmm")))</f>
        <v/>
      </c>
      <c r="E666" s="231" t="str">
        <f>IF(ISBLANK(Tableau2[[#This Row],[Date de signature]]),"",UPPER(TEXT(Tableau2[[#This Row],[Date de signature]],"AAAA")))</f>
        <v/>
      </c>
      <c r="F666" s="240"/>
      <c r="G666" s="242"/>
      <c r="H666" s="328"/>
      <c r="I666" s="327"/>
      <c r="J666" s="333"/>
      <c r="K666" s="324" t="str">
        <f>IFERROR(VLOOKUP(Tableau2[[#This Row],[Nom association/Sigle]],Tableau1[],2,FALSE),"")</f>
        <v/>
      </c>
      <c r="L666" s="324" t="str">
        <f>IFERROR(VLOOKUP(Tableau2[[#This Row],[Nom association/Sigle]],Tableau1[],4,FALSE),"")</f>
        <v/>
      </c>
      <c r="M666" s="324" t="str">
        <f>IFERROR(VLOOKUP(Tableau2[[#This Row],[Nom association/Sigle]],Tableau1[],5,FALSE),"")</f>
        <v/>
      </c>
      <c r="N666" s="73" t="str">
        <f>IFERROR(VLOOKUP(Tableau2[[#This Row],[Nom association/Sigle]],Tableau1[],6,FALSE),"")</f>
        <v/>
      </c>
      <c r="O666" s="324" t="str">
        <f>IFERROR(VLOOKUP(Tableau2[[#This Row],[Nom association/Sigle]],Tableau1[],7,FALSE),"")</f>
        <v/>
      </c>
      <c r="P666" s="222"/>
      <c r="Q666" s="333"/>
      <c r="R666" s="222"/>
      <c r="S666" s="223"/>
      <c r="T666" s="224"/>
      <c r="U666" s="224"/>
      <c r="V666" s="222"/>
      <c r="W666" s="220"/>
      <c r="X666" s="220" t="str">
        <f>IF(ISBLANK(Tableau2[[#This Row],[Date de début]]),"",UPPER(TEXT(Tableau2[[#This Row],[Date de début]],"mmm")))</f>
        <v/>
      </c>
      <c r="Y666" s="219" t="str">
        <f>IF(ISBLANK(Tableau2[[#This Row],[Date de début]]),"",UPPER(TEXT(Tableau2[[#This Row],[Date de début]],"AAAA")))</f>
        <v/>
      </c>
      <c r="Z666" s="220"/>
      <c r="AA666" s="218" t="str">
        <f>IF(ISBLANK(Tableau2[[#This Row],[Date de fin]]),"",UPPER(TEXT(Tableau2[[#This Row],[Date de fin]],"mmm")))</f>
        <v/>
      </c>
      <c r="AB666" s="221" t="str">
        <f>IF(ISBLANK(Tableau2[[#This Row],[Date de fin]]),"",UPPER(TEXT(Tableau2[[#This Row],[Date de fin]],"AAAA")))</f>
        <v/>
      </c>
      <c r="AC666" s="229">
        <f>DATEDIF(Tableau2[[#This Row],[Date de début]],Tableau2[[#This Row],[Date de fin]],"m")</f>
        <v>0</v>
      </c>
      <c r="AD666" s="224"/>
      <c r="AE666" s="225"/>
      <c r="AF666" s="225"/>
      <c r="AG666" s="222"/>
      <c r="AH666" s="227"/>
      <c r="AI666" s="226"/>
      <c r="AJ666" s="340"/>
      <c r="AK666" s="341">
        <f t="shared" si="11"/>
        <v>0</v>
      </c>
      <c r="AL666" s="342"/>
    </row>
    <row r="667" spans="3:38" ht="14" x14ac:dyDescent="0.35">
      <c r="C667" s="241"/>
      <c r="D667" s="225" t="str">
        <f>IF(ISBLANK(Tableau2[[#This Row],[Date de signature]]),"",UPPER(TEXT(Tableau2[[#This Row],[Date de signature]],"mmm")))</f>
        <v/>
      </c>
      <c r="E667" s="231" t="str">
        <f>IF(ISBLANK(Tableau2[[#This Row],[Date de signature]]),"",UPPER(TEXT(Tableau2[[#This Row],[Date de signature]],"AAAA")))</f>
        <v/>
      </c>
      <c r="F667" s="240"/>
      <c r="G667" s="242"/>
      <c r="H667" s="328"/>
      <c r="I667" s="327"/>
      <c r="J667" s="333"/>
      <c r="K667" s="324" t="str">
        <f>IFERROR(VLOOKUP(Tableau2[[#This Row],[Nom association/Sigle]],Tableau1[],2,FALSE),"")</f>
        <v/>
      </c>
      <c r="L667" s="324" t="str">
        <f>IFERROR(VLOOKUP(Tableau2[[#This Row],[Nom association/Sigle]],Tableau1[],4,FALSE),"")</f>
        <v/>
      </c>
      <c r="M667" s="324" t="str">
        <f>IFERROR(VLOOKUP(Tableau2[[#This Row],[Nom association/Sigle]],Tableau1[],5,FALSE),"")</f>
        <v/>
      </c>
      <c r="N667" s="73" t="str">
        <f>IFERROR(VLOOKUP(Tableau2[[#This Row],[Nom association/Sigle]],Tableau1[],6,FALSE),"")</f>
        <v/>
      </c>
      <c r="O667" s="324" t="str">
        <f>IFERROR(VLOOKUP(Tableau2[[#This Row],[Nom association/Sigle]],Tableau1[],7,FALSE),"")</f>
        <v/>
      </c>
      <c r="P667" s="222"/>
      <c r="Q667" s="333"/>
      <c r="R667" s="222"/>
      <c r="S667" s="223"/>
      <c r="T667" s="224"/>
      <c r="U667" s="224"/>
      <c r="V667" s="222"/>
      <c r="W667" s="220"/>
      <c r="X667" s="220" t="str">
        <f>IF(ISBLANK(Tableau2[[#This Row],[Date de début]]),"",UPPER(TEXT(Tableau2[[#This Row],[Date de début]],"mmm")))</f>
        <v/>
      </c>
      <c r="Y667" s="219" t="str">
        <f>IF(ISBLANK(Tableau2[[#This Row],[Date de début]]),"",UPPER(TEXT(Tableau2[[#This Row],[Date de début]],"AAAA")))</f>
        <v/>
      </c>
      <c r="Z667" s="220"/>
      <c r="AA667" s="218" t="str">
        <f>IF(ISBLANK(Tableau2[[#This Row],[Date de fin]]),"",UPPER(TEXT(Tableau2[[#This Row],[Date de fin]],"mmm")))</f>
        <v/>
      </c>
      <c r="AB667" s="221" t="str">
        <f>IF(ISBLANK(Tableau2[[#This Row],[Date de fin]]),"",UPPER(TEXT(Tableau2[[#This Row],[Date de fin]],"AAAA")))</f>
        <v/>
      </c>
      <c r="AC667" s="229">
        <f>DATEDIF(Tableau2[[#This Row],[Date de début]],Tableau2[[#This Row],[Date de fin]],"m")</f>
        <v>0</v>
      </c>
      <c r="AD667" s="224"/>
      <c r="AE667" s="225"/>
      <c r="AF667" s="225"/>
      <c r="AG667" s="222"/>
      <c r="AH667" s="227"/>
      <c r="AI667" s="226"/>
      <c r="AJ667" s="340"/>
      <c r="AK667" s="341">
        <f t="shared" si="11"/>
        <v>0</v>
      </c>
      <c r="AL667" s="342"/>
    </row>
    <row r="668" spans="3:38" ht="14" x14ac:dyDescent="0.35">
      <c r="C668" s="241"/>
      <c r="D668" s="225" t="str">
        <f>IF(ISBLANK(Tableau2[[#This Row],[Date de signature]]),"",UPPER(TEXT(Tableau2[[#This Row],[Date de signature]],"mmm")))</f>
        <v/>
      </c>
      <c r="E668" s="231" t="str">
        <f>IF(ISBLANK(Tableau2[[#This Row],[Date de signature]]),"",UPPER(TEXT(Tableau2[[#This Row],[Date de signature]],"AAAA")))</f>
        <v/>
      </c>
      <c r="F668" s="240"/>
      <c r="G668" s="242"/>
      <c r="H668" s="328"/>
      <c r="I668" s="327"/>
      <c r="J668" s="333"/>
      <c r="K668" s="324" t="str">
        <f>IFERROR(VLOOKUP(Tableau2[[#This Row],[Nom association/Sigle]],Tableau1[],2,FALSE),"")</f>
        <v/>
      </c>
      <c r="L668" s="324" t="str">
        <f>IFERROR(VLOOKUP(Tableau2[[#This Row],[Nom association/Sigle]],Tableau1[],4,FALSE),"")</f>
        <v/>
      </c>
      <c r="M668" s="324" t="str">
        <f>IFERROR(VLOOKUP(Tableau2[[#This Row],[Nom association/Sigle]],Tableau1[],5,FALSE),"")</f>
        <v/>
      </c>
      <c r="N668" s="73" t="str">
        <f>IFERROR(VLOOKUP(Tableau2[[#This Row],[Nom association/Sigle]],Tableau1[],6,FALSE),"")</f>
        <v/>
      </c>
      <c r="O668" s="324" t="str">
        <f>IFERROR(VLOOKUP(Tableau2[[#This Row],[Nom association/Sigle]],Tableau1[],7,FALSE),"")</f>
        <v/>
      </c>
      <c r="P668" s="222"/>
      <c r="Q668" s="333"/>
      <c r="R668" s="222"/>
      <c r="S668" s="223"/>
      <c r="T668" s="224"/>
      <c r="U668" s="224"/>
      <c r="V668" s="222"/>
      <c r="W668" s="220"/>
      <c r="X668" s="220" t="str">
        <f>IF(ISBLANK(Tableau2[[#This Row],[Date de début]]),"",UPPER(TEXT(Tableau2[[#This Row],[Date de début]],"mmm")))</f>
        <v/>
      </c>
      <c r="Y668" s="219" t="str">
        <f>IF(ISBLANK(Tableau2[[#This Row],[Date de début]]),"",UPPER(TEXT(Tableau2[[#This Row],[Date de début]],"AAAA")))</f>
        <v/>
      </c>
      <c r="Z668" s="220"/>
      <c r="AA668" s="218" t="str">
        <f>IF(ISBLANK(Tableau2[[#This Row],[Date de fin]]),"",UPPER(TEXT(Tableau2[[#This Row],[Date de fin]],"mmm")))</f>
        <v/>
      </c>
      <c r="AB668" s="221" t="str">
        <f>IF(ISBLANK(Tableau2[[#This Row],[Date de fin]]),"",UPPER(TEXT(Tableau2[[#This Row],[Date de fin]],"AAAA")))</f>
        <v/>
      </c>
      <c r="AC668" s="229">
        <f>DATEDIF(Tableau2[[#This Row],[Date de début]],Tableau2[[#This Row],[Date de fin]],"m")</f>
        <v>0</v>
      </c>
      <c r="AD668" s="224"/>
      <c r="AE668" s="225"/>
      <c r="AF668" s="225"/>
      <c r="AG668" s="222"/>
      <c r="AH668" s="227"/>
      <c r="AI668" s="226"/>
      <c r="AJ668" s="340"/>
      <c r="AK668" s="341">
        <f t="shared" si="11"/>
        <v>0</v>
      </c>
      <c r="AL668" s="342"/>
    </row>
    <row r="669" spans="3:38" ht="14" x14ac:dyDescent="0.35">
      <c r="C669" s="241"/>
      <c r="D669" s="225" t="str">
        <f>IF(ISBLANK(Tableau2[[#This Row],[Date de signature]]),"",UPPER(TEXT(Tableau2[[#This Row],[Date de signature]],"mmm")))</f>
        <v/>
      </c>
      <c r="E669" s="231" t="str">
        <f>IF(ISBLANK(Tableau2[[#This Row],[Date de signature]]),"",UPPER(TEXT(Tableau2[[#This Row],[Date de signature]],"AAAA")))</f>
        <v/>
      </c>
      <c r="F669" s="240"/>
      <c r="G669" s="242"/>
      <c r="H669" s="328"/>
      <c r="I669" s="327"/>
      <c r="J669" s="333"/>
      <c r="K669" s="324" t="str">
        <f>IFERROR(VLOOKUP(Tableau2[[#This Row],[Nom association/Sigle]],Tableau1[],2,FALSE),"")</f>
        <v/>
      </c>
      <c r="L669" s="324" t="str">
        <f>IFERROR(VLOOKUP(Tableau2[[#This Row],[Nom association/Sigle]],Tableau1[],4,FALSE),"")</f>
        <v/>
      </c>
      <c r="M669" s="324" t="str">
        <f>IFERROR(VLOOKUP(Tableau2[[#This Row],[Nom association/Sigle]],Tableau1[],5,FALSE),"")</f>
        <v/>
      </c>
      <c r="N669" s="73" t="str">
        <f>IFERROR(VLOOKUP(Tableau2[[#This Row],[Nom association/Sigle]],Tableau1[],6,FALSE),"")</f>
        <v/>
      </c>
      <c r="O669" s="324" t="str">
        <f>IFERROR(VLOOKUP(Tableau2[[#This Row],[Nom association/Sigle]],Tableau1[],7,FALSE),"")</f>
        <v/>
      </c>
      <c r="P669" s="222"/>
      <c r="Q669" s="333"/>
      <c r="R669" s="222"/>
      <c r="S669" s="223"/>
      <c r="T669" s="224"/>
      <c r="U669" s="224"/>
      <c r="V669" s="222"/>
      <c r="W669" s="220"/>
      <c r="X669" s="220" t="str">
        <f>IF(ISBLANK(Tableau2[[#This Row],[Date de début]]),"",UPPER(TEXT(Tableau2[[#This Row],[Date de début]],"mmm")))</f>
        <v/>
      </c>
      <c r="Y669" s="219" t="str">
        <f>IF(ISBLANK(Tableau2[[#This Row],[Date de début]]),"",UPPER(TEXT(Tableau2[[#This Row],[Date de début]],"AAAA")))</f>
        <v/>
      </c>
      <c r="Z669" s="220"/>
      <c r="AA669" s="218" t="str">
        <f>IF(ISBLANK(Tableau2[[#This Row],[Date de fin]]),"",UPPER(TEXT(Tableau2[[#This Row],[Date de fin]],"mmm")))</f>
        <v/>
      </c>
      <c r="AB669" s="221" t="str">
        <f>IF(ISBLANK(Tableau2[[#This Row],[Date de fin]]),"",UPPER(TEXT(Tableau2[[#This Row],[Date de fin]],"AAAA")))</f>
        <v/>
      </c>
      <c r="AC669" s="229">
        <f>DATEDIF(Tableau2[[#This Row],[Date de début]],Tableau2[[#This Row],[Date de fin]],"m")</f>
        <v>0</v>
      </c>
      <c r="AD669" s="224"/>
      <c r="AE669" s="225"/>
      <c r="AF669" s="225"/>
      <c r="AG669" s="222"/>
      <c r="AH669" s="227"/>
      <c r="AI669" s="226"/>
      <c r="AJ669" s="340"/>
      <c r="AK669" s="341">
        <f t="shared" ref="AK669:AK732" si="12">SUM(AJ669-AL669)</f>
        <v>0</v>
      </c>
      <c r="AL669" s="342"/>
    </row>
    <row r="670" spans="3:38" ht="14" x14ac:dyDescent="0.35">
      <c r="C670" s="241"/>
      <c r="D670" s="225" t="str">
        <f>IF(ISBLANK(Tableau2[[#This Row],[Date de signature]]),"",UPPER(TEXT(Tableau2[[#This Row],[Date de signature]],"mmm")))</f>
        <v/>
      </c>
      <c r="E670" s="231" t="str">
        <f>IF(ISBLANK(Tableau2[[#This Row],[Date de signature]]),"",UPPER(TEXT(Tableau2[[#This Row],[Date de signature]],"AAAA")))</f>
        <v/>
      </c>
      <c r="F670" s="240"/>
      <c r="G670" s="242"/>
      <c r="H670" s="328"/>
      <c r="I670" s="327"/>
      <c r="J670" s="333"/>
      <c r="K670" s="324" t="str">
        <f>IFERROR(VLOOKUP(Tableau2[[#This Row],[Nom association/Sigle]],Tableau1[],2,FALSE),"")</f>
        <v/>
      </c>
      <c r="L670" s="324" t="str">
        <f>IFERROR(VLOOKUP(Tableau2[[#This Row],[Nom association/Sigle]],Tableau1[],4,FALSE),"")</f>
        <v/>
      </c>
      <c r="M670" s="324" t="str">
        <f>IFERROR(VLOOKUP(Tableau2[[#This Row],[Nom association/Sigle]],Tableau1[],5,FALSE),"")</f>
        <v/>
      </c>
      <c r="N670" s="73" t="str">
        <f>IFERROR(VLOOKUP(Tableau2[[#This Row],[Nom association/Sigle]],Tableau1[],6,FALSE),"")</f>
        <v/>
      </c>
      <c r="O670" s="324" t="str">
        <f>IFERROR(VLOOKUP(Tableau2[[#This Row],[Nom association/Sigle]],Tableau1[],7,FALSE),"")</f>
        <v/>
      </c>
      <c r="P670" s="222"/>
      <c r="Q670" s="333"/>
      <c r="R670" s="222"/>
      <c r="S670" s="223"/>
      <c r="T670" s="224"/>
      <c r="U670" s="224"/>
      <c r="V670" s="222"/>
      <c r="W670" s="220"/>
      <c r="X670" s="220" t="str">
        <f>IF(ISBLANK(Tableau2[[#This Row],[Date de début]]),"",UPPER(TEXT(Tableau2[[#This Row],[Date de début]],"mmm")))</f>
        <v/>
      </c>
      <c r="Y670" s="219" t="str">
        <f>IF(ISBLANK(Tableau2[[#This Row],[Date de début]]),"",UPPER(TEXT(Tableau2[[#This Row],[Date de début]],"AAAA")))</f>
        <v/>
      </c>
      <c r="Z670" s="220"/>
      <c r="AA670" s="218" t="str">
        <f>IF(ISBLANK(Tableau2[[#This Row],[Date de fin]]),"",UPPER(TEXT(Tableau2[[#This Row],[Date de fin]],"mmm")))</f>
        <v/>
      </c>
      <c r="AB670" s="221" t="str">
        <f>IF(ISBLANK(Tableau2[[#This Row],[Date de fin]]),"",UPPER(TEXT(Tableau2[[#This Row],[Date de fin]],"AAAA")))</f>
        <v/>
      </c>
      <c r="AC670" s="229">
        <f>DATEDIF(Tableau2[[#This Row],[Date de début]],Tableau2[[#This Row],[Date de fin]],"m")</f>
        <v>0</v>
      </c>
      <c r="AD670" s="224"/>
      <c r="AE670" s="225"/>
      <c r="AF670" s="225"/>
      <c r="AG670" s="222"/>
      <c r="AH670" s="227"/>
      <c r="AI670" s="226"/>
      <c r="AJ670" s="340"/>
      <c r="AK670" s="341">
        <f t="shared" si="12"/>
        <v>0</v>
      </c>
      <c r="AL670" s="342"/>
    </row>
    <row r="671" spans="3:38" ht="14" x14ac:dyDescent="0.35">
      <c r="C671" s="241"/>
      <c r="D671" s="225" t="str">
        <f>IF(ISBLANK(Tableau2[[#This Row],[Date de signature]]),"",UPPER(TEXT(Tableau2[[#This Row],[Date de signature]],"mmm")))</f>
        <v/>
      </c>
      <c r="E671" s="231" t="str">
        <f>IF(ISBLANK(Tableau2[[#This Row],[Date de signature]]),"",UPPER(TEXT(Tableau2[[#This Row],[Date de signature]],"AAAA")))</f>
        <v/>
      </c>
      <c r="F671" s="240"/>
      <c r="G671" s="242"/>
      <c r="H671" s="328"/>
      <c r="I671" s="327"/>
      <c r="J671" s="333"/>
      <c r="K671" s="324" t="str">
        <f>IFERROR(VLOOKUP(Tableau2[[#This Row],[Nom association/Sigle]],Tableau1[],2,FALSE),"")</f>
        <v/>
      </c>
      <c r="L671" s="324" t="str">
        <f>IFERROR(VLOOKUP(Tableau2[[#This Row],[Nom association/Sigle]],Tableau1[],4,FALSE),"")</f>
        <v/>
      </c>
      <c r="M671" s="324" t="str">
        <f>IFERROR(VLOOKUP(Tableau2[[#This Row],[Nom association/Sigle]],Tableau1[],5,FALSE),"")</f>
        <v/>
      </c>
      <c r="N671" s="73" t="str">
        <f>IFERROR(VLOOKUP(Tableau2[[#This Row],[Nom association/Sigle]],Tableau1[],6,FALSE),"")</f>
        <v/>
      </c>
      <c r="O671" s="324" t="str">
        <f>IFERROR(VLOOKUP(Tableau2[[#This Row],[Nom association/Sigle]],Tableau1[],7,FALSE),"")</f>
        <v/>
      </c>
      <c r="P671" s="222"/>
      <c r="Q671" s="333"/>
      <c r="R671" s="222"/>
      <c r="S671" s="223"/>
      <c r="T671" s="224"/>
      <c r="U671" s="224"/>
      <c r="V671" s="222"/>
      <c r="W671" s="220"/>
      <c r="X671" s="220" t="str">
        <f>IF(ISBLANK(Tableau2[[#This Row],[Date de début]]),"",UPPER(TEXT(Tableau2[[#This Row],[Date de début]],"mmm")))</f>
        <v/>
      </c>
      <c r="Y671" s="219" t="str">
        <f>IF(ISBLANK(Tableau2[[#This Row],[Date de début]]),"",UPPER(TEXT(Tableau2[[#This Row],[Date de début]],"AAAA")))</f>
        <v/>
      </c>
      <c r="Z671" s="220"/>
      <c r="AA671" s="218" t="str">
        <f>IF(ISBLANK(Tableau2[[#This Row],[Date de fin]]),"",UPPER(TEXT(Tableau2[[#This Row],[Date de fin]],"mmm")))</f>
        <v/>
      </c>
      <c r="AB671" s="221" t="str">
        <f>IF(ISBLANK(Tableau2[[#This Row],[Date de fin]]),"",UPPER(TEXT(Tableau2[[#This Row],[Date de fin]],"AAAA")))</f>
        <v/>
      </c>
      <c r="AC671" s="229">
        <f>DATEDIF(Tableau2[[#This Row],[Date de début]],Tableau2[[#This Row],[Date de fin]],"m")</f>
        <v>0</v>
      </c>
      <c r="AD671" s="224"/>
      <c r="AE671" s="225"/>
      <c r="AF671" s="225"/>
      <c r="AG671" s="222"/>
      <c r="AH671" s="227"/>
      <c r="AI671" s="226"/>
      <c r="AJ671" s="340"/>
      <c r="AK671" s="341">
        <f t="shared" si="12"/>
        <v>0</v>
      </c>
      <c r="AL671" s="342"/>
    </row>
    <row r="672" spans="3:38" ht="14" x14ac:dyDescent="0.35">
      <c r="C672" s="241"/>
      <c r="D672" s="225" t="str">
        <f>IF(ISBLANK(Tableau2[[#This Row],[Date de signature]]),"",UPPER(TEXT(Tableau2[[#This Row],[Date de signature]],"mmm")))</f>
        <v/>
      </c>
      <c r="E672" s="231" t="str">
        <f>IF(ISBLANK(Tableau2[[#This Row],[Date de signature]]),"",UPPER(TEXT(Tableau2[[#This Row],[Date de signature]],"AAAA")))</f>
        <v/>
      </c>
      <c r="F672" s="240"/>
      <c r="G672" s="242"/>
      <c r="H672" s="328"/>
      <c r="I672" s="327"/>
      <c r="J672" s="333"/>
      <c r="K672" s="324" t="str">
        <f>IFERROR(VLOOKUP(Tableau2[[#This Row],[Nom association/Sigle]],Tableau1[],2,FALSE),"")</f>
        <v/>
      </c>
      <c r="L672" s="324" t="str">
        <f>IFERROR(VLOOKUP(Tableau2[[#This Row],[Nom association/Sigle]],Tableau1[],4,FALSE),"")</f>
        <v/>
      </c>
      <c r="M672" s="324" t="str">
        <f>IFERROR(VLOOKUP(Tableau2[[#This Row],[Nom association/Sigle]],Tableau1[],5,FALSE),"")</f>
        <v/>
      </c>
      <c r="N672" s="73" t="str">
        <f>IFERROR(VLOOKUP(Tableau2[[#This Row],[Nom association/Sigle]],Tableau1[],6,FALSE),"")</f>
        <v/>
      </c>
      <c r="O672" s="324" t="str">
        <f>IFERROR(VLOOKUP(Tableau2[[#This Row],[Nom association/Sigle]],Tableau1[],7,FALSE),"")</f>
        <v/>
      </c>
      <c r="P672" s="222"/>
      <c r="Q672" s="333"/>
      <c r="R672" s="222"/>
      <c r="S672" s="223"/>
      <c r="T672" s="224"/>
      <c r="U672" s="224"/>
      <c r="V672" s="222"/>
      <c r="W672" s="220"/>
      <c r="X672" s="220" t="str">
        <f>IF(ISBLANK(Tableau2[[#This Row],[Date de début]]),"",UPPER(TEXT(Tableau2[[#This Row],[Date de début]],"mmm")))</f>
        <v/>
      </c>
      <c r="Y672" s="219" t="str">
        <f>IF(ISBLANK(Tableau2[[#This Row],[Date de début]]),"",UPPER(TEXT(Tableau2[[#This Row],[Date de début]],"AAAA")))</f>
        <v/>
      </c>
      <c r="Z672" s="220"/>
      <c r="AA672" s="218" t="str">
        <f>IF(ISBLANK(Tableau2[[#This Row],[Date de fin]]),"",UPPER(TEXT(Tableau2[[#This Row],[Date de fin]],"mmm")))</f>
        <v/>
      </c>
      <c r="AB672" s="221" t="str">
        <f>IF(ISBLANK(Tableau2[[#This Row],[Date de fin]]),"",UPPER(TEXT(Tableau2[[#This Row],[Date de fin]],"AAAA")))</f>
        <v/>
      </c>
      <c r="AC672" s="229">
        <f>DATEDIF(Tableau2[[#This Row],[Date de début]],Tableau2[[#This Row],[Date de fin]],"m")</f>
        <v>0</v>
      </c>
      <c r="AD672" s="224"/>
      <c r="AE672" s="225"/>
      <c r="AF672" s="225"/>
      <c r="AG672" s="222"/>
      <c r="AH672" s="227"/>
      <c r="AI672" s="226"/>
      <c r="AJ672" s="340"/>
      <c r="AK672" s="341">
        <f t="shared" si="12"/>
        <v>0</v>
      </c>
      <c r="AL672" s="342"/>
    </row>
    <row r="673" spans="3:38" ht="14" x14ac:dyDescent="0.35">
      <c r="C673" s="241"/>
      <c r="D673" s="225" t="str">
        <f>IF(ISBLANK(Tableau2[[#This Row],[Date de signature]]),"",UPPER(TEXT(Tableau2[[#This Row],[Date de signature]],"mmm")))</f>
        <v/>
      </c>
      <c r="E673" s="231" t="str">
        <f>IF(ISBLANK(Tableau2[[#This Row],[Date de signature]]),"",UPPER(TEXT(Tableau2[[#This Row],[Date de signature]],"AAAA")))</f>
        <v/>
      </c>
      <c r="F673" s="240"/>
      <c r="G673" s="242"/>
      <c r="H673" s="328"/>
      <c r="I673" s="327"/>
      <c r="J673" s="333"/>
      <c r="K673" s="324" t="str">
        <f>IFERROR(VLOOKUP(Tableau2[[#This Row],[Nom association/Sigle]],Tableau1[],2,FALSE),"")</f>
        <v/>
      </c>
      <c r="L673" s="324" t="str">
        <f>IFERROR(VLOOKUP(Tableau2[[#This Row],[Nom association/Sigle]],Tableau1[],4,FALSE),"")</f>
        <v/>
      </c>
      <c r="M673" s="324" t="str">
        <f>IFERROR(VLOOKUP(Tableau2[[#This Row],[Nom association/Sigle]],Tableau1[],5,FALSE),"")</f>
        <v/>
      </c>
      <c r="N673" s="73" t="str">
        <f>IFERROR(VLOOKUP(Tableau2[[#This Row],[Nom association/Sigle]],Tableau1[],6,FALSE),"")</f>
        <v/>
      </c>
      <c r="O673" s="324" t="str">
        <f>IFERROR(VLOOKUP(Tableau2[[#This Row],[Nom association/Sigle]],Tableau1[],7,FALSE),"")</f>
        <v/>
      </c>
      <c r="P673" s="222"/>
      <c r="Q673" s="333"/>
      <c r="R673" s="222"/>
      <c r="S673" s="223"/>
      <c r="T673" s="224"/>
      <c r="U673" s="224"/>
      <c r="V673" s="222"/>
      <c r="W673" s="220"/>
      <c r="X673" s="220" t="str">
        <f>IF(ISBLANK(Tableau2[[#This Row],[Date de début]]),"",UPPER(TEXT(Tableau2[[#This Row],[Date de début]],"mmm")))</f>
        <v/>
      </c>
      <c r="Y673" s="219" t="str">
        <f>IF(ISBLANK(Tableau2[[#This Row],[Date de début]]),"",UPPER(TEXT(Tableau2[[#This Row],[Date de début]],"AAAA")))</f>
        <v/>
      </c>
      <c r="Z673" s="220"/>
      <c r="AA673" s="218" t="str">
        <f>IF(ISBLANK(Tableau2[[#This Row],[Date de fin]]),"",UPPER(TEXT(Tableau2[[#This Row],[Date de fin]],"mmm")))</f>
        <v/>
      </c>
      <c r="AB673" s="221" t="str">
        <f>IF(ISBLANK(Tableau2[[#This Row],[Date de fin]]),"",UPPER(TEXT(Tableau2[[#This Row],[Date de fin]],"AAAA")))</f>
        <v/>
      </c>
      <c r="AC673" s="229">
        <f>DATEDIF(Tableau2[[#This Row],[Date de début]],Tableau2[[#This Row],[Date de fin]],"m")</f>
        <v>0</v>
      </c>
      <c r="AD673" s="224"/>
      <c r="AE673" s="225"/>
      <c r="AF673" s="225"/>
      <c r="AG673" s="222"/>
      <c r="AH673" s="227"/>
      <c r="AI673" s="226"/>
      <c r="AJ673" s="340"/>
      <c r="AK673" s="341">
        <f t="shared" si="12"/>
        <v>0</v>
      </c>
      <c r="AL673" s="342"/>
    </row>
    <row r="674" spans="3:38" ht="14" x14ac:dyDescent="0.35">
      <c r="C674" s="241"/>
      <c r="D674" s="225" t="str">
        <f>IF(ISBLANK(Tableau2[[#This Row],[Date de signature]]),"",UPPER(TEXT(Tableau2[[#This Row],[Date de signature]],"mmm")))</f>
        <v/>
      </c>
      <c r="E674" s="231" t="str">
        <f>IF(ISBLANK(Tableau2[[#This Row],[Date de signature]]),"",UPPER(TEXT(Tableau2[[#This Row],[Date de signature]],"AAAA")))</f>
        <v/>
      </c>
      <c r="F674" s="240"/>
      <c r="G674" s="242"/>
      <c r="H674" s="328"/>
      <c r="I674" s="327"/>
      <c r="J674" s="333"/>
      <c r="K674" s="324" t="str">
        <f>IFERROR(VLOOKUP(Tableau2[[#This Row],[Nom association/Sigle]],Tableau1[],2,FALSE),"")</f>
        <v/>
      </c>
      <c r="L674" s="324" t="str">
        <f>IFERROR(VLOOKUP(Tableau2[[#This Row],[Nom association/Sigle]],Tableau1[],4,FALSE),"")</f>
        <v/>
      </c>
      <c r="M674" s="324" t="str">
        <f>IFERROR(VLOOKUP(Tableau2[[#This Row],[Nom association/Sigle]],Tableau1[],5,FALSE),"")</f>
        <v/>
      </c>
      <c r="N674" s="73" t="str">
        <f>IFERROR(VLOOKUP(Tableau2[[#This Row],[Nom association/Sigle]],Tableau1[],6,FALSE),"")</f>
        <v/>
      </c>
      <c r="O674" s="324" t="str">
        <f>IFERROR(VLOOKUP(Tableau2[[#This Row],[Nom association/Sigle]],Tableau1[],7,FALSE),"")</f>
        <v/>
      </c>
      <c r="P674" s="222"/>
      <c r="Q674" s="333"/>
      <c r="R674" s="222"/>
      <c r="S674" s="223"/>
      <c r="T674" s="224"/>
      <c r="U674" s="224"/>
      <c r="V674" s="222"/>
      <c r="W674" s="220"/>
      <c r="X674" s="220" t="str">
        <f>IF(ISBLANK(Tableau2[[#This Row],[Date de début]]),"",UPPER(TEXT(Tableau2[[#This Row],[Date de début]],"mmm")))</f>
        <v/>
      </c>
      <c r="Y674" s="219" t="str">
        <f>IF(ISBLANK(Tableau2[[#This Row],[Date de début]]),"",UPPER(TEXT(Tableau2[[#This Row],[Date de début]],"AAAA")))</f>
        <v/>
      </c>
      <c r="Z674" s="220"/>
      <c r="AA674" s="218" t="str">
        <f>IF(ISBLANK(Tableau2[[#This Row],[Date de fin]]),"",UPPER(TEXT(Tableau2[[#This Row],[Date de fin]],"mmm")))</f>
        <v/>
      </c>
      <c r="AB674" s="221" t="str">
        <f>IF(ISBLANK(Tableau2[[#This Row],[Date de fin]]),"",UPPER(TEXT(Tableau2[[#This Row],[Date de fin]],"AAAA")))</f>
        <v/>
      </c>
      <c r="AC674" s="229">
        <f>DATEDIF(Tableau2[[#This Row],[Date de début]],Tableau2[[#This Row],[Date de fin]],"m")</f>
        <v>0</v>
      </c>
      <c r="AD674" s="224"/>
      <c r="AE674" s="225"/>
      <c r="AF674" s="225"/>
      <c r="AG674" s="222"/>
      <c r="AH674" s="227"/>
      <c r="AI674" s="226"/>
      <c r="AJ674" s="340"/>
      <c r="AK674" s="341">
        <f t="shared" si="12"/>
        <v>0</v>
      </c>
      <c r="AL674" s="342"/>
    </row>
    <row r="675" spans="3:38" ht="14" x14ac:dyDescent="0.35">
      <c r="C675" s="241"/>
      <c r="D675" s="225" t="str">
        <f>IF(ISBLANK(Tableau2[[#This Row],[Date de signature]]),"",UPPER(TEXT(Tableau2[[#This Row],[Date de signature]],"mmm")))</f>
        <v/>
      </c>
      <c r="E675" s="231" t="str">
        <f>IF(ISBLANK(Tableau2[[#This Row],[Date de signature]]),"",UPPER(TEXT(Tableau2[[#This Row],[Date de signature]],"AAAA")))</f>
        <v/>
      </c>
      <c r="F675" s="240"/>
      <c r="G675" s="242"/>
      <c r="H675" s="328"/>
      <c r="I675" s="327"/>
      <c r="J675" s="333"/>
      <c r="K675" s="324" t="str">
        <f>IFERROR(VLOOKUP(Tableau2[[#This Row],[Nom association/Sigle]],Tableau1[],2,FALSE),"")</f>
        <v/>
      </c>
      <c r="L675" s="324" t="str">
        <f>IFERROR(VLOOKUP(Tableau2[[#This Row],[Nom association/Sigle]],Tableau1[],4,FALSE),"")</f>
        <v/>
      </c>
      <c r="M675" s="324" t="str">
        <f>IFERROR(VLOOKUP(Tableau2[[#This Row],[Nom association/Sigle]],Tableau1[],5,FALSE),"")</f>
        <v/>
      </c>
      <c r="N675" s="73" t="str">
        <f>IFERROR(VLOOKUP(Tableau2[[#This Row],[Nom association/Sigle]],Tableau1[],6,FALSE),"")</f>
        <v/>
      </c>
      <c r="O675" s="324" t="str">
        <f>IFERROR(VLOOKUP(Tableau2[[#This Row],[Nom association/Sigle]],Tableau1[],7,FALSE),"")</f>
        <v/>
      </c>
      <c r="P675" s="222"/>
      <c r="Q675" s="333"/>
      <c r="R675" s="222"/>
      <c r="S675" s="223"/>
      <c r="T675" s="224"/>
      <c r="U675" s="224"/>
      <c r="V675" s="222"/>
      <c r="W675" s="220"/>
      <c r="X675" s="220" t="str">
        <f>IF(ISBLANK(Tableau2[[#This Row],[Date de début]]),"",UPPER(TEXT(Tableau2[[#This Row],[Date de début]],"mmm")))</f>
        <v/>
      </c>
      <c r="Y675" s="219" t="str">
        <f>IF(ISBLANK(Tableau2[[#This Row],[Date de début]]),"",UPPER(TEXT(Tableau2[[#This Row],[Date de début]],"AAAA")))</f>
        <v/>
      </c>
      <c r="Z675" s="220"/>
      <c r="AA675" s="218" t="str">
        <f>IF(ISBLANK(Tableau2[[#This Row],[Date de fin]]),"",UPPER(TEXT(Tableau2[[#This Row],[Date de fin]],"mmm")))</f>
        <v/>
      </c>
      <c r="AB675" s="221" t="str">
        <f>IF(ISBLANK(Tableau2[[#This Row],[Date de fin]]),"",UPPER(TEXT(Tableau2[[#This Row],[Date de fin]],"AAAA")))</f>
        <v/>
      </c>
      <c r="AC675" s="229">
        <f>DATEDIF(Tableau2[[#This Row],[Date de début]],Tableau2[[#This Row],[Date de fin]],"m")</f>
        <v>0</v>
      </c>
      <c r="AD675" s="224"/>
      <c r="AE675" s="225"/>
      <c r="AF675" s="225"/>
      <c r="AG675" s="222"/>
      <c r="AH675" s="227"/>
      <c r="AI675" s="226"/>
      <c r="AJ675" s="340"/>
      <c r="AK675" s="341">
        <f t="shared" si="12"/>
        <v>0</v>
      </c>
      <c r="AL675" s="342"/>
    </row>
    <row r="676" spans="3:38" ht="14" x14ac:dyDescent="0.35">
      <c r="C676" s="241"/>
      <c r="D676" s="225" t="str">
        <f>IF(ISBLANK(Tableau2[[#This Row],[Date de signature]]),"",UPPER(TEXT(Tableau2[[#This Row],[Date de signature]],"mmm")))</f>
        <v/>
      </c>
      <c r="E676" s="231" t="str">
        <f>IF(ISBLANK(Tableau2[[#This Row],[Date de signature]]),"",UPPER(TEXT(Tableau2[[#This Row],[Date de signature]],"AAAA")))</f>
        <v/>
      </c>
      <c r="F676" s="240"/>
      <c r="G676" s="242"/>
      <c r="H676" s="328"/>
      <c r="I676" s="327"/>
      <c r="J676" s="333"/>
      <c r="K676" s="324" t="str">
        <f>IFERROR(VLOOKUP(Tableau2[[#This Row],[Nom association/Sigle]],Tableau1[],2,FALSE),"")</f>
        <v/>
      </c>
      <c r="L676" s="324" t="str">
        <f>IFERROR(VLOOKUP(Tableau2[[#This Row],[Nom association/Sigle]],Tableau1[],4,FALSE),"")</f>
        <v/>
      </c>
      <c r="M676" s="324" t="str">
        <f>IFERROR(VLOOKUP(Tableau2[[#This Row],[Nom association/Sigle]],Tableau1[],5,FALSE),"")</f>
        <v/>
      </c>
      <c r="N676" s="73" t="str">
        <f>IFERROR(VLOOKUP(Tableau2[[#This Row],[Nom association/Sigle]],Tableau1[],6,FALSE),"")</f>
        <v/>
      </c>
      <c r="O676" s="324" t="str">
        <f>IFERROR(VLOOKUP(Tableau2[[#This Row],[Nom association/Sigle]],Tableau1[],7,FALSE),"")</f>
        <v/>
      </c>
      <c r="P676" s="222"/>
      <c r="Q676" s="333"/>
      <c r="R676" s="222"/>
      <c r="S676" s="223"/>
      <c r="T676" s="224"/>
      <c r="U676" s="224"/>
      <c r="V676" s="222"/>
      <c r="W676" s="220"/>
      <c r="X676" s="220" t="str">
        <f>IF(ISBLANK(Tableau2[[#This Row],[Date de début]]),"",UPPER(TEXT(Tableau2[[#This Row],[Date de début]],"mmm")))</f>
        <v/>
      </c>
      <c r="Y676" s="219" t="str">
        <f>IF(ISBLANK(Tableau2[[#This Row],[Date de début]]),"",UPPER(TEXT(Tableau2[[#This Row],[Date de début]],"AAAA")))</f>
        <v/>
      </c>
      <c r="Z676" s="220"/>
      <c r="AA676" s="218" t="str">
        <f>IF(ISBLANK(Tableau2[[#This Row],[Date de fin]]),"",UPPER(TEXT(Tableau2[[#This Row],[Date de fin]],"mmm")))</f>
        <v/>
      </c>
      <c r="AB676" s="221" t="str">
        <f>IF(ISBLANK(Tableau2[[#This Row],[Date de fin]]),"",UPPER(TEXT(Tableau2[[#This Row],[Date de fin]],"AAAA")))</f>
        <v/>
      </c>
      <c r="AC676" s="229">
        <f>DATEDIF(Tableau2[[#This Row],[Date de début]],Tableau2[[#This Row],[Date de fin]],"m")</f>
        <v>0</v>
      </c>
      <c r="AD676" s="224"/>
      <c r="AE676" s="225"/>
      <c r="AF676" s="225"/>
      <c r="AG676" s="222"/>
      <c r="AH676" s="227"/>
      <c r="AI676" s="226"/>
      <c r="AJ676" s="340"/>
      <c r="AK676" s="341">
        <f t="shared" si="12"/>
        <v>0</v>
      </c>
      <c r="AL676" s="342"/>
    </row>
    <row r="677" spans="3:38" ht="14" x14ac:dyDescent="0.35">
      <c r="C677" s="241"/>
      <c r="D677" s="225" t="str">
        <f>IF(ISBLANK(Tableau2[[#This Row],[Date de signature]]),"",UPPER(TEXT(Tableau2[[#This Row],[Date de signature]],"mmm")))</f>
        <v/>
      </c>
      <c r="E677" s="231" t="str">
        <f>IF(ISBLANK(Tableau2[[#This Row],[Date de signature]]),"",UPPER(TEXT(Tableau2[[#This Row],[Date de signature]],"AAAA")))</f>
        <v/>
      </c>
      <c r="F677" s="240"/>
      <c r="G677" s="242"/>
      <c r="H677" s="328"/>
      <c r="I677" s="327"/>
      <c r="J677" s="333"/>
      <c r="K677" s="324" t="str">
        <f>IFERROR(VLOOKUP(Tableau2[[#This Row],[Nom association/Sigle]],Tableau1[],2,FALSE),"")</f>
        <v/>
      </c>
      <c r="L677" s="324" t="str">
        <f>IFERROR(VLOOKUP(Tableau2[[#This Row],[Nom association/Sigle]],Tableau1[],4,FALSE),"")</f>
        <v/>
      </c>
      <c r="M677" s="324" t="str">
        <f>IFERROR(VLOOKUP(Tableau2[[#This Row],[Nom association/Sigle]],Tableau1[],5,FALSE),"")</f>
        <v/>
      </c>
      <c r="N677" s="73" t="str">
        <f>IFERROR(VLOOKUP(Tableau2[[#This Row],[Nom association/Sigle]],Tableau1[],6,FALSE),"")</f>
        <v/>
      </c>
      <c r="O677" s="324" t="str">
        <f>IFERROR(VLOOKUP(Tableau2[[#This Row],[Nom association/Sigle]],Tableau1[],7,FALSE),"")</f>
        <v/>
      </c>
      <c r="P677" s="222"/>
      <c r="Q677" s="333"/>
      <c r="R677" s="222"/>
      <c r="S677" s="223"/>
      <c r="T677" s="224"/>
      <c r="U677" s="224"/>
      <c r="V677" s="222"/>
      <c r="W677" s="220"/>
      <c r="X677" s="220" t="str">
        <f>IF(ISBLANK(Tableau2[[#This Row],[Date de début]]),"",UPPER(TEXT(Tableau2[[#This Row],[Date de début]],"mmm")))</f>
        <v/>
      </c>
      <c r="Y677" s="219" t="str">
        <f>IF(ISBLANK(Tableau2[[#This Row],[Date de début]]),"",UPPER(TEXT(Tableau2[[#This Row],[Date de début]],"AAAA")))</f>
        <v/>
      </c>
      <c r="Z677" s="220"/>
      <c r="AA677" s="218" t="str">
        <f>IF(ISBLANK(Tableau2[[#This Row],[Date de fin]]),"",UPPER(TEXT(Tableau2[[#This Row],[Date de fin]],"mmm")))</f>
        <v/>
      </c>
      <c r="AB677" s="221" t="str">
        <f>IF(ISBLANK(Tableau2[[#This Row],[Date de fin]]),"",UPPER(TEXT(Tableau2[[#This Row],[Date de fin]],"AAAA")))</f>
        <v/>
      </c>
      <c r="AC677" s="229">
        <f>DATEDIF(Tableau2[[#This Row],[Date de début]],Tableau2[[#This Row],[Date de fin]],"m")</f>
        <v>0</v>
      </c>
      <c r="AD677" s="224"/>
      <c r="AE677" s="225"/>
      <c r="AF677" s="225"/>
      <c r="AG677" s="222"/>
      <c r="AH677" s="227"/>
      <c r="AI677" s="226"/>
      <c r="AJ677" s="340"/>
      <c r="AK677" s="341">
        <f t="shared" si="12"/>
        <v>0</v>
      </c>
      <c r="AL677" s="342"/>
    </row>
    <row r="678" spans="3:38" ht="14" x14ac:dyDescent="0.35">
      <c r="C678" s="241"/>
      <c r="D678" s="225" t="str">
        <f>IF(ISBLANK(Tableau2[[#This Row],[Date de signature]]),"",UPPER(TEXT(Tableau2[[#This Row],[Date de signature]],"mmm")))</f>
        <v/>
      </c>
      <c r="E678" s="231" t="str">
        <f>IF(ISBLANK(Tableau2[[#This Row],[Date de signature]]),"",UPPER(TEXT(Tableau2[[#This Row],[Date de signature]],"AAAA")))</f>
        <v/>
      </c>
      <c r="F678" s="240"/>
      <c r="G678" s="242"/>
      <c r="H678" s="328"/>
      <c r="I678" s="327"/>
      <c r="J678" s="333"/>
      <c r="K678" s="324" t="str">
        <f>IFERROR(VLOOKUP(Tableau2[[#This Row],[Nom association/Sigle]],Tableau1[],2,FALSE),"")</f>
        <v/>
      </c>
      <c r="L678" s="324" t="str">
        <f>IFERROR(VLOOKUP(Tableau2[[#This Row],[Nom association/Sigle]],Tableau1[],4,FALSE),"")</f>
        <v/>
      </c>
      <c r="M678" s="324" t="str">
        <f>IFERROR(VLOOKUP(Tableau2[[#This Row],[Nom association/Sigle]],Tableau1[],5,FALSE),"")</f>
        <v/>
      </c>
      <c r="N678" s="73" t="str">
        <f>IFERROR(VLOOKUP(Tableau2[[#This Row],[Nom association/Sigle]],Tableau1[],6,FALSE),"")</f>
        <v/>
      </c>
      <c r="O678" s="324" t="str">
        <f>IFERROR(VLOOKUP(Tableau2[[#This Row],[Nom association/Sigle]],Tableau1[],7,FALSE),"")</f>
        <v/>
      </c>
      <c r="P678" s="222"/>
      <c r="Q678" s="333"/>
      <c r="R678" s="222"/>
      <c r="S678" s="223"/>
      <c r="T678" s="224"/>
      <c r="U678" s="224"/>
      <c r="V678" s="222"/>
      <c r="W678" s="220"/>
      <c r="X678" s="220" t="str">
        <f>IF(ISBLANK(Tableau2[[#This Row],[Date de début]]),"",UPPER(TEXT(Tableau2[[#This Row],[Date de début]],"mmm")))</f>
        <v/>
      </c>
      <c r="Y678" s="219" t="str">
        <f>IF(ISBLANK(Tableau2[[#This Row],[Date de début]]),"",UPPER(TEXT(Tableau2[[#This Row],[Date de début]],"AAAA")))</f>
        <v/>
      </c>
      <c r="Z678" s="220"/>
      <c r="AA678" s="218" t="str">
        <f>IF(ISBLANK(Tableau2[[#This Row],[Date de fin]]),"",UPPER(TEXT(Tableau2[[#This Row],[Date de fin]],"mmm")))</f>
        <v/>
      </c>
      <c r="AB678" s="221" t="str">
        <f>IF(ISBLANK(Tableau2[[#This Row],[Date de fin]]),"",UPPER(TEXT(Tableau2[[#This Row],[Date de fin]],"AAAA")))</f>
        <v/>
      </c>
      <c r="AC678" s="229">
        <f>DATEDIF(Tableau2[[#This Row],[Date de début]],Tableau2[[#This Row],[Date de fin]],"m")</f>
        <v>0</v>
      </c>
      <c r="AD678" s="224"/>
      <c r="AE678" s="225"/>
      <c r="AF678" s="225"/>
      <c r="AG678" s="222"/>
      <c r="AH678" s="227"/>
      <c r="AI678" s="226"/>
      <c r="AJ678" s="340"/>
      <c r="AK678" s="341">
        <f t="shared" si="12"/>
        <v>0</v>
      </c>
      <c r="AL678" s="342"/>
    </row>
    <row r="679" spans="3:38" ht="14" x14ac:dyDescent="0.35">
      <c r="C679" s="241"/>
      <c r="D679" s="225" t="str">
        <f>IF(ISBLANK(Tableau2[[#This Row],[Date de signature]]),"",UPPER(TEXT(Tableau2[[#This Row],[Date de signature]],"mmm")))</f>
        <v/>
      </c>
      <c r="E679" s="231" t="str">
        <f>IF(ISBLANK(Tableau2[[#This Row],[Date de signature]]),"",UPPER(TEXT(Tableau2[[#This Row],[Date de signature]],"AAAA")))</f>
        <v/>
      </c>
      <c r="F679" s="240"/>
      <c r="G679" s="242"/>
      <c r="H679" s="328"/>
      <c r="I679" s="327"/>
      <c r="J679" s="333"/>
      <c r="K679" s="324" t="str">
        <f>IFERROR(VLOOKUP(Tableau2[[#This Row],[Nom association/Sigle]],Tableau1[],2,FALSE),"")</f>
        <v/>
      </c>
      <c r="L679" s="324" t="str">
        <f>IFERROR(VLOOKUP(Tableau2[[#This Row],[Nom association/Sigle]],Tableau1[],4,FALSE),"")</f>
        <v/>
      </c>
      <c r="M679" s="324" t="str">
        <f>IFERROR(VLOOKUP(Tableau2[[#This Row],[Nom association/Sigle]],Tableau1[],5,FALSE),"")</f>
        <v/>
      </c>
      <c r="N679" s="73" t="str">
        <f>IFERROR(VLOOKUP(Tableau2[[#This Row],[Nom association/Sigle]],Tableau1[],6,FALSE),"")</f>
        <v/>
      </c>
      <c r="O679" s="324" t="str">
        <f>IFERROR(VLOOKUP(Tableau2[[#This Row],[Nom association/Sigle]],Tableau1[],7,FALSE),"")</f>
        <v/>
      </c>
      <c r="P679" s="222"/>
      <c r="Q679" s="333"/>
      <c r="R679" s="222"/>
      <c r="S679" s="223"/>
      <c r="T679" s="224"/>
      <c r="U679" s="224"/>
      <c r="V679" s="222"/>
      <c r="W679" s="220"/>
      <c r="X679" s="220" t="str">
        <f>IF(ISBLANK(Tableau2[[#This Row],[Date de début]]),"",UPPER(TEXT(Tableau2[[#This Row],[Date de début]],"mmm")))</f>
        <v/>
      </c>
      <c r="Y679" s="219" t="str">
        <f>IF(ISBLANK(Tableau2[[#This Row],[Date de début]]),"",UPPER(TEXT(Tableau2[[#This Row],[Date de début]],"AAAA")))</f>
        <v/>
      </c>
      <c r="Z679" s="220"/>
      <c r="AA679" s="218" t="str">
        <f>IF(ISBLANK(Tableau2[[#This Row],[Date de fin]]),"",UPPER(TEXT(Tableau2[[#This Row],[Date de fin]],"mmm")))</f>
        <v/>
      </c>
      <c r="AB679" s="221" t="str">
        <f>IF(ISBLANK(Tableau2[[#This Row],[Date de fin]]),"",UPPER(TEXT(Tableau2[[#This Row],[Date de fin]],"AAAA")))</f>
        <v/>
      </c>
      <c r="AC679" s="229">
        <f>DATEDIF(Tableau2[[#This Row],[Date de début]],Tableau2[[#This Row],[Date de fin]],"m")</f>
        <v>0</v>
      </c>
      <c r="AD679" s="224"/>
      <c r="AE679" s="225"/>
      <c r="AF679" s="225"/>
      <c r="AG679" s="222"/>
      <c r="AH679" s="227"/>
      <c r="AI679" s="226"/>
      <c r="AJ679" s="340"/>
      <c r="AK679" s="341">
        <f t="shared" si="12"/>
        <v>0</v>
      </c>
      <c r="AL679" s="342"/>
    </row>
    <row r="680" spans="3:38" ht="14" x14ac:dyDescent="0.35">
      <c r="C680" s="241"/>
      <c r="D680" s="225" t="str">
        <f>IF(ISBLANK(Tableau2[[#This Row],[Date de signature]]),"",UPPER(TEXT(Tableau2[[#This Row],[Date de signature]],"mmm")))</f>
        <v/>
      </c>
      <c r="E680" s="231" t="str">
        <f>IF(ISBLANK(Tableau2[[#This Row],[Date de signature]]),"",UPPER(TEXT(Tableau2[[#This Row],[Date de signature]],"AAAA")))</f>
        <v/>
      </c>
      <c r="F680" s="240"/>
      <c r="G680" s="242"/>
      <c r="H680" s="328"/>
      <c r="I680" s="327"/>
      <c r="J680" s="333"/>
      <c r="K680" s="324" t="str">
        <f>IFERROR(VLOOKUP(Tableau2[[#This Row],[Nom association/Sigle]],Tableau1[],2,FALSE),"")</f>
        <v/>
      </c>
      <c r="L680" s="324" t="str">
        <f>IFERROR(VLOOKUP(Tableau2[[#This Row],[Nom association/Sigle]],Tableau1[],4,FALSE),"")</f>
        <v/>
      </c>
      <c r="M680" s="324" t="str">
        <f>IFERROR(VLOOKUP(Tableau2[[#This Row],[Nom association/Sigle]],Tableau1[],5,FALSE),"")</f>
        <v/>
      </c>
      <c r="N680" s="73" t="str">
        <f>IFERROR(VLOOKUP(Tableau2[[#This Row],[Nom association/Sigle]],Tableau1[],6,FALSE),"")</f>
        <v/>
      </c>
      <c r="O680" s="324" t="str">
        <f>IFERROR(VLOOKUP(Tableau2[[#This Row],[Nom association/Sigle]],Tableau1[],7,FALSE),"")</f>
        <v/>
      </c>
      <c r="P680" s="222"/>
      <c r="Q680" s="333"/>
      <c r="R680" s="222"/>
      <c r="S680" s="223"/>
      <c r="T680" s="224"/>
      <c r="U680" s="224"/>
      <c r="V680" s="222"/>
      <c r="W680" s="220"/>
      <c r="X680" s="220" t="str">
        <f>IF(ISBLANK(Tableau2[[#This Row],[Date de début]]),"",UPPER(TEXT(Tableau2[[#This Row],[Date de début]],"mmm")))</f>
        <v/>
      </c>
      <c r="Y680" s="219" t="str">
        <f>IF(ISBLANK(Tableau2[[#This Row],[Date de début]]),"",UPPER(TEXT(Tableau2[[#This Row],[Date de début]],"AAAA")))</f>
        <v/>
      </c>
      <c r="Z680" s="220"/>
      <c r="AA680" s="218" t="str">
        <f>IF(ISBLANK(Tableau2[[#This Row],[Date de fin]]),"",UPPER(TEXT(Tableau2[[#This Row],[Date de fin]],"mmm")))</f>
        <v/>
      </c>
      <c r="AB680" s="221" t="str">
        <f>IF(ISBLANK(Tableau2[[#This Row],[Date de fin]]),"",UPPER(TEXT(Tableau2[[#This Row],[Date de fin]],"AAAA")))</f>
        <v/>
      </c>
      <c r="AC680" s="229">
        <f>DATEDIF(Tableau2[[#This Row],[Date de début]],Tableau2[[#This Row],[Date de fin]],"m")</f>
        <v>0</v>
      </c>
      <c r="AD680" s="224"/>
      <c r="AE680" s="225"/>
      <c r="AF680" s="225"/>
      <c r="AG680" s="222"/>
      <c r="AH680" s="227"/>
      <c r="AI680" s="226"/>
      <c r="AJ680" s="340"/>
      <c r="AK680" s="341">
        <f t="shared" si="12"/>
        <v>0</v>
      </c>
      <c r="AL680" s="342"/>
    </row>
    <row r="681" spans="3:38" ht="14" x14ac:dyDescent="0.35">
      <c r="C681" s="241"/>
      <c r="D681" s="225" t="str">
        <f>IF(ISBLANK(Tableau2[[#This Row],[Date de signature]]),"",UPPER(TEXT(Tableau2[[#This Row],[Date de signature]],"mmm")))</f>
        <v/>
      </c>
      <c r="E681" s="231" t="str">
        <f>IF(ISBLANK(Tableau2[[#This Row],[Date de signature]]),"",UPPER(TEXT(Tableau2[[#This Row],[Date de signature]],"AAAA")))</f>
        <v/>
      </c>
      <c r="F681" s="240"/>
      <c r="G681" s="242"/>
      <c r="H681" s="328"/>
      <c r="I681" s="327"/>
      <c r="J681" s="333"/>
      <c r="K681" s="324" t="str">
        <f>IFERROR(VLOOKUP(Tableau2[[#This Row],[Nom association/Sigle]],Tableau1[],2,FALSE),"")</f>
        <v/>
      </c>
      <c r="L681" s="324" t="str">
        <f>IFERROR(VLOOKUP(Tableau2[[#This Row],[Nom association/Sigle]],Tableau1[],4,FALSE),"")</f>
        <v/>
      </c>
      <c r="M681" s="324" t="str">
        <f>IFERROR(VLOOKUP(Tableau2[[#This Row],[Nom association/Sigle]],Tableau1[],5,FALSE),"")</f>
        <v/>
      </c>
      <c r="N681" s="73" t="str">
        <f>IFERROR(VLOOKUP(Tableau2[[#This Row],[Nom association/Sigle]],Tableau1[],6,FALSE),"")</f>
        <v/>
      </c>
      <c r="O681" s="324" t="str">
        <f>IFERROR(VLOOKUP(Tableau2[[#This Row],[Nom association/Sigle]],Tableau1[],7,FALSE),"")</f>
        <v/>
      </c>
      <c r="P681" s="222"/>
      <c r="Q681" s="333"/>
      <c r="R681" s="222"/>
      <c r="S681" s="223"/>
      <c r="T681" s="224"/>
      <c r="U681" s="224"/>
      <c r="V681" s="222"/>
      <c r="W681" s="220"/>
      <c r="X681" s="220" t="str">
        <f>IF(ISBLANK(Tableau2[[#This Row],[Date de début]]),"",UPPER(TEXT(Tableau2[[#This Row],[Date de début]],"mmm")))</f>
        <v/>
      </c>
      <c r="Y681" s="219" t="str">
        <f>IF(ISBLANK(Tableau2[[#This Row],[Date de début]]),"",UPPER(TEXT(Tableau2[[#This Row],[Date de début]],"AAAA")))</f>
        <v/>
      </c>
      <c r="Z681" s="220"/>
      <c r="AA681" s="218" t="str">
        <f>IF(ISBLANK(Tableau2[[#This Row],[Date de fin]]),"",UPPER(TEXT(Tableau2[[#This Row],[Date de fin]],"mmm")))</f>
        <v/>
      </c>
      <c r="AB681" s="221" t="str">
        <f>IF(ISBLANK(Tableau2[[#This Row],[Date de fin]]),"",UPPER(TEXT(Tableau2[[#This Row],[Date de fin]],"AAAA")))</f>
        <v/>
      </c>
      <c r="AC681" s="229">
        <f>DATEDIF(Tableau2[[#This Row],[Date de début]],Tableau2[[#This Row],[Date de fin]],"m")</f>
        <v>0</v>
      </c>
      <c r="AD681" s="224"/>
      <c r="AE681" s="225"/>
      <c r="AF681" s="225"/>
      <c r="AG681" s="222"/>
      <c r="AH681" s="227"/>
      <c r="AI681" s="226"/>
      <c r="AJ681" s="340"/>
      <c r="AK681" s="341">
        <f t="shared" si="12"/>
        <v>0</v>
      </c>
      <c r="AL681" s="342"/>
    </row>
    <row r="682" spans="3:38" ht="14" x14ac:dyDescent="0.35">
      <c r="C682" s="241"/>
      <c r="D682" s="225" t="str">
        <f>IF(ISBLANK(Tableau2[[#This Row],[Date de signature]]),"",UPPER(TEXT(Tableau2[[#This Row],[Date de signature]],"mmm")))</f>
        <v/>
      </c>
      <c r="E682" s="231" t="str">
        <f>IF(ISBLANK(Tableau2[[#This Row],[Date de signature]]),"",UPPER(TEXT(Tableau2[[#This Row],[Date de signature]],"AAAA")))</f>
        <v/>
      </c>
      <c r="F682" s="240"/>
      <c r="G682" s="242"/>
      <c r="H682" s="328"/>
      <c r="I682" s="327"/>
      <c r="J682" s="333"/>
      <c r="K682" s="324" t="str">
        <f>IFERROR(VLOOKUP(Tableau2[[#This Row],[Nom association/Sigle]],Tableau1[],2,FALSE),"")</f>
        <v/>
      </c>
      <c r="L682" s="324" t="str">
        <f>IFERROR(VLOOKUP(Tableau2[[#This Row],[Nom association/Sigle]],Tableau1[],4,FALSE),"")</f>
        <v/>
      </c>
      <c r="M682" s="324" t="str">
        <f>IFERROR(VLOOKUP(Tableau2[[#This Row],[Nom association/Sigle]],Tableau1[],5,FALSE),"")</f>
        <v/>
      </c>
      <c r="N682" s="73" t="str">
        <f>IFERROR(VLOOKUP(Tableau2[[#This Row],[Nom association/Sigle]],Tableau1[],6,FALSE),"")</f>
        <v/>
      </c>
      <c r="O682" s="324" t="str">
        <f>IFERROR(VLOOKUP(Tableau2[[#This Row],[Nom association/Sigle]],Tableau1[],7,FALSE),"")</f>
        <v/>
      </c>
      <c r="P682" s="222"/>
      <c r="Q682" s="333"/>
      <c r="R682" s="222"/>
      <c r="S682" s="223"/>
      <c r="T682" s="224"/>
      <c r="U682" s="224"/>
      <c r="V682" s="222"/>
      <c r="W682" s="220"/>
      <c r="X682" s="220" t="str">
        <f>IF(ISBLANK(Tableau2[[#This Row],[Date de début]]),"",UPPER(TEXT(Tableau2[[#This Row],[Date de début]],"mmm")))</f>
        <v/>
      </c>
      <c r="Y682" s="219" t="str">
        <f>IF(ISBLANK(Tableau2[[#This Row],[Date de début]]),"",UPPER(TEXT(Tableau2[[#This Row],[Date de début]],"AAAA")))</f>
        <v/>
      </c>
      <c r="Z682" s="220"/>
      <c r="AA682" s="218" t="str">
        <f>IF(ISBLANK(Tableau2[[#This Row],[Date de fin]]),"",UPPER(TEXT(Tableau2[[#This Row],[Date de fin]],"mmm")))</f>
        <v/>
      </c>
      <c r="AB682" s="221" t="str">
        <f>IF(ISBLANK(Tableau2[[#This Row],[Date de fin]]),"",UPPER(TEXT(Tableau2[[#This Row],[Date de fin]],"AAAA")))</f>
        <v/>
      </c>
      <c r="AC682" s="229">
        <f>DATEDIF(Tableau2[[#This Row],[Date de début]],Tableau2[[#This Row],[Date de fin]],"m")</f>
        <v>0</v>
      </c>
      <c r="AD682" s="224"/>
      <c r="AE682" s="225"/>
      <c r="AF682" s="225"/>
      <c r="AG682" s="222"/>
      <c r="AH682" s="227"/>
      <c r="AI682" s="226"/>
      <c r="AJ682" s="340"/>
      <c r="AK682" s="341">
        <f t="shared" si="12"/>
        <v>0</v>
      </c>
      <c r="AL682" s="342"/>
    </row>
    <row r="683" spans="3:38" ht="14" x14ac:dyDescent="0.35">
      <c r="C683" s="241"/>
      <c r="D683" s="225" t="str">
        <f>IF(ISBLANK(Tableau2[[#This Row],[Date de signature]]),"",UPPER(TEXT(Tableau2[[#This Row],[Date de signature]],"mmm")))</f>
        <v/>
      </c>
      <c r="E683" s="231" t="str">
        <f>IF(ISBLANK(Tableau2[[#This Row],[Date de signature]]),"",UPPER(TEXT(Tableau2[[#This Row],[Date de signature]],"AAAA")))</f>
        <v/>
      </c>
      <c r="F683" s="240"/>
      <c r="G683" s="242"/>
      <c r="H683" s="328"/>
      <c r="I683" s="327"/>
      <c r="J683" s="333"/>
      <c r="K683" s="324" t="str">
        <f>IFERROR(VLOOKUP(Tableau2[[#This Row],[Nom association/Sigle]],Tableau1[],2,FALSE),"")</f>
        <v/>
      </c>
      <c r="L683" s="324" t="str">
        <f>IFERROR(VLOOKUP(Tableau2[[#This Row],[Nom association/Sigle]],Tableau1[],4,FALSE),"")</f>
        <v/>
      </c>
      <c r="M683" s="324" t="str">
        <f>IFERROR(VLOOKUP(Tableau2[[#This Row],[Nom association/Sigle]],Tableau1[],5,FALSE),"")</f>
        <v/>
      </c>
      <c r="N683" s="73" t="str">
        <f>IFERROR(VLOOKUP(Tableau2[[#This Row],[Nom association/Sigle]],Tableau1[],6,FALSE),"")</f>
        <v/>
      </c>
      <c r="O683" s="324" t="str">
        <f>IFERROR(VLOOKUP(Tableau2[[#This Row],[Nom association/Sigle]],Tableau1[],7,FALSE),"")</f>
        <v/>
      </c>
      <c r="P683" s="222"/>
      <c r="Q683" s="333"/>
      <c r="R683" s="222"/>
      <c r="S683" s="223"/>
      <c r="T683" s="224"/>
      <c r="U683" s="224"/>
      <c r="V683" s="222"/>
      <c r="W683" s="220"/>
      <c r="X683" s="220" t="str">
        <f>IF(ISBLANK(Tableau2[[#This Row],[Date de début]]),"",UPPER(TEXT(Tableau2[[#This Row],[Date de début]],"mmm")))</f>
        <v/>
      </c>
      <c r="Y683" s="219" t="str">
        <f>IF(ISBLANK(Tableau2[[#This Row],[Date de début]]),"",UPPER(TEXT(Tableau2[[#This Row],[Date de début]],"AAAA")))</f>
        <v/>
      </c>
      <c r="Z683" s="220"/>
      <c r="AA683" s="218" t="str">
        <f>IF(ISBLANK(Tableau2[[#This Row],[Date de fin]]),"",UPPER(TEXT(Tableau2[[#This Row],[Date de fin]],"mmm")))</f>
        <v/>
      </c>
      <c r="AB683" s="221" t="str">
        <f>IF(ISBLANK(Tableau2[[#This Row],[Date de fin]]),"",UPPER(TEXT(Tableau2[[#This Row],[Date de fin]],"AAAA")))</f>
        <v/>
      </c>
      <c r="AC683" s="229">
        <f>DATEDIF(Tableau2[[#This Row],[Date de début]],Tableau2[[#This Row],[Date de fin]],"m")</f>
        <v>0</v>
      </c>
      <c r="AD683" s="224"/>
      <c r="AE683" s="225"/>
      <c r="AF683" s="225"/>
      <c r="AG683" s="222"/>
      <c r="AH683" s="227"/>
      <c r="AI683" s="226"/>
      <c r="AJ683" s="340"/>
      <c r="AK683" s="341">
        <f t="shared" si="12"/>
        <v>0</v>
      </c>
      <c r="AL683" s="342"/>
    </row>
    <row r="684" spans="3:38" ht="14" x14ac:dyDescent="0.35">
      <c r="C684" s="241"/>
      <c r="D684" s="225" t="str">
        <f>IF(ISBLANK(Tableau2[[#This Row],[Date de signature]]),"",UPPER(TEXT(Tableau2[[#This Row],[Date de signature]],"mmm")))</f>
        <v/>
      </c>
      <c r="E684" s="231" t="str">
        <f>IF(ISBLANK(Tableau2[[#This Row],[Date de signature]]),"",UPPER(TEXT(Tableau2[[#This Row],[Date de signature]],"AAAA")))</f>
        <v/>
      </c>
      <c r="F684" s="240"/>
      <c r="G684" s="242"/>
      <c r="H684" s="328"/>
      <c r="I684" s="327"/>
      <c r="J684" s="333"/>
      <c r="K684" s="324" t="str">
        <f>IFERROR(VLOOKUP(Tableau2[[#This Row],[Nom association/Sigle]],Tableau1[],2,FALSE),"")</f>
        <v/>
      </c>
      <c r="L684" s="324" t="str">
        <f>IFERROR(VLOOKUP(Tableau2[[#This Row],[Nom association/Sigle]],Tableau1[],4,FALSE),"")</f>
        <v/>
      </c>
      <c r="M684" s="324" t="str">
        <f>IFERROR(VLOOKUP(Tableau2[[#This Row],[Nom association/Sigle]],Tableau1[],5,FALSE),"")</f>
        <v/>
      </c>
      <c r="N684" s="73" t="str">
        <f>IFERROR(VLOOKUP(Tableau2[[#This Row],[Nom association/Sigle]],Tableau1[],6,FALSE),"")</f>
        <v/>
      </c>
      <c r="O684" s="324" t="str">
        <f>IFERROR(VLOOKUP(Tableau2[[#This Row],[Nom association/Sigle]],Tableau1[],7,FALSE),"")</f>
        <v/>
      </c>
      <c r="P684" s="222"/>
      <c r="Q684" s="333"/>
      <c r="R684" s="222"/>
      <c r="S684" s="223"/>
      <c r="T684" s="224"/>
      <c r="U684" s="224"/>
      <c r="V684" s="222"/>
      <c r="W684" s="220"/>
      <c r="X684" s="220" t="str">
        <f>IF(ISBLANK(Tableau2[[#This Row],[Date de début]]),"",UPPER(TEXT(Tableau2[[#This Row],[Date de début]],"mmm")))</f>
        <v/>
      </c>
      <c r="Y684" s="219" t="str">
        <f>IF(ISBLANK(Tableau2[[#This Row],[Date de début]]),"",UPPER(TEXT(Tableau2[[#This Row],[Date de début]],"AAAA")))</f>
        <v/>
      </c>
      <c r="Z684" s="220"/>
      <c r="AA684" s="218" t="str">
        <f>IF(ISBLANK(Tableau2[[#This Row],[Date de fin]]),"",UPPER(TEXT(Tableau2[[#This Row],[Date de fin]],"mmm")))</f>
        <v/>
      </c>
      <c r="AB684" s="221" t="str">
        <f>IF(ISBLANK(Tableau2[[#This Row],[Date de fin]]),"",UPPER(TEXT(Tableau2[[#This Row],[Date de fin]],"AAAA")))</f>
        <v/>
      </c>
      <c r="AC684" s="229">
        <f>DATEDIF(Tableau2[[#This Row],[Date de début]],Tableau2[[#This Row],[Date de fin]],"m")</f>
        <v>0</v>
      </c>
      <c r="AD684" s="224"/>
      <c r="AE684" s="225"/>
      <c r="AF684" s="225"/>
      <c r="AG684" s="222"/>
      <c r="AH684" s="227"/>
      <c r="AI684" s="226"/>
      <c r="AJ684" s="340"/>
      <c r="AK684" s="341">
        <f t="shared" si="12"/>
        <v>0</v>
      </c>
      <c r="AL684" s="342"/>
    </row>
    <row r="685" spans="3:38" ht="14" x14ac:dyDescent="0.35">
      <c r="C685" s="241"/>
      <c r="D685" s="225" t="str">
        <f>IF(ISBLANK(Tableau2[[#This Row],[Date de signature]]),"",UPPER(TEXT(Tableau2[[#This Row],[Date de signature]],"mmm")))</f>
        <v/>
      </c>
      <c r="E685" s="231" t="str">
        <f>IF(ISBLANK(Tableau2[[#This Row],[Date de signature]]),"",UPPER(TEXT(Tableau2[[#This Row],[Date de signature]],"AAAA")))</f>
        <v/>
      </c>
      <c r="F685" s="240"/>
      <c r="G685" s="242"/>
      <c r="H685" s="328"/>
      <c r="I685" s="327"/>
      <c r="J685" s="333"/>
      <c r="K685" s="324" t="str">
        <f>IFERROR(VLOOKUP(Tableau2[[#This Row],[Nom association/Sigle]],Tableau1[],2,FALSE),"")</f>
        <v/>
      </c>
      <c r="L685" s="324" t="str">
        <f>IFERROR(VLOOKUP(Tableau2[[#This Row],[Nom association/Sigle]],Tableau1[],4,FALSE),"")</f>
        <v/>
      </c>
      <c r="M685" s="324" t="str">
        <f>IFERROR(VLOOKUP(Tableau2[[#This Row],[Nom association/Sigle]],Tableau1[],5,FALSE),"")</f>
        <v/>
      </c>
      <c r="N685" s="73" t="str">
        <f>IFERROR(VLOOKUP(Tableau2[[#This Row],[Nom association/Sigle]],Tableau1[],6,FALSE),"")</f>
        <v/>
      </c>
      <c r="O685" s="324" t="str">
        <f>IFERROR(VLOOKUP(Tableau2[[#This Row],[Nom association/Sigle]],Tableau1[],7,FALSE),"")</f>
        <v/>
      </c>
      <c r="P685" s="222"/>
      <c r="Q685" s="333"/>
      <c r="R685" s="222"/>
      <c r="S685" s="223"/>
      <c r="T685" s="224"/>
      <c r="U685" s="224"/>
      <c r="V685" s="222"/>
      <c r="W685" s="220"/>
      <c r="X685" s="220" t="str">
        <f>IF(ISBLANK(Tableau2[[#This Row],[Date de début]]),"",UPPER(TEXT(Tableau2[[#This Row],[Date de début]],"mmm")))</f>
        <v/>
      </c>
      <c r="Y685" s="219" t="str">
        <f>IF(ISBLANK(Tableau2[[#This Row],[Date de début]]),"",UPPER(TEXT(Tableau2[[#This Row],[Date de début]],"AAAA")))</f>
        <v/>
      </c>
      <c r="Z685" s="220"/>
      <c r="AA685" s="218" t="str">
        <f>IF(ISBLANK(Tableau2[[#This Row],[Date de fin]]),"",UPPER(TEXT(Tableau2[[#This Row],[Date de fin]],"mmm")))</f>
        <v/>
      </c>
      <c r="AB685" s="221" t="str">
        <f>IF(ISBLANK(Tableau2[[#This Row],[Date de fin]]),"",UPPER(TEXT(Tableau2[[#This Row],[Date de fin]],"AAAA")))</f>
        <v/>
      </c>
      <c r="AC685" s="229">
        <f>DATEDIF(Tableau2[[#This Row],[Date de début]],Tableau2[[#This Row],[Date de fin]],"m")</f>
        <v>0</v>
      </c>
      <c r="AD685" s="224"/>
      <c r="AE685" s="225"/>
      <c r="AF685" s="225"/>
      <c r="AG685" s="222"/>
      <c r="AH685" s="227"/>
      <c r="AI685" s="226"/>
      <c r="AJ685" s="340"/>
      <c r="AK685" s="341">
        <f t="shared" si="12"/>
        <v>0</v>
      </c>
      <c r="AL685" s="342"/>
    </row>
    <row r="686" spans="3:38" ht="14" x14ac:dyDescent="0.35">
      <c r="C686" s="241"/>
      <c r="D686" s="225" t="str">
        <f>IF(ISBLANK(Tableau2[[#This Row],[Date de signature]]),"",UPPER(TEXT(Tableau2[[#This Row],[Date de signature]],"mmm")))</f>
        <v/>
      </c>
      <c r="E686" s="231" t="str">
        <f>IF(ISBLANK(Tableau2[[#This Row],[Date de signature]]),"",UPPER(TEXT(Tableau2[[#This Row],[Date de signature]],"AAAA")))</f>
        <v/>
      </c>
      <c r="F686" s="240"/>
      <c r="G686" s="242"/>
      <c r="H686" s="328"/>
      <c r="I686" s="327"/>
      <c r="J686" s="333"/>
      <c r="K686" s="324" t="str">
        <f>IFERROR(VLOOKUP(Tableau2[[#This Row],[Nom association/Sigle]],Tableau1[],2,FALSE),"")</f>
        <v/>
      </c>
      <c r="L686" s="324" t="str">
        <f>IFERROR(VLOOKUP(Tableau2[[#This Row],[Nom association/Sigle]],Tableau1[],4,FALSE),"")</f>
        <v/>
      </c>
      <c r="M686" s="324" t="str">
        <f>IFERROR(VLOOKUP(Tableau2[[#This Row],[Nom association/Sigle]],Tableau1[],5,FALSE),"")</f>
        <v/>
      </c>
      <c r="N686" s="73" t="str">
        <f>IFERROR(VLOOKUP(Tableau2[[#This Row],[Nom association/Sigle]],Tableau1[],6,FALSE),"")</f>
        <v/>
      </c>
      <c r="O686" s="324" t="str">
        <f>IFERROR(VLOOKUP(Tableau2[[#This Row],[Nom association/Sigle]],Tableau1[],7,FALSE),"")</f>
        <v/>
      </c>
      <c r="P686" s="222"/>
      <c r="Q686" s="333"/>
      <c r="R686" s="222"/>
      <c r="S686" s="223"/>
      <c r="T686" s="224"/>
      <c r="U686" s="224"/>
      <c r="V686" s="222"/>
      <c r="W686" s="220"/>
      <c r="X686" s="220" t="str">
        <f>IF(ISBLANK(Tableau2[[#This Row],[Date de début]]),"",UPPER(TEXT(Tableau2[[#This Row],[Date de début]],"mmm")))</f>
        <v/>
      </c>
      <c r="Y686" s="219" t="str">
        <f>IF(ISBLANK(Tableau2[[#This Row],[Date de début]]),"",UPPER(TEXT(Tableau2[[#This Row],[Date de début]],"AAAA")))</f>
        <v/>
      </c>
      <c r="Z686" s="220"/>
      <c r="AA686" s="218" t="str">
        <f>IF(ISBLANK(Tableau2[[#This Row],[Date de fin]]),"",UPPER(TEXT(Tableau2[[#This Row],[Date de fin]],"mmm")))</f>
        <v/>
      </c>
      <c r="AB686" s="221" t="str">
        <f>IF(ISBLANK(Tableau2[[#This Row],[Date de fin]]),"",UPPER(TEXT(Tableau2[[#This Row],[Date de fin]],"AAAA")))</f>
        <v/>
      </c>
      <c r="AC686" s="229">
        <f>DATEDIF(Tableau2[[#This Row],[Date de début]],Tableau2[[#This Row],[Date de fin]],"m")</f>
        <v>0</v>
      </c>
      <c r="AD686" s="224"/>
      <c r="AE686" s="225"/>
      <c r="AF686" s="225"/>
      <c r="AG686" s="222"/>
      <c r="AH686" s="227"/>
      <c r="AI686" s="226"/>
      <c r="AJ686" s="340"/>
      <c r="AK686" s="341">
        <f t="shared" si="12"/>
        <v>0</v>
      </c>
      <c r="AL686" s="342"/>
    </row>
    <row r="687" spans="3:38" ht="14" x14ac:dyDescent="0.35">
      <c r="C687" s="241"/>
      <c r="D687" s="225" t="str">
        <f>IF(ISBLANK(Tableau2[[#This Row],[Date de signature]]),"",UPPER(TEXT(Tableau2[[#This Row],[Date de signature]],"mmm")))</f>
        <v/>
      </c>
      <c r="E687" s="231" t="str">
        <f>IF(ISBLANK(Tableau2[[#This Row],[Date de signature]]),"",UPPER(TEXT(Tableau2[[#This Row],[Date de signature]],"AAAA")))</f>
        <v/>
      </c>
      <c r="F687" s="240"/>
      <c r="G687" s="242"/>
      <c r="H687" s="328"/>
      <c r="I687" s="327"/>
      <c r="J687" s="333"/>
      <c r="K687" s="324" t="str">
        <f>IFERROR(VLOOKUP(Tableau2[[#This Row],[Nom association/Sigle]],Tableau1[],2,FALSE),"")</f>
        <v/>
      </c>
      <c r="L687" s="324" t="str">
        <f>IFERROR(VLOOKUP(Tableau2[[#This Row],[Nom association/Sigle]],Tableau1[],4,FALSE),"")</f>
        <v/>
      </c>
      <c r="M687" s="324" t="str">
        <f>IFERROR(VLOOKUP(Tableau2[[#This Row],[Nom association/Sigle]],Tableau1[],5,FALSE),"")</f>
        <v/>
      </c>
      <c r="N687" s="73" t="str">
        <f>IFERROR(VLOOKUP(Tableau2[[#This Row],[Nom association/Sigle]],Tableau1[],6,FALSE),"")</f>
        <v/>
      </c>
      <c r="O687" s="324" t="str">
        <f>IFERROR(VLOOKUP(Tableau2[[#This Row],[Nom association/Sigle]],Tableau1[],7,FALSE),"")</f>
        <v/>
      </c>
      <c r="P687" s="222"/>
      <c r="Q687" s="333"/>
      <c r="R687" s="222"/>
      <c r="S687" s="223"/>
      <c r="T687" s="224"/>
      <c r="U687" s="224"/>
      <c r="V687" s="222"/>
      <c r="W687" s="220"/>
      <c r="X687" s="220" t="str">
        <f>IF(ISBLANK(Tableau2[[#This Row],[Date de début]]),"",UPPER(TEXT(Tableau2[[#This Row],[Date de début]],"mmm")))</f>
        <v/>
      </c>
      <c r="Y687" s="219" t="str">
        <f>IF(ISBLANK(Tableau2[[#This Row],[Date de début]]),"",UPPER(TEXT(Tableau2[[#This Row],[Date de début]],"AAAA")))</f>
        <v/>
      </c>
      <c r="Z687" s="220"/>
      <c r="AA687" s="218" t="str">
        <f>IF(ISBLANK(Tableau2[[#This Row],[Date de fin]]),"",UPPER(TEXT(Tableau2[[#This Row],[Date de fin]],"mmm")))</f>
        <v/>
      </c>
      <c r="AB687" s="221" t="str">
        <f>IF(ISBLANK(Tableau2[[#This Row],[Date de fin]]),"",UPPER(TEXT(Tableau2[[#This Row],[Date de fin]],"AAAA")))</f>
        <v/>
      </c>
      <c r="AC687" s="229">
        <f>DATEDIF(Tableau2[[#This Row],[Date de début]],Tableau2[[#This Row],[Date de fin]],"m")</f>
        <v>0</v>
      </c>
      <c r="AD687" s="224"/>
      <c r="AE687" s="225"/>
      <c r="AF687" s="225"/>
      <c r="AG687" s="222"/>
      <c r="AH687" s="227"/>
      <c r="AI687" s="226"/>
      <c r="AJ687" s="340"/>
      <c r="AK687" s="341">
        <f t="shared" si="12"/>
        <v>0</v>
      </c>
      <c r="AL687" s="342"/>
    </row>
    <row r="688" spans="3:38" ht="14" x14ac:dyDescent="0.35">
      <c r="C688" s="241"/>
      <c r="D688" s="225" t="str">
        <f>IF(ISBLANK(Tableau2[[#This Row],[Date de signature]]),"",UPPER(TEXT(Tableau2[[#This Row],[Date de signature]],"mmm")))</f>
        <v/>
      </c>
      <c r="E688" s="231" t="str">
        <f>IF(ISBLANK(Tableau2[[#This Row],[Date de signature]]),"",UPPER(TEXT(Tableau2[[#This Row],[Date de signature]],"AAAA")))</f>
        <v/>
      </c>
      <c r="F688" s="240"/>
      <c r="G688" s="242"/>
      <c r="H688" s="328"/>
      <c r="I688" s="327"/>
      <c r="J688" s="333"/>
      <c r="K688" s="324" t="str">
        <f>IFERROR(VLOOKUP(Tableau2[[#This Row],[Nom association/Sigle]],Tableau1[],2,FALSE),"")</f>
        <v/>
      </c>
      <c r="L688" s="324" t="str">
        <f>IFERROR(VLOOKUP(Tableau2[[#This Row],[Nom association/Sigle]],Tableau1[],4,FALSE),"")</f>
        <v/>
      </c>
      <c r="M688" s="324" t="str">
        <f>IFERROR(VLOOKUP(Tableau2[[#This Row],[Nom association/Sigle]],Tableau1[],5,FALSE),"")</f>
        <v/>
      </c>
      <c r="N688" s="73" t="str">
        <f>IFERROR(VLOOKUP(Tableau2[[#This Row],[Nom association/Sigle]],Tableau1[],6,FALSE),"")</f>
        <v/>
      </c>
      <c r="O688" s="324" t="str">
        <f>IFERROR(VLOOKUP(Tableau2[[#This Row],[Nom association/Sigle]],Tableau1[],7,FALSE),"")</f>
        <v/>
      </c>
      <c r="P688" s="222"/>
      <c r="Q688" s="333"/>
      <c r="R688" s="222"/>
      <c r="S688" s="223"/>
      <c r="T688" s="224"/>
      <c r="U688" s="224"/>
      <c r="V688" s="222"/>
      <c r="W688" s="220"/>
      <c r="X688" s="220" t="str">
        <f>IF(ISBLANK(Tableau2[[#This Row],[Date de début]]),"",UPPER(TEXT(Tableau2[[#This Row],[Date de début]],"mmm")))</f>
        <v/>
      </c>
      <c r="Y688" s="219" t="str">
        <f>IF(ISBLANK(Tableau2[[#This Row],[Date de début]]),"",UPPER(TEXT(Tableau2[[#This Row],[Date de début]],"AAAA")))</f>
        <v/>
      </c>
      <c r="Z688" s="220"/>
      <c r="AA688" s="218" t="str">
        <f>IF(ISBLANK(Tableau2[[#This Row],[Date de fin]]),"",UPPER(TEXT(Tableau2[[#This Row],[Date de fin]],"mmm")))</f>
        <v/>
      </c>
      <c r="AB688" s="221" t="str">
        <f>IF(ISBLANK(Tableau2[[#This Row],[Date de fin]]),"",UPPER(TEXT(Tableau2[[#This Row],[Date de fin]],"AAAA")))</f>
        <v/>
      </c>
      <c r="AC688" s="229">
        <f>DATEDIF(Tableau2[[#This Row],[Date de début]],Tableau2[[#This Row],[Date de fin]],"m")</f>
        <v>0</v>
      </c>
      <c r="AD688" s="224"/>
      <c r="AE688" s="225"/>
      <c r="AF688" s="225"/>
      <c r="AG688" s="222"/>
      <c r="AH688" s="227"/>
      <c r="AI688" s="226"/>
      <c r="AJ688" s="340"/>
      <c r="AK688" s="341">
        <f t="shared" si="12"/>
        <v>0</v>
      </c>
      <c r="AL688" s="342"/>
    </row>
    <row r="689" spans="3:38" ht="14" x14ac:dyDescent="0.35">
      <c r="C689" s="241"/>
      <c r="D689" s="225" t="str">
        <f>IF(ISBLANK(Tableau2[[#This Row],[Date de signature]]),"",UPPER(TEXT(Tableau2[[#This Row],[Date de signature]],"mmm")))</f>
        <v/>
      </c>
      <c r="E689" s="231" t="str">
        <f>IF(ISBLANK(Tableau2[[#This Row],[Date de signature]]),"",UPPER(TEXT(Tableau2[[#This Row],[Date de signature]],"AAAA")))</f>
        <v/>
      </c>
      <c r="F689" s="240"/>
      <c r="G689" s="242"/>
      <c r="H689" s="328"/>
      <c r="I689" s="327"/>
      <c r="J689" s="333"/>
      <c r="K689" s="324" t="str">
        <f>IFERROR(VLOOKUP(Tableau2[[#This Row],[Nom association/Sigle]],Tableau1[],2,FALSE),"")</f>
        <v/>
      </c>
      <c r="L689" s="324" t="str">
        <f>IFERROR(VLOOKUP(Tableau2[[#This Row],[Nom association/Sigle]],Tableau1[],4,FALSE),"")</f>
        <v/>
      </c>
      <c r="M689" s="324" t="str">
        <f>IFERROR(VLOOKUP(Tableau2[[#This Row],[Nom association/Sigle]],Tableau1[],5,FALSE),"")</f>
        <v/>
      </c>
      <c r="N689" s="73" t="str">
        <f>IFERROR(VLOOKUP(Tableau2[[#This Row],[Nom association/Sigle]],Tableau1[],6,FALSE),"")</f>
        <v/>
      </c>
      <c r="O689" s="324" t="str">
        <f>IFERROR(VLOOKUP(Tableau2[[#This Row],[Nom association/Sigle]],Tableau1[],7,FALSE),"")</f>
        <v/>
      </c>
      <c r="P689" s="222"/>
      <c r="Q689" s="333"/>
      <c r="R689" s="222"/>
      <c r="S689" s="223"/>
      <c r="T689" s="224"/>
      <c r="U689" s="224"/>
      <c r="V689" s="222"/>
      <c r="W689" s="220"/>
      <c r="X689" s="220" t="str">
        <f>IF(ISBLANK(Tableau2[[#This Row],[Date de début]]),"",UPPER(TEXT(Tableau2[[#This Row],[Date de début]],"mmm")))</f>
        <v/>
      </c>
      <c r="Y689" s="219" t="str">
        <f>IF(ISBLANK(Tableau2[[#This Row],[Date de début]]),"",UPPER(TEXT(Tableau2[[#This Row],[Date de début]],"AAAA")))</f>
        <v/>
      </c>
      <c r="Z689" s="220"/>
      <c r="AA689" s="218" t="str">
        <f>IF(ISBLANK(Tableau2[[#This Row],[Date de fin]]),"",UPPER(TEXT(Tableau2[[#This Row],[Date de fin]],"mmm")))</f>
        <v/>
      </c>
      <c r="AB689" s="221" t="str">
        <f>IF(ISBLANK(Tableau2[[#This Row],[Date de fin]]),"",UPPER(TEXT(Tableau2[[#This Row],[Date de fin]],"AAAA")))</f>
        <v/>
      </c>
      <c r="AC689" s="229">
        <f>DATEDIF(Tableau2[[#This Row],[Date de début]],Tableau2[[#This Row],[Date de fin]],"m")</f>
        <v>0</v>
      </c>
      <c r="AD689" s="224"/>
      <c r="AE689" s="225"/>
      <c r="AF689" s="225"/>
      <c r="AG689" s="222"/>
      <c r="AH689" s="227"/>
      <c r="AI689" s="226"/>
      <c r="AJ689" s="340"/>
      <c r="AK689" s="341">
        <f t="shared" si="12"/>
        <v>0</v>
      </c>
      <c r="AL689" s="342"/>
    </row>
    <row r="690" spans="3:38" ht="14" x14ac:dyDescent="0.35">
      <c r="C690" s="241"/>
      <c r="D690" s="225" t="str">
        <f>IF(ISBLANK(Tableau2[[#This Row],[Date de signature]]),"",UPPER(TEXT(Tableau2[[#This Row],[Date de signature]],"mmm")))</f>
        <v/>
      </c>
      <c r="E690" s="231" t="str">
        <f>IF(ISBLANK(Tableau2[[#This Row],[Date de signature]]),"",UPPER(TEXT(Tableau2[[#This Row],[Date de signature]],"AAAA")))</f>
        <v/>
      </c>
      <c r="F690" s="240"/>
      <c r="G690" s="242"/>
      <c r="H690" s="328"/>
      <c r="I690" s="327"/>
      <c r="J690" s="333"/>
      <c r="K690" s="324" t="str">
        <f>IFERROR(VLOOKUP(Tableau2[[#This Row],[Nom association/Sigle]],Tableau1[],2,FALSE),"")</f>
        <v/>
      </c>
      <c r="L690" s="324" t="str">
        <f>IFERROR(VLOOKUP(Tableau2[[#This Row],[Nom association/Sigle]],Tableau1[],4,FALSE),"")</f>
        <v/>
      </c>
      <c r="M690" s="324" t="str">
        <f>IFERROR(VLOOKUP(Tableau2[[#This Row],[Nom association/Sigle]],Tableau1[],5,FALSE),"")</f>
        <v/>
      </c>
      <c r="N690" s="73" t="str">
        <f>IFERROR(VLOOKUP(Tableau2[[#This Row],[Nom association/Sigle]],Tableau1[],6,FALSE),"")</f>
        <v/>
      </c>
      <c r="O690" s="324" t="str">
        <f>IFERROR(VLOOKUP(Tableau2[[#This Row],[Nom association/Sigle]],Tableau1[],7,FALSE),"")</f>
        <v/>
      </c>
      <c r="P690" s="222"/>
      <c r="Q690" s="333"/>
      <c r="R690" s="222"/>
      <c r="S690" s="223"/>
      <c r="T690" s="224"/>
      <c r="U690" s="224"/>
      <c r="V690" s="222"/>
      <c r="W690" s="220"/>
      <c r="X690" s="220" t="str">
        <f>IF(ISBLANK(Tableau2[[#This Row],[Date de début]]),"",UPPER(TEXT(Tableau2[[#This Row],[Date de début]],"mmm")))</f>
        <v/>
      </c>
      <c r="Y690" s="219" t="str">
        <f>IF(ISBLANK(Tableau2[[#This Row],[Date de début]]),"",UPPER(TEXT(Tableau2[[#This Row],[Date de début]],"AAAA")))</f>
        <v/>
      </c>
      <c r="Z690" s="220"/>
      <c r="AA690" s="218" t="str">
        <f>IF(ISBLANK(Tableau2[[#This Row],[Date de fin]]),"",UPPER(TEXT(Tableau2[[#This Row],[Date de fin]],"mmm")))</f>
        <v/>
      </c>
      <c r="AB690" s="221" t="str">
        <f>IF(ISBLANK(Tableau2[[#This Row],[Date de fin]]),"",UPPER(TEXT(Tableau2[[#This Row],[Date de fin]],"AAAA")))</f>
        <v/>
      </c>
      <c r="AC690" s="229">
        <f>DATEDIF(Tableau2[[#This Row],[Date de début]],Tableau2[[#This Row],[Date de fin]],"m")</f>
        <v>0</v>
      </c>
      <c r="AD690" s="224"/>
      <c r="AE690" s="225"/>
      <c r="AF690" s="225"/>
      <c r="AG690" s="222"/>
      <c r="AH690" s="227"/>
      <c r="AI690" s="226"/>
      <c r="AJ690" s="340"/>
      <c r="AK690" s="341">
        <f t="shared" si="12"/>
        <v>0</v>
      </c>
      <c r="AL690" s="342"/>
    </row>
    <row r="691" spans="3:38" ht="14" x14ac:dyDescent="0.35">
      <c r="C691" s="241"/>
      <c r="D691" s="225" t="str">
        <f>IF(ISBLANK(Tableau2[[#This Row],[Date de signature]]),"",UPPER(TEXT(Tableau2[[#This Row],[Date de signature]],"mmm")))</f>
        <v/>
      </c>
      <c r="E691" s="231" t="str">
        <f>IF(ISBLANK(Tableau2[[#This Row],[Date de signature]]),"",UPPER(TEXT(Tableau2[[#This Row],[Date de signature]],"AAAA")))</f>
        <v/>
      </c>
      <c r="F691" s="240"/>
      <c r="G691" s="242"/>
      <c r="H691" s="328"/>
      <c r="I691" s="327"/>
      <c r="J691" s="333"/>
      <c r="K691" s="324" t="str">
        <f>IFERROR(VLOOKUP(Tableau2[[#This Row],[Nom association/Sigle]],Tableau1[],2,FALSE),"")</f>
        <v/>
      </c>
      <c r="L691" s="324" t="str">
        <f>IFERROR(VLOOKUP(Tableau2[[#This Row],[Nom association/Sigle]],Tableau1[],4,FALSE),"")</f>
        <v/>
      </c>
      <c r="M691" s="324" t="str">
        <f>IFERROR(VLOOKUP(Tableau2[[#This Row],[Nom association/Sigle]],Tableau1[],5,FALSE),"")</f>
        <v/>
      </c>
      <c r="N691" s="73" t="str">
        <f>IFERROR(VLOOKUP(Tableau2[[#This Row],[Nom association/Sigle]],Tableau1[],6,FALSE),"")</f>
        <v/>
      </c>
      <c r="O691" s="324" t="str">
        <f>IFERROR(VLOOKUP(Tableau2[[#This Row],[Nom association/Sigle]],Tableau1[],7,FALSE),"")</f>
        <v/>
      </c>
      <c r="P691" s="222"/>
      <c r="Q691" s="333"/>
      <c r="R691" s="222"/>
      <c r="S691" s="223"/>
      <c r="T691" s="224"/>
      <c r="U691" s="224"/>
      <c r="V691" s="222"/>
      <c r="W691" s="220"/>
      <c r="X691" s="220" t="str">
        <f>IF(ISBLANK(Tableau2[[#This Row],[Date de début]]),"",UPPER(TEXT(Tableau2[[#This Row],[Date de début]],"mmm")))</f>
        <v/>
      </c>
      <c r="Y691" s="219" t="str">
        <f>IF(ISBLANK(Tableau2[[#This Row],[Date de début]]),"",UPPER(TEXT(Tableau2[[#This Row],[Date de début]],"AAAA")))</f>
        <v/>
      </c>
      <c r="Z691" s="220"/>
      <c r="AA691" s="218" t="str">
        <f>IF(ISBLANK(Tableau2[[#This Row],[Date de fin]]),"",UPPER(TEXT(Tableau2[[#This Row],[Date de fin]],"mmm")))</f>
        <v/>
      </c>
      <c r="AB691" s="221" t="str">
        <f>IF(ISBLANK(Tableau2[[#This Row],[Date de fin]]),"",UPPER(TEXT(Tableau2[[#This Row],[Date de fin]],"AAAA")))</f>
        <v/>
      </c>
      <c r="AC691" s="229">
        <f>DATEDIF(Tableau2[[#This Row],[Date de début]],Tableau2[[#This Row],[Date de fin]],"m")</f>
        <v>0</v>
      </c>
      <c r="AD691" s="224"/>
      <c r="AE691" s="225"/>
      <c r="AF691" s="225"/>
      <c r="AG691" s="222"/>
      <c r="AH691" s="227"/>
      <c r="AI691" s="226"/>
      <c r="AJ691" s="340"/>
      <c r="AK691" s="341">
        <f t="shared" si="12"/>
        <v>0</v>
      </c>
      <c r="AL691" s="342"/>
    </row>
    <row r="692" spans="3:38" ht="14" x14ac:dyDescent="0.35">
      <c r="C692" s="241"/>
      <c r="D692" s="225" t="str">
        <f>IF(ISBLANK(Tableau2[[#This Row],[Date de signature]]),"",UPPER(TEXT(Tableau2[[#This Row],[Date de signature]],"mmm")))</f>
        <v/>
      </c>
      <c r="E692" s="231" t="str">
        <f>IF(ISBLANK(Tableau2[[#This Row],[Date de signature]]),"",UPPER(TEXT(Tableau2[[#This Row],[Date de signature]],"AAAA")))</f>
        <v/>
      </c>
      <c r="F692" s="240"/>
      <c r="G692" s="242"/>
      <c r="H692" s="328"/>
      <c r="I692" s="327"/>
      <c r="J692" s="333"/>
      <c r="K692" s="324" t="str">
        <f>IFERROR(VLOOKUP(Tableau2[[#This Row],[Nom association/Sigle]],Tableau1[],2,FALSE),"")</f>
        <v/>
      </c>
      <c r="L692" s="324" t="str">
        <f>IFERROR(VLOOKUP(Tableau2[[#This Row],[Nom association/Sigle]],Tableau1[],4,FALSE),"")</f>
        <v/>
      </c>
      <c r="M692" s="324" t="str">
        <f>IFERROR(VLOOKUP(Tableau2[[#This Row],[Nom association/Sigle]],Tableau1[],5,FALSE),"")</f>
        <v/>
      </c>
      <c r="N692" s="73" t="str">
        <f>IFERROR(VLOOKUP(Tableau2[[#This Row],[Nom association/Sigle]],Tableau1[],6,FALSE),"")</f>
        <v/>
      </c>
      <c r="O692" s="324" t="str">
        <f>IFERROR(VLOOKUP(Tableau2[[#This Row],[Nom association/Sigle]],Tableau1[],7,FALSE),"")</f>
        <v/>
      </c>
      <c r="P692" s="222"/>
      <c r="Q692" s="333"/>
      <c r="R692" s="222"/>
      <c r="S692" s="223"/>
      <c r="T692" s="224"/>
      <c r="U692" s="224"/>
      <c r="V692" s="222"/>
      <c r="W692" s="220"/>
      <c r="X692" s="220" t="str">
        <f>IF(ISBLANK(Tableau2[[#This Row],[Date de début]]),"",UPPER(TEXT(Tableau2[[#This Row],[Date de début]],"mmm")))</f>
        <v/>
      </c>
      <c r="Y692" s="219" t="str">
        <f>IF(ISBLANK(Tableau2[[#This Row],[Date de début]]),"",UPPER(TEXT(Tableau2[[#This Row],[Date de début]],"AAAA")))</f>
        <v/>
      </c>
      <c r="Z692" s="220"/>
      <c r="AA692" s="218" t="str">
        <f>IF(ISBLANK(Tableau2[[#This Row],[Date de fin]]),"",UPPER(TEXT(Tableau2[[#This Row],[Date de fin]],"mmm")))</f>
        <v/>
      </c>
      <c r="AB692" s="221" t="str">
        <f>IF(ISBLANK(Tableau2[[#This Row],[Date de fin]]),"",UPPER(TEXT(Tableau2[[#This Row],[Date de fin]],"AAAA")))</f>
        <v/>
      </c>
      <c r="AC692" s="229">
        <f>DATEDIF(Tableau2[[#This Row],[Date de début]],Tableau2[[#This Row],[Date de fin]],"m")</f>
        <v>0</v>
      </c>
      <c r="AD692" s="224"/>
      <c r="AE692" s="225"/>
      <c r="AF692" s="225"/>
      <c r="AG692" s="222"/>
      <c r="AH692" s="227"/>
      <c r="AI692" s="226"/>
      <c r="AJ692" s="340"/>
      <c r="AK692" s="341">
        <f t="shared" si="12"/>
        <v>0</v>
      </c>
      <c r="AL692" s="342"/>
    </row>
    <row r="693" spans="3:38" ht="14" x14ac:dyDescent="0.35">
      <c r="C693" s="241"/>
      <c r="D693" s="225" t="str">
        <f>IF(ISBLANK(Tableau2[[#This Row],[Date de signature]]),"",UPPER(TEXT(Tableau2[[#This Row],[Date de signature]],"mmm")))</f>
        <v/>
      </c>
      <c r="E693" s="231" t="str">
        <f>IF(ISBLANK(Tableau2[[#This Row],[Date de signature]]),"",UPPER(TEXT(Tableau2[[#This Row],[Date de signature]],"AAAA")))</f>
        <v/>
      </c>
      <c r="F693" s="240"/>
      <c r="G693" s="242"/>
      <c r="H693" s="328"/>
      <c r="I693" s="327"/>
      <c r="J693" s="333"/>
      <c r="K693" s="324" t="str">
        <f>IFERROR(VLOOKUP(Tableau2[[#This Row],[Nom association/Sigle]],Tableau1[],2,FALSE),"")</f>
        <v/>
      </c>
      <c r="L693" s="324" t="str">
        <f>IFERROR(VLOOKUP(Tableau2[[#This Row],[Nom association/Sigle]],Tableau1[],4,FALSE),"")</f>
        <v/>
      </c>
      <c r="M693" s="324" t="str">
        <f>IFERROR(VLOOKUP(Tableau2[[#This Row],[Nom association/Sigle]],Tableau1[],5,FALSE),"")</f>
        <v/>
      </c>
      <c r="N693" s="73" t="str">
        <f>IFERROR(VLOOKUP(Tableau2[[#This Row],[Nom association/Sigle]],Tableau1[],6,FALSE),"")</f>
        <v/>
      </c>
      <c r="O693" s="324" t="str">
        <f>IFERROR(VLOOKUP(Tableau2[[#This Row],[Nom association/Sigle]],Tableau1[],7,FALSE),"")</f>
        <v/>
      </c>
      <c r="P693" s="222"/>
      <c r="Q693" s="333"/>
      <c r="R693" s="222"/>
      <c r="S693" s="223"/>
      <c r="T693" s="224"/>
      <c r="U693" s="224"/>
      <c r="V693" s="222"/>
      <c r="W693" s="220"/>
      <c r="X693" s="220" t="str">
        <f>IF(ISBLANK(Tableau2[[#This Row],[Date de début]]),"",UPPER(TEXT(Tableau2[[#This Row],[Date de début]],"mmm")))</f>
        <v/>
      </c>
      <c r="Y693" s="219" t="str">
        <f>IF(ISBLANK(Tableau2[[#This Row],[Date de début]]),"",UPPER(TEXT(Tableau2[[#This Row],[Date de début]],"AAAA")))</f>
        <v/>
      </c>
      <c r="Z693" s="220"/>
      <c r="AA693" s="218" t="str">
        <f>IF(ISBLANK(Tableau2[[#This Row],[Date de fin]]),"",UPPER(TEXT(Tableau2[[#This Row],[Date de fin]],"mmm")))</f>
        <v/>
      </c>
      <c r="AB693" s="221" t="str">
        <f>IF(ISBLANK(Tableau2[[#This Row],[Date de fin]]),"",UPPER(TEXT(Tableau2[[#This Row],[Date de fin]],"AAAA")))</f>
        <v/>
      </c>
      <c r="AC693" s="229">
        <f>DATEDIF(Tableau2[[#This Row],[Date de début]],Tableau2[[#This Row],[Date de fin]],"m")</f>
        <v>0</v>
      </c>
      <c r="AD693" s="224"/>
      <c r="AE693" s="225"/>
      <c r="AF693" s="225"/>
      <c r="AG693" s="222"/>
      <c r="AH693" s="227"/>
      <c r="AI693" s="226"/>
      <c r="AJ693" s="340"/>
      <c r="AK693" s="341">
        <f t="shared" si="12"/>
        <v>0</v>
      </c>
      <c r="AL693" s="342"/>
    </row>
    <row r="694" spans="3:38" ht="14" x14ac:dyDescent="0.35">
      <c r="C694" s="241"/>
      <c r="D694" s="225" t="str">
        <f>IF(ISBLANK(Tableau2[[#This Row],[Date de signature]]),"",UPPER(TEXT(Tableau2[[#This Row],[Date de signature]],"mmm")))</f>
        <v/>
      </c>
      <c r="E694" s="231" t="str">
        <f>IF(ISBLANK(Tableau2[[#This Row],[Date de signature]]),"",UPPER(TEXT(Tableau2[[#This Row],[Date de signature]],"AAAA")))</f>
        <v/>
      </c>
      <c r="F694" s="240"/>
      <c r="G694" s="242"/>
      <c r="H694" s="328"/>
      <c r="I694" s="327"/>
      <c r="J694" s="333"/>
      <c r="K694" s="324" t="str">
        <f>IFERROR(VLOOKUP(Tableau2[[#This Row],[Nom association/Sigle]],Tableau1[],2,FALSE),"")</f>
        <v/>
      </c>
      <c r="L694" s="324" t="str">
        <f>IFERROR(VLOOKUP(Tableau2[[#This Row],[Nom association/Sigle]],Tableau1[],4,FALSE),"")</f>
        <v/>
      </c>
      <c r="M694" s="324" t="str">
        <f>IFERROR(VLOOKUP(Tableau2[[#This Row],[Nom association/Sigle]],Tableau1[],5,FALSE),"")</f>
        <v/>
      </c>
      <c r="N694" s="73" t="str">
        <f>IFERROR(VLOOKUP(Tableau2[[#This Row],[Nom association/Sigle]],Tableau1[],6,FALSE),"")</f>
        <v/>
      </c>
      <c r="O694" s="324" t="str">
        <f>IFERROR(VLOOKUP(Tableau2[[#This Row],[Nom association/Sigle]],Tableau1[],7,FALSE),"")</f>
        <v/>
      </c>
      <c r="P694" s="222"/>
      <c r="Q694" s="333"/>
      <c r="R694" s="222"/>
      <c r="S694" s="223"/>
      <c r="T694" s="224"/>
      <c r="U694" s="224"/>
      <c r="V694" s="222"/>
      <c r="W694" s="220"/>
      <c r="X694" s="220" t="str">
        <f>IF(ISBLANK(Tableau2[[#This Row],[Date de début]]),"",UPPER(TEXT(Tableau2[[#This Row],[Date de début]],"mmm")))</f>
        <v/>
      </c>
      <c r="Y694" s="219" t="str">
        <f>IF(ISBLANK(Tableau2[[#This Row],[Date de début]]),"",UPPER(TEXT(Tableau2[[#This Row],[Date de début]],"AAAA")))</f>
        <v/>
      </c>
      <c r="Z694" s="220"/>
      <c r="AA694" s="218" t="str">
        <f>IF(ISBLANK(Tableau2[[#This Row],[Date de fin]]),"",UPPER(TEXT(Tableau2[[#This Row],[Date de fin]],"mmm")))</f>
        <v/>
      </c>
      <c r="AB694" s="221" t="str">
        <f>IF(ISBLANK(Tableau2[[#This Row],[Date de fin]]),"",UPPER(TEXT(Tableau2[[#This Row],[Date de fin]],"AAAA")))</f>
        <v/>
      </c>
      <c r="AC694" s="229">
        <f>DATEDIF(Tableau2[[#This Row],[Date de début]],Tableau2[[#This Row],[Date de fin]],"m")</f>
        <v>0</v>
      </c>
      <c r="AD694" s="224"/>
      <c r="AE694" s="225"/>
      <c r="AF694" s="225"/>
      <c r="AG694" s="222"/>
      <c r="AH694" s="227"/>
      <c r="AI694" s="226"/>
      <c r="AJ694" s="340"/>
      <c r="AK694" s="341">
        <f t="shared" si="12"/>
        <v>0</v>
      </c>
      <c r="AL694" s="342"/>
    </row>
    <row r="695" spans="3:38" ht="14" x14ac:dyDescent="0.35">
      <c r="C695" s="241"/>
      <c r="D695" s="225" t="str">
        <f>IF(ISBLANK(Tableau2[[#This Row],[Date de signature]]),"",UPPER(TEXT(Tableau2[[#This Row],[Date de signature]],"mmm")))</f>
        <v/>
      </c>
      <c r="E695" s="231" t="str">
        <f>IF(ISBLANK(Tableau2[[#This Row],[Date de signature]]),"",UPPER(TEXT(Tableau2[[#This Row],[Date de signature]],"AAAA")))</f>
        <v/>
      </c>
      <c r="F695" s="240"/>
      <c r="G695" s="242"/>
      <c r="H695" s="328"/>
      <c r="I695" s="327"/>
      <c r="J695" s="333"/>
      <c r="K695" s="324" t="str">
        <f>IFERROR(VLOOKUP(Tableau2[[#This Row],[Nom association/Sigle]],Tableau1[],2,FALSE),"")</f>
        <v/>
      </c>
      <c r="L695" s="324" t="str">
        <f>IFERROR(VLOOKUP(Tableau2[[#This Row],[Nom association/Sigle]],Tableau1[],4,FALSE),"")</f>
        <v/>
      </c>
      <c r="M695" s="324" t="str">
        <f>IFERROR(VLOOKUP(Tableau2[[#This Row],[Nom association/Sigle]],Tableau1[],5,FALSE),"")</f>
        <v/>
      </c>
      <c r="N695" s="73" t="str">
        <f>IFERROR(VLOOKUP(Tableau2[[#This Row],[Nom association/Sigle]],Tableau1[],6,FALSE),"")</f>
        <v/>
      </c>
      <c r="O695" s="324" t="str">
        <f>IFERROR(VLOOKUP(Tableau2[[#This Row],[Nom association/Sigle]],Tableau1[],7,FALSE),"")</f>
        <v/>
      </c>
      <c r="P695" s="222"/>
      <c r="Q695" s="333"/>
      <c r="R695" s="222"/>
      <c r="S695" s="223"/>
      <c r="T695" s="224"/>
      <c r="U695" s="224"/>
      <c r="V695" s="222"/>
      <c r="W695" s="220"/>
      <c r="X695" s="220" t="str">
        <f>IF(ISBLANK(Tableau2[[#This Row],[Date de début]]),"",UPPER(TEXT(Tableau2[[#This Row],[Date de début]],"mmm")))</f>
        <v/>
      </c>
      <c r="Y695" s="219" t="str">
        <f>IF(ISBLANK(Tableau2[[#This Row],[Date de début]]),"",UPPER(TEXT(Tableau2[[#This Row],[Date de début]],"AAAA")))</f>
        <v/>
      </c>
      <c r="Z695" s="220"/>
      <c r="AA695" s="218" t="str">
        <f>IF(ISBLANK(Tableau2[[#This Row],[Date de fin]]),"",UPPER(TEXT(Tableau2[[#This Row],[Date de fin]],"mmm")))</f>
        <v/>
      </c>
      <c r="AB695" s="221" t="str">
        <f>IF(ISBLANK(Tableau2[[#This Row],[Date de fin]]),"",UPPER(TEXT(Tableau2[[#This Row],[Date de fin]],"AAAA")))</f>
        <v/>
      </c>
      <c r="AC695" s="229">
        <f>DATEDIF(Tableau2[[#This Row],[Date de début]],Tableau2[[#This Row],[Date de fin]],"m")</f>
        <v>0</v>
      </c>
      <c r="AD695" s="224"/>
      <c r="AE695" s="225"/>
      <c r="AF695" s="225"/>
      <c r="AG695" s="222"/>
      <c r="AH695" s="227"/>
      <c r="AI695" s="226"/>
      <c r="AJ695" s="340"/>
      <c r="AK695" s="341">
        <f t="shared" si="12"/>
        <v>0</v>
      </c>
      <c r="AL695" s="342"/>
    </row>
    <row r="696" spans="3:38" ht="14" x14ac:dyDescent="0.35">
      <c r="C696" s="241"/>
      <c r="D696" s="225" t="str">
        <f>IF(ISBLANK(Tableau2[[#This Row],[Date de signature]]),"",UPPER(TEXT(Tableau2[[#This Row],[Date de signature]],"mmm")))</f>
        <v/>
      </c>
      <c r="E696" s="231" t="str">
        <f>IF(ISBLANK(Tableau2[[#This Row],[Date de signature]]),"",UPPER(TEXT(Tableau2[[#This Row],[Date de signature]],"AAAA")))</f>
        <v/>
      </c>
      <c r="F696" s="240"/>
      <c r="G696" s="242"/>
      <c r="H696" s="328"/>
      <c r="I696" s="327"/>
      <c r="J696" s="333"/>
      <c r="K696" s="324" t="str">
        <f>IFERROR(VLOOKUP(Tableau2[[#This Row],[Nom association/Sigle]],Tableau1[],2,FALSE),"")</f>
        <v/>
      </c>
      <c r="L696" s="324" t="str">
        <f>IFERROR(VLOOKUP(Tableau2[[#This Row],[Nom association/Sigle]],Tableau1[],4,FALSE),"")</f>
        <v/>
      </c>
      <c r="M696" s="324" t="str">
        <f>IFERROR(VLOOKUP(Tableau2[[#This Row],[Nom association/Sigle]],Tableau1[],5,FALSE),"")</f>
        <v/>
      </c>
      <c r="N696" s="73" t="str">
        <f>IFERROR(VLOOKUP(Tableau2[[#This Row],[Nom association/Sigle]],Tableau1[],6,FALSE),"")</f>
        <v/>
      </c>
      <c r="O696" s="324" t="str">
        <f>IFERROR(VLOOKUP(Tableau2[[#This Row],[Nom association/Sigle]],Tableau1[],7,FALSE),"")</f>
        <v/>
      </c>
      <c r="P696" s="222"/>
      <c r="Q696" s="333"/>
      <c r="R696" s="222"/>
      <c r="S696" s="223"/>
      <c r="T696" s="224"/>
      <c r="U696" s="224"/>
      <c r="V696" s="222"/>
      <c r="W696" s="220"/>
      <c r="X696" s="220" t="str">
        <f>IF(ISBLANK(Tableau2[[#This Row],[Date de début]]),"",UPPER(TEXT(Tableau2[[#This Row],[Date de début]],"mmm")))</f>
        <v/>
      </c>
      <c r="Y696" s="219" t="str">
        <f>IF(ISBLANK(Tableau2[[#This Row],[Date de début]]),"",UPPER(TEXT(Tableau2[[#This Row],[Date de début]],"AAAA")))</f>
        <v/>
      </c>
      <c r="Z696" s="220"/>
      <c r="AA696" s="218" t="str">
        <f>IF(ISBLANK(Tableau2[[#This Row],[Date de fin]]),"",UPPER(TEXT(Tableau2[[#This Row],[Date de fin]],"mmm")))</f>
        <v/>
      </c>
      <c r="AB696" s="221" t="str">
        <f>IF(ISBLANK(Tableau2[[#This Row],[Date de fin]]),"",UPPER(TEXT(Tableau2[[#This Row],[Date de fin]],"AAAA")))</f>
        <v/>
      </c>
      <c r="AC696" s="229">
        <f>DATEDIF(Tableau2[[#This Row],[Date de début]],Tableau2[[#This Row],[Date de fin]],"m")</f>
        <v>0</v>
      </c>
      <c r="AD696" s="224"/>
      <c r="AE696" s="225"/>
      <c r="AF696" s="225"/>
      <c r="AG696" s="222"/>
      <c r="AH696" s="227"/>
      <c r="AI696" s="226"/>
      <c r="AJ696" s="340"/>
      <c r="AK696" s="341">
        <f t="shared" si="12"/>
        <v>0</v>
      </c>
      <c r="AL696" s="342"/>
    </row>
    <row r="697" spans="3:38" ht="14" x14ac:dyDescent="0.35">
      <c r="C697" s="241"/>
      <c r="D697" s="225" t="str">
        <f>IF(ISBLANK(Tableau2[[#This Row],[Date de signature]]),"",UPPER(TEXT(Tableau2[[#This Row],[Date de signature]],"mmm")))</f>
        <v/>
      </c>
      <c r="E697" s="231" t="str">
        <f>IF(ISBLANK(Tableau2[[#This Row],[Date de signature]]),"",UPPER(TEXT(Tableau2[[#This Row],[Date de signature]],"AAAA")))</f>
        <v/>
      </c>
      <c r="F697" s="240"/>
      <c r="G697" s="242"/>
      <c r="H697" s="328"/>
      <c r="I697" s="327"/>
      <c r="J697" s="333"/>
      <c r="K697" s="324" t="str">
        <f>IFERROR(VLOOKUP(Tableau2[[#This Row],[Nom association/Sigle]],Tableau1[],2,FALSE),"")</f>
        <v/>
      </c>
      <c r="L697" s="324" t="str">
        <f>IFERROR(VLOOKUP(Tableau2[[#This Row],[Nom association/Sigle]],Tableau1[],4,FALSE),"")</f>
        <v/>
      </c>
      <c r="M697" s="324" t="str">
        <f>IFERROR(VLOOKUP(Tableau2[[#This Row],[Nom association/Sigle]],Tableau1[],5,FALSE),"")</f>
        <v/>
      </c>
      <c r="N697" s="73" t="str">
        <f>IFERROR(VLOOKUP(Tableau2[[#This Row],[Nom association/Sigle]],Tableau1[],6,FALSE),"")</f>
        <v/>
      </c>
      <c r="O697" s="324" t="str">
        <f>IFERROR(VLOOKUP(Tableau2[[#This Row],[Nom association/Sigle]],Tableau1[],7,FALSE),"")</f>
        <v/>
      </c>
      <c r="P697" s="222"/>
      <c r="Q697" s="333"/>
      <c r="R697" s="222"/>
      <c r="S697" s="223"/>
      <c r="T697" s="224"/>
      <c r="U697" s="224"/>
      <c r="V697" s="222"/>
      <c r="W697" s="220"/>
      <c r="X697" s="220" t="str">
        <f>IF(ISBLANK(Tableau2[[#This Row],[Date de début]]),"",UPPER(TEXT(Tableau2[[#This Row],[Date de début]],"mmm")))</f>
        <v/>
      </c>
      <c r="Y697" s="219" t="str">
        <f>IF(ISBLANK(Tableau2[[#This Row],[Date de début]]),"",UPPER(TEXT(Tableau2[[#This Row],[Date de début]],"AAAA")))</f>
        <v/>
      </c>
      <c r="Z697" s="220"/>
      <c r="AA697" s="218" t="str">
        <f>IF(ISBLANK(Tableau2[[#This Row],[Date de fin]]),"",UPPER(TEXT(Tableau2[[#This Row],[Date de fin]],"mmm")))</f>
        <v/>
      </c>
      <c r="AB697" s="221" t="str">
        <f>IF(ISBLANK(Tableau2[[#This Row],[Date de fin]]),"",UPPER(TEXT(Tableau2[[#This Row],[Date de fin]],"AAAA")))</f>
        <v/>
      </c>
      <c r="AC697" s="229">
        <f>DATEDIF(Tableau2[[#This Row],[Date de début]],Tableau2[[#This Row],[Date de fin]],"m")</f>
        <v>0</v>
      </c>
      <c r="AD697" s="224"/>
      <c r="AE697" s="225"/>
      <c r="AF697" s="225"/>
      <c r="AG697" s="222"/>
      <c r="AH697" s="227"/>
      <c r="AI697" s="226"/>
      <c r="AJ697" s="340"/>
      <c r="AK697" s="341">
        <f t="shared" si="12"/>
        <v>0</v>
      </c>
      <c r="AL697" s="342"/>
    </row>
    <row r="698" spans="3:38" ht="14" x14ac:dyDescent="0.35">
      <c r="C698" s="241"/>
      <c r="D698" s="225" t="str">
        <f>IF(ISBLANK(Tableau2[[#This Row],[Date de signature]]),"",UPPER(TEXT(Tableau2[[#This Row],[Date de signature]],"mmm")))</f>
        <v/>
      </c>
      <c r="E698" s="231" t="str">
        <f>IF(ISBLANK(Tableau2[[#This Row],[Date de signature]]),"",UPPER(TEXT(Tableau2[[#This Row],[Date de signature]],"AAAA")))</f>
        <v/>
      </c>
      <c r="F698" s="240"/>
      <c r="G698" s="242"/>
      <c r="H698" s="328"/>
      <c r="I698" s="327"/>
      <c r="J698" s="333"/>
      <c r="K698" s="324" t="str">
        <f>IFERROR(VLOOKUP(Tableau2[[#This Row],[Nom association/Sigle]],Tableau1[],2,FALSE),"")</f>
        <v/>
      </c>
      <c r="L698" s="324" t="str">
        <f>IFERROR(VLOOKUP(Tableau2[[#This Row],[Nom association/Sigle]],Tableau1[],4,FALSE),"")</f>
        <v/>
      </c>
      <c r="M698" s="324" t="str">
        <f>IFERROR(VLOOKUP(Tableau2[[#This Row],[Nom association/Sigle]],Tableau1[],5,FALSE),"")</f>
        <v/>
      </c>
      <c r="N698" s="73" t="str">
        <f>IFERROR(VLOOKUP(Tableau2[[#This Row],[Nom association/Sigle]],Tableau1[],6,FALSE),"")</f>
        <v/>
      </c>
      <c r="O698" s="324" t="str">
        <f>IFERROR(VLOOKUP(Tableau2[[#This Row],[Nom association/Sigle]],Tableau1[],7,FALSE),"")</f>
        <v/>
      </c>
      <c r="P698" s="222"/>
      <c r="Q698" s="333"/>
      <c r="R698" s="222"/>
      <c r="S698" s="223"/>
      <c r="T698" s="224"/>
      <c r="U698" s="224"/>
      <c r="V698" s="222"/>
      <c r="W698" s="220"/>
      <c r="X698" s="220" t="str">
        <f>IF(ISBLANK(Tableau2[[#This Row],[Date de début]]),"",UPPER(TEXT(Tableau2[[#This Row],[Date de début]],"mmm")))</f>
        <v/>
      </c>
      <c r="Y698" s="219" t="str">
        <f>IF(ISBLANK(Tableau2[[#This Row],[Date de début]]),"",UPPER(TEXT(Tableau2[[#This Row],[Date de début]],"AAAA")))</f>
        <v/>
      </c>
      <c r="Z698" s="220"/>
      <c r="AA698" s="218" t="str">
        <f>IF(ISBLANK(Tableau2[[#This Row],[Date de fin]]),"",UPPER(TEXT(Tableau2[[#This Row],[Date de fin]],"mmm")))</f>
        <v/>
      </c>
      <c r="AB698" s="221" t="str">
        <f>IF(ISBLANK(Tableau2[[#This Row],[Date de fin]]),"",UPPER(TEXT(Tableau2[[#This Row],[Date de fin]],"AAAA")))</f>
        <v/>
      </c>
      <c r="AC698" s="229">
        <f>DATEDIF(Tableau2[[#This Row],[Date de début]],Tableau2[[#This Row],[Date de fin]],"m")</f>
        <v>0</v>
      </c>
      <c r="AD698" s="224"/>
      <c r="AE698" s="225"/>
      <c r="AF698" s="225"/>
      <c r="AG698" s="222"/>
      <c r="AH698" s="227"/>
      <c r="AI698" s="226"/>
      <c r="AJ698" s="340"/>
      <c r="AK698" s="341">
        <f t="shared" si="12"/>
        <v>0</v>
      </c>
      <c r="AL698" s="342"/>
    </row>
    <row r="699" spans="3:38" ht="14" x14ac:dyDescent="0.35">
      <c r="C699" s="241"/>
      <c r="D699" s="225" t="str">
        <f>IF(ISBLANK(Tableau2[[#This Row],[Date de signature]]),"",UPPER(TEXT(Tableau2[[#This Row],[Date de signature]],"mmm")))</f>
        <v/>
      </c>
      <c r="E699" s="231" t="str">
        <f>IF(ISBLANK(Tableau2[[#This Row],[Date de signature]]),"",UPPER(TEXT(Tableau2[[#This Row],[Date de signature]],"AAAA")))</f>
        <v/>
      </c>
      <c r="F699" s="240"/>
      <c r="G699" s="242"/>
      <c r="H699" s="328"/>
      <c r="I699" s="327"/>
      <c r="J699" s="333"/>
      <c r="K699" s="324" t="str">
        <f>IFERROR(VLOOKUP(Tableau2[[#This Row],[Nom association/Sigle]],Tableau1[],2,FALSE),"")</f>
        <v/>
      </c>
      <c r="L699" s="324" t="str">
        <f>IFERROR(VLOOKUP(Tableau2[[#This Row],[Nom association/Sigle]],Tableau1[],4,FALSE),"")</f>
        <v/>
      </c>
      <c r="M699" s="324" t="str">
        <f>IFERROR(VLOOKUP(Tableau2[[#This Row],[Nom association/Sigle]],Tableau1[],5,FALSE),"")</f>
        <v/>
      </c>
      <c r="N699" s="73" t="str">
        <f>IFERROR(VLOOKUP(Tableau2[[#This Row],[Nom association/Sigle]],Tableau1[],6,FALSE),"")</f>
        <v/>
      </c>
      <c r="O699" s="324" t="str">
        <f>IFERROR(VLOOKUP(Tableau2[[#This Row],[Nom association/Sigle]],Tableau1[],7,FALSE),"")</f>
        <v/>
      </c>
      <c r="P699" s="222"/>
      <c r="Q699" s="333"/>
      <c r="R699" s="222"/>
      <c r="S699" s="223"/>
      <c r="T699" s="224"/>
      <c r="U699" s="224"/>
      <c r="V699" s="222"/>
      <c r="W699" s="220"/>
      <c r="X699" s="220" t="str">
        <f>IF(ISBLANK(Tableau2[[#This Row],[Date de début]]),"",UPPER(TEXT(Tableau2[[#This Row],[Date de début]],"mmm")))</f>
        <v/>
      </c>
      <c r="Y699" s="219" t="str">
        <f>IF(ISBLANK(Tableau2[[#This Row],[Date de début]]),"",UPPER(TEXT(Tableau2[[#This Row],[Date de début]],"AAAA")))</f>
        <v/>
      </c>
      <c r="Z699" s="220"/>
      <c r="AA699" s="218" t="str">
        <f>IF(ISBLANK(Tableau2[[#This Row],[Date de fin]]),"",UPPER(TEXT(Tableau2[[#This Row],[Date de fin]],"mmm")))</f>
        <v/>
      </c>
      <c r="AB699" s="221" t="str">
        <f>IF(ISBLANK(Tableau2[[#This Row],[Date de fin]]),"",UPPER(TEXT(Tableau2[[#This Row],[Date de fin]],"AAAA")))</f>
        <v/>
      </c>
      <c r="AC699" s="229">
        <f>DATEDIF(Tableau2[[#This Row],[Date de début]],Tableau2[[#This Row],[Date de fin]],"m")</f>
        <v>0</v>
      </c>
      <c r="AD699" s="224"/>
      <c r="AE699" s="225"/>
      <c r="AF699" s="225"/>
      <c r="AG699" s="222"/>
      <c r="AH699" s="227"/>
      <c r="AI699" s="226"/>
      <c r="AJ699" s="340"/>
      <c r="AK699" s="341">
        <f t="shared" si="12"/>
        <v>0</v>
      </c>
      <c r="AL699" s="342"/>
    </row>
    <row r="700" spans="3:38" ht="14" x14ac:dyDescent="0.35">
      <c r="C700" s="241"/>
      <c r="D700" s="225" t="str">
        <f>IF(ISBLANK(Tableau2[[#This Row],[Date de signature]]),"",UPPER(TEXT(Tableau2[[#This Row],[Date de signature]],"mmm")))</f>
        <v/>
      </c>
      <c r="E700" s="231" t="str">
        <f>IF(ISBLANK(Tableau2[[#This Row],[Date de signature]]),"",UPPER(TEXT(Tableau2[[#This Row],[Date de signature]],"AAAA")))</f>
        <v/>
      </c>
      <c r="F700" s="240"/>
      <c r="G700" s="242"/>
      <c r="H700" s="328"/>
      <c r="I700" s="327"/>
      <c r="J700" s="333"/>
      <c r="K700" s="324" t="str">
        <f>IFERROR(VLOOKUP(Tableau2[[#This Row],[Nom association/Sigle]],Tableau1[],2,FALSE),"")</f>
        <v/>
      </c>
      <c r="L700" s="324" t="str">
        <f>IFERROR(VLOOKUP(Tableau2[[#This Row],[Nom association/Sigle]],Tableau1[],4,FALSE),"")</f>
        <v/>
      </c>
      <c r="M700" s="324" t="str">
        <f>IFERROR(VLOOKUP(Tableau2[[#This Row],[Nom association/Sigle]],Tableau1[],5,FALSE),"")</f>
        <v/>
      </c>
      <c r="N700" s="73" t="str">
        <f>IFERROR(VLOOKUP(Tableau2[[#This Row],[Nom association/Sigle]],Tableau1[],6,FALSE),"")</f>
        <v/>
      </c>
      <c r="O700" s="324" t="str">
        <f>IFERROR(VLOOKUP(Tableau2[[#This Row],[Nom association/Sigle]],Tableau1[],7,FALSE),"")</f>
        <v/>
      </c>
      <c r="P700" s="222"/>
      <c r="Q700" s="333"/>
      <c r="R700" s="222"/>
      <c r="S700" s="223"/>
      <c r="T700" s="224"/>
      <c r="U700" s="224"/>
      <c r="V700" s="222"/>
      <c r="W700" s="220"/>
      <c r="X700" s="220" t="str">
        <f>IF(ISBLANK(Tableau2[[#This Row],[Date de début]]),"",UPPER(TEXT(Tableau2[[#This Row],[Date de début]],"mmm")))</f>
        <v/>
      </c>
      <c r="Y700" s="219" t="str">
        <f>IF(ISBLANK(Tableau2[[#This Row],[Date de début]]),"",UPPER(TEXT(Tableau2[[#This Row],[Date de début]],"AAAA")))</f>
        <v/>
      </c>
      <c r="Z700" s="220"/>
      <c r="AA700" s="218" t="str">
        <f>IF(ISBLANK(Tableau2[[#This Row],[Date de fin]]),"",UPPER(TEXT(Tableau2[[#This Row],[Date de fin]],"mmm")))</f>
        <v/>
      </c>
      <c r="AB700" s="221" t="str">
        <f>IF(ISBLANK(Tableau2[[#This Row],[Date de fin]]),"",UPPER(TEXT(Tableau2[[#This Row],[Date de fin]],"AAAA")))</f>
        <v/>
      </c>
      <c r="AC700" s="229">
        <f>DATEDIF(Tableau2[[#This Row],[Date de début]],Tableau2[[#This Row],[Date de fin]],"m")</f>
        <v>0</v>
      </c>
      <c r="AD700" s="224"/>
      <c r="AE700" s="225"/>
      <c r="AF700" s="225"/>
      <c r="AG700" s="222"/>
      <c r="AH700" s="227"/>
      <c r="AI700" s="226"/>
      <c r="AJ700" s="340"/>
      <c r="AK700" s="341">
        <f t="shared" si="12"/>
        <v>0</v>
      </c>
      <c r="AL700" s="342"/>
    </row>
    <row r="701" spans="3:38" ht="14" x14ac:dyDescent="0.35">
      <c r="C701" s="241"/>
      <c r="D701" s="225" t="str">
        <f>IF(ISBLANK(Tableau2[[#This Row],[Date de signature]]),"",UPPER(TEXT(Tableau2[[#This Row],[Date de signature]],"mmm")))</f>
        <v/>
      </c>
      <c r="E701" s="231" t="str">
        <f>IF(ISBLANK(Tableau2[[#This Row],[Date de signature]]),"",UPPER(TEXT(Tableau2[[#This Row],[Date de signature]],"AAAA")))</f>
        <v/>
      </c>
      <c r="F701" s="240"/>
      <c r="G701" s="242"/>
      <c r="H701" s="328"/>
      <c r="I701" s="327"/>
      <c r="J701" s="333"/>
      <c r="K701" s="324" t="str">
        <f>IFERROR(VLOOKUP(Tableau2[[#This Row],[Nom association/Sigle]],Tableau1[],2,FALSE),"")</f>
        <v/>
      </c>
      <c r="L701" s="324" t="str">
        <f>IFERROR(VLOOKUP(Tableau2[[#This Row],[Nom association/Sigle]],Tableau1[],4,FALSE),"")</f>
        <v/>
      </c>
      <c r="M701" s="324" t="str">
        <f>IFERROR(VLOOKUP(Tableau2[[#This Row],[Nom association/Sigle]],Tableau1[],5,FALSE),"")</f>
        <v/>
      </c>
      <c r="N701" s="73" t="str">
        <f>IFERROR(VLOOKUP(Tableau2[[#This Row],[Nom association/Sigle]],Tableau1[],6,FALSE),"")</f>
        <v/>
      </c>
      <c r="O701" s="324" t="str">
        <f>IFERROR(VLOOKUP(Tableau2[[#This Row],[Nom association/Sigle]],Tableau1[],7,FALSE),"")</f>
        <v/>
      </c>
      <c r="P701" s="222"/>
      <c r="Q701" s="333"/>
      <c r="R701" s="222"/>
      <c r="S701" s="223"/>
      <c r="T701" s="224"/>
      <c r="U701" s="224"/>
      <c r="V701" s="222"/>
      <c r="W701" s="220"/>
      <c r="X701" s="220" t="str">
        <f>IF(ISBLANK(Tableau2[[#This Row],[Date de début]]),"",UPPER(TEXT(Tableau2[[#This Row],[Date de début]],"mmm")))</f>
        <v/>
      </c>
      <c r="Y701" s="219" t="str">
        <f>IF(ISBLANK(Tableau2[[#This Row],[Date de début]]),"",UPPER(TEXT(Tableau2[[#This Row],[Date de début]],"AAAA")))</f>
        <v/>
      </c>
      <c r="Z701" s="220"/>
      <c r="AA701" s="218" t="str">
        <f>IF(ISBLANK(Tableau2[[#This Row],[Date de fin]]),"",UPPER(TEXT(Tableau2[[#This Row],[Date de fin]],"mmm")))</f>
        <v/>
      </c>
      <c r="AB701" s="221" t="str">
        <f>IF(ISBLANK(Tableau2[[#This Row],[Date de fin]]),"",UPPER(TEXT(Tableau2[[#This Row],[Date de fin]],"AAAA")))</f>
        <v/>
      </c>
      <c r="AC701" s="229">
        <f>DATEDIF(Tableau2[[#This Row],[Date de début]],Tableau2[[#This Row],[Date de fin]],"m")</f>
        <v>0</v>
      </c>
      <c r="AD701" s="224"/>
      <c r="AE701" s="225"/>
      <c r="AF701" s="225"/>
      <c r="AG701" s="222"/>
      <c r="AH701" s="227"/>
      <c r="AI701" s="226"/>
      <c r="AJ701" s="340"/>
      <c r="AK701" s="341">
        <f t="shared" si="12"/>
        <v>0</v>
      </c>
      <c r="AL701" s="342"/>
    </row>
    <row r="702" spans="3:38" ht="14" x14ac:dyDescent="0.35">
      <c r="C702" s="241"/>
      <c r="D702" s="225" t="str">
        <f>IF(ISBLANK(Tableau2[[#This Row],[Date de signature]]),"",UPPER(TEXT(Tableau2[[#This Row],[Date de signature]],"mmm")))</f>
        <v/>
      </c>
      <c r="E702" s="231" t="str">
        <f>IF(ISBLANK(Tableau2[[#This Row],[Date de signature]]),"",UPPER(TEXT(Tableau2[[#This Row],[Date de signature]],"AAAA")))</f>
        <v/>
      </c>
      <c r="F702" s="240"/>
      <c r="G702" s="242"/>
      <c r="H702" s="328"/>
      <c r="I702" s="327"/>
      <c r="J702" s="333"/>
      <c r="K702" s="324" t="str">
        <f>IFERROR(VLOOKUP(Tableau2[[#This Row],[Nom association/Sigle]],Tableau1[],2,FALSE),"")</f>
        <v/>
      </c>
      <c r="L702" s="324" t="str">
        <f>IFERROR(VLOOKUP(Tableau2[[#This Row],[Nom association/Sigle]],Tableau1[],4,FALSE),"")</f>
        <v/>
      </c>
      <c r="M702" s="324" t="str">
        <f>IFERROR(VLOOKUP(Tableau2[[#This Row],[Nom association/Sigle]],Tableau1[],5,FALSE),"")</f>
        <v/>
      </c>
      <c r="N702" s="73" t="str">
        <f>IFERROR(VLOOKUP(Tableau2[[#This Row],[Nom association/Sigle]],Tableau1[],6,FALSE),"")</f>
        <v/>
      </c>
      <c r="O702" s="324" t="str">
        <f>IFERROR(VLOOKUP(Tableau2[[#This Row],[Nom association/Sigle]],Tableau1[],7,FALSE),"")</f>
        <v/>
      </c>
      <c r="P702" s="222"/>
      <c r="Q702" s="333"/>
      <c r="R702" s="222"/>
      <c r="S702" s="223"/>
      <c r="T702" s="224"/>
      <c r="U702" s="224"/>
      <c r="V702" s="222"/>
      <c r="W702" s="220"/>
      <c r="X702" s="220" t="str">
        <f>IF(ISBLANK(Tableau2[[#This Row],[Date de début]]),"",UPPER(TEXT(Tableau2[[#This Row],[Date de début]],"mmm")))</f>
        <v/>
      </c>
      <c r="Y702" s="219" t="str">
        <f>IF(ISBLANK(Tableau2[[#This Row],[Date de début]]),"",UPPER(TEXT(Tableau2[[#This Row],[Date de début]],"AAAA")))</f>
        <v/>
      </c>
      <c r="Z702" s="220"/>
      <c r="AA702" s="218" t="str">
        <f>IF(ISBLANK(Tableau2[[#This Row],[Date de fin]]),"",UPPER(TEXT(Tableau2[[#This Row],[Date de fin]],"mmm")))</f>
        <v/>
      </c>
      <c r="AB702" s="221" t="str">
        <f>IF(ISBLANK(Tableau2[[#This Row],[Date de fin]]),"",UPPER(TEXT(Tableau2[[#This Row],[Date de fin]],"AAAA")))</f>
        <v/>
      </c>
      <c r="AC702" s="229">
        <f>DATEDIF(Tableau2[[#This Row],[Date de début]],Tableau2[[#This Row],[Date de fin]],"m")</f>
        <v>0</v>
      </c>
      <c r="AD702" s="224"/>
      <c r="AE702" s="225"/>
      <c r="AF702" s="225"/>
      <c r="AG702" s="222"/>
      <c r="AH702" s="227"/>
      <c r="AI702" s="226"/>
      <c r="AJ702" s="340"/>
      <c r="AK702" s="341">
        <f t="shared" si="12"/>
        <v>0</v>
      </c>
      <c r="AL702" s="342"/>
    </row>
    <row r="703" spans="3:38" ht="14" x14ac:dyDescent="0.35">
      <c r="C703" s="241"/>
      <c r="D703" s="225" t="str">
        <f>IF(ISBLANK(Tableau2[[#This Row],[Date de signature]]),"",UPPER(TEXT(Tableau2[[#This Row],[Date de signature]],"mmm")))</f>
        <v/>
      </c>
      <c r="E703" s="231" t="str">
        <f>IF(ISBLANK(Tableau2[[#This Row],[Date de signature]]),"",UPPER(TEXT(Tableau2[[#This Row],[Date de signature]],"AAAA")))</f>
        <v/>
      </c>
      <c r="F703" s="240"/>
      <c r="G703" s="242"/>
      <c r="H703" s="328"/>
      <c r="I703" s="327"/>
      <c r="J703" s="333"/>
      <c r="K703" s="324" t="str">
        <f>IFERROR(VLOOKUP(Tableau2[[#This Row],[Nom association/Sigle]],Tableau1[],2,FALSE),"")</f>
        <v/>
      </c>
      <c r="L703" s="324" t="str">
        <f>IFERROR(VLOOKUP(Tableau2[[#This Row],[Nom association/Sigle]],Tableau1[],4,FALSE),"")</f>
        <v/>
      </c>
      <c r="M703" s="324" t="str">
        <f>IFERROR(VLOOKUP(Tableau2[[#This Row],[Nom association/Sigle]],Tableau1[],5,FALSE),"")</f>
        <v/>
      </c>
      <c r="N703" s="73" t="str">
        <f>IFERROR(VLOOKUP(Tableau2[[#This Row],[Nom association/Sigle]],Tableau1[],6,FALSE),"")</f>
        <v/>
      </c>
      <c r="O703" s="324" t="str">
        <f>IFERROR(VLOOKUP(Tableau2[[#This Row],[Nom association/Sigle]],Tableau1[],7,FALSE),"")</f>
        <v/>
      </c>
      <c r="P703" s="222"/>
      <c r="Q703" s="333"/>
      <c r="R703" s="222"/>
      <c r="S703" s="223"/>
      <c r="T703" s="224"/>
      <c r="U703" s="224"/>
      <c r="V703" s="222"/>
      <c r="W703" s="220"/>
      <c r="X703" s="220" t="str">
        <f>IF(ISBLANK(Tableau2[[#This Row],[Date de début]]),"",UPPER(TEXT(Tableau2[[#This Row],[Date de début]],"mmm")))</f>
        <v/>
      </c>
      <c r="Y703" s="219" t="str">
        <f>IF(ISBLANK(Tableau2[[#This Row],[Date de début]]),"",UPPER(TEXT(Tableau2[[#This Row],[Date de début]],"AAAA")))</f>
        <v/>
      </c>
      <c r="Z703" s="220"/>
      <c r="AA703" s="218" t="str">
        <f>IF(ISBLANK(Tableau2[[#This Row],[Date de fin]]),"",UPPER(TEXT(Tableau2[[#This Row],[Date de fin]],"mmm")))</f>
        <v/>
      </c>
      <c r="AB703" s="221" t="str">
        <f>IF(ISBLANK(Tableau2[[#This Row],[Date de fin]]),"",UPPER(TEXT(Tableau2[[#This Row],[Date de fin]],"AAAA")))</f>
        <v/>
      </c>
      <c r="AC703" s="229">
        <f>DATEDIF(Tableau2[[#This Row],[Date de début]],Tableau2[[#This Row],[Date de fin]],"m")</f>
        <v>0</v>
      </c>
      <c r="AD703" s="224"/>
      <c r="AE703" s="225"/>
      <c r="AF703" s="225"/>
      <c r="AG703" s="222"/>
      <c r="AH703" s="227"/>
      <c r="AI703" s="226"/>
      <c r="AJ703" s="340"/>
      <c r="AK703" s="341">
        <f t="shared" si="12"/>
        <v>0</v>
      </c>
      <c r="AL703" s="342"/>
    </row>
    <row r="704" spans="3:38" ht="14" x14ac:dyDescent="0.35">
      <c r="C704" s="241"/>
      <c r="D704" s="225" t="str">
        <f>IF(ISBLANK(Tableau2[[#This Row],[Date de signature]]),"",UPPER(TEXT(Tableau2[[#This Row],[Date de signature]],"mmm")))</f>
        <v/>
      </c>
      <c r="E704" s="231" t="str">
        <f>IF(ISBLANK(Tableau2[[#This Row],[Date de signature]]),"",UPPER(TEXT(Tableau2[[#This Row],[Date de signature]],"AAAA")))</f>
        <v/>
      </c>
      <c r="F704" s="240"/>
      <c r="G704" s="242"/>
      <c r="H704" s="328"/>
      <c r="I704" s="327"/>
      <c r="J704" s="333"/>
      <c r="K704" s="324" t="str">
        <f>IFERROR(VLOOKUP(Tableau2[[#This Row],[Nom association/Sigle]],Tableau1[],2,FALSE),"")</f>
        <v/>
      </c>
      <c r="L704" s="324" t="str">
        <f>IFERROR(VLOOKUP(Tableau2[[#This Row],[Nom association/Sigle]],Tableau1[],4,FALSE),"")</f>
        <v/>
      </c>
      <c r="M704" s="324" t="str">
        <f>IFERROR(VLOOKUP(Tableau2[[#This Row],[Nom association/Sigle]],Tableau1[],5,FALSE),"")</f>
        <v/>
      </c>
      <c r="N704" s="73" t="str">
        <f>IFERROR(VLOOKUP(Tableau2[[#This Row],[Nom association/Sigle]],Tableau1[],6,FALSE),"")</f>
        <v/>
      </c>
      <c r="O704" s="324" t="str">
        <f>IFERROR(VLOOKUP(Tableau2[[#This Row],[Nom association/Sigle]],Tableau1[],7,FALSE),"")</f>
        <v/>
      </c>
      <c r="P704" s="222"/>
      <c r="Q704" s="333"/>
      <c r="R704" s="222"/>
      <c r="S704" s="223"/>
      <c r="T704" s="224"/>
      <c r="U704" s="224"/>
      <c r="V704" s="222"/>
      <c r="W704" s="220"/>
      <c r="X704" s="220" t="str">
        <f>IF(ISBLANK(Tableau2[[#This Row],[Date de début]]),"",UPPER(TEXT(Tableau2[[#This Row],[Date de début]],"mmm")))</f>
        <v/>
      </c>
      <c r="Y704" s="219" t="str">
        <f>IF(ISBLANK(Tableau2[[#This Row],[Date de début]]),"",UPPER(TEXT(Tableau2[[#This Row],[Date de début]],"AAAA")))</f>
        <v/>
      </c>
      <c r="Z704" s="220"/>
      <c r="AA704" s="218" t="str">
        <f>IF(ISBLANK(Tableau2[[#This Row],[Date de fin]]),"",UPPER(TEXT(Tableau2[[#This Row],[Date de fin]],"mmm")))</f>
        <v/>
      </c>
      <c r="AB704" s="221" t="str">
        <f>IF(ISBLANK(Tableau2[[#This Row],[Date de fin]]),"",UPPER(TEXT(Tableau2[[#This Row],[Date de fin]],"AAAA")))</f>
        <v/>
      </c>
      <c r="AC704" s="229">
        <f>DATEDIF(Tableau2[[#This Row],[Date de début]],Tableau2[[#This Row],[Date de fin]],"m")</f>
        <v>0</v>
      </c>
      <c r="AD704" s="224"/>
      <c r="AE704" s="225"/>
      <c r="AF704" s="225"/>
      <c r="AG704" s="222"/>
      <c r="AH704" s="227"/>
      <c r="AI704" s="226"/>
      <c r="AJ704" s="340"/>
      <c r="AK704" s="341">
        <f t="shared" si="12"/>
        <v>0</v>
      </c>
      <c r="AL704" s="342"/>
    </row>
    <row r="705" spans="3:38" ht="14" x14ac:dyDescent="0.35">
      <c r="C705" s="241"/>
      <c r="D705" s="225" t="str">
        <f>IF(ISBLANK(Tableau2[[#This Row],[Date de signature]]),"",UPPER(TEXT(Tableau2[[#This Row],[Date de signature]],"mmm")))</f>
        <v/>
      </c>
      <c r="E705" s="231" t="str">
        <f>IF(ISBLANK(Tableau2[[#This Row],[Date de signature]]),"",UPPER(TEXT(Tableau2[[#This Row],[Date de signature]],"AAAA")))</f>
        <v/>
      </c>
      <c r="F705" s="240"/>
      <c r="G705" s="242"/>
      <c r="H705" s="328"/>
      <c r="I705" s="327"/>
      <c r="J705" s="333"/>
      <c r="K705" s="324" t="str">
        <f>IFERROR(VLOOKUP(Tableau2[[#This Row],[Nom association/Sigle]],Tableau1[],2,FALSE),"")</f>
        <v/>
      </c>
      <c r="L705" s="324" t="str">
        <f>IFERROR(VLOOKUP(Tableau2[[#This Row],[Nom association/Sigle]],Tableau1[],4,FALSE),"")</f>
        <v/>
      </c>
      <c r="M705" s="324" t="str">
        <f>IFERROR(VLOOKUP(Tableau2[[#This Row],[Nom association/Sigle]],Tableau1[],5,FALSE),"")</f>
        <v/>
      </c>
      <c r="N705" s="73" t="str">
        <f>IFERROR(VLOOKUP(Tableau2[[#This Row],[Nom association/Sigle]],Tableau1[],6,FALSE),"")</f>
        <v/>
      </c>
      <c r="O705" s="324" t="str">
        <f>IFERROR(VLOOKUP(Tableau2[[#This Row],[Nom association/Sigle]],Tableau1[],7,FALSE),"")</f>
        <v/>
      </c>
      <c r="P705" s="222"/>
      <c r="Q705" s="333"/>
      <c r="R705" s="222"/>
      <c r="S705" s="223"/>
      <c r="T705" s="224"/>
      <c r="U705" s="224"/>
      <c r="V705" s="222"/>
      <c r="W705" s="220"/>
      <c r="X705" s="220" t="str">
        <f>IF(ISBLANK(Tableau2[[#This Row],[Date de début]]),"",UPPER(TEXT(Tableau2[[#This Row],[Date de début]],"mmm")))</f>
        <v/>
      </c>
      <c r="Y705" s="219" t="str">
        <f>IF(ISBLANK(Tableau2[[#This Row],[Date de début]]),"",UPPER(TEXT(Tableau2[[#This Row],[Date de début]],"AAAA")))</f>
        <v/>
      </c>
      <c r="Z705" s="220"/>
      <c r="AA705" s="218" t="str">
        <f>IF(ISBLANK(Tableau2[[#This Row],[Date de fin]]),"",UPPER(TEXT(Tableau2[[#This Row],[Date de fin]],"mmm")))</f>
        <v/>
      </c>
      <c r="AB705" s="221" t="str">
        <f>IF(ISBLANK(Tableau2[[#This Row],[Date de fin]]),"",UPPER(TEXT(Tableau2[[#This Row],[Date de fin]],"AAAA")))</f>
        <v/>
      </c>
      <c r="AC705" s="229">
        <f>DATEDIF(Tableau2[[#This Row],[Date de début]],Tableau2[[#This Row],[Date de fin]],"m")</f>
        <v>0</v>
      </c>
      <c r="AD705" s="224"/>
      <c r="AE705" s="225"/>
      <c r="AF705" s="225"/>
      <c r="AG705" s="222"/>
      <c r="AH705" s="227"/>
      <c r="AI705" s="226"/>
      <c r="AJ705" s="340"/>
      <c r="AK705" s="341">
        <f t="shared" si="12"/>
        <v>0</v>
      </c>
      <c r="AL705" s="342"/>
    </row>
    <row r="706" spans="3:38" ht="14" x14ac:dyDescent="0.35">
      <c r="C706" s="241"/>
      <c r="D706" s="225" t="str">
        <f>IF(ISBLANK(Tableau2[[#This Row],[Date de signature]]),"",UPPER(TEXT(Tableau2[[#This Row],[Date de signature]],"mmm")))</f>
        <v/>
      </c>
      <c r="E706" s="231" t="str">
        <f>IF(ISBLANK(Tableau2[[#This Row],[Date de signature]]),"",UPPER(TEXT(Tableau2[[#This Row],[Date de signature]],"AAAA")))</f>
        <v/>
      </c>
      <c r="F706" s="240"/>
      <c r="G706" s="242"/>
      <c r="H706" s="328"/>
      <c r="I706" s="327"/>
      <c r="J706" s="333"/>
      <c r="K706" s="324" t="str">
        <f>IFERROR(VLOOKUP(Tableau2[[#This Row],[Nom association/Sigle]],Tableau1[],2,FALSE),"")</f>
        <v/>
      </c>
      <c r="L706" s="324" t="str">
        <f>IFERROR(VLOOKUP(Tableau2[[#This Row],[Nom association/Sigle]],Tableau1[],4,FALSE),"")</f>
        <v/>
      </c>
      <c r="M706" s="324" t="str">
        <f>IFERROR(VLOOKUP(Tableau2[[#This Row],[Nom association/Sigle]],Tableau1[],5,FALSE),"")</f>
        <v/>
      </c>
      <c r="N706" s="73" t="str">
        <f>IFERROR(VLOOKUP(Tableau2[[#This Row],[Nom association/Sigle]],Tableau1[],6,FALSE),"")</f>
        <v/>
      </c>
      <c r="O706" s="324" t="str">
        <f>IFERROR(VLOOKUP(Tableau2[[#This Row],[Nom association/Sigle]],Tableau1[],7,FALSE),"")</f>
        <v/>
      </c>
      <c r="P706" s="222"/>
      <c r="Q706" s="333"/>
      <c r="R706" s="222"/>
      <c r="S706" s="223"/>
      <c r="T706" s="224"/>
      <c r="U706" s="224"/>
      <c r="V706" s="222"/>
      <c r="W706" s="220"/>
      <c r="X706" s="220" t="str">
        <f>IF(ISBLANK(Tableau2[[#This Row],[Date de début]]),"",UPPER(TEXT(Tableau2[[#This Row],[Date de début]],"mmm")))</f>
        <v/>
      </c>
      <c r="Y706" s="219" t="str">
        <f>IF(ISBLANK(Tableau2[[#This Row],[Date de début]]),"",UPPER(TEXT(Tableau2[[#This Row],[Date de début]],"AAAA")))</f>
        <v/>
      </c>
      <c r="Z706" s="220"/>
      <c r="AA706" s="218" t="str">
        <f>IF(ISBLANK(Tableau2[[#This Row],[Date de fin]]),"",UPPER(TEXT(Tableau2[[#This Row],[Date de fin]],"mmm")))</f>
        <v/>
      </c>
      <c r="AB706" s="221" t="str">
        <f>IF(ISBLANK(Tableau2[[#This Row],[Date de fin]]),"",UPPER(TEXT(Tableau2[[#This Row],[Date de fin]],"AAAA")))</f>
        <v/>
      </c>
      <c r="AC706" s="229">
        <f>DATEDIF(Tableau2[[#This Row],[Date de début]],Tableau2[[#This Row],[Date de fin]],"m")</f>
        <v>0</v>
      </c>
      <c r="AD706" s="224"/>
      <c r="AE706" s="225"/>
      <c r="AF706" s="225"/>
      <c r="AG706" s="222"/>
      <c r="AH706" s="227"/>
      <c r="AI706" s="226"/>
      <c r="AJ706" s="340"/>
      <c r="AK706" s="341">
        <f t="shared" si="12"/>
        <v>0</v>
      </c>
      <c r="AL706" s="342"/>
    </row>
    <row r="707" spans="3:38" ht="14" x14ac:dyDescent="0.35">
      <c r="C707" s="241"/>
      <c r="D707" s="225" t="str">
        <f>IF(ISBLANK(Tableau2[[#This Row],[Date de signature]]),"",UPPER(TEXT(Tableau2[[#This Row],[Date de signature]],"mmm")))</f>
        <v/>
      </c>
      <c r="E707" s="231" t="str">
        <f>IF(ISBLANK(Tableau2[[#This Row],[Date de signature]]),"",UPPER(TEXT(Tableau2[[#This Row],[Date de signature]],"AAAA")))</f>
        <v/>
      </c>
      <c r="F707" s="240"/>
      <c r="G707" s="242"/>
      <c r="H707" s="328"/>
      <c r="I707" s="327"/>
      <c r="J707" s="333"/>
      <c r="K707" s="324" t="str">
        <f>IFERROR(VLOOKUP(Tableau2[[#This Row],[Nom association/Sigle]],Tableau1[],2,FALSE),"")</f>
        <v/>
      </c>
      <c r="L707" s="324" t="str">
        <f>IFERROR(VLOOKUP(Tableau2[[#This Row],[Nom association/Sigle]],Tableau1[],4,FALSE),"")</f>
        <v/>
      </c>
      <c r="M707" s="324" t="str">
        <f>IFERROR(VLOOKUP(Tableau2[[#This Row],[Nom association/Sigle]],Tableau1[],5,FALSE),"")</f>
        <v/>
      </c>
      <c r="N707" s="73" t="str">
        <f>IFERROR(VLOOKUP(Tableau2[[#This Row],[Nom association/Sigle]],Tableau1[],6,FALSE),"")</f>
        <v/>
      </c>
      <c r="O707" s="324" t="str">
        <f>IFERROR(VLOOKUP(Tableau2[[#This Row],[Nom association/Sigle]],Tableau1[],7,FALSE),"")</f>
        <v/>
      </c>
      <c r="P707" s="222"/>
      <c r="Q707" s="333"/>
      <c r="R707" s="222"/>
      <c r="S707" s="223"/>
      <c r="T707" s="224"/>
      <c r="U707" s="224"/>
      <c r="V707" s="222"/>
      <c r="W707" s="220"/>
      <c r="X707" s="220" t="str">
        <f>IF(ISBLANK(Tableau2[[#This Row],[Date de début]]),"",UPPER(TEXT(Tableau2[[#This Row],[Date de début]],"mmm")))</f>
        <v/>
      </c>
      <c r="Y707" s="219" t="str">
        <f>IF(ISBLANK(Tableau2[[#This Row],[Date de début]]),"",UPPER(TEXT(Tableau2[[#This Row],[Date de début]],"AAAA")))</f>
        <v/>
      </c>
      <c r="Z707" s="220"/>
      <c r="AA707" s="218" t="str">
        <f>IF(ISBLANK(Tableau2[[#This Row],[Date de fin]]),"",UPPER(TEXT(Tableau2[[#This Row],[Date de fin]],"mmm")))</f>
        <v/>
      </c>
      <c r="AB707" s="221" t="str">
        <f>IF(ISBLANK(Tableau2[[#This Row],[Date de fin]]),"",UPPER(TEXT(Tableau2[[#This Row],[Date de fin]],"AAAA")))</f>
        <v/>
      </c>
      <c r="AC707" s="229">
        <f>DATEDIF(Tableau2[[#This Row],[Date de début]],Tableau2[[#This Row],[Date de fin]],"m")</f>
        <v>0</v>
      </c>
      <c r="AD707" s="224"/>
      <c r="AE707" s="225"/>
      <c r="AF707" s="225"/>
      <c r="AG707" s="222"/>
      <c r="AH707" s="227"/>
      <c r="AI707" s="226"/>
      <c r="AJ707" s="340"/>
      <c r="AK707" s="341">
        <f t="shared" si="12"/>
        <v>0</v>
      </c>
      <c r="AL707" s="342"/>
    </row>
    <row r="708" spans="3:38" ht="14" x14ac:dyDescent="0.35">
      <c r="C708" s="241"/>
      <c r="D708" s="225" t="str">
        <f>IF(ISBLANK(Tableau2[[#This Row],[Date de signature]]),"",UPPER(TEXT(Tableau2[[#This Row],[Date de signature]],"mmm")))</f>
        <v/>
      </c>
      <c r="E708" s="231" t="str">
        <f>IF(ISBLANK(Tableau2[[#This Row],[Date de signature]]),"",UPPER(TEXT(Tableau2[[#This Row],[Date de signature]],"AAAA")))</f>
        <v/>
      </c>
      <c r="F708" s="240"/>
      <c r="G708" s="242"/>
      <c r="H708" s="328"/>
      <c r="I708" s="327"/>
      <c r="J708" s="333"/>
      <c r="K708" s="324" t="str">
        <f>IFERROR(VLOOKUP(Tableau2[[#This Row],[Nom association/Sigle]],Tableau1[],2,FALSE),"")</f>
        <v/>
      </c>
      <c r="L708" s="324" t="str">
        <f>IFERROR(VLOOKUP(Tableau2[[#This Row],[Nom association/Sigle]],Tableau1[],4,FALSE),"")</f>
        <v/>
      </c>
      <c r="M708" s="324" t="str">
        <f>IFERROR(VLOOKUP(Tableau2[[#This Row],[Nom association/Sigle]],Tableau1[],5,FALSE),"")</f>
        <v/>
      </c>
      <c r="N708" s="73" t="str">
        <f>IFERROR(VLOOKUP(Tableau2[[#This Row],[Nom association/Sigle]],Tableau1[],6,FALSE),"")</f>
        <v/>
      </c>
      <c r="O708" s="324" t="str">
        <f>IFERROR(VLOOKUP(Tableau2[[#This Row],[Nom association/Sigle]],Tableau1[],7,FALSE),"")</f>
        <v/>
      </c>
      <c r="P708" s="222"/>
      <c r="Q708" s="333"/>
      <c r="R708" s="222"/>
      <c r="S708" s="223"/>
      <c r="T708" s="224"/>
      <c r="U708" s="224"/>
      <c r="V708" s="222"/>
      <c r="W708" s="220"/>
      <c r="X708" s="220" t="str">
        <f>IF(ISBLANK(Tableau2[[#This Row],[Date de début]]),"",UPPER(TEXT(Tableau2[[#This Row],[Date de début]],"mmm")))</f>
        <v/>
      </c>
      <c r="Y708" s="219" t="str">
        <f>IF(ISBLANK(Tableau2[[#This Row],[Date de début]]),"",UPPER(TEXT(Tableau2[[#This Row],[Date de début]],"AAAA")))</f>
        <v/>
      </c>
      <c r="Z708" s="220"/>
      <c r="AA708" s="218" t="str">
        <f>IF(ISBLANK(Tableau2[[#This Row],[Date de fin]]),"",UPPER(TEXT(Tableau2[[#This Row],[Date de fin]],"mmm")))</f>
        <v/>
      </c>
      <c r="AB708" s="221" t="str">
        <f>IF(ISBLANK(Tableau2[[#This Row],[Date de fin]]),"",UPPER(TEXT(Tableau2[[#This Row],[Date de fin]],"AAAA")))</f>
        <v/>
      </c>
      <c r="AC708" s="229">
        <f>DATEDIF(Tableau2[[#This Row],[Date de début]],Tableau2[[#This Row],[Date de fin]],"m")</f>
        <v>0</v>
      </c>
      <c r="AD708" s="224"/>
      <c r="AE708" s="225"/>
      <c r="AF708" s="225"/>
      <c r="AG708" s="222"/>
      <c r="AH708" s="227"/>
      <c r="AI708" s="226"/>
      <c r="AJ708" s="340"/>
      <c r="AK708" s="341">
        <f t="shared" si="12"/>
        <v>0</v>
      </c>
      <c r="AL708" s="342"/>
    </row>
    <row r="709" spans="3:38" ht="14" x14ac:dyDescent="0.35">
      <c r="C709" s="241"/>
      <c r="D709" s="225" t="str">
        <f>IF(ISBLANK(Tableau2[[#This Row],[Date de signature]]),"",UPPER(TEXT(Tableau2[[#This Row],[Date de signature]],"mmm")))</f>
        <v/>
      </c>
      <c r="E709" s="231" t="str">
        <f>IF(ISBLANK(Tableau2[[#This Row],[Date de signature]]),"",UPPER(TEXT(Tableau2[[#This Row],[Date de signature]],"AAAA")))</f>
        <v/>
      </c>
      <c r="F709" s="240"/>
      <c r="G709" s="242"/>
      <c r="H709" s="328"/>
      <c r="I709" s="327"/>
      <c r="J709" s="333"/>
      <c r="K709" s="324" t="str">
        <f>IFERROR(VLOOKUP(Tableau2[[#This Row],[Nom association/Sigle]],Tableau1[],2,FALSE),"")</f>
        <v/>
      </c>
      <c r="L709" s="324" t="str">
        <f>IFERROR(VLOOKUP(Tableau2[[#This Row],[Nom association/Sigle]],Tableau1[],4,FALSE),"")</f>
        <v/>
      </c>
      <c r="M709" s="324" t="str">
        <f>IFERROR(VLOOKUP(Tableau2[[#This Row],[Nom association/Sigle]],Tableau1[],5,FALSE),"")</f>
        <v/>
      </c>
      <c r="N709" s="73" t="str">
        <f>IFERROR(VLOOKUP(Tableau2[[#This Row],[Nom association/Sigle]],Tableau1[],6,FALSE),"")</f>
        <v/>
      </c>
      <c r="O709" s="324" t="str">
        <f>IFERROR(VLOOKUP(Tableau2[[#This Row],[Nom association/Sigle]],Tableau1[],7,FALSE),"")</f>
        <v/>
      </c>
      <c r="P709" s="222"/>
      <c r="Q709" s="333"/>
      <c r="R709" s="222"/>
      <c r="S709" s="223"/>
      <c r="T709" s="224"/>
      <c r="U709" s="224"/>
      <c r="V709" s="222"/>
      <c r="W709" s="220"/>
      <c r="X709" s="220" t="str">
        <f>IF(ISBLANK(Tableau2[[#This Row],[Date de début]]),"",UPPER(TEXT(Tableau2[[#This Row],[Date de début]],"mmm")))</f>
        <v/>
      </c>
      <c r="Y709" s="219" t="str">
        <f>IF(ISBLANK(Tableau2[[#This Row],[Date de début]]),"",UPPER(TEXT(Tableau2[[#This Row],[Date de début]],"AAAA")))</f>
        <v/>
      </c>
      <c r="Z709" s="220"/>
      <c r="AA709" s="218" t="str">
        <f>IF(ISBLANK(Tableau2[[#This Row],[Date de fin]]),"",UPPER(TEXT(Tableau2[[#This Row],[Date de fin]],"mmm")))</f>
        <v/>
      </c>
      <c r="AB709" s="221" t="str">
        <f>IF(ISBLANK(Tableau2[[#This Row],[Date de fin]]),"",UPPER(TEXT(Tableau2[[#This Row],[Date de fin]],"AAAA")))</f>
        <v/>
      </c>
      <c r="AC709" s="229">
        <f>DATEDIF(Tableau2[[#This Row],[Date de début]],Tableau2[[#This Row],[Date de fin]],"m")</f>
        <v>0</v>
      </c>
      <c r="AD709" s="224"/>
      <c r="AE709" s="225"/>
      <c r="AF709" s="225"/>
      <c r="AG709" s="222"/>
      <c r="AH709" s="227"/>
      <c r="AI709" s="226"/>
      <c r="AJ709" s="340"/>
      <c r="AK709" s="341">
        <f t="shared" si="12"/>
        <v>0</v>
      </c>
      <c r="AL709" s="342"/>
    </row>
    <row r="710" spans="3:38" ht="14" x14ac:dyDescent="0.35">
      <c r="C710" s="241"/>
      <c r="D710" s="225" t="str">
        <f>IF(ISBLANK(Tableau2[[#This Row],[Date de signature]]),"",UPPER(TEXT(Tableau2[[#This Row],[Date de signature]],"mmm")))</f>
        <v/>
      </c>
      <c r="E710" s="231" t="str">
        <f>IF(ISBLANK(Tableau2[[#This Row],[Date de signature]]),"",UPPER(TEXT(Tableau2[[#This Row],[Date de signature]],"AAAA")))</f>
        <v/>
      </c>
      <c r="F710" s="240"/>
      <c r="G710" s="242"/>
      <c r="H710" s="328"/>
      <c r="I710" s="327"/>
      <c r="J710" s="333"/>
      <c r="K710" s="324" t="str">
        <f>IFERROR(VLOOKUP(Tableau2[[#This Row],[Nom association/Sigle]],Tableau1[],2,FALSE),"")</f>
        <v/>
      </c>
      <c r="L710" s="324" t="str">
        <f>IFERROR(VLOOKUP(Tableau2[[#This Row],[Nom association/Sigle]],Tableau1[],4,FALSE),"")</f>
        <v/>
      </c>
      <c r="M710" s="324" t="str">
        <f>IFERROR(VLOOKUP(Tableau2[[#This Row],[Nom association/Sigle]],Tableau1[],5,FALSE),"")</f>
        <v/>
      </c>
      <c r="N710" s="73" t="str">
        <f>IFERROR(VLOOKUP(Tableau2[[#This Row],[Nom association/Sigle]],Tableau1[],6,FALSE),"")</f>
        <v/>
      </c>
      <c r="O710" s="324" t="str">
        <f>IFERROR(VLOOKUP(Tableau2[[#This Row],[Nom association/Sigle]],Tableau1[],7,FALSE),"")</f>
        <v/>
      </c>
      <c r="P710" s="222"/>
      <c r="Q710" s="333"/>
      <c r="R710" s="222"/>
      <c r="S710" s="223"/>
      <c r="T710" s="224"/>
      <c r="U710" s="224"/>
      <c r="V710" s="222"/>
      <c r="W710" s="220"/>
      <c r="X710" s="220" t="str">
        <f>IF(ISBLANK(Tableau2[[#This Row],[Date de début]]),"",UPPER(TEXT(Tableau2[[#This Row],[Date de début]],"mmm")))</f>
        <v/>
      </c>
      <c r="Y710" s="219" t="str">
        <f>IF(ISBLANK(Tableau2[[#This Row],[Date de début]]),"",UPPER(TEXT(Tableau2[[#This Row],[Date de début]],"AAAA")))</f>
        <v/>
      </c>
      <c r="Z710" s="220"/>
      <c r="AA710" s="218" t="str">
        <f>IF(ISBLANK(Tableau2[[#This Row],[Date de fin]]),"",UPPER(TEXT(Tableau2[[#This Row],[Date de fin]],"mmm")))</f>
        <v/>
      </c>
      <c r="AB710" s="221" t="str">
        <f>IF(ISBLANK(Tableau2[[#This Row],[Date de fin]]),"",UPPER(TEXT(Tableau2[[#This Row],[Date de fin]],"AAAA")))</f>
        <v/>
      </c>
      <c r="AC710" s="229">
        <f>DATEDIF(Tableau2[[#This Row],[Date de début]],Tableau2[[#This Row],[Date de fin]],"m")</f>
        <v>0</v>
      </c>
      <c r="AD710" s="224"/>
      <c r="AE710" s="225"/>
      <c r="AF710" s="225"/>
      <c r="AG710" s="222"/>
      <c r="AH710" s="227"/>
      <c r="AI710" s="226"/>
      <c r="AJ710" s="340"/>
      <c r="AK710" s="341">
        <f t="shared" si="12"/>
        <v>0</v>
      </c>
      <c r="AL710" s="342"/>
    </row>
    <row r="711" spans="3:38" ht="14" x14ac:dyDescent="0.35">
      <c r="C711" s="241"/>
      <c r="D711" s="225" t="str">
        <f>IF(ISBLANK(Tableau2[[#This Row],[Date de signature]]),"",UPPER(TEXT(Tableau2[[#This Row],[Date de signature]],"mmm")))</f>
        <v/>
      </c>
      <c r="E711" s="231" t="str">
        <f>IF(ISBLANK(Tableau2[[#This Row],[Date de signature]]),"",UPPER(TEXT(Tableau2[[#This Row],[Date de signature]],"AAAA")))</f>
        <v/>
      </c>
      <c r="F711" s="240"/>
      <c r="G711" s="242"/>
      <c r="H711" s="328"/>
      <c r="I711" s="327"/>
      <c r="J711" s="333"/>
      <c r="K711" s="324" t="str">
        <f>IFERROR(VLOOKUP(Tableau2[[#This Row],[Nom association/Sigle]],Tableau1[],2,FALSE),"")</f>
        <v/>
      </c>
      <c r="L711" s="324" t="str">
        <f>IFERROR(VLOOKUP(Tableau2[[#This Row],[Nom association/Sigle]],Tableau1[],4,FALSE),"")</f>
        <v/>
      </c>
      <c r="M711" s="324" t="str">
        <f>IFERROR(VLOOKUP(Tableau2[[#This Row],[Nom association/Sigle]],Tableau1[],5,FALSE),"")</f>
        <v/>
      </c>
      <c r="N711" s="73" t="str">
        <f>IFERROR(VLOOKUP(Tableau2[[#This Row],[Nom association/Sigle]],Tableau1[],6,FALSE),"")</f>
        <v/>
      </c>
      <c r="O711" s="324" t="str">
        <f>IFERROR(VLOOKUP(Tableau2[[#This Row],[Nom association/Sigle]],Tableau1[],7,FALSE),"")</f>
        <v/>
      </c>
      <c r="P711" s="222"/>
      <c r="Q711" s="333"/>
      <c r="R711" s="222"/>
      <c r="S711" s="223"/>
      <c r="T711" s="224"/>
      <c r="U711" s="224"/>
      <c r="V711" s="222"/>
      <c r="W711" s="220"/>
      <c r="X711" s="220" t="str">
        <f>IF(ISBLANK(Tableau2[[#This Row],[Date de début]]),"",UPPER(TEXT(Tableau2[[#This Row],[Date de début]],"mmm")))</f>
        <v/>
      </c>
      <c r="Y711" s="219" t="str">
        <f>IF(ISBLANK(Tableau2[[#This Row],[Date de début]]),"",UPPER(TEXT(Tableau2[[#This Row],[Date de début]],"AAAA")))</f>
        <v/>
      </c>
      <c r="Z711" s="220"/>
      <c r="AA711" s="218" t="str">
        <f>IF(ISBLANK(Tableau2[[#This Row],[Date de fin]]),"",UPPER(TEXT(Tableau2[[#This Row],[Date de fin]],"mmm")))</f>
        <v/>
      </c>
      <c r="AB711" s="221" t="str">
        <f>IF(ISBLANK(Tableau2[[#This Row],[Date de fin]]),"",UPPER(TEXT(Tableau2[[#This Row],[Date de fin]],"AAAA")))</f>
        <v/>
      </c>
      <c r="AC711" s="229">
        <f>DATEDIF(Tableau2[[#This Row],[Date de début]],Tableau2[[#This Row],[Date de fin]],"m")</f>
        <v>0</v>
      </c>
      <c r="AD711" s="224"/>
      <c r="AE711" s="225"/>
      <c r="AF711" s="225"/>
      <c r="AG711" s="222"/>
      <c r="AH711" s="227"/>
      <c r="AI711" s="226"/>
      <c r="AJ711" s="340"/>
      <c r="AK711" s="341">
        <f t="shared" si="12"/>
        <v>0</v>
      </c>
      <c r="AL711" s="342"/>
    </row>
    <row r="712" spans="3:38" ht="14" x14ac:dyDescent="0.35">
      <c r="C712" s="241"/>
      <c r="D712" s="225" t="str">
        <f>IF(ISBLANK(Tableau2[[#This Row],[Date de signature]]),"",UPPER(TEXT(Tableau2[[#This Row],[Date de signature]],"mmm")))</f>
        <v/>
      </c>
      <c r="E712" s="231" t="str">
        <f>IF(ISBLANK(Tableau2[[#This Row],[Date de signature]]),"",UPPER(TEXT(Tableau2[[#This Row],[Date de signature]],"AAAA")))</f>
        <v/>
      </c>
      <c r="F712" s="240"/>
      <c r="G712" s="242"/>
      <c r="H712" s="328"/>
      <c r="I712" s="327"/>
      <c r="J712" s="333"/>
      <c r="K712" s="324" t="str">
        <f>IFERROR(VLOOKUP(Tableau2[[#This Row],[Nom association/Sigle]],Tableau1[],2,FALSE),"")</f>
        <v/>
      </c>
      <c r="L712" s="324" t="str">
        <f>IFERROR(VLOOKUP(Tableau2[[#This Row],[Nom association/Sigle]],Tableau1[],4,FALSE),"")</f>
        <v/>
      </c>
      <c r="M712" s="324" t="str">
        <f>IFERROR(VLOOKUP(Tableau2[[#This Row],[Nom association/Sigle]],Tableau1[],5,FALSE),"")</f>
        <v/>
      </c>
      <c r="N712" s="73" t="str">
        <f>IFERROR(VLOOKUP(Tableau2[[#This Row],[Nom association/Sigle]],Tableau1[],6,FALSE),"")</f>
        <v/>
      </c>
      <c r="O712" s="324" t="str">
        <f>IFERROR(VLOOKUP(Tableau2[[#This Row],[Nom association/Sigle]],Tableau1[],7,FALSE),"")</f>
        <v/>
      </c>
      <c r="P712" s="222"/>
      <c r="Q712" s="333"/>
      <c r="R712" s="222"/>
      <c r="S712" s="223"/>
      <c r="T712" s="224"/>
      <c r="U712" s="224"/>
      <c r="V712" s="222"/>
      <c r="W712" s="220"/>
      <c r="X712" s="220" t="str">
        <f>IF(ISBLANK(Tableau2[[#This Row],[Date de début]]),"",UPPER(TEXT(Tableau2[[#This Row],[Date de début]],"mmm")))</f>
        <v/>
      </c>
      <c r="Y712" s="219" t="str">
        <f>IF(ISBLANK(Tableau2[[#This Row],[Date de début]]),"",UPPER(TEXT(Tableau2[[#This Row],[Date de début]],"AAAA")))</f>
        <v/>
      </c>
      <c r="Z712" s="220"/>
      <c r="AA712" s="218" t="str">
        <f>IF(ISBLANK(Tableau2[[#This Row],[Date de fin]]),"",UPPER(TEXT(Tableau2[[#This Row],[Date de fin]],"mmm")))</f>
        <v/>
      </c>
      <c r="AB712" s="221" t="str">
        <f>IF(ISBLANK(Tableau2[[#This Row],[Date de fin]]),"",UPPER(TEXT(Tableau2[[#This Row],[Date de fin]],"AAAA")))</f>
        <v/>
      </c>
      <c r="AC712" s="229">
        <f>DATEDIF(Tableau2[[#This Row],[Date de début]],Tableau2[[#This Row],[Date de fin]],"m")</f>
        <v>0</v>
      </c>
      <c r="AD712" s="224"/>
      <c r="AE712" s="225"/>
      <c r="AF712" s="225"/>
      <c r="AG712" s="222"/>
      <c r="AH712" s="227"/>
      <c r="AI712" s="226"/>
      <c r="AJ712" s="340"/>
      <c r="AK712" s="341">
        <f t="shared" si="12"/>
        <v>0</v>
      </c>
      <c r="AL712" s="342"/>
    </row>
    <row r="713" spans="3:38" ht="14" x14ac:dyDescent="0.35">
      <c r="C713" s="241"/>
      <c r="D713" s="225" t="str">
        <f>IF(ISBLANK(Tableau2[[#This Row],[Date de signature]]),"",UPPER(TEXT(Tableau2[[#This Row],[Date de signature]],"mmm")))</f>
        <v/>
      </c>
      <c r="E713" s="231" t="str">
        <f>IF(ISBLANK(Tableau2[[#This Row],[Date de signature]]),"",UPPER(TEXT(Tableau2[[#This Row],[Date de signature]],"AAAA")))</f>
        <v/>
      </c>
      <c r="F713" s="240"/>
      <c r="G713" s="242"/>
      <c r="H713" s="328"/>
      <c r="I713" s="327"/>
      <c r="J713" s="333"/>
      <c r="K713" s="324" t="str">
        <f>IFERROR(VLOOKUP(Tableau2[[#This Row],[Nom association/Sigle]],Tableau1[],2,FALSE),"")</f>
        <v/>
      </c>
      <c r="L713" s="324" t="str">
        <f>IFERROR(VLOOKUP(Tableau2[[#This Row],[Nom association/Sigle]],Tableau1[],4,FALSE),"")</f>
        <v/>
      </c>
      <c r="M713" s="324" t="str">
        <f>IFERROR(VLOOKUP(Tableau2[[#This Row],[Nom association/Sigle]],Tableau1[],5,FALSE),"")</f>
        <v/>
      </c>
      <c r="N713" s="73" t="str">
        <f>IFERROR(VLOOKUP(Tableau2[[#This Row],[Nom association/Sigle]],Tableau1[],6,FALSE),"")</f>
        <v/>
      </c>
      <c r="O713" s="324" t="str">
        <f>IFERROR(VLOOKUP(Tableau2[[#This Row],[Nom association/Sigle]],Tableau1[],7,FALSE),"")</f>
        <v/>
      </c>
      <c r="P713" s="222"/>
      <c r="Q713" s="333"/>
      <c r="R713" s="222"/>
      <c r="S713" s="223"/>
      <c r="T713" s="224"/>
      <c r="U713" s="224"/>
      <c r="V713" s="222"/>
      <c r="W713" s="220"/>
      <c r="X713" s="220" t="str">
        <f>IF(ISBLANK(Tableau2[[#This Row],[Date de début]]),"",UPPER(TEXT(Tableau2[[#This Row],[Date de début]],"mmm")))</f>
        <v/>
      </c>
      <c r="Y713" s="219" t="str">
        <f>IF(ISBLANK(Tableau2[[#This Row],[Date de début]]),"",UPPER(TEXT(Tableau2[[#This Row],[Date de début]],"AAAA")))</f>
        <v/>
      </c>
      <c r="Z713" s="220"/>
      <c r="AA713" s="218" t="str">
        <f>IF(ISBLANK(Tableau2[[#This Row],[Date de fin]]),"",UPPER(TEXT(Tableau2[[#This Row],[Date de fin]],"mmm")))</f>
        <v/>
      </c>
      <c r="AB713" s="221" t="str">
        <f>IF(ISBLANK(Tableau2[[#This Row],[Date de fin]]),"",UPPER(TEXT(Tableau2[[#This Row],[Date de fin]],"AAAA")))</f>
        <v/>
      </c>
      <c r="AC713" s="229">
        <f>DATEDIF(Tableau2[[#This Row],[Date de début]],Tableau2[[#This Row],[Date de fin]],"m")</f>
        <v>0</v>
      </c>
      <c r="AD713" s="224"/>
      <c r="AE713" s="225"/>
      <c r="AF713" s="225"/>
      <c r="AG713" s="222"/>
      <c r="AH713" s="227"/>
      <c r="AI713" s="226"/>
      <c r="AJ713" s="340"/>
      <c r="AK713" s="341">
        <f t="shared" si="12"/>
        <v>0</v>
      </c>
      <c r="AL713" s="342"/>
    </row>
    <row r="714" spans="3:38" ht="14" x14ac:dyDescent="0.35">
      <c r="C714" s="241"/>
      <c r="D714" s="225" t="str">
        <f>IF(ISBLANK(Tableau2[[#This Row],[Date de signature]]),"",UPPER(TEXT(Tableau2[[#This Row],[Date de signature]],"mmm")))</f>
        <v/>
      </c>
      <c r="E714" s="231" t="str">
        <f>IF(ISBLANK(Tableau2[[#This Row],[Date de signature]]),"",UPPER(TEXT(Tableau2[[#This Row],[Date de signature]],"AAAA")))</f>
        <v/>
      </c>
      <c r="F714" s="240"/>
      <c r="G714" s="242"/>
      <c r="H714" s="328"/>
      <c r="I714" s="327"/>
      <c r="J714" s="333"/>
      <c r="K714" s="324" t="str">
        <f>IFERROR(VLOOKUP(Tableau2[[#This Row],[Nom association/Sigle]],Tableau1[],2,FALSE),"")</f>
        <v/>
      </c>
      <c r="L714" s="324" t="str">
        <f>IFERROR(VLOOKUP(Tableau2[[#This Row],[Nom association/Sigle]],Tableau1[],4,FALSE),"")</f>
        <v/>
      </c>
      <c r="M714" s="324" t="str">
        <f>IFERROR(VLOOKUP(Tableau2[[#This Row],[Nom association/Sigle]],Tableau1[],5,FALSE),"")</f>
        <v/>
      </c>
      <c r="N714" s="73" t="str">
        <f>IFERROR(VLOOKUP(Tableau2[[#This Row],[Nom association/Sigle]],Tableau1[],6,FALSE),"")</f>
        <v/>
      </c>
      <c r="O714" s="324" t="str">
        <f>IFERROR(VLOOKUP(Tableau2[[#This Row],[Nom association/Sigle]],Tableau1[],7,FALSE),"")</f>
        <v/>
      </c>
      <c r="P714" s="222"/>
      <c r="Q714" s="333"/>
      <c r="R714" s="222"/>
      <c r="S714" s="223"/>
      <c r="T714" s="224"/>
      <c r="U714" s="224"/>
      <c r="V714" s="222"/>
      <c r="W714" s="220"/>
      <c r="X714" s="220" t="str">
        <f>IF(ISBLANK(Tableau2[[#This Row],[Date de début]]),"",UPPER(TEXT(Tableau2[[#This Row],[Date de début]],"mmm")))</f>
        <v/>
      </c>
      <c r="Y714" s="219" t="str">
        <f>IF(ISBLANK(Tableau2[[#This Row],[Date de début]]),"",UPPER(TEXT(Tableau2[[#This Row],[Date de début]],"AAAA")))</f>
        <v/>
      </c>
      <c r="Z714" s="220"/>
      <c r="AA714" s="218" t="str">
        <f>IF(ISBLANK(Tableau2[[#This Row],[Date de fin]]),"",UPPER(TEXT(Tableau2[[#This Row],[Date de fin]],"mmm")))</f>
        <v/>
      </c>
      <c r="AB714" s="221" t="str">
        <f>IF(ISBLANK(Tableau2[[#This Row],[Date de fin]]),"",UPPER(TEXT(Tableau2[[#This Row],[Date de fin]],"AAAA")))</f>
        <v/>
      </c>
      <c r="AC714" s="229">
        <f>DATEDIF(Tableau2[[#This Row],[Date de début]],Tableau2[[#This Row],[Date de fin]],"m")</f>
        <v>0</v>
      </c>
      <c r="AD714" s="224"/>
      <c r="AE714" s="225"/>
      <c r="AF714" s="225"/>
      <c r="AG714" s="222"/>
      <c r="AH714" s="227"/>
      <c r="AI714" s="226"/>
      <c r="AJ714" s="340"/>
      <c r="AK714" s="341">
        <f t="shared" si="12"/>
        <v>0</v>
      </c>
      <c r="AL714" s="342"/>
    </row>
    <row r="715" spans="3:38" ht="14" x14ac:dyDescent="0.35">
      <c r="C715" s="241"/>
      <c r="D715" s="225" t="str">
        <f>IF(ISBLANK(Tableau2[[#This Row],[Date de signature]]),"",UPPER(TEXT(Tableau2[[#This Row],[Date de signature]],"mmm")))</f>
        <v/>
      </c>
      <c r="E715" s="231" t="str">
        <f>IF(ISBLANK(Tableau2[[#This Row],[Date de signature]]),"",UPPER(TEXT(Tableau2[[#This Row],[Date de signature]],"AAAA")))</f>
        <v/>
      </c>
      <c r="F715" s="240"/>
      <c r="G715" s="242"/>
      <c r="H715" s="328"/>
      <c r="I715" s="327"/>
      <c r="J715" s="333"/>
      <c r="K715" s="324" t="str">
        <f>IFERROR(VLOOKUP(Tableau2[[#This Row],[Nom association/Sigle]],Tableau1[],2,FALSE),"")</f>
        <v/>
      </c>
      <c r="L715" s="324" t="str">
        <f>IFERROR(VLOOKUP(Tableau2[[#This Row],[Nom association/Sigle]],Tableau1[],4,FALSE),"")</f>
        <v/>
      </c>
      <c r="M715" s="324" t="str">
        <f>IFERROR(VLOOKUP(Tableau2[[#This Row],[Nom association/Sigle]],Tableau1[],5,FALSE),"")</f>
        <v/>
      </c>
      <c r="N715" s="73" t="str">
        <f>IFERROR(VLOOKUP(Tableau2[[#This Row],[Nom association/Sigle]],Tableau1[],6,FALSE),"")</f>
        <v/>
      </c>
      <c r="O715" s="324" t="str">
        <f>IFERROR(VLOOKUP(Tableau2[[#This Row],[Nom association/Sigle]],Tableau1[],7,FALSE),"")</f>
        <v/>
      </c>
      <c r="P715" s="222"/>
      <c r="Q715" s="333"/>
      <c r="R715" s="222"/>
      <c r="S715" s="223"/>
      <c r="T715" s="224"/>
      <c r="U715" s="224"/>
      <c r="V715" s="222"/>
      <c r="W715" s="220"/>
      <c r="X715" s="220" t="str">
        <f>IF(ISBLANK(Tableau2[[#This Row],[Date de début]]),"",UPPER(TEXT(Tableau2[[#This Row],[Date de début]],"mmm")))</f>
        <v/>
      </c>
      <c r="Y715" s="219" t="str">
        <f>IF(ISBLANK(Tableau2[[#This Row],[Date de début]]),"",UPPER(TEXT(Tableau2[[#This Row],[Date de début]],"AAAA")))</f>
        <v/>
      </c>
      <c r="Z715" s="220"/>
      <c r="AA715" s="218" t="str">
        <f>IF(ISBLANK(Tableau2[[#This Row],[Date de fin]]),"",UPPER(TEXT(Tableau2[[#This Row],[Date de fin]],"mmm")))</f>
        <v/>
      </c>
      <c r="AB715" s="221" t="str">
        <f>IF(ISBLANK(Tableau2[[#This Row],[Date de fin]]),"",UPPER(TEXT(Tableau2[[#This Row],[Date de fin]],"AAAA")))</f>
        <v/>
      </c>
      <c r="AC715" s="229">
        <f>DATEDIF(Tableau2[[#This Row],[Date de début]],Tableau2[[#This Row],[Date de fin]],"m")</f>
        <v>0</v>
      </c>
      <c r="AD715" s="224"/>
      <c r="AE715" s="225"/>
      <c r="AF715" s="225"/>
      <c r="AG715" s="222"/>
      <c r="AH715" s="227"/>
      <c r="AI715" s="226"/>
      <c r="AJ715" s="340"/>
      <c r="AK715" s="341">
        <f t="shared" si="12"/>
        <v>0</v>
      </c>
      <c r="AL715" s="342"/>
    </row>
    <row r="716" spans="3:38" ht="14" x14ac:dyDescent="0.35">
      <c r="C716" s="241"/>
      <c r="D716" s="225" t="str">
        <f>IF(ISBLANK(Tableau2[[#This Row],[Date de signature]]),"",UPPER(TEXT(Tableau2[[#This Row],[Date de signature]],"mmm")))</f>
        <v/>
      </c>
      <c r="E716" s="231" t="str">
        <f>IF(ISBLANK(Tableau2[[#This Row],[Date de signature]]),"",UPPER(TEXT(Tableau2[[#This Row],[Date de signature]],"AAAA")))</f>
        <v/>
      </c>
      <c r="F716" s="240"/>
      <c r="G716" s="242"/>
      <c r="H716" s="328"/>
      <c r="I716" s="327"/>
      <c r="J716" s="333"/>
      <c r="K716" s="324" t="str">
        <f>IFERROR(VLOOKUP(Tableau2[[#This Row],[Nom association/Sigle]],Tableau1[],2,FALSE),"")</f>
        <v/>
      </c>
      <c r="L716" s="324" t="str">
        <f>IFERROR(VLOOKUP(Tableau2[[#This Row],[Nom association/Sigle]],Tableau1[],4,FALSE),"")</f>
        <v/>
      </c>
      <c r="M716" s="324" t="str">
        <f>IFERROR(VLOOKUP(Tableau2[[#This Row],[Nom association/Sigle]],Tableau1[],5,FALSE),"")</f>
        <v/>
      </c>
      <c r="N716" s="73" t="str">
        <f>IFERROR(VLOOKUP(Tableau2[[#This Row],[Nom association/Sigle]],Tableau1[],6,FALSE),"")</f>
        <v/>
      </c>
      <c r="O716" s="324" t="str">
        <f>IFERROR(VLOOKUP(Tableau2[[#This Row],[Nom association/Sigle]],Tableau1[],7,FALSE),"")</f>
        <v/>
      </c>
      <c r="P716" s="222"/>
      <c r="Q716" s="333"/>
      <c r="R716" s="222"/>
      <c r="S716" s="223"/>
      <c r="T716" s="224"/>
      <c r="U716" s="224"/>
      <c r="V716" s="222"/>
      <c r="W716" s="220"/>
      <c r="X716" s="220" t="str">
        <f>IF(ISBLANK(Tableau2[[#This Row],[Date de début]]),"",UPPER(TEXT(Tableau2[[#This Row],[Date de début]],"mmm")))</f>
        <v/>
      </c>
      <c r="Y716" s="219" t="str">
        <f>IF(ISBLANK(Tableau2[[#This Row],[Date de début]]),"",UPPER(TEXT(Tableau2[[#This Row],[Date de début]],"AAAA")))</f>
        <v/>
      </c>
      <c r="Z716" s="220"/>
      <c r="AA716" s="218" t="str">
        <f>IF(ISBLANK(Tableau2[[#This Row],[Date de fin]]),"",UPPER(TEXT(Tableau2[[#This Row],[Date de fin]],"mmm")))</f>
        <v/>
      </c>
      <c r="AB716" s="221" t="str">
        <f>IF(ISBLANK(Tableau2[[#This Row],[Date de fin]]),"",UPPER(TEXT(Tableau2[[#This Row],[Date de fin]],"AAAA")))</f>
        <v/>
      </c>
      <c r="AC716" s="229">
        <f>DATEDIF(Tableau2[[#This Row],[Date de début]],Tableau2[[#This Row],[Date de fin]],"m")</f>
        <v>0</v>
      </c>
      <c r="AD716" s="224"/>
      <c r="AE716" s="225"/>
      <c r="AF716" s="225"/>
      <c r="AG716" s="222"/>
      <c r="AH716" s="227"/>
      <c r="AI716" s="226"/>
      <c r="AJ716" s="340"/>
      <c r="AK716" s="341">
        <f t="shared" si="12"/>
        <v>0</v>
      </c>
      <c r="AL716" s="342"/>
    </row>
    <row r="717" spans="3:38" ht="14" x14ac:dyDescent="0.35">
      <c r="C717" s="241"/>
      <c r="D717" s="225" t="str">
        <f>IF(ISBLANK(Tableau2[[#This Row],[Date de signature]]),"",UPPER(TEXT(Tableau2[[#This Row],[Date de signature]],"mmm")))</f>
        <v/>
      </c>
      <c r="E717" s="231" t="str">
        <f>IF(ISBLANK(Tableau2[[#This Row],[Date de signature]]),"",UPPER(TEXT(Tableau2[[#This Row],[Date de signature]],"AAAA")))</f>
        <v/>
      </c>
      <c r="F717" s="240"/>
      <c r="G717" s="242"/>
      <c r="H717" s="328"/>
      <c r="I717" s="327"/>
      <c r="J717" s="333"/>
      <c r="K717" s="324" t="str">
        <f>IFERROR(VLOOKUP(Tableau2[[#This Row],[Nom association/Sigle]],Tableau1[],2,FALSE),"")</f>
        <v/>
      </c>
      <c r="L717" s="324" t="str">
        <f>IFERROR(VLOOKUP(Tableau2[[#This Row],[Nom association/Sigle]],Tableau1[],4,FALSE),"")</f>
        <v/>
      </c>
      <c r="M717" s="324" t="str">
        <f>IFERROR(VLOOKUP(Tableau2[[#This Row],[Nom association/Sigle]],Tableau1[],5,FALSE),"")</f>
        <v/>
      </c>
      <c r="N717" s="73" t="str">
        <f>IFERROR(VLOOKUP(Tableau2[[#This Row],[Nom association/Sigle]],Tableau1[],6,FALSE),"")</f>
        <v/>
      </c>
      <c r="O717" s="324" t="str">
        <f>IFERROR(VLOOKUP(Tableau2[[#This Row],[Nom association/Sigle]],Tableau1[],7,FALSE),"")</f>
        <v/>
      </c>
      <c r="P717" s="222"/>
      <c r="Q717" s="333"/>
      <c r="R717" s="222"/>
      <c r="S717" s="223"/>
      <c r="T717" s="224"/>
      <c r="U717" s="224"/>
      <c r="V717" s="222"/>
      <c r="W717" s="220"/>
      <c r="X717" s="220" t="str">
        <f>IF(ISBLANK(Tableau2[[#This Row],[Date de début]]),"",UPPER(TEXT(Tableau2[[#This Row],[Date de début]],"mmm")))</f>
        <v/>
      </c>
      <c r="Y717" s="219" t="str">
        <f>IF(ISBLANK(Tableau2[[#This Row],[Date de début]]),"",UPPER(TEXT(Tableau2[[#This Row],[Date de début]],"AAAA")))</f>
        <v/>
      </c>
      <c r="Z717" s="220"/>
      <c r="AA717" s="218" t="str">
        <f>IF(ISBLANK(Tableau2[[#This Row],[Date de fin]]),"",UPPER(TEXT(Tableau2[[#This Row],[Date de fin]],"mmm")))</f>
        <v/>
      </c>
      <c r="AB717" s="221" t="str">
        <f>IF(ISBLANK(Tableau2[[#This Row],[Date de fin]]),"",UPPER(TEXT(Tableau2[[#This Row],[Date de fin]],"AAAA")))</f>
        <v/>
      </c>
      <c r="AC717" s="229">
        <f>DATEDIF(Tableau2[[#This Row],[Date de début]],Tableau2[[#This Row],[Date de fin]],"m")</f>
        <v>0</v>
      </c>
      <c r="AD717" s="224"/>
      <c r="AE717" s="225"/>
      <c r="AF717" s="225"/>
      <c r="AG717" s="222"/>
      <c r="AH717" s="227"/>
      <c r="AI717" s="226"/>
      <c r="AJ717" s="340"/>
      <c r="AK717" s="341">
        <f t="shared" si="12"/>
        <v>0</v>
      </c>
      <c r="AL717" s="342"/>
    </row>
    <row r="718" spans="3:38" ht="14" x14ac:dyDescent="0.35">
      <c r="C718" s="241"/>
      <c r="D718" s="225" t="str">
        <f>IF(ISBLANK(Tableau2[[#This Row],[Date de signature]]),"",UPPER(TEXT(Tableau2[[#This Row],[Date de signature]],"mmm")))</f>
        <v/>
      </c>
      <c r="E718" s="231" t="str">
        <f>IF(ISBLANK(Tableau2[[#This Row],[Date de signature]]),"",UPPER(TEXT(Tableau2[[#This Row],[Date de signature]],"AAAA")))</f>
        <v/>
      </c>
      <c r="F718" s="240"/>
      <c r="G718" s="242"/>
      <c r="H718" s="328"/>
      <c r="I718" s="327"/>
      <c r="J718" s="333"/>
      <c r="K718" s="324" t="str">
        <f>IFERROR(VLOOKUP(Tableau2[[#This Row],[Nom association/Sigle]],Tableau1[],2,FALSE),"")</f>
        <v/>
      </c>
      <c r="L718" s="324" t="str">
        <f>IFERROR(VLOOKUP(Tableau2[[#This Row],[Nom association/Sigle]],Tableau1[],4,FALSE),"")</f>
        <v/>
      </c>
      <c r="M718" s="324" t="str">
        <f>IFERROR(VLOOKUP(Tableau2[[#This Row],[Nom association/Sigle]],Tableau1[],5,FALSE),"")</f>
        <v/>
      </c>
      <c r="N718" s="73" t="str">
        <f>IFERROR(VLOOKUP(Tableau2[[#This Row],[Nom association/Sigle]],Tableau1[],6,FALSE),"")</f>
        <v/>
      </c>
      <c r="O718" s="324" t="str">
        <f>IFERROR(VLOOKUP(Tableau2[[#This Row],[Nom association/Sigle]],Tableau1[],7,FALSE),"")</f>
        <v/>
      </c>
      <c r="P718" s="222"/>
      <c r="Q718" s="333"/>
      <c r="R718" s="222"/>
      <c r="S718" s="223"/>
      <c r="T718" s="224"/>
      <c r="U718" s="224"/>
      <c r="V718" s="222"/>
      <c r="W718" s="220"/>
      <c r="X718" s="220" t="str">
        <f>IF(ISBLANK(Tableau2[[#This Row],[Date de début]]),"",UPPER(TEXT(Tableau2[[#This Row],[Date de début]],"mmm")))</f>
        <v/>
      </c>
      <c r="Y718" s="219" t="str">
        <f>IF(ISBLANK(Tableau2[[#This Row],[Date de début]]),"",UPPER(TEXT(Tableau2[[#This Row],[Date de début]],"AAAA")))</f>
        <v/>
      </c>
      <c r="Z718" s="220"/>
      <c r="AA718" s="218" t="str">
        <f>IF(ISBLANK(Tableau2[[#This Row],[Date de fin]]),"",UPPER(TEXT(Tableau2[[#This Row],[Date de fin]],"mmm")))</f>
        <v/>
      </c>
      <c r="AB718" s="221" t="str">
        <f>IF(ISBLANK(Tableau2[[#This Row],[Date de fin]]),"",UPPER(TEXT(Tableau2[[#This Row],[Date de fin]],"AAAA")))</f>
        <v/>
      </c>
      <c r="AC718" s="229">
        <f>DATEDIF(Tableau2[[#This Row],[Date de début]],Tableau2[[#This Row],[Date de fin]],"m")</f>
        <v>0</v>
      </c>
      <c r="AD718" s="224"/>
      <c r="AE718" s="225"/>
      <c r="AF718" s="225"/>
      <c r="AG718" s="222"/>
      <c r="AH718" s="227"/>
      <c r="AI718" s="226"/>
      <c r="AJ718" s="340"/>
      <c r="AK718" s="341">
        <f t="shared" si="12"/>
        <v>0</v>
      </c>
      <c r="AL718" s="342"/>
    </row>
    <row r="719" spans="3:38" ht="14" x14ac:dyDescent="0.35">
      <c r="C719" s="241"/>
      <c r="D719" s="225" t="str">
        <f>IF(ISBLANK(Tableau2[[#This Row],[Date de signature]]),"",UPPER(TEXT(Tableau2[[#This Row],[Date de signature]],"mmm")))</f>
        <v/>
      </c>
      <c r="E719" s="231" t="str">
        <f>IF(ISBLANK(Tableau2[[#This Row],[Date de signature]]),"",UPPER(TEXT(Tableau2[[#This Row],[Date de signature]],"AAAA")))</f>
        <v/>
      </c>
      <c r="F719" s="240"/>
      <c r="G719" s="242"/>
      <c r="H719" s="328"/>
      <c r="I719" s="327"/>
      <c r="J719" s="333"/>
      <c r="K719" s="324" t="str">
        <f>IFERROR(VLOOKUP(Tableau2[[#This Row],[Nom association/Sigle]],Tableau1[],2,FALSE),"")</f>
        <v/>
      </c>
      <c r="L719" s="324" t="str">
        <f>IFERROR(VLOOKUP(Tableau2[[#This Row],[Nom association/Sigle]],Tableau1[],4,FALSE),"")</f>
        <v/>
      </c>
      <c r="M719" s="324" t="str">
        <f>IFERROR(VLOOKUP(Tableau2[[#This Row],[Nom association/Sigle]],Tableau1[],5,FALSE),"")</f>
        <v/>
      </c>
      <c r="N719" s="73" t="str">
        <f>IFERROR(VLOOKUP(Tableau2[[#This Row],[Nom association/Sigle]],Tableau1[],6,FALSE),"")</f>
        <v/>
      </c>
      <c r="O719" s="324" t="str">
        <f>IFERROR(VLOOKUP(Tableau2[[#This Row],[Nom association/Sigle]],Tableau1[],7,FALSE),"")</f>
        <v/>
      </c>
      <c r="P719" s="222"/>
      <c r="Q719" s="333"/>
      <c r="R719" s="222"/>
      <c r="S719" s="223"/>
      <c r="T719" s="224"/>
      <c r="U719" s="224"/>
      <c r="V719" s="222"/>
      <c r="W719" s="220"/>
      <c r="X719" s="220" t="str">
        <f>IF(ISBLANK(Tableau2[[#This Row],[Date de début]]),"",UPPER(TEXT(Tableau2[[#This Row],[Date de début]],"mmm")))</f>
        <v/>
      </c>
      <c r="Y719" s="219" t="str">
        <f>IF(ISBLANK(Tableau2[[#This Row],[Date de début]]),"",UPPER(TEXT(Tableau2[[#This Row],[Date de début]],"AAAA")))</f>
        <v/>
      </c>
      <c r="Z719" s="220"/>
      <c r="AA719" s="218" t="str">
        <f>IF(ISBLANK(Tableau2[[#This Row],[Date de fin]]),"",UPPER(TEXT(Tableau2[[#This Row],[Date de fin]],"mmm")))</f>
        <v/>
      </c>
      <c r="AB719" s="221" t="str">
        <f>IF(ISBLANK(Tableau2[[#This Row],[Date de fin]]),"",UPPER(TEXT(Tableau2[[#This Row],[Date de fin]],"AAAA")))</f>
        <v/>
      </c>
      <c r="AC719" s="229">
        <f>DATEDIF(Tableau2[[#This Row],[Date de début]],Tableau2[[#This Row],[Date de fin]],"m")</f>
        <v>0</v>
      </c>
      <c r="AD719" s="224"/>
      <c r="AE719" s="225"/>
      <c r="AF719" s="225"/>
      <c r="AG719" s="222"/>
      <c r="AH719" s="227"/>
      <c r="AI719" s="226"/>
      <c r="AJ719" s="340"/>
      <c r="AK719" s="341">
        <f t="shared" si="12"/>
        <v>0</v>
      </c>
      <c r="AL719" s="342"/>
    </row>
    <row r="720" spans="3:38" ht="14" x14ac:dyDescent="0.35">
      <c r="C720" s="241"/>
      <c r="D720" s="225" t="str">
        <f>IF(ISBLANK(Tableau2[[#This Row],[Date de signature]]),"",UPPER(TEXT(Tableau2[[#This Row],[Date de signature]],"mmm")))</f>
        <v/>
      </c>
      <c r="E720" s="231" t="str">
        <f>IF(ISBLANK(Tableau2[[#This Row],[Date de signature]]),"",UPPER(TEXT(Tableau2[[#This Row],[Date de signature]],"AAAA")))</f>
        <v/>
      </c>
      <c r="F720" s="240"/>
      <c r="G720" s="242"/>
      <c r="H720" s="328"/>
      <c r="I720" s="327"/>
      <c r="J720" s="333"/>
      <c r="K720" s="324" t="str">
        <f>IFERROR(VLOOKUP(Tableau2[[#This Row],[Nom association/Sigle]],Tableau1[],2,FALSE),"")</f>
        <v/>
      </c>
      <c r="L720" s="324" t="str">
        <f>IFERROR(VLOOKUP(Tableau2[[#This Row],[Nom association/Sigle]],Tableau1[],4,FALSE),"")</f>
        <v/>
      </c>
      <c r="M720" s="324" t="str">
        <f>IFERROR(VLOOKUP(Tableau2[[#This Row],[Nom association/Sigle]],Tableau1[],5,FALSE),"")</f>
        <v/>
      </c>
      <c r="N720" s="73" t="str">
        <f>IFERROR(VLOOKUP(Tableau2[[#This Row],[Nom association/Sigle]],Tableau1[],6,FALSE),"")</f>
        <v/>
      </c>
      <c r="O720" s="324" t="str">
        <f>IFERROR(VLOOKUP(Tableau2[[#This Row],[Nom association/Sigle]],Tableau1[],7,FALSE),"")</f>
        <v/>
      </c>
      <c r="P720" s="222"/>
      <c r="Q720" s="333"/>
      <c r="R720" s="222"/>
      <c r="S720" s="223"/>
      <c r="T720" s="224"/>
      <c r="U720" s="224"/>
      <c r="V720" s="222"/>
      <c r="W720" s="220"/>
      <c r="X720" s="220" t="str">
        <f>IF(ISBLANK(Tableau2[[#This Row],[Date de début]]),"",UPPER(TEXT(Tableau2[[#This Row],[Date de début]],"mmm")))</f>
        <v/>
      </c>
      <c r="Y720" s="219" t="str">
        <f>IF(ISBLANK(Tableau2[[#This Row],[Date de début]]),"",UPPER(TEXT(Tableau2[[#This Row],[Date de début]],"AAAA")))</f>
        <v/>
      </c>
      <c r="Z720" s="220"/>
      <c r="AA720" s="218" t="str">
        <f>IF(ISBLANK(Tableau2[[#This Row],[Date de fin]]),"",UPPER(TEXT(Tableau2[[#This Row],[Date de fin]],"mmm")))</f>
        <v/>
      </c>
      <c r="AB720" s="221" t="str">
        <f>IF(ISBLANK(Tableau2[[#This Row],[Date de fin]]),"",UPPER(TEXT(Tableau2[[#This Row],[Date de fin]],"AAAA")))</f>
        <v/>
      </c>
      <c r="AC720" s="229">
        <f>DATEDIF(Tableau2[[#This Row],[Date de début]],Tableau2[[#This Row],[Date de fin]],"m")</f>
        <v>0</v>
      </c>
      <c r="AD720" s="224"/>
      <c r="AE720" s="225"/>
      <c r="AF720" s="225"/>
      <c r="AG720" s="222"/>
      <c r="AH720" s="227"/>
      <c r="AI720" s="226"/>
      <c r="AJ720" s="340"/>
      <c r="AK720" s="341">
        <f t="shared" si="12"/>
        <v>0</v>
      </c>
      <c r="AL720" s="342"/>
    </row>
    <row r="721" spans="3:38" ht="14" x14ac:dyDescent="0.35">
      <c r="C721" s="241"/>
      <c r="D721" s="225" t="str">
        <f>IF(ISBLANK(Tableau2[[#This Row],[Date de signature]]),"",UPPER(TEXT(Tableau2[[#This Row],[Date de signature]],"mmm")))</f>
        <v/>
      </c>
      <c r="E721" s="231" t="str">
        <f>IF(ISBLANK(Tableau2[[#This Row],[Date de signature]]),"",UPPER(TEXT(Tableau2[[#This Row],[Date de signature]],"AAAA")))</f>
        <v/>
      </c>
      <c r="F721" s="240"/>
      <c r="G721" s="242"/>
      <c r="H721" s="328"/>
      <c r="I721" s="327"/>
      <c r="J721" s="333"/>
      <c r="K721" s="324" t="str">
        <f>IFERROR(VLOOKUP(Tableau2[[#This Row],[Nom association/Sigle]],Tableau1[],2,FALSE),"")</f>
        <v/>
      </c>
      <c r="L721" s="324" t="str">
        <f>IFERROR(VLOOKUP(Tableau2[[#This Row],[Nom association/Sigle]],Tableau1[],4,FALSE),"")</f>
        <v/>
      </c>
      <c r="M721" s="324" t="str">
        <f>IFERROR(VLOOKUP(Tableau2[[#This Row],[Nom association/Sigle]],Tableau1[],5,FALSE),"")</f>
        <v/>
      </c>
      <c r="N721" s="73" t="str">
        <f>IFERROR(VLOOKUP(Tableau2[[#This Row],[Nom association/Sigle]],Tableau1[],6,FALSE),"")</f>
        <v/>
      </c>
      <c r="O721" s="324" t="str">
        <f>IFERROR(VLOOKUP(Tableau2[[#This Row],[Nom association/Sigle]],Tableau1[],7,FALSE),"")</f>
        <v/>
      </c>
      <c r="P721" s="222"/>
      <c r="Q721" s="333"/>
      <c r="R721" s="222"/>
      <c r="S721" s="223"/>
      <c r="T721" s="224"/>
      <c r="U721" s="224"/>
      <c r="V721" s="222"/>
      <c r="W721" s="220"/>
      <c r="X721" s="220" t="str">
        <f>IF(ISBLANK(Tableau2[[#This Row],[Date de début]]),"",UPPER(TEXT(Tableau2[[#This Row],[Date de début]],"mmm")))</f>
        <v/>
      </c>
      <c r="Y721" s="219" t="str">
        <f>IF(ISBLANK(Tableau2[[#This Row],[Date de début]]),"",UPPER(TEXT(Tableau2[[#This Row],[Date de début]],"AAAA")))</f>
        <v/>
      </c>
      <c r="Z721" s="220"/>
      <c r="AA721" s="218" t="str">
        <f>IF(ISBLANK(Tableau2[[#This Row],[Date de fin]]),"",UPPER(TEXT(Tableau2[[#This Row],[Date de fin]],"mmm")))</f>
        <v/>
      </c>
      <c r="AB721" s="221" t="str">
        <f>IF(ISBLANK(Tableau2[[#This Row],[Date de fin]]),"",UPPER(TEXT(Tableau2[[#This Row],[Date de fin]],"AAAA")))</f>
        <v/>
      </c>
      <c r="AC721" s="229">
        <f>DATEDIF(Tableau2[[#This Row],[Date de début]],Tableau2[[#This Row],[Date de fin]],"m")</f>
        <v>0</v>
      </c>
      <c r="AD721" s="224"/>
      <c r="AE721" s="225"/>
      <c r="AF721" s="225"/>
      <c r="AG721" s="222"/>
      <c r="AH721" s="227"/>
      <c r="AI721" s="226"/>
      <c r="AJ721" s="340"/>
      <c r="AK721" s="341">
        <f t="shared" si="12"/>
        <v>0</v>
      </c>
      <c r="AL721" s="342"/>
    </row>
    <row r="722" spans="3:38" ht="14" x14ac:dyDescent="0.35">
      <c r="C722" s="241"/>
      <c r="D722" s="225" t="str">
        <f>IF(ISBLANK(Tableau2[[#This Row],[Date de signature]]),"",UPPER(TEXT(Tableau2[[#This Row],[Date de signature]],"mmm")))</f>
        <v/>
      </c>
      <c r="E722" s="231" t="str">
        <f>IF(ISBLANK(Tableau2[[#This Row],[Date de signature]]),"",UPPER(TEXT(Tableau2[[#This Row],[Date de signature]],"AAAA")))</f>
        <v/>
      </c>
      <c r="F722" s="240"/>
      <c r="G722" s="242"/>
      <c r="H722" s="328"/>
      <c r="I722" s="327"/>
      <c r="J722" s="333"/>
      <c r="K722" s="324" t="str">
        <f>IFERROR(VLOOKUP(Tableau2[[#This Row],[Nom association/Sigle]],Tableau1[],2,FALSE),"")</f>
        <v/>
      </c>
      <c r="L722" s="324" t="str">
        <f>IFERROR(VLOOKUP(Tableau2[[#This Row],[Nom association/Sigle]],Tableau1[],4,FALSE),"")</f>
        <v/>
      </c>
      <c r="M722" s="324" t="str">
        <f>IFERROR(VLOOKUP(Tableau2[[#This Row],[Nom association/Sigle]],Tableau1[],5,FALSE),"")</f>
        <v/>
      </c>
      <c r="N722" s="73" t="str">
        <f>IFERROR(VLOOKUP(Tableau2[[#This Row],[Nom association/Sigle]],Tableau1[],6,FALSE),"")</f>
        <v/>
      </c>
      <c r="O722" s="324" t="str">
        <f>IFERROR(VLOOKUP(Tableau2[[#This Row],[Nom association/Sigle]],Tableau1[],7,FALSE),"")</f>
        <v/>
      </c>
      <c r="P722" s="222"/>
      <c r="Q722" s="333"/>
      <c r="R722" s="222"/>
      <c r="S722" s="223"/>
      <c r="T722" s="224"/>
      <c r="U722" s="224"/>
      <c r="V722" s="222"/>
      <c r="W722" s="220"/>
      <c r="X722" s="220" t="str">
        <f>IF(ISBLANK(Tableau2[[#This Row],[Date de début]]),"",UPPER(TEXT(Tableau2[[#This Row],[Date de début]],"mmm")))</f>
        <v/>
      </c>
      <c r="Y722" s="219" t="str">
        <f>IF(ISBLANK(Tableau2[[#This Row],[Date de début]]),"",UPPER(TEXT(Tableau2[[#This Row],[Date de début]],"AAAA")))</f>
        <v/>
      </c>
      <c r="Z722" s="220"/>
      <c r="AA722" s="218" t="str">
        <f>IF(ISBLANK(Tableau2[[#This Row],[Date de fin]]),"",UPPER(TEXT(Tableau2[[#This Row],[Date de fin]],"mmm")))</f>
        <v/>
      </c>
      <c r="AB722" s="221" t="str">
        <f>IF(ISBLANK(Tableau2[[#This Row],[Date de fin]]),"",UPPER(TEXT(Tableau2[[#This Row],[Date de fin]],"AAAA")))</f>
        <v/>
      </c>
      <c r="AC722" s="229">
        <f>DATEDIF(Tableau2[[#This Row],[Date de début]],Tableau2[[#This Row],[Date de fin]],"m")</f>
        <v>0</v>
      </c>
      <c r="AD722" s="224"/>
      <c r="AE722" s="225"/>
      <c r="AF722" s="225"/>
      <c r="AG722" s="222"/>
      <c r="AH722" s="227"/>
      <c r="AI722" s="226"/>
      <c r="AJ722" s="340"/>
      <c r="AK722" s="341">
        <f t="shared" si="12"/>
        <v>0</v>
      </c>
      <c r="AL722" s="342"/>
    </row>
    <row r="723" spans="3:38" ht="14" x14ac:dyDescent="0.35">
      <c r="C723" s="241"/>
      <c r="D723" s="225" t="str">
        <f>IF(ISBLANK(Tableau2[[#This Row],[Date de signature]]),"",UPPER(TEXT(Tableau2[[#This Row],[Date de signature]],"mmm")))</f>
        <v/>
      </c>
      <c r="E723" s="231" t="str">
        <f>IF(ISBLANK(Tableau2[[#This Row],[Date de signature]]),"",UPPER(TEXT(Tableau2[[#This Row],[Date de signature]],"AAAA")))</f>
        <v/>
      </c>
      <c r="F723" s="240"/>
      <c r="G723" s="242"/>
      <c r="H723" s="328"/>
      <c r="I723" s="327"/>
      <c r="J723" s="333"/>
      <c r="K723" s="324" t="str">
        <f>IFERROR(VLOOKUP(Tableau2[[#This Row],[Nom association/Sigle]],Tableau1[],2,FALSE),"")</f>
        <v/>
      </c>
      <c r="L723" s="324" t="str">
        <f>IFERROR(VLOOKUP(Tableau2[[#This Row],[Nom association/Sigle]],Tableau1[],4,FALSE),"")</f>
        <v/>
      </c>
      <c r="M723" s="324" t="str">
        <f>IFERROR(VLOOKUP(Tableau2[[#This Row],[Nom association/Sigle]],Tableau1[],5,FALSE),"")</f>
        <v/>
      </c>
      <c r="N723" s="73" t="str">
        <f>IFERROR(VLOOKUP(Tableau2[[#This Row],[Nom association/Sigle]],Tableau1[],6,FALSE),"")</f>
        <v/>
      </c>
      <c r="O723" s="324" t="str">
        <f>IFERROR(VLOOKUP(Tableau2[[#This Row],[Nom association/Sigle]],Tableau1[],7,FALSE),"")</f>
        <v/>
      </c>
      <c r="P723" s="222"/>
      <c r="Q723" s="333"/>
      <c r="R723" s="222"/>
      <c r="S723" s="223"/>
      <c r="T723" s="224"/>
      <c r="U723" s="224"/>
      <c r="V723" s="222"/>
      <c r="W723" s="220"/>
      <c r="X723" s="220" t="str">
        <f>IF(ISBLANK(Tableau2[[#This Row],[Date de début]]),"",UPPER(TEXT(Tableau2[[#This Row],[Date de début]],"mmm")))</f>
        <v/>
      </c>
      <c r="Y723" s="219" t="str">
        <f>IF(ISBLANK(Tableau2[[#This Row],[Date de début]]),"",UPPER(TEXT(Tableau2[[#This Row],[Date de début]],"AAAA")))</f>
        <v/>
      </c>
      <c r="Z723" s="220"/>
      <c r="AA723" s="218" t="str">
        <f>IF(ISBLANK(Tableau2[[#This Row],[Date de fin]]),"",UPPER(TEXT(Tableau2[[#This Row],[Date de fin]],"mmm")))</f>
        <v/>
      </c>
      <c r="AB723" s="221" t="str">
        <f>IF(ISBLANK(Tableau2[[#This Row],[Date de fin]]),"",UPPER(TEXT(Tableau2[[#This Row],[Date de fin]],"AAAA")))</f>
        <v/>
      </c>
      <c r="AC723" s="229">
        <f>DATEDIF(Tableau2[[#This Row],[Date de début]],Tableau2[[#This Row],[Date de fin]],"m")</f>
        <v>0</v>
      </c>
      <c r="AD723" s="224"/>
      <c r="AE723" s="225"/>
      <c r="AF723" s="225"/>
      <c r="AG723" s="222"/>
      <c r="AH723" s="227"/>
      <c r="AI723" s="226"/>
      <c r="AJ723" s="340"/>
      <c r="AK723" s="341">
        <f t="shared" si="12"/>
        <v>0</v>
      </c>
      <c r="AL723" s="342"/>
    </row>
    <row r="724" spans="3:38" ht="14" x14ac:dyDescent="0.35">
      <c r="C724" s="241"/>
      <c r="D724" s="225" t="str">
        <f>IF(ISBLANK(Tableau2[[#This Row],[Date de signature]]),"",UPPER(TEXT(Tableau2[[#This Row],[Date de signature]],"mmm")))</f>
        <v/>
      </c>
      <c r="E724" s="231" t="str">
        <f>IF(ISBLANK(Tableau2[[#This Row],[Date de signature]]),"",UPPER(TEXT(Tableau2[[#This Row],[Date de signature]],"AAAA")))</f>
        <v/>
      </c>
      <c r="F724" s="240"/>
      <c r="G724" s="242"/>
      <c r="H724" s="328"/>
      <c r="I724" s="327"/>
      <c r="J724" s="333"/>
      <c r="K724" s="324" t="str">
        <f>IFERROR(VLOOKUP(Tableau2[[#This Row],[Nom association/Sigle]],Tableau1[],2,FALSE),"")</f>
        <v/>
      </c>
      <c r="L724" s="324" t="str">
        <f>IFERROR(VLOOKUP(Tableau2[[#This Row],[Nom association/Sigle]],Tableau1[],4,FALSE),"")</f>
        <v/>
      </c>
      <c r="M724" s="324" t="str">
        <f>IFERROR(VLOOKUP(Tableau2[[#This Row],[Nom association/Sigle]],Tableau1[],5,FALSE),"")</f>
        <v/>
      </c>
      <c r="N724" s="73" t="str">
        <f>IFERROR(VLOOKUP(Tableau2[[#This Row],[Nom association/Sigle]],Tableau1[],6,FALSE),"")</f>
        <v/>
      </c>
      <c r="O724" s="324" t="str">
        <f>IFERROR(VLOOKUP(Tableau2[[#This Row],[Nom association/Sigle]],Tableau1[],7,FALSE),"")</f>
        <v/>
      </c>
      <c r="P724" s="222"/>
      <c r="Q724" s="333"/>
      <c r="R724" s="222"/>
      <c r="S724" s="223"/>
      <c r="T724" s="224"/>
      <c r="U724" s="224"/>
      <c r="V724" s="222"/>
      <c r="W724" s="220"/>
      <c r="X724" s="220" t="str">
        <f>IF(ISBLANK(Tableau2[[#This Row],[Date de début]]),"",UPPER(TEXT(Tableau2[[#This Row],[Date de début]],"mmm")))</f>
        <v/>
      </c>
      <c r="Y724" s="219" t="str">
        <f>IF(ISBLANK(Tableau2[[#This Row],[Date de début]]),"",UPPER(TEXT(Tableau2[[#This Row],[Date de début]],"AAAA")))</f>
        <v/>
      </c>
      <c r="Z724" s="220"/>
      <c r="AA724" s="218" t="str">
        <f>IF(ISBLANK(Tableau2[[#This Row],[Date de fin]]),"",UPPER(TEXT(Tableau2[[#This Row],[Date de fin]],"mmm")))</f>
        <v/>
      </c>
      <c r="AB724" s="221" t="str">
        <f>IF(ISBLANK(Tableau2[[#This Row],[Date de fin]]),"",UPPER(TEXT(Tableau2[[#This Row],[Date de fin]],"AAAA")))</f>
        <v/>
      </c>
      <c r="AC724" s="229">
        <f>DATEDIF(Tableau2[[#This Row],[Date de début]],Tableau2[[#This Row],[Date de fin]],"m")</f>
        <v>0</v>
      </c>
      <c r="AD724" s="224"/>
      <c r="AE724" s="225"/>
      <c r="AF724" s="225"/>
      <c r="AG724" s="222"/>
      <c r="AH724" s="227"/>
      <c r="AI724" s="226"/>
      <c r="AJ724" s="340"/>
      <c r="AK724" s="341">
        <f t="shared" si="12"/>
        <v>0</v>
      </c>
      <c r="AL724" s="342"/>
    </row>
    <row r="725" spans="3:38" ht="14" x14ac:dyDescent="0.35">
      <c r="C725" s="241"/>
      <c r="D725" s="225" t="str">
        <f>IF(ISBLANK(Tableau2[[#This Row],[Date de signature]]),"",UPPER(TEXT(Tableau2[[#This Row],[Date de signature]],"mmm")))</f>
        <v/>
      </c>
      <c r="E725" s="231" t="str">
        <f>IF(ISBLANK(Tableau2[[#This Row],[Date de signature]]),"",UPPER(TEXT(Tableau2[[#This Row],[Date de signature]],"AAAA")))</f>
        <v/>
      </c>
      <c r="F725" s="240"/>
      <c r="G725" s="242"/>
      <c r="H725" s="328"/>
      <c r="I725" s="327"/>
      <c r="J725" s="333"/>
      <c r="K725" s="324" t="str">
        <f>IFERROR(VLOOKUP(Tableau2[[#This Row],[Nom association/Sigle]],Tableau1[],2,FALSE),"")</f>
        <v/>
      </c>
      <c r="L725" s="324" t="str">
        <f>IFERROR(VLOOKUP(Tableau2[[#This Row],[Nom association/Sigle]],Tableau1[],4,FALSE),"")</f>
        <v/>
      </c>
      <c r="M725" s="324" t="str">
        <f>IFERROR(VLOOKUP(Tableau2[[#This Row],[Nom association/Sigle]],Tableau1[],5,FALSE),"")</f>
        <v/>
      </c>
      <c r="N725" s="73" t="str">
        <f>IFERROR(VLOOKUP(Tableau2[[#This Row],[Nom association/Sigle]],Tableau1[],6,FALSE),"")</f>
        <v/>
      </c>
      <c r="O725" s="324" t="str">
        <f>IFERROR(VLOOKUP(Tableau2[[#This Row],[Nom association/Sigle]],Tableau1[],7,FALSE),"")</f>
        <v/>
      </c>
      <c r="P725" s="222"/>
      <c r="Q725" s="333"/>
      <c r="R725" s="222"/>
      <c r="S725" s="223"/>
      <c r="T725" s="224"/>
      <c r="U725" s="224"/>
      <c r="V725" s="222"/>
      <c r="W725" s="220"/>
      <c r="X725" s="220" t="str">
        <f>IF(ISBLANK(Tableau2[[#This Row],[Date de début]]),"",UPPER(TEXT(Tableau2[[#This Row],[Date de début]],"mmm")))</f>
        <v/>
      </c>
      <c r="Y725" s="219" t="str">
        <f>IF(ISBLANK(Tableau2[[#This Row],[Date de début]]),"",UPPER(TEXT(Tableau2[[#This Row],[Date de début]],"AAAA")))</f>
        <v/>
      </c>
      <c r="Z725" s="220"/>
      <c r="AA725" s="218" t="str">
        <f>IF(ISBLANK(Tableau2[[#This Row],[Date de fin]]),"",UPPER(TEXT(Tableau2[[#This Row],[Date de fin]],"mmm")))</f>
        <v/>
      </c>
      <c r="AB725" s="221" t="str">
        <f>IF(ISBLANK(Tableau2[[#This Row],[Date de fin]]),"",UPPER(TEXT(Tableau2[[#This Row],[Date de fin]],"AAAA")))</f>
        <v/>
      </c>
      <c r="AC725" s="229">
        <f>DATEDIF(Tableau2[[#This Row],[Date de début]],Tableau2[[#This Row],[Date de fin]],"m")</f>
        <v>0</v>
      </c>
      <c r="AD725" s="224"/>
      <c r="AE725" s="225"/>
      <c r="AF725" s="225"/>
      <c r="AG725" s="222"/>
      <c r="AH725" s="227"/>
      <c r="AI725" s="226"/>
      <c r="AJ725" s="340"/>
      <c r="AK725" s="341">
        <f t="shared" si="12"/>
        <v>0</v>
      </c>
      <c r="AL725" s="342"/>
    </row>
    <row r="726" spans="3:38" ht="14" x14ac:dyDescent="0.35">
      <c r="C726" s="241"/>
      <c r="D726" s="225" t="str">
        <f>IF(ISBLANK(Tableau2[[#This Row],[Date de signature]]),"",UPPER(TEXT(Tableau2[[#This Row],[Date de signature]],"mmm")))</f>
        <v/>
      </c>
      <c r="E726" s="231" t="str">
        <f>IF(ISBLANK(Tableau2[[#This Row],[Date de signature]]),"",UPPER(TEXT(Tableau2[[#This Row],[Date de signature]],"AAAA")))</f>
        <v/>
      </c>
      <c r="F726" s="240"/>
      <c r="G726" s="242"/>
      <c r="H726" s="328"/>
      <c r="I726" s="327"/>
      <c r="J726" s="333"/>
      <c r="K726" s="324" t="str">
        <f>IFERROR(VLOOKUP(Tableau2[[#This Row],[Nom association/Sigle]],Tableau1[],2,FALSE),"")</f>
        <v/>
      </c>
      <c r="L726" s="324" t="str">
        <f>IFERROR(VLOOKUP(Tableau2[[#This Row],[Nom association/Sigle]],Tableau1[],4,FALSE),"")</f>
        <v/>
      </c>
      <c r="M726" s="324" t="str">
        <f>IFERROR(VLOOKUP(Tableau2[[#This Row],[Nom association/Sigle]],Tableau1[],5,FALSE),"")</f>
        <v/>
      </c>
      <c r="N726" s="73" t="str">
        <f>IFERROR(VLOOKUP(Tableau2[[#This Row],[Nom association/Sigle]],Tableau1[],6,FALSE),"")</f>
        <v/>
      </c>
      <c r="O726" s="324" t="str">
        <f>IFERROR(VLOOKUP(Tableau2[[#This Row],[Nom association/Sigle]],Tableau1[],7,FALSE),"")</f>
        <v/>
      </c>
      <c r="P726" s="222"/>
      <c r="Q726" s="333"/>
      <c r="R726" s="222"/>
      <c r="S726" s="223"/>
      <c r="T726" s="224"/>
      <c r="U726" s="224"/>
      <c r="V726" s="222"/>
      <c r="W726" s="220"/>
      <c r="X726" s="220" t="str">
        <f>IF(ISBLANK(Tableau2[[#This Row],[Date de début]]),"",UPPER(TEXT(Tableau2[[#This Row],[Date de début]],"mmm")))</f>
        <v/>
      </c>
      <c r="Y726" s="219" t="str">
        <f>IF(ISBLANK(Tableau2[[#This Row],[Date de début]]),"",UPPER(TEXT(Tableau2[[#This Row],[Date de début]],"AAAA")))</f>
        <v/>
      </c>
      <c r="Z726" s="220"/>
      <c r="AA726" s="218" t="str">
        <f>IF(ISBLANK(Tableau2[[#This Row],[Date de fin]]),"",UPPER(TEXT(Tableau2[[#This Row],[Date de fin]],"mmm")))</f>
        <v/>
      </c>
      <c r="AB726" s="221" t="str">
        <f>IF(ISBLANK(Tableau2[[#This Row],[Date de fin]]),"",UPPER(TEXT(Tableau2[[#This Row],[Date de fin]],"AAAA")))</f>
        <v/>
      </c>
      <c r="AC726" s="229">
        <f>DATEDIF(Tableau2[[#This Row],[Date de début]],Tableau2[[#This Row],[Date de fin]],"m")</f>
        <v>0</v>
      </c>
      <c r="AD726" s="224"/>
      <c r="AE726" s="225"/>
      <c r="AF726" s="225"/>
      <c r="AG726" s="222"/>
      <c r="AH726" s="227"/>
      <c r="AI726" s="226"/>
      <c r="AJ726" s="340"/>
      <c r="AK726" s="341">
        <f t="shared" si="12"/>
        <v>0</v>
      </c>
      <c r="AL726" s="342"/>
    </row>
    <row r="727" spans="3:38" ht="14" x14ac:dyDescent="0.35">
      <c r="C727" s="241"/>
      <c r="D727" s="225" t="str">
        <f>IF(ISBLANK(Tableau2[[#This Row],[Date de signature]]),"",UPPER(TEXT(Tableau2[[#This Row],[Date de signature]],"mmm")))</f>
        <v/>
      </c>
      <c r="E727" s="231" t="str">
        <f>IF(ISBLANK(Tableau2[[#This Row],[Date de signature]]),"",UPPER(TEXT(Tableau2[[#This Row],[Date de signature]],"AAAA")))</f>
        <v/>
      </c>
      <c r="F727" s="240"/>
      <c r="G727" s="242"/>
      <c r="H727" s="328"/>
      <c r="I727" s="327"/>
      <c r="J727" s="333"/>
      <c r="K727" s="324" t="str">
        <f>IFERROR(VLOOKUP(Tableau2[[#This Row],[Nom association/Sigle]],Tableau1[],2,FALSE),"")</f>
        <v/>
      </c>
      <c r="L727" s="324" t="str">
        <f>IFERROR(VLOOKUP(Tableau2[[#This Row],[Nom association/Sigle]],Tableau1[],4,FALSE),"")</f>
        <v/>
      </c>
      <c r="M727" s="324" t="str">
        <f>IFERROR(VLOOKUP(Tableau2[[#This Row],[Nom association/Sigle]],Tableau1[],5,FALSE),"")</f>
        <v/>
      </c>
      <c r="N727" s="73" t="str">
        <f>IFERROR(VLOOKUP(Tableau2[[#This Row],[Nom association/Sigle]],Tableau1[],6,FALSE),"")</f>
        <v/>
      </c>
      <c r="O727" s="324" t="str">
        <f>IFERROR(VLOOKUP(Tableau2[[#This Row],[Nom association/Sigle]],Tableau1[],7,FALSE),"")</f>
        <v/>
      </c>
      <c r="P727" s="222"/>
      <c r="Q727" s="333"/>
      <c r="R727" s="222"/>
      <c r="S727" s="223"/>
      <c r="T727" s="224"/>
      <c r="U727" s="224"/>
      <c r="V727" s="222"/>
      <c r="W727" s="220"/>
      <c r="X727" s="220" t="str">
        <f>IF(ISBLANK(Tableau2[[#This Row],[Date de début]]),"",UPPER(TEXT(Tableau2[[#This Row],[Date de début]],"mmm")))</f>
        <v/>
      </c>
      <c r="Y727" s="219" t="str">
        <f>IF(ISBLANK(Tableau2[[#This Row],[Date de début]]),"",UPPER(TEXT(Tableau2[[#This Row],[Date de début]],"AAAA")))</f>
        <v/>
      </c>
      <c r="Z727" s="220"/>
      <c r="AA727" s="218" t="str">
        <f>IF(ISBLANK(Tableau2[[#This Row],[Date de fin]]),"",UPPER(TEXT(Tableau2[[#This Row],[Date de fin]],"mmm")))</f>
        <v/>
      </c>
      <c r="AB727" s="221" t="str">
        <f>IF(ISBLANK(Tableau2[[#This Row],[Date de fin]]),"",UPPER(TEXT(Tableau2[[#This Row],[Date de fin]],"AAAA")))</f>
        <v/>
      </c>
      <c r="AC727" s="229">
        <f>DATEDIF(Tableau2[[#This Row],[Date de début]],Tableau2[[#This Row],[Date de fin]],"m")</f>
        <v>0</v>
      </c>
      <c r="AD727" s="224"/>
      <c r="AE727" s="225"/>
      <c r="AF727" s="225"/>
      <c r="AG727" s="222"/>
      <c r="AH727" s="227"/>
      <c r="AI727" s="226"/>
      <c r="AJ727" s="340"/>
      <c r="AK727" s="341">
        <f t="shared" si="12"/>
        <v>0</v>
      </c>
      <c r="AL727" s="342"/>
    </row>
    <row r="728" spans="3:38" ht="14" x14ac:dyDescent="0.35">
      <c r="C728" s="241"/>
      <c r="D728" s="225" t="str">
        <f>IF(ISBLANK(Tableau2[[#This Row],[Date de signature]]),"",UPPER(TEXT(Tableau2[[#This Row],[Date de signature]],"mmm")))</f>
        <v/>
      </c>
      <c r="E728" s="231" t="str">
        <f>IF(ISBLANK(Tableau2[[#This Row],[Date de signature]]),"",UPPER(TEXT(Tableau2[[#This Row],[Date de signature]],"AAAA")))</f>
        <v/>
      </c>
      <c r="F728" s="240"/>
      <c r="G728" s="242"/>
      <c r="H728" s="328"/>
      <c r="I728" s="327"/>
      <c r="J728" s="333"/>
      <c r="K728" s="324" t="str">
        <f>IFERROR(VLOOKUP(Tableau2[[#This Row],[Nom association/Sigle]],Tableau1[],2,FALSE),"")</f>
        <v/>
      </c>
      <c r="L728" s="324" t="str">
        <f>IFERROR(VLOOKUP(Tableau2[[#This Row],[Nom association/Sigle]],Tableau1[],4,FALSE),"")</f>
        <v/>
      </c>
      <c r="M728" s="324" t="str">
        <f>IFERROR(VLOOKUP(Tableau2[[#This Row],[Nom association/Sigle]],Tableau1[],5,FALSE),"")</f>
        <v/>
      </c>
      <c r="N728" s="73" t="str">
        <f>IFERROR(VLOOKUP(Tableau2[[#This Row],[Nom association/Sigle]],Tableau1[],6,FALSE),"")</f>
        <v/>
      </c>
      <c r="O728" s="324" t="str">
        <f>IFERROR(VLOOKUP(Tableau2[[#This Row],[Nom association/Sigle]],Tableau1[],7,FALSE),"")</f>
        <v/>
      </c>
      <c r="P728" s="222"/>
      <c r="Q728" s="333"/>
      <c r="R728" s="222"/>
      <c r="S728" s="223"/>
      <c r="T728" s="224"/>
      <c r="U728" s="224"/>
      <c r="V728" s="222"/>
      <c r="W728" s="220"/>
      <c r="X728" s="220" t="str">
        <f>IF(ISBLANK(Tableau2[[#This Row],[Date de début]]),"",UPPER(TEXT(Tableau2[[#This Row],[Date de début]],"mmm")))</f>
        <v/>
      </c>
      <c r="Y728" s="219" t="str">
        <f>IF(ISBLANK(Tableau2[[#This Row],[Date de début]]),"",UPPER(TEXT(Tableau2[[#This Row],[Date de début]],"AAAA")))</f>
        <v/>
      </c>
      <c r="Z728" s="220"/>
      <c r="AA728" s="218" t="str">
        <f>IF(ISBLANK(Tableau2[[#This Row],[Date de fin]]),"",UPPER(TEXT(Tableau2[[#This Row],[Date de fin]],"mmm")))</f>
        <v/>
      </c>
      <c r="AB728" s="221" t="str">
        <f>IF(ISBLANK(Tableau2[[#This Row],[Date de fin]]),"",UPPER(TEXT(Tableau2[[#This Row],[Date de fin]],"AAAA")))</f>
        <v/>
      </c>
      <c r="AC728" s="229">
        <f>DATEDIF(Tableau2[[#This Row],[Date de début]],Tableau2[[#This Row],[Date de fin]],"m")</f>
        <v>0</v>
      </c>
      <c r="AD728" s="224"/>
      <c r="AE728" s="225"/>
      <c r="AF728" s="225"/>
      <c r="AG728" s="222"/>
      <c r="AH728" s="227"/>
      <c r="AI728" s="226"/>
      <c r="AJ728" s="340"/>
      <c r="AK728" s="341">
        <f t="shared" si="12"/>
        <v>0</v>
      </c>
      <c r="AL728" s="342"/>
    </row>
    <row r="729" spans="3:38" ht="14" x14ac:dyDescent="0.35">
      <c r="C729" s="241"/>
      <c r="D729" s="225" t="str">
        <f>IF(ISBLANK(Tableau2[[#This Row],[Date de signature]]),"",UPPER(TEXT(Tableau2[[#This Row],[Date de signature]],"mmm")))</f>
        <v/>
      </c>
      <c r="E729" s="231" t="str">
        <f>IF(ISBLANK(Tableau2[[#This Row],[Date de signature]]),"",UPPER(TEXT(Tableau2[[#This Row],[Date de signature]],"AAAA")))</f>
        <v/>
      </c>
      <c r="F729" s="240"/>
      <c r="G729" s="242"/>
      <c r="H729" s="328"/>
      <c r="I729" s="327"/>
      <c r="J729" s="333"/>
      <c r="K729" s="324" t="str">
        <f>IFERROR(VLOOKUP(Tableau2[[#This Row],[Nom association/Sigle]],Tableau1[],2,FALSE),"")</f>
        <v/>
      </c>
      <c r="L729" s="324" t="str">
        <f>IFERROR(VLOOKUP(Tableau2[[#This Row],[Nom association/Sigle]],Tableau1[],4,FALSE),"")</f>
        <v/>
      </c>
      <c r="M729" s="324" t="str">
        <f>IFERROR(VLOOKUP(Tableau2[[#This Row],[Nom association/Sigle]],Tableau1[],5,FALSE),"")</f>
        <v/>
      </c>
      <c r="N729" s="73" t="str">
        <f>IFERROR(VLOOKUP(Tableau2[[#This Row],[Nom association/Sigle]],Tableau1[],6,FALSE),"")</f>
        <v/>
      </c>
      <c r="O729" s="324" t="str">
        <f>IFERROR(VLOOKUP(Tableau2[[#This Row],[Nom association/Sigle]],Tableau1[],7,FALSE),"")</f>
        <v/>
      </c>
      <c r="P729" s="222"/>
      <c r="Q729" s="333"/>
      <c r="R729" s="222"/>
      <c r="S729" s="223"/>
      <c r="T729" s="224"/>
      <c r="U729" s="224"/>
      <c r="V729" s="222"/>
      <c r="W729" s="220"/>
      <c r="X729" s="220" t="str">
        <f>IF(ISBLANK(Tableau2[[#This Row],[Date de début]]),"",UPPER(TEXT(Tableau2[[#This Row],[Date de début]],"mmm")))</f>
        <v/>
      </c>
      <c r="Y729" s="219" t="str">
        <f>IF(ISBLANK(Tableau2[[#This Row],[Date de début]]),"",UPPER(TEXT(Tableau2[[#This Row],[Date de début]],"AAAA")))</f>
        <v/>
      </c>
      <c r="Z729" s="220"/>
      <c r="AA729" s="218" t="str">
        <f>IF(ISBLANK(Tableau2[[#This Row],[Date de fin]]),"",UPPER(TEXT(Tableau2[[#This Row],[Date de fin]],"mmm")))</f>
        <v/>
      </c>
      <c r="AB729" s="221" t="str">
        <f>IF(ISBLANK(Tableau2[[#This Row],[Date de fin]]),"",UPPER(TEXT(Tableau2[[#This Row],[Date de fin]],"AAAA")))</f>
        <v/>
      </c>
      <c r="AC729" s="229">
        <f>DATEDIF(Tableau2[[#This Row],[Date de début]],Tableau2[[#This Row],[Date de fin]],"m")</f>
        <v>0</v>
      </c>
      <c r="AD729" s="224"/>
      <c r="AE729" s="225"/>
      <c r="AF729" s="225"/>
      <c r="AG729" s="222"/>
      <c r="AH729" s="227"/>
      <c r="AI729" s="226"/>
      <c r="AJ729" s="340"/>
      <c r="AK729" s="341">
        <f t="shared" si="12"/>
        <v>0</v>
      </c>
      <c r="AL729" s="342"/>
    </row>
    <row r="730" spans="3:38" ht="14" x14ac:dyDescent="0.35">
      <c r="C730" s="241"/>
      <c r="D730" s="225" t="str">
        <f>IF(ISBLANK(Tableau2[[#This Row],[Date de signature]]),"",UPPER(TEXT(Tableau2[[#This Row],[Date de signature]],"mmm")))</f>
        <v/>
      </c>
      <c r="E730" s="231" t="str">
        <f>IF(ISBLANK(Tableau2[[#This Row],[Date de signature]]),"",UPPER(TEXT(Tableau2[[#This Row],[Date de signature]],"AAAA")))</f>
        <v/>
      </c>
      <c r="F730" s="240"/>
      <c r="G730" s="242"/>
      <c r="H730" s="328"/>
      <c r="I730" s="327"/>
      <c r="J730" s="333"/>
      <c r="K730" s="324" t="str">
        <f>IFERROR(VLOOKUP(Tableau2[[#This Row],[Nom association/Sigle]],Tableau1[],2,FALSE),"")</f>
        <v/>
      </c>
      <c r="L730" s="324" t="str">
        <f>IFERROR(VLOOKUP(Tableau2[[#This Row],[Nom association/Sigle]],Tableau1[],4,FALSE),"")</f>
        <v/>
      </c>
      <c r="M730" s="324" t="str">
        <f>IFERROR(VLOOKUP(Tableau2[[#This Row],[Nom association/Sigle]],Tableau1[],5,FALSE),"")</f>
        <v/>
      </c>
      <c r="N730" s="73" t="str">
        <f>IFERROR(VLOOKUP(Tableau2[[#This Row],[Nom association/Sigle]],Tableau1[],6,FALSE),"")</f>
        <v/>
      </c>
      <c r="O730" s="324" t="str">
        <f>IFERROR(VLOOKUP(Tableau2[[#This Row],[Nom association/Sigle]],Tableau1[],7,FALSE),"")</f>
        <v/>
      </c>
      <c r="P730" s="222"/>
      <c r="Q730" s="333"/>
      <c r="R730" s="222"/>
      <c r="S730" s="223"/>
      <c r="T730" s="224"/>
      <c r="U730" s="224"/>
      <c r="V730" s="222"/>
      <c r="W730" s="220"/>
      <c r="X730" s="220" t="str">
        <f>IF(ISBLANK(Tableau2[[#This Row],[Date de début]]),"",UPPER(TEXT(Tableau2[[#This Row],[Date de début]],"mmm")))</f>
        <v/>
      </c>
      <c r="Y730" s="219" t="str">
        <f>IF(ISBLANK(Tableau2[[#This Row],[Date de début]]),"",UPPER(TEXT(Tableau2[[#This Row],[Date de début]],"AAAA")))</f>
        <v/>
      </c>
      <c r="Z730" s="220"/>
      <c r="AA730" s="218" t="str">
        <f>IF(ISBLANK(Tableau2[[#This Row],[Date de fin]]),"",UPPER(TEXT(Tableau2[[#This Row],[Date de fin]],"mmm")))</f>
        <v/>
      </c>
      <c r="AB730" s="221" t="str">
        <f>IF(ISBLANK(Tableau2[[#This Row],[Date de fin]]),"",UPPER(TEXT(Tableau2[[#This Row],[Date de fin]],"AAAA")))</f>
        <v/>
      </c>
      <c r="AC730" s="229">
        <f>DATEDIF(Tableau2[[#This Row],[Date de début]],Tableau2[[#This Row],[Date de fin]],"m")</f>
        <v>0</v>
      </c>
      <c r="AD730" s="224"/>
      <c r="AE730" s="225"/>
      <c r="AF730" s="225"/>
      <c r="AG730" s="222"/>
      <c r="AH730" s="227"/>
      <c r="AI730" s="226"/>
      <c r="AJ730" s="340"/>
      <c r="AK730" s="341">
        <f t="shared" si="12"/>
        <v>0</v>
      </c>
      <c r="AL730" s="342"/>
    </row>
    <row r="731" spans="3:38" ht="14" x14ac:dyDescent="0.35">
      <c r="C731" s="241"/>
      <c r="D731" s="225" t="str">
        <f>IF(ISBLANK(Tableau2[[#This Row],[Date de signature]]),"",UPPER(TEXT(Tableau2[[#This Row],[Date de signature]],"mmm")))</f>
        <v/>
      </c>
      <c r="E731" s="231" t="str">
        <f>IF(ISBLANK(Tableau2[[#This Row],[Date de signature]]),"",UPPER(TEXT(Tableau2[[#This Row],[Date de signature]],"AAAA")))</f>
        <v/>
      </c>
      <c r="F731" s="240"/>
      <c r="G731" s="242"/>
      <c r="H731" s="328"/>
      <c r="I731" s="327"/>
      <c r="J731" s="333"/>
      <c r="K731" s="324" t="str">
        <f>IFERROR(VLOOKUP(Tableau2[[#This Row],[Nom association/Sigle]],Tableau1[],2,FALSE),"")</f>
        <v/>
      </c>
      <c r="L731" s="324" t="str">
        <f>IFERROR(VLOOKUP(Tableau2[[#This Row],[Nom association/Sigle]],Tableau1[],4,FALSE),"")</f>
        <v/>
      </c>
      <c r="M731" s="324" t="str">
        <f>IFERROR(VLOOKUP(Tableau2[[#This Row],[Nom association/Sigle]],Tableau1[],5,FALSE),"")</f>
        <v/>
      </c>
      <c r="N731" s="73" t="str">
        <f>IFERROR(VLOOKUP(Tableau2[[#This Row],[Nom association/Sigle]],Tableau1[],6,FALSE),"")</f>
        <v/>
      </c>
      <c r="O731" s="324" t="str">
        <f>IFERROR(VLOOKUP(Tableau2[[#This Row],[Nom association/Sigle]],Tableau1[],7,FALSE),"")</f>
        <v/>
      </c>
      <c r="P731" s="222"/>
      <c r="Q731" s="333"/>
      <c r="R731" s="222"/>
      <c r="S731" s="223"/>
      <c r="T731" s="224"/>
      <c r="U731" s="224"/>
      <c r="V731" s="222"/>
      <c r="W731" s="220"/>
      <c r="X731" s="220" t="str">
        <f>IF(ISBLANK(Tableau2[[#This Row],[Date de début]]),"",UPPER(TEXT(Tableau2[[#This Row],[Date de début]],"mmm")))</f>
        <v/>
      </c>
      <c r="Y731" s="219" t="str">
        <f>IF(ISBLANK(Tableau2[[#This Row],[Date de début]]),"",UPPER(TEXT(Tableau2[[#This Row],[Date de début]],"AAAA")))</f>
        <v/>
      </c>
      <c r="Z731" s="220"/>
      <c r="AA731" s="218" t="str">
        <f>IF(ISBLANK(Tableau2[[#This Row],[Date de fin]]),"",UPPER(TEXT(Tableau2[[#This Row],[Date de fin]],"mmm")))</f>
        <v/>
      </c>
      <c r="AB731" s="221" t="str">
        <f>IF(ISBLANK(Tableau2[[#This Row],[Date de fin]]),"",UPPER(TEXT(Tableau2[[#This Row],[Date de fin]],"AAAA")))</f>
        <v/>
      </c>
      <c r="AC731" s="229">
        <f>DATEDIF(Tableau2[[#This Row],[Date de début]],Tableau2[[#This Row],[Date de fin]],"m")</f>
        <v>0</v>
      </c>
      <c r="AD731" s="224"/>
      <c r="AE731" s="225"/>
      <c r="AF731" s="225"/>
      <c r="AG731" s="222"/>
      <c r="AH731" s="227"/>
      <c r="AI731" s="226"/>
      <c r="AJ731" s="340"/>
      <c r="AK731" s="341">
        <f t="shared" si="12"/>
        <v>0</v>
      </c>
      <c r="AL731" s="342"/>
    </row>
    <row r="732" spans="3:38" ht="14" x14ac:dyDescent="0.35">
      <c r="C732" s="241"/>
      <c r="D732" s="225" t="str">
        <f>IF(ISBLANK(Tableau2[[#This Row],[Date de signature]]),"",UPPER(TEXT(Tableau2[[#This Row],[Date de signature]],"mmm")))</f>
        <v/>
      </c>
      <c r="E732" s="231" t="str">
        <f>IF(ISBLANK(Tableau2[[#This Row],[Date de signature]]),"",UPPER(TEXT(Tableau2[[#This Row],[Date de signature]],"AAAA")))</f>
        <v/>
      </c>
      <c r="F732" s="240"/>
      <c r="G732" s="242"/>
      <c r="H732" s="328"/>
      <c r="I732" s="327"/>
      <c r="J732" s="333"/>
      <c r="K732" s="324" t="str">
        <f>IFERROR(VLOOKUP(Tableau2[[#This Row],[Nom association/Sigle]],Tableau1[],2,FALSE),"")</f>
        <v/>
      </c>
      <c r="L732" s="324" t="str">
        <f>IFERROR(VLOOKUP(Tableau2[[#This Row],[Nom association/Sigle]],Tableau1[],4,FALSE),"")</f>
        <v/>
      </c>
      <c r="M732" s="324" t="str">
        <f>IFERROR(VLOOKUP(Tableau2[[#This Row],[Nom association/Sigle]],Tableau1[],5,FALSE),"")</f>
        <v/>
      </c>
      <c r="N732" s="73" t="str">
        <f>IFERROR(VLOOKUP(Tableau2[[#This Row],[Nom association/Sigle]],Tableau1[],6,FALSE),"")</f>
        <v/>
      </c>
      <c r="O732" s="324" t="str">
        <f>IFERROR(VLOOKUP(Tableau2[[#This Row],[Nom association/Sigle]],Tableau1[],7,FALSE),"")</f>
        <v/>
      </c>
      <c r="P732" s="222"/>
      <c r="Q732" s="333"/>
      <c r="R732" s="222"/>
      <c r="S732" s="223"/>
      <c r="T732" s="224"/>
      <c r="U732" s="224"/>
      <c r="V732" s="222"/>
      <c r="W732" s="220"/>
      <c r="X732" s="220" t="str">
        <f>IF(ISBLANK(Tableau2[[#This Row],[Date de début]]),"",UPPER(TEXT(Tableau2[[#This Row],[Date de début]],"mmm")))</f>
        <v/>
      </c>
      <c r="Y732" s="219" t="str">
        <f>IF(ISBLANK(Tableau2[[#This Row],[Date de début]]),"",UPPER(TEXT(Tableau2[[#This Row],[Date de début]],"AAAA")))</f>
        <v/>
      </c>
      <c r="Z732" s="220"/>
      <c r="AA732" s="218" t="str">
        <f>IF(ISBLANK(Tableau2[[#This Row],[Date de fin]]),"",UPPER(TEXT(Tableau2[[#This Row],[Date de fin]],"mmm")))</f>
        <v/>
      </c>
      <c r="AB732" s="221" t="str">
        <f>IF(ISBLANK(Tableau2[[#This Row],[Date de fin]]),"",UPPER(TEXT(Tableau2[[#This Row],[Date de fin]],"AAAA")))</f>
        <v/>
      </c>
      <c r="AC732" s="229">
        <f>DATEDIF(Tableau2[[#This Row],[Date de début]],Tableau2[[#This Row],[Date de fin]],"m")</f>
        <v>0</v>
      </c>
      <c r="AD732" s="224"/>
      <c r="AE732" s="225"/>
      <c r="AF732" s="225"/>
      <c r="AG732" s="222"/>
      <c r="AH732" s="227"/>
      <c r="AI732" s="226"/>
      <c r="AJ732" s="340"/>
      <c r="AK732" s="341">
        <f t="shared" si="12"/>
        <v>0</v>
      </c>
      <c r="AL732" s="342"/>
    </row>
    <row r="733" spans="3:38" ht="14" x14ac:dyDescent="0.35">
      <c r="C733" s="241"/>
      <c r="D733" s="225" t="str">
        <f>IF(ISBLANK(Tableau2[[#This Row],[Date de signature]]),"",UPPER(TEXT(Tableau2[[#This Row],[Date de signature]],"mmm")))</f>
        <v/>
      </c>
      <c r="E733" s="231" t="str">
        <f>IF(ISBLANK(Tableau2[[#This Row],[Date de signature]]),"",UPPER(TEXT(Tableau2[[#This Row],[Date de signature]],"AAAA")))</f>
        <v/>
      </c>
      <c r="F733" s="240"/>
      <c r="G733" s="242"/>
      <c r="H733" s="328"/>
      <c r="I733" s="327"/>
      <c r="J733" s="333"/>
      <c r="K733" s="324" t="str">
        <f>IFERROR(VLOOKUP(Tableau2[[#This Row],[Nom association/Sigle]],Tableau1[],2,FALSE),"")</f>
        <v/>
      </c>
      <c r="L733" s="324" t="str">
        <f>IFERROR(VLOOKUP(Tableau2[[#This Row],[Nom association/Sigle]],Tableau1[],4,FALSE),"")</f>
        <v/>
      </c>
      <c r="M733" s="324" t="str">
        <f>IFERROR(VLOOKUP(Tableau2[[#This Row],[Nom association/Sigle]],Tableau1[],5,FALSE),"")</f>
        <v/>
      </c>
      <c r="N733" s="73" t="str">
        <f>IFERROR(VLOOKUP(Tableau2[[#This Row],[Nom association/Sigle]],Tableau1[],6,FALSE),"")</f>
        <v/>
      </c>
      <c r="O733" s="324" t="str">
        <f>IFERROR(VLOOKUP(Tableau2[[#This Row],[Nom association/Sigle]],Tableau1[],7,FALSE),"")</f>
        <v/>
      </c>
      <c r="P733" s="222"/>
      <c r="Q733" s="333"/>
      <c r="R733" s="222"/>
      <c r="S733" s="223"/>
      <c r="T733" s="224"/>
      <c r="U733" s="224"/>
      <c r="V733" s="222"/>
      <c r="W733" s="220"/>
      <c r="X733" s="220" t="str">
        <f>IF(ISBLANK(Tableau2[[#This Row],[Date de début]]),"",UPPER(TEXT(Tableau2[[#This Row],[Date de début]],"mmm")))</f>
        <v/>
      </c>
      <c r="Y733" s="219" t="str">
        <f>IF(ISBLANK(Tableau2[[#This Row],[Date de début]]),"",UPPER(TEXT(Tableau2[[#This Row],[Date de début]],"AAAA")))</f>
        <v/>
      </c>
      <c r="Z733" s="220"/>
      <c r="AA733" s="218" t="str">
        <f>IF(ISBLANK(Tableau2[[#This Row],[Date de fin]]),"",UPPER(TEXT(Tableau2[[#This Row],[Date de fin]],"mmm")))</f>
        <v/>
      </c>
      <c r="AB733" s="221" t="str">
        <f>IF(ISBLANK(Tableau2[[#This Row],[Date de fin]]),"",UPPER(TEXT(Tableau2[[#This Row],[Date de fin]],"AAAA")))</f>
        <v/>
      </c>
      <c r="AC733" s="229">
        <f>DATEDIF(Tableau2[[#This Row],[Date de début]],Tableau2[[#This Row],[Date de fin]],"m")</f>
        <v>0</v>
      </c>
      <c r="AD733" s="224"/>
      <c r="AE733" s="225"/>
      <c r="AF733" s="225"/>
      <c r="AG733" s="222"/>
      <c r="AH733" s="227"/>
      <c r="AI733" s="226"/>
      <c r="AJ733" s="340"/>
      <c r="AK733" s="341">
        <f t="shared" ref="AK733:AK796" si="13">SUM(AJ733-AL733)</f>
        <v>0</v>
      </c>
      <c r="AL733" s="342"/>
    </row>
    <row r="734" spans="3:38" ht="14" x14ac:dyDescent="0.35">
      <c r="C734" s="241"/>
      <c r="D734" s="225" t="str">
        <f>IF(ISBLANK(Tableau2[[#This Row],[Date de signature]]),"",UPPER(TEXT(Tableau2[[#This Row],[Date de signature]],"mmm")))</f>
        <v/>
      </c>
      <c r="E734" s="231" t="str">
        <f>IF(ISBLANK(Tableau2[[#This Row],[Date de signature]]),"",UPPER(TEXT(Tableau2[[#This Row],[Date de signature]],"AAAA")))</f>
        <v/>
      </c>
      <c r="F734" s="240"/>
      <c r="G734" s="242"/>
      <c r="H734" s="328"/>
      <c r="I734" s="327"/>
      <c r="J734" s="333"/>
      <c r="K734" s="324" t="str">
        <f>IFERROR(VLOOKUP(Tableau2[[#This Row],[Nom association/Sigle]],Tableau1[],2,FALSE),"")</f>
        <v/>
      </c>
      <c r="L734" s="324" t="str">
        <f>IFERROR(VLOOKUP(Tableau2[[#This Row],[Nom association/Sigle]],Tableau1[],4,FALSE),"")</f>
        <v/>
      </c>
      <c r="M734" s="324" t="str">
        <f>IFERROR(VLOOKUP(Tableau2[[#This Row],[Nom association/Sigle]],Tableau1[],5,FALSE),"")</f>
        <v/>
      </c>
      <c r="N734" s="73" t="str">
        <f>IFERROR(VLOOKUP(Tableau2[[#This Row],[Nom association/Sigle]],Tableau1[],6,FALSE),"")</f>
        <v/>
      </c>
      <c r="O734" s="324" t="str">
        <f>IFERROR(VLOOKUP(Tableau2[[#This Row],[Nom association/Sigle]],Tableau1[],7,FALSE),"")</f>
        <v/>
      </c>
      <c r="P734" s="222"/>
      <c r="Q734" s="333"/>
      <c r="R734" s="222"/>
      <c r="S734" s="223"/>
      <c r="T734" s="224"/>
      <c r="U734" s="224"/>
      <c r="V734" s="222"/>
      <c r="W734" s="220"/>
      <c r="X734" s="220" t="str">
        <f>IF(ISBLANK(Tableau2[[#This Row],[Date de début]]),"",UPPER(TEXT(Tableau2[[#This Row],[Date de début]],"mmm")))</f>
        <v/>
      </c>
      <c r="Y734" s="219" t="str">
        <f>IF(ISBLANK(Tableau2[[#This Row],[Date de début]]),"",UPPER(TEXT(Tableau2[[#This Row],[Date de début]],"AAAA")))</f>
        <v/>
      </c>
      <c r="Z734" s="220"/>
      <c r="AA734" s="218" t="str">
        <f>IF(ISBLANK(Tableau2[[#This Row],[Date de fin]]),"",UPPER(TEXT(Tableau2[[#This Row],[Date de fin]],"mmm")))</f>
        <v/>
      </c>
      <c r="AB734" s="221" t="str">
        <f>IF(ISBLANK(Tableau2[[#This Row],[Date de fin]]),"",UPPER(TEXT(Tableau2[[#This Row],[Date de fin]],"AAAA")))</f>
        <v/>
      </c>
      <c r="AC734" s="229">
        <f>DATEDIF(Tableau2[[#This Row],[Date de début]],Tableau2[[#This Row],[Date de fin]],"m")</f>
        <v>0</v>
      </c>
      <c r="AD734" s="224"/>
      <c r="AE734" s="225"/>
      <c r="AF734" s="225"/>
      <c r="AG734" s="222"/>
      <c r="AH734" s="227"/>
      <c r="AI734" s="226"/>
      <c r="AJ734" s="340"/>
      <c r="AK734" s="341">
        <f t="shared" si="13"/>
        <v>0</v>
      </c>
      <c r="AL734" s="342"/>
    </row>
    <row r="735" spans="3:38" ht="14" x14ac:dyDescent="0.35">
      <c r="C735" s="241"/>
      <c r="D735" s="225" t="str">
        <f>IF(ISBLANK(Tableau2[[#This Row],[Date de signature]]),"",UPPER(TEXT(Tableau2[[#This Row],[Date de signature]],"mmm")))</f>
        <v/>
      </c>
      <c r="E735" s="231" t="str">
        <f>IF(ISBLANK(Tableau2[[#This Row],[Date de signature]]),"",UPPER(TEXT(Tableau2[[#This Row],[Date de signature]],"AAAA")))</f>
        <v/>
      </c>
      <c r="F735" s="240"/>
      <c r="G735" s="242"/>
      <c r="H735" s="328"/>
      <c r="I735" s="327"/>
      <c r="J735" s="333"/>
      <c r="K735" s="324" t="str">
        <f>IFERROR(VLOOKUP(Tableau2[[#This Row],[Nom association/Sigle]],Tableau1[],2,FALSE),"")</f>
        <v/>
      </c>
      <c r="L735" s="324" t="str">
        <f>IFERROR(VLOOKUP(Tableau2[[#This Row],[Nom association/Sigle]],Tableau1[],4,FALSE),"")</f>
        <v/>
      </c>
      <c r="M735" s="324" t="str">
        <f>IFERROR(VLOOKUP(Tableau2[[#This Row],[Nom association/Sigle]],Tableau1[],5,FALSE),"")</f>
        <v/>
      </c>
      <c r="N735" s="73" t="str">
        <f>IFERROR(VLOOKUP(Tableau2[[#This Row],[Nom association/Sigle]],Tableau1[],6,FALSE),"")</f>
        <v/>
      </c>
      <c r="O735" s="324" t="str">
        <f>IFERROR(VLOOKUP(Tableau2[[#This Row],[Nom association/Sigle]],Tableau1[],7,FALSE),"")</f>
        <v/>
      </c>
      <c r="P735" s="222"/>
      <c r="Q735" s="333"/>
      <c r="R735" s="222"/>
      <c r="S735" s="223"/>
      <c r="T735" s="224"/>
      <c r="U735" s="224"/>
      <c r="V735" s="222"/>
      <c r="W735" s="220"/>
      <c r="X735" s="220" t="str">
        <f>IF(ISBLANK(Tableau2[[#This Row],[Date de début]]),"",UPPER(TEXT(Tableau2[[#This Row],[Date de début]],"mmm")))</f>
        <v/>
      </c>
      <c r="Y735" s="219" t="str">
        <f>IF(ISBLANK(Tableau2[[#This Row],[Date de début]]),"",UPPER(TEXT(Tableau2[[#This Row],[Date de début]],"AAAA")))</f>
        <v/>
      </c>
      <c r="Z735" s="220"/>
      <c r="AA735" s="218" t="str">
        <f>IF(ISBLANK(Tableau2[[#This Row],[Date de fin]]),"",UPPER(TEXT(Tableau2[[#This Row],[Date de fin]],"mmm")))</f>
        <v/>
      </c>
      <c r="AB735" s="221" t="str">
        <f>IF(ISBLANK(Tableau2[[#This Row],[Date de fin]]),"",UPPER(TEXT(Tableau2[[#This Row],[Date de fin]],"AAAA")))</f>
        <v/>
      </c>
      <c r="AC735" s="229">
        <f>DATEDIF(Tableau2[[#This Row],[Date de début]],Tableau2[[#This Row],[Date de fin]],"m")</f>
        <v>0</v>
      </c>
      <c r="AD735" s="224"/>
      <c r="AE735" s="225"/>
      <c r="AF735" s="225"/>
      <c r="AG735" s="222"/>
      <c r="AH735" s="227"/>
      <c r="AI735" s="226"/>
      <c r="AJ735" s="340"/>
      <c r="AK735" s="341">
        <f t="shared" si="13"/>
        <v>0</v>
      </c>
      <c r="AL735" s="342"/>
    </row>
    <row r="736" spans="3:38" ht="14" x14ac:dyDescent="0.35">
      <c r="C736" s="241"/>
      <c r="D736" s="225" t="str">
        <f>IF(ISBLANK(Tableau2[[#This Row],[Date de signature]]),"",UPPER(TEXT(Tableau2[[#This Row],[Date de signature]],"mmm")))</f>
        <v/>
      </c>
      <c r="E736" s="231" t="str">
        <f>IF(ISBLANK(Tableau2[[#This Row],[Date de signature]]),"",UPPER(TEXT(Tableau2[[#This Row],[Date de signature]],"AAAA")))</f>
        <v/>
      </c>
      <c r="F736" s="240"/>
      <c r="G736" s="242"/>
      <c r="H736" s="328"/>
      <c r="I736" s="327"/>
      <c r="J736" s="333"/>
      <c r="K736" s="324" t="str">
        <f>IFERROR(VLOOKUP(Tableau2[[#This Row],[Nom association/Sigle]],Tableau1[],2,FALSE),"")</f>
        <v/>
      </c>
      <c r="L736" s="324" t="str">
        <f>IFERROR(VLOOKUP(Tableau2[[#This Row],[Nom association/Sigle]],Tableau1[],4,FALSE),"")</f>
        <v/>
      </c>
      <c r="M736" s="324" t="str">
        <f>IFERROR(VLOOKUP(Tableau2[[#This Row],[Nom association/Sigle]],Tableau1[],5,FALSE),"")</f>
        <v/>
      </c>
      <c r="N736" s="73" t="str">
        <f>IFERROR(VLOOKUP(Tableau2[[#This Row],[Nom association/Sigle]],Tableau1[],6,FALSE),"")</f>
        <v/>
      </c>
      <c r="O736" s="324" t="str">
        <f>IFERROR(VLOOKUP(Tableau2[[#This Row],[Nom association/Sigle]],Tableau1[],7,FALSE),"")</f>
        <v/>
      </c>
      <c r="P736" s="222"/>
      <c r="Q736" s="333"/>
      <c r="R736" s="222"/>
      <c r="S736" s="223"/>
      <c r="T736" s="224"/>
      <c r="U736" s="224"/>
      <c r="V736" s="222"/>
      <c r="W736" s="220"/>
      <c r="X736" s="220" t="str">
        <f>IF(ISBLANK(Tableau2[[#This Row],[Date de début]]),"",UPPER(TEXT(Tableau2[[#This Row],[Date de début]],"mmm")))</f>
        <v/>
      </c>
      <c r="Y736" s="219" t="str">
        <f>IF(ISBLANK(Tableau2[[#This Row],[Date de début]]),"",UPPER(TEXT(Tableau2[[#This Row],[Date de début]],"AAAA")))</f>
        <v/>
      </c>
      <c r="Z736" s="220"/>
      <c r="AA736" s="218" t="str">
        <f>IF(ISBLANK(Tableau2[[#This Row],[Date de fin]]),"",UPPER(TEXT(Tableau2[[#This Row],[Date de fin]],"mmm")))</f>
        <v/>
      </c>
      <c r="AB736" s="221" t="str">
        <f>IF(ISBLANK(Tableau2[[#This Row],[Date de fin]]),"",UPPER(TEXT(Tableau2[[#This Row],[Date de fin]],"AAAA")))</f>
        <v/>
      </c>
      <c r="AC736" s="229">
        <f>DATEDIF(Tableau2[[#This Row],[Date de début]],Tableau2[[#This Row],[Date de fin]],"m")</f>
        <v>0</v>
      </c>
      <c r="AD736" s="224"/>
      <c r="AE736" s="225"/>
      <c r="AF736" s="225"/>
      <c r="AG736" s="222"/>
      <c r="AH736" s="227"/>
      <c r="AI736" s="226"/>
      <c r="AJ736" s="340"/>
      <c r="AK736" s="341">
        <f t="shared" si="13"/>
        <v>0</v>
      </c>
      <c r="AL736" s="342"/>
    </row>
    <row r="737" spans="3:38" ht="14" x14ac:dyDescent="0.35">
      <c r="C737" s="241"/>
      <c r="D737" s="225" t="str">
        <f>IF(ISBLANK(Tableau2[[#This Row],[Date de signature]]),"",UPPER(TEXT(Tableau2[[#This Row],[Date de signature]],"mmm")))</f>
        <v/>
      </c>
      <c r="E737" s="231" t="str">
        <f>IF(ISBLANK(Tableau2[[#This Row],[Date de signature]]),"",UPPER(TEXT(Tableau2[[#This Row],[Date de signature]],"AAAA")))</f>
        <v/>
      </c>
      <c r="F737" s="240"/>
      <c r="G737" s="242"/>
      <c r="H737" s="328"/>
      <c r="I737" s="327"/>
      <c r="J737" s="333"/>
      <c r="K737" s="324" t="str">
        <f>IFERROR(VLOOKUP(Tableau2[[#This Row],[Nom association/Sigle]],Tableau1[],2,FALSE),"")</f>
        <v/>
      </c>
      <c r="L737" s="324" t="str">
        <f>IFERROR(VLOOKUP(Tableau2[[#This Row],[Nom association/Sigle]],Tableau1[],4,FALSE),"")</f>
        <v/>
      </c>
      <c r="M737" s="324" t="str">
        <f>IFERROR(VLOOKUP(Tableau2[[#This Row],[Nom association/Sigle]],Tableau1[],5,FALSE),"")</f>
        <v/>
      </c>
      <c r="N737" s="73" t="str">
        <f>IFERROR(VLOOKUP(Tableau2[[#This Row],[Nom association/Sigle]],Tableau1[],6,FALSE),"")</f>
        <v/>
      </c>
      <c r="O737" s="324" t="str">
        <f>IFERROR(VLOOKUP(Tableau2[[#This Row],[Nom association/Sigle]],Tableau1[],7,FALSE),"")</f>
        <v/>
      </c>
      <c r="P737" s="222"/>
      <c r="Q737" s="333"/>
      <c r="R737" s="222"/>
      <c r="S737" s="223"/>
      <c r="T737" s="224"/>
      <c r="U737" s="224"/>
      <c r="V737" s="222"/>
      <c r="W737" s="220"/>
      <c r="X737" s="220" t="str">
        <f>IF(ISBLANK(Tableau2[[#This Row],[Date de début]]),"",UPPER(TEXT(Tableau2[[#This Row],[Date de début]],"mmm")))</f>
        <v/>
      </c>
      <c r="Y737" s="219" t="str">
        <f>IF(ISBLANK(Tableau2[[#This Row],[Date de début]]),"",UPPER(TEXT(Tableau2[[#This Row],[Date de début]],"AAAA")))</f>
        <v/>
      </c>
      <c r="Z737" s="220"/>
      <c r="AA737" s="218" t="str">
        <f>IF(ISBLANK(Tableau2[[#This Row],[Date de fin]]),"",UPPER(TEXT(Tableau2[[#This Row],[Date de fin]],"mmm")))</f>
        <v/>
      </c>
      <c r="AB737" s="221" t="str">
        <f>IF(ISBLANK(Tableau2[[#This Row],[Date de fin]]),"",UPPER(TEXT(Tableau2[[#This Row],[Date de fin]],"AAAA")))</f>
        <v/>
      </c>
      <c r="AC737" s="229">
        <f>DATEDIF(Tableau2[[#This Row],[Date de début]],Tableau2[[#This Row],[Date de fin]],"m")</f>
        <v>0</v>
      </c>
      <c r="AD737" s="224"/>
      <c r="AE737" s="225"/>
      <c r="AF737" s="225"/>
      <c r="AG737" s="222"/>
      <c r="AH737" s="227"/>
      <c r="AI737" s="226"/>
      <c r="AJ737" s="340"/>
      <c r="AK737" s="341">
        <f t="shared" si="13"/>
        <v>0</v>
      </c>
      <c r="AL737" s="342"/>
    </row>
    <row r="738" spans="3:38" ht="14" x14ac:dyDescent="0.35">
      <c r="C738" s="241"/>
      <c r="D738" s="225" t="str">
        <f>IF(ISBLANK(Tableau2[[#This Row],[Date de signature]]),"",UPPER(TEXT(Tableau2[[#This Row],[Date de signature]],"mmm")))</f>
        <v/>
      </c>
      <c r="E738" s="231" t="str">
        <f>IF(ISBLANK(Tableau2[[#This Row],[Date de signature]]),"",UPPER(TEXT(Tableau2[[#This Row],[Date de signature]],"AAAA")))</f>
        <v/>
      </c>
      <c r="F738" s="240"/>
      <c r="G738" s="242"/>
      <c r="H738" s="328"/>
      <c r="I738" s="327"/>
      <c r="J738" s="333"/>
      <c r="K738" s="324" t="str">
        <f>IFERROR(VLOOKUP(Tableau2[[#This Row],[Nom association/Sigle]],Tableau1[],2,FALSE),"")</f>
        <v/>
      </c>
      <c r="L738" s="324" t="str">
        <f>IFERROR(VLOOKUP(Tableau2[[#This Row],[Nom association/Sigle]],Tableau1[],4,FALSE),"")</f>
        <v/>
      </c>
      <c r="M738" s="324" t="str">
        <f>IFERROR(VLOOKUP(Tableau2[[#This Row],[Nom association/Sigle]],Tableau1[],5,FALSE),"")</f>
        <v/>
      </c>
      <c r="N738" s="73" t="str">
        <f>IFERROR(VLOOKUP(Tableau2[[#This Row],[Nom association/Sigle]],Tableau1[],6,FALSE),"")</f>
        <v/>
      </c>
      <c r="O738" s="324" t="str">
        <f>IFERROR(VLOOKUP(Tableau2[[#This Row],[Nom association/Sigle]],Tableau1[],7,FALSE),"")</f>
        <v/>
      </c>
      <c r="P738" s="222"/>
      <c r="Q738" s="333"/>
      <c r="R738" s="222"/>
      <c r="S738" s="223"/>
      <c r="T738" s="224"/>
      <c r="U738" s="224"/>
      <c r="V738" s="222"/>
      <c r="W738" s="220"/>
      <c r="X738" s="220" t="str">
        <f>IF(ISBLANK(Tableau2[[#This Row],[Date de début]]),"",UPPER(TEXT(Tableau2[[#This Row],[Date de début]],"mmm")))</f>
        <v/>
      </c>
      <c r="Y738" s="219" t="str">
        <f>IF(ISBLANK(Tableau2[[#This Row],[Date de début]]),"",UPPER(TEXT(Tableau2[[#This Row],[Date de début]],"AAAA")))</f>
        <v/>
      </c>
      <c r="Z738" s="220"/>
      <c r="AA738" s="218" t="str">
        <f>IF(ISBLANK(Tableau2[[#This Row],[Date de fin]]),"",UPPER(TEXT(Tableau2[[#This Row],[Date de fin]],"mmm")))</f>
        <v/>
      </c>
      <c r="AB738" s="221" t="str">
        <f>IF(ISBLANK(Tableau2[[#This Row],[Date de fin]]),"",UPPER(TEXT(Tableau2[[#This Row],[Date de fin]],"AAAA")))</f>
        <v/>
      </c>
      <c r="AC738" s="229">
        <f>DATEDIF(Tableau2[[#This Row],[Date de début]],Tableau2[[#This Row],[Date de fin]],"m")</f>
        <v>0</v>
      </c>
      <c r="AD738" s="224"/>
      <c r="AE738" s="225"/>
      <c r="AF738" s="225"/>
      <c r="AG738" s="222"/>
      <c r="AH738" s="227"/>
      <c r="AI738" s="226"/>
      <c r="AJ738" s="340"/>
      <c r="AK738" s="341">
        <f t="shared" si="13"/>
        <v>0</v>
      </c>
      <c r="AL738" s="342"/>
    </row>
    <row r="739" spans="3:38" ht="14" x14ac:dyDescent="0.35">
      <c r="C739" s="241"/>
      <c r="D739" s="225" t="str">
        <f>IF(ISBLANK(Tableau2[[#This Row],[Date de signature]]),"",UPPER(TEXT(Tableau2[[#This Row],[Date de signature]],"mmm")))</f>
        <v/>
      </c>
      <c r="E739" s="231" t="str">
        <f>IF(ISBLANK(Tableau2[[#This Row],[Date de signature]]),"",UPPER(TEXT(Tableau2[[#This Row],[Date de signature]],"AAAA")))</f>
        <v/>
      </c>
      <c r="F739" s="240"/>
      <c r="G739" s="242"/>
      <c r="H739" s="328"/>
      <c r="I739" s="327"/>
      <c r="J739" s="333"/>
      <c r="K739" s="324" t="str">
        <f>IFERROR(VLOOKUP(Tableau2[[#This Row],[Nom association/Sigle]],Tableau1[],2,FALSE),"")</f>
        <v/>
      </c>
      <c r="L739" s="324" t="str">
        <f>IFERROR(VLOOKUP(Tableau2[[#This Row],[Nom association/Sigle]],Tableau1[],4,FALSE),"")</f>
        <v/>
      </c>
      <c r="M739" s="324" t="str">
        <f>IFERROR(VLOOKUP(Tableau2[[#This Row],[Nom association/Sigle]],Tableau1[],5,FALSE),"")</f>
        <v/>
      </c>
      <c r="N739" s="73" t="str">
        <f>IFERROR(VLOOKUP(Tableau2[[#This Row],[Nom association/Sigle]],Tableau1[],6,FALSE),"")</f>
        <v/>
      </c>
      <c r="O739" s="324" t="str">
        <f>IFERROR(VLOOKUP(Tableau2[[#This Row],[Nom association/Sigle]],Tableau1[],7,FALSE),"")</f>
        <v/>
      </c>
      <c r="P739" s="222"/>
      <c r="Q739" s="333"/>
      <c r="R739" s="222"/>
      <c r="S739" s="223"/>
      <c r="T739" s="224"/>
      <c r="U739" s="224"/>
      <c r="V739" s="222"/>
      <c r="W739" s="220"/>
      <c r="X739" s="220" t="str">
        <f>IF(ISBLANK(Tableau2[[#This Row],[Date de début]]),"",UPPER(TEXT(Tableau2[[#This Row],[Date de début]],"mmm")))</f>
        <v/>
      </c>
      <c r="Y739" s="219" t="str">
        <f>IF(ISBLANK(Tableau2[[#This Row],[Date de début]]),"",UPPER(TEXT(Tableau2[[#This Row],[Date de début]],"AAAA")))</f>
        <v/>
      </c>
      <c r="Z739" s="220"/>
      <c r="AA739" s="218" t="str">
        <f>IF(ISBLANK(Tableau2[[#This Row],[Date de fin]]),"",UPPER(TEXT(Tableau2[[#This Row],[Date de fin]],"mmm")))</f>
        <v/>
      </c>
      <c r="AB739" s="221" t="str">
        <f>IF(ISBLANK(Tableau2[[#This Row],[Date de fin]]),"",UPPER(TEXT(Tableau2[[#This Row],[Date de fin]],"AAAA")))</f>
        <v/>
      </c>
      <c r="AC739" s="229">
        <f>DATEDIF(Tableau2[[#This Row],[Date de début]],Tableau2[[#This Row],[Date de fin]],"m")</f>
        <v>0</v>
      </c>
      <c r="AD739" s="224"/>
      <c r="AE739" s="225"/>
      <c r="AF739" s="225"/>
      <c r="AG739" s="222"/>
      <c r="AH739" s="227"/>
      <c r="AI739" s="226"/>
      <c r="AJ739" s="340"/>
      <c r="AK739" s="341">
        <f t="shared" si="13"/>
        <v>0</v>
      </c>
      <c r="AL739" s="342"/>
    </row>
    <row r="740" spans="3:38" ht="14" x14ac:dyDescent="0.35">
      <c r="C740" s="241"/>
      <c r="D740" s="225" t="str">
        <f>IF(ISBLANK(Tableau2[[#This Row],[Date de signature]]),"",UPPER(TEXT(Tableau2[[#This Row],[Date de signature]],"mmm")))</f>
        <v/>
      </c>
      <c r="E740" s="231" t="str">
        <f>IF(ISBLANK(Tableau2[[#This Row],[Date de signature]]),"",UPPER(TEXT(Tableau2[[#This Row],[Date de signature]],"AAAA")))</f>
        <v/>
      </c>
      <c r="F740" s="240"/>
      <c r="G740" s="242"/>
      <c r="H740" s="328"/>
      <c r="I740" s="327"/>
      <c r="J740" s="333"/>
      <c r="K740" s="324" t="str">
        <f>IFERROR(VLOOKUP(Tableau2[[#This Row],[Nom association/Sigle]],Tableau1[],2,FALSE),"")</f>
        <v/>
      </c>
      <c r="L740" s="324" t="str">
        <f>IFERROR(VLOOKUP(Tableau2[[#This Row],[Nom association/Sigle]],Tableau1[],4,FALSE),"")</f>
        <v/>
      </c>
      <c r="M740" s="324" t="str">
        <f>IFERROR(VLOOKUP(Tableau2[[#This Row],[Nom association/Sigle]],Tableau1[],5,FALSE),"")</f>
        <v/>
      </c>
      <c r="N740" s="73" t="str">
        <f>IFERROR(VLOOKUP(Tableau2[[#This Row],[Nom association/Sigle]],Tableau1[],6,FALSE),"")</f>
        <v/>
      </c>
      <c r="O740" s="324" t="str">
        <f>IFERROR(VLOOKUP(Tableau2[[#This Row],[Nom association/Sigle]],Tableau1[],7,FALSE),"")</f>
        <v/>
      </c>
      <c r="P740" s="222"/>
      <c r="Q740" s="333"/>
      <c r="R740" s="222"/>
      <c r="S740" s="223"/>
      <c r="T740" s="224"/>
      <c r="U740" s="224"/>
      <c r="V740" s="222"/>
      <c r="W740" s="220"/>
      <c r="X740" s="220" t="str">
        <f>IF(ISBLANK(Tableau2[[#This Row],[Date de début]]),"",UPPER(TEXT(Tableau2[[#This Row],[Date de début]],"mmm")))</f>
        <v/>
      </c>
      <c r="Y740" s="219" t="str">
        <f>IF(ISBLANK(Tableau2[[#This Row],[Date de début]]),"",UPPER(TEXT(Tableau2[[#This Row],[Date de début]],"AAAA")))</f>
        <v/>
      </c>
      <c r="Z740" s="220"/>
      <c r="AA740" s="218" t="str">
        <f>IF(ISBLANK(Tableau2[[#This Row],[Date de fin]]),"",UPPER(TEXT(Tableau2[[#This Row],[Date de fin]],"mmm")))</f>
        <v/>
      </c>
      <c r="AB740" s="221" t="str">
        <f>IF(ISBLANK(Tableau2[[#This Row],[Date de fin]]),"",UPPER(TEXT(Tableau2[[#This Row],[Date de fin]],"AAAA")))</f>
        <v/>
      </c>
      <c r="AC740" s="229">
        <f>DATEDIF(Tableau2[[#This Row],[Date de début]],Tableau2[[#This Row],[Date de fin]],"m")</f>
        <v>0</v>
      </c>
      <c r="AD740" s="224"/>
      <c r="AE740" s="225"/>
      <c r="AF740" s="225"/>
      <c r="AG740" s="222"/>
      <c r="AH740" s="227"/>
      <c r="AI740" s="226"/>
      <c r="AJ740" s="340"/>
      <c r="AK740" s="341">
        <f t="shared" si="13"/>
        <v>0</v>
      </c>
      <c r="AL740" s="342"/>
    </row>
    <row r="741" spans="3:38" ht="14" x14ac:dyDescent="0.35">
      <c r="C741" s="241"/>
      <c r="D741" s="225" t="str">
        <f>IF(ISBLANK(Tableau2[[#This Row],[Date de signature]]),"",UPPER(TEXT(Tableau2[[#This Row],[Date de signature]],"mmm")))</f>
        <v/>
      </c>
      <c r="E741" s="231" t="str">
        <f>IF(ISBLANK(Tableau2[[#This Row],[Date de signature]]),"",UPPER(TEXT(Tableau2[[#This Row],[Date de signature]],"AAAA")))</f>
        <v/>
      </c>
      <c r="F741" s="240"/>
      <c r="G741" s="242"/>
      <c r="H741" s="328"/>
      <c r="I741" s="327"/>
      <c r="J741" s="333"/>
      <c r="K741" s="324" t="str">
        <f>IFERROR(VLOOKUP(Tableau2[[#This Row],[Nom association/Sigle]],Tableau1[],2,FALSE),"")</f>
        <v/>
      </c>
      <c r="L741" s="324" t="str">
        <f>IFERROR(VLOOKUP(Tableau2[[#This Row],[Nom association/Sigle]],Tableau1[],4,FALSE),"")</f>
        <v/>
      </c>
      <c r="M741" s="324" t="str">
        <f>IFERROR(VLOOKUP(Tableau2[[#This Row],[Nom association/Sigle]],Tableau1[],5,FALSE),"")</f>
        <v/>
      </c>
      <c r="N741" s="73" t="str">
        <f>IFERROR(VLOOKUP(Tableau2[[#This Row],[Nom association/Sigle]],Tableau1[],6,FALSE),"")</f>
        <v/>
      </c>
      <c r="O741" s="324" t="str">
        <f>IFERROR(VLOOKUP(Tableau2[[#This Row],[Nom association/Sigle]],Tableau1[],7,FALSE),"")</f>
        <v/>
      </c>
      <c r="P741" s="222"/>
      <c r="Q741" s="333"/>
      <c r="R741" s="222"/>
      <c r="S741" s="223"/>
      <c r="T741" s="224"/>
      <c r="U741" s="224"/>
      <c r="V741" s="222"/>
      <c r="W741" s="220"/>
      <c r="X741" s="220" t="str">
        <f>IF(ISBLANK(Tableau2[[#This Row],[Date de début]]),"",UPPER(TEXT(Tableau2[[#This Row],[Date de début]],"mmm")))</f>
        <v/>
      </c>
      <c r="Y741" s="219" t="str">
        <f>IF(ISBLANK(Tableau2[[#This Row],[Date de début]]),"",UPPER(TEXT(Tableau2[[#This Row],[Date de début]],"AAAA")))</f>
        <v/>
      </c>
      <c r="Z741" s="220"/>
      <c r="AA741" s="218" t="str">
        <f>IF(ISBLANK(Tableau2[[#This Row],[Date de fin]]),"",UPPER(TEXT(Tableau2[[#This Row],[Date de fin]],"mmm")))</f>
        <v/>
      </c>
      <c r="AB741" s="221" t="str">
        <f>IF(ISBLANK(Tableau2[[#This Row],[Date de fin]]),"",UPPER(TEXT(Tableau2[[#This Row],[Date de fin]],"AAAA")))</f>
        <v/>
      </c>
      <c r="AC741" s="229">
        <f>DATEDIF(Tableau2[[#This Row],[Date de début]],Tableau2[[#This Row],[Date de fin]],"m")</f>
        <v>0</v>
      </c>
      <c r="AD741" s="224"/>
      <c r="AE741" s="225"/>
      <c r="AF741" s="225"/>
      <c r="AG741" s="222"/>
      <c r="AH741" s="227"/>
      <c r="AI741" s="226"/>
      <c r="AJ741" s="340"/>
      <c r="AK741" s="341">
        <f t="shared" si="13"/>
        <v>0</v>
      </c>
      <c r="AL741" s="342"/>
    </row>
    <row r="742" spans="3:38" ht="14" x14ac:dyDescent="0.35">
      <c r="C742" s="241"/>
      <c r="D742" s="225" t="str">
        <f>IF(ISBLANK(Tableau2[[#This Row],[Date de signature]]),"",UPPER(TEXT(Tableau2[[#This Row],[Date de signature]],"mmm")))</f>
        <v/>
      </c>
      <c r="E742" s="231" t="str">
        <f>IF(ISBLANK(Tableau2[[#This Row],[Date de signature]]),"",UPPER(TEXT(Tableau2[[#This Row],[Date de signature]],"AAAA")))</f>
        <v/>
      </c>
      <c r="F742" s="240"/>
      <c r="G742" s="242"/>
      <c r="H742" s="328"/>
      <c r="I742" s="327"/>
      <c r="J742" s="333"/>
      <c r="K742" s="324" t="str">
        <f>IFERROR(VLOOKUP(Tableau2[[#This Row],[Nom association/Sigle]],Tableau1[],2,FALSE),"")</f>
        <v/>
      </c>
      <c r="L742" s="324" t="str">
        <f>IFERROR(VLOOKUP(Tableau2[[#This Row],[Nom association/Sigle]],Tableau1[],4,FALSE),"")</f>
        <v/>
      </c>
      <c r="M742" s="324" t="str">
        <f>IFERROR(VLOOKUP(Tableau2[[#This Row],[Nom association/Sigle]],Tableau1[],5,FALSE),"")</f>
        <v/>
      </c>
      <c r="N742" s="73" t="str">
        <f>IFERROR(VLOOKUP(Tableau2[[#This Row],[Nom association/Sigle]],Tableau1[],6,FALSE),"")</f>
        <v/>
      </c>
      <c r="O742" s="324" t="str">
        <f>IFERROR(VLOOKUP(Tableau2[[#This Row],[Nom association/Sigle]],Tableau1[],7,FALSE),"")</f>
        <v/>
      </c>
      <c r="P742" s="222"/>
      <c r="Q742" s="333"/>
      <c r="R742" s="222"/>
      <c r="S742" s="223"/>
      <c r="T742" s="224"/>
      <c r="U742" s="224"/>
      <c r="V742" s="222"/>
      <c r="W742" s="220"/>
      <c r="X742" s="220" t="str">
        <f>IF(ISBLANK(Tableau2[[#This Row],[Date de début]]),"",UPPER(TEXT(Tableau2[[#This Row],[Date de début]],"mmm")))</f>
        <v/>
      </c>
      <c r="Y742" s="219" t="str">
        <f>IF(ISBLANK(Tableau2[[#This Row],[Date de début]]),"",UPPER(TEXT(Tableau2[[#This Row],[Date de début]],"AAAA")))</f>
        <v/>
      </c>
      <c r="Z742" s="220"/>
      <c r="AA742" s="218" t="str">
        <f>IF(ISBLANK(Tableau2[[#This Row],[Date de fin]]),"",UPPER(TEXT(Tableau2[[#This Row],[Date de fin]],"mmm")))</f>
        <v/>
      </c>
      <c r="AB742" s="221" t="str">
        <f>IF(ISBLANK(Tableau2[[#This Row],[Date de fin]]),"",UPPER(TEXT(Tableau2[[#This Row],[Date de fin]],"AAAA")))</f>
        <v/>
      </c>
      <c r="AC742" s="229">
        <f>DATEDIF(Tableau2[[#This Row],[Date de début]],Tableau2[[#This Row],[Date de fin]],"m")</f>
        <v>0</v>
      </c>
      <c r="AD742" s="224"/>
      <c r="AE742" s="225"/>
      <c r="AF742" s="225"/>
      <c r="AG742" s="222"/>
      <c r="AH742" s="227"/>
      <c r="AI742" s="226"/>
      <c r="AJ742" s="340"/>
      <c r="AK742" s="341">
        <f t="shared" si="13"/>
        <v>0</v>
      </c>
      <c r="AL742" s="342"/>
    </row>
    <row r="743" spans="3:38" ht="14" x14ac:dyDescent="0.35">
      <c r="C743" s="241"/>
      <c r="D743" s="225" t="str">
        <f>IF(ISBLANK(Tableau2[[#This Row],[Date de signature]]),"",UPPER(TEXT(Tableau2[[#This Row],[Date de signature]],"mmm")))</f>
        <v/>
      </c>
      <c r="E743" s="231" t="str">
        <f>IF(ISBLANK(Tableau2[[#This Row],[Date de signature]]),"",UPPER(TEXT(Tableau2[[#This Row],[Date de signature]],"AAAA")))</f>
        <v/>
      </c>
      <c r="F743" s="240"/>
      <c r="G743" s="242"/>
      <c r="H743" s="328"/>
      <c r="I743" s="327"/>
      <c r="J743" s="333"/>
      <c r="K743" s="324" t="str">
        <f>IFERROR(VLOOKUP(Tableau2[[#This Row],[Nom association/Sigle]],Tableau1[],2,FALSE),"")</f>
        <v/>
      </c>
      <c r="L743" s="324" t="str">
        <f>IFERROR(VLOOKUP(Tableau2[[#This Row],[Nom association/Sigle]],Tableau1[],4,FALSE),"")</f>
        <v/>
      </c>
      <c r="M743" s="324" t="str">
        <f>IFERROR(VLOOKUP(Tableau2[[#This Row],[Nom association/Sigle]],Tableau1[],5,FALSE),"")</f>
        <v/>
      </c>
      <c r="N743" s="73" t="str">
        <f>IFERROR(VLOOKUP(Tableau2[[#This Row],[Nom association/Sigle]],Tableau1[],6,FALSE),"")</f>
        <v/>
      </c>
      <c r="O743" s="324" t="str">
        <f>IFERROR(VLOOKUP(Tableau2[[#This Row],[Nom association/Sigle]],Tableau1[],7,FALSE),"")</f>
        <v/>
      </c>
      <c r="P743" s="222"/>
      <c r="Q743" s="333"/>
      <c r="R743" s="222"/>
      <c r="S743" s="223"/>
      <c r="T743" s="224"/>
      <c r="U743" s="224"/>
      <c r="V743" s="222"/>
      <c r="W743" s="220"/>
      <c r="X743" s="220" t="str">
        <f>IF(ISBLANK(Tableau2[[#This Row],[Date de début]]),"",UPPER(TEXT(Tableau2[[#This Row],[Date de début]],"mmm")))</f>
        <v/>
      </c>
      <c r="Y743" s="219" t="str">
        <f>IF(ISBLANK(Tableau2[[#This Row],[Date de début]]),"",UPPER(TEXT(Tableau2[[#This Row],[Date de début]],"AAAA")))</f>
        <v/>
      </c>
      <c r="Z743" s="220"/>
      <c r="AA743" s="218" t="str">
        <f>IF(ISBLANK(Tableau2[[#This Row],[Date de fin]]),"",UPPER(TEXT(Tableau2[[#This Row],[Date de fin]],"mmm")))</f>
        <v/>
      </c>
      <c r="AB743" s="221" t="str">
        <f>IF(ISBLANK(Tableau2[[#This Row],[Date de fin]]),"",UPPER(TEXT(Tableau2[[#This Row],[Date de fin]],"AAAA")))</f>
        <v/>
      </c>
      <c r="AC743" s="229">
        <f>DATEDIF(Tableau2[[#This Row],[Date de début]],Tableau2[[#This Row],[Date de fin]],"m")</f>
        <v>0</v>
      </c>
      <c r="AD743" s="224"/>
      <c r="AE743" s="225"/>
      <c r="AF743" s="225"/>
      <c r="AG743" s="222"/>
      <c r="AH743" s="227"/>
      <c r="AI743" s="226"/>
      <c r="AJ743" s="340"/>
      <c r="AK743" s="341">
        <f t="shared" si="13"/>
        <v>0</v>
      </c>
      <c r="AL743" s="342"/>
    </row>
    <row r="744" spans="3:38" ht="14" x14ac:dyDescent="0.35">
      <c r="C744" s="241"/>
      <c r="D744" s="225" t="str">
        <f>IF(ISBLANK(Tableau2[[#This Row],[Date de signature]]),"",UPPER(TEXT(Tableau2[[#This Row],[Date de signature]],"mmm")))</f>
        <v/>
      </c>
      <c r="E744" s="231" t="str">
        <f>IF(ISBLANK(Tableau2[[#This Row],[Date de signature]]),"",UPPER(TEXT(Tableau2[[#This Row],[Date de signature]],"AAAA")))</f>
        <v/>
      </c>
      <c r="F744" s="240"/>
      <c r="G744" s="242"/>
      <c r="H744" s="328"/>
      <c r="I744" s="327"/>
      <c r="J744" s="333"/>
      <c r="K744" s="324" t="str">
        <f>IFERROR(VLOOKUP(Tableau2[[#This Row],[Nom association/Sigle]],Tableau1[],2,FALSE),"")</f>
        <v/>
      </c>
      <c r="L744" s="324" t="str">
        <f>IFERROR(VLOOKUP(Tableau2[[#This Row],[Nom association/Sigle]],Tableau1[],4,FALSE),"")</f>
        <v/>
      </c>
      <c r="M744" s="324" t="str">
        <f>IFERROR(VLOOKUP(Tableau2[[#This Row],[Nom association/Sigle]],Tableau1[],5,FALSE),"")</f>
        <v/>
      </c>
      <c r="N744" s="73" t="str">
        <f>IFERROR(VLOOKUP(Tableau2[[#This Row],[Nom association/Sigle]],Tableau1[],6,FALSE),"")</f>
        <v/>
      </c>
      <c r="O744" s="324" t="str">
        <f>IFERROR(VLOOKUP(Tableau2[[#This Row],[Nom association/Sigle]],Tableau1[],7,FALSE),"")</f>
        <v/>
      </c>
      <c r="P744" s="222"/>
      <c r="Q744" s="333"/>
      <c r="R744" s="222"/>
      <c r="S744" s="223"/>
      <c r="T744" s="224"/>
      <c r="U744" s="224"/>
      <c r="V744" s="222"/>
      <c r="W744" s="220"/>
      <c r="X744" s="220" t="str">
        <f>IF(ISBLANK(Tableau2[[#This Row],[Date de début]]),"",UPPER(TEXT(Tableau2[[#This Row],[Date de début]],"mmm")))</f>
        <v/>
      </c>
      <c r="Y744" s="219" t="str">
        <f>IF(ISBLANK(Tableau2[[#This Row],[Date de début]]),"",UPPER(TEXT(Tableau2[[#This Row],[Date de début]],"AAAA")))</f>
        <v/>
      </c>
      <c r="Z744" s="220"/>
      <c r="AA744" s="218" t="str">
        <f>IF(ISBLANK(Tableau2[[#This Row],[Date de fin]]),"",UPPER(TEXT(Tableau2[[#This Row],[Date de fin]],"mmm")))</f>
        <v/>
      </c>
      <c r="AB744" s="221" t="str">
        <f>IF(ISBLANK(Tableau2[[#This Row],[Date de fin]]),"",UPPER(TEXT(Tableau2[[#This Row],[Date de fin]],"AAAA")))</f>
        <v/>
      </c>
      <c r="AC744" s="229">
        <f>DATEDIF(Tableau2[[#This Row],[Date de début]],Tableau2[[#This Row],[Date de fin]],"m")</f>
        <v>0</v>
      </c>
      <c r="AD744" s="224"/>
      <c r="AE744" s="225"/>
      <c r="AF744" s="225"/>
      <c r="AG744" s="222"/>
      <c r="AH744" s="227"/>
      <c r="AI744" s="226"/>
      <c r="AJ744" s="340"/>
      <c r="AK744" s="341">
        <f t="shared" si="13"/>
        <v>0</v>
      </c>
      <c r="AL744" s="342"/>
    </row>
    <row r="745" spans="3:38" ht="14" x14ac:dyDescent="0.35">
      <c r="C745" s="241"/>
      <c r="D745" s="225" t="str">
        <f>IF(ISBLANK(Tableau2[[#This Row],[Date de signature]]),"",UPPER(TEXT(Tableau2[[#This Row],[Date de signature]],"mmm")))</f>
        <v/>
      </c>
      <c r="E745" s="231" t="str">
        <f>IF(ISBLANK(Tableau2[[#This Row],[Date de signature]]),"",UPPER(TEXT(Tableau2[[#This Row],[Date de signature]],"AAAA")))</f>
        <v/>
      </c>
      <c r="F745" s="240"/>
      <c r="G745" s="242"/>
      <c r="H745" s="328"/>
      <c r="I745" s="327"/>
      <c r="J745" s="333"/>
      <c r="K745" s="324" t="str">
        <f>IFERROR(VLOOKUP(Tableau2[[#This Row],[Nom association/Sigle]],Tableau1[],2,FALSE),"")</f>
        <v/>
      </c>
      <c r="L745" s="324" t="str">
        <f>IFERROR(VLOOKUP(Tableau2[[#This Row],[Nom association/Sigle]],Tableau1[],4,FALSE),"")</f>
        <v/>
      </c>
      <c r="M745" s="324" t="str">
        <f>IFERROR(VLOOKUP(Tableau2[[#This Row],[Nom association/Sigle]],Tableau1[],5,FALSE),"")</f>
        <v/>
      </c>
      <c r="N745" s="73" t="str">
        <f>IFERROR(VLOOKUP(Tableau2[[#This Row],[Nom association/Sigle]],Tableau1[],6,FALSE),"")</f>
        <v/>
      </c>
      <c r="O745" s="324" t="str">
        <f>IFERROR(VLOOKUP(Tableau2[[#This Row],[Nom association/Sigle]],Tableau1[],7,FALSE),"")</f>
        <v/>
      </c>
      <c r="P745" s="222"/>
      <c r="Q745" s="333"/>
      <c r="R745" s="222"/>
      <c r="S745" s="223"/>
      <c r="T745" s="224"/>
      <c r="U745" s="224"/>
      <c r="V745" s="222"/>
      <c r="W745" s="220"/>
      <c r="X745" s="220" t="str">
        <f>IF(ISBLANK(Tableau2[[#This Row],[Date de début]]),"",UPPER(TEXT(Tableau2[[#This Row],[Date de début]],"mmm")))</f>
        <v/>
      </c>
      <c r="Y745" s="219" t="str">
        <f>IF(ISBLANK(Tableau2[[#This Row],[Date de début]]),"",UPPER(TEXT(Tableau2[[#This Row],[Date de début]],"AAAA")))</f>
        <v/>
      </c>
      <c r="Z745" s="220"/>
      <c r="AA745" s="218" t="str">
        <f>IF(ISBLANK(Tableau2[[#This Row],[Date de fin]]),"",UPPER(TEXT(Tableau2[[#This Row],[Date de fin]],"mmm")))</f>
        <v/>
      </c>
      <c r="AB745" s="221" t="str">
        <f>IF(ISBLANK(Tableau2[[#This Row],[Date de fin]]),"",UPPER(TEXT(Tableau2[[#This Row],[Date de fin]],"AAAA")))</f>
        <v/>
      </c>
      <c r="AC745" s="229">
        <f>DATEDIF(Tableau2[[#This Row],[Date de début]],Tableau2[[#This Row],[Date de fin]],"m")</f>
        <v>0</v>
      </c>
      <c r="AD745" s="224"/>
      <c r="AE745" s="225"/>
      <c r="AF745" s="225"/>
      <c r="AG745" s="222"/>
      <c r="AH745" s="227"/>
      <c r="AI745" s="226"/>
      <c r="AJ745" s="340"/>
      <c r="AK745" s="341">
        <f t="shared" si="13"/>
        <v>0</v>
      </c>
      <c r="AL745" s="342"/>
    </row>
    <row r="746" spans="3:38" ht="14" x14ac:dyDescent="0.35">
      <c r="C746" s="241"/>
      <c r="D746" s="225" t="str">
        <f>IF(ISBLANK(Tableau2[[#This Row],[Date de signature]]),"",UPPER(TEXT(Tableau2[[#This Row],[Date de signature]],"mmm")))</f>
        <v/>
      </c>
      <c r="E746" s="231" t="str">
        <f>IF(ISBLANK(Tableau2[[#This Row],[Date de signature]]),"",UPPER(TEXT(Tableau2[[#This Row],[Date de signature]],"AAAA")))</f>
        <v/>
      </c>
      <c r="F746" s="240"/>
      <c r="G746" s="242"/>
      <c r="H746" s="328"/>
      <c r="I746" s="327"/>
      <c r="J746" s="333"/>
      <c r="K746" s="324" t="str">
        <f>IFERROR(VLOOKUP(Tableau2[[#This Row],[Nom association/Sigle]],Tableau1[],2,FALSE),"")</f>
        <v/>
      </c>
      <c r="L746" s="324" t="str">
        <f>IFERROR(VLOOKUP(Tableau2[[#This Row],[Nom association/Sigle]],Tableau1[],4,FALSE),"")</f>
        <v/>
      </c>
      <c r="M746" s="324" t="str">
        <f>IFERROR(VLOOKUP(Tableau2[[#This Row],[Nom association/Sigle]],Tableau1[],5,FALSE),"")</f>
        <v/>
      </c>
      <c r="N746" s="73" t="str">
        <f>IFERROR(VLOOKUP(Tableau2[[#This Row],[Nom association/Sigle]],Tableau1[],6,FALSE),"")</f>
        <v/>
      </c>
      <c r="O746" s="324" t="str">
        <f>IFERROR(VLOOKUP(Tableau2[[#This Row],[Nom association/Sigle]],Tableau1[],7,FALSE),"")</f>
        <v/>
      </c>
      <c r="P746" s="222"/>
      <c r="Q746" s="333"/>
      <c r="R746" s="222"/>
      <c r="S746" s="223"/>
      <c r="T746" s="224"/>
      <c r="U746" s="224"/>
      <c r="V746" s="222"/>
      <c r="W746" s="220"/>
      <c r="X746" s="220" t="str">
        <f>IF(ISBLANK(Tableau2[[#This Row],[Date de début]]),"",UPPER(TEXT(Tableau2[[#This Row],[Date de début]],"mmm")))</f>
        <v/>
      </c>
      <c r="Y746" s="219" t="str">
        <f>IF(ISBLANK(Tableau2[[#This Row],[Date de début]]),"",UPPER(TEXT(Tableau2[[#This Row],[Date de début]],"AAAA")))</f>
        <v/>
      </c>
      <c r="Z746" s="220"/>
      <c r="AA746" s="218" t="str">
        <f>IF(ISBLANK(Tableau2[[#This Row],[Date de fin]]),"",UPPER(TEXT(Tableau2[[#This Row],[Date de fin]],"mmm")))</f>
        <v/>
      </c>
      <c r="AB746" s="221" t="str">
        <f>IF(ISBLANK(Tableau2[[#This Row],[Date de fin]]),"",UPPER(TEXT(Tableau2[[#This Row],[Date de fin]],"AAAA")))</f>
        <v/>
      </c>
      <c r="AC746" s="229">
        <f>DATEDIF(Tableau2[[#This Row],[Date de début]],Tableau2[[#This Row],[Date de fin]],"m")</f>
        <v>0</v>
      </c>
      <c r="AD746" s="224"/>
      <c r="AE746" s="225"/>
      <c r="AF746" s="225"/>
      <c r="AG746" s="222"/>
      <c r="AH746" s="227"/>
      <c r="AI746" s="226"/>
      <c r="AJ746" s="340"/>
      <c r="AK746" s="341">
        <f t="shared" si="13"/>
        <v>0</v>
      </c>
      <c r="AL746" s="342"/>
    </row>
    <row r="747" spans="3:38" ht="14" x14ac:dyDescent="0.35">
      <c r="C747" s="241"/>
      <c r="D747" s="225" t="str">
        <f>IF(ISBLANK(Tableau2[[#This Row],[Date de signature]]),"",UPPER(TEXT(Tableau2[[#This Row],[Date de signature]],"mmm")))</f>
        <v/>
      </c>
      <c r="E747" s="231" t="str">
        <f>IF(ISBLANK(Tableau2[[#This Row],[Date de signature]]),"",UPPER(TEXT(Tableau2[[#This Row],[Date de signature]],"AAAA")))</f>
        <v/>
      </c>
      <c r="F747" s="240"/>
      <c r="G747" s="242"/>
      <c r="H747" s="328"/>
      <c r="I747" s="327"/>
      <c r="J747" s="333"/>
      <c r="K747" s="324" t="str">
        <f>IFERROR(VLOOKUP(Tableau2[[#This Row],[Nom association/Sigle]],Tableau1[],2,FALSE),"")</f>
        <v/>
      </c>
      <c r="L747" s="324" t="str">
        <f>IFERROR(VLOOKUP(Tableau2[[#This Row],[Nom association/Sigle]],Tableau1[],4,FALSE),"")</f>
        <v/>
      </c>
      <c r="M747" s="324" t="str">
        <f>IFERROR(VLOOKUP(Tableau2[[#This Row],[Nom association/Sigle]],Tableau1[],5,FALSE),"")</f>
        <v/>
      </c>
      <c r="N747" s="73" t="str">
        <f>IFERROR(VLOOKUP(Tableau2[[#This Row],[Nom association/Sigle]],Tableau1[],6,FALSE),"")</f>
        <v/>
      </c>
      <c r="O747" s="324" t="str">
        <f>IFERROR(VLOOKUP(Tableau2[[#This Row],[Nom association/Sigle]],Tableau1[],7,FALSE),"")</f>
        <v/>
      </c>
      <c r="P747" s="222"/>
      <c r="Q747" s="333"/>
      <c r="R747" s="222"/>
      <c r="S747" s="223"/>
      <c r="T747" s="224"/>
      <c r="U747" s="224"/>
      <c r="V747" s="222"/>
      <c r="W747" s="220"/>
      <c r="X747" s="220" t="str">
        <f>IF(ISBLANK(Tableau2[[#This Row],[Date de début]]),"",UPPER(TEXT(Tableau2[[#This Row],[Date de début]],"mmm")))</f>
        <v/>
      </c>
      <c r="Y747" s="219" t="str">
        <f>IF(ISBLANK(Tableau2[[#This Row],[Date de début]]),"",UPPER(TEXT(Tableau2[[#This Row],[Date de début]],"AAAA")))</f>
        <v/>
      </c>
      <c r="Z747" s="220"/>
      <c r="AA747" s="218" t="str">
        <f>IF(ISBLANK(Tableau2[[#This Row],[Date de fin]]),"",UPPER(TEXT(Tableau2[[#This Row],[Date de fin]],"mmm")))</f>
        <v/>
      </c>
      <c r="AB747" s="221" t="str">
        <f>IF(ISBLANK(Tableau2[[#This Row],[Date de fin]]),"",UPPER(TEXT(Tableau2[[#This Row],[Date de fin]],"AAAA")))</f>
        <v/>
      </c>
      <c r="AC747" s="229">
        <f>DATEDIF(Tableau2[[#This Row],[Date de début]],Tableau2[[#This Row],[Date de fin]],"m")</f>
        <v>0</v>
      </c>
      <c r="AD747" s="224"/>
      <c r="AE747" s="225"/>
      <c r="AF747" s="225"/>
      <c r="AG747" s="222"/>
      <c r="AH747" s="227"/>
      <c r="AI747" s="226"/>
      <c r="AJ747" s="340"/>
      <c r="AK747" s="341">
        <f t="shared" si="13"/>
        <v>0</v>
      </c>
      <c r="AL747" s="342"/>
    </row>
    <row r="748" spans="3:38" ht="14" x14ac:dyDescent="0.35">
      <c r="C748" s="241"/>
      <c r="D748" s="225" t="str">
        <f>IF(ISBLANK(Tableau2[[#This Row],[Date de signature]]),"",UPPER(TEXT(Tableau2[[#This Row],[Date de signature]],"mmm")))</f>
        <v/>
      </c>
      <c r="E748" s="231" t="str">
        <f>IF(ISBLANK(Tableau2[[#This Row],[Date de signature]]),"",UPPER(TEXT(Tableau2[[#This Row],[Date de signature]],"AAAA")))</f>
        <v/>
      </c>
      <c r="F748" s="240"/>
      <c r="G748" s="242"/>
      <c r="H748" s="328"/>
      <c r="I748" s="327"/>
      <c r="J748" s="333"/>
      <c r="K748" s="324" t="str">
        <f>IFERROR(VLOOKUP(Tableau2[[#This Row],[Nom association/Sigle]],Tableau1[],2,FALSE),"")</f>
        <v/>
      </c>
      <c r="L748" s="324" t="str">
        <f>IFERROR(VLOOKUP(Tableau2[[#This Row],[Nom association/Sigle]],Tableau1[],4,FALSE),"")</f>
        <v/>
      </c>
      <c r="M748" s="324" t="str">
        <f>IFERROR(VLOOKUP(Tableau2[[#This Row],[Nom association/Sigle]],Tableau1[],5,FALSE),"")</f>
        <v/>
      </c>
      <c r="N748" s="73" t="str">
        <f>IFERROR(VLOOKUP(Tableau2[[#This Row],[Nom association/Sigle]],Tableau1[],6,FALSE),"")</f>
        <v/>
      </c>
      <c r="O748" s="324" t="str">
        <f>IFERROR(VLOOKUP(Tableau2[[#This Row],[Nom association/Sigle]],Tableau1[],7,FALSE),"")</f>
        <v/>
      </c>
      <c r="P748" s="222"/>
      <c r="Q748" s="333"/>
      <c r="R748" s="222"/>
      <c r="S748" s="223"/>
      <c r="T748" s="224"/>
      <c r="U748" s="224"/>
      <c r="V748" s="222"/>
      <c r="W748" s="220"/>
      <c r="X748" s="220" t="str">
        <f>IF(ISBLANK(Tableau2[[#This Row],[Date de début]]),"",UPPER(TEXT(Tableau2[[#This Row],[Date de début]],"mmm")))</f>
        <v/>
      </c>
      <c r="Y748" s="219" t="str">
        <f>IF(ISBLANK(Tableau2[[#This Row],[Date de début]]),"",UPPER(TEXT(Tableau2[[#This Row],[Date de début]],"AAAA")))</f>
        <v/>
      </c>
      <c r="Z748" s="220"/>
      <c r="AA748" s="218" t="str">
        <f>IF(ISBLANK(Tableau2[[#This Row],[Date de fin]]),"",UPPER(TEXT(Tableau2[[#This Row],[Date de fin]],"mmm")))</f>
        <v/>
      </c>
      <c r="AB748" s="221" t="str">
        <f>IF(ISBLANK(Tableau2[[#This Row],[Date de fin]]),"",UPPER(TEXT(Tableau2[[#This Row],[Date de fin]],"AAAA")))</f>
        <v/>
      </c>
      <c r="AC748" s="229">
        <f>DATEDIF(Tableau2[[#This Row],[Date de début]],Tableau2[[#This Row],[Date de fin]],"m")</f>
        <v>0</v>
      </c>
      <c r="AD748" s="224"/>
      <c r="AE748" s="225"/>
      <c r="AF748" s="225"/>
      <c r="AG748" s="222"/>
      <c r="AH748" s="227"/>
      <c r="AI748" s="226"/>
      <c r="AJ748" s="340"/>
      <c r="AK748" s="341">
        <f t="shared" si="13"/>
        <v>0</v>
      </c>
      <c r="AL748" s="342"/>
    </row>
    <row r="749" spans="3:38" ht="14" x14ac:dyDescent="0.35">
      <c r="C749" s="241"/>
      <c r="D749" s="225" t="str">
        <f>IF(ISBLANK(Tableau2[[#This Row],[Date de signature]]),"",UPPER(TEXT(Tableau2[[#This Row],[Date de signature]],"mmm")))</f>
        <v/>
      </c>
      <c r="E749" s="231" t="str">
        <f>IF(ISBLANK(Tableau2[[#This Row],[Date de signature]]),"",UPPER(TEXT(Tableau2[[#This Row],[Date de signature]],"AAAA")))</f>
        <v/>
      </c>
      <c r="F749" s="240"/>
      <c r="G749" s="242"/>
      <c r="H749" s="328"/>
      <c r="I749" s="327"/>
      <c r="J749" s="333"/>
      <c r="K749" s="324" t="str">
        <f>IFERROR(VLOOKUP(Tableau2[[#This Row],[Nom association/Sigle]],Tableau1[],2,FALSE),"")</f>
        <v/>
      </c>
      <c r="L749" s="324" t="str">
        <f>IFERROR(VLOOKUP(Tableau2[[#This Row],[Nom association/Sigle]],Tableau1[],4,FALSE),"")</f>
        <v/>
      </c>
      <c r="M749" s="324" t="str">
        <f>IFERROR(VLOOKUP(Tableau2[[#This Row],[Nom association/Sigle]],Tableau1[],5,FALSE),"")</f>
        <v/>
      </c>
      <c r="N749" s="73" t="str">
        <f>IFERROR(VLOOKUP(Tableau2[[#This Row],[Nom association/Sigle]],Tableau1[],6,FALSE),"")</f>
        <v/>
      </c>
      <c r="O749" s="324" t="str">
        <f>IFERROR(VLOOKUP(Tableau2[[#This Row],[Nom association/Sigle]],Tableau1[],7,FALSE),"")</f>
        <v/>
      </c>
      <c r="P749" s="222"/>
      <c r="Q749" s="333"/>
      <c r="R749" s="222"/>
      <c r="S749" s="223"/>
      <c r="T749" s="224"/>
      <c r="U749" s="224"/>
      <c r="V749" s="222"/>
      <c r="W749" s="220"/>
      <c r="X749" s="220" t="str">
        <f>IF(ISBLANK(Tableau2[[#This Row],[Date de début]]),"",UPPER(TEXT(Tableau2[[#This Row],[Date de début]],"mmm")))</f>
        <v/>
      </c>
      <c r="Y749" s="219" t="str">
        <f>IF(ISBLANK(Tableau2[[#This Row],[Date de début]]),"",UPPER(TEXT(Tableau2[[#This Row],[Date de début]],"AAAA")))</f>
        <v/>
      </c>
      <c r="Z749" s="220"/>
      <c r="AA749" s="218" t="str">
        <f>IF(ISBLANK(Tableau2[[#This Row],[Date de fin]]),"",UPPER(TEXT(Tableau2[[#This Row],[Date de fin]],"mmm")))</f>
        <v/>
      </c>
      <c r="AB749" s="221" t="str">
        <f>IF(ISBLANK(Tableau2[[#This Row],[Date de fin]]),"",UPPER(TEXT(Tableau2[[#This Row],[Date de fin]],"AAAA")))</f>
        <v/>
      </c>
      <c r="AC749" s="229">
        <f>DATEDIF(Tableau2[[#This Row],[Date de début]],Tableau2[[#This Row],[Date de fin]],"m")</f>
        <v>0</v>
      </c>
      <c r="AD749" s="224"/>
      <c r="AE749" s="225"/>
      <c r="AF749" s="225"/>
      <c r="AG749" s="222"/>
      <c r="AH749" s="227"/>
      <c r="AI749" s="226"/>
      <c r="AJ749" s="340"/>
      <c r="AK749" s="341">
        <f t="shared" si="13"/>
        <v>0</v>
      </c>
      <c r="AL749" s="342"/>
    </row>
    <row r="750" spans="3:38" ht="14" x14ac:dyDescent="0.35">
      <c r="C750" s="241"/>
      <c r="D750" s="225" t="str">
        <f>IF(ISBLANK(Tableau2[[#This Row],[Date de signature]]),"",UPPER(TEXT(Tableau2[[#This Row],[Date de signature]],"mmm")))</f>
        <v/>
      </c>
      <c r="E750" s="231" t="str">
        <f>IF(ISBLANK(Tableau2[[#This Row],[Date de signature]]),"",UPPER(TEXT(Tableau2[[#This Row],[Date de signature]],"AAAA")))</f>
        <v/>
      </c>
      <c r="F750" s="240"/>
      <c r="G750" s="242"/>
      <c r="H750" s="328"/>
      <c r="I750" s="327"/>
      <c r="J750" s="333"/>
      <c r="K750" s="324" t="str">
        <f>IFERROR(VLOOKUP(Tableau2[[#This Row],[Nom association/Sigle]],Tableau1[],2,FALSE),"")</f>
        <v/>
      </c>
      <c r="L750" s="324" t="str">
        <f>IFERROR(VLOOKUP(Tableau2[[#This Row],[Nom association/Sigle]],Tableau1[],4,FALSE),"")</f>
        <v/>
      </c>
      <c r="M750" s="324" t="str">
        <f>IFERROR(VLOOKUP(Tableau2[[#This Row],[Nom association/Sigle]],Tableau1[],5,FALSE),"")</f>
        <v/>
      </c>
      <c r="N750" s="73" t="str">
        <f>IFERROR(VLOOKUP(Tableau2[[#This Row],[Nom association/Sigle]],Tableau1[],6,FALSE),"")</f>
        <v/>
      </c>
      <c r="O750" s="324" t="str">
        <f>IFERROR(VLOOKUP(Tableau2[[#This Row],[Nom association/Sigle]],Tableau1[],7,FALSE),"")</f>
        <v/>
      </c>
      <c r="P750" s="222"/>
      <c r="Q750" s="333"/>
      <c r="R750" s="222"/>
      <c r="S750" s="223"/>
      <c r="T750" s="224"/>
      <c r="U750" s="224"/>
      <c r="V750" s="222"/>
      <c r="W750" s="220"/>
      <c r="X750" s="220" t="str">
        <f>IF(ISBLANK(Tableau2[[#This Row],[Date de début]]),"",UPPER(TEXT(Tableau2[[#This Row],[Date de début]],"mmm")))</f>
        <v/>
      </c>
      <c r="Y750" s="219" t="str">
        <f>IF(ISBLANK(Tableau2[[#This Row],[Date de début]]),"",UPPER(TEXT(Tableau2[[#This Row],[Date de début]],"AAAA")))</f>
        <v/>
      </c>
      <c r="Z750" s="220"/>
      <c r="AA750" s="218" t="str">
        <f>IF(ISBLANK(Tableau2[[#This Row],[Date de fin]]),"",UPPER(TEXT(Tableau2[[#This Row],[Date de fin]],"mmm")))</f>
        <v/>
      </c>
      <c r="AB750" s="221" t="str">
        <f>IF(ISBLANK(Tableau2[[#This Row],[Date de fin]]),"",UPPER(TEXT(Tableau2[[#This Row],[Date de fin]],"AAAA")))</f>
        <v/>
      </c>
      <c r="AC750" s="229">
        <f>DATEDIF(Tableau2[[#This Row],[Date de début]],Tableau2[[#This Row],[Date de fin]],"m")</f>
        <v>0</v>
      </c>
      <c r="AD750" s="224"/>
      <c r="AE750" s="225"/>
      <c r="AF750" s="225"/>
      <c r="AG750" s="222"/>
      <c r="AH750" s="227"/>
      <c r="AI750" s="226"/>
      <c r="AJ750" s="340"/>
      <c r="AK750" s="341">
        <f t="shared" si="13"/>
        <v>0</v>
      </c>
      <c r="AL750" s="342"/>
    </row>
    <row r="751" spans="3:38" ht="14" x14ac:dyDescent="0.35">
      <c r="C751" s="241"/>
      <c r="D751" s="225" t="str">
        <f>IF(ISBLANK(Tableau2[[#This Row],[Date de signature]]),"",UPPER(TEXT(Tableau2[[#This Row],[Date de signature]],"mmm")))</f>
        <v/>
      </c>
      <c r="E751" s="231" t="str">
        <f>IF(ISBLANK(Tableau2[[#This Row],[Date de signature]]),"",UPPER(TEXT(Tableau2[[#This Row],[Date de signature]],"AAAA")))</f>
        <v/>
      </c>
      <c r="F751" s="240"/>
      <c r="G751" s="242"/>
      <c r="H751" s="328"/>
      <c r="I751" s="327"/>
      <c r="J751" s="333"/>
      <c r="K751" s="324" t="str">
        <f>IFERROR(VLOOKUP(Tableau2[[#This Row],[Nom association/Sigle]],Tableau1[],2,FALSE),"")</f>
        <v/>
      </c>
      <c r="L751" s="324" t="str">
        <f>IFERROR(VLOOKUP(Tableau2[[#This Row],[Nom association/Sigle]],Tableau1[],4,FALSE),"")</f>
        <v/>
      </c>
      <c r="M751" s="324" t="str">
        <f>IFERROR(VLOOKUP(Tableau2[[#This Row],[Nom association/Sigle]],Tableau1[],5,FALSE),"")</f>
        <v/>
      </c>
      <c r="N751" s="73" t="str">
        <f>IFERROR(VLOOKUP(Tableau2[[#This Row],[Nom association/Sigle]],Tableau1[],6,FALSE),"")</f>
        <v/>
      </c>
      <c r="O751" s="324" t="str">
        <f>IFERROR(VLOOKUP(Tableau2[[#This Row],[Nom association/Sigle]],Tableau1[],7,FALSE),"")</f>
        <v/>
      </c>
      <c r="P751" s="222"/>
      <c r="Q751" s="333"/>
      <c r="R751" s="222"/>
      <c r="S751" s="223"/>
      <c r="T751" s="224"/>
      <c r="U751" s="224"/>
      <c r="V751" s="222"/>
      <c r="W751" s="220"/>
      <c r="X751" s="220" t="str">
        <f>IF(ISBLANK(Tableau2[[#This Row],[Date de début]]),"",UPPER(TEXT(Tableau2[[#This Row],[Date de début]],"mmm")))</f>
        <v/>
      </c>
      <c r="Y751" s="219" t="str">
        <f>IF(ISBLANK(Tableau2[[#This Row],[Date de début]]),"",UPPER(TEXT(Tableau2[[#This Row],[Date de début]],"AAAA")))</f>
        <v/>
      </c>
      <c r="Z751" s="220"/>
      <c r="AA751" s="218" t="str">
        <f>IF(ISBLANK(Tableau2[[#This Row],[Date de fin]]),"",UPPER(TEXT(Tableau2[[#This Row],[Date de fin]],"mmm")))</f>
        <v/>
      </c>
      <c r="AB751" s="221" t="str">
        <f>IF(ISBLANK(Tableau2[[#This Row],[Date de fin]]),"",UPPER(TEXT(Tableau2[[#This Row],[Date de fin]],"AAAA")))</f>
        <v/>
      </c>
      <c r="AC751" s="229">
        <f>DATEDIF(Tableau2[[#This Row],[Date de début]],Tableau2[[#This Row],[Date de fin]],"m")</f>
        <v>0</v>
      </c>
      <c r="AD751" s="224"/>
      <c r="AE751" s="225"/>
      <c r="AF751" s="225"/>
      <c r="AG751" s="222"/>
      <c r="AH751" s="227"/>
      <c r="AI751" s="226"/>
      <c r="AJ751" s="340"/>
      <c r="AK751" s="341">
        <f t="shared" si="13"/>
        <v>0</v>
      </c>
      <c r="AL751" s="342"/>
    </row>
    <row r="752" spans="3:38" ht="14" x14ac:dyDescent="0.35">
      <c r="C752" s="241"/>
      <c r="D752" s="225" t="str">
        <f>IF(ISBLANK(Tableau2[[#This Row],[Date de signature]]),"",UPPER(TEXT(Tableau2[[#This Row],[Date de signature]],"mmm")))</f>
        <v/>
      </c>
      <c r="E752" s="231" t="str">
        <f>IF(ISBLANK(Tableau2[[#This Row],[Date de signature]]),"",UPPER(TEXT(Tableau2[[#This Row],[Date de signature]],"AAAA")))</f>
        <v/>
      </c>
      <c r="F752" s="240"/>
      <c r="G752" s="242"/>
      <c r="H752" s="328"/>
      <c r="I752" s="327"/>
      <c r="J752" s="333"/>
      <c r="K752" s="324" t="str">
        <f>IFERROR(VLOOKUP(Tableau2[[#This Row],[Nom association/Sigle]],Tableau1[],2,FALSE),"")</f>
        <v/>
      </c>
      <c r="L752" s="324" t="str">
        <f>IFERROR(VLOOKUP(Tableau2[[#This Row],[Nom association/Sigle]],Tableau1[],4,FALSE),"")</f>
        <v/>
      </c>
      <c r="M752" s="324" t="str">
        <f>IFERROR(VLOOKUP(Tableau2[[#This Row],[Nom association/Sigle]],Tableau1[],5,FALSE),"")</f>
        <v/>
      </c>
      <c r="N752" s="73" t="str">
        <f>IFERROR(VLOOKUP(Tableau2[[#This Row],[Nom association/Sigle]],Tableau1[],6,FALSE),"")</f>
        <v/>
      </c>
      <c r="O752" s="324" t="str">
        <f>IFERROR(VLOOKUP(Tableau2[[#This Row],[Nom association/Sigle]],Tableau1[],7,FALSE),"")</f>
        <v/>
      </c>
      <c r="P752" s="222"/>
      <c r="Q752" s="333"/>
      <c r="R752" s="222"/>
      <c r="S752" s="223"/>
      <c r="T752" s="224"/>
      <c r="U752" s="224"/>
      <c r="V752" s="222"/>
      <c r="W752" s="220"/>
      <c r="X752" s="220" t="str">
        <f>IF(ISBLANK(Tableau2[[#This Row],[Date de début]]),"",UPPER(TEXT(Tableau2[[#This Row],[Date de début]],"mmm")))</f>
        <v/>
      </c>
      <c r="Y752" s="219" t="str">
        <f>IF(ISBLANK(Tableau2[[#This Row],[Date de début]]),"",UPPER(TEXT(Tableau2[[#This Row],[Date de début]],"AAAA")))</f>
        <v/>
      </c>
      <c r="Z752" s="220"/>
      <c r="AA752" s="218" t="str">
        <f>IF(ISBLANK(Tableau2[[#This Row],[Date de fin]]),"",UPPER(TEXT(Tableau2[[#This Row],[Date de fin]],"mmm")))</f>
        <v/>
      </c>
      <c r="AB752" s="221" t="str">
        <f>IF(ISBLANK(Tableau2[[#This Row],[Date de fin]]),"",UPPER(TEXT(Tableau2[[#This Row],[Date de fin]],"AAAA")))</f>
        <v/>
      </c>
      <c r="AC752" s="229">
        <f>DATEDIF(Tableau2[[#This Row],[Date de début]],Tableau2[[#This Row],[Date de fin]],"m")</f>
        <v>0</v>
      </c>
      <c r="AD752" s="224"/>
      <c r="AE752" s="225"/>
      <c r="AF752" s="225"/>
      <c r="AG752" s="222"/>
      <c r="AH752" s="227"/>
      <c r="AI752" s="226"/>
      <c r="AJ752" s="340"/>
      <c r="AK752" s="341">
        <f t="shared" si="13"/>
        <v>0</v>
      </c>
      <c r="AL752" s="342"/>
    </row>
    <row r="753" spans="3:38" ht="14" x14ac:dyDescent="0.35">
      <c r="C753" s="241"/>
      <c r="D753" s="225" t="str">
        <f>IF(ISBLANK(Tableau2[[#This Row],[Date de signature]]),"",UPPER(TEXT(Tableau2[[#This Row],[Date de signature]],"mmm")))</f>
        <v/>
      </c>
      <c r="E753" s="231" t="str">
        <f>IF(ISBLANK(Tableau2[[#This Row],[Date de signature]]),"",UPPER(TEXT(Tableau2[[#This Row],[Date de signature]],"AAAA")))</f>
        <v/>
      </c>
      <c r="F753" s="240"/>
      <c r="G753" s="242"/>
      <c r="H753" s="328"/>
      <c r="I753" s="327"/>
      <c r="J753" s="333"/>
      <c r="K753" s="324" t="str">
        <f>IFERROR(VLOOKUP(Tableau2[[#This Row],[Nom association/Sigle]],Tableau1[],2,FALSE),"")</f>
        <v/>
      </c>
      <c r="L753" s="324" t="str">
        <f>IFERROR(VLOOKUP(Tableau2[[#This Row],[Nom association/Sigle]],Tableau1[],4,FALSE),"")</f>
        <v/>
      </c>
      <c r="M753" s="324" t="str">
        <f>IFERROR(VLOOKUP(Tableau2[[#This Row],[Nom association/Sigle]],Tableau1[],5,FALSE),"")</f>
        <v/>
      </c>
      <c r="N753" s="73" t="str">
        <f>IFERROR(VLOOKUP(Tableau2[[#This Row],[Nom association/Sigle]],Tableau1[],6,FALSE),"")</f>
        <v/>
      </c>
      <c r="O753" s="324" t="str">
        <f>IFERROR(VLOOKUP(Tableau2[[#This Row],[Nom association/Sigle]],Tableau1[],7,FALSE),"")</f>
        <v/>
      </c>
      <c r="P753" s="222"/>
      <c r="Q753" s="333"/>
      <c r="R753" s="222"/>
      <c r="S753" s="223"/>
      <c r="T753" s="224"/>
      <c r="U753" s="224"/>
      <c r="V753" s="222"/>
      <c r="W753" s="220"/>
      <c r="X753" s="220" t="str">
        <f>IF(ISBLANK(Tableau2[[#This Row],[Date de début]]),"",UPPER(TEXT(Tableau2[[#This Row],[Date de début]],"mmm")))</f>
        <v/>
      </c>
      <c r="Y753" s="219" t="str">
        <f>IF(ISBLANK(Tableau2[[#This Row],[Date de début]]),"",UPPER(TEXT(Tableau2[[#This Row],[Date de début]],"AAAA")))</f>
        <v/>
      </c>
      <c r="Z753" s="220"/>
      <c r="AA753" s="218" t="str">
        <f>IF(ISBLANK(Tableau2[[#This Row],[Date de fin]]),"",UPPER(TEXT(Tableau2[[#This Row],[Date de fin]],"mmm")))</f>
        <v/>
      </c>
      <c r="AB753" s="221" t="str">
        <f>IF(ISBLANK(Tableau2[[#This Row],[Date de fin]]),"",UPPER(TEXT(Tableau2[[#This Row],[Date de fin]],"AAAA")))</f>
        <v/>
      </c>
      <c r="AC753" s="229">
        <f>DATEDIF(Tableau2[[#This Row],[Date de début]],Tableau2[[#This Row],[Date de fin]],"m")</f>
        <v>0</v>
      </c>
      <c r="AD753" s="224"/>
      <c r="AE753" s="225"/>
      <c r="AF753" s="225"/>
      <c r="AG753" s="222"/>
      <c r="AH753" s="227"/>
      <c r="AI753" s="226"/>
      <c r="AJ753" s="340"/>
      <c r="AK753" s="341">
        <f t="shared" si="13"/>
        <v>0</v>
      </c>
      <c r="AL753" s="342"/>
    </row>
    <row r="754" spans="3:38" ht="14" x14ac:dyDescent="0.35">
      <c r="C754" s="241"/>
      <c r="D754" s="225" t="str">
        <f>IF(ISBLANK(Tableau2[[#This Row],[Date de signature]]),"",UPPER(TEXT(Tableau2[[#This Row],[Date de signature]],"mmm")))</f>
        <v/>
      </c>
      <c r="E754" s="231" t="str">
        <f>IF(ISBLANK(Tableau2[[#This Row],[Date de signature]]),"",UPPER(TEXT(Tableau2[[#This Row],[Date de signature]],"AAAA")))</f>
        <v/>
      </c>
      <c r="F754" s="240"/>
      <c r="G754" s="242"/>
      <c r="H754" s="328"/>
      <c r="I754" s="327"/>
      <c r="J754" s="333"/>
      <c r="K754" s="324" t="str">
        <f>IFERROR(VLOOKUP(Tableau2[[#This Row],[Nom association/Sigle]],Tableau1[],2,FALSE),"")</f>
        <v/>
      </c>
      <c r="L754" s="324" t="str">
        <f>IFERROR(VLOOKUP(Tableau2[[#This Row],[Nom association/Sigle]],Tableau1[],4,FALSE),"")</f>
        <v/>
      </c>
      <c r="M754" s="324" t="str">
        <f>IFERROR(VLOOKUP(Tableau2[[#This Row],[Nom association/Sigle]],Tableau1[],5,FALSE),"")</f>
        <v/>
      </c>
      <c r="N754" s="73" t="str">
        <f>IFERROR(VLOOKUP(Tableau2[[#This Row],[Nom association/Sigle]],Tableau1[],6,FALSE),"")</f>
        <v/>
      </c>
      <c r="O754" s="324" t="str">
        <f>IFERROR(VLOOKUP(Tableau2[[#This Row],[Nom association/Sigle]],Tableau1[],7,FALSE),"")</f>
        <v/>
      </c>
      <c r="P754" s="222"/>
      <c r="Q754" s="333"/>
      <c r="R754" s="222"/>
      <c r="S754" s="223"/>
      <c r="T754" s="224"/>
      <c r="U754" s="224"/>
      <c r="V754" s="222"/>
      <c r="W754" s="220"/>
      <c r="X754" s="220" t="str">
        <f>IF(ISBLANK(Tableau2[[#This Row],[Date de début]]),"",UPPER(TEXT(Tableau2[[#This Row],[Date de début]],"mmm")))</f>
        <v/>
      </c>
      <c r="Y754" s="219" t="str">
        <f>IF(ISBLANK(Tableau2[[#This Row],[Date de début]]),"",UPPER(TEXT(Tableau2[[#This Row],[Date de début]],"AAAA")))</f>
        <v/>
      </c>
      <c r="Z754" s="220"/>
      <c r="AA754" s="218" t="str">
        <f>IF(ISBLANK(Tableau2[[#This Row],[Date de fin]]),"",UPPER(TEXT(Tableau2[[#This Row],[Date de fin]],"mmm")))</f>
        <v/>
      </c>
      <c r="AB754" s="221" t="str">
        <f>IF(ISBLANK(Tableau2[[#This Row],[Date de fin]]),"",UPPER(TEXT(Tableau2[[#This Row],[Date de fin]],"AAAA")))</f>
        <v/>
      </c>
      <c r="AC754" s="229">
        <f>DATEDIF(Tableau2[[#This Row],[Date de début]],Tableau2[[#This Row],[Date de fin]],"m")</f>
        <v>0</v>
      </c>
      <c r="AD754" s="224"/>
      <c r="AE754" s="225"/>
      <c r="AF754" s="225"/>
      <c r="AG754" s="222"/>
      <c r="AH754" s="227"/>
      <c r="AI754" s="226"/>
      <c r="AJ754" s="340"/>
      <c r="AK754" s="341">
        <f t="shared" si="13"/>
        <v>0</v>
      </c>
      <c r="AL754" s="342"/>
    </row>
    <row r="755" spans="3:38" ht="14" x14ac:dyDescent="0.35">
      <c r="C755" s="241"/>
      <c r="D755" s="225" t="str">
        <f>IF(ISBLANK(Tableau2[[#This Row],[Date de signature]]),"",UPPER(TEXT(Tableau2[[#This Row],[Date de signature]],"mmm")))</f>
        <v/>
      </c>
      <c r="E755" s="231" t="str">
        <f>IF(ISBLANK(Tableau2[[#This Row],[Date de signature]]),"",UPPER(TEXT(Tableau2[[#This Row],[Date de signature]],"AAAA")))</f>
        <v/>
      </c>
      <c r="F755" s="240"/>
      <c r="G755" s="242"/>
      <c r="H755" s="328"/>
      <c r="I755" s="327"/>
      <c r="J755" s="333"/>
      <c r="K755" s="324" t="str">
        <f>IFERROR(VLOOKUP(Tableau2[[#This Row],[Nom association/Sigle]],Tableau1[],2,FALSE),"")</f>
        <v/>
      </c>
      <c r="L755" s="324" t="str">
        <f>IFERROR(VLOOKUP(Tableau2[[#This Row],[Nom association/Sigle]],Tableau1[],4,FALSE),"")</f>
        <v/>
      </c>
      <c r="M755" s="324" t="str">
        <f>IFERROR(VLOOKUP(Tableau2[[#This Row],[Nom association/Sigle]],Tableau1[],5,FALSE),"")</f>
        <v/>
      </c>
      <c r="N755" s="73" t="str">
        <f>IFERROR(VLOOKUP(Tableau2[[#This Row],[Nom association/Sigle]],Tableau1[],6,FALSE),"")</f>
        <v/>
      </c>
      <c r="O755" s="324" t="str">
        <f>IFERROR(VLOOKUP(Tableau2[[#This Row],[Nom association/Sigle]],Tableau1[],7,FALSE),"")</f>
        <v/>
      </c>
      <c r="P755" s="222"/>
      <c r="Q755" s="333"/>
      <c r="R755" s="222"/>
      <c r="S755" s="223"/>
      <c r="T755" s="224"/>
      <c r="U755" s="224"/>
      <c r="V755" s="222"/>
      <c r="W755" s="220"/>
      <c r="X755" s="220" t="str">
        <f>IF(ISBLANK(Tableau2[[#This Row],[Date de début]]),"",UPPER(TEXT(Tableau2[[#This Row],[Date de début]],"mmm")))</f>
        <v/>
      </c>
      <c r="Y755" s="219" t="str">
        <f>IF(ISBLANK(Tableau2[[#This Row],[Date de début]]),"",UPPER(TEXT(Tableau2[[#This Row],[Date de début]],"AAAA")))</f>
        <v/>
      </c>
      <c r="Z755" s="220"/>
      <c r="AA755" s="218" t="str">
        <f>IF(ISBLANK(Tableau2[[#This Row],[Date de fin]]),"",UPPER(TEXT(Tableau2[[#This Row],[Date de fin]],"mmm")))</f>
        <v/>
      </c>
      <c r="AB755" s="221" t="str">
        <f>IF(ISBLANK(Tableau2[[#This Row],[Date de fin]]),"",UPPER(TEXT(Tableau2[[#This Row],[Date de fin]],"AAAA")))</f>
        <v/>
      </c>
      <c r="AC755" s="229">
        <f>DATEDIF(Tableau2[[#This Row],[Date de début]],Tableau2[[#This Row],[Date de fin]],"m")</f>
        <v>0</v>
      </c>
      <c r="AD755" s="224"/>
      <c r="AE755" s="225"/>
      <c r="AF755" s="225"/>
      <c r="AG755" s="222"/>
      <c r="AH755" s="227"/>
      <c r="AI755" s="226"/>
      <c r="AJ755" s="340"/>
      <c r="AK755" s="341">
        <f t="shared" si="13"/>
        <v>0</v>
      </c>
      <c r="AL755" s="342"/>
    </row>
    <row r="756" spans="3:38" ht="14" x14ac:dyDescent="0.35">
      <c r="C756" s="241"/>
      <c r="D756" s="225" t="str">
        <f>IF(ISBLANK(Tableau2[[#This Row],[Date de signature]]),"",UPPER(TEXT(Tableau2[[#This Row],[Date de signature]],"mmm")))</f>
        <v/>
      </c>
      <c r="E756" s="231" t="str">
        <f>IF(ISBLANK(Tableau2[[#This Row],[Date de signature]]),"",UPPER(TEXT(Tableau2[[#This Row],[Date de signature]],"AAAA")))</f>
        <v/>
      </c>
      <c r="F756" s="240"/>
      <c r="G756" s="242"/>
      <c r="H756" s="328"/>
      <c r="I756" s="327"/>
      <c r="J756" s="333"/>
      <c r="K756" s="324" t="str">
        <f>IFERROR(VLOOKUP(Tableau2[[#This Row],[Nom association/Sigle]],Tableau1[],2,FALSE),"")</f>
        <v/>
      </c>
      <c r="L756" s="324" t="str">
        <f>IFERROR(VLOOKUP(Tableau2[[#This Row],[Nom association/Sigle]],Tableau1[],4,FALSE),"")</f>
        <v/>
      </c>
      <c r="M756" s="324" t="str">
        <f>IFERROR(VLOOKUP(Tableau2[[#This Row],[Nom association/Sigle]],Tableau1[],5,FALSE),"")</f>
        <v/>
      </c>
      <c r="N756" s="73" t="str">
        <f>IFERROR(VLOOKUP(Tableau2[[#This Row],[Nom association/Sigle]],Tableau1[],6,FALSE),"")</f>
        <v/>
      </c>
      <c r="O756" s="324" t="str">
        <f>IFERROR(VLOOKUP(Tableau2[[#This Row],[Nom association/Sigle]],Tableau1[],7,FALSE),"")</f>
        <v/>
      </c>
      <c r="P756" s="222"/>
      <c r="Q756" s="333"/>
      <c r="R756" s="222"/>
      <c r="S756" s="223"/>
      <c r="T756" s="224"/>
      <c r="U756" s="224"/>
      <c r="V756" s="222"/>
      <c r="W756" s="220"/>
      <c r="X756" s="220" t="str">
        <f>IF(ISBLANK(Tableau2[[#This Row],[Date de début]]),"",UPPER(TEXT(Tableau2[[#This Row],[Date de début]],"mmm")))</f>
        <v/>
      </c>
      <c r="Y756" s="219" t="str">
        <f>IF(ISBLANK(Tableau2[[#This Row],[Date de début]]),"",UPPER(TEXT(Tableau2[[#This Row],[Date de début]],"AAAA")))</f>
        <v/>
      </c>
      <c r="Z756" s="220"/>
      <c r="AA756" s="218" t="str">
        <f>IF(ISBLANK(Tableau2[[#This Row],[Date de fin]]),"",UPPER(TEXT(Tableau2[[#This Row],[Date de fin]],"mmm")))</f>
        <v/>
      </c>
      <c r="AB756" s="221" t="str">
        <f>IF(ISBLANK(Tableau2[[#This Row],[Date de fin]]),"",UPPER(TEXT(Tableau2[[#This Row],[Date de fin]],"AAAA")))</f>
        <v/>
      </c>
      <c r="AC756" s="229">
        <f>DATEDIF(Tableau2[[#This Row],[Date de début]],Tableau2[[#This Row],[Date de fin]],"m")</f>
        <v>0</v>
      </c>
      <c r="AD756" s="224"/>
      <c r="AE756" s="225"/>
      <c r="AF756" s="225"/>
      <c r="AG756" s="222"/>
      <c r="AH756" s="227"/>
      <c r="AI756" s="226"/>
      <c r="AJ756" s="340"/>
      <c r="AK756" s="341">
        <f t="shared" si="13"/>
        <v>0</v>
      </c>
      <c r="AL756" s="342"/>
    </row>
    <row r="757" spans="3:38" ht="14" x14ac:dyDescent="0.35">
      <c r="C757" s="241"/>
      <c r="D757" s="225" t="str">
        <f>IF(ISBLANK(Tableau2[[#This Row],[Date de signature]]),"",UPPER(TEXT(Tableau2[[#This Row],[Date de signature]],"mmm")))</f>
        <v/>
      </c>
      <c r="E757" s="231" t="str">
        <f>IF(ISBLANK(Tableau2[[#This Row],[Date de signature]]),"",UPPER(TEXT(Tableau2[[#This Row],[Date de signature]],"AAAA")))</f>
        <v/>
      </c>
      <c r="F757" s="240"/>
      <c r="G757" s="242"/>
      <c r="H757" s="328"/>
      <c r="I757" s="327"/>
      <c r="J757" s="333"/>
      <c r="K757" s="324" t="str">
        <f>IFERROR(VLOOKUP(Tableau2[[#This Row],[Nom association/Sigle]],Tableau1[],2,FALSE),"")</f>
        <v/>
      </c>
      <c r="L757" s="324" t="str">
        <f>IFERROR(VLOOKUP(Tableau2[[#This Row],[Nom association/Sigle]],Tableau1[],4,FALSE),"")</f>
        <v/>
      </c>
      <c r="M757" s="324" t="str">
        <f>IFERROR(VLOOKUP(Tableau2[[#This Row],[Nom association/Sigle]],Tableau1[],5,FALSE),"")</f>
        <v/>
      </c>
      <c r="N757" s="73" t="str">
        <f>IFERROR(VLOOKUP(Tableau2[[#This Row],[Nom association/Sigle]],Tableau1[],6,FALSE),"")</f>
        <v/>
      </c>
      <c r="O757" s="324" t="str">
        <f>IFERROR(VLOOKUP(Tableau2[[#This Row],[Nom association/Sigle]],Tableau1[],7,FALSE),"")</f>
        <v/>
      </c>
      <c r="P757" s="222"/>
      <c r="Q757" s="333"/>
      <c r="R757" s="222"/>
      <c r="S757" s="223"/>
      <c r="T757" s="224"/>
      <c r="U757" s="224"/>
      <c r="V757" s="222"/>
      <c r="W757" s="220"/>
      <c r="X757" s="220" t="str">
        <f>IF(ISBLANK(Tableau2[[#This Row],[Date de début]]),"",UPPER(TEXT(Tableau2[[#This Row],[Date de début]],"mmm")))</f>
        <v/>
      </c>
      <c r="Y757" s="219" t="str">
        <f>IF(ISBLANK(Tableau2[[#This Row],[Date de début]]),"",UPPER(TEXT(Tableau2[[#This Row],[Date de début]],"AAAA")))</f>
        <v/>
      </c>
      <c r="Z757" s="220"/>
      <c r="AA757" s="218" t="str">
        <f>IF(ISBLANK(Tableau2[[#This Row],[Date de fin]]),"",UPPER(TEXT(Tableau2[[#This Row],[Date de fin]],"mmm")))</f>
        <v/>
      </c>
      <c r="AB757" s="221" t="str">
        <f>IF(ISBLANK(Tableau2[[#This Row],[Date de fin]]),"",UPPER(TEXT(Tableau2[[#This Row],[Date de fin]],"AAAA")))</f>
        <v/>
      </c>
      <c r="AC757" s="229">
        <f>DATEDIF(Tableau2[[#This Row],[Date de début]],Tableau2[[#This Row],[Date de fin]],"m")</f>
        <v>0</v>
      </c>
      <c r="AD757" s="224"/>
      <c r="AE757" s="225"/>
      <c r="AF757" s="225"/>
      <c r="AG757" s="222"/>
      <c r="AH757" s="227"/>
      <c r="AI757" s="226"/>
      <c r="AJ757" s="340"/>
      <c r="AK757" s="341">
        <f t="shared" si="13"/>
        <v>0</v>
      </c>
      <c r="AL757" s="342"/>
    </row>
    <row r="758" spans="3:38" ht="14" x14ac:dyDescent="0.35">
      <c r="C758" s="241"/>
      <c r="D758" s="225" t="str">
        <f>IF(ISBLANK(Tableau2[[#This Row],[Date de signature]]),"",UPPER(TEXT(Tableau2[[#This Row],[Date de signature]],"mmm")))</f>
        <v/>
      </c>
      <c r="E758" s="231" t="str">
        <f>IF(ISBLANK(Tableau2[[#This Row],[Date de signature]]),"",UPPER(TEXT(Tableau2[[#This Row],[Date de signature]],"AAAA")))</f>
        <v/>
      </c>
      <c r="F758" s="240"/>
      <c r="G758" s="242"/>
      <c r="H758" s="328"/>
      <c r="I758" s="327"/>
      <c r="J758" s="333"/>
      <c r="K758" s="324" t="str">
        <f>IFERROR(VLOOKUP(Tableau2[[#This Row],[Nom association/Sigle]],Tableau1[],2,FALSE),"")</f>
        <v/>
      </c>
      <c r="L758" s="324" t="str">
        <f>IFERROR(VLOOKUP(Tableau2[[#This Row],[Nom association/Sigle]],Tableau1[],4,FALSE),"")</f>
        <v/>
      </c>
      <c r="M758" s="324" t="str">
        <f>IFERROR(VLOOKUP(Tableau2[[#This Row],[Nom association/Sigle]],Tableau1[],5,FALSE),"")</f>
        <v/>
      </c>
      <c r="N758" s="73" t="str">
        <f>IFERROR(VLOOKUP(Tableau2[[#This Row],[Nom association/Sigle]],Tableau1[],6,FALSE),"")</f>
        <v/>
      </c>
      <c r="O758" s="324" t="str">
        <f>IFERROR(VLOOKUP(Tableau2[[#This Row],[Nom association/Sigle]],Tableau1[],7,FALSE),"")</f>
        <v/>
      </c>
      <c r="P758" s="222"/>
      <c r="Q758" s="333"/>
      <c r="R758" s="222"/>
      <c r="S758" s="223"/>
      <c r="T758" s="224"/>
      <c r="U758" s="224"/>
      <c r="V758" s="222"/>
      <c r="W758" s="220"/>
      <c r="X758" s="220" t="str">
        <f>IF(ISBLANK(Tableau2[[#This Row],[Date de début]]),"",UPPER(TEXT(Tableau2[[#This Row],[Date de début]],"mmm")))</f>
        <v/>
      </c>
      <c r="Y758" s="219" t="str">
        <f>IF(ISBLANK(Tableau2[[#This Row],[Date de début]]),"",UPPER(TEXT(Tableau2[[#This Row],[Date de début]],"AAAA")))</f>
        <v/>
      </c>
      <c r="Z758" s="220"/>
      <c r="AA758" s="218" t="str">
        <f>IF(ISBLANK(Tableau2[[#This Row],[Date de fin]]),"",UPPER(TEXT(Tableau2[[#This Row],[Date de fin]],"mmm")))</f>
        <v/>
      </c>
      <c r="AB758" s="221" t="str">
        <f>IF(ISBLANK(Tableau2[[#This Row],[Date de fin]]),"",UPPER(TEXT(Tableau2[[#This Row],[Date de fin]],"AAAA")))</f>
        <v/>
      </c>
      <c r="AC758" s="229">
        <f>DATEDIF(Tableau2[[#This Row],[Date de début]],Tableau2[[#This Row],[Date de fin]],"m")</f>
        <v>0</v>
      </c>
      <c r="AD758" s="224"/>
      <c r="AE758" s="225"/>
      <c r="AF758" s="225"/>
      <c r="AG758" s="222"/>
      <c r="AH758" s="227"/>
      <c r="AI758" s="226"/>
      <c r="AJ758" s="340"/>
      <c r="AK758" s="341">
        <f t="shared" si="13"/>
        <v>0</v>
      </c>
      <c r="AL758" s="342"/>
    </row>
    <row r="759" spans="3:38" ht="14" x14ac:dyDescent="0.35">
      <c r="C759" s="241"/>
      <c r="D759" s="225" t="str">
        <f>IF(ISBLANK(Tableau2[[#This Row],[Date de signature]]),"",UPPER(TEXT(Tableau2[[#This Row],[Date de signature]],"mmm")))</f>
        <v/>
      </c>
      <c r="E759" s="231" t="str">
        <f>IF(ISBLANK(Tableau2[[#This Row],[Date de signature]]),"",UPPER(TEXT(Tableau2[[#This Row],[Date de signature]],"AAAA")))</f>
        <v/>
      </c>
      <c r="F759" s="240"/>
      <c r="G759" s="242"/>
      <c r="H759" s="328"/>
      <c r="I759" s="327"/>
      <c r="J759" s="333"/>
      <c r="K759" s="324" t="str">
        <f>IFERROR(VLOOKUP(Tableau2[[#This Row],[Nom association/Sigle]],Tableau1[],2,FALSE),"")</f>
        <v/>
      </c>
      <c r="L759" s="324" t="str">
        <f>IFERROR(VLOOKUP(Tableau2[[#This Row],[Nom association/Sigle]],Tableau1[],4,FALSE),"")</f>
        <v/>
      </c>
      <c r="M759" s="324" t="str">
        <f>IFERROR(VLOOKUP(Tableau2[[#This Row],[Nom association/Sigle]],Tableau1[],5,FALSE),"")</f>
        <v/>
      </c>
      <c r="N759" s="73" t="str">
        <f>IFERROR(VLOOKUP(Tableau2[[#This Row],[Nom association/Sigle]],Tableau1[],6,FALSE),"")</f>
        <v/>
      </c>
      <c r="O759" s="324" t="str">
        <f>IFERROR(VLOOKUP(Tableau2[[#This Row],[Nom association/Sigle]],Tableau1[],7,FALSE),"")</f>
        <v/>
      </c>
      <c r="P759" s="222"/>
      <c r="Q759" s="333"/>
      <c r="R759" s="222"/>
      <c r="S759" s="223"/>
      <c r="T759" s="224"/>
      <c r="U759" s="224"/>
      <c r="V759" s="222"/>
      <c r="W759" s="220"/>
      <c r="X759" s="220" t="str">
        <f>IF(ISBLANK(Tableau2[[#This Row],[Date de début]]),"",UPPER(TEXT(Tableau2[[#This Row],[Date de début]],"mmm")))</f>
        <v/>
      </c>
      <c r="Y759" s="219" t="str">
        <f>IF(ISBLANK(Tableau2[[#This Row],[Date de début]]),"",UPPER(TEXT(Tableau2[[#This Row],[Date de début]],"AAAA")))</f>
        <v/>
      </c>
      <c r="Z759" s="220"/>
      <c r="AA759" s="218" t="str">
        <f>IF(ISBLANK(Tableau2[[#This Row],[Date de fin]]),"",UPPER(TEXT(Tableau2[[#This Row],[Date de fin]],"mmm")))</f>
        <v/>
      </c>
      <c r="AB759" s="221" t="str">
        <f>IF(ISBLANK(Tableau2[[#This Row],[Date de fin]]),"",UPPER(TEXT(Tableau2[[#This Row],[Date de fin]],"AAAA")))</f>
        <v/>
      </c>
      <c r="AC759" s="229">
        <f>DATEDIF(Tableau2[[#This Row],[Date de début]],Tableau2[[#This Row],[Date de fin]],"m")</f>
        <v>0</v>
      </c>
      <c r="AD759" s="224"/>
      <c r="AE759" s="225"/>
      <c r="AF759" s="225"/>
      <c r="AG759" s="222"/>
      <c r="AH759" s="227"/>
      <c r="AI759" s="226"/>
      <c r="AJ759" s="340"/>
      <c r="AK759" s="341">
        <f t="shared" si="13"/>
        <v>0</v>
      </c>
      <c r="AL759" s="342"/>
    </row>
    <row r="760" spans="3:38" ht="14" x14ac:dyDescent="0.35">
      <c r="C760" s="241"/>
      <c r="D760" s="225" t="str">
        <f>IF(ISBLANK(Tableau2[[#This Row],[Date de signature]]),"",UPPER(TEXT(Tableau2[[#This Row],[Date de signature]],"mmm")))</f>
        <v/>
      </c>
      <c r="E760" s="231" t="str">
        <f>IF(ISBLANK(Tableau2[[#This Row],[Date de signature]]),"",UPPER(TEXT(Tableau2[[#This Row],[Date de signature]],"AAAA")))</f>
        <v/>
      </c>
      <c r="F760" s="240"/>
      <c r="G760" s="242"/>
      <c r="H760" s="328"/>
      <c r="I760" s="327"/>
      <c r="J760" s="333"/>
      <c r="K760" s="324" t="str">
        <f>IFERROR(VLOOKUP(Tableau2[[#This Row],[Nom association/Sigle]],Tableau1[],2,FALSE),"")</f>
        <v/>
      </c>
      <c r="L760" s="324" t="str">
        <f>IFERROR(VLOOKUP(Tableau2[[#This Row],[Nom association/Sigle]],Tableau1[],4,FALSE),"")</f>
        <v/>
      </c>
      <c r="M760" s="324" t="str">
        <f>IFERROR(VLOOKUP(Tableau2[[#This Row],[Nom association/Sigle]],Tableau1[],5,FALSE),"")</f>
        <v/>
      </c>
      <c r="N760" s="73" t="str">
        <f>IFERROR(VLOOKUP(Tableau2[[#This Row],[Nom association/Sigle]],Tableau1[],6,FALSE),"")</f>
        <v/>
      </c>
      <c r="O760" s="324" t="str">
        <f>IFERROR(VLOOKUP(Tableau2[[#This Row],[Nom association/Sigle]],Tableau1[],7,FALSE),"")</f>
        <v/>
      </c>
      <c r="P760" s="222"/>
      <c r="Q760" s="333"/>
      <c r="R760" s="222"/>
      <c r="S760" s="223"/>
      <c r="T760" s="224"/>
      <c r="U760" s="224"/>
      <c r="V760" s="222"/>
      <c r="W760" s="220"/>
      <c r="X760" s="220" t="str">
        <f>IF(ISBLANK(Tableau2[[#This Row],[Date de début]]),"",UPPER(TEXT(Tableau2[[#This Row],[Date de début]],"mmm")))</f>
        <v/>
      </c>
      <c r="Y760" s="219" t="str">
        <f>IF(ISBLANK(Tableau2[[#This Row],[Date de début]]),"",UPPER(TEXT(Tableau2[[#This Row],[Date de début]],"AAAA")))</f>
        <v/>
      </c>
      <c r="Z760" s="220"/>
      <c r="AA760" s="218" t="str">
        <f>IF(ISBLANK(Tableau2[[#This Row],[Date de fin]]),"",UPPER(TEXT(Tableau2[[#This Row],[Date de fin]],"mmm")))</f>
        <v/>
      </c>
      <c r="AB760" s="221" t="str">
        <f>IF(ISBLANK(Tableau2[[#This Row],[Date de fin]]),"",UPPER(TEXT(Tableau2[[#This Row],[Date de fin]],"AAAA")))</f>
        <v/>
      </c>
      <c r="AC760" s="229">
        <f>DATEDIF(Tableau2[[#This Row],[Date de début]],Tableau2[[#This Row],[Date de fin]],"m")</f>
        <v>0</v>
      </c>
      <c r="AD760" s="224"/>
      <c r="AE760" s="225"/>
      <c r="AF760" s="225"/>
      <c r="AG760" s="222"/>
      <c r="AH760" s="227"/>
      <c r="AI760" s="226"/>
      <c r="AJ760" s="340"/>
      <c r="AK760" s="341">
        <f t="shared" si="13"/>
        <v>0</v>
      </c>
      <c r="AL760" s="342"/>
    </row>
    <row r="761" spans="3:38" ht="14" x14ac:dyDescent="0.35">
      <c r="C761" s="241"/>
      <c r="D761" s="225" t="str">
        <f>IF(ISBLANK(Tableau2[[#This Row],[Date de signature]]),"",UPPER(TEXT(Tableau2[[#This Row],[Date de signature]],"mmm")))</f>
        <v/>
      </c>
      <c r="E761" s="231" t="str">
        <f>IF(ISBLANK(Tableau2[[#This Row],[Date de signature]]),"",UPPER(TEXT(Tableau2[[#This Row],[Date de signature]],"AAAA")))</f>
        <v/>
      </c>
      <c r="F761" s="240"/>
      <c r="G761" s="242"/>
      <c r="H761" s="328"/>
      <c r="I761" s="327"/>
      <c r="J761" s="333"/>
      <c r="K761" s="324" t="str">
        <f>IFERROR(VLOOKUP(Tableau2[[#This Row],[Nom association/Sigle]],Tableau1[],2,FALSE),"")</f>
        <v/>
      </c>
      <c r="L761" s="324" t="str">
        <f>IFERROR(VLOOKUP(Tableau2[[#This Row],[Nom association/Sigle]],Tableau1[],4,FALSE),"")</f>
        <v/>
      </c>
      <c r="M761" s="324" t="str">
        <f>IFERROR(VLOOKUP(Tableau2[[#This Row],[Nom association/Sigle]],Tableau1[],5,FALSE),"")</f>
        <v/>
      </c>
      <c r="N761" s="73" t="str">
        <f>IFERROR(VLOOKUP(Tableau2[[#This Row],[Nom association/Sigle]],Tableau1[],6,FALSE),"")</f>
        <v/>
      </c>
      <c r="O761" s="324" t="str">
        <f>IFERROR(VLOOKUP(Tableau2[[#This Row],[Nom association/Sigle]],Tableau1[],7,FALSE),"")</f>
        <v/>
      </c>
      <c r="P761" s="222"/>
      <c r="Q761" s="333"/>
      <c r="R761" s="222"/>
      <c r="S761" s="223"/>
      <c r="T761" s="224"/>
      <c r="U761" s="224"/>
      <c r="V761" s="222"/>
      <c r="W761" s="220"/>
      <c r="X761" s="220" t="str">
        <f>IF(ISBLANK(Tableau2[[#This Row],[Date de début]]),"",UPPER(TEXT(Tableau2[[#This Row],[Date de début]],"mmm")))</f>
        <v/>
      </c>
      <c r="Y761" s="219" t="str">
        <f>IF(ISBLANK(Tableau2[[#This Row],[Date de début]]),"",UPPER(TEXT(Tableau2[[#This Row],[Date de début]],"AAAA")))</f>
        <v/>
      </c>
      <c r="Z761" s="220"/>
      <c r="AA761" s="218" t="str">
        <f>IF(ISBLANK(Tableau2[[#This Row],[Date de fin]]),"",UPPER(TEXT(Tableau2[[#This Row],[Date de fin]],"mmm")))</f>
        <v/>
      </c>
      <c r="AB761" s="221" t="str">
        <f>IF(ISBLANK(Tableau2[[#This Row],[Date de fin]]),"",UPPER(TEXT(Tableau2[[#This Row],[Date de fin]],"AAAA")))</f>
        <v/>
      </c>
      <c r="AC761" s="229">
        <f>DATEDIF(Tableau2[[#This Row],[Date de début]],Tableau2[[#This Row],[Date de fin]],"m")</f>
        <v>0</v>
      </c>
      <c r="AD761" s="224"/>
      <c r="AE761" s="225"/>
      <c r="AF761" s="225"/>
      <c r="AG761" s="222"/>
      <c r="AH761" s="227"/>
      <c r="AI761" s="226"/>
      <c r="AJ761" s="340"/>
      <c r="AK761" s="341">
        <f t="shared" si="13"/>
        <v>0</v>
      </c>
      <c r="AL761" s="342"/>
    </row>
    <row r="762" spans="3:38" ht="14" x14ac:dyDescent="0.35">
      <c r="C762" s="241"/>
      <c r="D762" s="225" t="str">
        <f>IF(ISBLANK(Tableau2[[#This Row],[Date de signature]]),"",UPPER(TEXT(Tableau2[[#This Row],[Date de signature]],"mmm")))</f>
        <v/>
      </c>
      <c r="E762" s="231" t="str">
        <f>IF(ISBLANK(Tableau2[[#This Row],[Date de signature]]),"",UPPER(TEXT(Tableau2[[#This Row],[Date de signature]],"AAAA")))</f>
        <v/>
      </c>
      <c r="F762" s="240"/>
      <c r="G762" s="242"/>
      <c r="H762" s="328"/>
      <c r="I762" s="327"/>
      <c r="J762" s="333"/>
      <c r="K762" s="324" t="str">
        <f>IFERROR(VLOOKUP(Tableau2[[#This Row],[Nom association/Sigle]],Tableau1[],2,FALSE),"")</f>
        <v/>
      </c>
      <c r="L762" s="324" t="str">
        <f>IFERROR(VLOOKUP(Tableau2[[#This Row],[Nom association/Sigle]],Tableau1[],4,FALSE),"")</f>
        <v/>
      </c>
      <c r="M762" s="324" t="str">
        <f>IFERROR(VLOOKUP(Tableau2[[#This Row],[Nom association/Sigle]],Tableau1[],5,FALSE),"")</f>
        <v/>
      </c>
      <c r="N762" s="73" t="str">
        <f>IFERROR(VLOOKUP(Tableau2[[#This Row],[Nom association/Sigle]],Tableau1[],6,FALSE),"")</f>
        <v/>
      </c>
      <c r="O762" s="324" t="str">
        <f>IFERROR(VLOOKUP(Tableau2[[#This Row],[Nom association/Sigle]],Tableau1[],7,FALSE),"")</f>
        <v/>
      </c>
      <c r="P762" s="222"/>
      <c r="Q762" s="333"/>
      <c r="R762" s="222"/>
      <c r="S762" s="223"/>
      <c r="T762" s="224"/>
      <c r="U762" s="224"/>
      <c r="V762" s="222"/>
      <c r="W762" s="220"/>
      <c r="X762" s="220" t="str">
        <f>IF(ISBLANK(Tableau2[[#This Row],[Date de début]]),"",UPPER(TEXT(Tableau2[[#This Row],[Date de début]],"mmm")))</f>
        <v/>
      </c>
      <c r="Y762" s="219" t="str">
        <f>IF(ISBLANK(Tableau2[[#This Row],[Date de début]]),"",UPPER(TEXT(Tableau2[[#This Row],[Date de début]],"AAAA")))</f>
        <v/>
      </c>
      <c r="Z762" s="220"/>
      <c r="AA762" s="218" t="str">
        <f>IF(ISBLANK(Tableau2[[#This Row],[Date de fin]]),"",UPPER(TEXT(Tableau2[[#This Row],[Date de fin]],"mmm")))</f>
        <v/>
      </c>
      <c r="AB762" s="221" t="str">
        <f>IF(ISBLANK(Tableau2[[#This Row],[Date de fin]]),"",UPPER(TEXT(Tableau2[[#This Row],[Date de fin]],"AAAA")))</f>
        <v/>
      </c>
      <c r="AC762" s="229">
        <f>DATEDIF(Tableau2[[#This Row],[Date de début]],Tableau2[[#This Row],[Date de fin]],"m")</f>
        <v>0</v>
      </c>
      <c r="AD762" s="224"/>
      <c r="AE762" s="225"/>
      <c r="AF762" s="225"/>
      <c r="AG762" s="222"/>
      <c r="AH762" s="227"/>
      <c r="AI762" s="226"/>
      <c r="AJ762" s="340"/>
      <c r="AK762" s="341">
        <f t="shared" si="13"/>
        <v>0</v>
      </c>
      <c r="AL762" s="342"/>
    </row>
    <row r="763" spans="3:38" ht="14" x14ac:dyDescent="0.35">
      <c r="C763" s="241"/>
      <c r="D763" s="225" t="str">
        <f>IF(ISBLANK(Tableau2[[#This Row],[Date de signature]]),"",UPPER(TEXT(Tableau2[[#This Row],[Date de signature]],"mmm")))</f>
        <v/>
      </c>
      <c r="E763" s="231" t="str">
        <f>IF(ISBLANK(Tableau2[[#This Row],[Date de signature]]),"",UPPER(TEXT(Tableau2[[#This Row],[Date de signature]],"AAAA")))</f>
        <v/>
      </c>
      <c r="F763" s="240"/>
      <c r="G763" s="242"/>
      <c r="H763" s="328"/>
      <c r="I763" s="327"/>
      <c r="J763" s="333"/>
      <c r="K763" s="324" t="str">
        <f>IFERROR(VLOOKUP(Tableau2[[#This Row],[Nom association/Sigle]],Tableau1[],2,FALSE),"")</f>
        <v/>
      </c>
      <c r="L763" s="324" t="str">
        <f>IFERROR(VLOOKUP(Tableau2[[#This Row],[Nom association/Sigle]],Tableau1[],4,FALSE),"")</f>
        <v/>
      </c>
      <c r="M763" s="324" t="str">
        <f>IFERROR(VLOOKUP(Tableau2[[#This Row],[Nom association/Sigle]],Tableau1[],5,FALSE),"")</f>
        <v/>
      </c>
      <c r="N763" s="73" t="str">
        <f>IFERROR(VLOOKUP(Tableau2[[#This Row],[Nom association/Sigle]],Tableau1[],6,FALSE),"")</f>
        <v/>
      </c>
      <c r="O763" s="324" t="str">
        <f>IFERROR(VLOOKUP(Tableau2[[#This Row],[Nom association/Sigle]],Tableau1[],7,FALSE),"")</f>
        <v/>
      </c>
      <c r="P763" s="222"/>
      <c r="Q763" s="333"/>
      <c r="R763" s="222"/>
      <c r="S763" s="223"/>
      <c r="T763" s="224"/>
      <c r="U763" s="224"/>
      <c r="V763" s="222"/>
      <c r="W763" s="220"/>
      <c r="X763" s="220" t="str">
        <f>IF(ISBLANK(Tableau2[[#This Row],[Date de début]]),"",UPPER(TEXT(Tableau2[[#This Row],[Date de début]],"mmm")))</f>
        <v/>
      </c>
      <c r="Y763" s="219" t="str">
        <f>IF(ISBLANK(Tableau2[[#This Row],[Date de début]]),"",UPPER(TEXT(Tableau2[[#This Row],[Date de début]],"AAAA")))</f>
        <v/>
      </c>
      <c r="Z763" s="220"/>
      <c r="AA763" s="218" t="str">
        <f>IF(ISBLANK(Tableau2[[#This Row],[Date de fin]]),"",UPPER(TEXT(Tableau2[[#This Row],[Date de fin]],"mmm")))</f>
        <v/>
      </c>
      <c r="AB763" s="221" t="str">
        <f>IF(ISBLANK(Tableau2[[#This Row],[Date de fin]]),"",UPPER(TEXT(Tableau2[[#This Row],[Date de fin]],"AAAA")))</f>
        <v/>
      </c>
      <c r="AC763" s="229">
        <f>DATEDIF(Tableau2[[#This Row],[Date de début]],Tableau2[[#This Row],[Date de fin]],"m")</f>
        <v>0</v>
      </c>
      <c r="AD763" s="224"/>
      <c r="AE763" s="225"/>
      <c r="AF763" s="225"/>
      <c r="AG763" s="222"/>
      <c r="AH763" s="227"/>
      <c r="AI763" s="226"/>
      <c r="AJ763" s="340"/>
      <c r="AK763" s="341">
        <f t="shared" si="13"/>
        <v>0</v>
      </c>
      <c r="AL763" s="342"/>
    </row>
    <row r="764" spans="3:38" ht="14" x14ac:dyDescent="0.35">
      <c r="C764" s="241"/>
      <c r="D764" s="225" t="str">
        <f>IF(ISBLANK(Tableau2[[#This Row],[Date de signature]]),"",UPPER(TEXT(Tableau2[[#This Row],[Date de signature]],"mmm")))</f>
        <v/>
      </c>
      <c r="E764" s="231" t="str">
        <f>IF(ISBLANK(Tableau2[[#This Row],[Date de signature]]),"",UPPER(TEXT(Tableau2[[#This Row],[Date de signature]],"AAAA")))</f>
        <v/>
      </c>
      <c r="F764" s="240"/>
      <c r="G764" s="242"/>
      <c r="H764" s="328"/>
      <c r="I764" s="327"/>
      <c r="J764" s="333"/>
      <c r="K764" s="324" t="str">
        <f>IFERROR(VLOOKUP(Tableau2[[#This Row],[Nom association/Sigle]],Tableau1[],2,FALSE),"")</f>
        <v/>
      </c>
      <c r="L764" s="324" t="str">
        <f>IFERROR(VLOOKUP(Tableau2[[#This Row],[Nom association/Sigle]],Tableau1[],4,FALSE),"")</f>
        <v/>
      </c>
      <c r="M764" s="324" t="str">
        <f>IFERROR(VLOOKUP(Tableau2[[#This Row],[Nom association/Sigle]],Tableau1[],5,FALSE),"")</f>
        <v/>
      </c>
      <c r="N764" s="73" t="str">
        <f>IFERROR(VLOOKUP(Tableau2[[#This Row],[Nom association/Sigle]],Tableau1[],6,FALSE),"")</f>
        <v/>
      </c>
      <c r="O764" s="324" t="str">
        <f>IFERROR(VLOOKUP(Tableau2[[#This Row],[Nom association/Sigle]],Tableau1[],7,FALSE),"")</f>
        <v/>
      </c>
      <c r="P764" s="222"/>
      <c r="Q764" s="333"/>
      <c r="R764" s="222"/>
      <c r="S764" s="223"/>
      <c r="T764" s="224"/>
      <c r="U764" s="224"/>
      <c r="V764" s="222"/>
      <c r="W764" s="220"/>
      <c r="X764" s="220" t="str">
        <f>IF(ISBLANK(Tableau2[[#This Row],[Date de début]]),"",UPPER(TEXT(Tableau2[[#This Row],[Date de début]],"mmm")))</f>
        <v/>
      </c>
      <c r="Y764" s="219" t="str">
        <f>IF(ISBLANK(Tableau2[[#This Row],[Date de début]]),"",UPPER(TEXT(Tableau2[[#This Row],[Date de début]],"AAAA")))</f>
        <v/>
      </c>
      <c r="Z764" s="220"/>
      <c r="AA764" s="218" t="str">
        <f>IF(ISBLANK(Tableau2[[#This Row],[Date de fin]]),"",UPPER(TEXT(Tableau2[[#This Row],[Date de fin]],"mmm")))</f>
        <v/>
      </c>
      <c r="AB764" s="221" t="str">
        <f>IF(ISBLANK(Tableau2[[#This Row],[Date de fin]]),"",UPPER(TEXT(Tableau2[[#This Row],[Date de fin]],"AAAA")))</f>
        <v/>
      </c>
      <c r="AC764" s="229">
        <f>DATEDIF(Tableau2[[#This Row],[Date de début]],Tableau2[[#This Row],[Date de fin]],"m")</f>
        <v>0</v>
      </c>
      <c r="AD764" s="224"/>
      <c r="AE764" s="225"/>
      <c r="AF764" s="225"/>
      <c r="AG764" s="222"/>
      <c r="AH764" s="227"/>
      <c r="AI764" s="226"/>
      <c r="AJ764" s="340"/>
      <c r="AK764" s="341">
        <f t="shared" si="13"/>
        <v>0</v>
      </c>
      <c r="AL764" s="342"/>
    </row>
    <row r="765" spans="3:38" ht="14" x14ac:dyDescent="0.35">
      <c r="C765" s="241"/>
      <c r="D765" s="225" t="str">
        <f>IF(ISBLANK(Tableau2[[#This Row],[Date de signature]]),"",UPPER(TEXT(Tableau2[[#This Row],[Date de signature]],"mmm")))</f>
        <v/>
      </c>
      <c r="E765" s="231" t="str">
        <f>IF(ISBLANK(Tableau2[[#This Row],[Date de signature]]),"",UPPER(TEXT(Tableau2[[#This Row],[Date de signature]],"AAAA")))</f>
        <v/>
      </c>
      <c r="F765" s="240"/>
      <c r="G765" s="242"/>
      <c r="H765" s="328"/>
      <c r="I765" s="327"/>
      <c r="J765" s="333"/>
      <c r="K765" s="324" t="str">
        <f>IFERROR(VLOOKUP(Tableau2[[#This Row],[Nom association/Sigle]],Tableau1[],2,FALSE),"")</f>
        <v/>
      </c>
      <c r="L765" s="324" t="str">
        <f>IFERROR(VLOOKUP(Tableau2[[#This Row],[Nom association/Sigle]],Tableau1[],4,FALSE),"")</f>
        <v/>
      </c>
      <c r="M765" s="324" t="str">
        <f>IFERROR(VLOOKUP(Tableau2[[#This Row],[Nom association/Sigle]],Tableau1[],5,FALSE),"")</f>
        <v/>
      </c>
      <c r="N765" s="73" t="str">
        <f>IFERROR(VLOOKUP(Tableau2[[#This Row],[Nom association/Sigle]],Tableau1[],6,FALSE),"")</f>
        <v/>
      </c>
      <c r="O765" s="324" t="str">
        <f>IFERROR(VLOOKUP(Tableau2[[#This Row],[Nom association/Sigle]],Tableau1[],7,FALSE),"")</f>
        <v/>
      </c>
      <c r="P765" s="222"/>
      <c r="Q765" s="333"/>
      <c r="R765" s="222"/>
      <c r="S765" s="223"/>
      <c r="T765" s="224"/>
      <c r="U765" s="224"/>
      <c r="V765" s="222"/>
      <c r="W765" s="220"/>
      <c r="X765" s="220" t="str">
        <f>IF(ISBLANK(Tableau2[[#This Row],[Date de début]]),"",UPPER(TEXT(Tableau2[[#This Row],[Date de début]],"mmm")))</f>
        <v/>
      </c>
      <c r="Y765" s="219" t="str">
        <f>IF(ISBLANK(Tableau2[[#This Row],[Date de début]]),"",UPPER(TEXT(Tableau2[[#This Row],[Date de début]],"AAAA")))</f>
        <v/>
      </c>
      <c r="Z765" s="220"/>
      <c r="AA765" s="218" t="str">
        <f>IF(ISBLANK(Tableau2[[#This Row],[Date de fin]]),"",UPPER(TEXT(Tableau2[[#This Row],[Date de fin]],"mmm")))</f>
        <v/>
      </c>
      <c r="AB765" s="221" t="str">
        <f>IF(ISBLANK(Tableau2[[#This Row],[Date de fin]]),"",UPPER(TEXT(Tableau2[[#This Row],[Date de fin]],"AAAA")))</f>
        <v/>
      </c>
      <c r="AC765" s="229">
        <f>DATEDIF(Tableau2[[#This Row],[Date de début]],Tableau2[[#This Row],[Date de fin]],"m")</f>
        <v>0</v>
      </c>
      <c r="AD765" s="224"/>
      <c r="AE765" s="225"/>
      <c r="AF765" s="225"/>
      <c r="AG765" s="222"/>
      <c r="AH765" s="227"/>
      <c r="AI765" s="226"/>
      <c r="AJ765" s="340"/>
      <c r="AK765" s="341">
        <f t="shared" si="13"/>
        <v>0</v>
      </c>
      <c r="AL765" s="342"/>
    </row>
    <row r="766" spans="3:38" ht="14" x14ac:dyDescent="0.35">
      <c r="C766" s="241"/>
      <c r="D766" s="225" t="str">
        <f>IF(ISBLANK(Tableau2[[#This Row],[Date de signature]]),"",UPPER(TEXT(Tableau2[[#This Row],[Date de signature]],"mmm")))</f>
        <v/>
      </c>
      <c r="E766" s="231" t="str">
        <f>IF(ISBLANK(Tableau2[[#This Row],[Date de signature]]),"",UPPER(TEXT(Tableau2[[#This Row],[Date de signature]],"AAAA")))</f>
        <v/>
      </c>
      <c r="F766" s="240"/>
      <c r="G766" s="242"/>
      <c r="H766" s="328"/>
      <c r="I766" s="327"/>
      <c r="J766" s="333"/>
      <c r="K766" s="324" t="str">
        <f>IFERROR(VLOOKUP(Tableau2[[#This Row],[Nom association/Sigle]],Tableau1[],2,FALSE),"")</f>
        <v/>
      </c>
      <c r="L766" s="324" t="str">
        <f>IFERROR(VLOOKUP(Tableau2[[#This Row],[Nom association/Sigle]],Tableau1[],4,FALSE),"")</f>
        <v/>
      </c>
      <c r="M766" s="324" t="str">
        <f>IFERROR(VLOOKUP(Tableau2[[#This Row],[Nom association/Sigle]],Tableau1[],5,FALSE),"")</f>
        <v/>
      </c>
      <c r="N766" s="73" t="str">
        <f>IFERROR(VLOOKUP(Tableau2[[#This Row],[Nom association/Sigle]],Tableau1[],6,FALSE),"")</f>
        <v/>
      </c>
      <c r="O766" s="324" t="str">
        <f>IFERROR(VLOOKUP(Tableau2[[#This Row],[Nom association/Sigle]],Tableau1[],7,FALSE),"")</f>
        <v/>
      </c>
      <c r="P766" s="222"/>
      <c r="Q766" s="333"/>
      <c r="R766" s="222"/>
      <c r="S766" s="223"/>
      <c r="T766" s="224"/>
      <c r="U766" s="224"/>
      <c r="V766" s="222"/>
      <c r="W766" s="220"/>
      <c r="X766" s="220" t="str">
        <f>IF(ISBLANK(Tableau2[[#This Row],[Date de début]]),"",UPPER(TEXT(Tableau2[[#This Row],[Date de début]],"mmm")))</f>
        <v/>
      </c>
      <c r="Y766" s="219" t="str">
        <f>IF(ISBLANK(Tableau2[[#This Row],[Date de début]]),"",UPPER(TEXT(Tableau2[[#This Row],[Date de début]],"AAAA")))</f>
        <v/>
      </c>
      <c r="Z766" s="220"/>
      <c r="AA766" s="218" t="str">
        <f>IF(ISBLANK(Tableau2[[#This Row],[Date de fin]]),"",UPPER(TEXT(Tableau2[[#This Row],[Date de fin]],"mmm")))</f>
        <v/>
      </c>
      <c r="AB766" s="221" t="str">
        <f>IF(ISBLANK(Tableau2[[#This Row],[Date de fin]]),"",UPPER(TEXT(Tableau2[[#This Row],[Date de fin]],"AAAA")))</f>
        <v/>
      </c>
      <c r="AC766" s="229">
        <f>DATEDIF(Tableau2[[#This Row],[Date de début]],Tableau2[[#This Row],[Date de fin]],"m")</f>
        <v>0</v>
      </c>
      <c r="AD766" s="224"/>
      <c r="AE766" s="225"/>
      <c r="AF766" s="225"/>
      <c r="AG766" s="222"/>
      <c r="AH766" s="227"/>
      <c r="AI766" s="226"/>
      <c r="AJ766" s="340"/>
      <c r="AK766" s="341">
        <f t="shared" si="13"/>
        <v>0</v>
      </c>
      <c r="AL766" s="342"/>
    </row>
    <row r="767" spans="3:38" ht="14" x14ac:dyDescent="0.35">
      <c r="C767" s="241"/>
      <c r="D767" s="225" t="str">
        <f>IF(ISBLANK(Tableau2[[#This Row],[Date de signature]]),"",UPPER(TEXT(Tableau2[[#This Row],[Date de signature]],"mmm")))</f>
        <v/>
      </c>
      <c r="E767" s="231" t="str">
        <f>IF(ISBLANK(Tableau2[[#This Row],[Date de signature]]),"",UPPER(TEXT(Tableau2[[#This Row],[Date de signature]],"AAAA")))</f>
        <v/>
      </c>
      <c r="F767" s="240"/>
      <c r="G767" s="242"/>
      <c r="H767" s="328"/>
      <c r="I767" s="327"/>
      <c r="J767" s="333"/>
      <c r="K767" s="324" t="str">
        <f>IFERROR(VLOOKUP(Tableau2[[#This Row],[Nom association/Sigle]],Tableau1[],2,FALSE),"")</f>
        <v/>
      </c>
      <c r="L767" s="324" t="str">
        <f>IFERROR(VLOOKUP(Tableau2[[#This Row],[Nom association/Sigle]],Tableau1[],4,FALSE),"")</f>
        <v/>
      </c>
      <c r="M767" s="324" t="str">
        <f>IFERROR(VLOOKUP(Tableau2[[#This Row],[Nom association/Sigle]],Tableau1[],5,FALSE),"")</f>
        <v/>
      </c>
      <c r="N767" s="73" t="str">
        <f>IFERROR(VLOOKUP(Tableau2[[#This Row],[Nom association/Sigle]],Tableau1[],6,FALSE),"")</f>
        <v/>
      </c>
      <c r="O767" s="324" t="str">
        <f>IFERROR(VLOOKUP(Tableau2[[#This Row],[Nom association/Sigle]],Tableau1[],7,FALSE),"")</f>
        <v/>
      </c>
      <c r="P767" s="222"/>
      <c r="Q767" s="333"/>
      <c r="R767" s="222"/>
      <c r="S767" s="223"/>
      <c r="T767" s="224"/>
      <c r="U767" s="224"/>
      <c r="V767" s="222"/>
      <c r="W767" s="220"/>
      <c r="X767" s="220" t="str">
        <f>IF(ISBLANK(Tableau2[[#This Row],[Date de début]]),"",UPPER(TEXT(Tableau2[[#This Row],[Date de début]],"mmm")))</f>
        <v/>
      </c>
      <c r="Y767" s="219" t="str">
        <f>IF(ISBLANK(Tableau2[[#This Row],[Date de début]]),"",UPPER(TEXT(Tableau2[[#This Row],[Date de début]],"AAAA")))</f>
        <v/>
      </c>
      <c r="Z767" s="220"/>
      <c r="AA767" s="218" t="str">
        <f>IF(ISBLANK(Tableau2[[#This Row],[Date de fin]]),"",UPPER(TEXT(Tableau2[[#This Row],[Date de fin]],"mmm")))</f>
        <v/>
      </c>
      <c r="AB767" s="221" t="str">
        <f>IF(ISBLANK(Tableau2[[#This Row],[Date de fin]]),"",UPPER(TEXT(Tableau2[[#This Row],[Date de fin]],"AAAA")))</f>
        <v/>
      </c>
      <c r="AC767" s="229">
        <f>DATEDIF(Tableau2[[#This Row],[Date de début]],Tableau2[[#This Row],[Date de fin]],"m")</f>
        <v>0</v>
      </c>
      <c r="AD767" s="224"/>
      <c r="AE767" s="225"/>
      <c r="AF767" s="225"/>
      <c r="AG767" s="222"/>
      <c r="AH767" s="227"/>
      <c r="AI767" s="226"/>
      <c r="AJ767" s="340"/>
      <c r="AK767" s="341">
        <f t="shared" si="13"/>
        <v>0</v>
      </c>
      <c r="AL767" s="342"/>
    </row>
    <row r="768" spans="3:38" ht="14" x14ac:dyDescent="0.35">
      <c r="C768" s="241"/>
      <c r="D768" s="225" t="str">
        <f>IF(ISBLANK(Tableau2[[#This Row],[Date de signature]]),"",UPPER(TEXT(Tableau2[[#This Row],[Date de signature]],"mmm")))</f>
        <v/>
      </c>
      <c r="E768" s="231" t="str">
        <f>IF(ISBLANK(Tableau2[[#This Row],[Date de signature]]),"",UPPER(TEXT(Tableau2[[#This Row],[Date de signature]],"AAAA")))</f>
        <v/>
      </c>
      <c r="F768" s="240"/>
      <c r="G768" s="242"/>
      <c r="H768" s="328"/>
      <c r="I768" s="327"/>
      <c r="J768" s="333"/>
      <c r="K768" s="324" t="str">
        <f>IFERROR(VLOOKUP(Tableau2[[#This Row],[Nom association/Sigle]],Tableau1[],2,FALSE),"")</f>
        <v/>
      </c>
      <c r="L768" s="324" t="str">
        <f>IFERROR(VLOOKUP(Tableau2[[#This Row],[Nom association/Sigle]],Tableau1[],4,FALSE),"")</f>
        <v/>
      </c>
      <c r="M768" s="324" t="str">
        <f>IFERROR(VLOOKUP(Tableau2[[#This Row],[Nom association/Sigle]],Tableau1[],5,FALSE),"")</f>
        <v/>
      </c>
      <c r="N768" s="73" t="str">
        <f>IFERROR(VLOOKUP(Tableau2[[#This Row],[Nom association/Sigle]],Tableau1[],6,FALSE),"")</f>
        <v/>
      </c>
      <c r="O768" s="324" t="str">
        <f>IFERROR(VLOOKUP(Tableau2[[#This Row],[Nom association/Sigle]],Tableau1[],7,FALSE),"")</f>
        <v/>
      </c>
      <c r="P768" s="222"/>
      <c r="Q768" s="333"/>
      <c r="R768" s="222"/>
      <c r="S768" s="223"/>
      <c r="T768" s="224"/>
      <c r="U768" s="224"/>
      <c r="V768" s="222"/>
      <c r="W768" s="220"/>
      <c r="X768" s="220" t="str">
        <f>IF(ISBLANK(Tableau2[[#This Row],[Date de début]]),"",UPPER(TEXT(Tableau2[[#This Row],[Date de début]],"mmm")))</f>
        <v/>
      </c>
      <c r="Y768" s="219" t="str">
        <f>IF(ISBLANK(Tableau2[[#This Row],[Date de début]]),"",UPPER(TEXT(Tableau2[[#This Row],[Date de début]],"AAAA")))</f>
        <v/>
      </c>
      <c r="Z768" s="220"/>
      <c r="AA768" s="218" t="str">
        <f>IF(ISBLANK(Tableau2[[#This Row],[Date de fin]]),"",UPPER(TEXT(Tableau2[[#This Row],[Date de fin]],"mmm")))</f>
        <v/>
      </c>
      <c r="AB768" s="221" t="str">
        <f>IF(ISBLANK(Tableau2[[#This Row],[Date de fin]]),"",UPPER(TEXT(Tableau2[[#This Row],[Date de fin]],"AAAA")))</f>
        <v/>
      </c>
      <c r="AC768" s="229">
        <f>DATEDIF(Tableau2[[#This Row],[Date de début]],Tableau2[[#This Row],[Date de fin]],"m")</f>
        <v>0</v>
      </c>
      <c r="AD768" s="224"/>
      <c r="AE768" s="225"/>
      <c r="AF768" s="225"/>
      <c r="AG768" s="222"/>
      <c r="AH768" s="227"/>
      <c r="AI768" s="226"/>
      <c r="AJ768" s="340"/>
      <c r="AK768" s="341">
        <f t="shared" si="13"/>
        <v>0</v>
      </c>
      <c r="AL768" s="342"/>
    </row>
    <row r="769" spans="3:38" ht="14" x14ac:dyDescent="0.35">
      <c r="C769" s="241"/>
      <c r="D769" s="225" t="str">
        <f>IF(ISBLANK(Tableau2[[#This Row],[Date de signature]]),"",UPPER(TEXT(Tableau2[[#This Row],[Date de signature]],"mmm")))</f>
        <v/>
      </c>
      <c r="E769" s="231" t="str">
        <f>IF(ISBLANK(Tableau2[[#This Row],[Date de signature]]),"",UPPER(TEXT(Tableau2[[#This Row],[Date de signature]],"AAAA")))</f>
        <v/>
      </c>
      <c r="F769" s="240"/>
      <c r="G769" s="242"/>
      <c r="H769" s="328"/>
      <c r="I769" s="327"/>
      <c r="J769" s="333"/>
      <c r="K769" s="324" t="str">
        <f>IFERROR(VLOOKUP(Tableau2[[#This Row],[Nom association/Sigle]],Tableau1[],2,FALSE),"")</f>
        <v/>
      </c>
      <c r="L769" s="324" t="str">
        <f>IFERROR(VLOOKUP(Tableau2[[#This Row],[Nom association/Sigle]],Tableau1[],4,FALSE),"")</f>
        <v/>
      </c>
      <c r="M769" s="324" t="str">
        <f>IFERROR(VLOOKUP(Tableau2[[#This Row],[Nom association/Sigle]],Tableau1[],5,FALSE),"")</f>
        <v/>
      </c>
      <c r="N769" s="73" t="str">
        <f>IFERROR(VLOOKUP(Tableau2[[#This Row],[Nom association/Sigle]],Tableau1[],6,FALSE),"")</f>
        <v/>
      </c>
      <c r="O769" s="324" t="str">
        <f>IFERROR(VLOOKUP(Tableau2[[#This Row],[Nom association/Sigle]],Tableau1[],7,FALSE),"")</f>
        <v/>
      </c>
      <c r="P769" s="222"/>
      <c r="Q769" s="333"/>
      <c r="R769" s="222"/>
      <c r="S769" s="223"/>
      <c r="T769" s="224"/>
      <c r="U769" s="224"/>
      <c r="V769" s="222"/>
      <c r="W769" s="220"/>
      <c r="X769" s="220" t="str">
        <f>IF(ISBLANK(Tableau2[[#This Row],[Date de début]]),"",UPPER(TEXT(Tableau2[[#This Row],[Date de début]],"mmm")))</f>
        <v/>
      </c>
      <c r="Y769" s="219" t="str">
        <f>IF(ISBLANK(Tableau2[[#This Row],[Date de début]]),"",UPPER(TEXT(Tableau2[[#This Row],[Date de début]],"AAAA")))</f>
        <v/>
      </c>
      <c r="Z769" s="220"/>
      <c r="AA769" s="218" t="str">
        <f>IF(ISBLANK(Tableau2[[#This Row],[Date de fin]]),"",UPPER(TEXT(Tableau2[[#This Row],[Date de fin]],"mmm")))</f>
        <v/>
      </c>
      <c r="AB769" s="221" t="str">
        <f>IF(ISBLANK(Tableau2[[#This Row],[Date de fin]]),"",UPPER(TEXT(Tableau2[[#This Row],[Date de fin]],"AAAA")))</f>
        <v/>
      </c>
      <c r="AC769" s="229">
        <f>DATEDIF(Tableau2[[#This Row],[Date de début]],Tableau2[[#This Row],[Date de fin]],"m")</f>
        <v>0</v>
      </c>
      <c r="AD769" s="224"/>
      <c r="AE769" s="225"/>
      <c r="AF769" s="225"/>
      <c r="AG769" s="222"/>
      <c r="AH769" s="227"/>
      <c r="AI769" s="226"/>
      <c r="AJ769" s="340"/>
      <c r="AK769" s="341">
        <f t="shared" si="13"/>
        <v>0</v>
      </c>
      <c r="AL769" s="342"/>
    </row>
    <row r="770" spans="3:38" ht="14" x14ac:dyDescent="0.35">
      <c r="C770" s="241"/>
      <c r="D770" s="225" t="str">
        <f>IF(ISBLANK(Tableau2[[#This Row],[Date de signature]]),"",UPPER(TEXT(Tableau2[[#This Row],[Date de signature]],"mmm")))</f>
        <v/>
      </c>
      <c r="E770" s="231" t="str">
        <f>IF(ISBLANK(Tableau2[[#This Row],[Date de signature]]),"",UPPER(TEXT(Tableau2[[#This Row],[Date de signature]],"AAAA")))</f>
        <v/>
      </c>
      <c r="F770" s="240"/>
      <c r="G770" s="242"/>
      <c r="H770" s="328"/>
      <c r="I770" s="327"/>
      <c r="J770" s="333"/>
      <c r="K770" s="324" t="str">
        <f>IFERROR(VLOOKUP(Tableau2[[#This Row],[Nom association/Sigle]],Tableau1[],2,FALSE),"")</f>
        <v/>
      </c>
      <c r="L770" s="324" t="str">
        <f>IFERROR(VLOOKUP(Tableau2[[#This Row],[Nom association/Sigle]],Tableau1[],4,FALSE),"")</f>
        <v/>
      </c>
      <c r="M770" s="324" t="str">
        <f>IFERROR(VLOOKUP(Tableau2[[#This Row],[Nom association/Sigle]],Tableau1[],5,FALSE),"")</f>
        <v/>
      </c>
      <c r="N770" s="73" t="str">
        <f>IFERROR(VLOOKUP(Tableau2[[#This Row],[Nom association/Sigle]],Tableau1[],6,FALSE),"")</f>
        <v/>
      </c>
      <c r="O770" s="324" t="str">
        <f>IFERROR(VLOOKUP(Tableau2[[#This Row],[Nom association/Sigle]],Tableau1[],7,FALSE),"")</f>
        <v/>
      </c>
      <c r="P770" s="222"/>
      <c r="Q770" s="333"/>
      <c r="R770" s="222"/>
      <c r="S770" s="223"/>
      <c r="T770" s="224"/>
      <c r="U770" s="224"/>
      <c r="V770" s="222"/>
      <c r="W770" s="220"/>
      <c r="X770" s="220" t="str">
        <f>IF(ISBLANK(Tableau2[[#This Row],[Date de début]]),"",UPPER(TEXT(Tableau2[[#This Row],[Date de début]],"mmm")))</f>
        <v/>
      </c>
      <c r="Y770" s="219" t="str">
        <f>IF(ISBLANK(Tableau2[[#This Row],[Date de début]]),"",UPPER(TEXT(Tableau2[[#This Row],[Date de début]],"AAAA")))</f>
        <v/>
      </c>
      <c r="Z770" s="220"/>
      <c r="AA770" s="218" t="str">
        <f>IF(ISBLANK(Tableau2[[#This Row],[Date de fin]]),"",UPPER(TEXT(Tableau2[[#This Row],[Date de fin]],"mmm")))</f>
        <v/>
      </c>
      <c r="AB770" s="221" t="str">
        <f>IF(ISBLANK(Tableau2[[#This Row],[Date de fin]]),"",UPPER(TEXT(Tableau2[[#This Row],[Date de fin]],"AAAA")))</f>
        <v/>
      </c>
      <c r="AC770" s="229">
        <f>DATEDIF(Tableau2[[#This Row],[Date de début]],Tableau2[[#This Row],[Date de fin]],"m")</f>
        <v>0</v>
      </c>
      <c r="AD770" s="224"/>
      <c r="AE770" s="225"/>
      <c r="AF770" s="225"/>
      <c r="AG770" s="222"/>
      <c r="AH770" s="227"/>
      <c r="AI770" s="226"/>
      <c r="AJ770" s="340"/>
      <c r="AK770" s="341">
        <f t="shared" si="13"/>
        <v>0</v>
      </c>
      <c r="AL770" s="342"/>
    </row>
    <row r="771" spans="3:38" ht="14" x14ac:dyDescent="0.35">
      <c r="C771" s="241"/>
      <c r="D771" s="225" t="str">
        <f>IF(ISBLANK(Tableau2[[#This Row],[Date de signature]]),"",UPPER(TEXT(Tableau2[[#This Row],[Date de signature]],"mmm")))</f>
        <v/>
      </c>
      <c r="E771" s="231" t="str">
        <f>IF(ISBLANK(Tableau2[[#This Row],[Date de signature]]),"",UPPER(TEXT(Tableau2[[#This Row],[Date de signature]],"AAAA")))</f>
        <v/>
      </c>
      <c r="F771" s="240"/>
      <c r="G771" s="242"/>
      <c r="H771" s="328"/>
      <c r="I771" s="327"/>
      <c r="J771" s="333"/>
      <c r="K771" s="324" t="str">
        <f>IFERROR(VLOOKUP(Tableau2[[#This Row],[Nom association/Sigle]],Tableau1[],2,FALSE),"")</f>
        <v/>
      </c>
      <c r="L771" s="324" t="str">
        <f>IFERROR(VLOOKUP(Tableau2[[#This Row],[Nom association/Sigle]],Tableau1[],4,FALSE),"")</f>
        <v/>
      </c>
      <c r="M771" s="324" t="str">
        <f>IFERROR(VLOOKUP(Tableau2[[#This Row],[Nom association/Sigle]],Tableau1[],5,FALSE),"")</f>
        <v/>
      </c>
      <c r="N771" s="73" t="str">
        <f>IFERROR(VLOOKUP(Tableau2[[#This Row],[Nom association/Sigle]],Tableau1[],6,FALSE),"")</f>
        <v/>
      </c>
      <c r="O771" s="324" t="str">
        <f>IFERROR(VLOOKUP(Tableau2[[#This Row],[Nom association/Sigle]],Tableau1[],7,FALSE),"")</f>
        <v/>
      </c>
      <c r="P771" s="222"/>
      <c r="Q771" s="333"/>
      <c r="R771" s="222"/>
      <c r="S771" s="223"/>
      <c r="T771" s="224"/>
      <c r="U771" s="224"/>
      <c r="V771" s="222"/>
      <c r="W771" s="220"/>
      <c r="X771" s="220" t="str">
        <f>IF(ISBLANK(Tableau2[[#This Row],[Date de début]]),"",UPPER(TEXT(Tableau2[[#This Row],[Date de début]],"mmm")))</f>
        <v/>
      </c>
      <c r="Y771" s="219" t="str">
        <f>IF(ISBLANK(Tableau2[[#This Row],[Date de début]]),"",UPPER(TEXT(Tableau2[[#This Row],[Date de début]],"AAAA")))</f>
        <v/>
      </c>
      <c r="Z771" s="220"/>
      <c r="AA771" s="218" t="str">
        <f>IF(ISBLANK(Tableau2[[#This Row],[Date de fin]]),"",UPPER(TEXT(Tableau2[[#This Row],[Date de fin]],"mmm")))</f>
        <v/>
      </c>
      <c r="AB771" s="221" t="str">
        <f>IF(ISBLANK(Tableau2[[#This Row],[Date de fin]]),"",UPPER(TEXT(Tableau2[[#This Row],[Date de fin]],"AAAA")))</f>
        <v/>
      </c>
      <c r="AC771" s="229">
        <f>DATEDIF(Tableau2[[#This Row],[Date de début]],Tableau2[[#This Row],[Date de fin]],"m")</f>
        <v>0</v>
      </c>
      <c r="AD771" s="224"/>
      <c r="AE771" s="225"/>
      <c r="AF771" s="225"/>
      <c r="AG771" s="222"/>
      <c r="AH771" s="227"/>
      <c r="AI771" s="226"/>
      <c r="AJ771" s="340"/>
      <c r="AK771" s="341">
        <f t="shared" si="13"/>
        <v>0</v>
      </c>
      <c r="AL771" s="342"/>
    </row>
    <row r="772" spans="3:38" ht="14" x14ac:dyDescent="0.35">
      <c r="C772" s="241"/>
      <c r="D772" s="225" t="str">
        <f>IF(ISBLANK(Tableau2[[#This Row],[Date de signature]]),"",UPPER(TEXT(Tableau2[[#This Row],[Date de signature]],"mmm")))</f>
        <v/>
      </c>
      <c r="E772" s="231" t="str">
        <f>IF(ISBLANK(Tableau2[[#This Row],[Date de signature]]),"",UPPER(TEXT(Tableau2[[#This Row],[Date de signature]],"AAAA")))</f>
        <v/>
      </c>
      <c r="F772" s="240"/>
      <c r="G772" s="242"/>
      <c r="H772" s="328"/>
      <c r="I772" s="327"/>
      <c r="J772" s="333"/>
      <c r="K772" s="324" t="str">
        <f>IFERROR(VLOOKUP(Tableau2[[#This Row],[Nom association/Sigle]],Tableau1[],2,FALSE),"")</f>
        <v/>
      </c>
      <c r="L772" s="324" t="str">
        <f>IFERROR(VLOOKUP(Tableau2[[#This Row],[Nom association/Sigle]],Tableau1[],4,FALSE),"")</f>
        <v/>
      </c>
      <c r="M772" s="324" t="str">
        <f>IFERROR(VLOOKUP(Tableau2[[#This Row],[Nom association/Sigle]],Tableau1[],5,FALSE),"")</f>
        <v/>
      </c>
      <c r="N772" s="73" t="str">
        <f>IFERROR(VLOOKUP(Tableau2[[#This Row],[Nom association/Sigle]],Tableau1[],6,FALSE),"")</f>
        <v/>
      </c>
      <c r="O772" s="324" t="str">
        <f>IFERROR(VLOOKUP(Tableau2[[#This Row],[Nom association/Sigle]],Tableau1[],7,FALSE),"")</f>
        <v/>
      </c>
      <c r="P772" s="222"/>
      <c r="Q772" s="333"/>
      <c r="R772" s="222"/>
      <c r="S772" s="223"/>
      <c r="T772" s="224"/>
      <c r="U772" s="224"/>
      <c r="V772" s="222"/>
      <c r="W772" s="220"/>
      <c r="X772" s="220" t="str">
        <f>IF(ISBLANK(Tableau2[[#This Row],[Date de début]]),"",UPPER(TEXT(Tableau2[[#This Row],[Date de début]],"mmm")))</f>
        <v/>
      </c>
      <c r="Y772" s="219" t="str">
        <f>IF(ISBLANK(Tableau2[[#This Row],[Date de début]]),"",UPPER(TEXT(Tableau2[[#This Row],[Date de début]],"AAAA")))</f>
        <v/>
      </c>
      <c r="Z772" s="220"/>
      <c r="AA772" s="218" t="str">
        <f>IF(ISBLANK(Tableau2[[#This Row],[Date de fin]]),"",UPPER(TEXT(Tableau2[[#This Row],[Date de fin]],"mmm")))</f>
        <v/>
      </c>
      <c r="AB772" s="221" t="str">
        <f>IF(ISBLANK(Tableau2[[#This Row],[Date de fin]]),"",UPPER(TEXT(Tableau2[[#This Row],[Date de fin]],"AAAA")))</f>
        <v/>
      </c>
      <c r="AC772" s="229">
        <f>DATEDIF(Tableau2[[#This Row],[Date de début]],Tableau2[[#This Row],[Date de fin]],"m")</f>
        <v>0</v>
      </c>
      <c r="AD772" s="224"/>
      <c r="AE772" s="225"/>
      <c r="AF772" s="225"/>
      <c r="AG772" s="222"/>
      <c r="AH772" s="227"/>
      <c r="AI772" s="226"/>
      <c r="AJ772" s="340"/>
      <c r="AK772" s="341">
        <f t="shared" si="13"/>
        <v>0</v>
      </c>
      <c r="AL772" s="342"/>
    </row>
    <row r="773" spans="3:38" ht="14" x14ac:dyDescent="0.35">
      <c r="C773" s="241"/>
      <c r="D773" s="225" t="str">
        <f>IF(ISBLANK(Tableau2[[#This Row],[Date de signature]]),"",UPPER(TEXT(Tableau2[[#This Row],[Date de signature]],"mmm")))</f>
        <v/>
      </c>
      <c r="E773" s="231" t="str">
        <f>IF(ISBLANK(Tableau2[[#This Row],[Date de signature]]),"",UPPER(TEXT(Tableau2[[#This Row],[Date de signature]],"AAAA")))</f>
        <v/>
      </c>
      <c r="F773" s="240"/>
      <c r="G773" s="242"/>
      <c r="H773" s="328"/>
      <c r="I773" s="327"/>
      <c r="J773" s="333"/>
      <c r="K773" s="324" t="str">
        <f>IFERROR(VLOOKUP(Tableau2[[#This Row],[Nom association/Sigle]],Tableau1[],2,FALSE),"")</f>
        <v/>
      </c>
      <c r="L773" s="324" t="str">
        <f>IFERROR(VLOOKUP(Tableau2[[#This Row],[Nom association/Sigle]],Tableau1[],4,FALSE),"")</f>
        <v/>
      </c>
      <c r="M773" s="324" t="str">
        <f>IFERROR(VLOOKUP(Tableau2[[#This Row],[Nom association/Sigle]],Tableau1[],5,FALSE),"")</f>
        <v/>
      </c>
      <c r="N773" s="73" t="str">
        <f>IFERROR(VLOOKUP(Tableau2[[#This Row],[Nom association/Sigle]],Tableau1[],6,FALSE),"")</f>
        <v/>
      </c>
      <c r="O773" s="324" t="str">
        <f>IFERROR(VLOOKUP(Tableau2[[#This Row],[Nom association/Sigle]],Tableau1[],7,FALSE),"")</f>
        <v/>
      </c>
      <c r="P773" s="222"/>
      <c r="Q773" s="333"/>
      <c r="R773" s="222"/>
      <c r="S773" s="223"/>
      <c r="T773" s="224"/>
      <c r="U773" s="224"/>
      <c r="V773" s="222"/>
      <c r="W773" s="220"/>
      <c r="X773" s="220" t="str">
        <f>IF(ISBLANK(Tableau2[[#This Row],[Date de début]]),"",UPPER(TEXT(Tableau2[[#This Row],[Date de début]],"mmm")))</f>
        <v/>
      </c>
      <c r="Y773" s="219" t="str">
        <f>IF(ISBLANK(Tableau2[[#This Row],[Date de début]]),"",UPPER(TEXT(Tableau2[[#This Row],[Date de début]],"AAAA")))</f>
        <v/>
      </c>
      <c r="Z773" s="220"/>
      <c r="AA773" s="218" t="str">
        <f>IF(ISBLANK(Tableau2[[#This Row],[Date de fin]]),"",UPPER(TEXT(Tableau2[[#This Row],[Date de fin]],"mmm")))</f>
        <v/>
      </c>
      <c r="AB773" s="221" t="str">
        <f>IF(ISBLANK(Tableau2[[#This Row],[Date de fin]]),"",UPPER(TEXT(Tableau2[[#This Row],[Date de fin]],"AAAA")))</f>
        <v/>
      </c>
      <c r="AC773" s="229">
        <f>DATEDIF(Tableau2[[#This Row],[Date de début]],Tableau2[[#This Row],[Date de fin]],"m")</f>
        <v>0</v>
      </c>
      <c r="AD773" s="224"/>
      <c r="AE773" s="225"/>
      <c r="AF773" s="225"/>
      <c r="AG773" s="222"/>
      <c r="AH773" s="227"/>
      <c r="AI773" s="226"/>
      <c r="AJ773" s="340"/>
      <c r="AK773" s="341">
        <f t="shared" si="13"/>
        <v>0</v>
      </c>
      <c r="AL773" s="342"/>
    </row>
    <row r="774" spans="3:38" ht="14" x14ac:dyDescent="0.35">
      <c r="C774" s="241"/>
      <c r="D774" s="225" t="str">
        <f>IF(ISBLANK(Tableau2[[#This Row],[Date de signature]]),"",UPPER(TEXT(Tableau2[[#This Row],[Date de signature]],"mmm")))</f>
        <v/>
      </c>
      <c r="E774" s="231" t="str">
        <f>IF(ISBLANK(Tableau2[[#This Row],[Date de signature]]),"",UPPER(TEXT(Tableau2[[#This Row],[Date de signature]],"AAAA")))</f>
        <v/>
      </c>
      <c r="F774" s="240"/>
      <c r="G774" s="242"/>
      <c r="H774" s="328"/>
      <c r="I774" s="327"/>
      <c r="J774" s="333"/>
      <c r="K774" s="324" t="str">
        <f>IFERROR(VLOOKUP(Tableau2[[#This Row],[Nom association/Sigle]],Tableau1[],2,FALSE),"")</f>
        <v/>
      </c>
      <c r="L774" s="324" t="str">
        <f>IFERROR(VLOOKUP(Tableau2[[#This Row],[Nom association/Sigle]],Tableau1[],4,FALSE),"")</f>
        <v/>
      </c>
      <c r="M774" s="324" t="str">
        <f>IFERROR(VLOOKUP(Tableau2[[#This Row],[Nom association/Sigle]],Tableau1[],5,FALSE),"")</f>
        <v/>
      </c>
      <c r="N774" s="73" t="str">
        <f>IFERROR(VLOOKUP(Tableau2[[#This Row],[Nom association/Sigle]],Tableau1[],6,FALSE),"")</f>
        <v/>
      </c>
      <c r="O774" s="324" t="str">
        <f>IFERROR(VLOOKUP(Tableau2[[#This Row],[Nom association/Sigle]],Tableau1[],7,FALSE),"")</f>
        <v/>
      </c>
      <c r="P774" s="222"/>
      <c r="Q774" s="333"/>
      <c r="R774" s="222"/>
      <c r="S774" s="223"/>
      <c r="T774" s="224"/>
      <c r="U774" s="224"/>
      <c r="V774" s="222"/>
      <c r="W774" s="220"/>
      <c r="X774" s="220" t="str">
        <f>IF(ISBLANK(Tableau2[[#This Row],[Date de début]]),"",UPPER(TEXT(Tableau2[[#This Row],[Date de début]],"mmm")))</f>
        <v/>
      </c>
      <c r="Y774" s="219" t="str">
        <f>IF(ISBLANK(Tableau2[[#This Row],[Date de début]]),"",UPPER(TEXT(Tableau2[[#This Row],[Date de début]],"AAAA")))</f>
        <v/>
      </c>
      <c r="Z774" s="220"/>
      <c r="AA774" s="218" t="str">
        <f>IF(ISBLANK(Tableau2[[#This Row],[Date de fin]]),"",UPPER(TEXT(Tableau2[[#This Row],[Date de fin]],"mmm")))</f>
        <v/>
      </c>
      <c r="AB774" s="221" t="str">
        <f>IF(ISBLANK(Tableau2[[#This Row],[Date de fin]]),"",UPPER(TEXT(Tableau2[[#This Row],[Date de fin]],"AAAA")))</f>
        <v/>
      </c>
      <c r="AC774" s="229">
        <f>DATEDIF(Tableau2[[#This Row],[Date de début]],Tableau2[[#This Row],[Date de fin]],"m")</f>
        <v>0</v>
      </c>
      <c r="AD774" s="224"/>
      <c r="AE774" s="225"/>
      <c r="AF774" s="225"/>
      <c r="AG774" s="222"/>
      <c r="AH774" s="227"/>
      <c r="AI774" s="226"/>
      <c r="AJ774" s="340"/>
      <c r="AK774" s="341">
        <f t="shared" si="13"/>
        <v>0</v>
      </c>
      <c r="AL774" s="342"/>
    </row>
    <row r="775" spans="3:38" ht="14" x14ac:dyDescent="0.35">
      <c r="C775" s="241"/>
      <c r="D775" s="225" t="str">
        <f>IF(ISBLANK(Tableau2[[#This Row],[Date de signature]]),"",UPPER(TEXT(Tableau2[[#This Row],[Date de signature]],"mmm")))</f>
        <v/>
      </c>
      <c r="E775" s="231" t="str">
        <f>IF(ISBLANK(Tableau2[[#This Row],[Date de signature]]),"",UPPER(TEXT(Tableau2[[#This Row],[Date de signature]],"AAAA")))</f>
        <v/>
      </c>
      <c r="F775" s="240"/>
      <c r="G775" s="242"/>
      <c r="H775" s="328"/>
      <c r="I775" s="327"/>
      <c r="J775" s="333"/>
      <c r="K775" s="324" t="str">
        <f>IFERROR(VLOOKUP(Tableau2[[#This Row],[Nom association/Sigle]],Tableau1[],2,FALSE),"")</f>
        <v/>
      </c>
      <c r="L775" s="324" t="str">
        <f>IFERROR(VLOOKUP(Tableau2[[#This Row],[Nom association/Sigle]],Tableau1[],4,FALSE),"")</f>
        <v/>
      </c>
      <c r="M775" s="324" t="str">
        <f>IFERROR(VLOOKUP(Tableau2[[#This Row],[Nom association/Sigle]],Tableau1[],5,FALSE),"")</f>
        <v/>
      </c>
      <c r="N775" s="73" t="str">
        <f>IFERROR(VLOOKUP(Tableau2[[#This Row],[Nom association/Sigle]],Tableau1[],6,FALSE),"")</f>
        <v/>
      </c>
      <c r="O775" s="324" t="str">
        <f>IFERROR(VLOOKUP(Tableau2[[#This Row],[Nom association/Sigle]],Tableau1[],7,FALSE),"")</f>
        <v/>
      </c>
      <c r="P775" s="222"/>
      <c r="Q775" s="333"/>
      <c r="R775" s="222"/>
      <c r="S775" s="223"/>
      <c r="T775" s="224"/>
      <c r="U775" s="224"/>
      <c r="V775" s="222"/>
      <c r="W775" s="220"/>
      <c r="X775" s="220" t="str">
        <f>IF(ISBLANK(Tableau2[[#This Row],[Date de début]]),"",UPPER(TEXT(Tableau2[[#This Row],[Date de début]],"mmm")))</f>
        <v/>
      </c>
      <c r="Y775" s="219" t="str">
        <f>IF(ISBLANK(Tableau2[[#This Row],[Date de début]]),"",UPPER(TEXT(Tableau2[[#This Row],[Date de début]],"AAAA")))</f>
        <v/>
      </c>
      <c r="Z775" s="220"/>
      <c r="AA775" s="218" t="str">
        <f>IF(ISBLANK(Tableau2[[#This Row],[Date de fin]]),"",UPPER(TEXT(Tableau2[[#This Row],[Date de fin]],"mmm")))</f>
        <v/>
      </c>
      <c r="AB775" s="221" t="str">
        <f>IF(ISBLANK(Tableau2[[#This Row],[Date de fin]]),"",UPPER(TEXT(Tableau2[[#This Row],[Date de fin]],"AAAA")))</f>
        <v/>
      </c>
      <c r="AC775" s="229">
        <f>DATEDIF(Tableau2[[#This Row],[Date de début]],Tableau2[[#This Row],[Date de fin]],"m")</f>
        <v>0</v>
      </c>
      <c r="AD775" s="224"/>
      <c r="AE775" s="225"/>
      <c r="AF775" s="225"/>
      <c r="AG775" s="222"/>
      <c r="AH775" s="227"/>
      <c r="AI775" s="226"/>
      <c r="AJ775" s="340"/>
      <c r="AK775" s="341">
        <f t="shared" si="13"/>
        <v>0</v>
      </c>
      <c r="AL775" s="342"/>
    </row>
    <row r="776" spans="3:38" ht="14" x14ac:dyDescent="0.35">
      <c r="C776" s="241"/>
      <c r="D776" s="225" t="str">
        <f>IF(ISBLANK(Tableau2[[#This Row],[Date de signature]]),"",UPPER(TEXT(Tableau2[[#This Row],[Date de signature]],"mmm")))</f>
        <v/>
      </c>
      <c r="E776" s="231" t="str">
        <f>IF(ISBLANK(Tableau2[[#This Row],[Date de signature]]),"",UPPER(TEXT(Tableau2[[#This Row],[Date de signature]],"AAAA")))</f>
        <v/>
      </c>
      <c r="F776" s="240"/>
      <c r="G776" s="242"/>
      <c r="H776" s="328"/>
      <c r="I776" s="327"/>
      <c r="J776" s="333"/>
      <c r="K776" s="324" t="str">
        <f>IFERROR(VLOOKUP(Tableau2[[#This Row],[Nom association/Sigle]],Tableau1[],2,FALSE),"")</f>
        <v/>
      </c>
      <c r="L776" s="324" t="str">
        <f>IFERROR(VLOOKUP(Tableau2[[#This Row],[Nom association/Sigle]],Tableau1[],4,FALSE),"")</f>
        <v/>
      </c>
      <c r="M776" s="324" t="str">
        <f>IFERROR(VLOOKUP(Tableau2[[#This Row],[Nom association/Sigle]],Tableau1[],5,FALSE),"")</f>
        <v/>
      </c>
      <c r="N776" s="73" t="str">
        <f>IFERROR(VLOOKUP(Tableau2[[#This Row],[Nom association/Sigle]],Tableau1[],6,FALSE),"")</f>
        <v/>
      </c>
      <c r="O776" s="324" t="str">
        <f>IFERROR(VLOOKUP(Tableau2[[#This Row],[Nom association/Sigle]],Tableau1[],7,FALSE),"")</f>
        <v/>
      </c>
      <c r="P776" s="222"/>
      <c r="Q776" s="333"/>
      <c r="R776" s="222"/>
      <c r="S776" s="223"/>
      <c r="T776" s="224"/>
      <c r="U776" s="224"/>
      <c r="V776" s="222"/>
      <c r="W776" s="220"/>
      <c r="X776" s="220" t="str">
        <f>IF(ISBLANK(Tableau2[[#This Row],[Date de début]]),"",UPPER(TEXT(Tableau2[[#This Row],[Date de début]],"mmm")))</f>
        <v/>
      </c>
      <c r="Y776" s="219" t="str">
        <f>IF(ISBLANK(Tableau2[[#This Row],[Date de début]]),"",UPPER(TEXT(Tableau2[[#This Row],[Date de début]],"AAAA")))</f>
        <v/>
      </c>
      <c r="Z776" s="220"/>
      <c r="AA776" s="218" t="str">
        <f>IF(ISBLANK(Tableau2[[#This Row],[Date de fin]]),"",UPPER(TEXT(Tableau2[[#This Row],[Date de fin]],"mmm")))</f>
        <v/>
      </c>
      <c r="AB776" s="221" t="str">
        <f>IF(ISBLANK(Tableau2[[#This Row],[Date de fin]]),"",UPPER(TEXT(Tableau2[[#This Row],[Date de fin]],"AAAA")))</f>
        <v/>
      </c>
      <c r="AC776" s="229">
        <f>DATEDIF(Tableau2[[#This Row],[Date de début]],Tableau2[[#This Row],[Date de fin]],"m")</f>
        <v>0</v>
      </c>
      <c r="AD776" s="224"/>
      <c r="AE776" s="225"/>
      <c r="AF776" s="225"/>
      <c r="AG776" s="222"/>
      <c r="AH776" s="227"/>
      <c r="AI776" s="226"/>
      <c r="AJ776" s="340"/>
      <c r="AK776" s="341">
        <f t="shared" si="13"/>
        <v>0</v>
      </c>
      <c r="AL776" s="342"/>
    </row>
    <row r="777" spans="3:38" ht="14" x14ac:dyDescent="0.35">
      <c r="C777" s="241"/>
      <c r="D777" s="225" t="str">
        <f>IF(ISBLANK(Tableau2[[#This Row],[Date de signature]]),"",UPPER(TEXT(Tableau2[[#This Row],[Date de signature]],"mmm")))</f>
        <v/>
      </c>
      <c r="E777" s="231" t="str">
        <f>IF(ISBLANK(Tableau2[[#This Row],[Date de signature]]),"",UPPER(TEXT(Tableau2[[#This Row],[Date de signature]],"AAAA")))</f>
        <v/>
      </c>
      <c r="F777" s="240"/>
      <c r="G777" s="242"/>
      <c r="H777" s="328"/>
      <c r="I777" s="327"/>
      <c r="J777" s="333"/>
      <c r="K777" s="324" t="str">
        <f>IFERROR(VLOOKUP(Tableau2[[#This Row],[Nom association/Sigle]],Tableau1[],2,FALSE),"")</f>
        <v/>
      </c>
      <c r="L777" s="324" t="str">
        <f>IFERROR(VLOOKUP(Tableau2[[#This Row],[Nom association/Sigle]],Tableau1[],4,FALSE),"")</f>
        <v/>
      </c>
      <c r="M777" s="324" t="str">
        <f>IFERROR(VLOOKUP(Tableau2[[#This Row],[Nom association/Sigle]],Tableau1[],5,FALSE),"")</f>
        <v/>
      </c>
      <c r="N777" s="73" t="str">
        <f>IFERROR(VLOOKUP(Tableau2[[#This Row],[Nom association/Sigle]],Tableau1[],6,FALSE),"")</f>
        <v/>
      </c>
      <c r="O777" s="324" t="str">
        <f>IFERROR(VLOOKUP(Tableau2[[#This Row],[Nom association/Sigle]],Tableau1[],7,FALSE),"")</f>
        <v/>
      </c>
      <c r="P777" s="222"/>
      <c r="Q777" s="333"/>
      <c r="R777" s="222"/>
      <c r="S777" s="223"/>
      <c r="T777" s="224"/>
      <c r="U777" s="224"/>
      <c r="V777" s="222"/>
      <c r="W777" s="220"/>
      <c r="X777" s="220" t="str">
        <f>IF(ISBLANK(Tableau2[[#This Row],[Date de début]]),"",UPPER(TEXT(Tableau2[[#This Row],[Date de début]],"mmm")))</f>
        <v/>
      </c>
      <c r="Y777" s="219" t="str">
        <f>IF(ISBLANK(Tableau2[[#This Row],[Date de début]]),"",UPPER(TEXT(Tableau2[[#This Row],[Date de début]],"AAAA")))</f>
        <v/>
      </c>
      <c r="Z777" s="220"/>
      <c r="AA777" s="218" t="str">
        <f>IF(ISBLANK(Tableau2[[#This Row],[Date de fin]]),"",UPPER(TEXT(Tableau2[[#This Row],[Date de fin]],"mmm")))</f>
        <v/>
      </c>
      <c r="AB777" s="221" t="str">
        <f>IF(ISBLANK(Tableau2[[#This Row],[Date de fin]]),"",UPPER(TEXT(Tableau2[[#This Row],[Date de fin]],"AAAA")))</f>
        <v/>
      </c>
      <c r="AC777" s="229">
        <f>DATEDIF(Tableau2[[#This Row],[Date de début]],Tableau2[[#This Row],[Date de fin]],"m")</f>
        <v>0</v>
      </c>
      <c r="AD777" s="224"/>
      <c r="AE777" s="225"/>
      <c r="AF777" s="225"/>
      <c r="AG777" s="222"/>
      <c r="AH777" s="227"/>
      <c r="AI777" s="226"/>
      <c r="AJ777" s="340"/>
      <c r="AK777" s="341">
        <f t="shared" si="13"/>
        <v>0</v>
      </c>
      <c r="AL777" s="342"/>
    </row>
    <row r="778" spans="3:38" ht="14" x14ac:dyDescent="0.35">
      <c r="C778" s="241"/>
      <c r="D778" s="225" t="str">
        <f>IF(ISBLANK(Tableau2[[#This Row],[Date de signature]]),"",UPPER(TEXT(Tableau2[[#This Row],[Date de signature]],"mmm")))</f>
        <v/>
      </c>
      <c r="E778" s="231" t="str">
        <f>IF(ISBLANK(Tableau2[[#This Row],[Date de signature]]),"",UPPER(TEXT(Tableau2[[#This Row],[Date de signature]],"AAAA")))</f>
        <v/>
      </c>
      <c r="F778" s="240"/>
      <c r="G778" s="242"/>
      <c r="H778" s="328"/>
      <c r="I778" s="327"/>
      <c r="J778" s="333"/>
      <c r="K778" s="324" t="str">
        <f>IFERROR(VLOOKUP(Tableau2[[#This Row],[Nom association/Sigle]],Tableau1[],2,FALSE),"")</f>
        <v/>
      </c>
      <c r="L778" s="324" t="str">
        <f>IFERROR(VLOOKUP(Tableau2[[#This Row],[Nom association/Sigle]],Tableau1[],4,FALSE),"")</f>
        <v/>
      </c>
      <c r="M778" s="324" t="str">
        <f>IFERROR(VLOOKUP(Tableau2[[#This Row],[Nom association/Sigle]],Tableau1[],5,FALSE),"")</f>
        <v/>
      </c>
      <c r="N778" s="73" t="str">
        <f>IFERROR(VLOOKUP(Tableau2[[#This Row],[Nom association/Sigle]],Tableau1[],6,FALSE),"")</f>
        <v/>
      </c>
      <c r="O778" s="324" t="str">
        <f>IFERROR(VLOOKUP(Tableau2[[#This Row],[Nom association/Sigle]],Tableau1[],7,FALSE),"")</f>
        <v/>
      </c>
      <c r="P778" s="222"/>
      <c r="Q778" s="333"/>
      <c r="R778" s="222"/>
      <c r="S778" s="223"/>
      <c r="T778" s="224"/>
      <c r="U778" s="224"/>
      <c r="V778" s="222"/>
      <c r="W778" s="220"/>
      <c r="X778" s="220" t="str">
        <f>IF(ISBLANK(Tableau2[[#This Row],[Date de début]]),"",UPPER(TEXT(Tableau2[[#This Row],[Date de début]],"mmm")))</f>
        <v/>
      </c>
      <c r="Y778" s="219" t="str">
        <f>IF(ISBLANK(Tableau2[[#This Row],[Date de début]]),"",UPPER(TEXT(Tableau2[[#This Row],[Date de début]],"AAAA")))</f>
        <v/>
      </c>
      <c r="Z778" s="220"/>
      <c r="AA778" s="218" t="str">
        <f>IF(ISBLANK(Tableau2[[#This Row],[Date de fin]]),"",UPPER(TEXT(Tableau2[[#This Row],[Date de fin]],"mmm")))</f>
        <v/>
      </c>
      <c r="AB778" s="221" t="str">
        <f>IF(ISBLANK(Tableau2[[#This Row],[Date de fin]]),"",UPPER(TEXT(Tableau2[[#This Row],[Date de fin]],"AAAA")))</f>
        <v/>
      </c>
      <c r="AC778" s="229">
        <f>DATEDIF(Tableau2[[#This Row],[Date de début]],Tableau2[[#This Row],[Date de fin]],"m")</f>
        <v>0</v>
      </c>
      <c r="AD778" s="224"/>
      <c r="AE778" s="225"/>
      <c r="AF778" s="225"/>
      <c r="AG778" s="222"/>
      <c r="AH778" s="227"/>
      <c r="AI778" s="226"/>
      <c r="AJ778" s="340"/>
      <c r="AK778" s="341">
        <f t="shared" si="13"/>
        <v>0</v>
      </c>
      <c r="AL778" s="342"/>
    </row>
    <row r="779" spans="3:38" ht="14" x14ac:dyDescent="0.35">
      <c r="C779" s="241"/>
      <c r="D779" s="225" t="str">
        <f>IF(ISBLANK(Tableau2[[#This Row],[Date de signature]]),"",UPPER(TEXT(Tableau2[[#This Row],[Date de signature]],"mmm")))</f>
        <v/>
      </c>
      <c r="E779" s="231" t="str">
        <f>IF(ISBLANK(Tableau2[[#This Row],[Date de signature]]),"",UPPER(TEXT(Tableau2[[#This Row],[Date de signature]],"AAAA")))</f>
        <v/>
      </c>
      <c r="F779" s="240"/>
      <c r="G779" s="242"/>
      <c r="H779" s="328"/>
      <c r="I779" s="327"/>
      <c r="J779" s="333"/>
      <c r="K779" s="324" t="str">
        <f>IFERROR(VLOOKUP(Tableau2[[#This Row],[Nom association/Sigle]],Tableau1[],2,FALSE),"")</f>
        <v/>
      </c>
      <c r="L779" s="324" t="str">
        <f>IFERROR(VLOOKUP(Tableau2[[#This Row],[Nom association/Sigle]],Tableau1[],4,FALSE),"")</f>
        <v/>
      </c>
      <c r="M779" s="324" t="str">
        <f>IFERROR(VLOOKUP(Tableau2[[#This Row],[Nom association/Sigle]],Tableau1[],5,FALSE),"")</f>
        <v/>
      </c>
      <c r="N779" s="73" t="str">
        <f>IFERROR(VLOOKUP(Tableau2[[#This Row],[Nom association/Sigle]],Tableau1[],6,FALSE),"")</f>
        <v/>
      </c>
      <c r="O779" s="324" t="str">
        <f>IFERROR(VLOOKUP(Tableau2[[#This Row],[Nom association/Sigle]],Tableau1[],7,FALSE),"")</f>
        <v/>
      </c>
      <c r="P779" s="222"/>
      <c r="Q779" s="333"/>
      <c r="R779" s="222"/>
      <c r="S779" s="223"/>
      <c r="T779" s="224"/>
      <c r="U779" s="224"/>
      <c r="V779" s="222"/>
      <c r="W779" s="220"/>
      <c r="X779" s="220" t="str">
        <f>IF(ISBLANK(Tableau2[[#This Row],[Date de début]]),"",UPPER(TEXT(Tableau2[[#This Row],[Date de début]],"mmm")))</f>
        <v/>
      </c>
      <c r="Y779" s="219" t="str">
        <f>IF(ISBLANK(Tableau2[[#This Row],[Date de début]]),"",UPPER(TEXT(Tableau2[[#This Row],[Date de début]],"AAAA")))</f>
        <v/>
      </c>
      <c r="Z779" s="220"/>
      <c r="AA779" s="218" t="str">
        <f>IF(ISBLANK(Tableau2[[#This Row],[Date de fin]]),"",UPPER(TEXT(Tableau2[[#This Row],[Date de fin]],"mmm")))</f>
        <v/>
      </c>
      <c r="AB779" s="221" t="str">
        <f>IF(ISBLANK(Tableau2[[#This Row],[Date de fin]]),"",UPPER(TEXT(Tableau2[[#This Row],[Date de fin]],"AAAA")))</f>
        <v/>
      </c>
      <c r="AC779" s="229">
        <f>DATEDIF(Tableau2[[#This Row],[Date de début]],Tableau2[[#This Row],[Date de fin]],"m")</f>
        <v>0</v>
      </c>
      <c r="AD779" s="224"/>
      <c r="AE779" s="225"/>
      <c r="AF779" s="225"/>
      <c r="AG779" s="222"/>
      <c r="AH779" s="227"/>
      <c r="AI779" s="226"/>
      <c r="AJ779" s="340"/>
      <c r="AK779" s="341">
        <f t="shared" si="13"/>
        <v>0</v>
      </c>
      <c r="AL779" s="342"/>
    </row>
    <row r="780" spans="3:38" ht="14" x14ac:dyDescent="0.35">
      <c r="C780" s="241"/>
      <c r="D780" s="225" t="str">
        <f>IF(ISBLANK(Tableau2[[#This Row],[Date de signature]]),"",UPPER(TEXT(Tableau2[[#This Row],[Date de signature]],"mmm")))</f>
        <v/>
      </c>
      <c r="E780" s="231" t="str">
        <f>IF(ISBLANK(Tableau2[[#This Row],[Date de signature]]),"",UPPER(TEXT(Tableau2[[#This Row],[Date de signature]],"AAAA")))</f>
        <v/>
      </c>
      <c r="F780" s="240"/>
      <c r="G780" s="242"/>
      <c r="H780" s="328"/>
      <c r="I780" s="327"/>
      <c r="J780" s="333"/>
      <c r="K780" s="324" t="str">
        <f>IFERROR(VLOOKUP(Tableau2[[#This Row],[Nom association/Sigle]],Tableau1[],2,FALSE),"")</f>
        <v/>
      </c>
      <c r="L780" s="324" t="str">
        <f>IFERROR(VLOOKUP(Tableau2[[#This Row],[Nom association/Sigle]],Tableau1[],4,FALSE),"")</f>
        <v/>
      </c>
      <c r="M780" s="324" t="str">
        <f>IFERROR(VLOOKUP(Tableau2[[#This Row],[Nom association/Sigle]],Tableau1[],5,FALSE),"")</f>
        <v/>
      </c>
      <c r="N780" s="73" t="str">
        <f>IFERROR(VLOOKUP(Tableau2[[#This Row],[Nom association/Sigle]],Tableau1[],6,FALSE),"")</f>
        <v/>
      </c>
      <c r="O780" s="324" t="str">
        <f>IFERROR(VLOOKUP(Tableau2[[#This Row],[Nom association/Sigle]],Tableau1[],7,FALSE),"")</f>
        <v/>
      </c>
      <c r="P780" s="222"/>
      <c r="Q780" s="333"/>
      <c r="R780" s="222"/>
      <c r="S780" s="223"/>
      <c r="T780" s="224"/>
      <c r="U780" s="224"/>
      <c r="V780" s="222"/>
      <c r="W780" s="220"/>
      <c r="X780" s="220" t="str">
        <f>IF(ISBLANK(Tableau2[[#This Row],[Date de début]]),"",UPPER(TEXT(Tableau2[[#This Row],[Date de début]],"mmm")))</f>
        <v/>
      </c>
      <c r="Y780" s="219" t="str">
        <f>IF(ISBLANK(Tableau2[[#This Row],[Date de début]]),"",UPPER(TEXT(Tableau2[[#This Row],[Date de début]],"AAAA")))</f>
        <v/>
      </c>
      <c r="Z780" s="220"/>
      <c r="AA780" s="218" t="str">
        <f>IF(ISBLANK(Tableau2[[#This Row],[Date de fin]]),"",UPPER(TEXT(Tableau2[[#This Row],[Date de fin]],"mmm")))</f>
        <v/>
      </c>
      <c r="AB780" s="221" t="str">
        <f>IF(ISBLANK(Tableau2[[#This Row],[Date de fin]]),"",UPPER(TEXT(Tableau2[[#This Row],[Date de fin]],"AAAA")))</f>
        <v/>
      </c>
      <c r="AC780" s="229">
        <f>DATEDIF(Tableau2[[#This Row],[Date de début]],Tableau2[[#This Row],[Date de fin]],"m")</f>
        <v>0</v>
      </c>
      <c r="AD780" s="224"/>
      <c r="AE780" s="225"/>
      <c r="AF780" s="225"/>
      <c r="AG780" s="222"/>
      <c r="AH780" s="227"/>
      <c r="AI780" s="226"/>
      <c r="AJ780" s="340"/>
      <c r="AK780" s="341">
        <f t="shared" si="13"/>
        <v>0</v>
      </c>
      <c r="AL780" s="342"/>
    </row>
    <row r="781" spans="3:38" ht="14" x14ac:dyDescent="0.35">
      <c r="C781" s="241"/>
      <c r="D781" s="225" t="str">
        <f>IF(ISBLANK(Tableau2[[#This Row],[Date de signature]]),"",UPPER(TEXT(Tableau2[[#This Row],[Date de signature]],"mmm")))</f>
        <v/>
      </c>
      <c r="E781" s="231" t="str">
        <f>IF(ISBLANK(Tableau2[[#This Row],[Date de signature]]),"",UPPER(TEXT(Tableau2[[#This Row],[Date de signature]],"AAAA")))</f>
        <v/>
      </c>
      <c r="F781" s="240"/>
      <c r="G781" s="242"/>
      <c r="H781" s="328"/>
      <c r="I781" s="327"/>
      <c r="J781" s="333"/>
      <c r="K781" s="324" t="str">
        <f>IFERROR(VLOOKUP(Tableau2[[#This Row],[Nom association/Sigle]],Tableau1[],2,FALSE),"")</f>
        <v/>
      </c>
      <c r="L781" s="324" t="str">
        <f>IFERROR(VLOOKUP(Tableau2[[#This Row],[Nom association/Sigle]],Tableau1[],4,FALSE),"")</f>
        <v/>
      </c>
      <c r="M781" s="324" t="str">
        <f>IFERROR(VLOOKUP(Tableau2[[#This Row],[Nom association/Sigle]],Tableau1[],5,FALSE),"")</f>
        <v/>
      </c>
      <c r="N781" s="73" t="str">
        <f>IFERROR(VLOOKUP(Tableau2[[#This Row],[Nom association/Sigle]],Tableau1[],6,FALSE),"")</f>
        <v/>
      </c>
      <c r="O781" s="324" t="str">
        <f>IFERROR(VLOOKUP(Tableau2[[#This Row],[Nom association/Sigle]],Tableau1[],7,FALSE),"")</f>
        <v/>
      </c>
      <c r="P781" s="222"/>
      <c r="Q781" s="333"/>
      <c r="R781" s="222"/>
      <c r="S781" s="223"/>
      <c r="T781" s="224"/>
      <c r="U781" s="224"/>
      <c r="V781" s="222"/>
      <c r="W781" s="220"/>
      <c r="X781" s="220" t="str">
        <f>IF(ISBLANK(Tableau2[[#This Row],[Date de début]]),"",UPPER(TEXT(Tableau2[[#This Row],[Date de début]],"mmm")))</f>
        <v/>
      </c>
      <c r="Y781" s="219" t="str">
        <f>IF(ISBLANK(Tableau2[[#This Row],[Date de début]]),"",UPPER(TEXT(Tableau2[[#This Row],[Date de début]],"AAAA")))</f>
        <v/>
      </c>
      <c r="Z781" s="220"/>
      <c r="AA781" s="218" t="str">
        <f>IF(ISBLANK(Tableau2[[#This Row],[Date de fin]]),"",UPPER(TEXT(Tableau2[[#This Row],[Date de fin]],"mmm")))</f>
        <v/>
      </c>
      <c r="AB781" s="221" t="str">
        <f>IF(ISBLANK(Tableau2[[#This Row],[Date de fin]]),"",UPPER(TEXT(Tableau2[[#This Row],[Date de fin]],"AAAA")))</f>
        <v/>
      </c>
      <c r="AC781" s="229">
        <f>DATEDIF(Tableau2[[#This Row],[Date de début]],Tableau2[[#This Row],[Date de fin]],"m")</f>
        <v>0</v>
      </c>
      <c r="AD781" s="224"/>
      <c r="AE781" s="225"/>
      <c r="AF781" s="225"/>
      <c r="AG781" s="222"/>
      <c r="AH781" s="227"/>
      <c r="AI781" s="226"/>
      <c r="AJ781" s="340"/>
      <c r="AK781" s="341">
        <f t="shared" si="13"/>
        <v>0</v>
      </c>
      <c r="AL781" s="342"/>
    </row>
    <row r="782" spans="3:38" ht="14" x14ac:dyDescent="0.35">
      <c r="C782" s="241"/>
      <c r="D782" s="225" t="str">
        <f>IF(ISBLANK(Tableau2[[#This Row],[Date de signature]]),"",UPPER(TEXT(Tableau2[[#This Row],[Date de signature]],"mmm")))</f>
        <v/>
      </c>
      <c r="E782" s="231" t="str">
        <f>IF(ISBLANK(Tableau2[[#This Row],[Date de signature]]),"",UPPER(TEXT(Tableau2[[#This Row],[Date de signature]],"AAAA")))</f>
        <v/>
      </c>
      <c r="F782" s="240"/>
      <c r="G782" s="242"/>
      <c r="H782" s="328"/>
      <c r="I782" s="327"/>
      <c r="J782" s="333"/>
      <c r="K782" s="324" t="str">
        <f>IFERROR(VLOOKUP(Tableau2[[#This Row],[Nom association/Sigle]],Tableau1[],2,FALSE),"")</f>
        <v/>
      </c>
      <c r="L782" s="324" t="str">
        <f>IFERROR(VLOOKUP(Tableau2[[#This Row],[Nom association/Sigle]],Tableau1[],4,FALSE),"")</f>
        <v/>
      </c>
      <c r="M782" s="324" t="str">
        <f>IFERROR(VLOOKUP(Tableau2[[#This Row],[Nom association/Sigle]],Tableau1[],5,FALSE),"")</f>
        <v/>
      </c>
      <c r="N782" s="73" t="str">
        <f>IFERROR(VLOOKUP(Tableau2[[#This Row],[Nom association/Sigle]],Tableau1[],6,FALSE),"")</f>
        <v/>
      </c>
      <c r="O782" s="324" t="str">
        <f>IFERROR(VLOOKUP(Tableau2[[#This Row],[Nom association/Sigle]],Tableau1[],7,FALSE),"")</f>
        <v/>
      </c>
      <c r="P782" s="222"/>
      <c r="Q782" s="333"/>
      <c r="R782" s="222"/>
      <c r="S782" s="223"/>
      <c r="T782" s="224"/>
      <c r="U782" s="224"/>
      <c r="V782" s="222"/>
      <c r="W782" s="220"/>
      <c r="X782" s="220" t="str">
        <f>IF(ISBLANK(Tableau2[[#This Row],[Date de début]]),"",UPPER(TEXT(Tableau2[[#This Row],[Date de début]],"mmm")))</f>
        <v/>
      </c>
      <c r="Y782" s="219" t="str">
        <f>IF(ISBLANK(Tableau2[[#This Row],[Date de début]]),"",UPPER(TEXT(Tableau2[[#This Row],[Date de début]],"AAAA")))</f>
        <v/>
      </c>
      <c r="Z782" s="220"/>
      <c r="AA782" s="218" t="str">
        <f>IF(ISBLANK(Tableau2[[#This Row],[Date de fin]]),"",UPPER(TEXT(Tableau2[[#This Row],[Date de fin]],"mmm")))</f>
        <v/>
      </c>
      <c r="AB782" s="221" t="str">
        <f>IF(ISBLANK(Tableau2[[#This Row],[Date de fin]]),"",UPPER(TEXT(Tableau2[[#This Row],[Date de fin]],"AAAA")))</f>
        <v/>
      </c>
      <c r="AC782" s="229">
        <f>DATEDIF(Tableau2[[#This Row],[Date de début]],Tableau2[[#This Row],[Date de fin]],"m")</f>
        <v>0</v>
      </c>
      <c r="AD782" s="224"/>
      <c r="AE782" s="225"/>
      <c r="AF782" s="225"/>
      <c r="AG782" s="222"/>
      <c r="AH782" s="227"/>
      <c r="AI782" s="226"/>
      <c r="AJ782" s="340"/>
      <c r="AK782" s="341">
        <f t="shared" si="13"/>
        <v>0</v>
      </c>
      <c r="AL782" s="342"/>
    </row>
    <row r="783" spans="3:38" ht="14" x14ac:dyDescent="0.35">
      <c r="C783" s="241"/>
      <c r="D783" s="225" t="str">
        <f>IF(ISBLANK(Tableau2[[#This Row],[Date de signature]]),"",UPPER(TEXT(Tableau2[[#This Row],[Date de signature]],"mmm")))</f>
        <v/>
      </c>
      <c r="E783" s="231" t="str">
        <f>IF(ISBLANK(Tableau2[[#This Row],[Date de signature]]),"",UPPER(TEXT(Tableau2[[#This Row],[Date de signature]],"AAAA")))</f>
        <v/>
      </c>
      <c r="F783" s="240"/>
      <c r="G783" s="242"/>
      <c r="H783" s="328"/>
      <c r="I783" s="327"/>
      <c r="J783" s="333"/>
      <c r="K783" s="324" t="str">
        <f>IFERROR(VLOOKUP(Tableau2[[#This Row],[Nom association/Sigle]],Tableau1[],2,FALSE),"")</f>
        <v/>
      </c>
      <c r="L783" s="324" t="str">
        <f>IFERROR(VLOOKUP(Tableau2[[#This Row],[Nom association/Sigle]],Tableau1[],4,FALSE),"")</f>
        <v/>
      </c>
      <c r="M783" s="324" t="str">
        <f>IFERROR(VLOOKUP(Tableau2[[#This Row],[Nom association/Sigle]],Tableau1[],5,FALSE),"")</f>
        <v/>
      </c>
      <c r="N783" s="73" t="str">
        <f>IFERROR(VLOOKUP(Tableau2[[#This Row],[Nom association/Sigle]],Tableau1[],6,FALSE),"")</f>
        <v/>
      </c>
      <c r="O783" s="324" t="str">
        <f>IFERROR(VLOOKUP(Tableau2[[#This Row],[Nom association/Sigle]],Tableau1[],7,FALSE),"")</f>
        <v/>
      </c>
      <c r="P783" s="222"/>
      <c r="Q783" s="333"/>
      <c r="R783" s="222"/>
      <c r="S783" s="223"/>
      <c r="T783" s="224"/>
      <c r="U783" s="224"/>
      <c r="V783" s="222"/>
      <c r="W783" s="220"/>
      <c r="X783" s="220" t="str">
        <f>IF(ISBLANK(Tableau2[[#This Row],[Date de début]]),"",UPPER(TEXT(Tableau2[[#This Row],[Date de début]],"mmm")))</f>
        <v/>
      </c>
      <c r="Y783" s="219" t="str">
        <f>IF(ISBLANK(Tableau2[[#This Row],[Date de début]]),"",UPPER(TEXT(Tableau2[[#This Row],[Date de début]],"AAAA")))</f>
        <v/>
      </c>
      <c r="Z783" s="220"/>
      <c r="AA783" s="218" t="str">
        <f>IF(ISBLANK(Tableau2[[#This Row],[Date de fin]]),"",UPPER(TEXT(Tableau2[[#This Row],[Date de fin]],"mmm")))</f>
        <v/>
      </c>
      <c r="AB783" s="221" t="str">
        <f>IF(ISBLANK(Tableau2[[#This Row],[Date de fin]]),"",UPPER(TEXT(Tableau2[[#This Row],[Date de fin]],"AAAA")))</f>
        <v/>
      </c>
      <c r="AC783" s="229">
        <f>DATEDIF(Tableau2[[#This Row],[Date de début]],Tableau2[[#This Row],[Date de fin]],"m")</f>
        <v>0</v>
      </c>
      <c r="AD783" s="224"/>
      <c r="AE783" s="225"/>
      <c r="AF783" s="225"/>
      <c r="AG783" s="222"/>
      <c r="AH783" s="227"/>
      <c r="AI783" s="226"/>
      <c r="AJ783" s="340"/>
      <c r="AK783" s="341">
        <f t="shared" si="13"/>
        <v>0</v>
      </c>
      <c r="AL783" s="342"/>
    </row>
    <row r="784" spans="3:38" ht="14" x14ac:dyDescent="0.35">
      <c r="C784" s="241"/>
      <c r="D784" s="225" t="str">
        <f>IF(ISBLANK(Tableau2[[#This Row],[Date de signature]]),"",UPPER(TEXT(Tableau2[[#This Row],[Date de signature]],"mmm")))</f>
        <v/>
      </c>
      <c r="E784" s="231" t="str">
        <f>IF(ISBLANK(Tableau2[[#This Row],[Date de signature]]),"",UPPER(TEXT(Tableau2[[#This Row],[Date de signature]],"AAAA")))</f>
        <v/>
      </c>
      <c r="F784" s="240"/>
      <c r="G784" s="242"/>
      <c r="H784" s="328"/>
      <c r="I784" s="327"/>
      <c r="J784" s="333"/>
      <c r="K784" s="324" t="str">
        <f>IFERROR(VLOOKUP(Tableau2[[#This Row],[Nom association/Sigle]],Tableau1[],2,FALSE),"")</f>
        <v/>
      </c>
      <c r="L784" s="324" t="str">
        <f>IFERROR(VLOOKUP(Tableau2[[#This Row],[Nom association/Sigle]],Tableau1[],4,FALSE),"")</f>
        <v/>
      </c>
      <c r="M784" s="324" t="str">
        <f>IFERROR(VLOOKUP(Tableau2[[#This Row],[Nom association/Sigle]],Tableau1[],5,FALSE),"")</f>
        <v/>
      </c>
      <c r="N784" s="73" t="str">
        <f>IFERROR(VLOOKUP(Tableau2[[#This Row],[Nom association/Sigle]],Tableau1[],6,FALSE),"")</f>
        <v/>
      </c>
      <c r="O784" s="324" t="str">
        <f>IFERROR(VLOOKUP(Tableau2[[#This Row],[Nom association/Sigle]],Tableau1[],7,FALSE),"")</f>
        <v/>
      </c>
      <c r="P784" s="222"/>
      <c r="Q784" s="333"/>
      <c r="R784" s="222"/>
      <c r="S784" s="223"/>
      <c r="T784" s="224"/>
      <c r="U784" s="224"/>
      <c r="V784" s="222"/>
      <c r="W784" s="220"/>
      <c r="X784" s="220" t="str">
        <f>IF(ISBLANK(Tableau2[[#This Row],[Date de début]]),"",UPPER(TEXT(Tableau2[[#This Row],[Date de début]],"mmm")))</f>
        <v/>
      </c>
      <c r="Y784" s="219" t="str">
        <f>IF(ISBLANK(Tableau2[[#This Row],[Date de début]]),"",UPPER(TEXT(Tableau2[[#This Row],[Date de début]],"AAAA")))</f>
        <v/>
      </c>
      <c r="Z784" s="220"/>
      <c r="AA784" s="218" t="str">
        <f>IF(ISBLANK(Tableau2[[#This Row],[Date de fin]]),"",UPPER(TEXT(Tableau2[[#This Row],[Date de fin]],"mmm")))</f>
        <v/>
      </c>
      <c r="AB784" s="221" t="str">
        <f>IF(ISBLANK(Tableau2[[#This Row],[Date de fin]]),"",UPPER(TEXT(Tableau2[[#This Row],[Date de fin]],"AAAA")))</f>
        <v/>
      </c>
      <c r="AC784" s="229">
        <f>DATEDIF(Tableau2[[#This Row],[Date de début]],Tableau2[[#This Row],[Date de fin]],"m")</f>
        <v>0</v>
      </c>
      <c r="AD784" s="224"/>
      <c r="AE784" s="225"/>
      <c r="AF784" s="225"/>
      <c r="AG784" s="222"/>
      <c r="AH784" s="227"/>
      <c r="AI784" s="226"/>
      <c r="AJ784" s="340"/>
      <c r="AK784" s="341">
        <f t="shared" si="13"/>
        <v>0</v>
      </c>
      <c r="AL784" s="342"/>
    </row>
    <row r="785" spans="3:38" ht="14" x14ac:dyDescent="0.35">
      <c r="C785" s="241"/>
      <c r="D785" s="225" t="str">
        <f>IF(ISBLANK(Tableau2[[#This Row],[Date de signature]]),"",UPPER(TEXT(Tableau2[[#This Row],[Date de signature]],"mmm")))</f>
        <v/>
      </c>
      <c r="E785" s="231" t="str">
        <f>IF(ISBLANK(Tableau2[[#This Row],[Date de signature]]),"",UPPER(TEXT(Tableau2[[#This Row],[Date de signature]],"AAAA")))</f>
        <v/>
      </c>
      <c r="F785" s="240"/>
      <c r="G785" s="242"/>
      <c r="H785" s="328"/>
      <c r="I785" s="327"/>
      <c r="J785" s="333"/>
      <c r="K785" s="324" t="str">
        <f>IFERROR(VLOOKUP(Tableau2[[#This Row],[Nom association/Sigle]],Tableau1[],2,FALSE),"")</f>
        <v/>
      </c>
      <c r="L785" s="324" t="str">
        <f>IFERROR(VLOOKUP(Tableau2[[#This Row],[Nom association/Sigle]],Tableau1[],4,FALSE),"")</f>
        <v/>
      </c>
      <c r="M785" s="324" t="str">
        <f>IFERROR(VLOOKUP(Tableau2[[#This Row],[Nom association/Sigle]],Tableau1[],5,FALSE),"")</f>
        <v/>
      </c>
      <c r="N785" s="73" t="str">
        <f>IFERROR(VLOOKUP(Tableau2[[#This Row],[Nom association/Sigle]],Tableau1[],6,FALSE),"")</f>
        <v/>
      </c>
      <c r="O785" s="324" t="str">
        <f>IFERROR(VLOOKUP(Tableau2[[#This Row],[Nom association/Sigle]],Tableau1[],7,FALSE),"")</f>
        <v/>
      </c>
      <c r="P785" s="222"/>
      <c r="Q785" s="333"/>
      <c r="R785" s="222"/>
      <c r="S785" s="223"/>
      <c r="T785" s="224"/>
      <c r="U785" s="224"/>
      <c r="V785" s="222"/>
      <c r="W785" s="220"/>
      <c r="X785" s="220" t="str">
        <f>IF(ISBLANK(Tableau2[[#This Row],[Date de début]]),"",UPPER(TEXT(Tableau2[[#This Row],[Date de début]],"mmm")))</f>
        <v/>
      </c>
      <c r="Y785" s="219" t="str">
        <f>IF(ISBLANK(Tableau2[[#This Row],[Date de début]]),"",UPPER(TEXT(Tableau2[[#This Row],[Date de début]],"AAAA")))</f>
        <v/>
      </c>
      <c r="Z785" s="220"/>
      <c r="AA785" s="218" t="str">
        <f>IF(ISBLANK(Tableau2[[#This Row],[Date de fin]]),"",UPPER(TEXT(Tableau2[[#This Row],[Date de fin]],"mmm")))</f>
        <v/>
      </c>
      <c r="AB785" s="221" t="str">
        <f>IF(ISBLANK(Tableau2[[#This Row],[Date de fin]]),"",UPPER(TEXT(Tableau2[[#This Row],[Date de fin]],"AAAA")))</f>
        <v/>
      </c>
      <c r="AC785" s="229">
        <f>DATEDIF(Tableau2[[#This Row],[Date de début]],Tableau2[[#This Row],[Date de fin]],"m")</f>
        <v>0</v>
      </c>
      <c r="AD785" s="224"/>
      <c r="AE785" s="225"/>
      <c r="AF785" s="225"/>
      <c r="AG785" s="222"/>
      <c r="AH785" s="227"/>
      <c r="AI785" s="226"/>
      <c r="AJ785" s="340"/>
      <c r="AK785" s="341">
        <f t="shared" si="13"/>
        <v>0</v>
      </c>
      <c r="AL785" s="342"/>
    </row>
    <row r="786" spans="3:38" ht="14" x14ac:dyDescent="0.35">
      <c r="C786" s="241"/>
      <c r="D786" s="225" t="str">
        <f>IF(ISBLANK(Tableau2[[#This Row],[Date de signature]]),"",UPPER(TEXT(Tableau2[[#This Row],[Date de signature]],"mmm")))</f>
        <v/>
      </c>
      <c r="E786" s="231" t="str">
        <f>IF(ISBLANK(Tableau2[[#This Row],[Date de signature]]),"",UPPER(TEXT(Tableau2[[#This Row],[Date de signature]],"AAAA")))</f>
        <v/>
      </c>
      <c r="F786" s="240"/>
      <c r="G786" s="242"/>
      <c r="H786" s="328"/>
      <c r="I786" s="327"/>
      <c r="J786" s="333"/>
      <c r="K786" s="324" t="str">
        <f>IFERROR(VLOOKUP(Tableau2[[#This Row],[Nom association/Sigle]],Tableau1[],2,FALSE),"")</f>
        <v/>
      </c>
      <c r="L786" s="324" t="str">
        <f>IFERROR(VLOOKUP(Tableau2[[#This Row],[Nom association/Sigle]],Tableau1[],4,FALSE),"")</f>
        <v/>
      </c>
      <c r="M786" s="324" t="str">
        <f>IFERROR(VLOOKUP(Tableau2[[#This Row],[Nom association/Sigle]],Tableau1[],5,FALSE),"")</f>
        <v/>
      </c>
      <c r="N786" s="73" t="str">
        <f>IFERROR(VLOOKUP(Tableau2[[#This Row],[Nom association/Sigle]],Tableau1[],6,FALSE),"")</f>
        <v/>
      </c>
      <c r="O786" s="324" t="str">
        <f>IFERROR(VLOOKUP(Tableau2[[#This Row],[Nom association/Sigle]],Tableau1[],7,FALSE),"")</f>
        <v/>
      </c>
      <c r="P786" s="222"/>
      <c r="Q786" s="333"/>
      <c r="R786" s="222"/>
      <c r="S786" s="223"/>
      <c r="T786" s="224"/>
      <c r="U786" s="224"/>
      <c r="V786" s="222"/>
      <c r="W786" s="220"/>
      <c r="X786" s="220" t="str">
        <f>IF(ISBLANK(Tableau2[[#This Row],[Date de début]]),"",UPPER(TEXT(Tableau2[[#This Row],[Date de début]],"mmm")))</f>
        <v/>
      </c>
      <c r="Y786" s="219" t="str">
        <f>IF(ISBLANK(Tableau2[[#This Row],[Date de début]]),"",UPPER(TEXT(Tableau2[[#This Row],[Date de début]],"AAAA")))</f>
        <v/>
      </c>
      <c r="Z786" s="220"/>
      <c r="AA786" s="218" t="str">
        <f>IF(ISBLANK(Tableau2[[#This Row],[Date de fin]]),"",UPPER(TEXT(Tableau2[[#This Row],[Date de fin]],"mmm")))</f>
        <v/>
      </c>
      <c r="AB786" s="221" t="str">
        <f>IF(ISBLANK(Tableau2[[#This Row],[Date de fin]]),"",UPPER(TEXT(Tableau2[[#This Row],[Date de fin]],"AAAA")))</f>
        <v/>
      </c>
      <c r="AC786" s="229">
        <f>DATEDIF(Tableau2[[#This Row],[Date de début]],Tableau2[[#This Row],[Date de fin]],"m")</f>
        <v>0</v>
      </c>
      <c r="AD786" s="224"/>
      <c r="AE786" s="225"/>
      <c r="AF786" s="225"/>
      <c r="AG786" s="222"/>
      <c r="AH786" s="227"/>
      <c r="AI786" s="226"/>
      <c r="AJ786" s="340"/>
      <c r="AK786" s="341">
        <f t="shared" si="13"/>
        <v>0</v>
      </c>
      <c r="AL786" s="342"/>
    </row>
    <row r="787" spans="3:38" ht="14" x14ac:dyDescent="0.35">
      <c r="C787" s="241"/>
      <c r="D787" s="225" t="str">
        <f>IF(ISBLANK(Tableau2[[#This Row],[Date de signature]]),"",UPPER(TEXT(Tableau2[[#This Row],[Date de signature]],"mmm")))</f>
        <v/>
      </c>
      <c r="E787" s="231" t="str">
        <f>IF(ISBLANK(Tableau2[[#This Row],[Date de signature]]),"",UPPER(TEXT(Tableau2[[#This Row],[Date de signature]],"AAAA")))</f>
        <v/>
      </c>
      <c r="F787" s="240"/>
      <c r="G787" s="242"/>
      <c r="H787" s="328"/>
      <c r="I787" s="327"/>
      <c r="J787" s="333"/>
      <c r="K787" s="324" t="str">
        <f>IFERROR(VLOOKUP(Tableau2[[#This Row],[Nom association/Sigle]],Tableau1[],2,FALSE),"")</f>
        <v/>
      </c>
      <c r="L787" s="324" t="str">
        <f>IFERROR(VLOOKUP(Tableau2[[#This Row],[Nom association/Sigle]],Tableau1[],4,FALSE),"")</f>
        <v/>
      </c>
      <c r="M787" s="324" t="str">
        <f>IFERROR(VLOOKUP(Tableau2[[#This Row],[Nom association/Sigle]],Tableau1[],5,FALSE),"")</f>
        <v/>
      </c>
      <c r="N787" s="73" t="str">
        <f>IFERROR(VLOOKUP(Tableau2[[#This Row],[Nom association/Sigle]],Tableau1[],6,FALSE),"")</f>
        <v/>
      </c>
      <c r="O787" s="324" t="str">
        <f>IFERROR(VLOOKUP(Tableau2[[#This Row],[Nom association/Sigle]],Tableau1[],7,FALSE),"")</f>
        <v/>
      </c>
      <c r="P787" s="222"/>
      <c r="Q787" s="333"/>
      <c r="R787" s="222"/>
      <c r="S787" s="223"/>
      <c r="T787" s="224"/>
      <c r="U787" s="224"/>
      <c r="V787" s="222"/>
      <c r="W787" s="220"/>
      <c r="X787" s="220" t="str">
        <f>IF(ISBLANK(Tableau2[[#This Row],[Date de début]]),"",UPPER(TEXT(Tableau2[[#This Row],[Date de début]],"mmm")))</f>
        <v/>
      </c>
      <c r="Y787" s="219" t="str">
        <f>IF(ISBLANK(Tableau2[[#This Row],[Date de début]]),"",UPPER(TEXT(Tableau2[[#This Row],[Date de début]],"AAAA")))</f>
        <v/>
      </c>
      <c r="Z787" s="220"/>
      <c r="AA787" s="218" t="str">
        <f>IF(ISBLANK(Tableau2[[#This Row],[Date de fin]]),"",UPPER(TEXT(Tableau2[[#This Row],[Date de fin]],"mmm")))</f>
        <v/>
      </c>
      <c r="AB787" s="221" t="str">
        <f>IF(ISBLANK(Tableau2[[#This Row],[Date de fin]]),"",UPPER(TEXT(Tableau2[[#This Row],[Date de fin]],"AAAA")))</f>
        <v/>
      </c>
      <c r="AC787" s="229">
        <f>DATEDIF(Tableau2[[#This Row],[Date de début]],Tableau2[[#This Row],[Date de fin]],"m")</f>
        <v>0</v>
      </c>
      <c r="AD787" s="224"/>
      <c r="AE787" s="225"/>
      <c r="AF787" s="225"/>
      <c r="AG787" s="222"/>
      <c r="AH787" s="227"/>
      <c r="AI787" s="226"/>
      <c r="AJ787" s="340"/>
      <c r="AK787" s="341">
        <f t="shared" si="13"/>
        <v>0</v>
      </c>
      <c r="AL787" s="342"/>
    </row>
    <row r="788" spans="3:38" ht="14" x14ac:dyDescent="0.35">
      <c r="C788" s="241"/>
      <c r="D788" s="225" t="str">
        <f>IF(ISBLANK(Tableau2[[#This Row],[Date de signature]]),"",UPPER(TEXT(Tableau2[[#This Row],[Date de signature]],"mmm")))</f>
        <v/>
      </c>
      <c r="E788" s="231" t="str">
        <f>IF(ISBLANK(Tableau2[[#This Row],[Date de signature]]),"",UPPER(TEXT(Tableau2[[#This Row],[Date de signature]],"AAAA")))</f>
        <v/>
      </c>
      <c r="F788" s="240"/>
      <c r="G788" s="242"/>
      <c r="H788" s="328"/>
      <c r="I788" s="327"/>
      <c r="J788" s="333"/>
      <c r="K788" s="324" t="str">
        <f>IFERROR(VLOOKUP(Tableau2[[#This Row],[Nom association/Sigle]],Tableau1[],2,FALSE),"")</f>
        <v/>
      </c>
      <c r="L788" s="324" t="str">
        <f>IFERROR(VLOOKUP(Tableau2[[#This Row],[Nom association/Sigle]],Tableau1[],4,FALSE),"")</f>
        <v/>
      </c>
      <c r="M788" s="324" t="str">
        <f>IFERROR(VLOOKUP(Tableau2[[#This Row],[Nom association/Sigle]],Tableau1[],5,FALSE),"")</f>
        <v/>
      </c>
      <c r="N788" s="73" t="str">
        <f>IFERROR(VLOOKUP(Tableau2[[#This Row],[Nom association/Sigle]],Tableau1[],6,FALSE),"")</f>
        <v/>
      </c>
      <c r="O788" s="324" t="str">
        <f>IFERROR(VLOOKUP(Tableau2[[#This Row],[Nom association/Sigle]],Tableau1[],7,FALSE),"")</f>
        <v/>
      </c>
      <c r="P788" s="222"/>
      <c r="Q788" s="333"/>
      <c r="R788" s="222"/>
      <c r="S788" s="223"/>
      <c r="T788" s="224"/>
      <c r="U788" s="224"/>
      <c r="V788" s="222"/>
      <c r="W788" s="220"/>
      <c r="X788" s="220" t="str">
        <f>IF(ISBLANK(Tableau2[[#This Row],[Date de début]]),"",UPPER(TEXT(Tableau2[[#This Row],[Date de début]],"mmm")))</f>
        <v/>
      </c>
      <c r="Y788" s="219" t="str">
        <f>IF(ISBLANK(Tableau2[[#This Row],[Date de début]]),"",UPPER(TEXT(Tableau2[[#This Row],[Date de début]],"AAAA")))</f>
        <v/>
      </c>
      <c r="Z788" s="220"/>
      <c r="AA788" s="218" t="str">
        <f>IF(ISBLANK(Tableau2[[#This Row],[Date de fin]]),"",UPPER(TEXT(Tableau2[[#This Row],[Date de fin]],"mmm")))</f>
        <v/>
      </c>
      <c r="AB788" s="221" t="str">
        <f>IF(ISBLANK(Tableau2[[#This Row],[Date de fin]]),"",UPPER(TEXT(Tableau2[[#This Row],[Date de fin]],"AAAA")))</f>
        <v/>
      </c>
      <c r="AC788" s="229">
        <f>DATEDIF(Tableau2[[#This Row],[Date de début]],Tableau2[[#This Row],[Date de fin]],"m")</f>
        <v>0</v>
      </c>
      <c r="AD788" s="224"/>
      <c r="AE788" s="225"/>
      <c r="AF788" s="225"/>
      <c r="AG788" s="222"/>
      <c r="AH788" s="227"/>
      <c r="AI788" s="226"/>
      <c r="AJ788" s="340"/>
      <c r="AK788" s="341">
        <f t="shared" si="13"/>
        <v>0</v>
      </c>
      <c r="AL788" s="342"/>
    </row>
    <row r="789" spans="3:38" ht="14" x14ac:dyDescent="0.35">
      <c r="C789" s="241"/>
      <c r="D789" s="225" t="str">
        <f>IF(ISBLANK(Tableau2[[#This Row],[Date de signature]]),"",UPPER(TEXT(Tableau2[[#This Row],[Date de signature]],"mmm")))</f>
        <v/>
      </c>
      <c r="E789" s="231" t="str">
        <f>IF(ISBLANK(Tableau2[[#This Row],[Date de signature]]),"",UPPER(TEXT(Tableau2[[#This Row],[Date de signature]],"AAAA")))</f>
        <v/>
      </c>
      <c r="F789" s="240"/>
      <c r="G789" s="242"/>
      <c r="H789" s="328"/>
      <c r="I789" s="327"/>
      <c r="J789" s="333"/>
      <c r="K789" s="324" t="str">
        <f>IFERROR(VLOOKUP(Tableau2[[#This Row],[Nom association/Sigle]],Tableau1[],2,FALSE),"")</f>
        <v/>
      </c>
      <c r="L789" s="324" t="str">
        <f>IFERROR(VLOOKUP(Tableau2[[#This Row],[Nom association/Sigle]],Tableau1[],4,FALSE),"")</f>
        <v/>
      </c>
      <c r="M789" s="324" t="str">
        <f>IFERROR(VLOOKUP(Tableau2[[#This Row],[Nom association/Sigle]],Tableau1[],5,FALSE),"")</f>
        <v/>
      </c>
      <c r="N789" s="73" t="str">
        <f>IFERROR(VLOOKUP(Tableau2[[#This Row],[Nom association/Sigle]],Tableau1[],6,FALSE),"")</f>
        <v/>
      </c>
      <c r="O789" s="324" t="str">
        <f>IFERROR(VLOOKUP(Tableau2[[#This Row],[Nom association/Sigle]],Tableau1[],7,FALSE),"")</f>
        <v/>
      </c>
      <c r="P789" s="222"/>
      <c r="Q789" s="333"/>
      <c r="R789" s="222"/>
      <c r="S789" s="223"/>
      <c r="T789" s="224"/>
      <c r="U789" s="224"/>
      <c r="V789" s="222"/>
      <c r="W789" s="220"/>
      <c r="X789" s="220" t="str">
        <f>IF(ISBLANK(Tableau2[[#This Row],[Date de début]]),"",UPPER(TEXT(Tableau2[[#This Row],[Date de début]],"mmm")))</f>
        <v/>
      </c>
      <c r="Y789" s="219" t="str">
        <f>IF(ISBLANK(Tableau2[[#This Row],[Date de début]]),"",UPPER(TEXT(Tableau2[[#This Row],[Date de début]],"AAAA")))</f>
        <v/>
      </c>
      <c r="Z789" s="220"/>
      <c r="AA789" s="218" t="str">
        <f>IF(ISBLANK(Tableau2[[#This Row],[Date de fin]]),"",UPPER(TEXT(Tableau2[[#This Row],[Date de fin]],"mmm")))</f>
        <v/>
      </c>
      <c r="AB789" s="221" t="str">
        <f>IF(ISBLANK(Tableau2[[#This Row],[Date de fin]]),"",UPPER(TEXT(Tableau2[[#This Row],[Date de fin]],"AAAA")))</f>
        <v/>
      </c>
      <c r="AC789" s="229">
        <f>DATEDIF(Tableau2[[#This Row],[Date de début]],Tableau2[[#This Row],[Date de fin]],"m")</f>
        <v>0</v>
      </c>
      <c r="AD789" s="224"/>
      <c r="AE789" s="225"/>
      <c r="AF789" s="225"/>
      <c r="AG789" s="222"/>
      <c r="AH789" s="227"/>
      <c r="AI789" s="226"/>
      <c r="AJ789" s="340"/>
      <c r="AK789" s="341">
        <f t="shared" si="13"/>
        <v>0</v>
      </c>
      <c r="AL789" s="342"/>
    </row>
    <row r="790" spans="3:38" ht="14" x14ac:dyDescent="0.35">
      <c r="C790" s="241"/>
      <c r="D790" s="225" t="str">
        <f>IF(ISBLANK(Tableau2[[#This Row],[Date de signature]]),"",UPPER(TEXT(Tableau2[[#This Row],[Date de signature]],"mmm")))</f>
        <v/>
      </c>
      <c r="E790" s="231" t="str">
        <f>IF(ISBLANK(Tableau2[[#This Row],[Date de signature]]),"",UPPER(TEXT(Tableau2[[#This Row],[Date de signature]],"AAAA")))</f>
        <v/>
      </c>
      <c r="F790" s="240"/>
      <c r="G790" s="242"/>
      <c r="H790" s="328"/>
      <c r="I790" s="327"/>
      <c r="J790" s="333"/>
      <c r="K790" s="324" t="str">
        <f>IFERROR(VLOOKUP(Tableau2[[#This Row],[Nom association/Sigle]],Tableau1[],2,FALSE),"")</f>
        <v/>
      </c>
      <c r="L790" s="324" t="str">
        <f>IFERROR(VLOOKUP(Tableau2[[#This Row],[Nom association/Sigle]],Tableau1[],4,FALSE),"")</f>
        <v/>
      </c>
      <c r="M790" s="324" t="str">
        <f>IFERROR(VLOOKUP(Tableau2[[#This Row],[Nom association/Sigle]],Tableau1[],5,FALSE),"")</f>
        <v/>
      </c>
      <c r="N790" s="73" t="str">
        <f>IFERROR(VLOOKUP(Tableau2[[#This Row],[Nom association/Sigle]],Tableau1[],6,FALSE),"")</f>
        <v/>
      </c>
      <c r="O790" s="324" t="str">
        <f>IFERROR(VLOOKUP(Tableau2[[#This Row],[Nom association/Sigle]],Tableau1[],7,FALSE),"")</f>
        <v/>
      </c>
      <c r="P790" s="222"/>
      <c r="Q790" s="333"/>
      <c r="R790" s="222"/>
      <c r="S790" s="223"/>
      <c r="T790" s="224"/>
      <c r="U790" s="224"/>
      <c r="V790" s="222"/>
      <c r="W790" s="220"/>
      <c r="X790" s="220" t="str">
        <f>IF(ISBLANK(Tableau2[[#This Row],[Date de début]]),"",UPPER(TEXT(Tableau2[[#This Row],[Date de début]],"mmm")))</f>
        <v/>
      </c>
      <c r="Y790" s="219" t="str">
        <f>IF(ISBLANK(Tableau2[[#This Row],[Date de début]]),"",UPPER(TEXT(Tableau2[[#This Row],[Date de début]],"AAAA")))</f>
        <v/>
      </c>
      <c r="Z790" s="220"/>
      <c r="AA790" s="218" t="str">
        <f>IF(ISBLANK(Tableau2[[#This Row],[Date de fin]]),"",UPPER(TEXT(Tableau2[[#This Row],[Date de fin]],"mmm")))</f>
        <v/>
      </c>
      <c r="AB790" s="221" t="str">
        <f>IF(ISBLANK(Tableau2[[#This Row],[Date de fin]]),"",UPPER(TEXT(Tableau2[[#This Row],[Date de fin]],"AAAA")))</f>
        <v/>
      </c>
      <c r="AC790" s="229">
        <f>DATEDIF(Tableau2[[#This Row],[Date de début]],Tableau2[[#This Row],[Date de fin]],"m")</f>
        <v>0</v>
      </c>
      <c r="AD790" s="224"/>
      <c r="AE790" s="225"/>
      <c r="AF790" s="225"/>
      <c r="AG790" s="222"/>
      <c r="AH790" s="227"/>
      <c r="AI790" s="226"/>
      <c r="AJ790" s="340"/>
      <c r="AK790" s="341">
        <f t="shared" si="13"/>
        <v>0</v>
      </c>
      <c r="AL790" s="342"/>
    </row>
    <row r="791" spans="3:38" ht="14" x14ac:dyDescent="0.35">
      <c r="C791" s="241"/>
      <c r="D791" s="225" t="str">
        <f>IF(ISBLANK(Tableau2[[#This Row],[Date de signature]]),"",UPPER(TEXT(Tableau2[[#This Row],[Date de signature]],"mmm")))</f>
        <v/>
      </c>
      <c r="E791" s="231" t="str">
        <f>IF(ISBLANK(Tableau2[[#This Row],[Date de signature]]),"",UPPER(TEXT(Tableau2[[#This Row],[Date de signature]],"AAAA")))</f>
        <v/>
      </c>
      <c r="F791" s="240"/>
      <c r="G791" s="242"/>
      <c r="H791" s="328"/>
      <c r="I791" s="327"/>
      <c r="J791" s="333"/>
      <c r="K791" s="324" t="str">
        <f>IFERROR(VLOOKUP(Tableau2[[#This Row],[Nom association/Sigle]],Tableau1[],2,FALSE),"")</f>
        <v/>
      </c>
      <c r="L791" s="324" t="str">
        <f>IFERROR(VLOOKUP(Tableau2[[#This Row],[Nom association/Sigle]],Tableau1[],4,FALSE),"")</f>
        <v/>
      </c>
      <c r="M791" s="324" t="str">
        <f>IFERROR(VLOOKUP(Tableau2[[#This Row],[Nom association/Sigle]],Tableau1[],5,FALSE),"")</f>
        <v/>
      </c>
      <c r="N791" s="73" t="str">
        <f>IFERROR(VLOOKUP(Tableau2[[#This Row],[Nom association/Sigle]],Tableau1[],6,FALSE),"")</f>
        <v/>
      </c>
      <c r="O791" s="324" t="str">
        <f>IFERROR(VLOOKUP(Tableau2[[#This Row],[Nom association/Sigle]],Tableau1[],7,FALSE),"")</f>
        <v/>
      </c>
      <c r="P791" s="222"/>
      <c r="Q791" s="333"/>
      <c r="R791" s="222"/>
      <c r="S791" s="223"/>
      <c r="T791" s="224"/>
      <c r="U791" s="224"/>
      <c r="V791" s="222"/>
      <c r="W791" s="220"/>
      <c r="X791" s="220" t="str">
        <f>IF(ISBLANK(Tableau2[[#This Row],[Date de début]]),"",UPPER(TEXT(Tableau2[[#This Row],[Date de début]],"mmm")))</f>
        <v/>
      </c>
      <c r="Y791" s="219" t="str">
        <f>IF(ISBLANK(Tableau2[[#This Row],[Date de début]]),"",UPPER(TEXT(Tableau2[[#This Row],[Date de début]],"AAAA")))</f>
        <v/>
      </c>
      <c r="Z791" s="220"/>
      <c r="AA791" s="218" t="str">
        <f>IF(ISBLANK(Tableau2[[#This Row],[Date de fin]]),"",UPPER(TEXT(Tableau2[[#This Row],[Date de fin]],"mmm")))</f>
        <v/>
      </c>
      <c r="AB791" s="221" t="str">
        <f>IF(ISBLANK(Tableau2[[#This Row],[Date de fin]]),"",UPPER(TEXT(Tableau2[[#This Row],[Date de fin]],"AAAA")))</f>
        <v/>
      </c>
      <c r="AC791" s="229">
        <f>DATEDIF(Tableau2[[#This Row],[Date de début]],Tableau2[[#This Row],[Date de fin]],"m")</f>
        <v>0</v>
      </c>
      <c r="AD791" s="224"/>
      <c r="AE791" s="225"/>
      <c r="AF791" s="225"/>
      <c r="AG791" s="222"/>
      <c r="AH791" s="227"/>
      <c r="AI791" s="226"/>
      <c r="AJ791" s="340"/>
      <c r="AK791" s="341">
        <f t="shared" si="13"/>
        <v>0</v>
      </c>
      <c r="AL791" s="342"/>
    </row>
    <row r="792" spans="3:38" ht="14" x14ac:dyDescent="0.35">
      <c r="C792" s="241"/>
      <c r="D792" s="225" t="str">
        <f>IF(ISBLANK(Tableau2[[#This Row],[Date de signature]]),"",UPPER(TEXT(Tableau2[[#This Row],[Date de signature]],"mmm")))</f>
        <v/>
      </c>
      <c r="E792" s="231" t="str">
        <f>IF(ISBLANK(Tableau2[[#This Row],[Date de signature]]),"",UPPER(TEXT(Tableau2[[#This Row],[Date de signature]],"AAAA")))</f>
        <v/>
      </c>
      <c r="F792" s="240"/>
      <c r="G792" s="242"/>
      <c r="H792" s="328"/>
      <c r="I792" s="327"/>
      <c r="J792" s="333"/>
      <c r="K792" s="324" t="str">
        <f>IFERROR(VLOOKUP(Tableau2[[#This Row],[Nom association/Sigle]],Tableau1[],2,FALSE),"")</f>
        <v/>
      </c>
      <c r="L792" s="324" t="str">
        <f>IFERROR(VLOOKUP(Tableau2[[#This Row],[Nom association/Sigle]],Tableau1[],4,FALSE),"")</f>
        <v/>
      </c>
      <c r="M792" s="324" t="str">
        <f>IFERROR(VLOOKUP(Tableau2[[#This Row],[Nom association/Sigle]],Tableau1[],5,FALSE),"")</f>
        <v/>
      </c>
      <c r="N792" s="73" t="str">
        <f>IFERROR(VLOOKUP(Tableau2[[#This Row],[Nom association/Sigle]],Tableau1[],6,FALSE),"")</f>
        <v/>
      </c>
      <c r="O792" s="324" t="str">
        <f>IFERROR(VLOOKUP(Tableau2[[#This Row],[Nom association/Sigle]],Tableau1[],7,FALSE),"")</f>
        <v/>
      </c>
      <c r="P792" s="222"/>
      <c r="Q792" s="333"/>
      <c r="R792" s="222"/>
      <c r="S792" s="223"/>
      <c r="T792" s="224"/>
      <c r="U792" s="224"/>
      <c r="V792" s="222"/>
      <c r="W792" s="220"/>
      <c r="X792" s="220" t="str">
        <f>IF(ISBLANK(Tableau2[[#This Row],[Date de début]]),"",UPPER(TEXT(Tableau2[[#This Row],[Date de début]],"mmm")))</f>
        <v/>
      </c>
      <c r="Y792" s="219" t="str">
        <f>IF(ISBLANK(Tableau2[[#This Row],[Date de début]]),"",UPPER(TEXT(Tableau2[[#This Row],[Date de début]],"AAAA")))</f>
        <v/>
      </c>
      <c r="Z792" s="220"/>
      <c r="AA792" s="218" t="str">
        <f>IF(ISBLANK(Tableau2[[#This Row],[Date de fin]]),"",UPPER(TEXT(Tableau2[[#This Row],[Date de fin]],"mmm")))</f>
        <v/>
      </c>
      <c r="AB792" s="221" t="str">
        <f>IF(ISBLANK(Tableau2[[#This Row],[Date de fin]]),"",UPPER(TEXT(Tableau2[[#This Row],[Date de fin]],"AAAA")))</f>
        <v/>
      </c>
      <c r="AC792" s="229">
        <f>DATEDIF(Tableau2[[#This Row],[Date de début]],Tableau2[[#This Row],[Date de fin]],"m")</f>
        <v>0</v>
      </c>
      <c r="AD792" s="224"/>
      <c r="AE792" s="225"/>
      <c r="AF792" s="225"/>
      <c r="AG792" s="222"/>
      <c r="AH792" s="227"/>
      <c r="AI792" s="226"/>
      <c r="AJ792" s="340"/>
      <c r="AK792" s="341">
        <f t="shared" si="13"/>
        <v>0</v>
      </c>
      <c r="AL792" s="342"/>
    </row>
    <row r="793" spans="3:38" ht="14" x14ac:dyDescent="0.35">
      <c r="C793" s="241"/>
      <c r="D793" s="225" t="str">
        <f>IF(ISBLANK(Tableau2[[#This Row],[Date de signature]]),"",UPPER(TEXT(Tableau2[[#This Row],[Date de signature]],"mmm")))</f>
        <v/>
      </c>
      <c r="E793" s="231" t="str">
        <f>IF(ISBLANK(Tableau2[[#This Row],[Date de signature]]),"",UPPER(TEXT(Tableau2[[#This Row],[Date de signature]],"AAAA")))</f>
        <v/>
      </c>
      <c r="F793" s="240"/>
      <c r="G793" s="242"/>
      <c r="H793" s="328"/>
      <c r="I793" s="327"/>
      <c r="J793" s="333"/>
      <c r="K793" s="324" t="str">
        <f>IFERROR(VLOOKUP(Tableau2[[#This Row],[Nom association/Sigle]],Tableau1[],2,FALSE),"")</f>
        <v/>
      </c>
      <c r="L793" s="324" t="str">
        <f>IFERROR(VLOOKUP(Tableau2[[#This Row],[Nom association/Sigle]],Tableau1[],4,FALSE),"")</f>
        <v/>
      </c>
      <c r="M793" s="324" t="str">
        <f>IFERROR(VLOOKUP(Tableau2[[#This Row],[Nom association/Sigle]],Tableau1[],5,FALSE),"")</f>
        <v/>
      </c>
      <c r="N793" s="73" t="str">
        <f>IFERROR(VLOOKUP(Tableau2[[#This Row],[Nom association/Sigle]],Tableau1[],6,FALSE),"")</f>
        <v/>
      </c>
      <c r="O793" s="324" t="str">
        <f>IFERROR(VLOOKUP(Tableau2[[#This Row],[Nom association/Sigle]],Tableau1[],7,FALSE),"")</f>
        <v/>
      </c>
      <c r="P793" s="222"/>
      <c r="Q793" s="333"/>
      <c r="R793" s="222"/>
      <c r="S793" s="223"/>
      <c r="T793" s="224"/>
      <c r="U793" s="224"/>
      <c r="V793" s="222"/>
      <c r="W793" s="220"/>
      <c r="X793" s="220" t="str">
        <f>IF(ISBLANK(Tableau2[[#This Row],[Date de début]]),"",UPPER(TEXT(Tableau2[[#This Row],[Date de début]],"mmm")))</f>
        <v/>
      </c>
      <c r="Y793" s="219" t="str">
        <f>IF(ISBLANK(Tableau2[[#This Row],[Date de début]]),"",UPPER(TEXT(Tableau2[[#This Row],[Date de début]],"AAAA")))</f>
        <v/>
      </c>
      <c r="Z793" s="220"/>
      <c r="AA793" s="218" t="str">
        <f>IF(ISBLANK(Tableau2[[#This Row],[Date de fin]]),"",UPPER(TEXT(Tableau2[[#This Row],[Date de fin]],"mmm")))</f>
        <v/>
      </c>
      <c r="AB793" s="221" t="str">
        <f>IF(ISBLANK(Tableau2[[#This Row],[Date de fin]]),"",UPPER(TEXT(Tableau2[[#This Row],[Date de fin]],"AAAA")))</f>
        <v/>
      </c>
      <c r="AC793" s="229">
        <f>DATEDIF(Tableau2[[#This Row],[Date de début]],Tableau2[[#This Row],[Date de fin]],"m")</f>
        <v>0</v>
      </c>
      <c r="AD793" s="224"/>
      <c r="AE793" s="225"/>
      <c r="AF793" s="225"/>
      <c r="AG793" s="222"/>
      <c r="AH793" s="227"/>
      <c r="AI793" s="226"/>
      <c r="AJ793" s="340"/>
      <c r="AK793" s="341">
        <f t="shared" si="13"/>
        <v>0</v>
      </c>
      <c r="AL793" s="342"/>
    </row>
    <row r="794" spans="3:38" ht="14" x14ac:dyDescent="0.35">
      <c r="C794" s="241"/>
      <c r="D794" s="225" t="str">
        <f>IF(ISBLANK(Tableau2[[#This Row],[Date de signature]]),"",UPPER(TEXT(Tableau2[[#This Row],[Date de signature]],"mmm")))</f>
        <v/>
      </c>
      <c r="E794" s="231" t="str">
        <f>IF(ISBLANK(Tableau2[[#This Row],[Date de signature]]),"",UPPER(TEXT(Tableau2[[#This Row],[Date de signature]],"AAAA")))</f>
        <v/>
      </c>
      <c r="F794" s="240"/>
      <c r="G794" s="242"/>
      <c r="H794" s="328"/>
      <c r="I794" s="327"/>
      <c r="J794" s="333"/>
      <c r="K794" s="324" t="str">
        <f>IFERROR(VLOOKUP(Tableau2[[#This Row],[Nom association/Sigle]],Tableau1[],2,FALSE),"")</f>
        <v/>
      </c>
      <c r="L794" s="324" t="str">
        <f>IFERROR(VLOOKUP(Tableau2[[#This Row],[Nom association/Sigle]],Tableau1[],4,FALSE),"")</f>
        <v/>
      </c>
      <c r="M794" s="324" t="str">
        <f>IFERROR(VLOOKUP(Tableau2[[#This Row],[Nom association/Sigle]],Tableau1[],5,FALSE),"")</f>
        <v/>
      </c>
      <c r="N794" s="73" t="str">
        <f>IFERROR(VLOOKUP(Tableau2[[#This Row],[Nom association/Sigle]],Tableau1[],6,FALSE),"")</f>
        <v/>
      </c>
      <c r="O794" s="324" t="str">
        <f>IFERROR(VLOOKUP(Tableau2[[#This Row],[Nom association/Sigle]],Tableau1[],7,FALSE),"")</f>
        <v/>
      </c>
      <c r="P794" s="222"/>
      <c r="Q794" s="333"/>
      <c r="R794" s="222"/>
      <c r="S794" s="223"/>
      <c r="T794" s="224"/>
      <c r="U794" s="224"/>
      <c r="V794" s="222"/>
      <c r="W794" s="220"/>
      <c r="X794" s="220" t="str">
        <f>IF(ISBLANK(Tableau2[[#This Row],[Date de début]]),"",UPPER(TEXT(Tableau2[[#This Row],[Date de début]],"mmm")))</f>
        <v/>
      </c>
      <c r="Y794" s="219" t="str">
        <f>IF(ISBLANK(Tableau2[[#This Row],[Date de début]]),"",UPPER(TEXT(Tableau2[[#This Row],[Date de début]],"AAAA")))</f>
        <v/>
      </c>
      <c r="Z794" s="220"/>
      <c r="AA794" s="218" t="str">
        <f>IF(ISBLANK(Tableau2[[#This Row],[Date de fin]]),"",UPPER(TEXT(Tableau2[[#This Row],[Date de fin]],"mmm")))</f>
        <v/>
      </c>
      <c r="AB794" s="221" t="str">
        <f>IF(ISBLANK(Tableau2[[#This Row],[Date de fin]]),"",UPPER(TEXT(Tableau2[[#This Row],[Date de fin]],"AAAA")))</f>
        <v/>
      </c>
      <c r="AC794" s="229">
        <f>DATEDIF(Tableau2[[#This Row],[Date de début]],Tableau2[[#This Row],[Date de fin]],"m")</f>
        <v>0</v>
      </c>
      <c r="AD794" s="224"/>
      <c r="AE794" s="225"/>
      <c r="AF794" s="225"/>
      <c r="AG794" s="222"/>
      <c r="AH794" s="227"/>
      <c r="AI794" s="226"/>
      <c r="AJ794" s="340"/>
      <c r="AK794" s="341">
        <f t="shared" si="13"/>
        <v>0</v>
      </c>
      <c r="AL794" s="342"/>
    </row>
    <row r="795" spans="3:38" ht="14" x14ac:dyDescent="0.35">
      <c r="C795" s="241"/>
      <c r="D795" s="225" t="str">
        <f>IF(ISBLANK(Tableau2[[#This Row],[Date de signature]]),"",UPPER(TEXT(Tableau2[[#This Row],[Date de signature]],"mmm")))</f>
        <v/>
      </c>
      <c r="E795" s="231" t="str">
        <f>IF(ISBLANK(Tableau2[[#This Row],[Date de signature]]),"",UPPER(TEXT(Tableau2[[#This Row],[Date de signature]],"AAAA")))</f>
        <v/>
      </c>
      <c r="F795" s="240"/>
      <c r="G795" s="242"/>
      <c r="H795" s="328"/>
      <c r="I795" s="327"/>
      <c r="J795" s="333"/>
      <c r="K795" s="324" t="str">
        <f>IFERROR(VLOOKUP(Tableau2[[#This Row],[Nom association/Sigle]],Tableau1[],2,FALSE),"")</f>
        <v/>
      </c>
      <c r="L795" s="324" t="str">
        <f>IFERROR(VLOOKUP(Tableau2[[#This Row],[Nom association/Sigle]],Tableau1[],4,FALSE),"")</f>
        <v/>
      </c>
      <c r="M795" s="324" t="str">
        <f>IFERROR(VLOOKUP(Tableau2[[#This Row],[Nom association/Sigle]],Tableau1[],5,FALSE),"")</f>
        <v/>
      </c>
      <c r="N795" s="73" t="str">
        <f>IFERROR(VLOOKUP(Tableau2[[#This Row],[Nom association/Sigle]],Tableau1[],6,FALSE),"")</f>
        <v/>
      </c>
      <c r="O795" s="324" t="str">
        <f>IFERROR(VLOOKUP(Tableau2[[#This Row],[Nom association/Sigle]],Tableau1[],7,FALSE),"")</f>
        <v/>
      </c>
      <c r="P795" s="222"/>
      <c r="Q795" s="333"/>
      <c r="R795" s="222"/>
      <c r="S795" s="223"/>
      <c r="T795" s="224"/>
      <c r="U795" s="224"/>
      <c r="V795" s="222"/>
      <c r="W795" s="220"/>
      <c r="X795" s="220" t="str">
        <f>IF(ISBLANK(Tableau2[[#This Row],[Date de début]]),"",UPPER(TEXT(Tableau2[[#This Row],[Date de début]],"mmm")))</f>
        <v/>
      </c>
      <c r="Y795" s="219" t="str">
        <f>IF(ISBLANK(Tableau2[[#This Row],[Date de début]]),"",UPPER(TEXT(Tableau2[[#This Row],[Date de début]],"AAAA")))</f>
        <v/>
      </c>
      <c r="Z795" s="220"/>
      <c r="AA795" s="218" t="str">
        <f>IF(ISBLANK(Tableau2[[#This Row],[Date de fin]]),"",UPPER(TEXT(Tableau2[[#This Row],[Date de fin]],"mmm")))</f>
        <v/>
      </c>
      <c r="AB795" s="221" t="str">
        <f>IF(ISBLANK(Tableau2[[#This Row],[Date de fin]]),"",UPPER(TEXT(Tableau2[[#This Row],[Date de fin]],"AAAA")))</f>
        <v/>
      </c>
      <c r="AC795" s="229">
        <f>DATEDIF(Tableau2[[#This Row],[Date de début]],Tableau2[[#This Row],[Date de fin]],"m")</f>
        <v>0</v>
      </c>
      <c r="AD795" s="224"/>
      <c r="AE795" s="225"/>
      <c r="AF795" s="225"/>
      <c r="AG795" s="222"/>
      <c r="AH795" s="227"/>
      <c r="AI795" s="226"/>
      <c r="AJ795" s="340"/>
      <c r="AK795" s="341">
        <f t="shared" si="13"/>
        <v>0</v>
      </c>
      <c r="AL795" s="342"/>
    </row>
    <row r="796" spans="3:38" ht="14" x14ac:dyDescent="0.35">
      <c r="C796" s="241"/>
      <c r="D796" s="225" t="str">
        <f>IF(ISBLANK(Tableau2[[#This Row],[Date de signature]]),"",UPPER(TEXT(Tableau2[[#This Row],[Date de signature]],"mmm")))</f>
        <v/>
      </c>
      <c r="E796" s="231" t="str">
        <f>IF(ISBLANK(Tableau2[[#This Row],[Date de signature]]),"",UPPER(TEXT(Tableau2[[#This Row],[Date de signature]],"AAAA")))</f>
        <v/>
      </c>
      <c r="F796" s="240"/>
      <c r="G796" s="242"/>
      <c r="H796" s="328"/>
      <c r="I796" s="327"/>
      <c r="J796" s="333"/>
      <c r="K796" s="324" t="str">
        <f>IFERROR(VLOOKUP(Tableau2[[#This Row],[Nom association/Sigle]],Tableau1[],2,FALSE),"")</f>
        <v/>
      </c>
      <c r="L796" s="324" t="str">
        <f>IFERROR(VLOOKUP(Tableau2[[#This Row],[Nom association/Sigle]],Tableau1[],4,FALSE),"")</f>
        <v/>
      </c>
      <c r="M796" s="324" t="str">
        <f>IFERROR(VLOOKUP(Tableau2[[#This Row],[Nom association/Sigle]],Tableau1[],5,FALSE),"")</f>
        <v/>
      </c>
      <c r="N796" s="73" t="str">
        <f>IFERROR(VLOOKUP(Tableau2[[#This Row],[Nom association/Sigle]],Tableau1[],6,FALSE),"")</f>
        <v/>
      </c>
      <c r="O796" s="324" t="str">
        <f>IFERROR(VLOOKUP(Tableau2[[#This Row],[Nom association/Sigle]],Tableau1[],7,FALSE),"")</f>
        <v/>
      </c>
      <c r="P796" s="222"/>
      <c r="Q796" s="333"/>
      <c r="R796" s="222"/>
      <c r="S796" s="223"/>
      <c r="T796" s="224"/>
      <c r="U796" s="224"/>
      <c r="V796" s="222"/>
      <c r="W796" s="220"/>
      <c r="X796" s="220" t="str">
        <f>IF(ISBLANK(Tableau2[[#This Row],[Date de début]]),"",UPPER(TEXT(Tableau2[[#This Row],[Date de début]],"mmm")))</f>
        <v/>
      </c>
      <c r="Y796" s="219" t="str">
        <f>IF(ISBLANK(Tableau2[[#This Row],[Date de début]]),"",UPPER(TEXT(Tableau2[[#This Row],[Date de début]],"AAAA")))</f>
        <v/>
      </c>
      <c r="Z796" s="220"/>
      <c r="AA796" s="218" t="str">
        <f>IF(ISBLANK(Tableau2[[#This Row],[Date de fin]]),"",UPPER(TEXT(Tableau2[[#This Row],[Date de fin]],"mmm")))</f>
        <v/>
      </c>
      <c r="AB796" s="221" t="str">
        <f>IF(ISBLANK(Tableau2[[#This Row],[Date de fin]]),"",UPPER(TEXT(Tableau2[[#This Row],[Date de fin]],"AAAA")))</f>
        <v/>
      </c>
      <c r="AC796" s="229">
        <f>DATEDIF(Tableau2[[#This Row],[Date de début]],Tableau2[[#This Row],[Date de fin]],"m")</f>
        <v>0</v>
      </c>
      <c r="AD796" s="224"/>
      <c r="AE796" s="225"/>
      <c r="AF796" s="225"/>
      <c r="AG796" s="222"/>
      <c r="AH796" s="227"/>
      <c r="AI796" s="226"/>
      <c r="AJ796" s="340"/>
      <c r="AK796" s="341">
        <f t="shared" si="13"/>
        <v>0</v>
      </c>
      <c r="AL796" s="342"/>
    </row>
    <row r="797" spans="3:38" ht="14" x14ac:dyDescent="0.35">
      <c r="C797" s="241"/>
      <c r="D797" s="225" t="str">
        <f>IF(ISBLANK(Tableau2[[#This Row],[Date de signature]]),"",UPPER(TEXT(Tableau2[[#This Row],[Date de signature]],"mmm")))</f>
        <v/>
      </c>
      <c r="E797" s="231" t="str">
        <f>IF(ISBLANK(Tableau2[[#This Row],[Date de signature]]),"",UPPER(TEXT(Tableau2[[#This Row],[Date de signature]],"AAAA")))</f>
        <v/>
      </c>
      <c r="F797" s="240"/>
      <c r="G797" s="242"/>
      <c r="H797" s="328"/>
      <c r="I797" s="327"/>
      <c r="J797" s="333"/>
      <c r="K797" s="324" t="str">
        <f>IFERROR(VLOOKUP(Tableau2[[#This Row],[Nom association/Sigle]],Tableau1[],2,FALSE),"")</f>
        <v/>
      </c>
      <c r="L797" s="324" t="str">
        <f>IFERROR(VLOOKUP(Tableau2[[#This Row],[Nom association/Sigle]],Tableau1[],4,FALSE),"")</f>
        <v/>
      </c>
      <c r="M797" s="324" t="str">
        <f>IFERROR(VLOOKUP(Tableau2[[#This Row],[Nom association/Sigle]],Tableau1[],5,FALSE),"")</f>
        <v/>
      </c>
      <c r="N797" s="73" t="str">
        <f>IFERROR(VLOOKUP(Tableau2[[#This Row],[Nom association/Sigle]],Tableau1[],6,FALSE),"")</f>
        <v/>
      </c>
      <c r="O797" s="324" t="str">
        <f>IFERROR(VLOOKUP(Tableau2[[#This Row],[Nom association/Sigle]],Tableau1[],7,FALSE),"")</f>
        <v/>
      </c>
      <c r="P797" s="222"/>
      <c r="Q797" s="333"/>
      <c r="R797" s="222"/>
      <c r="S797" s="223"/>
      <c r="T797" s="224"/>
      <c r="U797" s="224"/>
      <c r="V797" s="222"/>
      <c r="W797" s="220"/>
      <c r="X797" s="220" t="str">
        <f>IF(ISBLANK(Tableau2[[#This Row],[Date de début]]),"",UPPER(TEXT(Tableau2[[#This Row],[Date de début]],"mmm")))</f>
        <v/>
      </c>
      <c r="Y797" s="219" t="str">
        <f>IF(ISBLANK(Tableau2[[#This Row],[Date de début]]),"",UPPER(TEXT(Tableau2[[#This Row],[Date de début]],"AAAA")))</f>
        <v/>
      </c>
      <c r="Z797" s="220"/>
      <c r="AA797" s="218" t="str">
        <f>IF(ISBLANK(Tableau2[[#This Row],[Date de fin]]),"",UPPER(TEXT(Tableau2[[#This Row],[Date de fin]],"mmm")))</f>
        <v/>
      </c>
      <c r="AB797" s="221" t="str">
        <f>IF(ISBLANK(Tableau2[[#This Row],[Date de fin]]),"",UPPER(TEXT(Tableau2[[#This Row],[Date de fin]],"AAAA")))</f>
        <v/>
      </c>
      <c r="AC797" s="229">
        <f>DATEDIF(Tableau2[[#This Row],[Date de début]],Tableau2[[#This Row],[Date de fin]],"m")</f>
        <v>0</v>
      </c>
      <c r="AD797" s="224"/>
      <c r="AE797" s="225"/>
      <c r="AF797" s="225"/>
      <c r="AG797" s="222"/>
      <c r="AH797" s="227"/>
      <c r="AI797" s="226"/>
      <c r="AJ797" s="340"/>
      <c r="AK797" s="341">
        <f t="shared" ref="AK797:AK860" si="14">SUM(AJ797-AL797)</f>
        <v>0</v>
      </c>
      <c r="AL797" s="342"/>
    </row>
    <row r="798" spans="3:38" ht="14" x14ac:dyDescent="0.35">
      <c r="C798" s="241"/>
      <c r="D798" s="225" t="str">
        <f>IF(ISBLANK(Tableau2[[#This Row],[Date de signature]]),"",UPPER(TEXT(Tableau2[[#This Row],[Date de signature]],"mmm")))</f>
        <v/>
      </c>
      <c r="E798" s="231" t="str">
        <f>IF(ISBLANK(Tableau2[[#This Row],[Date de signature]]),"",UPPER(TEXT(Tableau2[[#This Row],[Date de signature]],"AAAA")))</f>
        <v/>
      </c>
      <c r="F798" s="240"/>
      <c r="G798" s="242"/>
      <c r="H798" s="328"/>
      <c r="I798" s="327"/>
      <c r="J798" s="333"/>
      <c r="K798" s="324" t="str">
        <f>IFERROR(VLOOKUP(Tableau2[[#This Row],[Nom association/Sigle]],Tableau1[],2,FALSE),"")</f>
        <v/>
      </c>
      <c r="L798" s="324" t="str">
        <f>IFERROR(VLOOKUP(Tableau2[[#This Row],[Nom association/Sigle]],Tableau1[],4,FALSE),"")</f>
        <v/>
      </c>
      <c r="M798" s="324" t="str">
        <f>IFERROR(VLOOKUP(Tableau2[[#This Row],[Nom association/Sigle]],Tableau1[],5,FALSE),"")</f>
        <v/>
      </c>
      <c r="N798" s="73" t="str">
        <f>IFERROR(VLOOKUP(Tableau2[[#This Row],[Nom association/Sigle]],Tableau1[],6,FALSE),"")</f>
        <v/>
      </c>
      <c r="O798" s="324" t="str">
        <f>IFERROR(VLOOKUP(Tableau2[[#This Row],[Nom association/Sigle]],Tableau1[],7,FALSE),"")</f>
        <v/>
      </c>
      <c r="P798" s="222"/>
      <c r="Q798" s="333"/>
      <c r="R798" s="222"/>
      <c r="S798" s="223"/>
      <c r="T798" s="224"/>
      <c r="U798" s="224"/>
      <c r="V798" s="222"/>
      <c r="W798" s="220"/>
      <c r="X798" s="220" t="str">
        <f>IF(ISBLANK(Tableau2[[#This Row],[Date de début]]),"",UPPER(TEXT(Tableau2[[#This Row],[Date de début]],"mmm")))</f>
        <v/>
      </c>
      <c r="Y798" s="219" t="str">
        <f>IF(ISBLANK(Tableau2[[#This Row],[Date de début]]),"",UPPER(TEXT(Tableau2[[#This Row],[Date de début]],"AAAA")))</f>
        <v/>
      </c>
      <c r="Z798" s="220"/>
      <c r="AA798" s="218" t="str">
        <f>IF(ISBLANK(Tableau2[[#This Row],[Date de fin]]),"",UPPER(TEXT(Tableau2[[#This Row],[Date de fin]],"mmm")))</f>
        <v/>
      </c>
      <c r="AB798" s="221" t="str">
        <f>IF(ISBLANK(Tableau2[[#This Row],[Date de fin]]),"",UPPER(TEXT(Tableau2[[#This Row],[Date de fin]],"AAAA")))</f>
        <v/>
      </c>
      <c r="AC798" s="229">
        <f>DATEDIF(Tableau2[[#This Row],[Date de début]],Tableau2[[#This Row],[Date de fin]],"m")</f>
        <v>0</v>
      </c>
      <c r="AD798" s="224"/>
      <c r="AE798" s="225"/>
      <c r="AF798" s="225"/>
      <c r="AG798" s="222"/>
      <c r="AH798" s="227"/>
      <c r="AI798" s="226"/>
      <c r="AJ798" s="340"/>
      <c r="AK798" s="341">
        <f t="shared" si="14"/>
        <v>0</v>
      </c>
      <c r="AL798" s="342"/>
    </row>
    <row r="799" spans="3:38" ht="14" x14ac:dyDescent="0.35">
      <c r="C799" s="241"/>
      <c r="D799" s="225" t="str">
        <f>IF(ISBLANK(Tableau2[[#This Row],[Date de signature]]),"",UPPER(TEXT(Tableau2[[#This Row],[Date de signature]],"mmm")))</f>
        <v/>
      </c>
      <c r="E799" s="231" t="str">
        <f>IF(ISBLANK(Tableau2[[#This Row],[Date de signature]]),"",UPPER(TEXT(Tableau2[[#This Row],[Date de signature]],"AAAA")))</f>
        <v/>
      </c>
      <c r="F799" s="240"/>
      <c r="G799" s="242"/>
      <c r="H799" s="328"/>
      <c r="I799" s="327"/>
      <c r="J799" s="333"/>
      <c r="K799" s="324" t="str">
        <f>IFERROR(VLOOKUP(Tableau2[[#This Row],[Nom association/Sigle]],Tableau1[],2,FALSE),"")</f>
        <v/>
      </c>
      <c r="L799" s="324" t="str">
        <f>IFERROR(VLOOKUP(Tableau2[[#This Row],[Nom association/Sigle]],Tableau1[],4,FALSE),"")</f>
        <v/>
      </c>
      <c r="M799" s="324" t="str">
        <f>IFERROR(VLOOKUP(Tableau2[[#This Row],[Nom association/Sigle]],Tableau1[],5,FALSE),"")</f>
        <v/>
      </c>
      <c r="N799" s="73" t="str">
        <f>IFERROR(VLOOKUP(Tableau2[[#This Row],[Nom association/Sigle]],Tableau1[],6,FALSE),"")</f>
        <v/>
      </c>
      <c r="O799" s="324" t="str">
        <f>IFERROR(VLOOKUP(Tableau2[[#This Row],[Nom association/Sigle]],Tableau1[],7,FALSE),"")</f>
        <v/>
      </c>
      <c r="P799" s="222"/>
      <c r="Q799" s="333"/>
      <c r="R799" s="222"/>
      <c r="S799" s="223"/>
      <c r="T799" s="224"/>
      <c r="U799" s="224"/>
      <c r="V799" s="222"/>
      <c r="W799" s="220"/>
      <c r="X799" s="220" t="str">
        <f>IF(ISBLANK(Tableau2[[#This Row],[Date de début]]),"",UPPER(TEXT(Tableau2[[#This Row],[Date de début]],"mmm")))</f>
        <v/>
      </c>
      <c r="Y799" s="219" t="str">
        <f>IF(ISBLANK(Tableau2[[#This Row],[Date de début]]),"",UPPER(TEXT(Tableau2[[#This Row],[Date de début]],"AAAA")))</f>
        <v/>
      </c>
      <c r="Z799" s="220"/>
      <c r="AA799" s="218" t="str">
        <f>IF(ISBLANK(Tableau2[[#This Row],[Date de fin]]),"",UPPER(TEXT(Tableau2[[#This Row],[Date de fin]],"mmm")))</f>
        <v/>
      </c>
      <c r="AB799" s="221" t="str">
        <f>IF(ISBLANK(Tableau2[[#This Row],[Date de fin]]),"",UPPER(TEXT(Tableau2[[#This Row],[Date de fin]],"AAAA")))</f>
        <v/>
      </c>
      <c r="AC799" s="229">
        <f>DATEDIF(Tableau2[[#This Row],[Date de début]],Tableau2[[#This Row],[Date de fin]],"m")</f>
        <v>0</v>
      </c>
      <c r="AD799" s="224"/>
      <c r="AE799" s="225"/>
      <c r="AF799" s="225"/>
      <c r="AG799" s="222"/>
      <c r="AH799" s="227"/>
      <c r="AI799" s="226"/>
      <c r="AJ799" s="340"/>
      <c r="AK799" s="341">
        <f t="shared" si="14"/>
        <v>0</v>
      </c>
      <c r="AL799" s="342"/>
    </row>
    <row r="800" spans="3:38" ht="14" x14ac:dyDescent="0.35">
      <c r="C800" s="241"/>
      <c r="D800" s="225" t="str">
        <f>IF(ISBLANK(Tableau2[[#This Row],[Date de signature]]),"",UPPER(TEXT(Tableau2[[#This Row],[Date de signature]],"mmm")))</f>
        <v/>
      </c>
      <c r="E800" s="231" t="str">
        <f>IF(ISBLANK(Tableau2[[#This Row],[Date de signature]]),"",UPPER(TEXT(Tableau2[[#This Row],[Date de signature]],"AAAA")))</f>
        <v/>
      </c>
      <c r="F800" s="240"/>
      <c r="G800" s="242"/>
      <c r="H800" s="328"/>
      <c r="I800" s="327"/>
      <c r="J800" s="333"/>
      <c r="K800" s="324" t="str">
        <f>IFERROR(VLOOKUP(Tableau2[[#This Row],[Nom association/Sigle]],Tableau1[],2,FALSE),"")</f>
        <v/>
      </c>
      <c r="L800" s="324" t="str">
        <f>IFERROR(VLOOKUP(Tableau2[[#This Row],[Nom association/Sigle]],Tableau1[],4,FALSE),"")</f>
        <v/>
      </c>
      <c r="M800" s="324" t="str">
        <f>IFERROR(VLOOKUP(Tableau2[[#This Row],[Nom association/Sigle]],Tableau1[],5,FALSE),"")</f>
        <v/>
      </c>
      <c r="N800" s="73" t="str">
        <f>IFERROR(VLOOKUP(Tableau2[[#This Row],[Nom association/Sigle]],Tableau1[],6,FALSE),"")</f>
        <v/>
      </c>
      <c r="O800" s="324" t="str">
        <f>IFERROR(VLOOKUP(Tableau2[[#This Row],[Nom association/Sigle]],Tableau1[],7,FALSE),"")</f>
        <v/>
      </c>
      <c r="P800" s="222"/>
      <c r="Q800" s="333"/>
      <c r="R800" s="222"/>
      <c r="S800" s="223"/>
      <c r="T800" s="224"/>
      <c r="U800" s="224"/>
      <c r="V800" s="222"/>
      <c r="W800" s="220"/>
      <c r="X800" s="220" t="str">
        <f>IF(ISBLANK(Tableau2[[#This Row],[Date de début]]),"",UPPER(TEXT(Tableau2[[#This Row],[Date de début]],"mmm")))</f>
        <v/>
      </c>
      <c r="Y800" s="219" t="str">
        <f>IF(ISBLANK(Tableau2[[#This Row],[Date de début]]),"",UPPER(TEXT(Tableau2[[#This Row],[Date de début]],"AAAA")))</f>
        <v/>
      </c>
      <c r="Z800" s="220"/>
      <c r="AA800" s="218" t="str">
        <f>IF(ISBLANK(Tableau2[[#This Row],[Date de fin]]),"",UPPER(TEXT(Tableau2[[#This Row],[Date de fin]],"mmm")))</f>
        <v/>
      </c>
      <c r="AB800" s="221" t="str">
        <f>IF(ISBLANK(Tableau2[[#This Row],[Date de fin]]),"",UPPER(TEXT(Tableau2[[#This Row],[Date de fin]],"AAAA")))</f>
        <v/>
      </c>
      <c r="AC800" s="229">
        <f>DATEDIF(Tableau2[[#This Row],[Date de début]],Tableau2[[#This Row],[Date de fin]],"m")</f>
        <v>0</v>
      </c>
      <c r="AD800" s="224"/>
      <c r="AE800" s="225"/>
      <c r="AF800" s="225"/>
      <c r="AG800" s="222"/>
      <c r="AH800" s="227"/>
      <c r="AI800" s="226"/>
      <c r="AJ800" s="340"/>
      <c r="AK800" s="341">
        <f t="shared" si="14"/>
        <v>0</v>
      </c>
      <c r="AL800" s="342"/>
    </row>
    <row r="801" spans="3:38" ht="14" x14ac:dyDescent="0.35">
      <c r="C801" s="241"/>
      <c r="D801" s="225" t="str">
        <f>IF(ISBLANK(Tableau2[[#This Row],[Date de signature]]),"",UPPER(TEXT(Tableau2[[#This Row],[Date de signature]],"mmm")))</f>
        <v/>
      </c>
      <c r="E801" s="231" t="str">
        <f>IF(ISBLANK(Tableau2[[#This Row],[Date de signature]]),"",UPPER(TEXT(Tableau2[[#This Row],[Date de signature]],"AAAA")))</f>
        <v/>
      </c>
      <c r="F801" s="240"/>
      <c r="G801" s="242"/>
      <c r="H801" s="328"/>
      <c r="I801" s="327"/>
      <c r="J801" s="333"/>
      <c r="K801" s="324" t="str">
        <f>IFERROR(VLOOKUP(Tableau2[[#This Row],[Nom association/Sigle]],Tableau1[],2,FALSE),"")</f>
        <v/>
      </c>
      <c r="L801" s="324" t="str">
        <f>IFERROR(VLOOKUP(Tableau2[[#This Row],[Nom association/Sigle]],Tableau1[],4,FALSE),"")</f>
        <v/>
      </c>
      <c r="M801" s="324" t="str">
        <f>IFERROR(VLOOKUP(Tableau2[[#This Row],[Nom association/Sigle]],Tableau1[],5,FALSE),"")</f>
        <v/>
      </c>
      <c r="N801" s="73" t="str">
        <f>IFERROR(VLOOKUP(Tableau2[[#This Row],[Nom association/Sigle]],Tableau1[],6,FALSE),"")</f>
        <v/>
      </c>
      <c r="O801" s="324" t="str">
        <f>IFERROR(VLOOKUP(Tableau2[[#This Row],[Nom association/Sigle]],Tableau1[],7,FALSE),"")</f>
        <v/>
      </c>
      <c r="P801" s="222"/>
      <c r="Q801" s="333"/>
      <c r="R801" s="222"/>
      <c r="S801" s="223"/>
      <c r="T801" s="224"/>
      <c r="U801" s="224"/>
      <c r="V801" s="222"/>
      <c r="W801" s="220"/>
      <c r="X801" s="220" t="str">
        <f>IF(ISBLANK(Tableau2[[#This Row],[Date de début]]),"",UPPER(TEXT(Tableau2[[#This Row],[Date de début]],"mmm")))</f>
        <v/>
      </c>
      <c r="Y801" s="219" t="str">
        <f>IF(ISBLANK(Tableau2[[#This Row],[Date de début]]),"",UPPER(TEXT(Tableau2[[#This Row],[Date de début]],"AAAA")))</f>
        <v/>
      </c>
      <c r="Z801" s="220"/>
      <c r="AA801" s="218" t="str">
        <f>IF(ISBLANK(Tableau2[[#This Row],[Date de fin]]),"",UPPER(TEXT(Tableau2[[#This Row],[Date de fin]],"mmm")))</f>
        <v/>
      </c>
      <c r="AB801" s="221" t="str">
        <f>IF(ISBLANK(Tableau2[[#This Row],[Date de fin]]),"",UPPER(TEXT(Tableau2[[#This Row],[Date de fin]],"AAAA")))</f>
        <v/>
      </c>
      <c r="AC801" s="229">
        <f>DATEDIF(Tableau2[[#This Row],[Date de début]],Tableau2[[#This Row],[Date de fin]],"m")</f>
        <v>0</v>
      </c>
      <c r="AD801" s="224"/>
      <c r="AE801" s="225"/>
      <c r="AF801" s="225"/>
      <c r="AG801" s="222"/>
      <c r="AH801" s="227"/>
      <c r="AI801" s="226"/>
      <c r="AJ801" s="340"/>
      <c r="AK801" s="341">
        <f t="shared" si="14"/>
        <v>0</v>
      </c>
      <c r="AL801" s="342"/>
    </row>
    <row r="802" spans="3:38" ht="14" x14ac:dyDescent="0.35">
      <c r="C802" s="241"/>
      <c r="D802" s="225" t="str">
        <f>IF(ISBLANK(Tableau2[[#This Row],[Date de signature]]),"",UPPER(TEXT(Tableau2[[#This Row],[Date de signature]],"mmm")))</f>
        <v/>
      </c>
      <c r="E802" s="231" t="str">
        <f>IF(ISBLANK(Tableau2[[#This Row],[Date de signature]]),"",UPPER(TEXT(Tableau2[[#This Row],[Date de signature]],"AAAA")))</f>
        <v/>
      </c>
      <c r="F802" s="240"/>
      <c r="G802" s="242"/>
      <c r="H802" s="328"/>
      <c r="I802" s="327"/>
      <c r="J802" s="333"/>
      <c r="K802" s="324" t="str">
        <f>IFERROR(VLOOKUP(Tableau2[[#This Row],[Nom association/Sigle]],Tableau1[],2,FALSE),"")</f>
        <v/>
      </c>
      <c r="L802" s="324" t="str">
        <f>IFERROR(VLOOKUP(Tableau2[[#This Row],[Nom association/Sigle]],Tableau1[],4,FALSE),"")</f>
        <v/>
      </c>
      <c r="M802" s="324" t="str">
        <f>IFERROR(VLOOKUP(Tableau2[[#This Row],[Nom association/Sigle]],Tableau1[],5,FALSE),"")</f>
        <v/>
      </c>
      <c r="N802" s="73" t="str">
        <f>IFERROR(VLOOKUP(Tableau2[[#This Row],[Nom association/Sigle]],Tableau1[],6,FALSE),"")</f>
        <v/>
      </c>
      <c r="O802" s="324" t="str">
        <f>IFERROR(VLOOKUP(Tableau2[[#This Row],[Nom association/Sigle]],Tableau1[],7,FALSE),"")</f>
        <v/>
      </c>
      <c r="P802" s="222"/>
      <c r="Q802" s="333"/>
      <c r="R802" s="222"/>
      <c r="S802" s="223"/>
      <c r="T802" s="224"/>
      <c r="U802" s="224"/>
      <c r="V802" s="222"/>
      <c r="W802" s="220"/>
      <c r="X802" s="220" t="str">
        <f>IF(ISBLANK(Tableau2[[#This Row],[Date de début]]),"",UPPER(TEXT(Tableau2[[#This Row],[Date de début]],"mmm")))</f>
        <v/>
      </c>
      <c r="Y802" s="219" t="str">
        <f>IF(ISBLANK(Tableau2[[#This Row],[Date de début]]),"",UPPER(TEXT(Tableau2[[#This Row],[Date de début]],"AAAA")))</f>
        <v/>
      </c>
      <c r="Z802" s="220"/>
      <c r="AA802" s="218" t="str">
        <f>IF(ISBLANK(Tableau2[[#This Row],[Date de fin]]),"",UPPER(TEXT(Tableau2[[#This Row],[Date de fin]],"mmm")))</f>
        <v/>
      </c>
      <c r="AB802" s="221" t="str">
        <f>IF(ISBLANK(Tableau2[[#This Row],[Date de fin]]),"",UPPER(TEXT(Tableau2[[#This Row],[Date de fin]],"AAAA")))</f>
        <v/>
      </c>
      <c r="AC802" s="229">
        <f>DATEDIF(Tableau2[[#This Row],[Date de début]],Tableau2[[#This Row],[Date de fin]],"m")</f>
        <v>0</v>
      </c>
      <c r="AD802" s="224"/>
      <c r="AE802" s="225"/>
      <c r="AF802" s="225"/>
      <c r="AG802" s="222"/>
      <c r="AH802" s="227"/>
      <c r="AI802" s="226"/>
      <c r="AJ802" s="340"/>
      <c r="AK802" s="341">
        <f t="shared" si="14"/>
        <v>0</v>
      </c>
      <c r="AL802" s="342"/>
    </row>
    <row r="803" spans="3:38" ht="14" x14ac:dyDescent="0.35">
      <c r="C803" s="241"/>
      <c r="D803" s="225" t="str">
        <f>IF(ISBLANK(Tableau2[[#This Row],[Date de signature]]),"",UPPER(TEXT(Tableau2[[#This Row],[Date de signature]],"mmm")))</f>
        <v/>
      </c>
      <c r="E803" s="231" t="str">
        <f>IF(ISBLANK(Tableau2[[#This Row],[Date de signature]]),"",UPPER(TEXT(Tableau2[[#This Row],[Date de signature]],"AAAA")))</f>
        <v/>
      </c>
      <c r="F803" s="240"/>
      <c r="G803" s="242"/>
      <c r="H803" s="328"/>
      <c r="I803" s="327"/>
      <c r="J803" s="333"/>
      <c r="K803" s="324" t="str">
        <f>IFERROR(VLOOKUP(Tableau2[[#This Row],[Nom association/Sigle]],Tableau1[],2,FALSE),"")</f>
        <v/>
      </c>
      <c r="L803" s="324" t="str">
        <f>IFERROR(VLOOKUP(Tableau2[[#This Row],[Nom association/Sigle]],Tableau1[],4,FALSE),"")</f>
        <v/>
      </c>
      <c r="M803" s="324" t="str">
        <f>IFERROR(VLOOKUP(Tableau2[[#This Row],[Nom association/Sigle]],Tableau1[],5,FALSE),"")</f>
        <v/>
      </c>
      <c r="N803" s="73" t="str">
        <f>IFERROR(VLOOKUP(Tableau2[[#This Row],[Nom association/Sigle]],Tableau1[],6,FALSE),"")</f>
        <v/>
      </c>
      <c r="O803" s="324" t="str">
        <f>IFERROR(VLOOKUP(Tableau2[[#This Row],[Nom association/Sigle]],Tableau1[],7,FALSE),"")</f>
        <v/>
      </c>
      <c r="P803" s="222"/>
      <c r="Q803" s="333"/>
      <c r="R803" s="222"/>
      <c r="S803" s="223"/>
      <c r="T803" s="224"/>
      <c r="U803" s="224"/>
      <c r="V803" s="222"/>
      <c r="W803" s="220"/>
      <c r="X803" s="220" t="str">
        <f>IF(ISBLANK(Tableau2[[#This Row],[Date de début]]),"",UPPER(TEXT(Tableau2[[#This Row],[Date de début]],"mmm")))</f>
        <v/>
      </c>
      <c r="Y803" s="219" t="str">
        <f>IF(ISBLANK(Tableau2[[#This Row],[Date de début]]),"",UPPER(TEXT(Tableau2[[#This Row],[Date de début]],"AAAA")))</f>
        <v/>
      </c>
      <c r="Z803" s="220"/>
      <c r="AA803" s="218" t="str">
        <f>IF(ISBLANK(Tableau2[[#This Row],[Date de fin]]),"",UPPER(TEXT(Tableau2[[#This Row],[Date de fin]],"mmm")))</f>
        <v/>
      </c>
      <c r="AB803" s="221" t="str">
        <f>IF(ISBLANK(Tableau2[[#This Row],[Date de fin]]),"",UPPER(TEXT(Tableau2[[#This Row],[Date de fin]],"AAAA")))</f>
        <v/>
      </c>
      <c r="AC803" s="229">
        <f>DATEDIF(Tableau2[[#This Row],[Date de début]],Tableau2[[#This Row],[Date de fin]],"m")</f>
        <v>0</v>
      </c>
      <c r="AD803" s="224"/>
      <c r="AE803" s="225"/>
      <c r="AF803" s="225"/>
      <c r="AG803" s="222"/>
      <c r="AH803" s="227"/>
      <c r="AI803" s="226"/>
      <c r="AJ803" s="340"/>
      <c r="AK803" s="341">
        <f t="shared" si="14"/>
        <v>0</v>
      </c>
      <c r="AL803" s="342"/>
    </row>
    <row r="804" spans="3:38" ht="14" x14ac:dyDescent="0.35">
      <c r="C804" s="241"/>
      <c r="D804" s="225" t="str">
        <f>IF(ISBLANK(Tableau2[[#This Row],[Date de signature]]),"",UPPER(TEXT(Tableau2[[#This Row],[Date de signature]],"mmm")))</f>
        <v/>
      </c>
      <c r="E804" s="231" t="str">
        <f>IF(ISBLANK(Tableau2[[#This Row],[Date de signature]]),"",UPPER(TEXT(Tableau2[[#This Row],[Date de signature]],"AAAA")))</f>
        <v/>
      </c>
      <c r="F804" s="240"/>
      <c r="G804" s="242"/>
      <c r="H804" s="328"/>
      <c r="I804" s="327"/>
      <c r="J804" s="333"/>
      <c r="K804" s="324" t="str">
        <f>IFERROR(VLOOKUP(Tableau2[[#This Row],[Nom association/Sigle]],Tableau1[],2,FALSE),"")</f>
        <v/>
      </c>
      <c r="L804" s="324" t="str">
        <f>IFERROR(VLOOKUP(Tableau2[[#This Row],[Nom association/Sigle]],Tableau1[],4,FALSE),"")</f>
        <v/>
      </c>
      <c r="M804" s="324" t="str">
        <f>IFERROR(VLOOKUP(Tableau2[[#This Row],[Nom association/Sigle]],Tableau1[],5,FALSE),"")</f>
        <v/>
      </c>
      <c r="N804" s="73" t="str">
        <f>IFERROR(VLOOKUP(Tableau2[[#This Row],[Nom association/Sigle]],Tableau1[],6,FALSE),"")</f>
        <v/>
      </c>
      <c r="O804" s="324" t="str">
        <f>IFERROR(VLOOKUP(Tableau2[[#This Row],[Nom association/Sigle]],Tableau1[],7,FALSE),"")</f>
        <v/>
      </c>
      <c r="P804" s="222"/>
      <c r="Q804" s="333"/>
      <c r="R804" s="222"/>
      <c r="S804" s="223"/>
      <c r="T804" s="224"/>
      <c r="U804" s="224"/>
      <c r="V804" s="222"/>
      <c r="W804" s="220"/>
      <c r="X804" s="220" t="str">
        <f>IF(ISBLANK(Tableau2[[#This Row],[Date de début]]),"",UPPER(TEXT(Tableau2[[#This Row],[Date de début]],"mmm")))</f>
        <v/>
      </c>
      <c r="Y804" s="219" t="str">
        <f>IF(ISBLANK(Tableau2[[#This Row],[Date de début]]),"",UPPER(TEXT(Tableau2[[#This Row],[Date de début]],"AAAA")))</f>
        <v/>
      </c>
      <c r="Z804" s="220"/>
      <c r="AA804" s="218" t="str">
        <f>IF(ISBLANK(Tableau2[[#This Row],[Date de fin]]),"",UPPER(TEXT(Tableau2[[#This Row],[Date de fin]],"mmm")))</f>
        <v/>
      </c>
      <c r="AB804" s="221" t="str">
        <f>IF(ISBLANK(Tableau2[[#This Row],[Date de fin]]),"",UPPER(TEXT(Tableau2[[#This Row],[Date de fin]],"AAAA")))</f>
        <v/>
      </c>
      <c r="AC804" s="229">
        <f>DATEDIF(Tableau2[[#This Row],[Date de début]],Tableau2[[#This Row],[Date de fin]],"m")</f>
        <v>0</v>
      </c>
      <c r="AD804" s="224"/>
      <c r="AE804" s="225"/>
      <c r="AF804" s="225"/>
      <c r="AG804" s="222"/>
      <c r="AH804" s="227"/>
      <c r="AI804" s="226"/>
      <c r="AJ804" s="340"/>
      <c r="AK804" s="341">
        <f t="shared" si="14"/>
        <v>0</v>
      </c>
      <c r="AL804" s="342"/>
    </row>
    <row r="805" spans="3:38" ht="14" x14ac:dyDescent="0.35">
      <c r="C805" s="241"/>
      <c r="D805" s="225" t="str">
        <f>IF(ISBLANK(Tableau2[[#This Row],[Date de signature]]),"",UPPER(TEXT(Tableau2[[#This Row],[Date de signature]],"mmm")))</f>
        <v/>
      </c>
      <c r="E805" s="231" t="str">
        <f>IF(ISBLANK(Tableau2[[#This Row],[Date de signature]]),"",UPPER(TEXT(Tableau2[[#This Row],[Date de signature]],"AAAA")))</f>
        <v/>
      </c>
      <c r="F805" s="240"/>
      <c r="G805" s="242"/>
      <c r="H805" s="328"/>
      <c r="I805" s="327"/>
      <c r="J805" s="333"/>
      <c r="K805" s="324" t="str">
        <f>IFERROR(VLOOKUP(Tableau2[[#This Row],[Nom association/Sigle]],Tableau1[],2,FALSE),"")</f>
        <v/>
      </c>
      <c r="L805" s="324" t="str">
        <f>IFERROR(VLOOKUP(Tableau2[[#This Row],[Nom association/Sigle]],Tableau1[],4,FALSE),"")</f>
        <v/>
      </c>
      <c r="M805" s="324" t="str">
        <f>IFERROR(VLOOKUP(Tableau2[[#This Row],[Nom association/Sigle]],Tableau1[],5,FALSE),"")</f>
        <v/>
      </c>
      <c r="N805" s="73" t="str">
        <f>IFERROR(VLOOKUP(Tableau2[[#This Row],[Nom association/Sigle]],Tableau1[],6,FALSE),"")</f>
        <v/>
      </c>
      <c r="O805" s="324" t="str">
        <f>IFERROR(VLOOKUP(Tableau2[[#This Row],[Nom association/Sigle]],Tableau1[],7,FALSE),"")</f>
        <v/>
      </c>
      <c r="P805" s="222"/>
      <c r="Q805" s="333"/>
      <c r="R805" s="222"/>
      <c r="S805" s="223"/>
      <c r="T805" s="224"/>
      <c r="U805" s="224"/>
      <c r="V805" s="222"/>
      <c r="W805" s="220"/>
      <c r="X805" s="220" t="str">
        <f>IF(ISBLANK(Tableau2[[#This Row],[Date de début]]),"",UPPER(TEXT(Tableau2[[#This Row],[Date de début]],"mmm")))</f>
        <v/>
      </c>
      <c r="Y805" s="219" t="str">
        <f>IF(ISBLANK(Tableau2[[#This Row],[Date de début]]),"",UPPER(TEXT(Tableau2[[#This Row],[Date de début]],"AAAA")))</f>
        <v/>
      </c>
      <c r="Z805" s="220"/>
      <c r="AA805" s="218" t="str">
        <f>IF(ISBLANK(Tableau2[[#This Row],[Date de fin]]),"",UPPER(TEXT(Tableau2[[#This Row],[Date de fin]],"mmm")))</f>
        <v/>
      </c>
      <c r="AB805" s="221" t="str">
        <f>IF(ISBLANK(Tableau2[[#This Row],[Date de fin]]),"",UPPER(TEXT(Tableau2[[#This Row],[Date de fin]],"AAAA")))</f>
        <v/>
      </c>
      <c r="AC805" s="229">
        <f>DATEDIF(Tableau2[[#This Row],[Date de début]],Tableau2[[#This Row],[Date de fin]],"m")</f>
        <v>0</v>
      </c>
      <c r="AD805" s="224"/>
      <c r="AE805" s="225"/>
      <c r="AF805" s="225"/>
      <c r="AG805" s="222"/>
      <c r="AH805" s="227"/>
      <c r="AI805" s="226"/>
      <c r="AJ805" s="340"/>
      <c r="AK805" s="341">
        <f t="shared" si="14"/>
        <v>0</v>
      </c>
      <c r="AL805" s="342"/>
    </row>
    <row r="806" spans="3:38" ht="14" x14ac:dyDescent="0.35">
      <c r="C806" s="241"/>
      <c r="D806" s="225" t="str">
        <f>IF(ISBLANK(Tableau2[[#This Row],[Date de signature]]),"",UPPER(TEXT(Tableau2[[#This Row],[Date de signature]],"mmm")))</f>
        <v/>
      </c>
      <c r="E806" s="231" t="str">
        <f>IF(ISBLANK(Tableau2[[#This Row],[Date de signature]]),"",UPPER(TEXT(Tableau2[[#This Row],[Date de signature]],"AAAA")))</f>
        <v/>
      </c>
      <c r="F806" s="240"/>
      <c r="G806" s="242"/>
      <c r="H806" s="328"/>
      <c r="I806" s="327"/>
      <c r="J806" s="333"/>
      <c r="K806" s="324" t="str">
        <f>IFERROR(VLOOKUP(Tableau2[[#This Row],[Nom association/Sigle]],Tableau1[],2,FALSE),"")</f>
        <v/>
      </c>
      <c r="L806" s="324" t="str">
        <f>IFERROR(VLOOKUP(Tableau2[[#This Row],[Nom association/Sigle]],Tableau1[],4,FALSE),"")</f>
        <v/>
      </c>
      <c r="M806" s="324" t="str">
        <f>IFERROR(VLOOKUP(Tableau2[[#This Row],[Nom association/Sigle]],Tableau1[],5,FALSE),"")</f>
        <v/>
      </c>
      <c r="N806" s="73" t="str">
        <f>IFERROR(VLOOKUP(Tableau2[[#This Row],[Nom association/Sigle]],Tableau1[],6,FALSE),"")</f>
        <v/>
      </c>
      <c r="O806" s="324" t="str">
        <f>IFERROR(VLOOKUP(Tableau2[[#This Row],[Nom association/Sigle]],Tableau1[],7,FALSE),"")</f>
        <v/>
      </c>
      <c r="P806" s="222"/>
      <c r="Q806" s="333"/>
      <c r="R806" s="222"/>
      <c r="S806" s="223"/>
      <c r="T806" s="224"/>
      <c r="U806" s="224"/>
      <c r="V806" s="222"/>
      <c r="W806" s="220"/>
      <c r="X806" s="220" t="str">
        <f>IF(ISBLANK(Tableau2[[#This Row],[Date de début]]),"",UPPER(TEXT(Tableau2[[#This Row],[Date de début]],"mmm")))</f>
        <v/>
      </c>
      <c r="Y806" s="219" t="str">
        <f>IF(ISBLANK(Tableau2[[#This Row],[Date de début]]),"",UPPER(TEXT(Tableau2[[#This Row],[Date de début]],"AAAA")))</f>
        <v/>
      </c>
      <c r="Z806" s="220"/>
      <c r="AA806" s="218" t="str">
        <f>IF(ISBLANK(Tableau2[[#This Row],[Date de fin]]),"",UPPER(TEXT(Tableau2[[#This Row],[Date de fin]],"mmm")))</f>
        <v/>
      </c>
      <c r="AB806" s="221" t="str">
        <f>IF(ISBLANK(Tableau2[[#This Row],[Date de fin]]),"",UPPER(TEXT(Tableau2[[#This Row],[Date de fin]],"AAAA")))</f>
        <v/>
      </c>
      <c r="AC806" s="229">
        <f>DATEDIF(Tableau2[[#This Row],[Date de début]],Tableau2[[#This Row],[Date de fin]],"m")</f>
        <v>0</v>
      </c>
      <c r="AD806" s="224"/>
      <c r="AE806" s="225"/>
      <c r="AF806" s="225"/>
      <c r="AG806" s="222"/>
      <c r="AH806" s="227"/>
      <c r="AI806" s="226"/>
      <c r="AJ806" s="340"/>
      <c r="AK806" s="341">
        <f t="shared" si="14"/>
        <v>0</v>
      </c>
      <c r="AL806" s="342"/>
    </row>
    <row r="807" spans="3:38" ht="14" x14ac:dyDescent="0.35">
      <c r="C807" s="241"/>
      <c r="D807" s="225" t="str">
        <f>IF(ISBLANK(Tableau2[[#This Row],[Date de signature]]),"",UPPER(TEXT(Tableau2[[#This Row],[Date de signature]],"mmm")))</f>
        <v/>
      </c>
      <c r="E807" s="231" t="str">
        <f>IF(ISBLANK(Tableau2[[#This Row],[Date de signature]]),"",UPPER(TEXT(Tableau2[[#This Row],[Date de signature]],"AAAA")))</f>
        <v/>
      </c>
      <c r="F807" s="240"/>
      <c r="G807" s="242"/>
      <c r="H807" s="328"/>
      <c r="I807" s="327"/>
      <c r="J807" s="333"/>
      <c r="K807" s="324" t="str">
        <f>IFERROR(VLOOKUP(Tableau2[[#This Row],[Nom association/Sigle]],Tableau1[],2,FALSE),"")</f>
        <v/>
      </c>
      <c r="L807" s="324" t="str">
        <f>IFERROR(VLOOKUP(Tableau2[[#This Row],[Nom association/Sigle]],Tableau1[],4,FALSE),"")</f>
        <v/>
      </c>
      <c r="M807" s="324" t="str">
        <f>IFERROR(VLOOKUP(Tableau2[[#This Row],[Nom association/Sigle]],Tableau1[],5,FALSE),"")</f>
        <v/>
      </c>
      <c r="N807" s="73" t="str">
        <f>IFERROR(VLOOKUP(Tableau2[[#This Row],[Nom association/Sigle]],Tableau1[],6,FALSE),"")</f>
        <v/>
      </c>
      <c r="O807" s="324" t="str">
        <f>IFERROR(VLOOKUP(Tableau2[[#This Row],[Nom association/Sigle]],Tableau1[],7,FALSE),"")</f>
        <v/>
      </c>
      <c r="P807" s="222"/>
      <c r="Q807" s="333"/>
      <c r="R807" s="222"/>
      <c r="S807" s="223"/>
      <c r="T807" s="224"/>
      <c r="U807" s="224"/>
      <c r="V807" s="222"/>
      <c r="W807" s="220"/>
      <c r="X807" s="220" t="str">
        <f>IF(ISBLANK(Tableau2[[#This Row],[Date de début]]),"",UPPER(TEXT(Tableau2[[#This Row],[Date de début]],"mmm")))</f>
        <v/>
      </c>
      <c r="Y807" s="219" t="str">
        <f>IF(ISBLANK(Tableau2[[#This Row],[Date de début]]),"",UPPER(TEXT(Tableau2[[#This Row],[Date de début]],"AAAA")))</f>
        <v/>
      </c>
      <c r="Z807" s="220"/>
      <c r="AA807" s="218" t="str">
        <f>IF(ISBLANK(Tableau2[[#This Row],[Date de fin]]),"",UPPER(TEXT(Tableau2[[#This Row],[Date de fin]],"mmm")))</f>
        <v/>
      </c>
      <c r="AB807" s="221" t="str">
        <f>IF(ISBLANK(Tableau2[[#This Row],[Date de fin]]),"",UPPER(TEXT(Tableau2[[#This Row],[Date de fin]],"AAAA")))</f>
        <v/>
      </c>
      <c r="AC807" s="229">
        <f>DATEDIF(Tableau2[[#This Row],[Date de début]],Tableau2[[#This Row],[Date de fin]],"m")</f>
        <v>0</v>
      </c>
      <c r="AD807" s="224"/>
      <c r="AE807" s="225"/>
      <c r="AF807" s="225"/>
      <c r="AG807" s="222"/>
      <c r="AH807" s="227"/>
      <c r="AI807" s="226"/>
      <c r="AJ807" s="340"/>
      <c r="AK807" s="341">
        <f t="shared" si="14"/>
        <v>0</v>
      </c>
      <c r="AL807" s="342"/>
    </row>
    <row r="808" spans="3:38" ht="14" x14ac:dyDescent="0.35">
      <c r="C808" s="241"/>
      <c r="D808" s="225" t="str">
        <f>IF(ISBLANK(Tableau2[[#This Row],[Date de signature]]),"",UPPER(TEXT(Tableau2[[#This Row],[Date de signature]],"mmm")))</f>
        <v/>
      </c>
      <c r="E808" s="231" t="str">
        <f>IF(ISBLANK(Tableau2[[#This Row],[Date de signature]]),"",UPPER(TEXT(Tableau2[[#This Row],[Date de signature]],"AAAA")))</f>
        <v/>
      </c>
      <c r="F808" s="240"/>
      <c r="G808" s="242"/>
      <c r="H808" s="328"/>
      <c r="I808" s="327"/>
      <c r="J808" s="333"/>
      <c r="K808" s="324" t="str">
        <f>IFERROR(VLOOKUP(Tableau2[[#This Row],[Nom association/Sigle]],Tableau1[],2,FALSE),"")</f>
        <v/>
      </c>
      <c r="L808" s="324" t="str">
        <f>IFERROR(VLOOKUP(Tableau2[[#This Row],[Nom association/Sigle]],Tableau1[],4,FALSE),"")</f>
        <v/>
      </c>
      <c r="M808" s="324" t="str">
        <f>IFERROR(VLOOKUP(Tableau2[[#This Row],[Nom association/Sigle]],Tableau1[],5,FALSE),"")</f>
        <v/>
      </c>
      <c r="N808" s="73" t="str">
        <f>IFERROR(VLOOKUP(Tableau2[[#This Row],[Nom association/Sigle]],Tableau1[],6,FALSE),"")</f>
        <v/>
      </c>
      <c r="O808" s="324" t="str">
        <f>IFERROR(VLOOKUP(Tableau2[[#This Row],[Nom association/Sigle]],Tableau1[],7,FALSE),"")</f>
        <v/>
      </c>
      <c r="P808" s="222"/>
      <c r="Q808" s="333"/>
      <c r="R808" s="222"/>
      <c r="S808" s="223"/>
      <c r="T808" s="224"/>
      <c r="U808" s="224"/>
      <c r="V808" s="222"/>
      <c r="W808" s="220"/>
      <c r="X808" s="220" t="str">
        <f>IF(ISBLANK(Tableau2[[#This Row],[Date de début]]),"",UPPER(TEXT(Tableau2[[#This Row],[Date de début]],"mmm")))</f>
        <v/>
      </c>
      <c r="Y808" s="219" t="str">
        <f>IF(ISBLANK(Tableau2[[#This Row],[Date de début]]),"",UPPER(TEXT(Tableau2[[#This Row],[Date de début]],"AAAA")))</f>
        <v/>
      </c>
      <c r="Z808" s="220"/>
      <c r="AA808" s="218" t="str">
        <f>IF(ISBLANK(Tableau2[[#This Row],[Date de fin]]),"",UPPER(TEXT(Tableau2[[#This Row],[Date de fin]],"mmm")))</f>
        <v/>
      </c>
      <c r="AB808" s="221" t="str">
        <f>IF(ISBLANK(Tableau2[[#This Row],[Date de fin]]),"",UPPER(TEXT(Tableau2[[#This Row],[Date de fin]],"AAAA")))</f>
        <v/>
      </c>
      <c r="AC808" s="229">
        <f>DATEDIF(Tableau2[[#This Row],[Date de début]],Tableau2[[#This Row],[Date de fin]],"m")</f>
        <v>0</v>
      </c>
      <c r="AD808" s="224"/>
      <c r="AE808" s="225"/>
      <c r="AF808" s="225"/>
      <c r="AG808" s="222"/>
      <c r="AH808" s="227"/>
      <c r="AI808" s="226"/>
      <c r="AJ808" s="340"/>
      <c r="AK808" s="341">
        <f t="shared" si="14"/>
        <v>0</v>
      </c>
      <c r="AL808" s="342"/>
    </row>
    <row r="809" spans="3:38" ht="14" x14ac:dyDescent="0.35">
      <c r="C809" s="241"/>
      <c r="D809" s="225" t="str">
        <f>IF(ISBLANK(Tableau2[[#This Row],[Date de signature]]),"",UPPER(TEXT(Tableau2[[#This Row],[Date de signature]],"mmm")))</f>
        <v/>
      </c>
      <c r="E809" s="231" t="str">
        <f>IF(ISBLANK(Tableau2[[#This Row],[Date de signature]]),"",UPPER(TEXT(Tableau2[[#This Row],[Date de signature]],"AAAA")))</f>
        <v/>
      </c>
      <c r="F809" s="240"/>
      <c r="G809" s="242"/>
      <c r="H809" s="328"/>
      <c r="I809" s="327"/>
      <c r="J809" s="333"/>
      <c r="K809" s="324" t="str">
        <f>IFERROR(VLOOKUP(Tableau2[[#This Row],[Nom association/Sigle]],Tableau1[],2,FALSE),"")</f>
        <v/>
      </c>
      <c r="L809" s="324" t="str">
        <f>IFERROR(VLOOKUP(Tableau2[[#This Row],[Nom association/Sigle]],Tableau1[],4,FALSE),"")</f>
        <v/>
      </c>
      <c r="M809" s="324" t="str">
        <f>IFERROR(VLOOKUP(Tableau2[[#This Row],[Nom association/Sigle]],Tableau1[],5,FALSE),"")</f>
        <v/>
      </c>
      <c r="N809" s="73" t="str">
        <f>IFERROR(VLOOKUP(Tableau2[[#This Row],[Nom association/Sigle]],Tableau1[],6,FALSE),"")</f>
        <v/>
      </c>
      <c r="O809" s="324" t="str">
        <f>IFERROR(VLOOKUP(Tableau2[[#This Row],[Nom association/Sigle]],Tableau1[],7,FALSE),"")</f>
        <v/>
      </c>
      <c r="P809" s="222"/>
      <c r="Q809" s="333"/>
      <c r="R809" s="222"/>
      <c r="S809" s="223"/>
      <c r="T809" s="224"/>
      <c r="U809" s="224"/>
      <c r="V809" s="222"/>
      <c r="W809" s="220"/>
      <c r="X809" s="220" t="str">
        <f>IF(ISBLANK(Tableau2[[#This Row],[Date de début]]),"",UPPER(TEXT(Tableau2[[#This Row],[Date de début]],"mmm")))</f>
        <v/>
      </c>
      <c r="Y809" s="219" t="str">
        <f>IF(ISBLANK(Tableau2[[#This Row],[Date de début]]),"",UPPER(TEXT(Tableau2[[#This Row],[Date de début]],"AAAA")))</f>
        <v/>
      </c>
      <c r="Z809" s="220"/>
      <c r="AA809" s="218" t="str">
        <f>IF(ISBLANK(Tableau2[[#This Row],[Date de fin]]),"",UPPER(TEXT(Tableau2[[#This Row],[Date de fin]],"mmm")))</f>
        <v/>
      </c>
      <c r="AB809" s="221" t="str">
        <f>IF(ISBLANK(Tableau2[[#This Row],[Date de fin]]),"",UPPER(TEXT(Tableau2[[#This Row],[Date de fin]],"AAAA")))</f>
        <v/>
      </c>
      <c r="AC809" s="229">
        <f>DATEDIF(Tableau2[[#This Row],[Date de début]],Tableau2[[#This Row],[Date de fin]],"m")</f>
        <v>0</v>
      </c>
      <c r="AD809" s="224"/>
      <c r="AE809" s="225"/>
      <c r="AF809" s="225"/>
      <c r="AG809" s="222"/>
      <c r="AH809" s="227"/>
      <c r="AI809" s="226"/>
      <c r="AJ809" s="340"/>
      <c r="AK809" s="341">
        <f t="shared" si="14"/>
        <v>0</v>
      </c>
      <c r="AL809" s="342"/>
    </row>
    <row r="810" spans="3:38" ht="14" x14ac:dyDescent="0.35">
      <c r="C810" s="241"/>
      <c r="D810" s="225" t="str">
        <f>IF(ISBLANK(Tableau2[[#This Row],[Date de signature]]),"",UPPER(TEXT(Tableau2[[#This Row],[Date de signature]],"mmm")))</f>
        <v/>
      </c>
      <c r="E810" s="231" t="str">
        <f>IF(ISBLANK(Tableau2[[#This Row],[Date de signature]]),"",UPPER(TEXT(Tableau2[[#This Row],[Date de signature]],"AAAA")))</f>
        <v/>
      </c>
      <c r="F810" s="240"/>
      <c r="G810" s="242"/>
      <c r="H810" s="328"/>
      <c r="I810" s="327"/>
      <c r="J810" s="333"/>
      <c r="K810" s="324" t="str">
        <f>IFERROR(VLOOKUP(Tableau2[[#This Row],[Nom association/Sigle]],Tableau1[],2,FALSE),"")</f>
        <v/>
      </c>
      <c r="L810" s="324" t="str">
        <f>IFERROR(VLOOKUP(Tableau2[[#This Row],[Nom association/Sigle]],Tableau1[],4,FALSE),"")</f>
        <v/>
      </c>
      <c r="M810" s="324" t="str">
        <f>IFERROR(VLOOKUP(Tableau2[[#This Row],[Nom association/Sigle]],Tableau1[],5,FALSE),"")</f>
        <v/>
      </c>
      <c r="N810" s="73" t="str">
        <f>IFERROR(VLOOKUP(Tableau2[[#This Row],[Nom association/Sigle]],Tableau1[],6,FALSE),"")</f>
        <v/>
      </c>
      <c r="O810" s="324" t="str">
        <f>IFERROR(VLOOKUP(Tableau2[[#This Row],[Nom association/Sigle]],Tableau1[],7,FALSE),"")</f>
        <v/>
      </c>
      <c r="P810" s="222"/>
      <c r="Q810" s="333"/>
      <c r="R810" s="222"/>
      <c r="S810" s="223"/>
      <c r="T810" s="224"/>
      <c r="U810" s="224"/>
      <c r="V810" s="222"/>
      <c r="W810" s="220"/>
      <c r="X810" s="220" t="str">
        <f>IF(ISBLANK(Tableau2[[#This Row],[Date de début]]),"",UPPER(TEXT(Tableau2[[#This Row],[Date de début]],"mmm")))</f>
        <v/>
      </c>
      <c r="Y810" s="219" t="str">
        <f>IF(ISBLANK(Tableau2[[#This Row],[Date de début]]),"",UPPER(TEXT(Tableau2[[#This Row],[Date de début]],"AAAA")))</f>
        <v/>
      </c>
      <c r="Z810" s="220"/>
      <c r="AA810" s="218" t="str">
        <f>IF(ISBLANK(Tableau2[[#This Row],[Date de fin]]),"",UPPER(TEXT(Tableau2[[#This Row],[Date de fin]],"mmm")))</f>
        <v/>
      </c>
      <c r="AB810" s="221" t="str">
        <f>IF(ISBLANK(Tableau2[[#This Row],[Date de fin]]),"",UPPER(TEXT(Tableau2[[#This Row],[Date de fin]],"AAAA")))</f>
        <v/>
      </c>
      <c r="AC810" s="229">
        <f>DATEDIF(Tableau2[[#This Row],[Date de début]],Tableau2[[#This Row],[Date de fin]],"m")</f>
        <v>0</v>
      </c>
      <c r="AD810" s="224"/>
      <c r="AE810" s="225"/>
      <c r="AF810" s="225"/>
      <c r="AG810" s="222"/>
      <c r="AH810" s="227"/>
      <c r="AI810" s="226"/>
      <c r="AJ810" s="340"/>
      <c r="AK810" s="341">
        <f t="shared" si="14"/>
        <v>0</v>
      </c>
      <c r="AL810" s="342"/>
    </row>
    <row r="811" spans="3:38" ht="14" x14ac:dyDescent="0.35">
      <c r="C811" s="241"/>
      <c r="D811" s="225" t="str">
        <f>IF(ISBLANK(Tableau2[[#This Row],[Date de signature]]),"",UPPER(TEXT(Tableau2[[#This Row],[Date de signature]],"mmm")))</f>
        <v/>
      </c>
      <c r="E811" s="231" t="str">
        <f>IF(ISBLANK(Tableau2[[#This Row],[Date de signature]]),"",UPPER(TEXT(Tableau2[[#This Row],[Date de signature]],"AAAA")))</f>
        <v/>
      </c>
      <c r="F811" s="240"/>
      <c r="G811" s="242"/>
      <c r="H811" s="328"/>
      <c r="I811" s="327"/>
      <c r="J811" s="333"/>
      <c r="K811" s="324" t="str">
        <f>IFERROR(VLOOKUP(Tableau2[[#This Row],[Nom association/Sigle]],Tableau1[],2,FALSE),"")</f>
        <v/>
      </c>
      <c r="L811" s="324" t="str">
        <f>IFERROR(VLOOKUP(Tableau2[[#This Row],[Nom association/Sigle]],Tableau1[],4,FALSE),"")</f>
        <v/>
      </c>
      <c r="M811" s="324" t="str">
        <f>IFERROR(VLOOKUP(Tableau2[[#This Row],[Nom association/Sigle]],Tableau1[],5,FALSE),"")</f>
        <v/>
      </c>
      <c r="N811" s="73" t="str">
        <f>IFERROR(VLOOKUP(Tableau2[[#This Row],[Nom association/Sigle]],Tableau1[],6,FALSE),"")</f>
        <v/>
      </c>
      <c r="O811" s="324" t="str">
        <f>IFERROR(VLOOKUP(Tableau2[[#This Row],[Nom association/Sigle]],Tableau1[],7,FALSE),"")</f>
        <v/>
      </c>
      <c r="P811" s="222"/>
      <c r="Q811" s="333"/>
      <c r="R811" s="222"/>
      <c r="S811" s="223"/>
      <c r="T811" s="224"/>
      <c r="U811" s="224"/>
      <c r="V811" s="222"/>
      <c r="W811" s="220"/>
      <c r="X811" s="220" t="str">
        <f>IF(ISBLANK(Tableau2[[#This Row],[Date de début]]),"",UPPER(TEXT(Tableau2[[#This Row],[Date de début]],"mmm")))</f>
        <v/>
      </c>
      <c r="Y811" s="219" t="str">
        <f>IF(ISBLANK(Tableau2[[#This Row],[Date de début]]),"",UPPER(TEXT(Tableau2[[#This Row],[Date de début]],"AAAA")))</f>
        <v/>
      </c>
      <c r="Z811" s="220"/>
      <c r="AA811" s="218" t="str">
        <f>IF(ISBLANK(Tableau2[[#This Row],[Date de fin]]),"",UPPER(TEXT(Tableau2[[#This Row],[Date de fin]],"mmm")))</f>
        <v/>
      </c>
      <c r="AB811" s="221" t="str">
        <f>IF(ISBLANK(Tableau2[[#This Row],[Date de fin]]),"",UPPER(TEXT(Tableau2[[#This Row],[Date de fin]],"AAAA")))</f>
        <v/>
      </c>
      <c r="AC811" s="229">
        <f>DATEDIF(Tableau2[[#This Row],[Date de début]],Tableau2[[#This Row],[Date de fin]],"m")</f>
        <v>0</v>
      </c>
      <c r="AD811" s="224"/>
      <c r="AE811" s="225"/>
      <c r="AF811" s="225"/>
      <c r="AG811" s="222"/>
      <c r="AH811" s="227"/>
      <c r="AI811" s="226"/>
      <c r="AJ811" s="340"/>
      <c r="AK811" s="341">
        <f t="shared" si="14"/>
        <v>0</v>
      </c>
      <c r="AL811" s="342"/>
    </row>
    <row r="812" spans="3:38" ht="14" x14ac:dyDescent="0.35">
      <c r="C812" s="241"/>
      <c r="D812" s="225" t="str">
        <f>IF(ISBLANK(Tableau2[[#This Row],[Date de signature]]),"",UPPER(TEXT(Tableau2[[#This Row],[Date de signature]],"mmm")))</f>
        <v/>
      </c>
      <c r="E812" s="231" t="str">
        <f>IF(ISBLANK(Tableau2[[#This Row],[Date de signature]]),"",UPPER(TEXT(Tableau2[[#This Row],[Date de signature]],"AAAA")))</f>
        <v/>
      </c>
      <c r="F812" s="240"/>
      <c r="G812" s="242"/>
      <c r="H812" s="328"/>
      <c r="I812" s="327"/>
      <c r="J812" s="333"/>
      <c r="K812" s="324" t="str">
        <f>IFERROR(VLOOKUP(Tableau2[[#This Row],[Nom association/Sigle]],Tableau1[],2,FALSE),"")</f>
        <v/>
      </c>
      <c r="L812" s="324" t="str">
        <f>IFERROR(VLOOKUP(Tableau2[[#This Row],[Nom association/Sigle]],Tableau1[],4,FALSE),"")</f>
        <v/>
      </c>
      <c r="M812" s="324" t="str">
        <f>IFERROR(VLOOKUP(Tableau2[[#This Row],[Nom association/Sigle]],Tableau1[],5,FALSE),"")</f>
        <v/>
      </c>
      <c r="N812" s="73" t="str">
        <f>IFERROR(VLOOKUP(Tableau2[[#This Row],[Nom association/Sigle]],Tableau1[],6,FALSE),"")</f>
        <v/>
      </c>
      <c r="O812" s="324" t="str">
        <f>IFERROR(VLOOKUP(Tableau2[[#This Row],[Nom association/Sigle]],Tableau1[],7,FALSE),"")</f>
        <v/>
      </c>
      <c r="P812" s="222"/>
      <c r="Q812" s="333"/>
      <c r="R812" s="222"/>
      <c r="S812" s="223"/>
      <c r="T812" s="224"/>
      <c r="U812" s="224"/>
      <c r="V812" s="222"/>
      <c r="W812" s="220"/>
      <c r="X812" s="220" t="str">
        <f>IF(ISBLANK(Tableau2[[#This Row],[Date de début]]),"",UPPER(TEXT(Tableau2[[#This Row],[Date de début]],"mmm")))</f>
        <v/>
      </c>
      <c r="Y812" s="219" t="str">
        <f>IF(ISBLANK(Tableau2[[#This Row],[Date de début]]),"",UPPER(TEXT(Tableau2[[#This Row],[Date de début]],"AAAA")))</f>
        <v/>
      </c>
      <c r="Z812" s="220"/>
      <c r="AA812" s="218" t="str">
        <f>IF(ISBLANK(Tableau2[[#This Row],[Date de fin]]),"",UPPER(TEXT(Tableau2[[#This Row],[Date de fin]],"mmm")))</f>
        <v/>
      </c>
      <c r="AB812" s="221" t="str">
        <f>IF(ISBLANK(Tableau2[[#This Row],[Date de fin]]),"",UPPER(TEXT(Tableau2[[#This Row],[Date de fin]],"AAAA")))</f>
        <v/>
      </c>
      <c r="AC812" s="229">
        <f>DATEDIF(Tableau2[[#This Row],[Date de début]],Tableau2[[#This Row],[Date de fin]],"m")</f>
        <v>0</v>
      </c>
      <c r="AD812" s="224"/>
      <c r="AE812" s="225"/>
      <c r="AF812" s="225"/>
      <c r="AG812" s="222"/>
      <c r="AH812" s="227"/>
      <c r="AI812" s="226"/>
      <c r="AJ812" s="340"/>
      <c r="AK812" s="341">
        <f t="shared" si="14"/>
        <v>0</v>
      </c>
      <c r="AL812" s="342"/>
    </row>
    <row r="813" spans="3:38" ht="14" x14ac:dyDescent="0.35">
      <c r="C813" s="241"/>
      <c r="D813" s="225" t="str">
        <f>IF(ISBLANK(Tableau2[[#This Row],[Date de signature]]),"",UPPER(TEXT(Tableau2[[#This Row],[Date de signature]],"mmm")))</f>
        <v/>
      </c>
      <c r="E813" s="231" t="str">
        <f>IF(ISBLANK(Tableau2[[#This Row],[Date de signature]]),"",UPPER(TEXT(Tableau2[[#This Row],[Date de signature]],"AAAA")))</f>
        <v/>
      </c>
      <c r="F813" s="240"/>
      <c r="G813" s="242"/>
      <c r="H813" s="328"/>
      <c r="I813" s="327"/>
      <c r="J813" s="333"/>
      <c r="K813" s="324" t="str">
        <f>IFERROR(VLOOKUP(Tableau2[[#This Row],[Nom association/Sigle]],Tableau1[],2,FALSE),"")</f>
        <v/>
      </c>
      <c r="L813" s="324" t="str">
        <f>IFERROR(VLOOKUP(Tableau2[[#This Row],[Nom association/Sigle]],Tableau1[],4,FALSE),"")</f>
        <v/>
      </c>
      <c r="M813" s="324" t="str">
        <f>IFERROR(VLOOKUP(Tableau2[[#This Row],[Nom association/Sigle]],Tableau1[],5,FALSE),"")</f>
        <v/>
      </c>
      <c r="N813" s="73" t="str">
        <f>IFERROR(VLOOKUP(Tableau2[[#This Row],[Nom association/Sigle]],Tableau1[],6,FALSE),"")</f>
        <v/>
      </c>
      <c r="O813" s="324" t="str">
        <f>IFERROR(VLOOKUP(Tableau2[[#This Row],[Nom association/Sigle]],Tableau1[],7,FALSE),"")</f>
        <v/>
      </c>
      <c r="P813" s="222"/>
      <c r="Q813" s="333"/>
      <c r="R813" s="222"/>
      <c r="S813" s="223"/>
      <c r="T813" s="224"/>
      <c r="U813" s="224"/>
      <c r="V813" s="222"/>
      <c r="W813" s="220"/>
      <c r="X813" s="220" t="str">
        <f>IF(ISBLANK(Tableau2[[#This Row],[Date de début]]),"",UPPER(TEXT(Tableau2[[#This Row],[Date de début]],"mmm")))</f>
        <v/>
      </c>
      <c r="Y813" s="219" t="str">
        <f>IF(ISBLANK(Tableau2[[#This Row],[Date de début]]),"",UPPER(TEXT(Tableau2[[#This Row],[Date de début]],"AAAA")))</f>
        <v/>
      </c>
      <c r="Z813" s="220"/>
      <c r="AA813" s="218" t="str">
        <f>IF(ISBLANK(Tableau2[[#This Row],[Date de fin]]),"",UPPER(TEXT(Tableau2[[#This Row],[Date de fin]],"mmm")))</f>
        <v/>
      </c>
      <c r="AB813" s="221" t="str">
        <f>IF(ISBLANK(Tableau2[[#This Row],[Date de fin]]),"",UPPER(TEXT(Tableau2[[#This Row],[Date de fin]],"AAAA")))</f>
        <v/>
      </c>
      <c r="AC813" s="229">
        <f>DATEDIF(Tableau2[[#This Row],[Date de début]],Tableau2[[#This Row],[Date de fin]],"m")</f>
        <v>0</v>
      </c>
      <c r="AD813" s="224"/>
      <c r="AE813" s="225"/>
      <c r="AF813" s="225"/>
      <c r="AG813" s="222"/>
      <c r="AH813" s="227"/>
      <c r="AI813" s="226"/>
      <c r="AJ813" s="340"/>
      <c r="AK813" s="341">
        <f t="shared" si="14"/>
        <v>0</v>
      </c>
      <c r="AL813" s="342"/>
    </row>
    <row r="814" spans="3:38" ht="14" x14ac:dyDescent="0.35">
      <c r="C814" s="241"/>
      <c r="D814" s="225" t="str">
        <f>IF(ISBLANK(Tableau2[[#This Row],[Date de signature]]),"",UPPER(TEXT(Tableau2[[#This Row],[Date de signature]],"mmm")))</f>
        <v/>
      </c>
      <c r="E814" s="231" t="str">
        <f>IF(ISBLANK(Tableau2[[#This Row],[Date de signature]]),"",UPPER(TEXT(Tableau2[[#This Row],[Date de signature]],"AAAA")))</f>
        <v/>
      </c>
      <c r="F814" s="240"/>
      <c r="G814" s="242"/>
      <c r="H814" s="328"/>
      <c r="I814" s="327"/>
      <c r="J814" s="333"/>
      <c r="K814" s="324" t="str">
        <f>IFERROR(VLOOKUP(Tableau2[[#This Row],[Nom association/Sigle]],Tableau1[],2,FALSE),"")</f>
        <v/>
      </c>
      <c r="L814" s="324" t="str">
        <f>IFERROR(VLOOKUP(Tableau2[[#This Row],[Nom association/Sigle]],Tableau1[],4,FALSE),"")</f>
        <v/>
      </c>
      <c r="M814" s="324" t="str">
        <f>IFERROR(VLOOKUP(Tableau2[[#This Row],[Nom association/Sigle]],Tableau1[],5,FALSE),"")</f>
        <v/>
      </c>
      <c r="N814" s="73" t="str">
        <f>IFERROR(VLOOKUP(Tableau2[[#This Row],[Nom association/Sigle]],Tableau1[],6,FALSE),"")</f>
        <v/>
      </c>
      <c r="O814" s="324" t="str">
        <f>IFERROR(VLOOKUP(Tableau2[[#This Row],[Nom association/Sigle]],Tableau1[],7,FALSE),"")</f>
        <v/>
      </c>
      <c r="P814" s="222"/>
      <c r="Q814" s="333"/>
      <c r="R814" s="222"/>
      <c r="S814" s="223"/>
      <c r="T814" s="224"/>
      <c r="U814" s="224"/>
      <c r="V814" s="222"/>
      <c r="W814" s="220"/>
      <c r="X814" s="220" t="str">
        <f>IF(ISBLANK(Tableau2[[#This Row],[Date de début]]),"",UPPER(TEXT(Tableau2[[#This Row],[Date de début]],"mmm")))</f>
        <v/>
      </c>
      <c r="Y814" s="219" t="str">
        <f>IF(ISBLANK(Tableau2[[#This Row],[Date de début]]),"",UPPER(TEXT(Tableau2[[#This Row],[Date de début]],"AAAA")))</f>
        <v/>
      </c>
      <c r="Z814" s="220"/>
      <c r="AA814" s="218" t="str">
        <f>IF(ISBLANK(Tableau2[[#This Row],[Date de fin]]),"",UPPER(TEXT(Tableau2[[#This Row],[Date de fin]],"mmm")))</f>
        <v/>
      </c>
      <c r="AB814" s="221" t="str">
        <f>IF(ISBLANK(Tableau2[[#This Row],[Date de fin]]),"",UPPER(TEXT(Tableau2[[#This Row],[Date de fin]],"AAAA")))</f>
        <v/>
      </c>
      <c r="AC814" s="229">
        <f>DATEDIF(Tableau2[[#This Row],[Date de début]],Tableau2[[#This Row],[Date de fin]],"m")</f>
        <v>0</v>
      </c>
      <c r="AD814" s="224"/>
      <c r="AE814" s="225"/>
      <c r="AF814" s="225"/>
      <c r="AG814" s="222"/>
      <c r="AH814" s="227"/>
      <c r="AI814" s="226"/>
      <c r="AJ814" s="340"/>
      <c r="AK814" s="341">
        <f t="shared" si="14"/>
        <v>0</v>
      </c>
      <c r="AL814" s="342"/>
    </row>
    <row r="815" spans="3:38" ht="14" x14ac:dyDescent="0.35">
      <c r="C815" s="241"/>
      <c r="D815" s="225" t="str">
        <f>IF(ISBLANK(Tableau2[[#This Row],[Date de signature]]),"",UPPER(TEXT(Tableau2[[#This Row],[Date de signature]],"mmm")))</f>
        <v/>
      </c>
      <c r="E815" s="231" t="str">
        <f>IF(ISBLANK(Tableau2[[#This Row],[Date de signature]]),"",UPPER(TEXT(Tableau2[[#This Row],[Date de signature]],"AAAA")))</f>
        <v/>
      </c>
      <c r="F815" s="240"/>
      <c r="G815" s="242"/>
      <c r="H815" s="328"/>
      <c r="I815" s="327"/>
      <c r="J815" s="333"/>
      <c r="K815" s="324" t="str">
        <f>IFERROR(VLOOKUP(Tableau2[[#This Row],[Nom association/Sigle]],Tableau1[],2,FALSE),"")</f>
        <v/>
      </c>
      <c r="L815" s="324" t="str">
        <f>IFERROR(VLOOKUP(Tableau2[[#This Row],[Nom association/Sigle]],Tableau1[],4,FALSE),"")</f>
        <v/>
      </c>
      <c r="M815" s="324" t="str">
        <f>IFERROR(VLOOKUP(Tableau2[[#This Row],[Nom association/Sigle]],Tableau1[],5,FALSE),"")</f>
        <v/>
      </c>
      <c r="N815" s="73" t="str">
        <f>IFERROR(VLOOKUP(Tableau2[[#This Row],[Nom association/Sigle]],Tableau1[],6,FALSE),"")</f>
        <v/>
      </c>
      <c r="O815" s="324" t="str">
        <f>IFERROR(VLOOKUP(Tableau2[[#This Row],[Nom association/Sigle]],Tableau1[],7,FALSE),"")</f>
        <v/>
      </c>
      <c r="P815" s="222"/>
      <c r="Q815" s="333"/>
      <c r="R815" s="222"/>
      <c r="S815" s="223"/>
      <c r="T815" s="224"/>
      <c r="U815" s="224"/>
      <c r="V815" s="222"/>
      <c r="W815" s="220"/>
      <c r="X815" s="220" t="str">
        <f>IF(ISBLANK(Tableau2[[#This Row],[Date de début]]),"",UPPER(TEXT(Tableau2[[#This Row],[Date de début]],"mmm")))</f>
        <v/>
      </c>
      <c r="Y815" s="219" t="str">
        <f>IF(ISBLANK(Tableau2[[#This Row],[Date de début]]),"",UPPER(TEXT(Tableau2[[#This Row],[Date de début]],"AAAA")))</f>
        <v/>
      </c>
      <c r="Z815" s="220"/>
      <c r="AA815" s="218" t="str">
        <f>IF(ISBLANK(Tableau2[[#This Row],[Date de fin]]),"",UPPER(TEXT(Tableau2[[#This Row],[Date de fin]],"mmm")))</f>
        <v/>
      </c>
      <c r="AB815" s="221" t="str">
        <f>IF(ISBLANK(Tableau2[[#This Row],[Date de fin]]),"",UPPER(TEXT(Tableau2[[#This Row],[Date de fin]],"AAAA")))</f>
        <v/>
      </c>
      <c r="AC815" s="229">
        <f>DATEDIF(Tableau2[[#This Row],[Date de début]],Tableau2[[#This Row],[Date de fin]],"m")</f>
        <v>0</v>
      </c>
      <c r="AD815" s="224"/>
      <c r="AE815" s="225"/>
      <c r="AF815" s="225"/>
      <c r="AG815" s="222"/>
      <c r="AH815" s="227"/>
      <c r="AI815" s="226"/>
      <c r="AJ815" s="340"/>
      <c r="AK815" s="341">
        <f t="shared" si="14"/>
        <v>0</v>
      </c>
      <c r="AL815" s="342"/>
    </row>
    <row r="816" spans="3:38" ht="14" x14ac:dyDescent="0.35">
      <c r="C816" s="241"/>
      <c r="D816" s="225" t="str">
        <f>IF(ISBLANK(Tableau2[[#This Row],[Date de signature]]),"",UPPER(TEXT(Tableau2[[#This Row],[Date de signature]],"mmm")))</f>
        <v/>
      </c>
      <c r="E816" s="231" t="str">
        <f>IF(ISBLANK(Tableau2[[#This Row],[Date de signature]]),"",UPPER(TEXT(Tableau2[[#This Row],[Date de signature]],"AAAA")))</f>
        <v/>
      </c>
      <c r="F816" s="240"/>
      <c r="G816" s="242"/>
      <c r="H816" s="328"/>
      <c r="I816" s="327"/>
      <c r="J816" s="333"/>
      <c r="K816" s="324" t="str">
        <f>IFERROR(VLOOKUP(Tableau2[[#This Row],[Nom association/Sigle]],Tableau1[],2,FALSE),"")</f>
        <v/>
      </c>
      <c r="L816" s="324" t="str">
        <f>IFERROR(VLOOKUP(Tableau2[[#This Row],[Nom association/Sigle]],Tableau1[],4,FALSE),"")</f>
        <v/>
      </c>
      <c r="M816" s="324" t="str">
        <f>IFERROR(VLOOKUP(Tableau2[[#This Row],[Nom association/Sigle]],Tableau1[],5,FALSE),"")</f>
        <v/>
      </c>
      <c r="N816" s="73" t="str">
        <f>IFERROR(VLOOKUP(Tableau2[[#This Row],[Nom association/Sigle]],Tableau1[],6,FALSE),"")</f>
        <v/>
      </c>
      <c r="O816" s="324" t="str">
        <f>IFERROR(VLOOKUP(Tableau2[[#This Row],[Nom association/Sigle]],Tableau1[],7,FALSE),"")</f>
        <v/>
      </c>
      <c r="P816" s="222"/>
      <c r="Q816" s="333"/>
      <c r="R816" s="222"/>
      <c r="S816" s="223"/>
      <c r="T816" s="224"/>
      <c r="U816" s="224"/>
      <c r="V816" s="222"/>
      <c r="W816" s="220"/>
      <c r="X816" s="220" t="str">
        <f>IF(ISBLANK(Tableau2[[#This Row],[Date de début]]),"",UPPER(TEXT(Tableau2[[#This Row],[Date de début]],"mmm")))</f>
        <v/>
      </c>
      <c r="Y816" s="219" t="str">
        <f>IF(ISBLANK(Tableau2[[#This Row],[Date de début]]),"",UPPER(TEXT(Tableau2[[#This Row],[Date de début]],"AAAA")))</f>
        <v/>
      </c>
      <c r="Z816" s="220"/>
      <c r="AA816" s="218" t="str">
        <f>IF(ISBLANK(Tableau2[[#This Row],[Date de fin]]),"",UPPER(TEXT(Tableau2[[#This Row],[Date de fin]],"mmm")))</f>
        <v/>
      </c>
      <c r="AB816" s="221" t="str">
        <f>IF(ISBLANK(Tableau2[[#This Row],[Date de fin]]),"",UPPER(TEXT(Tableau2[[#This Row],[Date de fin]],"AAAA")))</f>
        <v/>
      </c>
      <c r="AC816" s="229">
        <f>DATEDIF(Tableau2[[#This Row],[Date de début]],Tableau2[[#This Row],[Date de fin]],"m")</f>
        <v>0</v>
      </c>
      <c r="AD816" s="224"/>
      <c r="AE816" s="225"/>
      <c r="AF816" s="225"/>
      <c r="AG816" s="222"/>
      <c r="AH816" s="227"/>
      <c r="AI816" s="226"/>
      <c r="AJ816" s="340"/>
      <c r="AK816" s="341">
        <f t="shared" si="14"/>
        <v>0</v>
      </c>
      <c r="AL816" s="342"/>
    </row>
    <row r="817" spans="3:38" ht="14" x14ac:dyDescent="0.35">
      <c r="C817" s="241"/>
      <c r="D817" s="225" t="str">
        <f>IF(ISBLANK(Tableau2[[#This Row],[Date de signature]]),"",UPPER(TEXT(Tableau2[[#This Row],[Date de signature]],"mmm")))</f>
        <v/>
      </c>
      <c r="E817" s="231" t="str">
        <f>IF(ISBLANK(Tableau2[[#This Row],[Date de signature]]),"",UPPER(TEXT(Tableau2[[#This Row],[Date de signature]],"AAAA")))</f>
        <v/>
      </c>
      <c r="F817" s="240"/>
      <c r="G817" s="242"/>
      <c r="H817" s="328"/>
      <c r="I817" s="327"/>
      <c r="J817" s="333"/>
      <c r="K817" s="324" t="str">
        <f>IFERROR(VLOOKUP(Tableau2[[#This Row],[Nom association/Sigle]],Tableau1[],2,FALSE),"")</f>
        <v/>
      </c>
      <c r="L817" s="324" t="str">
        <f>IFERROR(VLOOKUP(Tableau2[[#This Row],[Nom association/Sigle]],Tableau1[],4,FALSE),"")</f>
        <v/>
      </c>
      <c r="M817" s="324" t="str">
        <f>IFERROR(VLOOKUP(Tableau2[[#This Row],[Nom association/Sigle]],Tableau1[],5,FALSE),"")</f>
        <v/>
      </c>
      <c r="N817" s="73" t="str">
        <f>IFERROR(VLOOKUP(Tableau2[[#This Row],[Nom association/Sigle]],Tableau1[],6,FALSE),"")</f>
        <v/>
      </c>
      <c r="O817" s="324" t="str">
        <f>IFERROR(VLOOKUP(Tableau2[[#This Row],[Nom association/Sigle]],Tableau1[],7,FALSE),"")</f>
        <v/>
      </c>
      <c r="P817" s="222"/>
      <c r="Q817" s="333"/>
      <c r="R817" s="222"/>
      <c r="S817" s="223"/>
      <c r="T817" s="224"/>
      <c r="U817" s="224"/>
      <c r="V817" s="222"/>
      <c r="W817" s="220"/>
      <c r="X817" s="220" t="str">
        <f>IF(ISBLANK(Tableau2[[#This Row],[Date de début]]),"",UPPER(TEXT(Tableau2[[#This Row],[Date de début]],"mmm")))</f>
        <v/>
      </c>
      <c r="Y817" s="219" t="str">
        <f>IF(ISBLANK(Tableau2[[#This Row],[Date de début]]),"",UPPER(TEXT(Tableau2[[#This Row],[Date de début]],"AAAA")))</f>
        <v/>
      </c>
      <c r="Z817" s="220"/>
      <c r="AA817" s="218" t="str">
        <f>IF(ISBLANK(Tableau2[[#This Row],[Date de fin]]),"",UPPER(TEXT(Tableau2[[#This Row],[Date de fin]],"mmm")))</f>
        <v/>
      </c>
      <c r="AB817" s="221" t="str">
        <f>IF(ISBLANK(Tableau2[[#This Row],[Date de fin]]),"",UPPER(TEXT(Tableau2[[#This Row],[Date de fin]],"AAAA")))</f>
        <v/>
      </c>
      <c r="AC817" s="229">
        <f>DATEDIF(Tableau2[[#This Row],[Date de début]],Tableau2[[#This Row],[Date de fin]],"m")</f>
        <v>0</v>
      </c>
      <c r="AD817" s="224"/>
      <c r="AE817" s="225"/>
      <c r="AF817" s="225"/>
      <c r="AG817" s="222"/>
      <c r="AH817" s="227"/>
      <c r="AI817" s="226"/>
      <c r="AJ817" s="340"/>
      <c r="AK817" s="341">
        <f t="shared" si="14"/>
        <v>0</v>
      </c>
      <c r="AL817" s="342"/>
    </row>
    <row r="818" spans="3:38" ht="14" x14ac:dyDescent="0.35">
      <c r="C818" s="241"/>
      <c r="D818" s="225" t="str">
        <f>IF(ISBLANK(Tableau2[[#This Row],[Date de signature]]),"",UPPER(TEXT(Tableau2[[#This Row],[Date de signature]],"mmm")))</f>
        <v/>
      </c>
      <c r="E818" s="231" t="str">
        <f>IF(ISBLANK(Tableau2[[#This Row],[Date de signature]]),"",UPPER(TEXT(Tableau2[[#This Row],[Date de signature]],"AAAA")))</f>
        <v/>
      </c>
      <c r="F818" s="240"/>
      <c r="G818" s="242"/>
      <c r="H818" s="328"/>
      <c r="I818" s="327"/>
      <c r="J818" s="333"/>
      <c r="K818" s="324" t="str">
        <f>IFERROR(VLOOKUP(Tableau2[[#This Row],[Nom association/Sigle]],Tableau1[],2,FALSE),"")</f>
        <v/>
      </c>
      <c r="L818" s="324" t="str">
        <f>IFERROR(VLOOKUP(Tableau2[[#This Row],[Nom association/Sigle]],Tableau1[],4,FALSE),"")</f>
        <v/>
      </c>
      <c r="M818" s="324" t="str">
        <f>IFERROR(VLOOKUP(Tableau2[[#This Row],[Nom association/Sigle]],Tableau1[],5,FALSE),"")</f>
        <v/>
      </c>
      <c r="N818" s="73" t="str">
        <f>IFERROR(VLOOKUP(Tableau2[[#This Row],[Nom association/Sigle]],Tableau1[],6,FALSE),"")</f>
        <v/>
      </c>
      <c r="O818" s="324" t="str">
        <f>IFERROR(VLOOKUP(Tableau2[[#This Row],[Nom association/Sigle]],Tableau1[],7,FALSE),"")</f>
        <v/>
      </c>
      <c r="P818" s="222"/>
      <c r="Q818" s="333"/>
      <c r="R818" s="222"/>
      <c r="S818" s="223"/>
      <c r="T818" s="224"/>
      <c r="U818" s="224"/>
      <c r="V818" s="222"/>
      <c r="W818" s="220"/>
      <c r="X818" s="220" t="str">
        <f>IF(ISBLANK(Tableau2[[#This Row],[Date de début]]),"",UPPER(TEXT(Tableau2[[#This Row],[Date de début]],"mmm")))</f>
        <v/>
      </c>
      <c r="Y818" s="219" t="str">
        <f>IF(ISBLANK(Tableau2[[#This Row],[Date de début]]),"",UPPER(TEXT(Tableau2[[#This Row],[Date de début]],"AAAA")))</f>
        <v/>
      </c>
      <c r="Z818" s="220"/>
      <c r="AA818" s="218" t="str">
        <f>IF(ISBLANK(Tableau2[[#This Row],[Date de fin]]),"",UPPER(TEXT(Tableau2[[#This Row],[Date de fin]],"mmm")))</f>
        <v/>
      </c>
      <c r="AB818" s="221" t="str">
        <f>IF(ISBLANK(Tableau2[[#This Row],[Date de fin]]),"",UPPER(TEXT(Tableau2[[#This Row],[Date de fin]],"AAAA")))</f>
        <v/>
      </c>
      <c r="AC818" s="229">
        <f>DATEDIF(Tableau2[[#This Row],[Date de début]],Tableau2[[#This Row],[Date de fin]],"m")</f>
        <v>0</v>
      </c>
      <c r="AD818" s="224"/>
      <c r="AE818" s="225"/>
      <c r="AF818" s="225"/>
      <c r="AG818" s="222"/>
      <c r="AH818" s="227"/>
      <c r="AI818" s="226"/>
      <c r="AJ818" s="340"/>
      <c r="AK818" s="341">
        <f t="shared" si="14"/>
        <v>0</v>
      </c>
      <c r="AL818" s="342"/>
    </row>
    <row r="819" spans="3:38" ht="14" x14ac:dyDescent="0.35">
      <c r="C819" s="241"/>
      <c r="D819" s="225" t="str">
        <f>IF(ISBLANK(Tableau2[[#This Row],[Date de signature]]),"",UPPER(TEXT(Tableau2[[#This Row],[Date de signature]],"mmm")))</f>
        <v/>
      </c>
      <c r="E819" s="231" t="str">
        <f>IF(ISBLANK(Tableau2[[#This Row],[Date de signature]]),"",UPPER(TEXT(Tableau2[[#This Row],[Date de signature]],"AAAA")))</f>
        <v/>
      </c>
      <c r="F819" s="240"/>
      <c r="G819" s="242"/>
      <c r="H819" s="328"/>
      <c r="I819" s="327"/>
      <c r="J819" s="333"/>
      <c r="K819" s="324" t="str">
        <f>IFERROR(VLOOKUP(Tableau2[[#This Row],[Nom association/Sigle]],Tableau1[],2,FALSE),"")</f>
        <v/>
      </c>
      <c r="L819" s="324" t="str">
        <f>IFERROR(VLOOKUP(Tableau2[[#This Row],[Nom association/Sigle]],Tableau1[],4,FALSE),"")</f>
        <v/>
      </c>
      <c r="M819" s="324" t="str">
        <f>IFERROR(VLOOKUP(Tableau2[[#This Row],[Nom association/Sigle]],Tableau1[],5,FALSE),"")</f>
        <v/>
      </c>
      <c r="N819" s="73" t="str">
        <f>IFERROR(VLOOKUP(Tableau2[[#This Row],[Nom association/Sigle]],Tableau1[],6,FALSE),"")</f>
        <v/>
      </c>
      <c r="O819" s="324" t="str">
        <f>IFERROR(VLOOKUP(Tableau2[[#This Row],[Nom association/Sigle]],Tableau1[],7,FALSE),"")</f>
        <v/>
      </c>
      <c r="P819" s="222"/>
      <c r="Q819" s="333"/>
      <c r="R819" s="222"/>
      <c r="S819" s="223"/>
      <c r="T819" s="224"/>
      <c r="U819" s="224"/>
      <c r="V819" s="222"/>
      <c r="W819" s="220"/>
      <c r="X819" s="220" t="str">
        <f>IF(ISBLANK(Tableau2[[#This Row],[Date de début]]),"",UPPER(TEXT(Tableau2[[#This Row],[Date de début]],"mmm")))</f>
        <v/>
      </c>
      <c r="Y819" s="219" t="str">
        <f>IF(ISBLANK(Tableau2[[#This Row],[Date de début]]),"",UPPER(TEXT(Tableau2[[#This Row],[Date de début]],"AAAA")))</f>
        <v/>
      </c>
      <c r="Z819" s="220"/>
      <c r="AA819" s="218" t="str">
        <f>IF(ISBLANK(Tableau2[[#This Row],[Date de fin]]),"",UPPER(TEXT(Tableau2[[#This Row],[Date de fin]],"mmm")))</f>
        <v/>
      </c>
      <c r="AB819" s="221" t="str">
        <f>IF(ISBLANK(Tableau2[[#This Row],[Date de fin]]),"",UPPER(TEXT(Tableau2[[#This Row],[Date de fin]],"AAAA")))</f>
        <v/>
      </c>
      <c r="AC819" s="229">
        <f>DATEDIF(Tableau2[[#This Row],[Date de début]],Tableau2[[#This Row],[Date de fin]],"m")</f>
        <v>0</v>
      </c>
      <c r="AD819" s="224"/>
      <c r="AE819" s="225"/>
      <c r="AF819" s="225"/>
      <c r="AG819" s="222"/>
      <c r="AH819" s="227"/>
      <c r="AI819" s="226"/>
      <c r="AJ819" s="340"/>
      <c r="AK819" s="341">
        <f t="shared" si="14"/>
        <v>0</v>
      </c>
      <c r="AL819" s="342"/>
    </row>
    <row r="820" spans="3:38" ht="14" x14ac:dyDescent="0.35">
      <c r="C820" s="241"/>
      <c r="D820" s="225" t="str">
        <f>IF(ISBLANK(Tableau2[[#This Row],[Date de signature]]),"",UPPER(TEXT(Tableau2[[#This Row],[Date de signature]],"mmm")))</f>
        <v/>
      </c>
      <c r="E820" s="231" t="str">
        <f>IF(ISBLANK(Tableau2[[#This Row],[Date de signature]]),"",UPPER(TEXT(Tableau2[[#This Row],[Date de signature]],"AAAA")))</f>
        <v/>
      </c>
      <c r="F820" s="240"/>
      <c r="G820" s="242"/>
      <c r="H820" s="328"/>
      <c r="I820" s="327"/>
      <c r="J820" s="333"/>
      <c r="K820" s="324" t="str">
        <f>IFERROR(VLOOKUP(Tableau2[[#This Row],[Nom association/Sigle]],Tableau1[],2,FALSE),"")</f>
        <v/>
      </c>
      <c r="L820" s="324" t="str">
        <f>IFERROR(VLOOKUP(Tableau2[[#This Row],[Nom association/Sigle]],Tableau1[],4,FALSE),"")</f>
        <v/>
      </c>
      <c r="M820" s="324" t="str">
        <f>IFERROR(VLOOKUP(Tableau2[[#This Row],[Nom association/Sigle]],Tableau1[],5,FALSE),"")</f>
        <v/>
      </c>
      <c r="N820" s="73" t="str">
        <f>IFERROR(VLOOKUP(Tableau2[[#This Row],[Nom association/Sigle]],Tableau1[],6,FALSE),"")</f>
        <v/>
      </c>
      <c r="O820" s="324" t="str">
        <f>IFERROR(VLOOKUP(Tableau2[[#This Row],[Nom association/Sigle]],Tableau1[],7,FALSE),"")</f>
        <v/>
      </c>
      <c r="P820" s="222"/>
      <c r="Q820" s="333"/>
      <c r="R820" s="222"/>
      <c r="S820" s="223"/>
      <c r="T820" s="224"/>
      <c r="U820" s="224"/>
      <c r="V820" s="222"/>
      <c r="W820" s="220"/>
      <c r="X820" s="220" t="str">
        <f>IF(ISBLANK(Tableau2[[#This Row],[Date de début]]),"",UPPER(TEXT(Tableau2[[#This Row],[Date de début]],"mmm")))</f>
        <v/>
      </c>
      <c r="Y820" s="219" t="str">
        <f>IF(ISBLANK(Tableau2[[#This Row],[Date de début]]),"",UPPER(TEXT(Tableau2[[#This Row],[Date de début]],"AAAA")))</f>
        <v/>
      </c>
      <c r="Z820" s="220"/>
      <c r="AA820" s="218" t="str">
        <f>IF(ISBLANK(Tableau2[[#This Row],[Date de fin]]),"",UPPER(TEXT(Tableau2[[#This Row],[Date de fin]],"mmm")))</f>
        <v/>
      </c>
      <c r="AB820" s="221" t="str">
        <f>IF(ISBLANK(Tableau2[[#This Row],[Date de fin]]),"",UPPER(TEXT(Tableau2[[#This Row],[Date de fin]],"AAAA")))</f>
        <v/>
      </c>
      <c r="AC820" s="229">
        <f>DATEDIF(Tableau2[[#This Row],[Date de début]],Tableau2[[#This Row],[Date de fin]],"m")</f>
        <v>0</v>
      </c>
      <c r="AD820" s="224"/>
      <c r="AE820" s="225"/>
      <c r="AF820" s="225"/>
      <c r="AG820" s="222"/>
      <c r="AH820" s="227"/>
      <c r="AI820" s="226"/>
      <c r="AJ820" s="340"/>
      <c r="AK820" s="341">
        <f t="shared" si="14"/>
        <v>0</v>
      </c>
      <c r="AL820" s="342"/>
    </row>
    <row r="821" spans="3:38" ht="14" x14ac:dyDescent="0.35">
      <c r="C821" s="241"/>
      <c r="D821" s="225" t="str">
        <f>IF(ISBLANK(Tableau2[[#This Row],[Date de signature]]),"",UPPER(TEXT(Tableau2[[#This Row],[Date de signature]],"mmm")))</f>
        <v/>
      </c>
      <c r="E821" s="231" t="str">
        <f>IF(ISBLANK(Tableau2[[#This Row],[Date de signature]]),"",UPPER(TEXT(Tableau2[[#This Row],[Date de signature]],"AAAA")))</f>
        <v/>
      </c>
      <c r="F821" s="240"/>
      <c r="G821" s="242"/>
      <c r="H821" s="328"/>
      <c r="I821" s="327"/>
      <c r="J821" s="333"/>
      <c r="K821" s="324" t="str">
        <f>IFERROR(VLOOKUP(Tableau2[[#This Row],[Nom association/Sigle]],Tableau1[],2,FALSE),"")</f>
        <v/>
      </c>
      <c r="L821" s="324" t="str">
        <f>IFERROR(VLOOKUP(Tableau2[[#This Row],[Nom association/Sigle]],Tableau1[],4,FALSE),"")</f>
        <v/>
      </c>
      <c r="M821" s="324" t="str">
        <f>IFERROR(VLOOKUP(Tableau2[[#This Row],[Nom association/Sigle]],Tableau1[],5,FALSE),"")</f>
        <v/>
      </c>
      <c r="N821" s="73" t="str">
        <f>IFERROR(VLOOKUP(Tableau2[[#This Row],[Nom association/Sigle]],Tableau1[],6,FALSE),"")</f>
        <v/>
      </c>
      <c r="O821" s="324" t="str">
        <f>IFERROR(VLOOKUP(Tableau2[[#This Row],[Nom association/Sigle]],Tableau1[],7,FALSE),"")</f>
        <v/>
      </c>
      <c r="P821" s="222"/>
      <c r="Q821" s="333"/>
      <c r="R821" s="222"/>
      <c r="S821" s="223"/>
      <c r="T821" s="224"/>
      <c r="U821" s="224"/>
      <c r="V821" s="222"/>
      <c r="W821" s="220"/>
      <c r="X821" s="220" t="str">
        <f>IF(ISBLANK(Tableau2[[#This Row],[Date de début]]),"",UPPER(TEXT(Tableau2[[#This Row],[Date de début]],"mmm")))</f>
        <v/>
      </c>
      <c r="Y821" s="219" t="str">
        <f>IF(ISBLANK(Tableau2[[#This Row],[Date de début]]),"",UPPER(TEXT(Tableau2[[#This Row],[Date de début]],"AAAA")))</f>
        <v/>
      </c>
      <c r="Z821" s="220"/>
      <c r="AA821" s="218" t="str">
        <f>IF(ISBLANK(Tableau2[[#This Row],[Date de fin]]),"",UPPER(TEXT(Tableau2[[#This Row],[Date de fin]],"mmm")))</f>
        <v/>
      </c>
      <c r="AB821" s="221" t="str">
        <f>IF(ISBLANK(Tableau2[[#This Row],[Date de fin]]),"",UPPER(TEXT(Tableau2[[#This Row],[Date de fin]],"AAAA")))</f>
        <v/>
      </c>
      <c r="AC821" s="229">
        <f>DATEDIF(Tableau2[[#This Row],[Date de début]],Tableau2[[#This Row],[Date de fin]],"m")</f>
        <v>0</v>
      </c>
      <c r="AD821" s="224"/>
      <c r="AE821" s="225"/>
      <c r="AF821" s="225"/>
      <c r="AG821" s="222"/>
      <c r="AH821" s="227"/>
      <c r="AI821" s="226"/>
      <c r="AJ821" s="340"/>
      <c r="AK821" s="341">
        <f t="shared" si="14"/>
        <v>0</v>
      </c>
      <c r="AL821" s="342"/>
    </row>
    <row r="822" spans="3:38" ht="14" x14ac:dyDescent="0.35">
      <c r="C822" s="241"/>
      <c r="D822" s="225" t="str">
        <f>IF(ISBLANK(Tableau2[[#This Row],[Date de signature]]),"",UPPER(TEXT(Tableau2[[#This Row],[Date de signature]],"mmm")))</f>
        <v/>
      </c>
      <c r="E822" s="231" t="str">
        <f>IF(ISBLANK(Tableau2[[#This Row],[Date de signature]]),"",UPPER(TEXT(Tableau2[[#This Row],[Date de signature]],"AAAA")))</f>
        <v/>
      </c>
      <c r="F822" s="240"/>
      <c r="G822" s="242"/>
      <c r="H822" s="328"/>
      <c r="I822" s="327"/>
      <c r="J822" s="333"/>
      <c r="K822" s="324" t="str">
        <f>IFERROR(VLOOKUP(Tableau2[[#This Row],[Nom association/Sigle]],Tableau1[],2,FALSE),"")</f>
        <v/>
      </c>
      <c r="L822" s="324" t="str">
        <f>IFERROR(VLOOKUP(Tableau2[[#This Row],[Nom association/Sigle]],Tableau1[],4,FALSE),"")</f>
        <v/>
      </c>
      <c r="M822" s="324" t="str">
        <f>IFERROR(VLOOKUP(Tableau2[[#This Row],[Nom association/Sigle]],Tableau1[],5,FALSE),"")</f>
        <v/>
      </c>
      <c r="N822" s="73" t="str">
        <f>IFERROR(VLOOKUP(Tableau2[[#This Row],[Nom association/Sigle]],Tableau1[],6,FALSE),"")</f>
        <v/>
      </c>
      <c r="O822" s="324" t="str">
        <f>IFERROR(VLOOKUP(Tableau2[[#This Row],[Nom association/Sigle]],Tableau1[],7,FALSE),"")</f>
        <v/>
      </c>
      <c r="P822" s="222"/>
      <c r="Q822" s="333"/>
      <c r="R822" s="222"/>
      <c r="S822" s="223"/>
      <c r="T822" s="224"/>
      <c r="U822" s="224"/>
      <c r="V822" s="222"/>
      <c r="W822" s="220"/>
      <c r="X822" s="220" t="str">
        <f>IF(ISBLANK(Tableau2[[#This Row],[Date de début]]),"",UPPER(TEXT(Tableau2[[#This Row],[Date de début]],"mmm")))</f>
        <v/>
      </c>
      <c r="Y822" s="219" t="str">
        <f>IF(ISBLANK(Tableau2[[#This Row],[Date de début]]),"",UPPER(TEXT(Tableau2[[#This Row],[Date de début]],"AAAA")))</f>
        <v/>
      </c>
      <c r="Z822" s="220"/>
      <c r="AA822" s="218" t="str">
        <f>IF(ISBLANK(Tableau2[[#This Row],[Date de fin]]),"",UPPER(TEXT(Tableau2[[#This Row],[Date de fin]],"mmm")))</f>
        <v/>
      </c>
      <c r="AB822" s="221" t="str">
        <f>IF(ISBLANK(Tableau2[[#This Row],[Date de fin]]),"",UPPER(TEXT(Tableau2[[#This Row],[Date de fin]],"AAAA")))</f>
        <v/>
      </c>
      <c r="AC822" s="229">
        <f>DATEDIF(Tableau2[[#This Row],[Date de début]],Tableau2[[#This Row],[Date de fin]],"m")</f>
        <v>0</v>
      </c>
      <c r="AD822" s="224"/>
      <c r="AE822" s="225"/>
      <c r="AF822" s="225"/>
      <c r="AG822" s="222"/>
      <c r="AH822" s="227"/>
      <c r="AI822" s="226"/>
      <c r="AJ822" s="340"/>
      <c r="AK822" s="341">
        <f t="shared" si="14"/>
        <v>0</v>
      </c>
      <c r="AL822" s="342"/>
    </row>
    <row r="823" spans="3:38" ht="14" x14ac:dyDescent="0.35">
      <c r="C823" s="241"/>
      <c r="D823" s="225" t="str">
        <f>IF(ISBLANK(Tableau2[[#This Row],[Date de signature]]),"",UPPER(TEXT(Tableau2[[#This Row],[Date de signature]],"mmm")))</f>
        <v/>
      </c>
      <c r="E823" s="231" t="str">
        <f>IF(ISBLANK(Tableau2[[#This Row],[Date de signature]]),"",UPPER(TEXT(Tableau2[[#This Row],[Date de signature]],"AAAA")))</f>
        <v/>
      </c>
      <c r="F823" s="240"/>
      <c r="G823" s="242"/>
      <c r="H823" s="328"/>
      <c r="I823" s="327"/>
      <c r="J823" s="333"/>
      <c r="K823" s="324" t="str">
        <f>IFERROR(VLOOKUP(Tableau2[[#This Row],[Nom association/Sigle]],Tableau1[],2,FALSE),"")</f>
        <v/>
      </c>
      <c r="L823" s="324" t="str">
        <f>IFERROR(VLOOKUP(Tableau2[[#This Row],[Nom association/Sigle]],Tableau1[],4,FALSE),"")</f>
        <v/>
      </c>
      <c r="M823" s="324" t="str">
        <f>IFERROR(VLOOKUP(Tableau2[[#This Row],[Nom association/Sigle]],Tableau1[],5,FALSE),"")</f>
        <v/>
      </c>
      <c r="N823" s="73" t="str">
        <f>IFERROR(VLOOKUP(Tableau2[[#This Row],[Nom association/Sigle]],Tableau1[],6,FALSE),"")</f>
        <v/>
      </c>
      <c r="O823" s="324" t="str">
        <f>IFERROR(VLOOKUP(Tableau2[[#This Row],[Nom association/Sigle]],Tableau1[],7,FALSE),"")</f>
        <v/>
      </c>
      <c r="P823" s="222"/>
      <c r="Q823" s="333"/>
      <c r="R823" s="222"/>
      <c r="S823" s="223"/>
      <c r="T823" s="224"/>
      <c r="U823" s="224"/>
      <c r="V823" s="222"/>
      <c r="W823" s="220"/>
      <c r="X823" s="220" t="str">
        <f>IF(ISBLANK(Tableau2[[#This Row],[Date de début]]),"",UPPER(TEXT(Tableau2[[#This Row],[Date de début]],"mmm")))</f>
        <v/>
      </c>
      <c r="Y823" s="219" t="str">
        <f>IF(ISBLANK(Tableau2[[#This Row],[Date de début]]),"",UPPER(TEXT(Tableau2[[#This Row],[Date de début]],"AAAA")))</f>
        <v/>
      </c>
      <c r="Z823" s="220"/>
      <c r="AA823" s="218" t="str">
        <f>IF(ISBLANK(Tableau2[[#This Row],[Date de fin]]),"",UPPER(TEXT(Tableau2[[#This Row],[Date de fin]],"mmm")))</f>
        <v/>
      </c>
      <c r="AB823" s="221" t="str">
        <f>IF(ISBLANK(Tableau2[[#This Row],[Date de fin]]),"",UPPER(TEXT(Tableau2[[#This Row],[Date de fin]],"AAAA")))</f>
        <v/>
      </c>
      <c r="AC823" s="229">
        <f>DATEDIF(Tableau2[[#This Row],[Date de début]],Tableau2[[#This Row],[Date de fin]],"m")</f>
        <v>0</v>
      </c>
      <c r="AD823" s="224"/>
      <c r="AE823" s="225"/>
      <c r="AF823" s="225"/>
      <c r="AG823" s="222"/>
      <c r="AH823" s="227"/>
      <c r="AI823" s="226"/>
      <c r="AJ823" s="340"/>
      <c r="AK823" s="341">
        <f t="shared" si="14"/>
        <v>0</v>
      </c>
      <c r="AL823" s="342"/>
    </row>
    <row r="824" spans="3:38" ht="14" x14ac:dyDescent="0.35">
      <c r="C824" s="241"/>
      <c r="D824" s="225" t="str">
        <f>IF(ISBLANK(Tableau2[[#This Row],[Date de signature]]),"",UPPER(TEXT(Tableau2[[#This Row],[Date de signature]],"mmm")))</f>
        <v/>
      </c>
      <c r="E824" s="231" t="str">
        <f>IF(ISBLANK(Tableau2[[#This Row],[Date de signature]]),"",UPPER(TEXT(Tableau2[[#This Row],[Date de signature]],"AAAA")))</f>
        <v/>
      </c>
      <c r="F824" s="240"/>
      <c r="G824" s="242"/>
      <c r="H824" s="328"/>
      <c r="I824" s="327"/>
      <c r="J824" s="333"/>
      <c r="K824" s="324" t="str">
        <f>IFERROR(VLOOKUP(Tableau2[[#This Row],[Nom association/Sigle]],Tableau1[],2,FALSE),"")</f>
        <v/>
      </c>
      <c r="L824" s="324" t="str">
        <f>IFERROR(VLOOKUP(Tableau2[[#This Row],[Nom association/Sigle]],Tableau1[],4,FALSE),"")</f>
        <v/>
      </c>
      <c r="M824" s="324" t="str">
        <f>IFERROR(VLOOKUP(Tableau2[[#This Row],[Nom association/Sigle]],Tableau1[],5,FALSE),"")</f>
        <v/>
      </c>
      <c r="N824" s="73" t="str">
        <f>IFERROR(VLOOKUP(Tableau2[[#This Row],[Nom association/Sigle]],Tableau1[],6,FALSE),"")</f>
        <v/>
      </c>
      <c r="O824" s="324" t="str">
        <f>IFERROR(VLOOKUP(Tableau2[[#This Row],[Nom association/Sigle]],Tableau1[],7,FALSE),"")</f>
        <v/>
      </c>
      <c r="P824" s="222"/>
      <c r="Q824" s="333"/>
      <c r="R824" s="222"/>
      <c r="S824" s="223"/>
      <c r="T824" s="224"/>
      <c r="U824" s="224"/>
      <c r="V824" s="222"/>
      <c r="W824" s="220"/>
      <c r="X824" s="220" t="str">
        <f>IF(ISBLANK(Tableau2[[#This Row],[Date de début]]),"",UPPER(TEXT(Tableau2[[#This Row],[Date de début]],"mmm")))</f>
        <v/>
      </c>
      <c r="Y824" s="219" t="str">
        <f>IF(ISBLANK(Tableau2[[#This Row],[Date de début]]),"",UPPER(TEXT(Tableau2[[#This Row],[Date de début]],"AAAA")))</f>
        <v/>
      </c>
      <c r="Z824" s="220"/>
      <c r="AA824" s="218" t="str">
        <f>IF(ISBLANK(Tableau2[[#This Row],[Date de fin]]),"",UPPER(TEXT(Tableau2[[#This Row],[Date de fin]],"mmm")))</f>
        <v/>
      </c>
      <c r="AB824" s="221" t="str">
        <f>IF(ISBLANK(Tableau2[[#This Row],[Date de fin]]),"",UPPER(TEXT(Tableau2[[#This Row],[Date de fin]],"AAAA")))</f>
        <v/>
      </c>
      <c r="AC824" s="229">
        <f>DATEDIF(Tableau2[[#This Row],[Date de début]],Tableau2[[#This Row],[Date de fin]],"m")</f>
        <v>0</v>
      </c>
      <c r="AD824" s="224"/>
      <c r="AE824" s="225"/>
      <c r="AF824" s="225"/>
      <c r="AG824" s="222"/>
      <c r="AH824" s="227"/>
      <c r="AI824" s="226"/>
      <c r="AJ824" s="340"/>
      <c r="AK824" s="341">
        <f t="shared" si="14"/>
        <v>0</v>
      </c>
      <c r="AL824" s="342"/>
    </row>
    <row r="825" spans="3:38" ht="14" x14ac:dyDescent="0.35">
      <c r="C825" s="241"/>
      <c r="D825" s="225" t="str">
        <f>IF(ISBLANK(Tableau2[[#This Row],[Date de signature]]),"",UPPER(TEXT(Tableau2[[#This Row],[Date de signature]],"mmm")))</f>
        <v/>
      </c>
      <c r="E825" s="231" t="str">
        <f>IF(ISBLANK(Tableau2[[#This Row],[Date de signature]]),"",UPPER(TEXT(Tableau2[[#This Row],[Date de signature]],"AAAA")))</f>
        <v/>
      </c>
      <c r="F825" s="240"/>
      <c r="G825" s="242"/>
      <c r="H825" s="328"/>
      <c r="I825" s="327"/>
      <c r="J825" s="333"/>
      <c r="K825" s="324" t="str">
        <f>IFERROR(VLOOKUP(Tableau2[[#This Row],[Nom association/Sigle]],Tableau1[],2,FALSE),"")</f>
        <v/>
      </c>
      <c r="L825" s="324" t="str">
        <f>IFERROR(VLOOKUP(Tableau2[[#This Row],[Nom association/Sigle]],Tableau1[],4,FALSE),"")</f>
        <v/>
      </c>
      <c r="M825" s="324" t="str">
        <f>IFERROR(VLOOKUP(Tableau2[[#This Row],[Nom association/Sigle]],Tableau1[],5,FALSE),"")</f>
        <v/>
      </c>
      <c r="N825" s="73" t="str">
        <f>IFERROR(VLOOKUP(Tableau2[[#This Row],[Nom association/Sigle]],Tableau1[],6,FALSE),"")</f>
        <v/>
      </c>
      <c r="O825" s="324" t="str">
        <f>IFERROR(VLOOKUP(Tableau2[[#This Row],[Nom association/Sigle]],Tableau1[],7,FALSE),"")</f>
        <v/>
      </c>
      <c r="P825" s="222"/>
      <c r="Q825" s="333"/>
      <c r="R825" s="222"/>
      <c r="S825" s="223"/>
      <c r="T825" s="224"/>
      <c r="U825" s="224"/>
      <c r="V825" s="222"/>
      <c r="W825" s="220"/>
      <c r="X825" s="220" t="str">
        <f>IF(ISBLANK(Tableau2[[#This Row],[Date de début]]),"",UPPER(TEXT(Tableau2[[#This Row],[Date de début]],"mmm")))</f>
        <v/>
      </c>
      <c r="Y825" s="219" t="str">
        <f>IF(ISBLANK(Tableau2[[#This Row],[Date de début]]),"",UPPER(TEXT(Tableau2[[#This Row],[Date de début]],"AAAA")))</f>
        <v/>
      </c>
      <c r="Z825" s="220"/>
      <c r="AA825" s="218" t="str">
        <f>IF(ISBLANK(Tableau2[[#This Row],[Date de fin]]),"",UPPER(TEXT(Tableau2[[#This Row],[Date de fin]],"mmm")))</f>
        <v/>
      </c>
      <c r="AB825" s="221" t="str">
        <f>IF(ISBLANK(Tableau2[[#This Row],[Date de fin]]),"",UPPER(TEXT(Tableau2[[#This Row],[Date de fin]],"AAAA")))</f>
        <v/>
      </c>
      <c r="AC825" s="229">
        <f>DATEDIF(Tableau2[[#This Row],[Date de début]],Tableau2[[#This Row],[Date de fin]],"m")</f>
        <v>0</v>
      </c>
      <c r="AD825" s="224"/>
      <c r="AE825" s="225"/>
      <c r="AF825" s="225"/>
      <c r="AG825" s="222"/>
      <c r="AH825" s="227"/>
      <c r="AI825" s="226"/>
      <c r="AJ825" s="340"/>
      <c r="AK825" s="341">
        <f t="shared" si="14"/>
        <v>0</v>
      </c>
      <c r="AL825" s="342"/>
    </row>
    <row r="826" spans="3:38" ht="14" x14ac:dyDescent="0.35">
      <c r="C826" s="241"/>
      <c r="D826" s="225" t="str">
        <f>IF(ISBLANK(Tableau2[[#This Row],[Date de signature]]),"",UPPER(TEXT(Tableau2[[#This Row],[Date de signature]],"mmm")))</f>
        <v/>
      </c>
      <c r="E826" s="231" t="str">
        <f>IF(ISBLANK(Tableau2[[#This Row],[Date de signature]]),"",UPPER(TEXT(Tableau2[[#This Row],[Date de signature]],"AAAA")))</f>
        <v/>
      </c>
      <c r="F826" s="240"/>
      <c r="G826" s="242"/>
      <c r="H826" s="328"/>
      <c r="I826" s="327"/>
      <c r="J826" s="333"/>
      <c r="K826" s="324" t="str">
        <f>IFERROR(VLOOKUP(Tableau2[[#This Row],[Nom association/Sigle]],Tableau1[],2,FALSE),"")</f>
        <v/>
      </c>
      <c r="L826" s="324" t="str">
        <f>IFERROR(VLOOKUP(Tableau2[[#This Row],[Nom association/Sigle]],Tableau1[],4,FALSE),"")</f>
        <v/>
      </c>
      <c r="M826" s="324" t="str">
        <f>IFERROR(VLOOKUP(Tableau2[[#This Row],[Nom association/Sigle]],Tableau1[],5,FALSE),"")</f>
        <v/>
      </c>
      <c r="N826" s="73" t="str">
        <f>IFERROR(VLOOKUP(Tableau2[[#This Row],[Nom association/Sigle]],Tableau1[],6,FALSE),"")</f>
        <v/>
      </c>
      <c r="O826" s="324" t="str">
        <f>IFERROR(VLOOKUP(Tableau2[[#This Row],[Nom association/Sigle]],Tableau1[],7,FALSE),"")</f>
        <v/>
      </c>
      <c r="P826" s="222"/>
      <c r="Q826" s="333"/>
      <c r="R826" s="222"/>
      <c r="S826" s="223"/>
      <c r="T826" s="224"/>
      <c r="U826" s="224"/>
      <c r="V826" s="222"/>
      <c r="W826" s="220"/>
      <c r="X826" s="220" t="str">
        <f>IF(ISBLANK(Tableau2[[#This Row],[Date de début]]),"",UPPER(TEXT(Tableau2[[#This Row],[Date de début]],"mmm")))</f>
        <v/>
      </c>
      <c r="Y826" s="219" t="str">
        <f>IF(ISBLANK(Tableau2[[#This Row],[Date de début]]),"",UPPER(TEXT(Tableau2[[#This Row],[Date de début]],"AAAA")))</f>
        <v/>
      </c>
      <c r="Z826" s="220"/>
      <c r="AA826" s="218" t="str">
        <f>IF(ISBLANK(Tableau2[[#This Row],[Date de fin]]),"",UPPER(TEXT(Tableau2[[#This Row],[Date de fin]],"mmm")))</f>
        <v/>
      </c>
      <c r="AB826" s="221" t="str">
        <f>IF(ISBLANK(Tableau2[[#This Row],[Date de fin]]),"",UPPER(TEXT(Tableau2[[#This Row],[Date de fin]],"AAAA")))</f>
        <v/>
      </c>
      <c r="AC826" s="229">
        <f>DATEDIF(Tableau2[[#This Row],[Date de début]],Tableau2[[#This Row],[Date de fin]],"m")</f>
        <v>0</v>
      </c>
      <c r="AD826" s="224"/>
      <c r="AE826" s="225"/>
      <c r="AF826" s="225"/>
      <c r="AG826" s="222"/>
      <c r="AH826" s="227"/>
      <c r="AI826" s="226"/>
      <c r="AJ826" s="340"/>
      <c r="AK826" s="341">
        <f t="shared" si="14"/>
        <v>0</v>
      </c>
      <c r="AL826" s="342"/>
    </row>
    <row r="827" spans="3:38" ht="14" x14ac:dyDescent="0.35">
      <c r="C827" s="241"/>
      <c r="D827" s="225" t="str">
        <f>IF(ISBLANK(Tableau2[[#This Row],[Date de signature]]),"",UPPER(TEXT(Tableau2[[#This Row],[Date de signature]],"mmm")))</f>
        <v/>
      </c>
      <c r="E827" s="231" t="str">
        <f>IF(ISBLANK(Tableau2[[#This Row],[Date de signature]]),"",UPPER(TEXT(Tableau2[[#This Row],[Date de signature]],"AAAA")))</f>
        <v/>
      </c>
      <c r="F827" s="240"/>
      <c r="G827" s="242"/>
      <c r="H827" s="328"/>
      <c r="I827" s="327"/>
      <c r="J827" s="333"/>
      <c r="K827" s="324" t="str">
        <f>IFERROR(VLOOKUP(Tableau2[[#This Row],[Nom association/Sigle]],Tableau1[],2,FALSE),"")</f>
        <v/>
      </c>
      <c r="L827" s="324" t="str">
        <f>IFERROR(VLOOKUP(Tableau2[[#This Row],[Nom association/Sigle]],Tableau1[],4,FALSE),"")</f>
        <v/>
      </c>
      <c r="M827" s="324" t="str">
        <f>IFERROR(VLOOKUP(Tableau2[[#This Row],[Nom association/Sigle]],Tableau1[],5,FALSE),"")</f>
        <v/>
      </c>
      <c r="N827" s="73" t="str">
        <f>IFERROR(VLOOKUP(Tableau2[[#This Row],[Nom association/Sigle]],Tableau1[],6,FALSE),"")</f>
        <v/>
      </c>
      <c r="O827" s="324" t="str">
        <f>IFERROR(VLOOKUP(Tableau2[[#This Row],[Nom association/Sigle]],Tableau1[],7,FALSE),"")</f>
        <v/>
      </c>
      <c r="P827" s="222"/>
      <c r="Q827" s="333"/>
      <c r="R827" s="222"/>
      <c r="S827" s="223"/>
      <c r="T827" s="224"/>
      <c r="U827" s="224"/>
      <c r="V827" s="222"/>
      <c r="W827" s="220"/>
      <c r="X827" s="220" t="str">
        <f>IF(ISBLANK(Tableau2[[#This Row],[Date de début]]),"",UPPER(TEXT(Tableau2[[#This Row],[Date de début]],"mmm")))</f>
        <v/>
      </c>
      <c r="Y827" s="219" t="str">
        <f>IF(ISBLANK(Tableau2[[#This Row],[Date de début]]),"",UPPER(TEXT(Tableau2[[#This Row],[Date de début]],"AAAA")))</f>
        <v/>
      </c>
      <c r="Z827" s="220"/>
      <c r="AA827" s="218" t="str">
        <f>IF(ISBLANK(Tableau2[[#This Row],[Date de fin]]),"",UPPER(TEXT(Tableau2[[#This Row],[Date de fin]],"mmm")))</f>
        <v/>
      </c>
      <c r="AB827" s="221" t="str">
        <f>IF(ISBLANK(Tableau2[[#This Row],[Date de fin]]),"",UPPER(TEXT(Tableau2[[#This Row],[Date de fin]],"AAAA")))</f>
        <v/>
      </c>
      <c r="AC827" s="229">
        <f>DATEDIF(Tableau2[[#This Row],[Date de début]],Tableau2[[#This Row],[Date de fin]],"m")</f>
        <v>0</v>
      </c>
      <c r="AD827" s="224"/>
      <c r="AE827" s="225"/>
      <c r="AF827" s="225"/>
      <c r="AG827" s="222"/>
      <c r="AH827" s="227"/>
      <c r="AI827" s="226"/>
      <c r="AJ827" s="340"/>
      <c r="AK827" s="341">
        <f t="shared" si="14"/>
        <v>0</v>
      </c>
      <c r="AL827" s="342"/>
    </row>
    <row r="828" spans="3:38" ht="14" x14ac:dyDescent="0.35">
      <c r="C828" s="241"/>
      <c r="D828" s="225" t="str">
        <f>IF(ISBLANK(Tableau2[[#This Row],[Date de signature]]),"",UPPER(TEXT(Tableau2[[#This Row],[Date de signature]],"mmm")))</f>
        <v/>
      </c>
      <c r="E828" s="231" t="str">
        <f>IF(ISBLANK(Tableau2[[#This Row],[Date de signature]]),"",UPPER(TEXT(Tableau2[[#This Row],[Date de signature]],"AAAA")))</f>
        <v/>
      </c>
      <c r="F828" s="240"/>
      <c r="G828" s="242"/>
      <c r="H828" s="328"/>
      <c r="I828" s="327"/>
      <c r="J828" s="333"/>
      <c r="K828" s="324" t="str">
        <f>IFERROR(VLOOKUP(Tableau2[[#This Row],[Nom association/Sigle]],Tableau1[],2,FALSE),"")</f>
        <v/>
      </c>
      <c r="L828" s="324" t="str">
        <f>IFERROR(VLOOKUP(Tableau2[[#This Row],[Nom association/Sigle]],Tableau1[],4,FALSE),"")</f>
        <v/>
      </c>
      <c r="M828" s="324" t="str">
        <f>IFERROR(VLOOKUP(Tableau2[[#This Row],[Nom association/Sigle]],Tableau1[],5,FALSE),"")</f>
        <v/>
      </c>
      <c r="N828" s="73" t="str">
        <f>IFERROR(VLOOKUP(Tableau2[[#This Row],[Nom association/Sigle]],Tableau1[],6,FALSE),"")</f>
        <v/>
      </c>
      <c r="O828" s="324" t="str">
        <f>IFERROR(VLOOKUP(Tableau2[[#This Row],[Nom association/Sigle]],Tableau1[],7,FALSE),"")</f>
        <v/>
      </c>
      <c r="P828" s="222"/>
      <c r="Q828" s="333"/>
      <c r="R828" s="222"/>
      <c r="S828" s="223"/>
      <c r="T828" s="224"/>
      <c r="U828" s="224"/>
      <c r="V828" s="222"/>
      <c r="W828" s="220"/>
      <c r="X828" s="220" t="str">
        <f>IF(ISBLANK(Tableau2[[#This Row],[Date de début]]),"",UPPER(TEXT(Tableau2[[#This Row],[Date de début]],"mmm")))</f>
        <v/>
      </c>
      <c r="Y828" s="219" t="str">
        <f>IF(ISBLANK(Tableau2[[#This Row],[Date de début]]),"",UPPER(TEXT(Tableau2[[#This Row],[Date de début]],"AAAA")))</f>
        <v/>
      </c>
      <c r="Z828" s="220"/>
      <c r="AA828" s="218" t="str">
        <f>IF(ISBLANK(Tableau2[[#This Row],[Date de fin]]),"",UPPER(TEXT(Tableau2[[#This Row],[Date de fin]],"mmm")))</f>
        <v/>
      </c>
      <c r="AB828" s="221" t="str">
        <f>IF(ISBLANK(Tableau2[[#This Row],[Date de fin]]),"",UPPER(TEXT(Tableau2[[#This Row],[Date de fin]],"AAAA")))</f>
        <v/>
      </c>
      <c r="AC828" s="229">
        <f>DATEDIF(Tableau2[[#This Row],[Date de début]],Tableau2[[#This Row],[Date de fin]],"m")</f>
        <v>0</v>
      </c>
      <c r="AD828" s="224"/>
      <c r="AE828" s="225"/>
      <c r="AF828" s="225"/>
      <c r="AG828" s="222"/>
      <c r="AH828" s="227"/>
      <c r="AI828" s="226"/>
      <c r="AJ828" s="340"/>
      <c r="AK828" s="341">
        <f t="shared" si="14"/>
        <v>0</v>
      </c>
      <c r="AL828" s="342"/>
    </row>
    <row r="829" spans="3:38" ht="14" x14ac:dyDescent="0.35">
      <c r="C829" s="241"/>
      <c r="D829" s="225" t="str">
        <f>IF(ISBLANK(Tableau2[[#This Row],[Date de signature]]),"",UPPER(TEXT(Tableau2[[#This Row],[Date de signature]],"mmm")))</f>
        <v/>
      </c>
      <c r="E829" s="231" t="str">
        <f>IF(ISBLANK(Tableau2[[#This Row],[Date de signature]]),"",UPPER(TEXT(Tableau2[[#This Row],[Date de signature]],"AAAA")))</f>
        <v/>
      </c>
      <c r="F829" s="240"/>
      <c r="G829" s="242"/>
      <c r="H829" s="328"/>
      <c r="I829" s="327"/>
      <c r="J829" s="333"/>
      <c r="K829" s="324" t="str">
        <f>IFERROR(VLOOKUP(Tableau2[[#This Row],[Nom association/Sigle]],Tableau1[],2,FALSE),"")</f>
        <v/>
      </c>
      <c r="L829" s="324" t="str">
        <f>IFERROR(VLOOKUP(Tableau2[[#This Row],[Nom association/Sigle]],Tableau1[],4,FALSE),"")</f>
        <v/>
      </c>
      <c r="M829" s="324" t="str">
        <f>IFERROR(VLOOKUP(Tableau2[[#This Row],[Nom association/Sigle]],Tableau1[],5,FALSE),"")</f>
        <v/>
      </c>
      <c r="N829" s="73" t="str">
        <f>IFERROR(VLOOKUP(Tableau2[[#This Row],[Nom association/Sigle]],Tableau1[],6,FALSE),"")</f>
        <v/>
      </c>
      <c r="O829" s="324" t="str">
        <f>IFERROR(VLOOKUP(Tableau2[[#This Row],[Nom association/Sigle]],Tableau1[],7,FALSE),"")</f>
        <v/>
      </c>
      <c r="P829" s="222"/>
      <c r="Q829" s="333"/>
      <c r="R829" s="222"/>
      <c r="S829" s="223"/>
      <c r="T829" s="224"/>
      <c r="U829" s="224"/>
      <c r="V829" s="222"/>
      <c r="W829" s="220"/>
      <c r="X829" s="220" t="str">
        <f>IF(ISBLANK(Tableau2[[#This Row],[Date de début]]),"",UPPER(TEXT(Tableau2[[#This Row],[Date de début]],"mmm")))</f>
        <v/>
      </c>
      <c r="Y829" s="219" t="str">
        <f>IF(ISBLANK(Tableau2[[#This Row],[Date de début]]),"",UPPER(TEXT(Tableau2[[#This Row],[Date de début]],"AAAA")))</f>
        <v/>
      </c>
      <c r="Z829" s="220"/>
      <c r="AA829" s="218" t="str">
        <f>IF(ISBLANK(Tableau2[[#This Row],[Date de fin]]),"",UPPER(TEXT(Tableau2[[#This Row],[Date de fin]],"mmm")))</f>
        <v/>
      </c>
      <c r="AB829" s="221" t="str">
        <f>IF(ISBLANK(Tableau2[[#This Row],[Date de fin]]),"",UPPER(TEXT(Tableau2[[#This Row],[Date de fin]],"AAAA")))</f>
        <v/>
      </c>
      <c r="AC829" s="229">
        <f>DATEDIF(Tableau2[[#This Row],[Date de début]],Tableau2[[#This Row],[Date de fin]],"m")</f>
        <v>0</v>
      </c>
      <c r="AD829" s="224"/>
      <c r="AE829" s="225"/>
      <c r="AF829" s="225"/>
      <c r="AG829" s="222"/>
      <c r="AH829" s="227"/>
      <c r="AI829" s="226"/>
      <c r="AJ829" s="340"/>
      <c r="AK829" s="341">
        <f t="shared" si="14"/>
        <v>0</v>
      </c>
      <c r="AL829" s="342"/>
    </row>
    <row r="830" spans="3:38" ht="14" x14ac:dyDescent="0.35">
      <c r="C830" s="241"/>
      <c r="D830" s="225" t="str">
        <f>IF(ISBLANK(Tableau2[[#This Row],[Date de signature]]),"",UPPER(TEXT(Tableau2[[#This Row],[Date de signature]],"mmm")))</f>
        <v/>
      </c>
      <c r="E830" s="231" t="str">
        <f>IF(ISBLANK(Tableau2[[#This Row],[Date de signature]]),"",UPPER(TEXT(Tableau2[[#This Row],[Date de signature]],"AAAA")))</f>
        <v/>
      </c>
      <c r="F830" s="240"/>
      <c r="G830" s="242"/>
      <c r="H830" s="328"/>
      <c r="I830" s="327"/>
      <c r="J830" s="333"/>
      <c r="K830" s="324" t="str">
        <f>IFERROR(VLOOKUP(Tableau2[[#This Row],[Nom association/Sigle]],Tableau1[],2,FALSE),"")</f>
        <v/>
      </c>
      <c r="L830" s="324" t="str">
        <f>IFERROR(VLOOKUP(Tableau2[[#This Row],[Nom association/Sigle]],Tableau1[],4,FALSE),"")</f>
        <v/>
      </c>
      <c r="M830" s="324" t="str">
        <f>IFERROR(VLOOKUP(Tableau2[[#This Row],[Nom association/Sigle]],Tableau1[],5,FALSE),"")</f>
        <v/>
      </c>
      <c r="N830" s="73" t="str">
        <f>IFERROR(VLOOKUP(Tableau2[[#This Row],[Nom association/Sigle]],Tableau1[],6,FALSE),"")</f>
        <v/>
      </c>
      <c r="O830" s="324" t="str">
        <f>IFERROR(VLOOKUP(Tableau2[[#This Row],[Nom association/Sigle]],Tableau1[],7,FALSE),"")</f>
        <v/>
      </c>
      <c r="P830" s="222"/>
      <c r="Q830" s="333"/>
      <c r="R830" s="222"/>
      <c r="S830" s="223"/>
      <c r="T830" s="224"/>
      <c r="U830" s="224"/>
      <c r="V830" s="222"/>
      <c r="W830" s="220"/>
      <c r="X830" s="220" t="str">
        <f>IF(ISBLANK(Tableau2[[#This Row],[Date de début]]),"",UPPER(TEXT(Tableau2[[#This Row],[Date de début]],"mmm")))</f>
        <v/>
      </c>
      <c r="Y830" s="219" t="str">
        <f>IF(ISBLANK(Tableau2[[#This Row],[Date de début]]),"",UPPER(TEXT(Tableau2[[#This Row],[Date de début]],"AAAA")))</f>
        <v/>
      </c>
      <c r="Z830" s="220"/>
      <c r="AA830" s="218" t="str">
        <f>IF(ISBLANK(Tableau2[[#This Row],[Date de fin]]),"",UPPER(TEXT(Tableau2[[#This Row],[Date de fin]],"mmm")))</f>
        <v/>
      </c>
      <c r="AB830" s="221" t="str">
        <f>IF(ISBLANK(Tableau2[[#This Row],[Date de fin]]),"",UPPER(TEXT(Tableau2[[#This Row],[Date de fin]],"AAAA")))</f>
        <v/>
      </c>
      <c r="AC830" s="229">
        <f>DATEDIF(Tableau2[[#This Row],[Date de début]],Tableau2[[#This Row],[Date de fin]],"m")</f>
        <v>0</v>
      </c>
      <c r="AD830" s="224"/>
      <c r="AE830" s="225"/>
      <c r="AF830" s="225"/>
      <c r="AG830" s="222"/>
      <c r="AH830" s="227"/>
      <c r="AI830" s="226"/>
      <c r="AJ830" s="340"/>
      <c r="AK830" s="341">
        <f t="shared" si="14"/>
        <v>0</v>
      </c>
      <c r="AL830" s="342"/>
    </row>
    <row r="831" spans="3:38" ht="14" x14ac:dyDescent="0.35">
      <c r="C831" s="241"/>
      <c r="D831" s="225" t="str">
        <f>IF(ISBLANK(Tableau2[[#This Row],[Date de signature]]),"",UPPER(TEXT(Tableau2[[#This Row],[Date de signature]],"mmm")))</f>
        <v/>
      </c>
      <c r="E831" s="231" t="str">
        <f>IF(ISBLANK(Tableau2[[#This Row],[Date de signature]]),"",UPPER(TEXT(Tableau2[[#This Row],[Date de signature]],"AAAA")))</f>
        <v/>
      </c>
      <c r="F831" s="240"/>
      <c r="G831" s="242"/>
      <c r="H831" s="328"/>
      <c r="I831" s="327"/>
      <c r="J831" s="333"/>
      <c r="K831" s="324" t="str">
        <f>IFERROR(VLOOKUP(Tableau2[[#This Row],[Nom association/Sigle]],Tableau1[],2,FALSE),"")</f>
        <v/>
      </c>
      <c r="L831" s="324" t="str">
        <f>IFERROR(VLOOKUP(Tableau2[[#This Row],[Nom association/Sigle]],Tableau1[],4,FALSE),"")</f>
        <v/>
      </c>
      <c r="M831" s="324" t="str">
        <f>IFERROR(VLOOKUP(Tableau2[[#This Row],[Nom association/Sigle]],Tableau1[],5,FALSE),"")</f>
        <v/>
      </c>
      <c r="N831" s="73" t="str">
        <f>IFERROR(VLOOKUP(Tableau2[[#This Row],[Nom association/Sigle]],Tableau1[],6,FALSE),"")</f>
        <v/>
      </c>
      <c r="O831" s="324" t="str">
        <f>IFERROR(VLOOKUP(Tableau2[[#This Row],[Nom association/Sigle]],Tableau1[],7,FALSE),"")</f>
        <v/>
      </c>
      <c r="P831" s="222"/>
      <c r="Q831" s="333"/>
      <c r="R831" s="222"/>
      <c r="S831" s="223"/>
      <c r="T831" s="224"/>
      <c r="U831" s="224"/>
      <c r="V831" s="222"/>
      <c r="W831" s="220"/>
      <c r="X831" s="220" t="str">
        <f>IF(ISBLANK(Tableau2[[#This Row],[Date de début]]),"",UPPER(TEXT(Tableau2[[#This Row],[Date de début]],"mmm")))</f>
        <v/>
      </c>
      <c r="Y831" s="219" t="str">
        <f>IF(ISBLANK(Tableau2[[#This Row],[Date de début]]),"",UPPER(TEXT(Tableau2[[#This Row],[Date de début]],"AAAA")))</f>
        <v/>
      </c>
      <c r="Z831" s="220"/>
      <c r="AA831" s="218" t="str">
        <f>IF(ISBLANK(Tableau2[[#This Row],[Date de fin]]),"",UPPER(TEXT(Tableau2[[#This Row],[Date de fin]],"mmm")))</f>
        <v/>
      </c>
      <c r="AB831" s="221" t="str">
        <f>IF(ISBLANK(Tableau2[[#This Row],[Date de fin]]),"",UPPER(TEXT(Tableau2[[#This Row],[Date de fin]],"AAAA")))</f>
        <v/>
      </c>
      <c r="AC831" s="229">
        <f>DATEDIF(Tableau2[[#This Row],[Date de début]],Tableau2[[#This Row],[Date de fin]],"m")</f>
        <v>0</v>
      </c>
      <c r="AD831" s="224"/>
      <c r="AE831" s="225"/>
      <c r="AF831" s="225"/>
      <c r="AG831" s="222"/>
      <c r="AH831" s="227"/>
      <c r="AI831" s="226"/>
      <c r="AJ831" s="340"/>
      <c r="AK831" s="341">
        <f t="shared" si="14"/>
        <v>0</v>
      </c>
      <c r="AL831" s="342"/>
    </row>
    <row r="832" spans="3:38" ht="14" x14ac:dyDescent="0.35">
      <c r="C832" s="241"/>
      <c r="D832" s="225" t="str">
        <f>IF(ISBLANK(Tableau2[[#This Row],[Date de signature]]),"",UPPER(TEXT(Tableau2[[#This Row],[Date de signature]],"mmm")))</f>
        <v/>
      </c>
      <c r="E832" s="231" t="str">
        <f>IF(ISBLANK(Tableau2[[#This Row],[Date de signature]]),"",UPPER(TEXT(Tableau2[[#This Row],[Date de signature]],"AAAA")))</f>
        <v/>
      </c>
      <c r="F832" s="240"/>
      <c r="G832" s="242"/>
      <c r="H832" s="328"/>
      <c r="I832" s="327"/>
      <c r="J832" s="333"/>
      <c r="K832" s="324" t="str">
        <f>IFERROR(VLOOKUP(Tableau2[[#This Row],[Nom association/Sigle]],Tableau1[],2,FALSE),"")</f>
        <v/>
      </c>
      <c r="L832" s="324" t="str">
        <f>IFERROR(VLOOKUP(Tableau2[[#This Row],[Nom association/Sigle]],Tableau1[],4,FALSE),"")</f>
        <v/>
      </c>
      <c r="M832" s="324" t="str">
        <f>IFERROR(VLOOKUP(Tableau2[[#This Row],[Nom association/Sigle]],Tableau1[],5,FALSE),"")</f>
        <v/>
      </c>
      <c r="N832" s="73" t="str">
        <f>IFERROR(VLOOKUP(Tableau2[[#This Row],[Nom association/Sigle]],Tableau1[],6,FALSE),"")</f>
        <v/>
      </c>
      <c r="O832" s="324" t="str">
        <f>IFERROR(VLOOKUP(Tableau2[[#This Row],[Nom association/Sigle]],Tableau1[],7,FALSE),"")</f>
        <v/>
      </c>
      <c r="P832" s="222"/>
      <c r="Q832" s="333"/>
      <c r="R832" s="222"/>
      <c r="S832" s="223"/>
      <c r="T832" s="224"/>
      <c r="U832" s="224"/>
      <c r="V832" s="222"/>
      <c r="W832" s="220"/>
      <c r="X832" s="220" t="str">
        <f>IF(ISBLANK(Tableau2[[#This Row],[Date de début]]),"",UPPER(TEXT(Tableau2[[#This Row],[Date de début]],"mmm")))</f>
        <v/>
      </c>
      <c r="Y832" s="219" t="str">
        <f>IF(ISBLANK(Tableau2[[#This Row],[Date de début]]),"",UPPER(TEXT(Tableau2[[#This Row],[Date de début]],"AAAA")))</f>
        <v/>
      </c>
      <c r="Z832" s="220"/>
      <c r="AA832" s="218" t="str">
        <f>IF(ISBLANK(Tableau2[[#This Row],[Date de fin]]),"",UPPER(TEXT(Tableau2[[#This Row],[Date de fin]],"mmm")))</f>
        <v/>
      </c>
      <c r="AB832" s="221" t="str">
        <f>IF(ISBLANK(Tableau2[[#This Row],[Date de fin]]),"",UPPER(TEXT(Tableau2[[#This Row],[Date de fin]],"AAAA")))</f>
        <v/>
      </c>
      <c r="AC832" s="229">
        <f>DATEDIF(Tableau2[[#This Row],[Date de début]],Tableau2[[#This Row],[Date de fin]],"m")</f>
        <v>0</v>
      </c>
      <c r="AD832" s="224"/>
      <c r="AE832" s="225"/>
      <c r="AF832" s="225"/>
      <c r="AG832" s="222"/>
      <c r="AH832" s="227"/>
      <c r="AI832" s="226"/>
      <c r="AJ832" s="340"/>
      <c r="AK832" s="341">
        <f t="shared" si="14"/>
        <v>0</v>
      </c>
      <c r="AL832" s="342"/>
    </row>
    <row r="833" spans="3:38" ht="14" x14ac:dyDescent="0.35">
      <c r="C833" s="241"/>
      <c r="D833" s="225" t="str">
        <f>IF(ISBLANK(Tableau2[[#This Row],[Date de signature]]),"",UPPER(TEXT(Tableau2[[#This Row],[Date de signature]],"mmm")))</f>
        <v/>
      </c>
      <c r="E833" s="231" t="str">
        <f>IF(ISBLANK(Tableau2[[#This Row],[Date de signature]]),"",UPPER(TEXT(Tableau2[[#This Row],[Date de signature]],"AAAA")))</f>
        <v/>
      </c>
      <c r="F833" s="240"/>
      <c r="G833" s="242"/>
      <c r="H833" s="328"/>
      <c r="I833" s="327"/>
      <c r="J833" s="333"/>
      <c r="K833" s="324" t="str">
        <f>IFERROR(VLOOKUP(Tableau2[[#This Row],[Nom association/Sigle]],Tableau1[],2,FALSE),"")</f>
        <v/>
      </c>
      <c r="L833" s="324" t="str">
        <f>IFERROR(VLOOKUP(Tableau2[[#This Row],[Nom association/Sigle]],Tableau1[],4,FALSE),"")</f>
        <v/>
      </c>
      <c r="M833" s="324" t="str">
        <f>IFERROR(VLOOKUP(Tableau2[[#This Row],[Nom association/Sigle]],Tableau1[],5,FALSE),"")</f>
        <v/>
      </c>
      <c r="N833" s="73" t="str">
        <f>IFERROR(VLOOKUP(Tableau2[[#This Row],[Nom association/Sigle]],Tableau1[],6,FALSE),"")</f>
        <v/>
      </c>
      <c r="O833" s="324" t="str">
        <f>IFERROR(VLOOKUP(Tableau2[[#This Row],[Nom association/Sigle]],Tableau1[],7,FALSE),"")</f>
        <v/>
      </c>
      <c r="P833" s="222"/>
      <c r="Q833" s="333"/>
      <c r="R833" s="222"/>
      <c r="S833" s="223"/>
      <c r="T833" s="224"/>
      <c r="U833" s="224"/>
      <c r="V833" s="222"/>
      <c r="W833" s="220"/>
      <c r="X833" s="220" t="str">
        <f>IF(ISBLANK(Tableau2[[#This Row],[Date de début]]),"",UPPER(TEXT(Tableau2[[#This Row],[Date de début]],"mmm")))</f>
        <v/>
      </c>
      <c r="Y833" s="219" t="str">
        <f>IF(ISBLANK(Tableau2[[#This Row],[Date de début]]),"",UPPER(TEXT(Tableau2[[#This Row],[Date de début]],"AAAA")))</f>
        <v/>
      </c>
      <c r="Z833" s="220"/>
      <c r="AA833" s="218" t="str">
        <f>IF(ISBLANK(Tableau2[[#This Row],[Date de fin]]),"",UPPER(TEXT(Tableau2[[#This Row],[Date de fin]],"mmm")))</f>
        <v/>
      </c>
      <c r="AB833" s="221" t="str">
        <f>IF(ISBLANK(Tableau2[[#This Row],[Date de fin]]),"",UPPER(TEXT(Tableau2[[#This Row],[Date de fin]],"AAAA")))</f>
        <v/>
      </c>
      <c r="AC833" s="229">
        <f>DATEDIF(Tableau2[[#This Row],[Date de début]],Tableau2[[#This Row],[Date de fin]],"m")</f>
        <v>0</v>
      </c>
      <c r="AD833" s="224"/>
      <c r="AE833" s="225"/>
      <c r="AF833" s="225"/>
      <c r="AG833" s="222"/>
      <c r="AH833" s="227"/>
      <c r="AI833" s="226"/>
      <c r="AJ833" s="340"/>
      <c r="AK833" s="341">
        <f t="shared" si="14"/>
        <v>0</v>
      </c>
      <c r="AL833" s="342"/>
    </row>
    <row r="834" spans="3:38" ht="14" x14ac:dyDescent="0.35">
      <c r="C834" s="241"/>
      <c r="D834" s="225" t="str">
        <f>IF(ISBLANK(Tableau2[[#This Row],[Date de signature]]),"",UPPER(TEXT(Tableau2[[#This Row],[Date de signature]],"mmm")))</f>
        <v/>
      </c>
      <c r="E834" s="231" t="str">
        <f>IF(ISBLANK(Tableau2[[#This Row],[Date de signature]]),"",UPPER(TEXT(Tableau2[[#This Row],[Date de signature]],"AAAA")))</f>
        <v/>
      </c>
      <c r="F834" s="240"/>
      <c r="G834" s="242"/>
      <c r="H834" s="328"/>
      <c r="I834" s="327"/>
      <c r="J834" s="333"/>
      <c r="K834" s="324" t="str">
        <f>IFERROR(VLOOKUP(Tableau2[[#This Row],[Nom association/Sigle]],Tableau1[],2,FALSE),"")</f>
        <v/>
      </c>
      <c r="L834" s="324" t="str">
        <f>IFERROR(VLOOKUP(Tableau2[[#This Row],[Nom association/Sigle]],Tableau1[],4,FALSE),"")</f>
        <v/>
      </c>
      <c r="M834" s="324" t="str">
        <f>IFERROR(VLOOKUP(Tableau2[[#This Row],[Nom association/Sigle]],Tableau1[],5,FALSE),"")</f>
        <v/>
      </c>
      <c r="N834" s="73" t="str">
        <f>IFERROR(VLOOKUP(Tableau2[[#This Row],[Nom association/Sigle]],Tableau1[],6,FALSE),"")</f>
        <v/>
      </c>
      <c r="O834" s="324" t="str">
        <f>IFERROR(VLOOKUP(Tableau2[[#This Row],[Nom association/Sigle]],Tableau1[],7,FALSE),"")</f>
        <v/>
      </c>
      <c r="P834" s="222"/>
      <c r="Q834" s="333"/>
      <c r="R834" s="222"/>
      <c r="S834" s="223"/>
      <c r="T834" s="224"/>
      <c r="U834" s="224"/>
      <c r="V834" s="222"/>
      <c r="W834" s="220"/>
      <c r="X834" s="220" t="str">
        <f>IF(ISBLANK(Tableau2[[#This Row],[Date de début]]),"",UPPER(TEXT(Tableau2[[#This Row],[Date de début]],"mmm")))</f>
        <v/>
      </c>
      <c r="Y834" s="219" t="str">
        <f>IF(ISBLANK(Tableau2[[#This Row],[Date de début]]),"",UPPER(TEXT(Tableau2[[#This Row],[Date de début]],"AAAA")))</f>
        <v/>
      </c>
      <c r="Z834" s="220"/>
      <c r="AA834" s="218" t="str">
        <f>IF(ISBLANK(Tableau2[[#This Row],[Date de fin]]),"",UPPER(TEXT(Tableau2[[#This Row],[Date de fin]],"mmm")))</f>
        <v/>
      </c>
      <c r="AB834" s="221" t="str">
        <f>IF(ISBLANK(Tableau2[[#This Row],[Date de fin]]),"",UPPER(TEXT(Tableau2[[#This Row],[Date de fin]],"AAAA")))</f>
        <v/>
      </c>
      <c r="AC834" s="229">
        <f>DATEDIF(Tableau2[[#This Row],[Date de début]],Tableau2[[#This Row],[Date de fin]],"m")</f>
        <v>0</v>
      </c>
      <c r="AD834" s="224"/>
      <c r="AE834" s="225"/>
      <c r="AF834" s="225"/>
      <c r="AG834" s="222"/>
      <c r="AH834" s="227"/>
      <c r="AI834" s="226"/>
      <c r="AJ834" s="340"/>
      <c r="AK834" s="341">
        <f t="shared" si="14"/>
        <v>0</v>
      </c>
      <c r="AL834" s="342"/>
    </row>
    <row r="835" spans="3:38" ht="14" x14ac:dyDescent="0.35">
      <c r="C835" s="241"/>
      <c r="D835" s="225" t="str">
        <f>IF(ISBLANK(Tableau2[[#This Row],[Date de signature]]),"",UPPER(TEXT(Tableau2[[#This Row],[Date de signature]],"mmm")))</f>
        <v/>
      </c>
      <c r="E835" s="231" t="str">
        <f>IF(ISBLANK(Tableau2[[#This Row],[Date de signature]]),"",UPPER(TEXT(Tableau2[[#This Row],[Date de signature]],"AAAA")))</f>
        <v/>
      </c>
      <c r="F835" s="240"/>
      <c r="G835" s="242"/>
      <c r="H835" s="328"/>
      <c r="I835" s="327"/>
      <c r="J835" s="333"/>
      <c r="K835" s="324" t="str">
        <f>IFERROR(VLOOKUP(Tableau2[[#This Row],[Nom association/Sigle]],Tableau1[],2,FALSE),"")</f>
        <v/>
      </c>
      <c r="L835" s="324" t="str">
        <f>IFERROR(VLOOKUP(Tableau2[[#This Row],[Nom association/Sigle]],Tableau1[],4,FALSE),"")</f>
        <v/>
      </c>
      <c r="M835" s="324" t="str">
        <f>IFERROR(VLOOKUP(Tableau2[[#This Row],[Nom association/Sigle]],Tableau1[],5,FALSE),"")</f>
        <v/>
      </c>
      <c r="N835" s="73" t="str">
        <f>IFERROR(VLOOKUP(Tableau2[[#This Row],[Nom association/Sigle]],Tableau1[],6,FALSE),"")</f>
        <v/>
      </c>
      <c r="O835" s="324" t="str">
        <f>IFERROR(VLOOKUP(Tableau2[[#This Row],[Nom association/Sigle]],Tableau1[],7,FALSE),"")</f>
        <v/>
      </c>
      <c r="P835" s="222"/>
      <c r="Q835" s="333"/>
      <c r="R835" s="222"/>
      <c r="S835" s="223"/>
      <c r="T835" s="224"/>
      <c r="U835" s="224"/>
      <c r="V835" s="222"/>
      <c r="W835" s="220"/>
      <c r="X835" s="220" t="str">
        <f>IF(ISBLANK(Tableau2[[#This Row],[Date de début]]),"",UPPER(TEXT(Tableau2[[#This Row],[Date de début]],"mmm")))</f>
        <v/>
      </c>
      <c r="Y835" s="219" t="str">
        <f>IF(ISBLANK(Tableau2[[#This Row],[Date de début]]),"",UPPER(TEXT(Tableau2[[#This Row],[Date de début]],"AAAA")))</f>
        <v/>
      </c>
      <c r="Z835" s="220"/>
      <c r="AA835" s="218" t="str">
        <f>IF(ISBLANK(Tableau2[[#This Row],[Date de fin]]),"",UPPER(TEXT(Tableau2[[#This Row],[Date de fin]],"mmm")))</f>
        <v/>
      </c>
      <c r="AB835" s="221" t="str">
        <f>IF(ISBLANK(Tableau2[[#This Row],[Date de fin]]),"",UPPER(TEXT(Tableau2[[#This Row],[Date de fin]],"AAAA")))</f>
        <v/>
      </c>
      <c r="AC835" s="229">
        <f>DATEDIF(Tableau2[[#This Row],[Date de début]],Tableau2[[#This Row],[Date de fin]],"m")</f>
        <v>0</v>
      </c>
      <c r="AD835" s="224"/>
      <c r="AE835" s="225"/>
      <c r="AF835" s="225"/>
      <c r="AG835" s="222"/>
      <c r="AH835" s="227"/>
      <c r="AI835" s="226"/>
      <c r="AJ835" s="340"/>
      <c r="AK835" s="341">
        <f t="shared" si="14"/>
        <v>0</v>
      </c>
      <c r="AL835" s="342"/>
    </row>
    <row r="836" spans="3:38" ht="14" x14ac:dyDescent="0.35">
      <c r="C836" s="241"/>
      <c r="D836" s="225" t="str">
        <f>IF(ISBLANK(Tableau2[[#This Row],[Date de signature]]),"",UPPER(TEXT(Tableau2[[#This Row],[Date de signature]],"mmm")))</f>
        <v/>
      </c>
      <c r="E836" s="231" t="str">
        <f>IF(ISBLANK(Tableau2[[#This Row],[Date de signature]]),"",UPPER(TEXT(Tableau2[[#This Row],[Date de signature]],"AAAA")))</f>
        <v/>
      </c>
      <c r="F836" s="240"/>
      <c r="G836" s="242"/>
      <c r="H836" s="328"/>
      <c r="I836" s="327"/>
      <c r="J836" s="333"/>
      <c r="K836" s="324" t="str">
        <f>IFERROR(VLOOKUP(Tableau2[[#This Row],[Nom association/Sigle]],Tableau1[],2,FALSE),"")</f>
        <v/>
      </c>
      <c r="L836" s="324" t="str">
        <f>IFERROR(VLOOKUP(Tableau2[[#This Row],[Nom association/Sigle]],Tableau1[],4,FALSE),"")</f>
        <v/>
      </c>
      <c r="M836" s="324" t="str">
        <f>IFERROR(VLOOKUP(Tableau2[[#This Row],[Nom association/Sigle]],Tableau1[],5,FALSE),"")</f>
        <v/>
      </c>
      <c r="N836" s="73" t="str">
        <f>IFERROR(VLOOKUP(Tableau2[[#This Row],[Nom association/Sigle]],Tableau1[],6,FALSE),"")</f>
        <v/>
      </c>
      <c r="O836" s="324" t="str">
        <f>IFERROR(VLOOKUP(Tableau2[[#This Row],[Nom association/Sigle]],Tableau1[],7,FALSE),"")</f>
        <v/>
      </c>
      <c r="P836" s="222"/>
      <c r="Q836" s="333"/>
      <c r="R836" s="222"/>
      <c r="S836" s="223"/>
      <c r="T836" s="224"/>
      <c r="U836" s="224"/>
      <c r="V836" s="222"/>
      <c r="W836" s="220"/>
      <c r="X836" s="220" t="str">
        <f>IF(ISBLANK(Tableau2[[#This Row],[Date de début]]),"",UPPER(TEXT(Tableau2[[#This Row],[Date de début]],"mmm")))</f>
        <v/>
      </c>
      <c r="Y836" s="219" t="str">
        <f>IF(ISBLANK(Tableau2[[#This Row],[Date de début]]),"",UPPER(TEXT(Tableau2[[#This Row],[Date de début]],"AAAA")))</f>
        <v/>
      </c>
      <c r="Z836" s="220"/>
      <c r="AA836" s="218" t="str">
        <f>IF(ISBLANK(Tableau2[[#This Row],[Date de fin]]),"",UPPER(TEXT(Tableau2[[#This Row],[Date de fin]],"mmm")))</f>
        <v/>
      </c>
      <c r="AB836" s="221" t="str">
        <f>IF(ISBLANK(Tableau2[[#This Row],[Date de fin]]),"",UPPER(TEXT(Tableau2[[#This Row],[Date de fin]],"AAAA")))</f>
        <v/>
      </c>
      <c r="AC836" s="229">
        <f>DATEDIF(Tableau2[[#This Row],[Date de début]],Tableau2[[#This Row],[Date de fin]],"m")</f>
        <v>0</v>
      </c>
      <c r="AD836" s="224"/>
      <c r="AE836" s="225"/>
      <c r="AF836" s="225"/>
      <c r="AG836" s="222"/>
      <c r="AH836" s="227"/>
      <c r="AI836" s="226"/>
      <c r="AJ836" s="340"/>
      <c r="AK836" s="341">
        <f t="shared" si="14"/>
        <v>0</v>
      </c>
      <c r="AL836" s="342"/>
    </row>
    <row r="837" spans="3:38" ht="14" x14ac:dyDescent="0.35">
      <c r="C837" s="241"/>
      <c r="D837" s="225" t="str">
        <f>IF(ISBLANK(Tableau2[[#This Row],[Date de signature]]),"",UPPER(TEXT(Tableau2[[#This Row],[Date de signature]],"mmm")))</f>
        <v/>
      </c>
      <c r="E837" s="231" t="str">
        <f>IF(ISBLANK(Tableau2[[#This Row],[Date de signature]]),"",UPPER(TEXT(Tableau2[[#This Row],[Date de signature]],"AAAA")))</f>
        <v/>
      </c>
      <c r="F837" s="240"/>
      <c r="G837" s="242"/>
      <c r="H837" s="328"/>
      <c r="I837" s="327"/>
      <c r="J837" s="333"/>
      <c r="K837" s="324" t="str">
        <f>IFERROR(VLOOKUP(Tableau2[[#This Row],[Nom association/Sigle]],Tableau1[],2,FALSE),"")</f>
        <v/>
      </c>
      <c r="L837" s="324" t="str">
        <f>IFERROR(VLOOKUP(Tableau2[[#This Row],[Nom association/Sigle]],Tableau1[],4,FALSE),"")</f>
        <v/>
      </c>
      <c r="M837" s="324" t="str">
        <f>IFERROR(VLOOKUP(Tableau2[[#This Row],[Nom association/Sigle]],Tableau1[],5,FALSE),"")</f>
        <v/>
      </c>
      <c r="N837" s="73" t="str">
        <f>IFERROR(VLOOKUP(Tableau2[[#This Row],[Nom association/Sigle]],Tableau1[],6,FALSE),"")</f>
        <v/>
      </c>
      <c r="O837" s="324" t="str">
        <f>IFERROR(VLOOKUP(Tableau2[[#This Row],[Nom association/Sigle]],Tableau1[],7,FALSE),"")</f>
        <v/>
      </c>
      <c r="P837" s="222"/>
      <c r="Q837" s="333"/>
      <c r="R837" s="222"/>
      <c r="S837" s="223"/>
      <c r="T837" s="224"/>
      <c r="U837" s="224"/>
      <c r="V837" s="222"/>
      <c r="W837" s="220"/>
      <c r="X837" s="220" t="str">
        <f>IF(ISBLANK(Tableau2[[#This Row],[Date de début]]),"",UPPER(TEXT(Tableau2[[#This Row],[Date de début]],"mmm")))</f>
        <v/>
      </c>
      <c r="Y837" s="219" t="str">
        <f>IF(ISBLANK(Tableau2[[#This Row],[Date de début]]),"",UPPER(TEXT(Tableau2[[#This Row],[Date de début]],"AAAA")))</f>
        <v/>
      </c>
      <c r="Z837" s="220"/>
      <c r="AA837" s="218" t="str">
        <f>IF(ISBLANK(Tableau2[[#This Row],[Date de fin]]),"",UPPER(TEXT(Tableau2[[#This Row],[Date de fin]],"mmm")))</f>
        <v/>
      </c>
      <c r="AB837" s="221" t="str">
        <f>IF(ISBLANK(Tableau2[[#This Row],[Date de fin]]),"",UPPER(TEXT(Tableau2[[#This Row],[Date de fin]],"AAAA")))</f>
        <v/>
      </c>
      <c r="AC837" s="229">
        <f>DATEDIF(Tableau2[[#This Row],[Date de début]],Tableau2[[#This Row],[Date de fin]],"m")</f>
        <v>0</v>
      </c>
      <c r="AD837" s="224"/>
      <c r="AE837" s="225"/>
      <c r="AF837" s="225"/>
      <c r="AG837" s="222"/>
      <c r="AH837" s="227"/>
      <c r="AI837" s="226"/>
      <c r="AJ837" s="340"/>
      <c r="AK837" s="341">
        <f t="shared" si="14"/>
        <v>0</v>
      </c>
      <c r="AL837" s="342"/>
    </row>
    <row r="838" spans="3:38" ht="14" x14ac:dyDescent="0.35">
      <c r="C838" s="241"/>
      <c r="D838" s="225" t="str">
        <f>IF(ISBLANK(Tableau2[[#This Row],[Date de signature]]),"",UPPER(TEXT(Tableau2[[#This Row],[Date de signature]],"mmm")))</f>
        <v/>
      </c>
      <c r="E838" s="231" t="str">
        <f>IF(ISBLANK(Tableau2[[#This Row],[Date de signature]]),"",UPPER(TEXT(Tableau2[[#This Row],[Date de signature]],"AAAA")))</f>
        <v/>
      </c>
      <c r="F838" s="240"/>
      <c r="G838" s="242"/>
      <c r="H838" s="328"/>
      <c r="I838" s="327"/>
      <c r="J838" s="333"/>
      <c r="K838" s="324" t="str">
        <f>IFERROR(VLOOKUP(Tableau2[[#This Row],[Nom association/Sigle]],Tableau1[],2,FALSE),"")</f>
        <v/>
      </c>
      <c r="L838" s="324" t="str">
        <f>IFERROR(VLOOKUP(Tableau2[[#This Row],[Nom association/Sigle]],Tableau1[],4,FALSE),"")</f>
        <v/>
      </c>
      <c r="M838" s="324" t="str">
        <f>IFERROR(VLOOKUP(Tableau2[[#This Row],[Nom association/Sigle]],Tableau1[],5,FALSE),"")</f>
        <v/>
      </c>
      <c r="N838" s="73" t="str">
        <f>IFERROR(VLOOKUP(Tableau2[[#This Row],[Nom association/Sigle]],Tableau1[],6,FALSE),"")</f>
        <v/>
      </c>
      <c r="O838" s="324" t="str">
        <f>IFERROR(VLOOKUP(Tableau2[[#This Row],[Nom association/Sigle]],Tableau1[],7,FALSE),"")</f>
        <v/>
      </c>
      <c r="P838" s="222"/>
      <c r="Q838" s="333"/>
      <c r="R838" s="222"/>
      <c r="S838" s="223"/>
      <c r="T838" s="224"/>
      <c r="U838" s="224"/>
      <c r="V838" s="222"/>
      <c r="W838" s="220"/>
      <c r="X838" s="220" t="str">
        <f>IF(ISBLANK(Tableau2[[#This Row],[Date de début]]),"",UPPER(TEXT(Tableau2[[#This Row],[Date de début]],"mmm")))</f>
        <v/>
      </c>
      <c r="Y838" s="219" t="str">
        <f>IF(ISBLANK(Tableau2[[#This Row],[Date de début]]),"",UPPER(TEXT(Tableau2[[#This Row],[Date de début]],"AAAA")))</f>
        <v/>
      </c>
      <c r="Z838" s="220"/>
      <c r="AA838" s="218" t="str">
        <f>IF(ISBLANK(Tableau2[[#This Row],[Date de fin]]),"",UPPER(TEXT(Tableau2[[#This Row],[Date de fin]],"mmm")))</f>
        <v/>
      </c>
      <c r="AB838" s="221" t="str">
        <f>IF(ISBLANK(Tableau2[[#This Row],[Date de fin]]),"",UPPER(TEXT(Tableau2[[#This Row],[Date de fin]],"AAAA")))</f>
        <v/>
      </c>
      <c r="AC838" s="229">
        <f>DATEDIF(Tableau2[[#This Row],[Date de début]],Tableau2[[#This Row],[Date de fin]],"m")</f>
        <v>0</v>
      </c>
      <c r="AD838" s="224"/>
      <c r="AE838" s="225"/>
      <c r="AF838" s="225"/>
      <c r="AG838" s="222"/>
      <c r="AH838" s="227"/>
      <c r="AI838" s="226"/>
      <c r="AJ838" s="340"/>
      <c r="AK838" s="341">
        <f t="shared" si="14"/>
        <v>0</v>
      </c>
      <c r="AL838" s="342"/>
    </row>
    <row r="839" spans="3:38" ht="14" x14ac:dyDescent="0.35">
      <c r="C839" s="241"/>
      <c r="D839" s="225" t="str">
        <f>IF(ISBLANK(Tableau2[[#This Row],[Date de signature]]),"",UPPER(TEXT(Tableau2[[#This Row],[Date de signature]],"mmm")))</f>
        <v/>
      </c>
      <c r="E839" s="231" t="str">
        <f>IF(ISBLANK(Tableau2[[#This Row],[Date de signature]]),"",UPPER(TEXT(Tableau2[[#This Row],[Date de signature]],"AAAA")))</f>
        <v/>
      </c>
      <c r="F839" s="240"/>
      <c r="G839" s="242"/>
      <c r="H839" s="328"/>
      <c r="I839" s="327"/>
      <c r="J839" s="333"/>
      <c r="K839" s="324" t="str">
        <f>IFERROR(VLOOKUP(Tableau2[[#This Row],[Nom association/Sigle]],Tableau1[],2,FALSE),"")</f>
        <v/>
      </c>
      <c r="L839" s="324" t="str">
        <f>IFERROR(VLOOKUP(Tableau2[[#This Row],[Nom association/Sigle]],Tableau1[],4,FALSE),"")</f>
        <v/>
      </c>
      <c r="M839" s="324" t="str">
        <f>IFERROR(VLOOKUP(Tableau2[[#This Row],[Nom association/Sigle]],Tableau1[],5,FALSE),"")</f>
        <v/>
      </c>
      <c r="N839" s="73" t="str">
        <f>IFERROR(VLOOKUP(Tableau2[[#This Row],[Nom association/Sigle]],Tableau1[],6,FALSE),"")</f>
        <v/>
      </c>
      <c r="O839" s="324" t="str">
        <f>IFERROR(VLOOKUP(Tableau2[[#This Row],[Nom association/Sigle]],Tableau1[],7,FALSE),"")</f>
        <v/>
      </c>
      <c r="P839" s="222"/>
      <c r="Q839" s="333"/>
      <c r="R839" s="222"/>
      <c r="S839" s="223"/>
      <c r="T839" s="224"/>
      <c r="U839" s="224"/>
      <c r="V839" s="222"/>
      <c r="W839" s="220"/>
      <c r="X839" s="220" t="str">
        <f>IF(ISBLANK(Tableau2[[#This Row],[Date de début]]),"",UPPER(TEXT(Tableau2[[#This Row],[Date de début]],"mmm")))</f>
        <v/>
      </c>
      <c r="Y839" s="219" t="str">
        <f>IF(ISBLANK(Tableau2[[#This Row],[Date de début]]),"",UPPER(TEXT(Tableau2[[#This Row],[Date de début]],"AAAA")))</f>
        <v/>
      </c>
      <c r="Z839" s="220"/>
      <c r="AA839" s="218" t="str">
        <f>IF(ISBLANK(Tableau2[[#This Row],[Date de fin]]),"",UPPER(TEXT(Tableau2[[#This Row],[Date de fin]],"mmm")))</f>
        <v/>
      </c>
      <c r="AB839" s="221" t="str">
        <f>IF(ISBLANK(Tableau2[[#This Row],[Date de fin]]),"",UPPER(TEXT(Tableau2[[#This Row],[Date de fin]],"AAAA")))</f>
        <v/>
      </c>
      <c r="AC839" s="229">
        <f>DATEDIF(Tableau2[[#This Row],[Date de début]],Tableau2[[#This Row],[Date de fin]],"m")</f>
        <v>0</v>
      </c>
      <c r="AD839" s="224"/>
      <c r="AE839" s="225"/>
      <c r="AF839" s="225"/>
      <c r="AG839" s="222"/>
      <c r="AH839" s="227"/>
      <c r="AI839" s="226"/>
      <c r="AJ839" s="340"/>
      <c r="AK839" s="341">
        <f t="shared" si="14"/>
        <v>0</v>
      </c>
      <c r="AL839" s="342"/>
    </row>
    <row r="840" spans="3:38" ht="14" x14ac:dyDescent="0.35">
      <c r="C840" s="241"/>
      <c r="D840" s="225" t="str">
        <f>IF(ISBLANK(Tableau2[[#This Row],[Date de signature]]),"",UPPER(TEXT(Tableau2[[#This Row],[Date de signature]],"mmm")))</f>
        <v/>
      </c>
      <c r="E840" s="231" t="str">
        <f>IF(ISBLANK(Tableau2[[#This Row],[Date de signature]]),"",UPPER(TEXT(Tableau2[[#This Row],[Date de signature]],"AAAA")))</f>
        <v/>
      </c>
      <c r="F840" s="240"/>
      <c r="G840" s="242"/>
      <c r="H840" s="328"/>
      <c r="I840" s="327"/>
      <c r="J840" s="333"/>
      <c r="K840" s="324" t="str">
        <f>IFERROR(VLOOKUP(Tableau2[[#This Row],[Nom association/Sigle]],Tableau1[],2,FALSE),"")</f>
        <v/>
      </c>
      <c r="L840" s="324" t="str">
        <f>IFERROR(VLOOKUP(Tableau2[[#This Row],[Nom association/Sigle]],Tableau1[],4,FALSE),"")</f>
        <v/>
      </c>
      <c r="M840" s="324" t="str">
        <f>IFERROR(VLOOKUP(Tableau2[[#This Row],[Nom association/Sigle]],Tableau1[],5,FALSE),"")</f>
        <v/>
      </c>
      <c r="N840" s="73" t="str">
        <f>IFERROR(VLOOKUP(Tableau2[[#This Row],[Nom association/Sigle]],Tableau1[],6,FALSE),"")</f>
        <v/>
      </c>
      <c r="O840" s="324" t="str">
        <f>IFERROR(VLOOKUP(Tableau2[[#This Row],[Nom association/Sigle]],Tableau1[],7,FALSE),"")</f>
        <v/>
      </c>
      <c r="P840" s="222"/>
      <c r="Q840" s="333"/>
      <c r="R840" s="222"/>
      <c r="S840" s="223"/>
      <c r="T840" s="224"/>
      <c r="U840" s="224"/>
      <c r="V840" s="222"/>
      <c r="W840" s="220"/>
      <c r="X840" s="220" t="str">
        <f>IF(ISBLANK(Tableau2[[#This Row],[Date de début]]),"",UPPER(TEXT(Tableau2[[#This Row],[Date de début]],"mmm")))</f>
        <v/>
      </c>
      <c r="Y840" s="219" t="str">
        <f>IF(ISBLANK(Tableau2[[#This Row],[Date de début]]),"",UPPER(TEXT(Tableau2[[#This Row],[Date de début]],"AAAA")))</f>
        <v/>
      </c>
      <c r="Z840" s="220"/>
      <c r="AA840" s="218" t="str">
        <f>IF(ISBLANK(Tableau2[[#This Row],[Date de fin]]),"",UPPER(TEXT(Tableau2[[#This Row],[Date de fin]],"mmm")))</f>
        <v/>
      </c>
      <c r="AB840" s="221" t="str">
        <f>IF(ISBLANK(Tableau2[[#This Row],[Date de fin]]),"",UPPER(TEXT(Tableau2[[#This Row],[Date de fin]],"AAAA")))</f>
        <v/>
      </c>
      <c r="AC840" s="229">
        <f>DATEDIF(Tableau2[[#This Row],[Date de début]],Tableau2[[#This Row],[Date de fin]],"m")</f>
        <v>0</v>
      </c>
      <c r="AD840" s="224"/>
      <c r="AE840" s="225"/>
      <c r="AF840" s="225"/>
      <c r="AG840" s="222"/>
      <c r="AH840" s="227"/>
      <c r="AI840" s="226"/>
      <c r="AJ840" s="340"/>
      <c r="AK840" s="341">
        <f t="shared" si="14"/>
        <v>0</v>
      </c>
      <c r="AL840" s="342"/>
    </row>
    <row r="841" spans="3:38" ht="14" x14ac:dyDescent="0.35">
      <c r="C841" s="241"/>
      <c r="D841" s="225" t="str">
        <f>IF(ISBLANK(Tableau2[[#This Row],[Date de signature]]),"",UPPER(TEXT(Tableau2[[#This Row],[Date de signature]],"mmm")))</f>
        <v/>
      </c>
      <c r="E841" s="231" t="str">
        <f>IF(ISBLANK(Tableau2[[#This Row],[Date de signature]]),"",UPPER(TEXT(Tableau2[[#This Row],[Date de signature]],"AAAA")))</f>
        <v/>
      </c>
      <c r="F841" s="240"/>
      <c r="G841" s="242"/>
      <c r="H841" s="328"/>
      <c r="I841" s="327"/>
      <c r="J841" s="333"/>
      <c r="K841" s="324" t="str">
        <f>IFERROR(VLOOKUP(Tableau2[[#This Row],[Nom association/Sigle]],Tableau1[],2,FALSE),"")</f>
        <v/>
      </c>
      <c r="L841" s="324" t="str">
        <f>IFERROR(VLOOKUP(Tableau2[[#This Row],[Nom association/Sigle]],Tableau1[],4,FALSE),"")</f>
        <v/>
      </c>
      <c r="M841" s="324" t="str">
        <f>IFERROR(VLOOKUP(Tableau2[[#This Row],[Nom association/Sigle]],Tableau1[],5,FALSE),"")</f>
        <v/>
      </c>
      <c r="N841" s="73" t="str">
        <f>IFERROR(VLOOKUP(Tableau2[[#This Row],[Nom association/Sigle]],Tableau1[],6,FALSE),"")</f>
        <v/>
      </c>
      <c r="O841" s="324" t="str">
        <f>IFERROR(VLOOKUP(Tableau2[[#This Row],[Nom association/Sigle]],Tableau1[],7,FALSE),"")</f>
        <v/>
      </c>
      <c r="P841" s="222"/>
      <c r="Q841" s="333"/>
      <c r="R841" s="222"/>
      <c r="S841" s="223"/>
      <c r="T841" s="224"/>
      <c r="U841" s="224"/>
      <c r="V841" s="222"/>
      <c r="W841" s="220"/>
      <c r="X841" s="220" t="str">
        <f>IF(ISBLANK(Tableau2[[#This Row],[Date de début]]),"",UPPER(TEXT(Tableau2[[#This Row],[Date de début]],"mmm")))</f>
        <v/>
      </c>
      <c r="Y841" s="219" t="str">
        <f>IF(ISBLANK(Tableau2[[#This Row],[Date de début]]),"",UPPER(TEXT(Tableau2[[#This Row],[Date de début]],"AAAA")))</f>
        <v/>
      </c>
      <c r="Z841" s="220"/>
      <c r="AA841" s="218" t="str">
        <f>IF(ISBLANK(Tableau2[[#This Row],[Date de fin]]),"",UPPER(TEXT(Tableau2[[#This Row],[Date de fin]],"mmm")))</f>
        <v/>
      </c>
      <c r="AB841" s="221" t="str">
        <f>IF(ISBLANK(Tableau2[[#This Row],[Date de fin]]),"",UPPER(TEXT(Tableau2[[#This Row],[Date de fin]],"AAAA")))</f>
        <v/>
      </c>
      <c r="AC841" s="229">
        <f>DATEDIF(Tableau2[[#This Row],[Date de début]],Tableau2[[#This Row],[Date de fin]],"m")</f>
        <v>0</v>
      </c>
      <c r="AD841" s="224"/>
      <c r="AE841" s="225"/>
      <c r="AF841" s="225"/>
      <c r="AG841" s="222"/>
      <c r="AH841" s="227"/>
      <c r="AI841" s="226"/>
      <c r="AJ841" s="340"/>
      <c r="AK841" s="341">
        <f t="shared" si="14"/>
        <v>0</v>
      </c>
      <c r="AL841" s="342"/>
    </row>
    <row r="842" spans="3:38" ht="14" x14ac:dyDescent="0.35">
      <c r="C842" s="241"/>
      <c r="D842" s="225" t="str">
        <f>IF(ISBLANK(Tableau2[[#This Row],[Date de signature]]),"",UPPER(TEXT(Tableau2[[#This Row],[Date de signature]],"mmm")))</f>
        <v/>
      </c>
      <c r="E842" s="231" t="str">
        <f>IF(ISBLANK(Tableau2[[#This Row],[Date de signature]]),"",UPPER(TEXT(Tableau2[[#This Row],[Date de signature]],"AAAA")))</f>
        <v/>
      </c>
      <c r="F842" s="240"/>
      <c r="G842" s="242"/>
      <c r="H842" s="328"/>
      <c r="I842" s="327"/>
      <c r="J842" s="333"/>
      <c r="K842" s="324" t="str">
        <f>IFERROR(VLOOKUP(Tableau2[[#This Row],[Nom association/Sigle]],Tableau1[],2,FALSE),"")</f>
        <v/>
      </c>
      <c r="L842" s="324" t="str">
        <f>IFERROR(VLOOKUP(Tableau2[[#This Row],[Nom association/Sigle]],Tableau1[],4,FALSE),"")</f>
        <v/>
      </c>
      <c r="M842" s="324" t="str">
        <f>IFERROR(VLOOKUP(Tableau2[[#This Row],[Nom association/Sigle]],Tableau1[],5,FALSE),"")</f>
        <v/>
      </c>
      <c r="N842" s="73" t="str">
        <f>IFERROR(VLOOKUP(Tableau2[[#This Row],[Nom association/Sigle]],Tableau1[],6,FALSE),"")</f>
        <v/>
      </c>
      <c r="O842" s="324" t="str">
        <f>IFERROR(VLOOKUP(Tableau2[[#This Row],[Nom association/Sigle]],Tableau1[],7,FALSE),"")</f>
        <v/>
      </c>
      <c r="P842" s="222"/>
      <c r="Q842" s="333"/>
      <c r="R842" s="222"/>
      <c r="S842" s="223"/>
      <c r="T842" s="224"/>
      <c r="U842" s="224"/>
      <c r="V842" s="222"/>
      <c r="W842" s="220"/>
      <c r="X842" s="220" t="str">
        <f>IF(ISBLANK(Tableau2[[#This Row],[Date de début]]),"",UPPER(TEXT(Tableau2[[#This Row],[Date de début]],"mmm")))</f>
        <v/>
      </c>
      <c r="Y842" s="219" t="str">
        <f>IF(ISBLANK(Tableau2[[#This Row],[Date de début]]),"",UPPER(TEXT(Tableau2[[#This Row],[Date de début]],"AAAA")))</f>
        <v/>
      </c>
      <c r="Z842" s="220"/>
      <c r="AA842" s="218" t="str">
        <f>IF(ISBLANK(Tableau2[[#This Row],[Date de fin]]),"",UPPER(TEXT(Tableau2[[#This Row],[Date de fin]],"mmm")))</f>
        <v/>
      </c>
      <c r="AB842" s="221" t="str">
        <f>IF(ISBLANK(Tableau2[[#This Row],[Date de fin]]),"",UPPER(TEXT(Tableau2[[#This Row],[Date de fin]],"AAAA")))</f>
        <v/>
      </c>
      <c r="AC842" s="229">
        <f>DATEDIF(Tableau2[[#This Row],[Date de début]],Tableau2[[#This Row],[Date de fin]],"m")</f>
        <v>0</v>
      </c>
      <c r="AD842" s="224"/>
      <c r="AE842" s="225"/>
      <c r="AF842" s="225"/>
      <c r="AG842" s="222"/>
      <c r="AH842" s="227"/>
      <c r="AI842" s="226"/>
      <c r="AJ842" s="340"/>
      <c r="AK842" s="341">
        <f t="shared" si="14"/>
        <v>0</v>
      </c>
      <c r="AL842" s="342"/>
    </row>
    <row r="843" spans="3:38" ht="14" x14ac:dyDescent="0.35">
      <c r="C843" s="241"/>
      <c r="D843" s="225" t="str">
        <f>IF(ISBLANK(Tableau2[[#This Row],[Date de signature]]),"",UPPER(TEXT(Tableau2[[#This Row],[Date de signature]],"mmm")))</f>
        <v/>
      </c>
      <c r="E843" s="231" t="str">
        <f>IF(ISBLANK(Tableau2[[#This Row],[Date de signature]]),"",UPPER(TEXT(Tableau2[[#This Row],[Date de signature]],"AAAA")))</f>
        <v/>
      </c>
      <c r="F843" s="240"/>
      <c r="G843" s="242"/>
      <c r="H843" s="328"/>
      <c r="I843" s="327"/>
      <c r="J843" s="333"/>
      <c r="K843" s="324" t="str">
        <f>IFERROR(VLOOKUP(Tableau2[[#This Row],[Nom association/Sigle]],Tableau1[],2,FALSE),"")</f>
        <v/>
      </c>
      <c r="L843" s="324" t="str">
        <f>IFERROR(VLOOKUP(Tableau2[[#This Row],[Nom association/Sigle]],Tableau1[],4,FALSE),"")</f>
        <v/>
      </c>
      <c r="M843" s="324" t="str">
        <f>IFERROR(VLOOKUP(Tableau2[[#This Row],[Nom association/Sigle]],Tableau1[],5,FALSE),"")</f>
        <v/>
      </c>
      <c r="N843" s="73" t="str">
        <f>IFERROR(VLOOKUP(Tableau2[[#This Row],[Nom association/Sigle]],Tableau1[],6,FALSE),"")</f>
        <v/>
      </c>
      <c r="O843" s="324" t="str">
        <f>IFERROR(VLOOKUP(Tableau2[[#This Row],[Nom association/Sigle]],Tableau1[],7,FALSE),"")</f>
        <v/>
      </c>
      <c r="P843" s="222"/>
      <c r="Q843" s="333"/>
      <c r="R843" s="222"/>
      <c r="S843" s="223"/>
      <c r="T843" s="224"/>
      <c r="U843" s="224"/>
      <c r="V843" s="222"/>
      <c r="W843" s="220"/>
      <c r="X843" s="220" t="str">
        <f>IF(ISBLANK(Tableau2[[#This Row],[Date de début]]),"",UPPER(TEXT(Tableau2[[#This Row],[Date de début]],"mmm")))</f>
        <v/>
      </c>
      <c r="Y843" s="219" t="str">
        <f>IF(ISBLANK(Tableau2[[#This Row],[Date de début]]),"",UPPER(TEXT(Tableau2[[#This Row],[Date de début]],"AAAA")))</f>
        <v/>
      </c>
      <c r="Z843" s="220"/>
      <c r="AA843" s="218" t="str">
        <f>IF(ISBLANK(Tableau2[[#This Row],[Date de fin]]),"",UPPER(TEXT(Tableau2[[#This Row],[Date de fin]],"mmm")))</f>
        <v/>
      </c>
      <c r="AB843" s="221" t="str">
        <f>IF(ISBLANK(Tableau2[[#This Row],[Date de fin]]),"",UPPER(TEXT(Tableau2[[#This Row],[Date de fin]],"AAAA")))</f>
        <v/>
      </c>
      <c r="AC843" s="229">
        <f>DATEDIF(Tableau2[[#This Row],[Date de début]],Tableau2[[#This Row],[Date de fin]],"m")</f>
        <v>0</v>
      </c>
      <c r="AD843" s="224"/>
      <c r="AE843" s="225"/>
      <c r="AF843" s="225"/>
      <c r="AG843" s="222"/>
      <c r="AH843" s="227"/>
      <c r="AI843" s="226"/>
      <c r="AJ843" s="340"/>
      <c r="AK843" s="341">
        <f t="shared" si="14"/>
        <v>0</v>
      </c>
      <c r="AL843" s="342"/>
    </row>
    <row r="844" spans="3:38" ht="14" x14ac:dyDescent="0.35">
      <c r="C844" s="241"/>
      <c r="D844" s="225" t="str">
        <f>IF(ISBLANK(Tableau2[[#This Row],[Date de signature]]),"",UPPER(TEXT(Tableau2[[#This Row],[Date de signature]],"mmm")))</f>
        <v/>
      </c>
      <c r="E844" s="231" t="str">
        <f>IF(ISBLANK(Tableau2[[#This Row],[Date de signature]]),"",UPPER(TEXT(Tableau2[[#This Row],[Date de signature]],"AAAA")))</f>
        <v/>
      </c>
      <c r="F844" s="240"/>
      <c r="G844" s="242"/>
      <c r="H844" s="328"/>
      <c r="I844" s="327"/>
      <c r="J844" s="333"/>
      <c r="K844" s="324" t="str">
        <f>IFERROR(VLOOKUP(Tableau2[[#This Row],[Nom association/Sigle]],Tableau1[],2,FALSE),"")</f>
        <v/>
      </c>
      <c r="L844" s="324" t="str">
        <f>IFERROR(VLOOKUP(Tableau2[[#This Row],[Nom association/Sigle]],Tableau1[],4,FALSE),"")</f>
        <v/>
      </c>
      <c r="M844" s="324" t="str">
        <f>IFERROR(VLOOKUP(Tableau2[[#This Row],[Nom association/Sigle]],Tableau1[],5,FALSE),"")</f>
        <v/>
      </c>
      <c r="N844" s="73" t="str">
        <f>IFERROR(VLOOKUP(Tableau2[[#This Row],[Nom association/Sigle]],Tableau1[],6,FALSE),"")</f>
        <v/>
      </c>
      <c r="O844" s="324" t="str">
        <f>IFERROR(VLOOKUP(Tableau2[[#This Row],[Nom association/Sigle]],Tableau1[],7,FALSE),"")</f>
        <v/>
      </c>
      <c r="P844" s="222"/>
      <c r="Q844" s="333"/>
      <c r="R844" s="222"/>
      <c r="S844" s="223"/>
      <c r="T844" s="224"/>
      <c r="U844" s="224"/>
      <c r="V844" s="222"/>
      <c r="W844" s="220"/>
      <c r="X844" s="220" t="str">
        <f>IF(ISBLANK(Tableau2[[#This Row],[Date de début]]),"",UPPER(TEXT(Tableau2[[#This Row],[Date de début]],"mmm")))</f>
        <v/>
      </c>
      <c r="Y844" s="219" t="str">
        <f>IF(ISBLANK(Tableau2[[#This Row],[Date de début]]),"",UPPER(TEXT(Tableau2[[#This Row],[Date de début]],"AAAA")))</f>
        <v/>
      </c>
      <c r="Z844" s="220"/>
      <c r="AA844" s="218" t="str">
        <f>IF(ISBLANK(Tableau2[[#This Row],[Date de fin]]),"",UPPER(TEXT(Tableau2[[#This Row],[Date de fin]],"mmm")))</f>
        <v/>
      </c>
      <c r="AB844" s="221" t="str">
        <f>IF(ISBLANK(Tableau2[[#This Row],[Date de fin]]),"",UPPER(TEXT(Tableau2[[#This Row],[Date de fin]],"AAAA")))</f>
        <v/>
      </c>
      <c r="AC844" s="229">
        <f>DATEDIF(Tableau2[[#This Row],[Date de début]],Tableau2[[#This Row],[Date de fin]],"m")</f>
        <v>0</v>
      </c>
      <c r="AD844" s="224"/>
      <c r="AE844" s="225"/>
      <c r="AF844" s="225"/>
      <c r="AG844" s="222"/>
      <c r="AH844" s="227"/>
      <c r="AI844" s="226"/>
      <c r="AJ844" s="340"/>
      <c r="AK844" s="341">
        <f t="shared" si="14"/>
        <v>0</v>
      </c>
      <c r="AL844" s="342"/>
    </row>
    <row r="845" spans="3:38" ht="14" x14ac:dyDescent="0.35">
      <c r="C845" s="241"/>
      <c r="D845" s="225" t="str">
        <f>IF(ISBLANK(Tableau2[[#This Row],[Date de signature]]),"",UPPER(TEXT(Tableau2[[#This Row],[Date de signature]],"mmm")))</f>
        <v/>
      </c>
      <c r="E845" s="231" t="str">
        <f>IF(ISBLANK(Tableau2[[#This Row],[Date de signature]]),"",UPPER(TEXT(Tableau2[[#This Row],[Date de signature]],"AAAA")))</f>
        <v/>
      </c>
      <c r="F845" s="240"/>
      <c r="G845" s="242"/>
      <c r="H845" s="328"/>
      <c r="I845" s="327"/>
      <c r="J845" s="333"/>
      <c r="K845" s="324" t="str">
        <f>IFERROR(VLOOKUP(Tableau2[[#This Row],[Nom association/Sigle]],Tableau1[],2,FALSE),"")</f>
        <v/>
      </c>
      <c r="L845" s="324" t="str">
        <f>IFERROR(VLOOKUP(Tableau2[[#This Row],[Nom association/Sigle]],Tableau1[],4,FALSE),"")</f>
        <v/>
      </c>
      <c r="M845" s="324" t="str">
        <f>IFERROR(VLOOKUP(Tableau2[[#This Row],[Nom association/Sigle]],Tableau1[],5,FALSE),"")</f>
        <v/>
      </c>
      <c r="N845" s="73" t="str">
        <f>IFERROR(VLOOKUP(Tableau2[[#This Row],[Nom association/Sigle]],Tableau1[],6,FALSE),"")</f>
        <v/>
      </c>
      <c r="O845" s="324" t="str">
        <f>IFERROR(VLOOKUP(Tableau2[[#This Row],[Nom association/Sigle]],Tableau1[],7,FALSE),"")</f>
        <v/>
      </c>
      <c r="P845" s="222"/>
      <c r="Q845" s="333"/>
      <c r="R845" s="222"/>
      <c r="S845" s="223"/>
      <c r="T845" s="224"/>
      <c r="U845" s="224"/>
      <c r="V845" s="222"/>
      <c r="W845" s="220"/>
      <c r="X845" s="220" t="str">
        <f>IF(ISBLANK(Tableau2[[#This Row],[Date de début]]),"",UPPER(TEXT(Tableau2[[#This Row],[Date de début]],"mmm")))</f>
        <v/>
      </c>
      <c r="Y845" s="219" t="str">
        <f>IF(ISBLANK(Tableau2[[#This Row],[Date de début]]),"",UPPER(TEXT(Tableau2[[#This Row],[Date de début]],"AAAA")))</f>
        <v/>
      </c>
      <c r="Z845" s="220"/>
      <c r="AA845" s="218" t="str">
        <f>IF(ISBLANK(Tableau2[[#This Row],[Date de fin]]),"",UPPER(TEXT(Tableau2[[#This Row],[Date de fin]],"mmm")))</f>
        <v/>
      </c>
      <c r="AB845" s="221" t="str">
        <f>IF(ISBLANK(Tableau2[[#This Row],[Date de fin]]),"",UPPER(TEXT(Tableau2[[#This Row],[Date de fin]],"AAAA")))</f>
        <v/>
      </c>
      <c r="AC845" s="229">
        <f>DATEDIF(Tableau2[[#This Row],[Date de début]],Tableau2[[#This Row],[Date de fin]],"m")</f>
        <v>0</v>
      </c>
      <c r="AD845" s="224"/>
      <c r="AE845" s="225"/>
      <c r="AF845" s="225"/>
      <c r="AG845" s="222"/>
      <c r="AH845" s="227"/>
      <c r="AI845" s="226"/>
      <c r="AJ845" s="340"/>
      <c r="AK845" s="341">
        <f t="shared" si="14"/>
        <v>0</v>
      </c>
      <c r="AL845" s="342"/>
    </row>
    <row r="846" spans="3:38" ht="14" x14ac:dyDescent="0.35">
      <c r="C846" s="241"/>
      <c r="D846" s="225" t="str">
        <f>IF(ISBLANK(Tableau2[[#This Row],[Date de signature]]),"",UPPER(TEXT(Tableau2[[#This Row],[Date de signature]],"mmm")))</f>
        <v/>
      </c>
      <c r="E846" s="231" t="str">
        <f>IF(ISBLANK(Tableau2[[#This Row],[Date de signature]]),"",UPPER(TEXT(Tableau2[[#This Row],[Date de signature]],"AAAA")))</f>
        <v/>
      </c>
      <c r="F846" s="240"/>
      <c r="G846" s="242"/>
      <c r="H846" s="328"/>
      <c r="I846" s="327"/>
      <c r="J846" s="333"/>
      <c r="K846" s="324" t="str">
        <f>IFERROR(VLOOKUP(Tableau2[[#This Row],[Nom association/Sigle]],Tableau1[],2,FALSE),"")</f>
        <v/>
      </c>
      <c r="L846" s="324" t="str">
        <f>IFERROR(VLOOKUP(Tableau2[[#This Row],[Nom association/Sigle]],Tableau1[],4,FALSE),"")</f>
        <v/>
      </c>
      <c r="M846" s="324" t="str">
        <f>IFERROR(VLOOKUP(Tableau2[[#This Row],[Nom association/Sigle]],Tableau1[],5,FALSE),"")</f>
        <v/>
      </c>
      <c r="N846" s="73" t="str">
        <f>IFERROR(VLOOKUP(Tableau2[[#This Row],[Nom association/Sigle]],Tableau1[],6,FALSE),"")</f>
        <v/>
      </c>
      <c r="O846" s="324" t="str">
        <f>IFERROR(VLOOKUP(Tableau2[[#This Row],[Nom association/Sigle]],Tableau1[],7,FALSE),"")</f>
        <v/>
      </c>
      <c r="P846" s="222"/>
      <c r="Q846" s="333"/>
      <c r="R846" s="222"/>
      <c r="S846" s="223"/>
      <c r="T846" s="224"/>
      <c r="U846" s="224"/>
      <c r="V846" s="222"/>
      <c r="W846" s="220"/>
      <c r="X846" s="220" t="str">
        <f>IF(ISBLANK(Tableau2[[#This Row],[Date de début]]),"",UPPER(TEXT(Tableau2[[#This Row],[Date de début]],"mmm")))</f>
        <v/>
      </c>
      <c r="Y846" s="219" t="str">
        <f>IF(ISBLANK(Tableau2[[#This Row],[Date de début]]),"",UPPER(TEXT(Tableau2[[#This Row],[Date de début]],"AAAA")))</f>
        <v/>
      </c>
      <c r="Z846" s="220"/>
      <c r="AA846" s="218" t="str">
        <f>IF(ISBLANK(Tableau2[[#This Row],[Date de fin]]),"",UPPER(TEXT(Tableau2[[#This Row],[Date de fin]],"mmm")))</f>
        <v/>
      </c>
      <c r="AB846" s="221" t="str">
        <f>IF(ISBLANK(Tableau2[[#This Row],[Date de fin]]),"",UPPER(TEXT(Tableau2[[#This Row],[Date de fin]],"AAAA")))</f>
        <v/>
      </c>
      <c r="AC846" s="229">
        <f>DATEDIF(Tableau2[[#This Row],[Date de début]],Tableau2[[#This Row],[Date de fin]],"m")</f>
        <v>0</v>
      </c>
      <c r="AD846" s="224"/>
      <c r="AE846" s="225"/>
      <c r="AF846" s="225"/>
      <c r="AG846" s="222"/>
      <c r="AH846" s="227"/>
      <c r="AI846" s="226"/>
      <c r="AJ846" s="340"/>
      <c r="AK846" s="341">
        <f t="shared" si="14"/>
        <v>0</v>
      </c>
      <c r="AL846" s="342"/>
    </row>
    <row r="847" spans="3:38" ht="14" x14ac:dyDescent="0.35">
      <c r="C847" s="241"/>
      <c r="D847" s="225" t="str">
        <f>IF(ISBLANK(Tableau2[[#This Row],[Date de signature]]),"",UPPER(TEXT(Tableau2[[#This Row],[Date de signature]],"mmm")))</f>
        <v/>
      </c>
      <c r="E847" s="231" t="str">
        <f>IF(ISBLANK(Tableau2[[#This Row],[Date de signature]]),"",UPPER(TEXT(Tableau2[[#This Row],[Date de signature]],"AAAA")))</f>
        <v/>
      </c>
      <c r="F847" s="240"/>
      <c r="G847" s="242"/>
      <c r="H847" s="328"/>
      <c r="I847" s="327"/>
      <c r="J847" s="333"/>
      <c r="K847" s="324" t="str">
        <f>IFERROR(VLOOKUP(Tableau2[[#This Row],[Nom association/Sigle]],Tableau1[],2,FALSE),"")</f>
        <v/>
      </c>
      <c r="L847" s="324" t="str">
        <f>IFERROR(VLOOKUP(Tableau2[[#This Row],[Nom association/Sigle]],Tableau1[],4,FALSE),"")</f>
        <v/>
      </c>
      <c r="M847" s="324" t="str">
        <f>IFERROR(VLOOKUP(Tableau2[[#This Row],[Nom association/Sigle]],Tableau1[],5,FALSE),"")</f>
        <v/>
      </c>
      <c r="N847" s="73" t="str">
        <f>IFERROR(VLOOKUP(Tableau2[[#This Row],[Nom association/Sigle]],Tableau1[],6,FALSE),"")</f>
        <v/>
      </c>
      <c r="O847" s="324" t="str">
        <f>IFERROR(VLOOKUP(Tableau2[[#This Row],[Nom association/Sigle]],Tableau1[],7,FALSE),"")</f>
        <v/>
      </c>
      <c r="P847" s="222"/>
      <c r="Q847" s="333"/>
      <c r="R847" s="222"/>
      <c r="S847" s="223"/>
      <c r="T847" s="224"/>
      <c r="U847" s="224"/>
      <c r="V847" s="222"/>
      <c r="W847" s="220"/>
      <c r="X847" s="220" t="str">
        <f>IF(ISBLANK(Tableau2[[#This Row],[Date de début]]),"",UPPER(TEXT(Tableau2[[#This Row],[Date de début]],"mmm")))</f>
        <v/>
      </c>
      <c r="Y847" s="219" t="str">
        <f>IF(ISBLANK(Tableau2[[#This Row],[Date de début]]),"",UPPER(TEXT(Tableau2[[#This Row],[Date de début]],"AAAA")))</f>
        <v/>
      </c>
      <c r="Z847" s="220"/>
      <c r="AA847" s="218" t="str">
        <f>IF(ISBLANK(Tableau2[[#This Row],[Date de fin]]),"",UPPER(TEXT(Tableau2[[#This Row],[Date de fin]],"mmm")))</f>
        <v/>
      </c>
      <c r="AB847" s="221" t="str">
        <f>IF(ISBLANK(Tableau2[[#This Row],[Date de fin]]),"",UPPER(TEXT(Tableau2[[#This Row],[Date de fin]],"AAAA")))</f>
        <v/>
      </c>
      <c r="AC847" s="229">
        <f>DATEDIF(Tableau2[[#This Row],[Date de début]],Tableau2[[#This Row],[Date de fin]],"m")</f>
        <v>0</v>
      </c>
      <c r="AD847" s="224"/>
      <c r="AE847" s="225"/>
      <c r="AF847" s="225"/>
      <c r="AG847" s="222"/>
      <c r="AH847" s="227"/>
      <c r="AI847" s="226"/>
      <c r="AJ847" s="340"/>
      <c r="AK847" s="341">
        <f t="shared" si="14"/>
        <v>0</v>
      </c>
      <c r="AL847" s="342"/>
    </row>
    <row r="848" spans="3:38" ht="14" x14ac:dyDescent="0.35">
      <c r="C848" s="241"/>
      <c r="D848" s="225" t="str">
        <f>IF(ISBLANK(Tableau2[[#This Row],[Date de signature]]),"",UPPER(TEXT(Tableau2[[#This Row],[Date de signature]],"mmm")))</f>
        <v/>
      </c>
      <c r="E848" s="231" t="str">
        <f>IF(ISBLANK(Tableau2[[#This Row],[Date de signature]]),"",UPPER(TEXT(Tableau2[[#This Row],[Date de signature]],"AAAA")))</f>
        <v/>
      </c>
      <c r="F848" s="240"/>
      <c r="G848" s="242"/>
      <c r="H848" s="328"/>
      <c r="I848" s="327"/>
      <c r="J848" s="333"/>
      <c r="K848" s="324" t="str">
        <f>IFERROR(VLOOKUP(Tableau2[[#This Row],[Nom association/Sigle]],Tableau1[],2,FALSE),"")</f>
        <v/>
      </c>
      <c r="L848" s="324" t="str">
        <f>IFERROR(VLOOKUP(Tableau2[[#This Row],[Nom association/Sigle]],Tableau1[],4,FALSE),"")</f>
        <v/>
      </c>
      <c r="M848" s="324" t="str">
        <f>IFERROR(VLOOKUP(Tableau2[[#This Row],[Nom association/Sigle]],Tableau1[],5,FALSE),"")</f>
        <v/>
      </c>
      <c r="N848" s="73" t="str">
        <f>IFERROR(VLOOKUP(Tableau2[[#This Row],[Nom association/Sigle]],Tableau1[],6,FALSE),"")</f>
        <v/>
      </c>
      <c r="O848" s="324" t="str">
        <f>IFERROR(VLOOKUP(Tableau2[[#This Row],[Nom association/Sigle]],Tableau1[],7,FALSE),"")</f>
        <v/>
      </c>
      <c r="P848" s="222"/>
      <c r="Q848" s="333"/>
      <c r="R848" s="222"/>
      <c r="S848" s="223"/>
      <c r="T848" s="224"/>
      <c r="U848" s="224"/>
      <c r="V848" s="222"/>
      <c r="W848" s="220"/>
      <c r="X848" s="220" t="str">
        <f>IF(ISBLANK(Tableau2[[#This Row],[Date de début]]),"",UPPER(TEXT(Tableau2[[#This Row],[Date de début]],"mmm")))</f>
        <v/>
      </c>
      <c r="Y848" s="219" t="str">
        <f>IF(ISBLANK(Tableau2[[#This Row],[Date de début]]),"",UPPER(TEXT(Tableau2[[#This Row],[Date de début]],"AAAA")))</f>
        <v/>
      </c>
      <c r="Z848" s="220"/>
      <c r="AA848" s="218" t="str">
        <f>IF(ISBLANK(Tableau2[[#This Row],[Date de fin]]),"",UPPER(TEXT(Tableau2[[#This Row],[Date de fin]],"mmm")))</f>
        <v/>
      </c>
      <c r="AB848" s="221" t="str">
        <f>IF(ISBLANK(Tableau2[[#This Row],[Date de fin]]),"",UPPER(TEXT(Tableau2[[#This Row],[Date de fin]],"AAAA")))</f>
        <v/>
      </c>
      <c r="AC848" s="229">
        <f>DATEDIF(Tableau2[[#This Row],[Date de début]],Tableau2[[#This Row],[Date de fin]],"m")</f>
        <v>0</v>
      </c>
      <c r="AD848" s="224"/>
      <c r="AE848" s="225"/>
      <c r="AF848" s="225"/>
      <c r="AG848" s="222"/>
      <c r="AH848" s="227"/>
      <c r="AI848" s="226"/>
      <c r="AJ848" s="340"/>
      <c r="AK848" s="341">
        <f t="shared" si="14"/>
        <v>0</v>
      </c>
      <c r="AL848" s="342"/>
    </row>
    <row r="849" spans="3:38" ht="14" x14ac:dyDescent="0.35">
      <c r="C849" s="241"/>
      <c r="D849" s="225" t="str">
        <f>IF(ISBLANK(Tableau2[[#This Row],[Date de signature]]),"",UPPER(TEXT(Tableau2[[#This Row],[Date de signature]],"mmm")))</f>
        <v/>
      </c>
      <c r="E849" s="231" t="str">
        <f>IF(ISBLANK(Tableau2[[#This Row],[Date de signature]]),"",UPPER(TEXT(Tableau2[[#This Row],[Date de signature]],"AAAA")))</f>
        <v/>
      </c>
      <c r="F849" s="240"/>
      <c r="G849" s="242"/>
      <c r="H849" s="328"/>
      <c r="I849" s="327"/>
      <c r="J849" s="333"/>
      <c r="K849" s="324" t="str">
        <f>IFERROR(VLOOKUP(Tableau2[[#This Row],[Nom association/Sigle]],Tableau1[],2,FALSE),"")</f>
        <v/>
      </c>
      <c r="L849" s="324" t="str">
        <f>IFERROR(VLOOKUP(Tableau2[[#This Row],[Nom association/Sigle]],Tableau1[],4,FALSE),"")</f>
        <v/>
      </c>
      <c r="M849" s="324" t="str">
        <f>IFERROR(VLOOKUP(Tableau2[[#This Row],[Nom association/Sigle]],Tableau1[],5,FALSE),"")</f>
        <v/>
      </c>
      <c r="N849" s="73" t="str">
        <f>IFERROR(VLOOKUP(Tableau2[[#This Row],[Nom association/Sigle]],Tableau1[],6,FALSE),"")</f>
        <v/>
      </c>
      <c r="O849" s="324" t="str">
        <f>IFERROR(VLOOKUP(Tableau2[[#This Row],[Nom association/Sigle]],Tableau1[],7,FALSE),"")</f>
        <v/>
      </c>
      <c r="P849" s="222"/>
      <c r="Q849" s="333"/>
      <c r="R849" s="222"/>
      <c r="S849" s="223"/>
      <c r="T849" s="224"/>
      <c r="U849" s="224"/>
      <c r="V849" s="222"/>
      <c r="W849" s="220"/>
      <c r="X849" s="220" t="str">
        <f>IF(ISBLANK(Tableau2[[#This Row],[Date de début]]),"",UPPER(TEXT(Tableau2[[#This Row],[Date de début]],"mmm")))</f>
        <v/>
      </c>
      <c r="Y849" s="219" t="str">
        <f>IF(ISBLANK(Tableau2[[#This Row],[Date de début]]),"",UPPER(TEXT(Tableau2[[#This Row],[Date de début]],"AAAA")))</f>
        <v/>
      </c>
      <c r="Z849" s="220"/>
      <c r="AA849" s="218" t="str">
        <f>IF(ISBLANK(Tableau2[[#This Row],[Date de fin]]),"",UPPER(TEXT(Tableau2[[#This Row],[Date de fin]],"mmm")))</f>
        <v/>
      </c>
      <c r="AB849" s="221" t="str">
        <f>IF(ISBLANK(Tableau2[[#This Row],[Date de fin]]),"",UPPER(TEXT(Tableau2[[#This Row],[Date de fin]],"AAAA")))</f>
        <v/>
      </c>
      <c r="AC849" s="229">
        <f>DATEDIF(Tableau2[[#This Row],[Date de début]],Tableau2[[#This Row],[Date de fin]],"m")</f>
        <v>0</v>
      </c>
      <c r="AD849" s="224"/>
      <c r="AE849" s="225"/>
      <c r="AF849" s="225"/>
      <c r="AG849" s="222"/>
      <c r="AH849" s="227"/>
      <c r="AI849" s="226"/>
      <c r="AJ849" s="340"/>
      <c r="AK849" s="341">
        <f t="shared" si="14"/>
        <v>0</v>
      </c>
      <c r="AL849" s="342"/>
    </row>
    <row r="850" spans="3:38" ht="14" x14ac:dyDescent="0.35">
      <c r="C850" s="241"/>
      <c r="D850" s="225" t="str">
        <f>IF(ISBLANK(Tableau2[[#This Row],[Date de signature]]),"",UPPER(TEXT(Tableau2[[#This Row],[Date de signature]],"mmm")))</f>
        <v/>
      </c>
      <c r="E850" s="231" t="str">
        <f>IF(ISBLANK(Tableau2[[#This Row],[Date de signature]]),"",UPPER(TEXT(Tableau2[[#This Row],[Date de signature]],"AAAA")))</f>
        <v/>
      </c>
      <c r="F850" s="240"/>
      <c r="G850" s="242"/>
      <c r="H850" s="328"/>
      <c r="I850" s="327"/>
      <c r="J850" s="333"/>
      <c r="K850" s="324" t="str">
        <f>IFERROR(VLOOKUP(Tableau2[[#This Row],[Nom association/Sigle]],Tableau1[],2,FALSE),"")</f>
        <v/>
      </c>
      <c r="L850" s="324" t="str">
        <f>IFERROR(VLOOKUP(Tableau2[[#This Row],[Nom association/Sigle]],Tableau1[],4,FALSE),"")</f>
        <v/>
      </c>
      <c r="M850" s="324" t="str">
        <f>IFERROR(VLOOKUP(Tableau2[[#This Row],[Nom association/Sigle]],Tableau1[],5,FALSE),"")</f>
        <v/>
      </c>
      <c r="N850" s="73" t="str">
        <f>IFERROR(VLOOKUP(Tableau2[[#This Row],[Nom association/Sigle]],Tableau1[],6,FALSE),"")</f>
        <v/>
      </c>
      <c r="O850" s="324" t="str">
        <f>IFERROR(VLOOKUP(Tableau2[[#This Row],[Nom association/Sigle]],Tableau1[],7,FALSE),"")</f>
        <v/>
      </c>
      <c r="P850" s="222"/>
      <c r="Q850" s="333"/>
      <c r="R850" s="222"/>
      <c r="S850" s="223"/>
      <c r="T850" s="224"/>
      <c r="U850" s="224"/>
      <c r="V850" s="222"/>
      <c r="W850" s="220"/>
      <c r="X850" s="220" t="str">
        <f>IF(ISBLANK(Tableau2[[#This Row],[Date de début]]),"",UPPER(TEXT(Tableau2[[#This Row],[Date de début]],"mmm")))</f>
        <v/>
      </c>
      <c r="Y850" s="219" t="str">
        <f>IF(ISBLANK(Tableau2[[#This Row],[Date de début]]),"",UPPER(TEXT(Tableau2[[#This Row],[Date de début]],"AAAA")))</f>
        <v/>
      </c>
      <c r="Z850" s="220"/>
      <c r="AA850" s="218" t="str">
        <f>IF(ISBLANK(Tableau2[[#This Row],[Date de fin]]),"",UPPER(TEXT(Tableau2[[#This Row],[Date de fin]],"mmm")))</f>
        <v/>
      </c>
      <c r="AB850" s="221" t="str">
        <f>IF(ISBLANK(Tableau2[[#This Row],[Date de fin]]),"",UPPER(TEXT(Tableau2[[#This Row],[Date de fin]],"AAAA")))</f>
        <v/>
      </c>
      <c r="AC850" s="229">
        <f>DATEDIF(Tableau2[[#This Row],[Date de début]],Tableau2[[#This Row],[Date de fin]],"m")</f>
        <v>0</v>
      </c>
      <c r="AD850" s="224"/>
      <c r="AE850" s="225"/>
      <c r="AF850" s="225"/>
      <c r="AG850" s="222"/>
      <c r="AH850" s="227"/>
      <c r="AI850" s="226"/>
      <c r="AJ850" s="340"/>
      <c r="AK850" s="341">
        <f t="shared" si="14"/>
        <v>0</v>
      </c>
      <c r="AL850" s="342"/>
    </row>
    <row r="851" spans="3:38" ht="14" x14ac:dyDescent="0.35">
      <c r="C851" s="241"/>
      <c r="D851" s="225" t="str">
        <f>IF(ISBLANK(Tableau2[[#This Row],[Date de signature]]),"",UPPER(TEXT(Tableau2[[#This Row],[Date de signature]],"mmm")))</f>
        <v/>
      </c>
      <c r="E851" s="231" t="str">
        <f>IF(ISBLANK(Tableau2[[#This Row],[Date de signature]]),"",UPPER(TEXT(Tableau2[[#This Row],[Date de signature]],"AAAA")))</f>
        <v/>
      </c>
      <c r="F851" s="240"/>
      <c r="G851" s="242"/>
      <c r="H851" s="328"/>
      <c r="I851" s="327"/>
      <c r="J851" s="333"/>
      <c r="K851" s="324" t="str">
        <f>IFERROR(VLOOKUP(Tableau2[[#This Row],[Nom association/Sigle]],Tableau1[],2,FALSE),"")</f>
        <v/>
      </c>
      <c r="L851" s="324" t="str">
        <f>IFERROR(VLOOKUP(Tableau2[[#This Row],[Nom association/Sigle]],Tableau1[],4,FALSE),"")</f>
        <v/>
      </c>
      <c r="M851" s="324" t="str">
        <f>IFERROR(VLOOKUP(Tableau2[[#This Row],[Nom association/Sigle]],Tableau1[],5,FALSE),"")</f>
        <v/>
      </c>
      <c r="N851" s="73" t="str">
        <f>IFERROR(VLOOKUP(Tableau2[[#This Row],[Nom association/Sigle]],Tableau1[],6,FALSE),"")</f>
        <v/>
      </c>
      <c r="O851" s="324" t="str">
        <f>IFERROR(VLOOKUP(Tableau2[[#This Row],[Nom association/Sigle]],Tableau1[],7,FALSE),"")</f>
        <v/>
      </c>
      <c r="P851" s="222"/>
      <c r="Q851" s="333"/>
      <c r="R851" s="222"/>
      <c r="S851" s="223"/>
      <c r="T851" s="224"/>
      <c r="U851" s="224"/>
      <c r="V851" s="222"/>
      <c r="W851" s="220"/>
      <c r="X851" s="220" t="str">
        <f>IF(ISBLANK(Tableau2[[#This Row],[Date de début]]),"",UPPER(TEXT(Tableau2[[#This Row],[Date de début]],"mmm")))</f>
        <v/>
      </c>
      <c r="Y851" s="219" t="str">
        <f>IF(ISBLANK(Tableau2[[#This Row],[Date de début]]),"",UPPER(TEXT(Tableau2[[#This Row],[Date de début]],"AAAA")))</f>
        <v/>
      </c>
      <c r="Z851" s="220"/>
      <c r="AA851" s="218" t="str">
        <f>IF(ISBLANK(Tableau2[[#This Row],[Date de fin]]),"",UPPER(TEXT(Tableau2[[#This Row],[Date de fin]],"mmm")))</f>
        <v/>
      </c>
      <c r="AB851" s="221" t="str">
        <f>IF(ISBLANK(Tableau2[[#This Row],[Date de fin]]),"",UPPER(TEXT(Tableau2[[#This Row],[Date de fin]],"AAAA")))</f>
        <v/>
      </c>
      <c r="AC851" s="229">
        <f>DATEDIF(Tableau2[[#This Row],[Date de début]],Tableau2[[#This Row],[Date de fin]],"m")</f>
        <v>0</v>
      </c>
      <c r="AD851" s="224"/>
      <c r="AE851" s="225"/>
      <c r="AF851" s="225"/>
      <c r="AG851" s="222"/>
      <c r="AH851" s="227"/>
      <c r="AI851" s="226"/>
      <c r="AJ851" s="340"/>
      <c r="AK851" s="341">
        <f t="shared" si="14"/>
        <v>0</v>
      </c>
      <c r="AL851" s="342"/>
    </row>
    <row r="852" spans="3:38" ht="14" x14ac:dyDescent="0.35">
      <c r="C852" s="241"/>
      <c r="D852" s="225" t="str">
        <f>IF(ISBLANK(Tableau2[[#This Row],[Date de signature]]),"",UPPER(TEXT(Tableau2[[#This Row],[Date de signature]],"mmm")))</f>
        <v/>
      </c>
      <c r="E852" s="231" t="str">
        <f>IF(ISBLANK(Tableau2[[#This Row],[Date de signature]]),"",UPPER(TEXT(Tableau2[[#This Row],[Date de signature]],"AAAA")))</f>
        <v/>
      </c>
      <c r="F852" s="240"/>
      <c r="G852" s="242"/>
      <c r="H852" s="328"/>
      <c r="I852" s="327"/>
      <c r="J852" s="333"/>
      <c r="K852" s="324" t="str">
        <f>IFERROR(VLOOKUP(Tableau2[[#This Row],[Nom association/Sigle]],Tableau1[],2,FALSE),"")</f>
        <v/>
      </c>
      <c r="L852" s="324" t="str">
        <f>IFERROR(VLOOKUP(Tableau2[[#This Row],[Nom association/Sigle]],Tableau1[],4,FALSE),"")</f>
        <v/>
      </c>
      <c r="M852" s="324" t="str">
        <f>IFERROR(VLOOKUP(Tableau2[[#This Row],[Nom association/Sigle]],Tableau1[],5,FALSE),"")</f>
        <v/>
      </c>
      <c r="N852" s="73" t="str">
        <f>IFERROR(VLOOKUP(Tableau2[[#This Row],[Nom association/Sigle]],Tableau1[],6,FALSE),"")</f>
        <v/>
      </c>
      <c r="O852" s="324" t="str">
        <f>IFERROR(VLOOKUP(Tableau2[[#This Row],[Nom association/Sigle]],Tableau1[],7,FALSE),"")</f>
        <v/>
      </c>
      <c r="P852" s="222"/>
      <c r="Q852" s="333"/>
      <c r="R852" s="222"/>
      <c r="S852" s="223"/>
      <c r="T852" s="224"/>
      <c r="U852" s="224"/>
      <c r="V852" s="222"/>
      <c r="W852" s="220"/>
      <c r="X852" s="220" t="str">
        <f>IF(ISBLANK(Tableau2[[#This Row],[Date de début]]),"",UPPER(TEXT(Tableau2[[#This Row],[Date de début]],"mmm")))</f>
        <v/>
      </c>
      <c r="Y852" s="219" t="str">
        <f>IF(ISBLANK(Tableau2[[#This Row],[Date de début]]),"",UPPER(TEXT(Tableau2[[#This Row],[Date de début]],"AAAA")))</f>
        <v/>
      </c>
      <c r="Z852" s="220"/>
      <c r="AA852" s="218" t="str">
        <f>IF(ISBLANK(Tableau2[[#This Row],[Date de fin]]),"",UPPER(TEXT(Tableau2[[#This Row],[Date de fin]],"mmm")))</f>
        <v/>
      </c>
      <c r="AB852" s="221" t="str">
        <f>IF(ISBLANK(Tableau2[[#This Row],[Date de fin]]),"",UPPER(TEXT(Tableau2[[#This Row],[Date de fin]],"AAAA")))</f>
        <v/>
      </c>
      <c r="AC852" s="229">
        <f>DATEDIF(Tableau2[[#This Row],[Date de début]],Tableau2[[#This Row],[Date de fin]],"m")</f>
        <v>0</v>
      </c>
      <c r="AD852" s="224"/>
      <c r="AE852" s="225"/>
      <c r="AF852" s="225"/>
      <c r="AG852" s="222"/>
      <c r="AH852" s="227"/>
      <c r="AI852" s="226"/>
      <c r="AJ852" s="340"/>
      <c r="AK852" s="341">
        <f t="shared" si="14"/>
        <v>0</v>
      </c>
      <c r="AL852" s="342"/>
    </row>
    <row r="853" spans="3:38" ht="14" x14ac:dyDescent="0.35">
      <c r="C853" s="241"/>
      <c r="D853" s="225" t="str">
        <f>IF(ISBLANK(Tableau2[[#This Row],[Date de signature]]),"",UPPER(TEXT(Tableau2[[#This Row],[Date de signature]],"mmm")))</f>
        <v/>
      </c>
      <c r="E853" s="231" t="str">
        <f>IF(ISBLANK(Tableau2[[#This Row],[Date de signature]]),"",UPPER(TEXT(Tableau2[[#This Row],[Date de signature]],"AAAA")))</f>
        <v/>
      </c>
      <c r="F853" s="240"/>
      <c r="G853" s="242"/>
      <c r="H853" s="328"/>
      <c r="I853" s="327"/>
      <c r="J853" s="333"/>
      <c r="K853" s="324" t="str">
        <f>IFERROR(VLOOKUP(Tableau2[[#This Row],[Nom association/Sigle]],Tableau1[],2,FALSE),"")</f>
        <v/>
      </c>
      <c r="L853" s="324" t="str">
        <f>IFERROR(VLOOKUP(Tableau2[[#This Row],[Nom association/Sigle]],Tableau1[],4,FALSE),"")</f>
        <v/>
      </c>
      <c r="M853" s="324" t="str">
        <f>IFERROR(VLOOKUP(Tableau2[[#This Row],[Nom association/Sigle]],Tableau1[],5,FALSE),"")</f>
        <v/>
      </c>
      <c r="N853" s="73" t="str">
        <f>IFERROR(VLOOKUP(Tableau2[[#This Row],[Nom association/Sigle]],Tableau1[],6,FALSE),"")</f>
        <v/>
      </c>
      <c r="O853" s="324" t="str">
        <f>IFERROR(VLOOKUP(Tableau2[[#This Row],[Nom association/Sigle]],Tableau1[],7,FALSE),"")</f>
        <v/>
      </c>
      <c r="P853" s="222"/>
      <c r="Q853" s="333"/>
      <c r="R853" s="222"/>
      <c r="S853" s="223"/>
      <c r="T853" s="224"/>
      <c r="U853" s="224"/>
      <c r="V853" s="222"/>
      <c r="W853" s="220"/>
      <c r="X853" s="220" t="str">
        <f>IF(ISBLANK(Tableau2[[#This Row],[Date de début]]),"",UPPER(TEXT(Tableau2[[#This Row],[Date de début]],"mmm")))</f>
        <v/>
      </c>
      <c r="Y853" s="219" t="str">
        <f>IF(ISBLANK(Tableau2[[#This Row],[Date de début]]),"",UPPER(TEXT(Tableau2[[#This Row],[Date de début]],"AAAA")))</f>
        <v/>
      </c>
      <c r="Z853" s="220"/>
      <c r="AA853" s="218" t="str">
        <f>IF(ISBLANK(Tableau2[[#This Row],[Date de fin]]),"",UPPER(TEXT(Tableau2[[#This Row],[Date de fin]],"mmm")))</f>
        <v/>
      </c>
      <c r="AB853" s="221" t="str">
        <f>IF(ISBLANK(Tableau2[[#This Row],[Date de fin]]),"",UPPER(TEXT(Tableau2[[#This Row],[Date de fin]],"AAAA")))</f>
        <v/>
      </c>
      <c r="AC853" s="229">
        <f>DATEDIF(Tableau2[[#This Row],[Date de début]],Tableau2[[#This Row],[Date de fin]],"m")</f>
        <v>0</v>
      </c>
      <c r="AD853" s="224"/>
      <c r="AE853" s="225"/>
      <c r="AF853" s="225"/>
      <c r="AG853" s="222"/>
      <c r="AH853" s="227"/>
      <c r="AI853" s="226"/>
      <c r="AJ853" s="340"/>
      <c r="AK853" s="341">
        <f t="shared" si="14"/>
        <v>0</v>
      </c>
      <c r="AL853" s="342"/>
    </row>
    <row r="854" spans="3:38" ht="14" x14ac:dyDescent="0.35">
      <c r="C854" s="241"/>
      <c r="D854" s="225" t="str">
        <f>IF(ISBLANK(Tableau2[[#This Row],[Date de signature]]),"",UPPER(TEXT(Tableau2[[#This Row],[Date de signature]],"mmm")))</f>
        <v/>
      </c>
      <c r="E854" s="231" t="str">
        <f>IF(ISBLANK(Tableau2[[#This Row],[Date de signature]]),"",UPPER(TEXT(Tableau2[[#This Row],[Date de signature]],"AAAA")))</f>
        <v/>
      </c>
      <c r="F854" s="240"/>
      <c r="G854" s="242"/>
      <c r="H854" s="328"/>
      <c r="I854" s="327"/>
      <c r="J854" s="333"/>
      <c r="K854" s="324" t="str">
        <f>IFERROR(VLOOKUP(Tableau2[[#This Row],[Nom association/Sigle]],Tableau1[],2,FALSE),"")</f>
        <v/>
      </c>
      <c r="L854" s="324" t="str">
        <f>IFERROR(VLOOKUP(Tableau2[[#This Row],[Nom association/Sigle]],Tableau1[],4,FALSE),"")</f>
        <v/>
      </c>
      <c r="M854" s="324" t="str">
        <f>IFERROR(VLOOKUP(Tableau2[[#This Row],[Nom association/Sigle]],Tableau1[],5,FALSE),"")</f>
        <v/>
      </c>
      <c r="N854" s="73" t="str">
        <f>IFERROR(VLOOKUP(Tableau2[[#This Row],[Nom association/Sigle]],Tableau1[],6,FALSE),"")</f>
        <v/>
      </c>
      <c r="O854" s="324" t="str">
        <f>IFERROR(VLOOKUP(Tableau2[[#This Row],[Nom association/Sigle]],Tableau1[],7,FALSE),"")</f>
        <v/>
      </c>
      <c r="P854" s="222"/>
      <c r="Q854" s="333"/>
      <c r="R854" s="222"/>
      <c r="S854" s="223"/>
      <c r="T854" s="224"/>
      <c r="U854" s="224"/>
      <c r="V854" s="222"/>
      <c r="W854" s="220"/>
      <c r="X854" s="220" t="str">
        <f>IF(ISBLANK(Tableau2[[#This Row],[Date de début]]),"",UPPER(TEXT(Tableau2[[#This Row],[Date de début]],"mmm")))</f>
        <v/>
      </c>
      <c r="Y854" s="219" t="str">
        <f>IF(ISBLANK(Tableau2[[#This Row],[Date de début]]),"",UPPER(TEXT(Tableau2[[#This Row],[Date de début]],"AAAA")))</f>
        <v/>
      </c>
      <c r="Z854" s="220"/>
      <c r="AA854" s="218" t="str">
        <f>IF(ISBLANK(Tableau2[[#This Row],[Date de fin]]),"",UPPER(TEXT(Tableau2[[#This Row],[Date de fin]],"mmm")))</f>
        <v/>
      </c>
      <c r="AB854" s="221" t="str">
        <f>IF(ISBLANK(Tableau2[[#This Row],[Date de fin]]),"",UPPER(TEXT(Tableau2[[#This Row],[Date de fin]],"AAAA")))</f>
        <v/>
      </c>
      <c r="AC854" s="229">
        <f>DATEDIF(Tableau2[[#This Row],[Date de début]],Tableau2[[#This Row],[Date de fin]],"m")</f>
        <v>0</v>
      </c>
      <c r="AD854" s="224"/>
      <c r="AE854" s="225"/>
      <c r="AF854" s="225"/>
      <c r="AG854" s="222"/>
      <c r="AH854" s="227"/>
      <c r="AI854" s="226"/>
      <c r="AJ854" s="340"/>
      <c r="AK854" s="341">
        <f t="shared" si="14"/>
        <v>0</v>
      </c>
      <c r="AL854" s="342"/>
    </row>
    <row r="855" spans="3:38" ht="14" x14ac:dyDescent="0.35">
      <c r="C855" s="241"/>
      <c r="D855" s="225" t="str">
        <f>IF(ISBLANK(Tableau2[[#This Row],[Date de signature]]),"",UPPER(TEXT(Tableau2[[#This Row],[Date de signature]],"mmm")))</f>
        <v/>
      </c>
      <c r="E855" s="231" t="str">
        <f>IF(ISBLANK(Tableau2[[#This Row],[Date de signature]]),"",UPPER(TEXT(Tableau2[[#This Row],[Date de signature]],"AAAA")))</f>
        <v/>
      </c>
      <c r="F855" s="240"/>
      <c r="G855" s="242"/>
      <c r="H855" s="328"/>
      <c r="I855" s="327"/>
      <c r="J855" s="333"/>
      <c r="K855" s="324" t="str">
        <f>IFERROR(VLOOKUP(Tableau2[[#This Row],[Nom association/Sigle]],Tableau1[],2,FALSE),"")</f>
        <v/>
      </c>
      <c r="L855" s="324" t="str">
        <f>IFERROR(VLOOKUP(Tableau2[[#This Row],[Nom association/Sigle]],Tableau1[],4,FALSE),"")</f>
        <v/>
      </c>
      <c r="M855" s="324" t="str">
        <f>IFERROR(VLOOKUP(Tableau2[[#This Row],[Nom association/Sigle]],Tableau1[],5,FALSE),"")</f>
        <v/>
      </c>
      <c r="N855" s="73" t="str">
        <f>IFERROR(VLOOKUP(Tableau2[[#This Row],[Nom association/Sigle]],Tableau1[],6,FALSE),"")</f>
        <v/>
      </c>
      <c r="O855" s="324" t="str">
        <f>IFERROR(VLOOKUP(Tableau2[[#This Row],[Nom association/Sigle]],Tableau1[],7,FALSE),"")</f>
        <v/>
      </c>
      <c r="P855" s="222"/>
      <c r="Q855" s="333"/>
      <c r="R855" s="222"/>
      <c r="S855" s="223"/>
      <c r="T855" s="224"/>
      <c r="U855" s="224"/>
      <c r="V855" s="222"/>
      <c r="W855" s="220"/>
      <c r="X855" s="220" t="str">
        <f>IF(ISBLANK(Tableau2[[#This Row],[Date de début]]),"",UPPER(TEXT(Tableau2[[#This Row],[Date de début]],"mmm")))</f>
        <v/>
      </c>
      <c r="Y855" s="219" t="str">
        <f>IF(ISBLANK(Tableau2[[#This Row],[Date de début]]),"",UPPER(TEXT(Tableau2[[#This Row],[Date de début]],"AAAA")))</f>
        <v/>
      </c>
      <c r="Z855" s="220"/>
      <c r="AA855" s="218" t="str">
        <f>IF(ISBLANK(Tableau2[[#This Row],[Date de fin]]),"",UPPER(TEXT(Tableau2[[#This Row],[Date de fin]],"mmm")))</f>
        <v/>
      </c>
      <c r="AB855" s="221" t="str">
        <f>IF(ISBLANK(Tableau2[[#This Row],[Date de fin]]),"",UPPER(TEXT(Tableau2[[#This Row],[Date de fin]],"AAAA")))</f>
        <v/>
      </c>
      <c r="AC855" s="229">
        <f>DATEDIF(Tableau2[[#This Row],[Date de début]],Tableau2[[#This Row],[Date de fin]],"m")</f>
        <v>0</v>
      </c>
      <c r="AD855" s="224"/>
      <c r="AE855" s="225"/>
      <c r="AF855" s="225"/>
      <c r="AG855" s="222"/>
      <c r="AH855" s="227"/>
      <c r="AI855" s="226"/>
      <c r="AJ855" s="340"/>
      <c r="AK855" s="341">
        <f t="shared" si="14"/>
        <v>0</v>
      </c>
      <c r="AL855" s="342"/>
    </row>
    <row r="856" spans="3:38" ht="14" x14ac:dyDescent="0.35">
      <c r="C856" s="241"/>
      <c r="D856" s="225" t="str">
        <f>IF(ISBLANK(Tableau2[[#This Row],[Date de signature]]),"",UPPER(TEXT(Tableau2[[#This Row],[Date de signature]],"mmm")))</f>
        <v/>
      </c>
      <c r="E856" s="231" t="str">
        <f>IF(ISBLANK(Tableau2[[#This Row],[Date de signature]]),"",UPPER(TEXT(Tableau2[[#This Row],[Date de signature]],"AAAA")))</f>
        <v/>
      </c>
      <c r="F856" s="240"/>
      <c r="G856" s="242"/>
      <c r="H856" s="328"/>
      <c r="I856" s="327"/>
      <c r="J856" s="333"/>
      <c r="K856" s="324" t="str">
        <f>IFERROR(VLOOKUP(Tableau2[[#This Row],[Nom association/Sigle]],Tableau1[],2,FALSE),"")</f>
        <v/>
      </c>
      <c r="L856" s="324" t="str">
        <f>IFERROR(VLOOKUP(Tableau2[[#This Row],[Nom association/Sigle]],Tableau1[],4,FALSE),"")</f>
        <v/>
      </c>
      <c r="M856" s="324" t="str">
        <f>IFERROR(VLOOKUP(Tableau2[[#This Row],[Nom association/Sigle]],Tableau1[],5,FALSE),"")</f>
        <v/>
      </c>
      <c r="N856" s="73" t="str">
        <f>IFERROR(VLOOKUP(Tableau2[[#This Row],[Nom association/Sigle]],Tableau1[],6,FALSE),"")</f>
        <v/>
      </c>
      <c r="O856" s="324" t="str">
        <f>IFERROR(VLOOKUP(Tableau2[[#This Row],[Nom association/Sigle]],Tableau1[],7,FALSE),"")</f>
        <v/>
      </c>
      <c r="P856" s="222"/>
      <c r="Q856" s="333"/>
      <c r="R856" s="222"/>
      <c r="S856" s="223"/>
      <c r="T856" s="224"/>
      <c r="U856" s="224"/>
      <c r="V856" s="222"/>
      <c r="W856" s="220"/>
      <c r="X856" s="220" t="str">
        <f>IF(ISBLANK(Tableau2[[#This Row],[Date de début]]),"",UPPER(TEXT(Tableau2[[#This Row],[Date de début]],"mmm")))</f>
        <v/>
      </c>
      <c r="Y856" s="219" t="str">
        <f>IF(ISBLANK(Tableau2[[#This Row],[Date de début]]),"",UPPER(TEXT(Tableau2[[#This Row],[Date de début]],"AAAA")))</f>
        <v/>
      </c>
      <c r="Z856" s="220"/>
      <c r="AA856" s="218" t="str">
        <f>IF(ISBLANK(Tableau2[[#This Row],[Date de fin]]),"",UPPER(TEXT(Tableau2[[#This Row],[Date de fin]],"mmm")))</f>
        <v/>
      </c>
      <c r="AB856" s="221" t="str">
        <f>IF(ISBLANK(Tableau2[[#This Row],[Date de fin]]),"",UPPER(TEXT(Tableau2[[#This Row],[Date de fin]],"AAAA")))</f>
        <v/>
      </c>
      <c r="AC856" s="229">
        <f>DATEDIF(Tableau2[[#This Row],[Date de début]],Tableau2[[#This Row],[Date de fin]],"m")</f>
        <v>0</v>
      </c>
      <c r="AD856" s="224"/>
      <c r="AE856" s="225"/>
      <c r="AF856" s="225"/>
      <c r="AG856" s="222"/>
      <c r="AH856" s="227"/>
      <c r="AI856" s="226"/>
      <c r="AJ856" s="340"/>
      <c r="AK856" s="341">
        <f t="shared" si="14"/>
        <v>0</v>
      </c>
      <c r="AL856" s="342"/>
    </row>
    <row r="857" spans="3:38" ht="14" x14ac:dyDescent="0.35">
      <c r="C857" s="241"/>
      <c r="D857" s="225" t="str">
        <f>IF(ISBLANK(Tableau2[[#This Row],[Date de signature]]),"",UPPER(TEXT(Tableau2[[#This Row],[Date de signature]],"mmm")))</f>
        <v/>
      </c>
      <c r="E857" s="231" t="str">
        <f>IF(ISBLANK(Tableau2[[#This Row],[Date de signature]]),"",UPPER(TEXT(Tableau2[[#This Row],[Date de signature]],"AAAA")))</f>
        <v/>
      </c>
      <c r="F857" s="240"/>
      <c r="G857" s="242"/>
      <c r="H857" s="328"/>
      <c r="I857" s="327"/>
      <c r="J857" s="333"/>
      <c r="K857" s="324" t="str">
        <f>IFERROR(VLOOKUP(Tableau2[[#This Row],[Nom association/Sigle]],Tableau1[],2,FALSE),"")</f>
        <v/>
      </c>
      <c r="L857" s="324" t="str">
        <f>IFERROR(VLOOKUP(Tableau2[[#This Row],[Nom association/Sigle]],Tableau1[],4,FALSE),"")</f>
        <v/>
      </c>
      <c r="M857" s="324" t="str">
        <f>IFERROR(VLOOKUP(Tableau2[[#This Row],[Nom association/Sigle]],Tableau1[],5,FALSE),"")</f>
        <v/>
      </c>
      <c r="N857" s="73" t="str">
        <f>IFERROR(VLOOKUP(Tableau2[[#This Row],[Nom association/Sigle]],Tableau1[],6,FALSE),"")</f>
        <v/>
      </c>
      <c r="O857" s="324" t="str">
        <f>IFERROR(VLOOKUP(Tableau2[[#This Row],[Nom association/Sigle]],Tableau1[],7,FALSE),"")</f>
        <v/>
      </c>
      <c r="P857" s="222"/>
      <c r="Q857" s="333"/>
      <c r="R857" s="222"/>
      <c r="S857" s="223"/>
      <c r="T857" s="224"/>
      <c r="U857" s="224"/>
      <c r="V857" s="222"/>
      <c r="W857" s="220"/>
      <c r="X857" s="220" t="str">
        <f>IF(ISBLANK(Tableau2[[#This Row],[Date de début]]),"",UPPER(TEXT(Tableau2[[#This Row],[Date de début]],"mmm")))</f>
        <v/>
      </c>
      <c r="Y857" s="219" t="str">
        <f>IF(ISBLANK(Tableau2[[#This Row],[Date de début]]),"",UPPER(TEXT(Tableau2[[#This Row],[Date de début]],"AAAA")))</f>
        <v/>
      </c>
      <c r="Z857" s="220"/>
      <c r="AA857" s="218" t="str">
        <f>IF(ISBLANK(Tableau2[[#This Row],[Date de fin]]),"",UPPER(TEXT(Tableau2[[#This Row],[Date de fin]],"mmm")))</f>
        <v/>
      </c>
      <c r="AB857" s="221" t="str">
        <f>IF(ISBLANK(Tableau2[[#This Row],[Date de fin]]),"",UPPER(TEXT(Tableau2[[#This Row],[Date de fin]],"AAAA")))</f>
        <v/>
      </c>
      <c r="AC857" s="229">
        <f>DATEDIF(Tableau2[[#This Row],[Date de début]],Tableau2[[#This Row],[Date de fin]],"m")</f>
        <v>0</v>
      </c>
      <c r="AD857" s="224"/>
      <c r="AE857" s="225"/>
      <c r="AF857" s="225"/>
      <c r="AG857" s="222"/>
      <c r="AH857" s="227"/>
      <c r="AI857" s="226"/>
      <c r="AJ857" s="340"/>
      <c r="AK857" s="341">
        <f t="shared" si="14"/>
        <v>0</v>
      </c>
      <c r="AL857" s="342"/>
    </row>
    <row r="858" spans="3:38" ht="14" x14ac:dyDescent="0.35">
      <c r="C858" s="241"/>
      <c r="D858" s="225" t="str">
        <f>IF(ISBLANK(Tableau2[[#This Row],[Date de signature]]),"",UPPER(TEXT(Tableau2[[#This Row],[Date de signature]],"mmm")))</f>
        <v/>
      </c>
      <c r="E858" s="231" t="str">
        <f>IF(ISBLANK(Tableau2[[#This Row],[Date de signature]]),"",UPPER(TEXT(Tableau2[[#This Row],[Date de signature]],"AAAA")))</f>
        <v/>
      </c>
      <c r="F858" s="240"/>
      <c r="G858" s="242"/>
      <c r="H858" s="328"/>
      <c r="I858" s="327"/>
      <c r="J858" s="333"/>
      <c r="K858" s="324" t="str">
        <f>IFERROR(VLOOKUP(Tableau2[[#This Row],[Nom association/Sigle]],Tableau1[],2,FALSE),"")</f>
        <v/>
      </c>
      <c r="L858" s="324" t="str">
        <f>IFERROR(VLOOKUP(Tableau2[[#This Row],[Nom association/Sigle]],Tableau1[],4,FALSE),"")</f>
        <v/>
      </c>
      <c r="M858" s="324" t="str">
        <f>IFERROR(VLOOKUP(Tableau2[[#This Row],[Nom association/Sigle]],Tableau1[],5,FALSE),"")</f>
        <v/>
      </c>
      <c r="N858" s="73" t="str">
        <f>IFERROR(VLOOKUP(Tableau2[[#This Row],[Nom association/Sigle]],Tableau1[],6,FALSE),"")</f>
        <v/>
      </c>
      <c r="O858" s="324" t="str">
        <f>IFERROR(VLOOKUP(Tableau2[[#This Row],[Nom association/Sigle]],Tableau1[],7,FALSE),"")</f>
        <v/>
      </c>
      <c r="P858" s="222"/>
      <c r="Q858" s="333"/>
      <c r="R858" s="222"/>
      <c r="S858" s="223"/>
      <c r="T858" s="224"/>
      <c r="U858" s="224"/>
      <c r="V858" s="222"/>
      <c r="W858" s="220"/>
      <c r="X858" s="220" t="str">
        <f>IF(ISBLANK(Tableau2[[#This Row],[Date de début]]),"",UPPER(TEXT(Tableau2[[#This Row],[Date de début]],"mmm")))</f>
        <v/>
      </c>
      <c r="Y858" s="219" t="str">
        <f>IF(ISBLANK(Tableau2[[#This Row],[Date de début]]),"",UPPER(TEXT(Tableau2[[#This Row],[Date de début]],"AAAA")))</f>
        <v/>
      </c>
      <c r="Z858" s="220"/>
      <c r="AA858" s="218" t="str">
        <f>IF(ISBLANK(Tableau2[[#This Row],[Date de fin]]),"",UPPER(TEXT(Tableau2[[#This Row],[Date de fin]],"mmm")))</f>
        <v/>
      </c>
      <c r="AB858" s="221" t="str">
        <f>IF(ISBLANK(Tableau2[[#This Row],[Date de fin]]),"",UPPER(TEXT(Tableau2[[#This Row],[Date de fin]],"AAAA")))</f>
        <v/>
      </c>
      <c r="AC858" s="229">
        <f>DATEDIF(Tableau2[[#This Row],[Date de début]],Tableau2[[#This Row],[Date de fin]],"m")</f>
        <v>0</v>
      </c>
      <c r="AD858" s="224"/>
      <c r="AE858" s="225"/>
      <c r="AF858" s="225"/>
      <c r="AG858" s="222"/>
      <c r="AH858" s="227"/>
      <c r="AI858" s="226"/>
      <c r="AJ858" s="340"/>
      <c r="AK858" s="341">
        <f t="shared" si="14"/>
        <v>0</v>
      </c>
      <c r="AL858" s="342"/>
    </row>
    <row r="859" spans="3:38" ht="14" x14ac:dyDescent="0.35">
      <c r="C859" s="241"/>
      <c r="D859" s="225" t="str">
        <f>IF(ISBLANK(Tableau2[[#This Row],[Date de signature]]),"",UPPER(TEXT(Tableau2[[#This Row],[Date de signature]],"mmm")))</f>
        <v/>
      </c>
      <c r="E859" s="231" t="str">
        <f>IF(ISBLANK(Tableau2[[#This Row],[Date de signature]]),"",UPPER(TEXT(Tableau2[[#This Row],[Date de signature]],"AAAA")))</f>
        <v/>
      </c>
      <c r="F859" s="240"/>
      <c r="G859" s="242"/>
      <c r="H859" s="328"/>
      <c r="I859" s="327"/>
      <c r="J859" s="333"/>
      <c r="K859" s="324" t="str">
        <f>IFERROR(VLOOKUP(Tableau2[[#This Row],[Nom association/Sigle]],Tableau1[],2,FALSE),"")</f>
        <v/>
      </c>
      <c r="L859" s="324" t="str">
        <f>IFERROR(VLOOKUP(Tableau2[[#This Row],[Nom association/Sigle]],Tableau1[],4,FALSE),"")</f>
        <v/>
      </c>
      <c r="M859" s="324" t="str">
        <f>IFERROR(VLOOKUP(Tableau2[[#This Row],[Nom association/Sigle]],Tableau1[],5,FALSE),"")</f>
        <v/>
      </c>
      <c r="N859" s="73" t="str">
        <f>IFERROR(VLOOKUP(Tableau2[[#This Row],[Nom association/Sigle]],Tableau1[],6,FALSE),"")</f>
        <v/>
      </c>
      <c r="O859" s="324" t="str">
        <f>IFERROR(VLOOKUP(Tableau2[[#This Row],[Nom association/Sigle]],Tableau1[],7,FALSE),"")</f>
        <v/>
      </c>
      <c r="P859" s="222"/>
      <c r="Q859" s="333"/>
      <c r="R859" s="222"/>
      <c r="S859" s="223"/>
      <c r="T859" s="224"/>
      <c r="U859" s="224"/>
      <c r="V859" s="222"/>
      <c r="W859" s="220"/>
      <c r="X859" s="220" t="str">
        <f>IF(ISBLANK(Tableau2[[#This Row],[Date de début]]),"",UPPER(TEXT(Tableau2[[#This Row],[Date de début]],"mmm")))</f>
        <v/>
      </c>
      <c r="Y859" s="219" t="str">
        <f>IF(ISBLANK(Tableau2[[#This Row],[Date de début]]),"",UPPER(TEXT(Tableau2[[#This Row],[Date de début]],"AAAA")))</f>
        <v/>
      </c>
      <c r="Z859" s="220"/>
      <c r="AA859" s="218" t="str">
        <f>IF(ISBLANK(Tableau2[[#This Row],[Date de fin]]),"",UPPER(TEXT(Tableau2[[#This Row],[Date de fin]],"mmm")))</f>
        <v/>
      </c>
      <c r="AB859" s="221" t="str">
        <f>IF(ISBLANK(Tableau2[[#This Row],[Date de fin]]),"",UPPER(TEXT(Tableau2[[#This Row],[Date de fin]],"AAAA")))</f>
        <v/>
      </c>
      <c r="AC859" s="229">
        <f>DATEDIF(Tableau2[[#This Row],[Date de début]],Tableau2[[#This Row],[Date de fin]],"m")</f>
        <v>0</v>
      </c>
      <c r="AD859" s="224"/>
      <c r="AE859" s="225"/>
      <c r="AF859" s="225"/>
      <c r="AG859" s="222"/>
      <c r="AH859" s="227"/>
      <c r="AI859" s="226"/>
      <c r="AJ859" s="340"/>
      <c r="AK859" s="341">
        <f t="shared" si="14"/>
        <v>0</v>
      </c>
      <c r="AL859" s="342"/>
    </row>
    <row r="860" spans="3:38" ht="14" x14ac:dyDescent="0.35">
      <c r="C860" s="241"/>
      <c r="D860" s="225" t="str">
        <f>IF(ISBLANK(Tableau2[[#This Row],[Date de signature]]),"",UPPER(TEXT(Tableau2[[#This Row],[Date de signature]],"mmm")))</f>
        <v/>
      </c>
      <c r="E860" s="231" t="str">
        <f>IF(ISBLANK(Tableau2[[#This Row],[Date de signature]]),"",UPPER(TEXT(Tableau2[[#This Row],[Date de signature]],"AAAA")))</f>
        <v/>
      </c>
      <c r="F860" s="240"/>
      <c r="G860" s="242"/>
      <c r="H860" s="328"/>
      <c r="I860" s="327"/>
      <c r="J860" s="333"/>
      <c r="K860" s="324" t="str">
        <f>IFERROR(VLOOKUP(Tableau2[[#This Row],[Nom association/Sigle]],Tableau1[],2,FALSE),"")</f>
        <v/>
      </c>
      <c r="L860" s="324" t="str">
        <f>IFERROR(VLOOKUP(Tableau2[[#This Row],[Nom association/Sigle]],Tableau1[],4,FALSE),"")</f>
        <v/>
      </c>
      <c r="M860" s="324" t="str">
        <f>IFERROR(VLOOKUP(Tableau2[[#This Row],[Nom association/Sigle]],Tableau1[],5,FALSE),"")</f>
        <v/>
      </c>
      <c r="N860" s="73" t="str">
        <f>IFERROR(VLOOKUP(Tableau2[[#This Row],[Nom association/Sigle]],Tableau1[],6,FALSE),"")</f>
        <v/>
      </c>
      <c r="O860" s="324" t="str">
        <f>IFERROR(VLOOKUP(Tableau2[[#This Row],[Nom association/Sigle]],Tableau1[],7,FALSE),"")</f>
        <v/>
      </c>
      <c r="P860" s="222"/>
      <c r="Q860" s="333"/>
      <c r="R860" s="222"/>
      <c r="S860" s="223"/>
      <c r="T860" s="224"/>
      <c r="U860" s="224"/>
      <c r="V860" s="222"/>
      <c r="W860" s="220"/>
      <c r="X860" s="220" t="str">
        <f>IF(ISBLANK(Tableau2[[#This Row],[Date de début]]),"",UPPER(TEXT(Tableau2[[#This Row],[Date de début]],"mmm")))</f>
        <v/>
      </c>
      <c r="Y860" s="219" t="str">
        <f>IF(ISBLANK(Tableau2[[#This Row],[Date de début]]),"",UPPER(TEXT(Tableau2[[#This Row],[Date de début]],"AAAA")))</f>
        <v/>
      </c>
      <c r="Z860" s="220"/>
      <c r="AA860" s="218" t="str">
        <f>IF(ISBLANK(Tableau2[[#This Row],[Date de fin]]),"",UPPER(TEXT(Tableau2[[#This Row],[Date de fin]],"mmm")))</f>
        <v/>
      </c>
      <c r="AB860" s="221" t="str">
        <f>IF(ISBLANK(Tableau2[[#This Row],[Date de fin]]),"",UPPER(TEXT(Tableau2[[#This Row],[Date de fin]],"AAAA")))</f>
        <v/>
      </c>
      <c r="AC860" s="229">
        <f>DATEDIF(Tableau2[[#This Row],[Date de début]],Tableau2[[#This Row],[Date de fin]],"m")</f>
        <v>0</v>
      </c>
      <c r="AD860" s="224"/>
      <c r="AE860" s="225"/>
      <c r="AF860" s="225"/>
      <c r="AG860" s="222"/>
      <c r="AH860" s="227"/>
      <c r="AI860" s="226"/>
      <c r="AJ860" s="340"/>
      <c r="AK860" s="341">
        <f t="shared" si="14"/>
        <v>0</v>
      </c>
      <c r="AL860" s="342"/>
    </row>
    <row r="861" spans="3:38" ht="14" x14ac:dyDescent="0.35">
      <c r="C861" s="241"/>
      <c r="D861" s="225" t="str">
        <f>IF(ISBLANK(Tableau2[[#This Row],[Date de signature]]),"",UPPER(TEXT(Tableau2[[#This Row],[Date de signature]],"mmm")))</f>
        <v/>
      </c>
      <c r="E861" s="231" t="str">
        <f>IF(ISBLANK(Tableau2[[#This Row],[Date de signature]]),"",UPPER(TEXT(Tableau2[[#This Row],[Date de signature]],"AAAA")))</f>
        <v/>
      </c>
      <c r="F861" s="240"/>
      <c r="G861" s="242"/>
      <c r="H861" s="328"/>
      <c r="I861" s="327"/>
      <c r="J861" s="333"/>
      <c r="K861" s="324" t="str">
        <f>IFERROR(VLOOKUP(Tableau2[[#This Row],[Nom association/Sigle]],Tableau1[],2,FALSE),"")</f>
        <v/>
      </c>
      <c r="L861" s="324" t="str">
        <f>IFERROR(VLOOKUP(Tableau2[[#This Row],[Nom association/Sigle]],Tableau1[],4,FALSE),"")</f>
        <v/>
      </c>
      <c r="M861" s="324" t="str">
        <f>IFERROR(VLOOKUP(Tableau2[[#This Row],[Nom association/Sigle]],Tableau1[],5,FALSE),"")</f>
        <v/>
      </c>
      <c r="N861" s="73" t="str">
        <f>IFERROR(VLOOKUP(Tableau2[[#This Row],[Nom association/Sigle]],Tableau1[],6,FALSE),"")</f>
        <v/>
      </c>
      <c r="O861" s="324" t="str">
        <f>IFERROR(VLOOKUP(Tableau2[[#This Row],[Nom association/Sigle]],Tableau1[],7,FALSE),"")</f>
        <v/>
      </c>
      <c r="P861" s="222"/>
      <c r="Q861" s="333"/>
      <c r="R861" s="222"/>
      <c r="S861" s="223"/>
      <c r="T861" s="224"/>
      <c r="U861" s="224"/>
      <c r="V861" s="222"/>
      <c r="W861" s="220"/>
      <c r="X861" s="220" t="str">
        <f>IF(ISBLANK(Tableau2[[#This Row],[Date de début]]),"",UPPER(TEXT(Tableau2[[#This Row],[Date de début]],"mmm")))</f>
        <v/>
      </c>
      <c r="Y861" s="219" t="str">
        <f>IF(ISBLANK(Tableau2[[#This Row],[Date de début]]),"",UPPER(TEXT(Tableau2[[#This Row],[Date de début]],"AAAA")))</f>
        <v/>
      </c>
      <c r="Z861" s="220"/>
      <c r="AA861" s="218" t="str">
        <f>IF(ISBLANK(Tableau2[[#This Row],[Date de fin]]),"",UPPER(TEXT(Tableau2[[#This Row],[Date de fin]],"mmm")))</f>
        <v/>
      </c>
      <c r="AB861" s="221" t="str">
        <f>IF(ISBLANK(Tableau2[[#This Row],[Date de fin]]),"",UPPER(TEXT(Tableau2[[#This Row],[Date de fin]],"AAAA")))</f>
        <v/>
      </c>
      <c r="AC861" s="229">
        <f>DATEDIF(Tableau2[[#This Row],[Date de début]],Tableau2[[#This Row],[Date de fin]],"m")</f>
        <v>0</v>
      </c>
      <c r="AD861" s="224"/>
      <c r="AE861" s="225"/>
      <c r="AF861" s="225"/>
      <c r="AG861" s="222"/>
      <c r="AH861" s="227"/>
      <c r="AI861" s="226"/>
      <c r="AJ861" s="340"/>
      <c r="AK861" s="341">
        <f t="shared" ref="AK861:AK924" si="15">SUM(AJ861-AL861)</f>
        <v>0</v>
      </c>
      <c r="AL861" s="342"/>
    </row>
    <row r="862" spans="3:38" ht="14" x14ac:dyDescent="0.35">
      <c r="C862" s="241"/>
      <c r="D862" s="225" t="str">
        <f>IF(ISBLANK(Tableau2[[#This Row],[Date de signature]]),"",UPPER(TEXT(Tableau2[[#This Row],[Date de signature]],"mmm")))</f>
        <v/>
      </c>
      <c r="E862" s="231" t="str">
        <f>IF(ISBLANK(Tableau2[[#This Row],[Date de signature]]),"",UPPER(TEXT(Tableau2[[#This Row],[Date de signature]],"AAAA")))</f>
        <v/>
      </c>
      <c r="F862" s="240"/>
      <c r="G862" s="242"/>
      <c r="H862" s="328"/>
      <c r="I862" s="327"/>
      <c r="J862" s="333"/>
      <c r="K862" s="324" t="str">
        <f>IFERROR(VLOOKUP(Tableau2[[#This Row],[Nom association/Sigle]],Tableau1[],2,FALSE),"")</f>
        <v/>
      </c>
      <c r="L862" s="324" t="str">
        <f>IFERROR(VLOOKUP(Tableau2[[#This Row],[Nom association/Sigle]],Tableau1[],4,FALSE),"")</f>
        <v/>
      </c>
      <c r="M862" s="324" t="str">
        <f>IFERROR(VLOOKUP(Tableau2[[#This Row],[Nom association/Sigle]],Tableau1[],5,FALSE),"")</f>
        <v/>
      </c>
      <c r="N862" s="73" t="str">
        <f>IFERROR(VLOOKUP(Tableau2[[#This Row],[Nom association/Sigle]],Tableau1[],6,FALSE),"")</f>
        <v/>
      </c>
      <c r="O862" s="324" t="str">
        <f>IFERROR(VLOOKUP(Tableau2[[#This Row],[Nom association/Sigle]],Tableau1[],7,FALSE),"")</f>
        <v/>
      </c>
      <c r="P862" s="222"/>
      <c r="Q862" s="333"/>
      <c r="R862" s="222"/>
      <c r="S862" s="223"/>
      <c r="T862" s="224"/>
      <c r="U862" s="224"/>
      <c r="V862" s="222"/>
      <c r="W862" s="220"/>
      <c r="X862" s="220" t="str">
        <f>IF(ISBLANK(Tableau2[[#This Row],[Date de début]]),"",UPPER(TEXT(Tableau2[[#This Row],[Date de début]],"mmm")))</f>
        <v/>
      </c>
      <c r="Y862" s="219" t="str">
        <f>IF(ISBLANK(Tableau2[[#This Row],[Date de début]]),"",UPPER(TEXT(Tableau2[[#This Row],[Date de début]],"AAAA")))</f>
        <v/>
      </c>
      <c r="Z862" s="220"/>
      <c r="AA862" s="218" t="str">
        <f>IF(ISBLANK(Tableau2[[#This Row],[Date de fin]]),"",UPPER(TEXT(Tableau2[[#This Row],[Date de fin]],"mmm")))</f>
        <v/>
      </c>
      <c r="AB862" s="221" t="str">
        <f>IF(ISBLANK(Tableau2[[#This Row],[Date de fin]]),"",UPPER(TEXT(Tableau2[[#This Row],[Date de fin]],"AAAA")))</f>
        <v/>
      </c>
      <c r="AC862" s="229">
        <f>DATEDIF(Tableau2[[#This Row],[Date de début]],Tableau2[[#This Row],[Date de fin]],"m")</f>
        <v>0</v>
      </c>
      <c r="AD862" s="224"/>
      <c r="AE862" s="225"/>
      <c r="AF862" s="225"/>
      <c r="AG862" s="222"/>
      <c r="AH862" s="227"/>
      <c r="AI862" s="226"/>
      <c r="AJ862" s="340"/>
      <c r="AK862" s="341">
        <f t="shared" si="15"/>
        <v>0</v>
      </c>
      <c r="AL862" s="342"/>
    </row>
    <row r="863" spans="3:38" ht="14" x14ac:dyDescent="0.35">
      <c r="C863" s="241"/>
      <c r="D863" s="225" t="str">
        <f>IF(ISBLANK(Tableau2[[#This Row],[Date de signature]]),"",UPPER(TEXT(Tableau2[[#This Row],[Date de signature]],"mmm")))</f>
        <v/>
      </c>
      <c r="E863" s="231" t="str">
        <f>IF(ISBLANK(Tableau2[[#This Row],[Date de signature]]),"",UPPER(TEXT(Tableau2[[#This Row],[Date de signature]],"AAAA")))</f>
        <v/>
      </c>
      <c r="F863" s="240"/>
      <c r="G863" s="242"/>
      <c r="H863" s="328"/>
      <c r="I863" s="327"/>
      <c r="J863" s="333"/>
      <c r="K863" s="324" t="str">
        <f>IFERROR(VLOOKUP(Tableau2[[#This Row],[Nom association/Sigle]],Tableau1[],2,FALSE),"")</f>
        <v/>
      </c>
      <c r="L863" s="324" t="str">
        <f>IFERROR(VLOOKUP(Tableau2[[#This Row],[Nom association/Sigle]],Tableau1[],4,FALSE),"")</f>
        <v/>
      </c>
      <c r="M863" s="324" t="str">
        <f>IFERROR(VLOOKUP(Tableau2[[#This Row],[Nom association/Sigle]],Tableau1[],5,FALSE),"")</f>
        <v/>
      </c>
      <c r="N863" s="73" t="str">
        <f>IFERROR(VLOOKUP(Tableau2[[#This Row],[Nom association/Sigle]],Tableau1[],6,FALSE),"")</f>
        <v/>
      </c>
      <c r="O863" s="324" t="str">
        <f>IFERROR(VLOOKUP(Tableau2[[#This Row],[Nom association/Sigle]],Tableau1[],7,FALSE),"")</f>
        <v/>
      </c>
      <c r="P863" s="222"/>
      <c r="Q863" s="333"/>
      <c r="R863" s="222"/>
      <c r="S863" s="223"/>
      <c r="T863" s="224"/>
      <c r="U863" s="224"/>
      <c r="V863" s="222"/>
      <c r="W863" s="220"/>
      <c r="X863" s="220" t="str">
        <f>IF(ISBLANK(Tableau2[[#This Row],[Date de début]]),"",UPPER(TEXT(Tableau2[[#This Row],[Date de début]],"mmm")))</f>
        <v/>
      </c>
      <c r="Y863" s="219" t="str">
        <f>IF(ISBLANK(Tableau2[[#This Row],[Date de début]]),"",UPPER(TEXT(Tableau2[[#This Row],[Date de début]],"AAAA")))</f>
        <v/>
      </c>
      <c r="Z863" s="220"/>
      <c r="AA863" s="218" t="str">
        <f>IF(ISBLANK(Tableau2[[#This Row],[Date de fin]]),"",UPPER(TEXT(Tableau2[[#This Row],[Date de fin]],"mmm")))</f>
        <v/>
      </c>
      <c r="AB863" s="221" t="str">
        <f>IF(ISBLANK(Tableau2[[#This Row],[Date de fin]]),"",UPPER(TEXT(Tableau2[[#This Row],[Date de fin]],"AAAA")))</f>
        <v/>
      </c>
      <c r="AC863" s="229">
        <f>DATEDIF(Tableau2[[#This Row],[Date de début]],Tableau2[[#This Row],[Date de fin]],"m")</f>
        <v>0</v>
      </c>
      <c r="AD863" s="224"/>
      <c r="AE863" s="225"/>
      <c r="AF863" s="225"/>
      <c r="AG863" s="222"/>
      <c r="AH863" s="227"/>
      <c r="AI863" s="226"/>
      <c r="AJ863" s="340"/>
      <c r="AK863" s="341">
        <f t="shared" si="15"/>
        <v>0</v>
      </c>
      <c r="AL863" s="342"/>
    </row>
    <row r="864" spans="3:38" ht="14" x14ac:dyDescent="0.35">
      <c r="C864" s="241"/>
      <c r="D864" s="225" t="str">
        <f>IF(ISBLANK(Tableau2[[#This Row],[Date de signature]]),"",UPPER(TEXT(Tableau2[[#This Row],[Date de signature]],"mmm")))</f>
        <v/>
      </c>
      <c r="E864" s="231" t="str">
        <f>IF(ISBLANK(Tableau2[[#This Row],[Date de signature]]),"",UPPER(TEXT(Tableau2[[#This Row],[Date de signature]],"AAAA")))</f>
        <v/>
      </c>
      <c r="F864" s="240"/>
      <c r="G864" s="242"/>
      <c r="H864" s="328"/>
      <c r="I864" s="327"/>
      <c r="J864" s="333"/>
      <c r="K864" s="324" t="str">
        <f>IFERROR(VLOOKUP(Tableau2[[#This Row],[Nom association/Sigle]],Tableau1[],2,FALSE),"")</f>
        <v/>
      </c>
      <c r="L864" s="324" t="str">
        <f>IFERROR(VLOOKUP(Tableau2[[#This Row],[Nom association/Sigle]],Tableau1[],4,FALSE),"")</f>
        <v/>
      </c>
      <c r="M864" s="324" t="str">
        <f>IFERROR(VLOOKUP(Tableau2[[#This Row],[Nom association/Sigle]],Tableau1[],5,FALSE),"")</f>
        <v/>
      </c>
      <c r="N864" s="73" t="str">
        <f>IFERROR(VLOOKUP(Tableau2[[#This Row],[Nom association/Sigle]],Tableau1[],6,FALSE),"")</f>
        <v/>
      </c>
      <c r="O864" s="324" t="str">
        <f>IFERROR(VLOOKUP(Tableau2[[#This Row],[Nom association/Sigle]],Tableau1[],7,FALSE),"")</f>
        <v/>
      </c>
      <c r="P864" s="222"/>
      <c r="Q864" s="333"/>
      <c r="R864" s="222"/>
      <c r="S864" s="223"/>
      <c r="T864" s="224"/>
      <c r="U864" s="224"/>
      <c r="V864" s="222"/>
      <c r="W864" s="220"/>
      <c r="X864" s="220" t="str">
        <f>IF(ISBLANK(Tableau2[[#This Row],[Date de début]]),"",UPPER(TEXT(Tableau2[[#This Row],[Date de début]],"mmm")))</f>
        <v/>
      </c>
      <c r="Y864" s="219" t="str">
        <f>IF(ISBLANK(Tableau2[[#This Row],[Date de début]]),"",UPPER(TEXT(Tableau2[[#This Row],[Date de début]],"AAAA")))</f>
        <v/>
      </c>
      <c r="Z864" s="220"/>
      <c r="AA864" s="218" t="str">
        <f>IF(ISBLANK(Tableau2[[#This Row],[Date de fin]]),"",UPPER(TEXT(Tableau2[[#This Row],[Date de fin]],"mmm")))</f>
        <v/>
      </c>
      <c r="AB864" s="221" t="str">
        <f>IF(ISBLANK(Tableau2[[#This Row],[Date de fin]]),"",UPPER(TEXT(Tableau2[[#This Row],[Date de fin]],"AAAA")))</f>
        <v/>
      </c>
      <c r="AC864" s="229">
        <f>DATEDIF(Tableau2[[#This Row],[Date de début]],Tableau2[[#This Row],[Date de fin]],"m")</f>
        <v>0</v>
      </c>
      <c r="AD864" s="224"/>
      <c r="AE864" s="225"/>
      <c r="AF864" s="225"/>
      <c r="AG864" s="222"/>
      <c r="AH864" s="227"/>
      <c r="AI864" s="226"/>
      <c r="AJ864" s="340"/>
      <c r="AK864" s="341">
        <f t="shared" si="15"/>
        <v>0</v>
      </c>
      <c r="AL864" s="342"/>
    </row>
    <row r="865" spans="3:38" ht="14" x14ac:dyDescent="0.35">
      <c r="C865" s="241"/>
      <c r="D865" s="225" t="str">
        <f>IF(ISBLANK(Tableau2[[#This Row],[Date de signature]]),"",UPPER(TEXT(Tableau2[[#This Row],[Date de signature]],"mmm")))</f>
        <v/>
      </c>
      <c r="E865" s="231" t="str">
        <f>IF(ISBLANK(Tableau2[[#This Row],[Date de signature]]),"",UPPER(TEXT(Tableau2[[#This Row],[Date de signature]],"AAAA")))</f>
        <v/>
      </c>
      <c r="F865" s="240"/>
      <c r="G865" s="242"/>
      <c r="H865" s="328"/>
      <c r="I865" s="327"/>
      <c r="J865" s="333"/>
      <c r="K865" s="324" t="str">
        <f>IFERROR(VLOOKUP(Tableau2[[#This Row],[Nom association/Sigle]],Tableau1[],2,FALSE),"")</f>
        <v/>
      </c>
      <c r="L865" s="324" t="str">
        <f>IFERROR(VLOOKUP(Tableau2[[#This Row],[Nom association/Sigle]],Tableau1[],4,FALSE),"")</f>
        <v/>
      </c>
      <c r="M865" s="324" t="str">
        <f>IFERROR(VLOOKUP(Tableau2[[#This Row],[Nom association/Sigle]],Tableau1[],5,FALSE),"")</f>
        <v/>
      </c>
      <c r="N865" s="73" t="str">
        <f>IFERROR(VLOOKUP(Tableau2[[#This Row],[Nom association/Sigle]],Tableau1[],6,FALSE),"")</f>
        <v/>
      </c>
      <c r="O865" s="324" t="str">
        <f>IFERROR(VLOOKUP(Tableau2[[#This Row],[Nom association/Sigle]],Tableau1[],7,FALSE),"")</f>
        <v/>
      </c>
      <c r="P865" s="222"/>
      <c r="Q865" s="333"/>
      <c r="R865" s="222"/>
      <c r="S865" s="223"/>
      <c r="T865" s="224"/>
      <c r="U865" s="224"/>
      <c r="V865" s="222"/>
      <c r="W865" s="220"/>
      <c r="X865" s="220" t="str">
        <f>IF(ISBLANK(Tableau2[[#This Row],[Date de début]]),"",UPPER(TEXT(Tableau2[[#This Row],[Date de début]],"mmm")))</f>
        <v/>
      </c>
      <c r="Y865" s="219" t="str">
        <f>IF(ISBLANK(Tableau2[[#This Row],[Date de début]]),"",UPPER(TEXT(Tableau2[[#This Row],[Date de début]],"AAAA")))</f>
        <v/>
      </c>
      <c r="Z865" s="220"/>
      <c r="AA865" s="218" t="str">
        <f>IF(ISBLANK(Tableau2[[#This Row],[Date de fin]]),"",UPPER(TEXT(Tableau2[[#This Row],[Date de fin]],"mmm")))</f>
        <v/>
      </c>
      <c r="AB865" s="221" t="str">
        <f>IF(ISBLANK(Tableau2[[#This Row],[Date de fin]]),"",UPPER(TEXT(Tableau2[[#This Row],[Date de fin]],"AAAA")))</f>
        <v/>
      </c>
      <c r="AC865" s="229">
        <f>DATEDIF(Tableau2[[#This Row],[Date de début]],Tableau2[[#This Row],[Date de fin]],"m")</f>
        <v>0</v>
      </c>
      <c r="AD865" s="224"/>
      <c r="AE865" s="225"/>
      <c r="AF865" s="225"/>
      <c r="AG865" s="222"/>
      <c r="AH865" s="227"/>
      <c r="AI865" s="226"/>
      <c r="AJ865" s="340"/>
      <c r="AK865" s="341">
        <f t="shared" si="15"/>
        <v>0</v>
      </c>
      <c r="AL865" s="342"/>
    </row>
    <row r="866" spans="3:38" ht="14" x14ac:dyDescent="0.35">
      <c r="C866" s="241"/>
      <c r="D866" s="225" t="str">
        <f>IF(ISBLANK(Tableau2[[#This Row],[Date de signature]]),"",UPPER(TEXT(Tableau2[[#This Row],[Date de signature]],"mmm")))</f>
        <v/>
      </c>
      <c r="E866" s="231" t="str">
        <f>IF(ISBLANK(Tableau2[[#This Row],[Date de signature]]),"",UPPER(TEXT(Tableau2[[#This Row],[Date de signature]],"AAAA")))</f>
        <v/>
      </c>
      <c r="F866" s="240"/>
      <c r="G866" s="242"/>
      <c r="H866" s="328"/>
      <c r="I866" s="327"/>
      <c r="J866" s="333"/>
      <c r="K866" s="324" t="str">
        <f>IFERROR(VLOOKUP(Tableau2[[#This Row],[Nom association/Sigle]],Tableau1[],2,FALSE),"")</f>
        <v/>
      </c>
      <c r="L866" s="324" t="str">
        <f>IFERROR(VLOOKUP(Tableau2[[#This Row],[Nom association/Sigle]],Tableau1[],4,FALSE),"")</f>
        <v/>
      </c>
      <c r="M866" s="324" t="str">
        <f>IFERROR(VLOOKUP(Tableau2[[#This Row],[Nom association/Sigle]],Tableau1[],5,FALSE),"")</f>
        <v/>
      </c>
      <c r="N866" s="73" t="str">
        <f>IFERROR(VLOOKUP(Tableau2[[#This Row],[Nom association/Sigle]],Tableau1[],6,FALSE),"")</f>
        <v/>
      </c>
      <c r="O866" s="324" t="str">
        <f>IFERROR(VLOOKUP(Tableau2[[#This Row],[Nom association/Sigle]],Tableau1[],7,FALSE),"")</f>
        <v/>
      </c>
      <c r="P866" s="222"/>
      <c r="Q866" s="333"/>
      <c r="R866" s="222"/>
      <c r="S866" s="223"/>
      <c r="T866" s="224"/>
      <c r="U866" s="224"/>
      <c r="V866" s="222"/>
      <c r="W866" s="220"/>
      <c r="X866" s="220" t="str">
        <f>IF(ISBLANK(Tableau2[[#This Row],[Date de début]]),"",UPPER(TEXT(Tableau2[[#This Row],[Date de début]],"mmm")))</f>
        <v/>
      </c>
      <c r="Y866" s="219" t="str">
        <f>IF(ISBLANK(Tableau2[[#This Row],[Date de début]]),"",UPPER(TEXT(Tableau2[[#This Row],[Date de début]],"AAAA")))</f>
        <v/>
      </c>
      <c r="Z866" s="220"/>
      <c r="AA866" s="218" t="str">
        <f>IF(ISBLANK(Tableau2[[#This Row],[Date de fin]]),"",UPPER(TEXT(Tableau2[[#This Row],[Date de fin]],"mmm")))</f>
        <v/>
      </c>
      <c r="AB866" s="221" t="str">
        <f>IF(ISBLANK(Tableau2[[#This Row],[Date de fin]]),"",UPPER(TEXT(Tableau2[[#This Row],[Date de fin]],"AAAA")))</f>
        <v/>
      </c>
      <c r="AC866" s="229">
        <f>DATEDIF(Tableau2[[#This Row],[Date de début]],Tableau2[[#This Row],[Date de fin]],"m")</f>
        <v>0</v>
      </c>
      <c r="AD866" s="224"/>
      <c r="AE866" s="225"/>
      <c r="AF866" s="225"/>
      <c r="AG866" s="222"/>
      <c r="AH866" s="227"/>
      <c r="AI866" s="226"/>
      <c r="AJ866" s="340"/>
      <c r="AK866" s="341">
        <f t="shared" si="15"/>
        <v>0</v>
      </c>
      <c r="AL866" s="342"/>
    </row>
    <row r="867" spans="3:38" ht="14" x14ac:dyDescent="0.35">
      <c r="C867" s="241"/>
      <c r="D867" s="225" t="str">
        <f>IF(ISBLANK(Tableau2[[#This Row],[Date de signature]]),"",UPPER(TEXT(Tableau2[[#This Row],[Date de signature]],"mmm")))</f>
        <v/>
      </c>
      <c r="E867" s="231" t="str">
        <f>IF(ISBLANK(Tableau2[[#This Row],[Date de signature]]),"",UPPER(TEXT(Tableau2[[#This Row],[Date de signature]],"AAAA")))</f>
        <v/>
      </c>
      <c r="F867" s="240"/>
      <c r="G867" s="242"/>
      <c r="H867" s="328"/>
      <c r="I867" s="327"/>
      <c r="J867" s="333"/>
      <c r="K867" s="324" t="str">
        <f>IFERROR(VLOOKUP(Tableau2[[#This Row],[Nom association/Sigle]],Tableau1[],2,FALSE),"")</f>
        <v/>
      </c>
      <c r="L867" s="324" t="str">
        <f>IFERROR(VLOOKUP(Tableau2[[#This Row],[Nom association/Sigle]],Tableau1[],4,FALSE),"")</f>
        <v/>
      </c>
      <c r="M867" s="324" t="str">
        <f>IFERROR(VLOOKUP(Tableau2[[#This Row],[Nom association/Sigle]],Tableau1[],5,FALSE),"")</f>
        <v/>
      </c>
      <c r="N867" s="73" t="str">
        <f>IFERROR(VLOOKUP(Tableau2[[#This Row],[Nom association/Sigle]],Tableau1[],6,FALSE),"")</f>
        <v/>
      </c>
      <c r="O867" s="324" t="str">
        <f>IFERROR(VLOOKUP(Tableau2[[#This Row],[Nom association/Sigle]],Tableau1[],7,FALSE),"")</f>
        <v/>
      </c>
      <c r="P867" s="222"/>
      <c r="Q867" s="333"/>
      <c r="R867" s="222"/>
      <c r="S867" s="223"/>
      <c r="T867" s="224"/>
      <c r="U867" s="224"/>
      <c r="V867" s="222"/>
      <c r="W867" s="220"/>
      <c r="X867" s="220" t="str">
        <f>IF(ISBLANK(Tableau2[[#This Row],[Date de début]]),"",UPPER(TEXT(Tableau2[[#This Row],[Date de début]],"mmm")))</f>
        <v/>
      </c>
      <c r="Y867" s="219" t="str">
        <f>IF(ISBLANK(Tableau2[[#This Row],[Date de début]]),"",UPPER(TEXT(Tableau2[[#This Row],[Date de début]],"AAAA")))</f>
        <v/>
      </c>
      <c r="Z867" s="220"/>
      <c r="AA867" s="218" t="str">
        <f>IF(ISBLANK(Tableau2[[#This Row],[Date de fin]]),"",UPPER(TEXT(Tableau2[[#This Row],[Date de fin]],"mmm")))</f>
        <v/>
      </c>
      <c r="AB867" s="221" t="str">
        <f>IF(ISBLANK(Tableau2[[#This Row],[Date de fin]]),"",UPPER(TEXT(Tableau2[[#This Row],[Date de fin]],"AAAA")))</f>
        <v/>
      </c>
      <c r="AC867" s="229">
        <f>DATEDIF(Tableau2[[#This Row],[Date de début]],Tableau2[[#This Row],[Date de fin]],"m")</f>
        <v>0</v>
      </c>
      <c r="AD867" s="224"/>
      <c r="AE867" s="225"/>
      <c r="AF867" s="225"/>
      <c r="AG867" s="222"/>
      <c r="AH867" s="227"/>
      <c r="AI867" s="226"/>
      <c r="AJ867" s="340"/>
      <c r="AK867" s="341">
        <f t="shared" si="15"/>
        <v>0</v>
      </c>
      <c r="AL867" s="342"/>
    </row>
    <row r="868" spans="3:38" ht="14" x14ac:dyDescent="0.35">
      <c r="C868" s="241"/>
      <c r="D868" s="225" t="str">
        <f>IF(ISBLANK(Tableau2[[#This Row],[Date de signature]]),"",UPPER(TEXT(Tableau2[[#This Row],[Date de signature]],"mmm")))</f>
        <v/>
      </c>
      <c r="E868" s="231" t="str">
        <f>IF(ISBLANK(Tableau2[[#This Row],[Date de signature]]),"",UPPER(TEXT(Tableau2[[#This Row],[Date de signature]],"AAAA")))</f>
        <v/>
      </c>
      <c r="F868" s="240"/>
      <c r="G868" s="242"/>
      <c r="H868" s="328"/>
      <c r="I868" s="327"/>
      <c r="J868" s="333"/>
      <c r="K868" s="324" t="str">
        <f>IFERROR(VLOOKUP(Tableau2[[#This Row],[Nom association/Sigle]],Tableau1[],2,FALSE),"")</f>
        <v/>
      </c>
      <c r="L868" s="324" t="str">
        <f>IFERROR(VLOOKUP(Tableau2[[#This Row],[Nom association/Sigle]],Tableau1[],4,FALSE),"")</f>
        <v/>
      </c>
      <c r="M868" s="324" t="str">
        <f>IFERROR(VLOOKUP(Tableau2[[#This Row],[Nom association/Sigle]],Tableau1[],5,FALSE),"")</f>
        <v/>
      </c>
      <c r="N868" s="73" t="str">
        <f>IFERROR(VLOOKUP(Tableau2[[#This Row],[Nom association/Sigle]],Tableau1[],6,FALSE),"")</f>
        <v/>
      </c>
      <c r="O868" s="324" t="str">
        <f>IFERROR(VLOOKUP(Tableau2[[#This Row],[Nom association/Sigle]],Tableau1[],7,FALSE),"")</f>
        <v/>
      </c>
      <c r="P868" s="222"/>
      <c r="Q868" s="333"/>
      <c r="R868" s="222"/>
      <c r="S868" s="223"/>
      <c r="T868" s="224"/>
      <c r="U868" s="224"/>
      <c r="V868" s="222"/>
      <c r="W868" s="220"/>
      <c r="X868" s="220" t="str">
        <f>IF(ISBLANK(Tableau2[[#This Row],[Date de début]]),"",UPPER(TEXT(Tableau2[[#This Row],[Date de début]],"mmm")))</f>
        <v/>
      </c>
      <c r="Y868" s="219" t="str">
        <f>IF(ISBLANK(Tableau2[[#This Row],[Date de début]]),"",UPPER(TEXT(Tableau2[[#This Row],[Date de début]],"AAAA")))</f>
        <v/>
      </c>
      <c r="Z868" s="220"/>
      <c r="AA868" s="218" t="str">
        <f>IF(ISBLANK(Tableau2[[#This Row],[Date de fin]]),"",UPPER(TEXT(Tableau2[[#This Row],[Date de fin]],"mmm")))</f>
        <v/>
      </c>
      <c r="AB868" s="221" t="str">
        <f>IF(ISBLANK(Tableau2[[#This Row],[Date de fin]]),"",UPPER(TEXT(Tableau2[[#This Row],[Date de fin]],"AAAA")))</f>
        <v/>
      </c>
      <c r="AC868" s="229">
        <f>DATEDIF(Tableau2[[#This Row],[Date de début]],Tableau2[[#This Row],[Date de fin]],"m")</f>
        <v>0</v>
      </c>
      <c r="AD868" s="224"/>
      <c r="AE868" s="225"/>
      <c r="AF868" s="225"/>
      <c r="AG868" s="222"/>
      <c r="AH868" s="227"/>
      <c r="AI868" s="226"/>
      <c r="AJ868" s="340"/>
      <c r="AK868" s="341">
        <f t="shared" si="15"/>
        <v>0</v>
      </c>
      <c r="AL868" s="342"/>
    </row>
    <row r="869" spans="3:38" ht="14" x14ac:dyDescent="0.35">
      <c r="C869" s="241"/>
      <c r="D869" s="225" t="str">
        <f>IF(ISBLANK(Tableau2[[#This Row],[Date de signature]]),"",UPPER(TEXT(Tableau2[[#This Row],[Date de signature]],"mmm")))</f>
        <v/>
      </c>
      <c r="E869" s="231" t="str">
        <f>IF(ISBLANK(Tableau2[[#This Row],[Date de signature]]),"",UPPER(TEXT(Tableau2[[#This Row],[Date de signature]],"AAAA")))</f>
        <v/>
      </c>
      <c r="F869" s="240"/>
      <c r="G869" s="242"/>
      <c r="H869" s="328"/>
      <c r="I869" s="327"/>
      <c r="J869" s="333"/>
      <c r="K869" s="324" t="str">
        <f>IFERROR(VLOOKUP(Tableau2[[#This Row],[Nom association/Sigle]],Tableau1[],2,FALSE),"")</f>
        <v/>
      </c>
      <c r="L869" s="324" t="str">
        <f>IFERROR(VLOOKUP(Tableau2[[#This Row],[Nom association/Sigle]],Tableau1[],4,FALSE),"")</f>
        <v/>
      </c>
      <c r="M869" s="324" t="str">
        <f>IFERROR(VLOOKUP(Tableau2[[#This Row],[Nom association/Sigle]],Tableau1[],5,FALSE),"")</f>
        <v/>
      </c>
      <c r="N869" s="73" t="str">
        <f>IFERROR(VLOOKUP(Tableau2[[#This Row],[Nom association/Sigle]],Tableau1[],6,FALSE),"")</f>
        <v/>
      </c>
      <c r="O869" s="324" t="str">
        <f>IFERROR(VLOOKUP(Tableau2[[#This Row],[Nom association/Sigle]],Tableau1[],7,FALSE),"")</f>
        <v/>
      </c>
      <c r="P869" s="222"/>
      <c r="Q869" s="333"/>
      <c r="R869" s="222"/>
      <c r="S869" s="223"/>
      <c r="T869" s="224"/>
      <c r="U869" s="224"/>
      <c r="V869" s="222"/>
      <c r="W869" s="220"/>
      <c r="X869" s="220" t="str">
        <f>IF(ISBLANK(Tableau2[[#This Row],[Date de début]]),"",UPPER(TEXT(Tableau2[[#This Row],[Date de début]],"mmm")))</f>
        <v/>
      </c>
      <c r="Y869" s="219" t="str">
        <f>IF(ISBLANK(Tableau2[[#This Row],[Date de début]]),"",UPPER(TEXT(Tableau2[[#This Row],[Date de début]],"AAAA")))</f>
        <v/>
      </c>
      <c r="Z869" s="220"/>
      <c r="AA869" s="218" t="str">
        <f>IF(ISBLANK(Tableau2[[#This Row],[Date de fin]]),"",UPPER(TEXT(Tableau2[[#This Row],[Date de fin]],"mmm")))</f>
        <v/>
      </c>
      <c r="AB869" s="221" t="str">
        <f>IF(ISBLANK(Tableau2[[#This Row],[Date de fin]]),"",UPPER(TEXT(Tableau2[[#This Row],[Date de fin]],"AAAA")))</f>
        <v/>
      </c>
      <c r="AC869" s="229">
        <f>DATEDIF(Tableau2[[#This Row],[Date de début]],Tableau2[[#This Row],[Date de fin]],"m")</f>
        <v>0</v>
      </c>
      <c r="AD869" s="224"/>
      <c r="AE869" s="225"/>
      <c r="AF869" s="225"/>
      <c r="AG869" s="222"/>
      <c r="AH869" s="227"/>
      <c r="AI869" s="226"/>
      <c r="AJ869" s="340"/>
      <c r="AK869" s="341">
        <f t="shared" si="15"/>
        <v>0</v>
      </c>
      <c r="AL869" s="342"/>
    </row>
    <row r="870" spans="3:38" ht="14" x14ac:dyDescent="0.35">
      <c r="C870" s="241"/>
      <c r="D870" s="225" t="str">
        <f>IF(ISBLANK(Tableau2[[#This Row],[Date de signature]]),"",UPPER(TEXT(Tableau2[[#This Row],[Date de signature]],"mmm")))</f>
        <v/>
      </c>
      <c r="E870" s="231" t="str">
        <f>IF(ISBLANK(Tableau2[[#This Row],[Date de signature]]),"",UPPER(TEXT(Tableau2[[#This Row],[Date de signature]],"AAAA")))</f>
        <v/>
      </c>
      <c r="F870" s="240"/>
      <c r="G870" s="242"/>
      <c r="H870" s="328"/>
      <c r="I870" s="327"/>
      <c r="J870" s="333"/>
      <c r="K870" s="324" t="str">
        <f>IFERROR(VLOOKUP(Tableau2[[#This Row],[Nom association/Sigle]],Tableau1[],2,FALSE),"")</f>
        <v/>
      </c>
      <c r="L870" s="324" t="str">
        <f>IFERROR(VLOOKUP(Tableau2[[#This Row],[Nom association/Sigle]],Tableau1[],4,FALSE),"")</f>
        <v/>
      </c>
      <c r="M870" s="324" t="str">
        <f>IFERROR(VLOOKUP(Tableau2[[#This Row],[Nom association/Sigle]],Tableau1[],5,FALSE),"")</f>
        <v/>
      </c>
      <c r="N870" s="73" t="str">
        <f>IFERROR(VLOOKUP(Tableau2[[#This Row],[Nom association/Sigle]],Tableau1[],6,FALSE),"")</f>
        <v/>
      </c>
      <c r="O870" s="324" t="str">
        <f>IFERROR(VLOOKUP(Tableau2[[#This Row],[Nom association/Sigle]],Tableau1[],7,FALSE),"")</f>
        <v/>
      </c>
      <c r="P870" s="222"/>
      <c r="Q870" s="333"/>
      <c r="R870" s="222"/>
      <c r="S870" s="223"/>
      <c r="T870" s="224"/>
      <c r="U870" s="224"/>
      <c r="V870" s="222"/>
      <c r="W870" s="220"/>
      <c r="X870" s="220" t="str">
        <f>IF(ISBLANK(Tableau2[[#This Row],[Date de début]]),"",UPPER(TEXT(Tableau2[[#This Row],[Date de début]],"mmm")))</f>
        <v/>
      </c>
      <c r="Y870" s="219" t="str">
        <f>IF(ISBLANK(Tableau2[[#This Row],[Date de début]]),"",UPPER(TEXT(Tableau2[[#This Row],[Date de début]],"AAAA")))</f>
        <v/>
      </c>
      <c r="Z870" s="220"/>
      <c r="AA870" s="218" t="str">
        <f>IF(ISBLANK(Tableau2[[#This Row],[Date de fin]]),"",UPPER(TEXT(Tableau2[[#This Row],[Date de fin]],"mmm")))</f>
        <v/>
      </c>
      <c r="AB870" s="221" t="str">
        <f>IF(ISBLANK(Tableau2[[#This Row],[Date de fin]]),"",UPPER(TEXT(Tableau2[[#This Row],[Date de fin]],"AAAA")))</f>
        <v/>
      </c>
      <c r="AC870" s="229">
        <f>DATEDIF(Tableau2[[#This Row],[Date de début]],Tableau2[[#This Row],[Date de fin]],"m")</f>
        <v>0</v>
      </c>
      <c r="AD870" s="224"/>
      <c r="AE870" s="225"/>
      <c r="AF870" s="225"/>
      <c r="AG870" s="222"/>
      <c r="AH870" s="227"/>
      <c r="AI870" s="226"/>
      <c r="AJ870" s="340"/>
      <c r="AK870" s="341">
        <f t="shared" si="15"/>
        <v>0</v>
      </c>
      <c r="AL870" s="342"/>
    </row>
    <row r="871" spans="3:38" ht="14" x14ac:dyDescent="0.35">
      <c r="C871" s="241"/>
      <c r="D871" s="225" t="str">
        <f>IF(ISBLANK(Tableau2[[#This Row],[Date de signature]]),"",UPPER(TEXT(Tableau2[[#This Row],[Date de signature]],"mmm")))</f>
        <v/>
      </c>
      <c r="E871" s="231" t="str">
        <f>IF(ISBLANK(Tableau2[[#This Row],[Date de signature]]),"",UPPER(TEXT(Tableau2[[#This Row],[Date de signature]],"AAAA")))</f>
        <v/>
      </c>
      <c r="F871" s="240"/>
      <c r="G871" s="242"/>
      <c r="H871" s="328"/>
      <c r="I871" s="327"/>
      <c r="J871" s="333"/>
      <c r="K871" s="324" t="str">
        <f>IFERROR(VLOOKUP(Tableau2[[#This Row],[Nom association/Sigle]],Tableau1[],2,FALSE),"")</f>
        <v/>
      </c>
      <c r="L871" s="324" t="str">
        <f>IFERROR(VLOOKUP(Tableau2[[#This Row],[Nom association/Sigle]],Tableau1[],4,FALSE),"")</f>
        <v/>
      </c>
      <c r="M871" s="324" t="str">
        <f>IFERROR(VLOOKUP(Tableau2[[#This Row],[Nom association/Sigle]],Tableau1[],5,FALSE),"")</f>
        <v/>
      </c>
      <c r="N871" s="73" t="str">
        <f>IFERROR(VLOOKUP(Tableau2[[#This Row],[Nom association/Sigle]],Tableau1[],6,FALSE),"")</f>
        <v/>
      </c>
      <c r="O871" s="324" t="str">
        <f>IFERROR(VLOOKUP(Tableau2[[#This Row],[Nom association/Sigle]],Tableau1[],7,FALSE),"")</f>
        <v/>
      </c>
      <c r="P871" s="222"/>
      <c r="Q871" s="333"/>
      <c r="R871" s="222"/>
      <c r="S871" s="223"/>
      <c r="T871" s="224"/>
      <c r="U871" s="224"/>
      <c r="V871" s="222"/>
      <c r="W871" s="220"/>
      <c r="X871" s="220" t="str">
        <f>IF(ISBLANK(Tableau2[[#This Row],[Date de début]]),"",UPPER(TEXT(Tableau2[[#This Row],[Date de début]],"mmm")))</f>
        <v/>
      </c>
      <c r="Y871" s="219" t="str">
        <f>IF(ISBLANK(Tableau2[[#This Row],[Date de début]]),"",UPPER(TEXT(Tableau2[[#This Row],[Date de début]],"AAAA")))</f>
        <v/>
      </c>
      <c r="Z871" s="220"/>
      <c r="AA871" s="218" t="str">
        <f>IF(ISBLANK(Tableau2[[#This Row],[Date de fin]]),"",UPPER(TEXT(Tableau2[[#This Row],[Date de fin]],"mmm")))</f>
        <v/>
      </c>
      <c r="AB871" s="221" t="str">
        <f>IF(ISBLANK(Tableau2[[#This Row],[Date de fin]]),"",UPPER(TEXT(Tableau2[[#This Row],[Date de fin]],"AAAA")))</f>
        <v/>
      </c>
      <c r="AC871" s="229">
        <f>DATEDIF(Tableau2[[#This Row],[Date de début]],Tableau2[[#This Row],[Date de fin]],"m")</f>
        <v>0</v>
      </c>
      <c r="AD871" s="224"/>
      <c r="AE871" s="225"/>
      <c r="AF871" s="225"/>
      <c r="AG871" s="222"/>
      <c r="AH871" s="227"/>
      <c r="AI871" s="226"/>
      <c r="AJ871" s="340"/>
      <c r="AK871" s="341">
        <f t="shared" si="15"/>
        <v>0</v>
      </c>
      <c r="AL871" s="342"/>
    </row>
    <row r="872" spans="3:38" ht="14" x14ac:dyDescent="0.35">
      <c r="C872" s="241"/>
      <c r="D872" s="225" t="str">
        <f>IF(ISBLANK(Tableau2[[#This Row],[Date de signature]]),"",UPPER(TEXT(Tableau2[[#This Row],[Date de signature]],"mmm")))</f>
        <v/>
      </c>
      <c r="E872" s="231" t="str">
        <f>IF(ISBLANK(Tableau2[[#This Row],[Date de signature]]),"",UPPER(TEXT(Tableau2[[#This Row],[Date de signature]],"AAAA")))</f>
        <v/>
      </c>
      <c r="F872" s="240"/>
      <c r="G872" s="242"/>
      <c r="H872" s="328"/>
      <c r="I872" s="327"/>
      <c r="J872" s="333"/>
      <c r="K872" s="324" t="str">
        <f>IFERROR(VLOOKUP(Tableau2[[#This Row],[Nom association/Sigle]],Tableau1[],2,FALSE),"")</f>
        <v/>
      </c>
      <c r="L872" s="324" t="str">
        <f>IFERROR(VLOOKUP(Tableau2[[#This Row],[Nom association/Sigle]],Tableau1[],4,FALSE),"")</f>
        <v/>
      </c>
      <c r="M872" s="324" t="str">
        <f>IFERROR(VLOOKUP(Tableau2[[#This Row],[Nom association/Sigle]],Tableau1[],5,FALSE),"")</f>
        <v/>
      </c>
      <c r="N872" s="73" t="str">
        <f>IFERROR(VLOOKUP(Tableau2[[#This Row],[Nom association/Sigle]],Tableau1[],6,FALSE),"")</f>
        <v/>
      </c>
      <c r="O872" s="324" t="str">
        <f>IFERROR(VLOOKUP(Tableau2[[#This Row],[Nom association/Sigle]],Tableau1[],7,FALSE),"")</f>
        <v/>
      </c>
      <c r="P872" s="222"/>
      <c r="Q872" s="333"/>
      <c r="R872" s="222"/>
      <c r="S872" s="223"/>
      <c r="T872" s="224"/>
      <c r="U872" s="224"/>
      <c r="V872" s="222"/>
      <c r="W872" s="220"/>
      <c r="X872" s="220" t="str">
        <f>IF(ISBLANK(Tableau2[[#This Row],[Date de début]]),"",UPPER(TEXT(Tableau2[[#This Row],[Date de début]],"mmm")))</f>
        <v/>
      </c>
      <c r="Y872" s="219" t="str">
        <f>IF(ISBLANK(Tableau2[[#This Row],[Date de début]]),"",UPPER(TEXT(Tableau2[[#This Row],[Date de début]],"AAAA")))</f>
        <v/>
      </c>
      <c r="Z872" s="220"/>
      <c r="AA872" s="218" t="str">
        <f>IF(ISBLANK(Tableau2[[#This Row],[Date de fin]]),"",UPPER(TEXT(Tableau2[[#This Row],[Date de fin]],"mmm")))</f>
        <v/>
      </c>
      <c r="AB872" s="221" t="str">
        <f>IF(ISBLANK(Tableau2[[#This Row],[Date de fin]]),"",UPPER(TEXT(Tableau2[[#This Row],[Date de fin]],"AAAA")))</f>
        <v/>
      </c>
      <c r="AC872" s="229">
        <f>DATEDIF(Tableau2[[#This Row],[Date de début]],Tableau2[[#This Row],[Date de fin]],"m")</f>
        <v>0</v>
      </c>
      <c r="AD872" s="224"/>
      <c r="AE872" s="225"/>
      <c r="AF872" s="225"/>
      <c r="AG872" s="222"/>
      <c r="AH872" s="227"/>
      <c r="AI872" s="226"/>
      <c r="AJ872" s="340"/>
      <c r="AK872" s="341">
        <f t="shared" si="15"/>
        <v>0</v>
      </c>
      <c r="AL872" s="342"/>
    </row>
    <row r="873" spans="3:38" ht="14" x14ac:dyDescent="0.35">
      <c r="C873" s="241"/>
      <c r="D873" s="225" t="str">
        <f>IF(ISBLANK(Tableau2[[#This Row],[Date de signature]]),"",UPPER(TEXT(Tableau2[[#This Row],[Date de signature]],"mmm")))</f>
        <v/>
      </c>
      <c r="E873" s="231" t="str">
        <f>IF(ISBLANK(Tableau2[[#This Row],[Date de signature]]),"",UPPER(TEXT(Tableau2[[#This Row],[Date de signature]],"AAAA")))</f>
        <v/>
      </c>
      <c r="F873" s="240"/>
      <c r="G873" s="242"/>
      <c r="H873" s="328"/>
      <c r="I873" s="327"/>
      <c r="J873" s="333"/>
      <c r="K873" s="324" t="str">
        <f>IFERROR(VLOOKUP(Tableau2[[#This Row],[Nom association/Sigle]],Tableau1[],2,FALSE),"")</f>
        <v/>
      </c>
      <c r="L873" s="324" t="str">
        <f>IFERROR(VLOOKUP(Tableau2[[#This Row],[Nom association/Sigle]],Tableau1[],4,FALSE),"")</f>
        <v/>
      </c>
      <c r="M873" s="324" t="str">
        <f>IFERROR(VLOOKUP(Tableau2[[#This Row],[Nom association/Sigle]],Tableau1[],5,FALSE),"")</f>
        <v/>
      </c>
      <c r="N873" s="73" t="str">
        <f>IFERROR(VLOOKUP(Tableau2[[#This Row],[Nom association/Sigle]],Tableau1[],6,FALSE),"")</f>
        <v/>
      </c>
      <c r="O873" s="324" t="str">
        <f>IFERROR(VLOOKUP(Tableau2[[#This Row],[Nom association/Sigle]],Tableau1[],7,FALSE),"")</f>
        <v/>
      </c>
      <c r="P873" s="222"/>
      <c r="Q873" s="333"/>
      <c r="R873" s="222"/>
      <c r="S873" s="223"/>
      <c r="T873" s="224"/>
      <c r="U873" s="224"/>
      <c r="V873" s="222"/>
      <c r="W873" s="220"/>
      <c r="X873" s="220" t="str">
        <f>IF(ISBLANK(Tableau2[[#This Row],[Date de début]]),"",UPPER(TEXT(Tableau2[[#This Row],[Date de début]],"mmm")))</f>
        <v/>
      </c>
      <c r="Y873" s="219" t="str">
        <f>IF(ISBLANK(Tableau2[[#This Row],[Date de début]]),"",UPPER(TEXT(Tableau2[[#This Row],[Date de début]],"AAAA")))</f>
        <v/>
      </c>
      <c r="Z873" s="220"/>
      <c r="AA873" s="218" t="str">
        <f>IF(ISBLANK(Tableau2[[#This Row],[Date de fin]]),"",UPPER(TEXT(Tableau2[[#This Row],[Date de fin]],"mmm")))</f>
        <v/>
      </c>
      <c r="AB873" s="221" t="str">
        <f>IF(ISBLANK(Tableau2[[#This Row],[Date de fin]]),"",UPPER(TEXT(Tableau2[[#This Row],[Date de fin]],"AAAA")))</f>
        <v/>
      </c>
      <c r="AC873" s="229">
        <f>DATEDIF(Tableau2[[#This Row],[Date de début]],Tableau2[[#This Row],[Date de fin]],"m")</f>
        <v>0</v>
      </c>
      <c r="AD873" s="224"/>
      <c r="AE873" s="225"/>
      <c r="AF873" s="225"/>
      <c r="AG873" s="222"/>
      <c r="AH873" s="227"/>
      <c r="AI873" s="226"/>
      <c r="AJ873" s="340"/>
      <c r="AK873" s="341">
        <f t="shared" si="15"/>
        <v>0</v>
      </c>
      <c r="AL873" s="342"/>
    </row>
    <row r="874" spans="3:38" ht="14" x14ac:dyDescent="0.35">
      <c r="C874" s="241"/>
      <c r="D874" s="225" t="str">
        <f>IF(ISBLANK(Tableau2[[#This Row],[Date de signature]]),"",UPPER(TEXT(Tableau2[[#This Row],[Date de signature]],"mmm")))</f>
        <v/>
      </c>
      <c r="E874" s="231" t="str">
        <f>IF(ISBLANK(Tableau2[[#This Row],[Date de signature]]),"",UPPER(TEXT(Tableau2[[#This Row],[Date de signature]],"AAAA")))</f>
        <v/>
      </c>
      <c r="F874" s="240"/>
      <c r="G874" s="242"/>
      <c r="H874" s="328"/>
      <c r="I874" s="327"/>
      <c r="J874" s="333"/>
      <c r="K874" s="324" t="str">
        <f>IFERROR(VLOOKUP(Tableau2[[#This Row],[Nom association/Sigle]],Tableau1[],2,FALSE),"")</f>
        <v/>
      </c>
      <c r="L874" s="324" t="str">
        <f>IFERROR(VLOOKUP(Tableau2[[#This Row],[Nom association/Sigle]],Tableau1[],4,FALSE),"")</f>
        <v/>
      </c>
      <c r="M874" s="324" t="str">
        <f>IFERROR(VLOOKUP(Tableau2[[#This Row],[Nom association/Sigle]],Tableau1[],5,FALSE),"")</f>
        <v/>
      </c>
      <c r="N874" s="73" t="str">
        <f>IFERROR(VLOOKUP(Tableau2[[#This Row],[Nom association/Sigle]],Tableau1[],6,FALSE),"")</f>
        <v/>
      </c>
      <c r="O874" s="324" t="str">
        <f>IFERROR(VLOOKUP(Tableau2[[#This Row],[Nom association/Sigle]],Tableau1[],7,FALSE),"")</f>
        <v/>
      </c>
      <c r="P874" s="222"/>
      <c r="Q874" s="333"/>
      <c r="R874" s="222"/>
      <c r="S874" s="223"/>
      <c r="T874" s="224"/>
      <c r="U874" s="224"/>
      <c r="V874" s="222"/>
      <c r="W874" s="220"/>
      <c r="X874" s="220" t="str">
        <f>IF(ISBLANK(Tableau2[[#This Row],[Date de début]]),"",UPPER(TEXT(Tableau2[[#This Row],[Date de début]],"mmm")))</f>
        <v/>
      </c>
      <c r="Y874" s="219" t="str">
        <f>IF(ISBLANK(Tableau2[[#This Row],[Date de début]]),"",UPPER(TEXT(Tableau2[[#This Row],[Date de début]],"AAAA")))</f>
        <v/>
      </c>
      <c r="Z874" s="220"/>
      <c r="AA874" s="218" t="str">
        <f>IF(ISBLANK(Tableau2[[#This Row],[Date de fin]]),"",UPPER(TEXT(Tableau2[[#This Row],[Date de fin]],"mmm")))</f>
        <v/>
      </c>
      <c r="AB874" s="221" t="str">
        <f>IF(ISBLANK(Tableau2[[#This Row],[Date de fin]]),"",UPPER(TEXT(Tableau2[[#This Row],[Date de fin]],"AAAA")))</f>
        <v/>
      </c>
      <c r="AC874" s="229">
        <f>DATEDIF(Tableau2[[#This Row],[Date de début]],Tableau2[[#This Row],[Date de fin]],"m")</f>
        <v>0</v>
      </c>
      <c r="AD874" s="224"/>
      <c r="AE874" s="225"/>
      <c r="AF874" s="225"/>
      <c r="AG874" s="222"/>
      <c r="AH874" s="227"/>
      <c r="AI874" s="226"/>
      <c r="AJ874" s="340"/>
      <c r="AK874" s="341">
        <f t="shared" si="15"/>
        <v>0</v>
      </c>
      <c r="AL874" s="342"/>
    </row>
    <row r="875" spans="3:38" ht="14" x14ac:dyDescent="0.35">
      <c r="C875" s="241"/>
      <c r="D875" s="225" t="str">
        <f>IF(ISBLANK(Tableau2[[#This Row],[Date de signature]]),"",UPPER(TEXT(Tableau2[[#This Row],[Date de signature]],"mmm")))</f>
        <v/>
      </c>
      <c r="E875" s="231" t="str">
        <f>IF(ISBLANK(Tableau2[[#This Row],[Date de signature]]),"",UPPER(TEXT(Tableau2[[#This Row],[Date de signature]],"AAAA")))</f>
        <v/>
      </c>
      <c r="F875" s="240"/>
      <c r="G875" s="242"/>
      <c r="H875" s="328"/>
      <c r="I875" s="327"/>
      <c r="J875" s="333"/>
      <c r="K875" s="324" t="str">
        <f>IFERROR(VLOOKUP(Tableau2[[#This Row],[Nom association/Sigle]],Tableau1[],2,FALSE),"")</f>
        <v/>
      </c>
      <c r="L875" s="324" t="str">
        <f>IFERROR(VLOOKUP(Tableau2[[#This Row],[Nom association/Sigle]],Tableau1[],4,FALSE),"")</f>
        <v/>
      </c>
      <c r="M875" s="324" t="str">
        <f>IFERROR(VLOOKUP(Tableau2[[#This Row],[Nom association/Sigle]],Tableau1[],5,FALSE),"")</f>
        <v/>
      </c>
      <c r="N875" s="73" t="str">
        <f>IFERROR(VLOOKUP(Tableau2[[#This Row],[Nom association/Sigle]],Tableau1[],6,FALSE),"")</f>
        <v/>
      </c>
      <c r="O875" s="324" t="str">
        <f>IFERROR(VLOOKUP(Tableau2[[#This Row],[Nom association/Sigle]],Tableau1[],7,FALSE),"")</f>
        <v/>
      </c>
      <c r="P875" s="222"/>
      <c r="Q875" s="333"/>
      <c r="R875" s="222"/>
      <c r="S875" s="223"/>
      <c r="T875" s="224"/>
      <c r="U875" s="224"/>
      <c r="V875" s="222"/>
      <c r="W875" s="220"/>
      <c r="X875" s="220" t="str">
        <f>IF(ISBLANK(Tableau2[[#This Row],[Date de début]]),"",UPPER(TEXT(Tableau2[[#This Row],[Date de début]],"mmm")))</f>
        <v/>
      </c>
      <c r="Y875" s="219" t="str">
        <f>IF(ISBLANK(Tableau2[[#This Row],[Date de début]]),"",UPPER(TEXT(Tableau2[[#This Row],[Date de début]],"AAAA")))</f>
        <v/>
      </c>
      <c r="Z875" s="220"/>
      <c r="AA875" s="218" t="str">
        <f>IF(ISBLANK(Tableau2[[#This Row],[Date de fin]]),"",UPPER(TEXT(Tableau2[[#This Row],[Date de fin]],"mmm")))</f>
        <v/>
      </c>
      <c r="AB875" s="221" t="str">
        <f>IF(ISBLANK(Tableau2[[#This Row],[Date de fin]]),"",UPPER(TEXT(Tableau2[[#This Row],[Date de fin]],"AAAA")))</f>
        <v/>
      </c>
      <c r="AC875" s="229">
        <f>DATEDIF(Tableau2[[#This Row],[Date de début]],Tableau2[[#This Row],[Date de fin]],"m")</f>
        <v>0</v>
      </c>
      <c r="AD875" s="224"/>
      <c r="AE875" s="225"/>
      <c r="AF875" s="225"/>
      <c r="AG875" s="222"/>
      <c r="AH875" s="227"/>
      <c r="AI875" s="226"/>
      <c r="AJ875" s="340"/>
      <c r="AK875" s="341">
        <f t="shared" si="15"/>
        <v>0</v>
      </c>
      <c r="AL875" s="342"/>
    </row>
    <row r="876" spans="3:38" ht="14" x14ac:dyDescent="0.35">
      <c r="C876" s="241"/>
      <c r="D876" s="225" t="str">
        <f>IF(ISBLANK(Tableau2[[#This Row],[Date de signature]]),"",UPPER(TEXT(Tableau2[[#This Row],[Date de signature]],"mmm")))</f>
        <v/>
      </c>
      <c r="E876" s="231" t="str">
        <f>IF(ISBLANK(Tableau2[[#This Row],[Date de signature]]),"",UPPER(TEXT(Tableau2[[#This Row],[Date de signature]],"AAAA")))</f>
        <v/>
      </c>
      <c r="F876" s="240"/>
      <c r="G876" s="242"/>
      <c r="H876" s="328"/>
      <c r="I876" s="327"/>
      <c r="J876" s="333"/>
      <c r="K876" s="324" t="str">
        <f>IFERROR(VLOOKUP(Tableau2[[#This Row],[Nom association/Sigle]],Tableau1[],2,FALSE),"")</f>
        <v/>
      </c>
      <c r="L876" s="324" t="str">
        <f>IFERROR(VLOOKUP(Tableau2[[#This Row],[Nom association/Sigle]],Tableau1[],4,FALSE),"")</f>
        <v/>
      </c>
      <c r="M876" s="324" t="str">
        <f>IFERROR(VLOOKUP(Tableau2[[#This Row],[Nom association/Sigle]],Tableau1[],5,FALSE),"")</f>
        <v/>
      </c>
      <c r="N876" s="73" t="str">
        <f>IFERROR(VLOOKUP(Tableau2[[#This Row],[Nom association/Sigle]],Tableau1[],6,FALSE),"")</f>
        <v/>
      </c>
      <c r="O876" s="324" t="str">
        <f>IFERROR(VLOOKUP(Tableau2[[#This Row],[Nom association/Sigle]],Tableau1[],7,FALSE),"")</f>
        <v/>
      </c>
      <c r="P876" s="222"/>
      <c r="Q876" s="333"/>
      <c r="R876" s="222"/>
      <c r="S876" s="223"/>
      <c r="T876" s="224"/>
      <c r="U876" s="224"/>
      <c r="V876" s="222"/>
      <c r="W876" s="220"/>
      <c r="X876" s="220" t="str">
        <f>IF(ISBLANK(Tableau2[[#This Row],[Date de début]]),"",UPPER(TEXT(Tableau2[[#This Row],[Date de début]],"mmm")))</f>
        <v/>
      </c>
      <c r="Y876" s="219" t="str">
        <f>IF(ISBLANK(Tableau2[[#This Row],[Date de début]]),"",UPPER(TEXT(Tableau2[[#This Row],[Date de début]],"AAAA")))</f>
        <v/>
      </c>
      <c r="Z876" s="220"/>
      <c r="AA876" s="218" t="str">
        <f>IF(ISBLANK(Tableau2[[#This Row],[Date de fin]]),"",UPPER(TEXT(Tableau2[[#This Row],[Date de fin]],"mmm")))</f>
        <v/>
      </c>
      <c r="AB876" s="221" t="str">
        <f>IF(ISBLANK(Tableau2[[#This Row],[Date de fin]]),"",UPPER(TEXT(Tableau2[[#This Row],[Date de fin]],"AAAA")))</f>
        <v/>
      </c>
      <c r="AC876" s="229">
        <f>DATEDIF(Tableau2[[#This Row],[Date de début]],Tableau2[[#This Row],[Date de fin]],"m")</f>
        <v>0</v>
      </c>
      <c r="AD876" s="224"/>
      <c r="AE876" s="225"/>
      <c r="AF876" s="225"/>
      <c r="AG876" s="222"/>
      <c r="AH876" s="227"/>
      <c r="AI876" s="226"/>
      <c r="AJ876" s="340"/>
      <c r="AK876" s="341">
        <f t="shared" si="15"/>
        <v>0</v>
      </c>
      <c r="AL876" s="342"/>
    </row>
    <row r="877" spans="3:38" ht="14" x14ac:dyDescent="0.35">
      <c r="C877" s="241"/>
      <c r="D877" s="225" t="str">
        <f>IF(ISBLANK(Tableau2[[#This Row],[Date de signature]]),"",UPPER(TEXT(Tableau2[[#This Row],[Date de signature]],"mmm")))</f>
        <v/>
      </c>
      <c r="E877" s="231" t="str">
        <f>IF(ISBLANK(Tableau2[[#This Row],[Date de signature]]),"",UPPER(TEXT(Tableau2[[#This Row],[Date de signature]],"AAAA")))</f>
        <v/>
      </c>
      <c r="F877" s="240"/>
      <c r="G877" s="242"/>
      <c r="H877" s="328"/>
      <c r="I877" s="327"/>
      <c r="J877" s="333"/>
      <c r="K877" s="324" t="str">
        <f>IFERROR(VLOOKUP(Tableau2[[#This Row],[Nom association/Sigle]],Tableau1[],2,FALSE),"")</f>
        <v/>
      </c>
      <c r="L877" s="324" t="str">
        <f>IFERROR(VLOOKUP(Tableau2[[#This Row],[Nom association/Sigle]],Tableau1[],4,FALSE),"")</f>
        <v/>
      </c>
      <c r="M877" s="324" t="str">
        <f>IFERROR(VLOOKUP(Tableau2[[#This Row],[Nom association/Sigle]],Tableau1[],5,FALSE),"")</f>
        <v/>
      </c>
      <c r="N877" s="73" t="str">
        <f>IFERROR(VLOOKUP(Tableau2[[#This Row],[Nom association/Sigle]],Tableau1[],6,FALSE),"")</f>
        <v/>
      </c>
      <c r="O877" s="324" t="str">
        <f>IFERROR(VLOOKUP(Tableau2[[#This Row],[Nom association/Sigle]],Tableau1[],7,FALSE),"")</f>
        <v/>
      </c>
      <c r="P877" s="222"/>
      <c r="Q877" s="333"/>
      <c r="R877" s="222"/>
      <c r="S877" s="223"/>
      <c r="T877" s="224"/>
      <c r="U877" s="224"/>
      <c r="V877" s="222"/>
      <c r="W877" s="220"/>
      <c r="X877" s="220" t="str">
        <f>IF(ISBLANK(Tableau2[[#This Row],[Date de début]]),"",UPPER(TEXT(Tableau2[[#This Row],[Date de début]],"mmm")))</f>
        <v/>
      </c>
      <c r="Y877" s="219" t="str">
        <f>IF(ISBLANK(Tableau2[[#This Row],[Date de début]]),"",UPPER(TEXT(Tableau2[[#This Row],[Date de début]],"AAAA")))</f>
        <v/>
      </c>
      <c r="Z877" s="220"/>
      <c r="AA877" s="218" t="str">
        <f>IF(ISBLANK(Tableau2[[#This Row],[Date de fin]]),"",UPPER(TEXT(Tableau2[[#This Row],[Date de fin]],"mmm")))</f>
        <v/>
      </c>
      <c r="AB877" s="221" t="str">
        <f>IF(ISBLANK(Tableau2[[#This Row],[Date de fin]]),"",UPPER(TEXT(Tableau2[[#This Row],[Date de fin]],"AAAA")))</f>
        <v/>
      </c>
      <c r="AC877" s="229">
        <f>DATEDIF(Tableau2[[#This Row],[Date de début]],Tableau2[[#This Row],[Date de fin]],"m")</f>
        <v>0</v>
      </c>
      <c r="AD877" s="224"/>
      <c r="AE877" s="225"/>
      <c r="AF877" s="225"/>
      <c r="AG877" s="222"/>
      <c r="AH877" s="227"/>
      <c r="AI877" s="226"/>
      <c r="AJ877" s="340"/>
      <c r="AK877" s="341">
        <f t="shared" si="15"/>
        <v>0</v>
      </c>
      <c r="AL877" s="342"/>
    </row>
    <row r="878" spans="3:38" ht="14" x14ac:dyDescent="0.35">
      <c r="C878" s="241"/>
      <c r="D878" s="225" t="str">
        <f>IF(ISBLANK(Tableau2[[#This Row],[Date de signature]]),"",UPPER(TEXT(Tableau2[[#This Row],[Date de signature]],"mmm")))</f>
        <v/>
      </c>
      <c r="E878" s="231" t="str">
        <f>IF(ISBLANK(Tableau2[[#This Row],[Date de signature]]),"",UPPER(TEXT(Tableau2[[#This Row],[Date de signature]],"AAAA")))</f>
        <v/>
      </c>
      <c r="F878" s="240"/>
      <c r="G878" s="242"/>
      <c r="H878" s="328"/>
      <c r="I878" s="327"/>
      <c r="J878" s="333"/>
      <c r="K878" s="324" t="str">
        <f>IFERROR(VLOOKUP(Tableau2[[#This Row],[Nom association/Sigle]],Tableau1[],2,FALSE),"")</f>
        <v/>
      </c>
      <c r="L878" s="324" t="str">
        <f>IFERROR(VLOOKUP(Tableau2[[#This Row],[Nom association/Sigle]],Tableau1[],4,FALSE),"")</f>
        <v/>
      </c>
      <c r="M878" s="324" t="str">
        <f>IFERROR(VLOOKUP(Tableau2[[#This Row],[Nom association/Sigle]],Tableau1[],5,FALSE),"")</f>
        <v/>
      </c>
      <c r="N878" s="73" t="str">
        <f>IFERROR(VLOOKUP(Tableau2[[#This Row],[Nom association/Sigle]],Tableau1[],6,FALSE),"")</f>
        <v/>
      </c>
      <c r="O878" s="324" t="str">
        <f>IFERROR(VLOOKUP(Tableau2[[#This Row],[Nom association/Sigle]],Tableau1[],7,FALSE),"")</f>
        <v/>
      </c>
      <c r="P878" s="222"/>
      <c r="Q878" s="333"/>
      <c r="R878" s="222"/>
      <c r="S878" s="223"/>
      <c r="T878" s="224"/>
      <c r="U878" s="224"/>
      <c r="V878" s="222"/>
      <c r="W878" s="220"/>
      <c r="X878" s="220" t="str">
        <f>IF(ISBLANK(Tableau2[[#This Row],[Date de début]]),"",UPPER(TEXT(Tableau2[[#This Row],[Date de début]],"mmm")))</f>
        <v/>
      </c>
      <c r="Y878" s="219" t="str">
        <f>IF(ISBLANK(Tableau2[[#This Row],[Date de début]]),"",UPPER(TEXT(Tableau2[[#This Row],[Date de début]],"AAAA")))</f>
        <v/>
      </c>
      <c r="Z878" s="220"/>
      <c r="AA878" s="218" t="str">
        <f>IF(ISBLANK(Tableau2[[#This Row],[Date de fin]]),"",UPPER(TEXT(Tableau2[[#This Row],[Date de fin]],"mmm")))</f>
        <v/>
      </c>
      <c r="AB878" s="221" t="str">
        <f>IF(ISBLANK(Tableau2[[#This Row],[Date de fin]]),"",UPPER(TEXT(Tableau2[[#This Row],[Date de fin]],"AAAA")))</f>
        <v/>
      </c>
      <c r="AC878" s="229">
        <f>DATEDIF(Tableau2[[#This Row],[Date de début]],Tableau2[[#This Row],[Date de fin]],"m")</f>
        <v>0</v>
      </c>
      <c r="AD878" s="224"/>
      <c r="AE878" s="225"/>
      <c r="AF878" s="225"/>
      <c r="AG878" s="222"/>
      <c r="AH878" s="227"/>
      <c r="AI878" s="226"/>
      <c r="AJ878" s="340"/>
      <c r="AK878" s="341">
        <f t="shared" si="15"/>
        <v>0</v>
      </c>
      <c r="AL878" s="342"/>
    </row>
    <row r="879" spans="3:38" ht="14" x14ac:dyDescent="0.35">
      <c r="C879" s="241"/>
      <c r="D879" s="225" t="str">
        <f>IF(ISBLANK(Tableau2[[#This Row],[Date de signature]]),"",UPPER(TEXT(Tableau2[[#This Row],[Date de signature]],"mmm")))</f>
        <v/>
      </c>
      <c r="E879" s="231" t="str">
        <f>IF(ISBLANK(Tableau2[[#This Row],[Date de signature]]),"",UPPER(TEXT(Tableau2[[#This Row],[Date de signature]],"AAAA")))</f>
        <v/>
      </c>
      <c r="F879" s="240"/>
      <c r="G879" s="242"/>
      <c r="H879" s="328"/>
      <c r="I879" s="327"/>
      <c r="J879" s="333"/>
      <c r="K879" s="324" t="str">
        <f>IFERROR(VLOOKUP(Tableau2[[#This Row],[Nom association/Sigle]],Tableau1[],2,FALSE),"")</f>
        <v/>
      </c>
      <c r="L879" s="324" t="str">
        <f>IFERROR(VLOOKUP(Tableau2[[#This Row],[Nom association/Sigle]],Tableau1[],4,FALSE),"")</f>
        <v/>
      </c>
      <c r="M879" s="324" t="str">
        <f>IFERROR(VLOOKUP(Tableau2[[#This Row],[Nom association/Sigle]],Tableau1[],5,FALSE),"")</f>
        <v/>
      </c>
      <c r="N879" s="73" t="str">
        <f>IFERROR(VLOOKUP(Tableau2[[#This Row],[Nom association/Sigle]],Tableau1[],6,FALSE),"")</f>
        <v/>
      </c>
      <c r="O879" s="324" t="str">
        <f>IFERROR(VLOOKUP(Tableau2[[#This Row],[Nom association/Sigle]],Tableau1[],7,FALSE),"")</f>
        <v/>
      </c>
      <c r="P879" s="222"/>
      <c r="Q879" s="333"/>
      <c r="R879" s="222"/>
      <c r="S879" s="223"/>
      <c r="T879" s="224"/>
      <c r="U879" s="224"/>
      <c r="V879" s="222"/>
      <c r="W879" s="220"/>
      <c r="X879" s="220" t="str">
        <f>IF(ISBLANK(Tableau2[[#This Row],[Date de début]]),"",UPPER(TEXT(Tableau2[[#This Row],[Date de début]],"mmm")))</f>
        <v/>
      </c>
      <c r="Y879" s="219" t="str">
        <f>IF(ISBLANK(Tableau2[[#This Row],[Date de début]]),"",UPPER(TEXT(Tableau2[[#This Row],[Date de début]],"AAAA")))</f>
        <v/>
      </c>
      <c r="Z879" s="220"/>
      <c r="AA879" s="218" t="str">
        <f>IF(ISBLANK(Tableau2[[#This Row],[Date de fin]]),"",UPPER(TEXT(Tableau2[[#This Row],[Date de fin]],"mmm")))</f>
        <v/>
      </c>
      <c r="AB879" s="221" t="str">
        <f>IF(ISBLANK(Tableau2[[#This Row],[Date de fin]]),"",UPPER(TEXT(Tableau2[[#This Row],[Date de fin]],"AAAA")))</f>
        <v/>
      </c>
      <c r="AC879" s="229">
        <f>DATEDIF(Tableau2[[#This Row],[Date de début]],Tableau2[[#This Row],[Date de fin]],"m")</f>
        <v>0</v>
      </c>
      <c r="AD879" s="224"/>
      <c r="AE879" s="225"/>
      <c r="AF879" s="225"/>
      <c r="AG879" s="222"/>
      <c r="AH879" s="227"/>
      <c r="AI879" s="226"/>
      <c r="AJ879" s="340"/>
      <c r="AK879" s="341">
        <f t="shared" si="15"/>
        <v>0</v>
      </c>
      <c r="AL879" s="342"/>
    </row>
    <row r="880" spans="3:38" ht="14" x14ac:dyDescent="0.35">
      <c r="C880" s="241"/>
      <c r="D880" s="225" t="str">
        <f>IF(ISBLANK(Tableau2[[#This Row],[Date de signature]]),"",UPPER(TEXT(Tableau2[[#This Row],[Date de signature]],"mmm")))</f>
        <v/>
      </c>
      <c r="E880" s="231" t="str">
        <f>IF(ISBLANK(Tableau2[[#This Row],[Date de signature]]),"",UPPER(TEXT(Tableau2[[#This Row],[Date de signature]],"AAAA")))</f>
        <v/>
      </c>
      <c r="F880" s="240"/>
      <c r="G880" s="242"/>
      <c r="H880" s="328"/>
      <c r="I880" s="327"/>
      <c r="J880" s="333"/>
      <c r="K880" s="324" t="str">
        <f>IFERROR(VLOOKUP(Tableau2[[#This Row],[Nom association/Sigle]],Tableau1[],2,FALSE),"")</f>
        <v/>
      </c>
      <c r="L880" s="324" t="str">
        <f>IFERROR(VLOOKUP(Tableau2[[#This Row],[Nom association/Sigle]],Tableau1[],4,FALSE),"")</f>
        <v/>
      </c>
      <c r="M880" s="324" t="str">
        <f>IFERROR(VLOOKUP(Tableau2[[#This Row],[Nom association/Sigle]],Tableau1[],5,FALSE),"")</f>
        <v/>
      </c>
      <c r="N880" s="73" t="str">
        <f>IFERROR(VLOOKUP(Tableau2[[#This Row],[Nom association/Sigle]],Tableau1[],6,FALSE),"")</f>
        <v/>
      </c>
      <c r="O880" s="324" t="str">
        <f>IFERROR(VLOOKUP(Tableau2[[#This Row],[Nom association/Sigle]],Tableau1[],7,FALSE),"")</f>
        <v/>
      </c>
      <c r="P880" s="222"/>
      <c r="Q880" s="333"/>
      <c r="R880" s="222"/>
      <c r="S880" s="223"/>
      <c r="T880" s="224"/>
      <c r="U880" s="224"/>
      <c r="V880" s="222"/>
      <c r="W880" s="220"/>
      <c r="X880" s="220" t="str">
        <f>IF(ISBLANK(Tableau2[[#This Row],[Date de début]]),"",UPPER(TEXT(Tableau2[[#This Row],[Date de début]],"mmm")))</f>
        <v/>
      </c>
      <c r="Y880" s="219" t="str">
        <f>IF(ISBLANK(Tableau2[[#This Row],[Date de début]]),"",UPPER(TEXT(Tableau2[[#This Row],[Date de début]],"AAAA")))</f>
        <v/>
      </c>
      <c r="Z880" s="220"/>
      <c r="AA880" s="218" t="str">
        <f>IF(ISBLANK(Tableau2[[#This Row],[Date de fin]]),"",UPPER(TEXT(Tableau2[[#This Row],[Date de fin]],"mmm")))</f>
        <v/>
      </c>
      <c r="AB880" s="221" t="str">
        <f>IF(ISBLANK(Tableau2[[#This Row],[Date de fin]]),"",UPPER(TEXT(Tableau2[[#This Row],[Date de fin]],"AAAA")))</f>
        <v/>
      </c>
      <c r="AC880" s="229">
        <f>DATEDIF(Tableau2[[#This Row],[Date de début]],Tableau2[[#This Row],[Date de fin]],"m")</f>
        <v>0</v>
      </c>
      <c r="AD880" s="224"/>
      <c r="AE880" s="225"/>
      <c r="AF880" s="225"/>
      <c r="AG880" s="222"/>
      <c r="AH880" s="227"/>
      <c r="AI880" s="226"/>
      <c r="AJ880" s="340"/>
      <c r="AK880" s="341">
        <f t="shared" si="15"/>
        <v>0</v>
      </c>
      <c r="AL880" s="342"/>
    </row>
    <row r="881" spans="3:38" ht="14" x14ac:dyDescent="0.35">
      <c r="C881" s="241"/>
      <c r="D881" s="225" t="str">
        <f>IF(ISBLANK(Tableau2[[#This Row],[Date de signature]]),"",UPPER(TEXT(Tableau2[[#This Row],[Date de signature]],"mmm")))</f>
        <v/>
      </c>
      <c r="E881" s="231" t="str">
        <f>IF(ISBLANK(Tableau2[[#This Row],[Date de signature]]),"",UPPER(TEXT(Tableau2[[#This Row],[Date de signature]],"AAAA")))</f>
        <v/>
      </c>
      <c r="F881" s="240"/>
      <c r="G881" s="242"/>
      <c r="H881" s="328"/>
      <c r="I881" s="327"/>
      <c r="J881" s="333"/>
      <c r="K881" s="324" t="str">
        <f>IFERROR(VLOOKUP(Tableau2[[#This Row],[Nom association/Sigle]],Tableau1[],2,FALSE),"")</f>
        <v/>
      </c>
      <c r="L881" s="324" t="str">
        <f>IFERROR(VLOOKUP(Tableau2[[#This Row],[Nom association/Sigle]],Tableau1[],4,FALSE),"")</f>
        <v/>
      </c>
      <c r="M881" s="324" t="str">
        <f>IFERROR(VLOOKUP(Tableau2[[#This Row],[Nom association/Sigle]],Tableau1[],5,FALSE),"")</f>
        <v/>
      </c>
      <c r="N881" s="73" t="str">
        <f>IFERROR(VLOOKUP(Tableau2[[#This Row],[Nom association/Sigle]],Tableau1[],6,FALSE),"")</f>
        <v/>
      </c>
      <c r="O881" s="324" t="str">
        <f>IFERROR(VLOOKUP(Tableau2[[#This Row],[Nom association/Sigle]],Tableau1[],7,FALSE),"")</f>
        <v/>
      </c>
      <c r="P881" s="222"/>
      <c r="Q881" s="333"/>
      <c r="R881" s="222"/>
      <c r="S881" s="223"/>
      <c r="T881" s="224"/>
      <c r="U881" s="224"/>
      <c r="V881" s="222"/>
      <c r="W881" s="220"/>
      <c r="X881" s="220" t="str">
        <f>IF(ISBLANK(Tableau2[[#This Row],[Date de début]]),"",UPPER(TEXT(Tableau2[[#This Row],[Date de début]],"mmm")))</f>
        <v/>
      </c>
      <c r="Y881" s="219" t="str">
        <f>IF(ISBLANK(Tableau2[[#This Row],[Date de début]]),"",UPPER(TEXT(Tableau2[[#This Row],[Date de début]],"AAAA")))</f>
        <v/>
      </c>
      <c r="Z881" s="220"/>
      <c r="AA881" s="218" t="str">
        <f>IF(ISBLANK(Tableau2[[#This Row],[Date de fin]]),"",UPPER(TEXT(Tableau2[[#This Row],[Date de fin]],"mmm")))</f>
        <v/>
      </c>
      <c r="AB881" s="221" t="str">
        <f>IF(ISBLANK(Tableau2[[#This Row],[Date de fin]]),"",UPPER(TEXT(Tableau2[[#This Row],[Date de fin]],"AAAA")))</f>
        <v/>
      </c>
      <c r="AC881" s="229">
        <f>DATEDIF(Tableau2[[#This Row],[Date de début]],Tableau2[[#This Row],[Date de fin]],"m")</f>
        <v>0</v>
      </c>
      <c r="AD881" s="224"/>
      <c r="AE881" s="225"/>
      <c r="AF881" s="225"/>
      <c r="AG881" s="222"/>
      <c r="AH881" s="227"/>
      <c r="AI881" s="226"/>
      <c r="AJ881" s="340"/>
      <c r="AK881" s="341">
        <f t="shared" si="15"/>
        <v>0</v>
      </c>
      <c r="AL881" s="342"/>
    </row>
    <row r="882" spans="3:38" ht="14" x14ac:dyDescent="0.35">
      <c r="C882" s="241"/>
      <c r="D882" s="225" t="str">
        <f>IF(ISBLANK(Tableau2[[#This Row],[Date de signature]]),"",UPPER(TEXT(Tableau2[[#This Row],[Date de signature]],"mmm")))</f>
        <v/>
      </c>
      <c r="E882" s="231" t="str">
        <f>IF(ISBLANK(Tableau2[[#This Row],[Date de signature]]),"",UPPER(TEXT(Tableau2[[#This Row],[Date de signature]],"AAAA")))</f>
        <v/>
      </c>
      <c r="F882" s="240"/>
      <c r="G882" s="242"/>
      <c r="H882" s="328"/>
      <c r="I882" s="327"/>
      <c r="J882" s="333"/>
      <c r="K882" s="324" t="str">
        <f>IFERROR(VLOOKUP(Tableau2[[#This Row],[Nom association/Sigle]],Tableau1[],2,FALSE),"")</f>
        <v/>
      </c>
      <c r="L882" s="324" t="str">
        <f>IFERROR(VLOOKUP(Tableau2[[#This Row],[Nom association/Sigle]],Tableau1[],4,FALSE),"")</f>
        <v/>
      </c>
      <c r="M882" s="324" t="str">
        <f>IFERROR(VLOOKUP(Tableau2[[#This Row],[Nom association/Sigle]],Tableau1[],5,FALSE),"")</f>
        <v/>
      </c>
      <c r="N882" s="73" t="str">
        <f>IFERROR(VLOOKUP(Tableau2[[#This Row],[Nom association/Sigle]],Tableau1[],6,FALSE),"")</f>
        <v/>
      </c>
      <c r="O882" s="324" t="str">
        <f>IFERROR(VLOOKUP(Tableau2[[#This Row],[Nom association/Sigle]],Tableau1[],7,FALSE),"")</f>
        <v/>
      </c>
      <c r="P882" s="222"/>
      <c r="Q882" s="333"/>
      <c r="R882" s="222"/>
      <c r="S882" s="223"/>
      <c r="T882" s="224"/>
      <c r="U882" s="224"/>
      <c r="V882" s="222"/>
      <c r="W882" s="220"/>
      <c r="X882" s="220" t="str">
        <f>IF(ISBLANK(Tableau2[[#This Row],[Date de début]]),"",UPPER(TEXT(Tableau2[[#This Row],[Date de début]],"mmm")))</f>
        <v/>
      </c>
      <c r="Y882" s="219" t="str">
        <f>IF(ISBLANK(Tableau2[[#This Row],[Date de début]]),"",UPPER(TEXT(Tableau2[[#This Row],[Date de début]],"AAAA")))</f>
        <v/>
      </c>
      <c r="Z882" s="220"/>
      <c r="AA882" s="218" t="str">
        <f>IF(ISBLANK(Tableau2[[#This Row],[Date de fin]]),"",UPPER(TEXT(Tableau2[[#This Row],[Date de fin]],"mmm")))</f>
        <v/>
      </c>
      <c r="AB882" s="221" t="str">
        <f>IF(ISBLANK(Tableau2[[#This Row],[Date de fin]]),"",UPPER(TEXT(Tableau2[[#This Row],[Date de fin]],"AAAA")))</f>
        <v/>
      </c>
      <c r="AC882" s="229">
        <f>DATEDIF(Tableau2[[#This Row],[Date de début]],Tableau2[[#This Row],[Date de fin]],"m")</f>
        <v>0</v>
      </c>
      <c r="AD882" s="224"/>
      <c r="AE882" s="225"/>
      <c r="AF882" s="225"/>
      <c r="AG882" s="222"/>
      <c r="AH882" s="227"/>
      <c r="AI882" s="226"/>
      <c r="AJ882" s="340"/>
      <c r="AK882" s="341">
        <f t="shared" si="15"/>
        <v>0</v>
      </c>
      <c r="AL882" s="342"/>
    </row>
    <row r="883" spans="3:38" ht="14" x14ac:dyDescent="0.35">
      <c r="C883" s="241"/>
      <c r="D883" s="225" t="str">
        <f>IF(ISBLANK(Tableau2[[#This Row],[Date de signature]]),"",UPPER(TEXT(Tableau2[[#This Row],[Date de signature]],"mmm")))</f>
        <v/>
      </c>
      <c r="E883" s="231" t="str">
        <f>IF(ISBLANK(Tableau2[[#This Row],[Date de signature]]),"",UPPER(TEXT(Tableau2[[#This Row],[Date de signature]],"AAAA")))</f>
        <v/>
      </c>
      <c r="F883" s="240"/>
      <c r="G883" s="242"/>
      <c r="H883" s="328"/>
      <c r="I883" s="327"/>
      <c r="J883" s="333"/>
      <c r="K883" s="324" t="str">
        <f>IFERROR(VLOOKUP(Tableau2[[#This Row],[Nom association/Sigle]],Tableau1[],2,FALSE),"")</f>
        <v/>
      </c>
      <c r="L883" s="324" t="str">
        <f>IFERROR(VLOOKUP(Tableau2[[#This Row],[Nom association/Sigle]],Tableau1[],4,FALSE),"")</f>
        <v/>
      </c>
      <c r="M883" s="324" t="str">
        <f>IFERROR(VLOOKUP(Tableau2[[#This Row],[Nom association/Sigle]],Tableau1[],5,FALSE),"")</f>
        <v/>
      </c>
      <c r="N883" s="73" t="str">
        <f>IFERROR(VLOOKUP(Tableau2[[#This Row],[Nom association/Sigle]],Tableau1[],6,FALSE),"")</f>
        <v/>
      </c>
      <c r="O883" s="324" t="str">
        <f>IFERROR(VLOOKUP(Tableau2[[#This Row],[Nom association/Sigle]],Tableau1[],7,FALSE),"")</f>
        <v/>
      </c>
      <c r="P883" s="222"/>
      <c r="Q883" s="333"/>
      <c r="R883" s="222"/>
      <c r="S883" s="223"/>
      <c r="T883" s="224"/>
      <c r="U883" s="224"/>
      <c r="V883" s="222"/>
      <c r="W883" s="220"/>
      <c r="X883" s="220" t="str">
        <f>IF(ISBLANK(Tableau2[[#This Row],[Date de début]]),"",UPPER(TEXT(Tableau2[[#This Row],[Date de début]],"mmm")))</f>
        <v/>
      </c>
      <c r="Y883" s="219" t="str">
        <f>IF(ISBLANK(Tableau2[[#This Row],[Date de début]]),"",UPPER(TEXT(Tableau2[[#This Row],[Date de début]],"AAAA")))</f>
        <v/>
      </c>
      <c r="Z883" s="220"/>
      <c r="AA883" s="218" t="str">
        <f>IF(ISBLANK(Tableau2[[#This Row],[Date de fin]]),"",UPPER(TEXT(Tableau2[[#This Row],[Date de fin]],"mmm")))</f>
        <v/>
      </c>
      <c r="AB883" s="221" t="str">
        <f>IF(ISBLANK(Tableau2[[#This Row],[Date de fin]]),"",UPPER(TEXT(Tableau2[[#This Row],[Date de fin]],"AAAA")))</f>
        <v/>
      </c>
      <c r="AC883" s="229">
        <f>DATEDIF(Tableau2[[#This Row],[Date de début]],Tableau2[[#This Row],[Date de fin]],"m")</f>
        <v>0</v>
      </c>
      <c r="AD883" s="224"/>
      <c r="AE883" s="225"/>
      <c r="AF883" s="225"/>
      <c r="AG883" s="222"/>
      <c r="AH883" s="227"/>
      <c r="AI883" s="226"/>
      <c r="AJ883" s="340"/>
      <c r="AK883" s="341">
        <f t="shared" si="15"/>
        <v>0</v>
      </c>
      <c r="AL883" s="342"/>
    </row>
    <row r="884" spans="3:38" ht="14" x14ac:dyDescent="0.35">
      <c r="C884" s="241"/>
      <c r="D884" s="225" t="str">
        <f>IF(ISBLANK(Tableau2[[#This Row],[Date de signature]]),"",UPPER(TEXT(Tableau2[[#This Row],[Date de signature]],"mmm")))</f>
        <v/>
      </c>
      <c r="E884" s="231" t="str">
        <f>IF(ISBLANK(Tableau2[[#This Row],[Date de signature]]),"",UPPER(TEXT(Tableau2[[#This Row],[Date de signature]],"AAAA")))</f>
        <v/>
      </c>
      <c r="F884" s="240"/>
      <c r="G884" s="242"/>
      <c r="H884" s="328"/>
      <c r="I884" s="327"/>
      <c r="J884" s="333"/>
      <c r="K884" s="324" t="str">
        <f>IFERROR(VLOOKUP(Tableau2[[#This Row],[Nom association/Sigle]],Tableau1[],2,FALSE),"")</f>
        <v/>
      </c>
      <c r="L884" s="324" t="str">
        <f>IFERROR(VLOOKUP(Tableau2[[#This Row],[Nom association/Sigle]],Tableau1[],4,FALSE),"")</f>
        <v/>
      </c>
      <c r="M884" s="324" t="str">
        <f>IFERROR(VLOOKUP(Tableau2[[#This Row],[Nom association/Sigle]],Tableau1[],5,FALSE),"")</f>
        <v/>
      </c>
      <c r="N884" s="73" t="str">
        <f>IFERROR(VLOOKUP(Tableau2[[#This Row],[Nom association/Sigle]],Tableau1[],6,FALSE),"")</f>
        <v/>
      </c>
      <c r="O884" s="324" t="str">
        <f>IFERROR(VLOOKUP(Tableau2[[#This Row],[Nom association/Sigle]],Tableau1[],7,FALSE),"")</f>
        <v/>
      </c>
      <c r="P884" s="222"/>
      <c r="Q884" s="333"/>
      <c r="R884" s="222"/>
      <c r="S884" s="223"/>
      <c r="T884" s="224"/>
      <c r="U884" s="224"/>
      <c r="V884" s="222"/>
      <c r="W884" s="220"/>
      <c r="X884" s="220" t="str">
        <f>IF(ISBLANK(Tableau2[[#This Row],[Date de début]]),"",UPPER(TEXT(Tableau2[[#This Row],[Date de début]],"mmm")))</f>
        <v/>
      </c>
      <c r="Y884" s="219" t="str">
        <f>IF(ISBLANK(Tableau2[[#This Row],[Date de début]]),"",UPPER(TEXT(Tableau2[[#This Row],[Date de début]],"AAAA")))</f>
        <v/>
      </c>
      <c r="Z884" s="220"/>
      <c r="AA884" s="218" t="str">
        <f>IF(ISBLANK(Tableau2[[#This Row],[Date de fin]]),"",UPPER(TEXT(Tableau2[[#This Row],[Date de fin]],"mmm")))</f>
        <v/>
      </c>
      <c r="AB884" s="221" t="str">
        <f>IF(ISBLANK(Tableau2[[#This Row],[Date de fin]]),"",UPPER(TEXT(Tableau2[[#This Row],[Date de fin]],"AAAA")))</f>
        <v/>
      </c>
      <c r="AC884" s="229">
        <f>DATEDIF(Tableau2[[#This Row],[Date de début]],Tableau2[[#This Row],[Date de fin]],"m")</f>
        <v>0</v>
      </c>
      <c r="AD884" s="224"/>
      <c r="AE884" s="225"/>
      <c r="AF884" s="225"/>
      <c r="AG884" s="222"/>
      <c r="AH884" s="227"/>
      <c r="AI884" s="226"/>
      <c r="AJ884" s="340"/>
      <c r="AK884" s="341">
        <f t="shared" si="15"/>
        <v>0</v>
      </c>
      <c r="AL884" s="342"/>
    </row>
    <row r="885" spans="3:38" ht="14" x14ac:dyDescent="0.35">
      <c r="C885" s="241"/>
      <c r="D885" s="225" t="str">
        <f>IF(ISBLANK(Tableau2[[#This Row],[Date de signature]]),"",UPPER(TEXT(Tableau2[[#This Row],[Date de signature]],"mmm")))</f>
        <v/>
      </c>
      <c r="E885" s="231" t="str">
        <f>IF(ISBLANK(Tableau2[[#This Row],[Date de signature]]),"",UPPER(TEXT(Tableau2[[#This Row],[Date de signature]],"AAAA")))</f>
        <v/>
      </c>
      <c r="F885" s="240"/>
      <c r="G885" s="242"/>
      <c r="H885" s="328"/>
      <c r="I885" s="327"/>
      <c r="J885" s="333"/>
      <c r="K885" s="324" t="str">
        <f>IFERROR(VLOOKUP(Tableau2[[#This Row],[Nom association/Sigle]],Tableau1[],2,FALSE),"")</f>
        <v/>
      </c>
      <c r="L885" s="324" t="str">
        <f>IFERROR(VLOOKUP(Tableau2[[#This Row],[Nom association/Sigle]],Tableau1[],4,FALSE),"")</f>
        <v/>
      </c>
      <c r="M885" s="324" t="str">
        <f>IFERROR(VLOOKUP(Tableau2[[#This Row],[Nom association/Sigle]],Tableau1[],5,FALSE),"")</f>
        <v/>
      </c>
      <c r="N885" s="73" t="str">
        <f>IFERROR(VLOOKUP(Tableau2[[#This Row],[Nom association/Sigle]],Tableau1[],6,FALSE),"")</f>
        <v/>
      </c>
      <c r="O885" s="324" t="str">
        <f>IFERROR(VLOOKUP(Tableau2[[#This Row],[Nom association/Sigle]],Tableau1[],7,FALSE),"")</f>
        <v/>
      </c>
      <c r="P885" s="222"/>
      <c r="Q885" s="333"/>
      <c r="R885" s="222"/>
      <c r="S885" s="223"/>
      <c r="T885" s="224"/>
      <c r="U885" s="224"/>
      <c r="V885" s="222"/>
      <c r="W885" s="220"/>
      <c r="X885" s="220" t="str">
        <f>IF(ISBLANK(Tableau2[[#This Row],[Date de début]]),"",UPPER(TEXT(Tableau2[[#This Row],[Date de début]],"mmm")))</f>
        <v/>
      </c>
      <c r="Y885" s="219" t="str">
        <f>IF(ISBLANK(Tableau2[[#This Row],[Date de début]]),"",UPPER(TEXT(Tableau2[[#This Row],[Date de début]],"AAAA")))</f>
        <v/>
      </c>
      <c r="Z885" s="220"/>
      <c r="AA885" s="218" t="str">
        <f>IF(ISBLANK(Tableau2[[#This Row],[Date de fin]]),"",UPPER(TEXT(Tableau2[[#This Row],[Date de fin]],"mmm")))</f>
        <v/>
      </c>
      <c r="AB885" s="221" t="str">
        <f>IF(ISBLANK(Tableau2[[#This Row],[Date de fin]]),"",UPPER(TEXT(Tableau2[[#This Row],[Date de fin]],"AAAA")))</f>
        <v/>
      </c>
      <c r="AC885" s="229">
        <f>DATEDIF(Tableau2[[#This Row],[Date de début]],Tableau2[[#This Row],[Date de fin]],"m")</f>
        <v>0</v>
      </c>
      <c r="AD885" s="224"/>
      <c r="AE885" s="225"/>
      <c r="AF885" s="225"/>
      <c r="AG885" s="222"/>
      <c r="AH885" s="227"/>
      <c r="AI885" s="226"/>
      <c r="AJ885" s="340"/>
      <c r="AK885" s="341">
        <f t="shared" si="15"/>
        <v>0</v>
      </c>
      <c r="AL885" s="342"/>
    </row>
    <row r="886" spans="3:38" ht="14" x14ac:dyDescent="0.35">
      <c r="C886" s="241"/>
      <c r="D886" s="225" t="str">
        <f>IF(ISBLANK(Tableau2[[#This Row],[Date de signature]]),"",UPPER(TEXT(Tableau2[[#This Row],[Date de signature]],"mmm")))</f>
        <v/>
      </c>
      <c r="E886" s="231" t="str">
        <f>IF(ISBLANK(Tableau2[[#This Row],[Date de signature]]),"",UPPER(TEXT(Tableau2[[#This Row],[Date de signature]],"AAAA")))</f>
        <v/>
      </c>
      <c r="F886" s="240"/>
      <c r="G886" s="242"/>
      <c r="H886" s="328"/>
      <c r="I886" s="327"/>
      <c r="J886" s="333"/>
      <c r="K886" s="324" t="str">
        <f>IFERROR(VLOOKUP(Tableau2[[#This Row],[Nom association/Sigle]],Tableau1[],2,FALSE),"")</f>
        <v/>
      </c>
      <c r="L886" s="324" t="str">
        <f>IFERROR(VLOOKUP(Tableau2[[#This Row],[Nom association/Sigle]],Tableau1[],4,FALSE),"")</f>
        <v/>
      </c>
      <c r="M886" s="324" t="str">
        <f>IFERROR(VLOOKUP(Tableau2[[#This Row],[Nom association/Sigle]],Tableau1[],5,FALSE),"")</f>
        <v/>
      </c>
      <c r="N886" s="73" t="str">
        <f>IFERROR(VLOOKUP(Tableau2[[#This Row],[Nom association/Sigle]],Tableau1[],6,FALSE),"")</f>
        <v/>
      </c>
      <c r="O886" s="324" t="str">
        <f>IFERROR(VLOOKUP(Tableau2[[#This Row],[Nom association/Sigle]],Tableau1[],7,FALSE),"")</f>
        <v/>
      </c>
      <c r="P886" s="222"/>
      <c r="Q886" s="333"/>
      <c r="R886" s="222"/>
      <c r="S886" s="223"/>
      <c r="T886" s="224"/>
      <c r="U886" s="224"/>
      <c r="V886" s="222"/>
      <c r="W886" s="220"/>
      <c r="X886" s="220" t="str">
        <f>IF(ISBLANK(Tableau2[[#This Row],[Date de début]]),"",UPPER(TEXT(Tableau2[[#This Row],[Date de début]],"mmm")))</f>
        <v/>
      </c>
      <c r="Y886" s="219" t="str">
        <f>IF(ISBLANK(Tableau2[[#This Row],[Date de début]]),"",UPPER(TEXT(Tableau2[[#This Row],[Date de début]],"AAAA")))</f>
        <v/>
      </c>
      <c r="Z886" s="220"/>
      <c r="AA886" s="218" t="str">
        <f>IF(ISBLANK(Tableau2[[#This Row],[Date de fin]]),"",UPPER(TEXT(Tableau2[[#This Row],[Date de fin]],"mmm")))</f>
        <v/>
      </c>
      <c r="AB886" s="221" t="str">
        <f>IF(ISBLANK(Tableau2[[#This Row],[Date de fin]]),"",UPPER(TEXT(Tableau2[[#This Row],[Date de fin]],"AAAA")))</f>
        <v/>
      </c>
      <c r="AC886" s="229">
        <f>DATEDIF(Tableau2[[#This Row],[Date de début]],Tableau2[[#This Row],[Date de fin]],"m")</f>
        <v>0</v>
      </c>
      <c r="AD886" s="224"/>
      <c r="AE886" s="225"/>
      <c r="AF886" s="225"/>
      <c r="AG886" s="222"/>
      <c r="AH886" s="227"/>
      <c r="AI886" s="226"/>
      <c r="AJ886" s="340"/>
      <c r="AK886" s="341">
        <f t="shared" si="15"/>
        <v>0</v>
      </c>
      <c r="AL886" s="342"/>
    </row>
    <row r="887" spans="3:38" ht="14" x14ac:dyDescent="0.35">
      <c r="C887" s="241"/>
      <c r="D887" s="225" t="str">
        <f>IF(ISBLANK(Tableau2[[#This Row],[Date de signature]]),"",UPPER(TEXT(Tableau2[[#This Row],[Date de signature]],"mmm")))</f>
        <v/>
      </c>
      <c r="E887" s="231" t="str">
        <f>IF(ISBLANK(Tableau2[[#This Row],[Date de signature]]),"",UPPER(TEXT(Tableau2[[#This Row],[Date de signature]],"AAAA")))</f>
        <v/>
      </c>
      <c r="F887" s="240"/>
      <c r="G887" s="242"/>
      <c r="H887" s="328"/>
      <c r="I887" s="327"/>
      <c r="J887" s="333"/>
      <c r="K887" s="324" t="str">
        <f>IFERROR(VLOOKUP(Tableau2[[#This Row],[Nom association/Sigle]],Tableau1[],2,FALSE),"")</f>
        <v/>
      </c>
      <c r="L887" s="324" t="str">
        <f>IFERROR(VLOOKUP(Tableau2[[#This Row],[Nom association/Sigle]],Tableau1[],4,FALSE),"")</f>
        <v/>
      </c>
      <c r="M887" s="324" t="str">
        <f>IFERROR(VLOOKUP(Tableau2[[#This Row],[Nom association/Sigle]],Tableau1[],5,FALSE),"")</f>
        <v/>
      </c>
      <c r="N887" s="73" t="str">
        <f>IFERROR(VLOOKUP(Tableau2[[#This Row],[Nom association/Sigle]],Tableau1[],6,FALSE),"")</f>
        <v/>
      </c>
      <c r="O887" s="324" t="str">
        <f>IFERROR(VLOOKUP(Tableau2[[#This Row],[Nom association/Sigle]],Tableau1[],7,FALSE),"")</f>
        <v/>
      </c>
      <c r="P887" s="222"/>
      <c r="Q887" s="333"/>
      <c r="R887" s="222"/>
      <c r="S887" s="223"/>
      <c r="T887" s="224"/>
      <c r="U887" s="224"/>
      <c r="V887" s="222"/>
      <c r="W887" s="220"/>
      <c r="X887" s="220" t="str">
        <f>IF(ISBLANK(Tableau2[[#This Row],[Date de début]]),"",UPPER(TEXT(Tableau2[[#This Row],[Date de début]],"mmm")))</f>
        <v/>
      </c>
      <c r="Y887" s="219" t="str">
        <f>IF(ISBLANK(Tableau2[[#This Row],[Date de début]]),"",UPPER(TEXT(Tableau2[[#This Row],[Date de début]],"AAAA")))</f>
        <v/>
      </c>
      <c r="Z887" s="220"/>
      <c r="AA887" s="218" t="str">
        <f>IF(ISBLANK(Tableau2[[#This Row],[Date de fin]]),"",UPPER(TEXT(Tableau2[[#This Row],[Date de fin]],"mmm")))</f>
        <v/>
      </c>
      <c r="AB887" s="221" t="str">
        <f>IF(ISBLANK(Tableau2[[#This Row],[Date de fin]]),"",UPPER(TEXT(Tableau2[[#This Row],[Date de fin]],"AAAA")))</f>
        <v/>
      </c>
      <c r="AC887" s="229">
        <f>DATEDIF(Tableau2[[#This Row],[Date de début]],Tableau2[[#This Row],[Date de fin]],"m")</f>
        <v>0</v>
      </c>
      <c r="AD887" s="224"/>
      <c r="AE887" s="225"/>
      <c r="AF887" s="225"/>
      <c r="AG887" s="222"/>
      <c r="AH887" s="227"/>
      <c r="AI887" s="226"/>
      <c r="AJ887" s="340"/>
      <c r="AK887" s="341">
        <f t="shared" si="15"/>
        <v>0</v>
      </c>
      <c r="AL887" s="342"/>
    </row>
    <row r="888" spans="3:38" ht="14" x14ac:dyDescent="0.35">
      <c r="C888" s="241"/>
      <c r="D888" s="225" t="str">
        <f>IF(ISBLANK(Tableau2[[#This Row],[Date de signature]]),"",UPPER(TEXT(Tableau2[[#This Row],[Date de signature]],"mmm")))</f>
        <v/>
      </c>
      <c r="E888" s="231" t="str">
        <f>IF(ISBLANK(Tableau2[[#This Row],[Date de signature]]),"",UPPER(TEXT(Tableau2[[#This Row],[Date de signature]],"AAAA")))</f>
        <v/>
      </c>
      <c r="F888" s="240"/>
      <c r="G888" s="242"/>
      <c r="H888" s="328"/>
      <c r="I888" s="327"/>
      <c r="J888" s="333"/>
      <c r="K888" s="324" t="str">
        <f>IFERROR(VLOOKUP(Tableau2[[#This Row],[Nom association/Sigle]],Tableau1[],2,FALSE),"")</f>
        <v/>
      </c>
      <c r="L888" s="324" t="str">
        <f>IFERROR(VLOOKUP(Tableau2[[#This Row],[Nom association/Sigle]],Tableau1[],4,FALSE),"")</f>
        <v/>
      </c>
      <c r="M888" s="324" t="str">
        <f>IFERROR(VLOOKUP(Tableau2[[#This Row],[Nom association/Sigle]],Tableau1[],5,FALSE),"")</f>
        <v/>
      </c>
      <c r="N888" s="73" t="str">
        <f>IFERROR(VLOOKUP(Tableau2[[#This Row],[Nom association/Sigle]],Tableau1[],6,FALSE),"")</f>
        <v/>
      </c>
      <c r="O888" s="324" t="str">
        <f>IFERROR(VLOOKUP(Tableau2[[#This Row],[Nom association/Sigle]],Tableau1[],7,FALSE),"")</f>
        <v/>
      </c>
      <c r="P888" s="222"/>
      <c r="Q888" s="333"/>
      <c r="R888" s="222"/>
      <c r="S888" s="223"/>
      <c r="T888" s="224"/>
      <c r="U888" s="224"/>
      <c r="V888" s="222"/>
      <c r="W888" s="220"/>
      <c r="X888" s="220" t="str">
        <f>IF(ISBLANK(Tableau2[[#This Row],[Date de début]]),"",UPPER(TEXT(Tableau2[[#This Row],[Date de début]],"mmm")))</f>
        <v/>
      </c>
      <c r="Y888" s="219" t="str">
        <f>IF(ISBLANK(Tableau2[[#This Row],[Date de début]]),"",UPPER(TEXT(Tableau2[[#This Row],[Date de début]],"AAAA")))</f>
        <v/>
      </c>
      <c r="Z888" s="220"/>
      <c r="AA888" s="218" t="str">
        <f>IF(ISBLANK(Tableau2[[#This Row],[Date de fin]]),"",UPPER(TEXT(Tableau2[[#This Row],[Date de fin]],"mmm")))</f>
        <v/>
      </c>
      <c r="AB888" s="221" t="str">
        <f>IF(ISBLANK(Tableau2[[#This Row],[Date de fin]]),"",UPPER(TEXT(Tableau2[[#This Row],[Date de fin]],"AAAA")))</f>
        <v/>
      </c>
      <c r="AC888" s="229">
        <f>DATEDIF(Tableau2[[#This Row],[Date de début]],Tableau2[[#This Row],[Date de fin]],"m")</f>
        <v>0</v>
      </c>
      <c r="AD888" s="224"/>
      <c r="AE888" s="225"/>
      <c r="AF888" s="225"/>
      <c r="AG888" s="222"/>
      <c r="AH888" s="227"/>
      <c r="AI888" s="226"/>
      <c r="AJ888" s="340"/>
      <c r="AK888" s="341">
        <f t="shared" si="15"/>
        <v>0</v>
      </c>
      <c r="AL888" s="342"/>
    </row>
    <row r="889" spans="3:38" ht="14" x14ac:dyDescent="0.35">
      <c r="C889" s="241"/>
      <c r="D889" s="225" t="str">
        <f>IF(ISBLANK(Tableau2[[#This Row],[Date de signature]]),"",UPPER(TEXT(Tableau2[[#This Row],[Date de signature]],"mmm")))</f>
        <v/>
      </c>
      <c r="E889" s="231" t="str">
        <f>IF(ISBLANK(Tableau2[[#This Row],[Date de signature]]),"",UPPER(TEXT(Tableau2[[#This Row],[Date de signature]],"AAAA")))</f>
        <v/>
      </c>
      <c r="F889" s="240"/>
      <c r="G889" s="242"/>
      <c r="H889" s="328"/>
      <c r="I889" s="327"/>
      <c r="J889" s="333"/>
      <c r="K889" s="324" t="str">
        <f>IFERROR(VLOOKUP(Tableau2[[#This Row],[Nom association/Sigle]],Tableau1[],2,FALSE),"")</f>
        <v/>
      </c>
      <c r="L889" s="324" t="str">
        <f>IFERROR(VLOOKUP(Tableau2[[#This Row],[Nom association/Sigle]],Tableau1[],4,FALSE),"")</f>
        <v/>
      </c>
      <c r="M889" s="324" t="str">
        <f>IFERROR(VLOOKUP(Tableau2[[#This Row],[Nom association/Sigle]],Tableau1[],5,FALSE),"")</f>
        <v/>
      </c>
      <c r="N889" s="73" t="str">
        <f>IFERROR(VLOOKUP(Tableau2[[#This Row],[Nom association/Sigle]],Tableau1[],6,FALSE),"")</f>
        <v/>
      </c>
      <c r="O889" s="324" t="str">
        <f>IFERROR(VLOOKUP(Tableau2[[#This Row],[Nom association/Sigle]],Tableau1[],7,FALSE),"")</f>
        <v/>
      </c>
      <c r="P889" s="222"/>
      <c r="Q889" s="333"/>
      <c r="R889" s="222"/>
      <c r="S889" s="223"/>
      <c r="T889" s="224"/>
      <c r="U889" s="224"/>
      <c r="V889" s="222"/>
      <c r="W889" s="220"/>
      <c r="X889" s="220" t="str">
        <f>IF(ISBLANK(Tableau2[[#This Row],[Date de début]]),"",UPPER(TEXT(Tableau2[[#This Row],[Date de début]],"mmm")))</f>
        <v/>
      </c>
      <c r="Y889" s="219" t="str">
        <f>IF(ISBLANK(Tableau2[[#This Row],[Date de début]]),"",UPPER(TEXT(Tableau2[[#This Row],[Date de début]],"AAAA")))</f>
        <v/>
      </c>
      <c r="Z889" s="220"/>
      <c r="AA889" s="218" t="str">
        <f>IF(ISBLANK(Tableau2[[#This Row],[Date de fin]]),"",UPPER(TEXT(Tableau2[[#This Row],[Date de fin]],"mmm")))</f>
        <v/>
      </c>
      <c r="AB889" s="221" t="str">
        <f>IF(ISBLANK(Tableau2[[#This Row],[Date de fin]]),"",UPPER(TEXT(Tableau2[[#This Row],[Date de fin]],"AAAA")))</f>
        <v/>
      </c>
      <c r="AC889" s="229">
        <f>DATEDIF(Tableau2[[#This Row],[Date de début]],Tableau2[[#This Row],[Date de fin]],"m")</f>
        <v>0</v>
      </c>
      <c r="AD889" s="224"/>
      <c r="AE889" s="225"/>
      <c r="AF889" s="225"/>
      <c r="AG889" s="222"/>
      <c r="AH889" s="227"/>
      <c r="AI889" s="226"/>
      <c r="AJ889" s="340"/>
      <c r="AK889" s="341">
        <f t="shared" si="15"/>
        <v>0</v>
      </c>
      <c r="AL889" s="342"/>
    </row>
    <row r="890" spans="3:38" ht="14" x14ac:dyDescent="0.35">
      <c r="C890" s="241"/>
      <c r="D890" s="225" t="str">
        <f>IF(ISBLANK(Tableau2[[#This Row],[Date de signature]]),"",UPPER(TEXT(Tableau2[[#This Row],[Date de signature]],"mmm")))</f>
        <v/>
      </c>
      <c r="E890" s="231" t="str">
        <f>IF(ISBLANK(Tableau2[[#This Row],[Date de signature]]),"",UPPER(TEXT(Tableau2[[#This Row],[Date de signature]],"AAAA")))</f>
        <v/>
      </c>
      <c r="F890" s="240"/>
      <c r="G890" s="242"/>
      <c r="H890" s="328"/>
      <c r="I890" s="327"/>
      <c r="J890" s="333"/>
      <c r="K890" s="324" t="str">
        <f>IFERROR(VLOOKUP(Tableau2[[#This Row],[Nom association/Sigle]],Tableau1[],2,FALSE),"")</f>
        <v/>
      </c>
      <c r="L890" s="324" t="str">
        <f>IFERROR(VLOOKUP(Tableau2[[#This Row],[Nom association/Sigle]],Tableau1[],4,FALSE),"")</f>
        <v/>
      </c>
      <c r="M890" s="324" t="str">
        <f>IFERROR(VLOOKUP(Tableau2[[#This Row],[Nom association/Sigle]],Tableau1[],5,FALSE),"")</f>
        <v/>
      </c>
      <c r="N890" s="73" t="str">
        <f>IFERROR(VLOOKUP(Tableau2[[#This Row],[Nom association/Sigle]],Tableau1[],6,FALSE),"")</f>
        <v/>
      </c>
      <c r="O890" s="324" t="str">
        <f>IFERROR(VLOOKUP(Tableau2[[#This Row],[Nom association/Sigle]],Tableau1[],7,FALSE),"")</f>
        <v/>
      </c>
      <c r="P890" s="222"/>
      <c r="Q890" s="333"/>
      <c r="R890" s="222"/>
      <c r="S890" s="223"/>
      <c r="T890" s="224"/>
      <c r="U890" s="224"/>
      <c r="V890" s="222"/>
      <c r="W890" s="220"/>
      <c r="X890" s="220" t="str">
        <f>IF(ISBLANK(Tableau2[[#This Row],[Date de début]]),"",UPPER(TEXT(Tableau2[[#This Row],[Date de début]],"mmm")))</f>
        <v/>
      </c>
      <c r="Y890" s="219" t="str">
        <f>IF(ISBLANK(Tableau2[[#This Row],[Date de début]]),"",UPPER(TEXT(Tableau2[[#This Row],[Date de début]],"AAAA")))</f>
        <v/>
      </c>
      <c r="Z890" s="220"/>
      <c r="AA890" s="218" t="str">
        <f>IF(ISBLANK(Tableau2[[#This Row],[Date de fin]]),"",UPPER(TEXT(Tableau2[[#This Row],[Date de fin]],"mmm")))</f>
        <v/>
      </c>
      <c r="AB890" s="221" t="str">
        <f>IF(ISBLANK(Tableau2[[#This Row],[Date de fin]]),"",UPPER(TEXT(Tableau2[[#This Row],[Date de fin]],"AAAA")))</f>
        <v/>
      </c>
      <c r="AC890" s="229">
        <f>DATEDIF(Tableau2[[#This Row],[Date de début]],Tableau2[[#This Row],[Date de fin]],"m")</f>
        <v>0</v>
      </c>
      <c r="AD890" s="224"/>
      <c r="AE890" s="225"/>
      <c r="AF890" s="225"/>
      <c r="AG890" s="222"/>
      <c r="AH890" s="227"/>
      <c r="AI890" s="226"/>
      <c r="AJ890" s="340"/>
      <c r="AK890" s="341">
        <f t="shared" si="15"/>
        <v>0</v>
      </c>
      <c r="AL890" s="342"/>
    </row>
    <row r="891" spans="3:38" ht="14" x14ac:dyDescent="0.35">
      <c r="C891" s="241"/>
      <c r="D891" s="225" t="str">
        <f>IF(ISBLANK(Tableau2[[#This Row],[Date de signature]]),"",UPPER(TEXT(Tableau2[[#This Row],[Date de signature]],"mmm")))</f>
        <v/>
      </c>
      <c r="E891" s="231" t="str">
        <f>IF(ISBLANK(Tableau2[[#This Row],[Date de signature]]),"",UPPER(TEXT(Tableau2[[#This Row],[Date de signature]],"AAAA")))</f>
        <v/>
      </c>
      <c r="F891" s="240"/>
      <c r="G891" s="242"/>
      <c r="H891" s="328"/>
      <c r="I891" s="327"/>
      <c r="J891" s="333"/>
      <c r="K891" s="324" t="str">
        <f>IFERROR(VLOOKUP(Tableau2[[#This Row],[Nom association/Sigle]],Tableau1[],2,FALSE),"")</f>
        <v/>
      </c>
      <c r="L891" s="324" t="str">
        <f>IFERROR(VLOOKUP(Tableau2[[#This Row],[Nom association/Sigle]],Tableau1[],4,FALSE),"")</f>
        <v/>
      </c>
      <c r="M891" s="324" t="str">
        <f>IFERROR(VLOOKUP(Tableau2[[#This Row],[Nom association/Sigle]],Tableau1[],5,FALSE),"")</f>
        <v/>
      </c>
      <c r="N891" s="73" t="str">
        <f>IFERROR(VLOOKUP(Tableau2[[#This Row],[Nom association/Sigle]],Tableau1[],6,FALSE),"")</f>
        <v/>
      </c>
      <c r="O891" s="324" t="str">
        <f>IFERROR(VLOOKUP(Tableau2[[#This Row],[Nom association/Sigle]],Tableau1[],7,FALSE),"")</f>
        <v/>
      </c>
      <c r="P891" s="222"/>
      <c r="Q891" s="333"/>
      <c r="R891" s="222"/>
      <c r="S891" s="223"/>
      <c r="T891" s="224"/>
      <c r="U891" s="224"/>
      <c r="V891" s="222"/>
      <c r="W891" s="220"/>
      <c r="X891" s="220" t="str">
        <f>IF(ISBLANK(Tableau2[[#This Row],[Date de début]]),"",UPPER(TEXT(Tableau2[[#This Row],[Date de début]],"mmm")))</f>
        <v/>
      </c>
      <c r="Y891" s="219" t="str">
        <f>IF(ISBLANK(Tableau2[[#This Row],[Date de début]]),"",UPPER(TEXT(Tableau2[[#This Row],[Date de début]],"AAAA")))</f>
        <v/>
      </c>
      <c r="Z891" s="220"/>
      <c r="AA891" s="218" t="str">
        <f>IF(ISBLANK(Tableau2[[#This Row],[Date de fin]]),"",UPPER(TEXT(Tableau2[[#This Row],[Date de fin]],"mmm")))</f>
        <v/>
      </c>
      <c r="AB891" s="221" t="str">
        <f>IF(ISBLANK(Tableau2[[#This Row],[Date de fin]]),"",UPPER(TEXT(Tableau2[[#This Row],[Date de fin]],"AAAA")))</f>
        <v/>
      </c>
      <c r="AC891" s="229">
        <f>DATEDIF(Tableau2[[#This Row],[Date de début]],Tableau2[[#This Row],[Date de fin]],"m")</f>
        <v>0</v>
      </c>
      <c r="AD891" s="224"/>
      <c r="AE891" s="225"/>
      <c r="AF891" s="225"/>
      <c r="AG891" s="222"/>
      <c r="AH891" s="227"/>
      <c r="AI891" s="226"/>
      <c r="AJ891" s="340"/>
      <c r="AK891" s="341">
        <f t="shared" si="15"/>
        <v>0</v>
      </c>
      <c r="AL891" s="342"/>
    </row>
    <row r="892" spans="3:38" ht="14" x14ac:dyDescent="0.35">
      <c r="C892" s="241"/>
      <c r="D892" s="225" t="str">
        <f>IF(ISBLANK(Tableau2[[#This Row],[Date de signature]]),"",UPPER(TEXT(Tableau2[[#This Row],[Date de signature]],"mmm")))</f>
        <v/>
      </c>
      <c r="E892" s="231" t="str">
        <f>IF(ISBLANK(Tableau2[[#This Row],[Date de signature]]),"",UPPER(TEXT(Tableau2[[#This Row],[Date de signature]],"AAAA")))</f>
        <v/>
      </c>
      <c r="F892" s="240"/>
      <c r="G892" s="242"/>
      <c r="H892" s="328"/>
      <c r="I892" s="327"/>
      <c r="J892" s="333"/>
      <c r="K892" s="324" t="str">
        <f>IFERROR(VLOOKUP(Tableau2[[#This Row],[Nom association/Sigle]],Tableau1[],2,FALSE),"")</f>
        <v/>
      </c>
      <c r="L892" s="324" t="str">
        <f>IFERROR(VLOOKUP(Tableau2[[#This Row],[Nom association/Sigle]],Tableau1[],4,FALSE),"")</f>
        <v/>
      </c>
      <c r="M892" s="324" t="str">
        <f>IFERROR(VLOOKUP(Tableau2[[#This Row],[Nom association/Sigle]],Tableau1[],5,FALSE),"")</f>
        <v/>
      </c>
      <c r="N892" s="73" t="str">
        <f>IFERROR(VLOOKUP(Tableau2[[#This Row],[Nom association/Sigle]],Tableau1[],6,FALSE),"")</f>
        <v/>
      </c>
      <c r="O892" s="324" t="str">
        <f>IFERROR(VLOOKUP(Tableau2[[#This Row],[Nom association/Sigle]],Tableau1[],7,FALSE),"")</f>
        <v/>
      </c>
      <c r="P892" s="222"/>
      <c r="Q892" s="333"/>
      <c r="R892" s="222"/>
      <c r="S892" s="223"/>
      <c r="T892" s="224"/>
      <c r="U892" s="224"/>
      <c r="V892" s="222"/>
      <c r="W892" s="220"/>
      <c r="X892" s="220" t="str">
        <f>IF(ISBLANK(Tableau2[[#This Row],[Date de début]]),"",UPPER(TEXT(Tableau2[[#This Row],[Date de début]],"mmm")))</f>
        <v/>
      </c>
      <c r="Y892" s="219" t="str">
        <f>IF(ISBLANK(Tableau2[[#This Row],[Date de début]]),"",UPPER(TEXT(Tableau2[[#This Row],[Date de début]],"AAAA")))</f>
        <v/>
      </c>
      <c r="Z892" s="220"/>
      <c r="AA892" s="218" t="str">
        <f>IF(ISBLANK(Tableau2[[#This Row],[Date de fin]]),"",UPPER(TEXT(Tableau2[[#This Row],[Date de fin]],"mmm")))</f>
        <v/>
      </c>
      <c r="AB892" s="221" t="str">
        <f>IF(ISBLANK(Tableau2[[#This Row],[Date de fin]]),"",UPPER(TEXT(Tableau2[[#This Row],[Date de fin]],"AAAA")))</f>
        <v/>
      </c>
      <c r="AC892" s="229">
        <f>DATEDIF(Tableau2[[#This Row],[Date de début]],Tableau2[[#This Row],[Date de fin]],"m")</f>
        <v>0</v>
      </c>
      <c r="AD892" s="224"/>
      <c r="AE892" s="225"/>
      <c r="AF892" s="225"/>
      <c r="AG892" s="222"/>
      <c r="AH892" s="227"/>
      <c r="AI892" s="226"/>
      <c r="AJ892" s="340"/>
      <c r="AK892" s="341">
        <f t="shared" si="15"/>
        <v>0</v>
      </c>
      <c r="AL892" s="342"/>
    </row>
    <row r="893" spans="3:38" ht="14" x14ac:dyDescent="0.35">
      <c r="C893" s="241"/>
      <c r="D893" s="225" t="str">
        <f>IF(ISBLANK(Tableau2[[#This Row],[Date de signature]]),"",UPPER(TEXT(Tableau2[[#This Row],[Date de signature]],"mmm")))</f>
        <v/>
      </c>
      <c r="E893" s="231" t="str">
        <f>IF(ISBLANK(Tableau2[[#This Row],[Date de signature]]),"",UPPER(TEXT(Tableau2[[#This Row],[Date de signature]],"AAAA")))</f>
        <v/>
      </c>
      <c r="F893" s="240"/>
      <c r="G893" s="242"/>
      <c r="H893" s="328"/>
      <c r="I893" s="327"/>
      <c r="J893" s="333"/>
      <c r="K893" s="324" t="str">
        <f>IFERROR(VLOOKUP(Tableau2[[#This Row],[Nom association/Sigle]],Tableau1[],2,FALSE),"")</f>
        <v/>
      </c>
      <c r="L893" s="324" t="str">
        <f>IFERROR(VLOOKUP(Tableau2[[#This Row],[Nom association/Sigle]],Tableau1[],4,FALSE),"")</f>
        <v/>
      </c>
      <c r="M893" s="324" t="str">
        <f>IFERROR(VLOOKUP(Tableau2[[#This Row],[Nom association/Sigle]],Tableau1[],5,FALSE),"")</f>
        <v/>
      </c>
      <c r="N893" s="73" t="str">
        <f>IFERROR(VLOOKUP(Tableau2[[#This Row],[Nom association/Sigle]],Tableau1[],6,FALSE),"")</f>
        <v/>
      </c>
      <c r="O893" s="324" t="str">
        <f>IFERROR(VLOOKUP(Tableau2[[#This Row],[Nom association/Sigle]],Tableau1[],7,FALSE),"")</f>
        <v/>
      </c>
      <c r="P893" s="222"/>
      <c r="Q893" s="333"/>
      <c r="R893" s="222"/>
      <c r="S893" s="223"/>
      <c r="T893" s="224"/>
      <c r="U893" s="224"/>
      <c r="V893" s="222"/>
      <c r="W893" s="220"/>
      <c r="X893" s="220" t="str">
        <f>IF(ISBLANK(Tableau2[[#This Row],[Date de début]]),"",UPPER(TEXT(Tableau2[[#This Row],[Date de début]],"mmm")))</f>
        <v/>
      </c>
      <c r="Y893" s="219" t="str">
        <f>IF(ISBLANK(Tableau2[[#This Row],[Date de début]]),"",UPPER(TEXT(Tableau2[[#This Row],[Date de début]],"AAAA")))</f>
        <v/>
      </c>
      <c r="Z893" s="220"/>
      <c r="AA893" s="218" t="str">
        <f>IF(ISBLANK(Tableau2[[#This Row],[Date de fin]]),"",UPPER(TEXT(Tableau2[[#This Row],[Date de fin]],"mmm")))</f>
        <v/>
      </c>
      <c r="AB893" s="221" t="str">
        <f>IF(ISBLANK(Tableau2[[#This Row],[Date de fin]]),"",UPPER(TEXT(Tableau2[[#This Row],[Date de fin]],"AAAA")))</f>
        <v/>
      </c>
      <c r="AC893" s="229">
        <f>DATEDIF(Tableau2[[#This Row],[Date de début]],Tableau2[[#This Row],[Date de fin]],"m")</f>
        <v>0</v>
      </c>
      <c r="AD893" s="224"/>
      <c r="AE893" s="225"/>
      <c r="AF893" s="225"/>
      <c r="AG893" s="222"/>
      <c r="AH893" s="227"/>
      <c r="AI893" s="226"/>
      <c r="AJ893" s="340"/>
      <c r="AK893" s="341">
        <f t="shared" si="15"/>
        <v>0</v>
      </c>
      <c r="AL893" s="342"/>
    </row>
    <row r="894" spans="3:38" ht="14" x14ac:dyDescent="0.35">
      <c r="C894" s="241"/>
      <c r="D894" s="225" t="str">
        <f>IF(ISBLANK(Tableau2[[#This Row],[Date de signature]]),"",UPPER(TEXT(Tableau2[[#This Row],[Date de signature]],"mmm")))</f>
        <v/>
      </c>
      <c r="E894" s="231" t="str">
        <f>IF(ISBLANK(Tableau2[[#This Row],[Date de signature]]),"",UPPER(TEXT(Tableau2[[#This Row],[Date de signature]],"AAAA")))</f>
        <v/>
      </c>
      <c r="F894" s="240"/>
      <c r="G894" s="242"/>
      <c r="H894" s="328"/>
      <c r="I894" s="327"/>
      <c r="J894" s="333"/>
      <c r="K894" s="324" t="str">
        <f>IFERROR(VLOOKUP(Tableau2[[#This Row],[Nom association/Sigle]],Tableau1[],2,FALSE),"")</f>
        <v/>
      </c>
      <c r="L894" s="324" t="str">
        <f>IFERROR(VLOOKUP(Tableau2[[#This Row],[Nom association/Sigle]],Tableau1[],4,FALSE),"")</f>
        <v/>
      </c>
      <c r="M894" s="324" t="str">
        <f>IFERROR(VLOOKUP(Tableau2[[#This Row],[Nom association/Sigle]],Tableau1[],5,FALSE),"")</f>
        <v/>
      </c>
      <c r="N894" s="73" t="str">
        <f>IFERROR(VLOOKUP(Tableau2[[#This Row],[Nom association/Sigle]],Tableau1[],6,FALSE),"")</f>
        <v/>
      </c>
      <c r="O894" s="324" t="str">
        <f>IFERROR(VLOOKUP(Tableau2[[#This Row],[Nom association/Sigle]],Tableau1[],7,FALSE),"")</f>
        <v/>
      </c>
      <c r="P894" s="222"/>
      <c r="Q894" s="333"/>
      <c r="R894" s="222"/>
      <c r="S894" s="223"/>
      <c r="T894" s="224"/>
      <c r="U894" s="224"/>
      <c r="V894" s="222"/>
      <c r="W894" s="220"/>
      <c r="X894" s="220" t="str">
        <f>IF(ISBLANK(Tableau2[[#This Row],[Date de début]]),"",UPPER(TEXT(Tableau2[[#This Row],[Date de début]],"mmm")))</f>
        <v/>
      </c>
      <c r="Y894" s="219" t="str">
        <f>IF(ISBLANK(Tableau2[[#This Row],[Date de début]]),"",UPPER(TEXT(Tableau2[[#This Row],[Date de début]],"AAAA")))</f>
        <v/>
      </c>
      <c r="Z894" s="220"/>
      <c r="AA894" s="218" t="str">
        <f>IF(ISBLANK(Tableau2[[#This Row],[Date de fin]]),"",UPPER(TEXT(Tableau2[[#This Row],[Date de fin]],"mmm")))</f>
        <v/>
      </c>
      <c r="AB894" s="221" t="str">
        <f>IF(ISBLANK(Tableau2[[#This Row],[Date de fin]]),"",UPPER(TEXT(Tableau2[[#This Row],[Date de fin]],"AAAA")))</f>
        <v/>
      </c>
      <c r="AC894" s="229">
        <f>DATEDIF(Tableau2[[#This Row],[Date de début]],Tableau2[[#This Row],[Date de fin]],"m")</f>
        <v>0</v>
      </c>
      <c r="AD894" s="224"/>
      <c r="AE894" s="225"/>
      <c r="AF894" s="225"/>
      <c r="AG894" s="222"/>
      <c r="AH894" s="227"/>
      <c r="AI894" s="226"/>
      <c r="AJ894" s="340"/>
      <c r="AK894" s="341">
        <f t="shared" si="15"/>
        <v>0</v>
      </c>
      <c r="AL894" s="342"/>
    </row>
    <row r="895" spans="3:38" ht="14" x14ac:dyDescent="0.35">
      <c r="C895" s="241"/>
      <c r="D895" s="225" t="str">
        <f>IF(ISBLANK(Tableau2[[#This Row],[Date de signature]]),"",UPPER(TEXT(Tableau2[[#This Row],[Date de signature]],"mmm")))</f>
        <v/>
      </c>
      <c r="E895" s="231" t="str">
        <f>IF(ISBLANK(Tableau2[[#This Row],[Date de signature]]),"",UPPER(TEXT(Tableau2[[#This Row],[Date de signature]],"AAAA")))</f>
        <v/>
      </c>
      <c r="F895" s="240"/>
      <c r="G895" s="242"/>
      <c r="H895" s="328"/>
      <c r="I895" s="327"/>
      <c r="J895" s="333"/>
      <c r="K895" s="324" t="str">
        <f>IFERROR(VLOOKUP(Tableau2[[#This Row],[Nom association/Sigle]],Tableau1[],2,FALSE),"")</f>
        <v/>
      </c>
      <c r="L895" s="324" t="str">
        <f>IFERROR(VLOOKUP(Tableau2[[#This Row],[Nom association/Sigle]],Tableau1[],4,FALSE),"")</f>
        <v/>
      </c>
      <c r="M895" s="324" t="str">
        <f>IFERROR(VLOOKUP(Tableau2[[#This Row],[Nom association/Sigle]],Tableau1[],5,FALSE),"")</f>
        <v/>
      </c>
      <c r="N895" s="73" t="str">
        <f>IFERROR(VLOOKUP(Tableau2[[#This Row],[Nom association/Sigle]],Tableau1[],6,FALSE),"")</f>
        <v/>
      </c>
      <c r="O895" s="324" t="str">
        <f>IFERROR(VLOOKUP(Tableau2[[#This Row],[Nom association/Sigle]],Tableau1[],7,FALSE),"")</f>
        <v/>
      </c>
      <c r="P895" s="222"/>
      <c r="Q895" s="333"/>
      <c r="R895" s="222"/>
      <c r="S895" s="223"/>
      <c r="T895" s="224"/>
      <c r="U895" s="224"/>
      <c r="V895" s="222"/>
      <c r="W895" s="220"/>
      <c r="X895" s="220" t="str">
        <f>IF(ISBLANK(Tableau2[[#This Row],[Date de début]]),"",UPPER(TEXT(Tableau2[[#This Row],[Date de début]],"mmm")))</f>
        <v/>
      </c>
      <c r="Y895" s="219" t="str">
        <f>IF(ISBLANK(Tableau2[[#This Row],[Date de début]]),"",UPPER(TEXT(Tableau2[[#This Row],[Date de début]],"AAAA")))</f>
        <v/>
      </c>
      <c r="Z895" s="220"/>
      <c r="AA895" s="218" t="str">
        <f>IF(ISBLANK(Tableau2[[#This Row],[Date de fin]]),"",UPPER(TEXT(Tableau2[[#This Row],[Date de fin]],"mmm")))</f>
        <v/>
      </c>
      <c r="AB895" s="221" t="str">
        <f>IF(ISBLANK(Tableau2[[#This Row],[Date de fin]]),"",UPPER(TEXT(Tableau2[[#This Row],[Date de fin]],"AAAA")))</f>
        <v/>
      </c>
      <c r="AC895" s="229">
        <f>DATEDIF(Tableau2[[#This Row],[Date de début]],Tableau2[[#This Row],[Date de fin]],"m")</f>
        <v>0</v>
      </c>
      <c r="AD895" s="224"/>
      <c r="AE895" s="225"/>
      <c r="AF895" s="225"/>
      <c r="AG895" s="222"/>
      <c r="AH895" s="227"/>
      <c r="AI895" s="226"/>
      <c r="AJ895" s="340"/>
      <c r="AK895" s="341">
        <f t="shared" si="15"/>
        <v>0</v>
      </c>
      <c r="AL895" s="342"/>
    </row>
    <row r="896" spans="3:38" ht="14" x14ac:dyDescent="0.35">
      <c r="C896" s="241"/>
      <c r="D896" s="225" t="str">
        <f>IF(ISBLANK(Tableau2[[#This Row],[Date de signature]]),"",UPPER(TEXT(Tableau2[[#This Row],[Date de signature]],"mmm")))</f>
        <v/>
      </c>
      <c r="E896" s="231" t="str">
        <f>IF(ISBLANK(Tableau2[[#This Row],[Date de signature]]),"",UPPER(TEXT(Tableau2[[#This Row],[Date de signature]],"AAAA")))</f>
        <v/>
      </c>
      <c r="F896" s="240"/>
      <c r="G896" s="242"/>
      <c r="H896" s="328"/>
      <c r="I896" s="327"/>
      <c r="J896" s="333"/>
      <c r="K896" s="324" t="str">
        <f>IFERROR(VLOOKUP(Tableau2[[#This Row],[Nom association/Sigle]],Tableau1[],2,FALSE),"")</f>
        <v/>
      </c>
      <c r="L896" s="324" t="str">
        <f>IFERROR(VLOOKUP(Tableau2[[#This Row],[Nom association/Sigle]],Tableau1[],4,FALSE),"")</f>
        <v/>
      </c>
      <c r="M896" s="324" t="str">
        <f>IFERROR(VLOOKUP(Tableau2[[#This Row],[Nom association/Sigle]],Tableau1[],5,FALSE),"")</f>
        <v/>
      </c>
      <c r="N896" s="73" t="str">
        <f>IFERROR(VLOOKUP(Tableau2[[#This Row],[Nom association/Sigle]],Tableau1[],6,FALSE),"")</f>
        <v/>
      </c>
      <c r="O896" s="324" t="str">
        <f>IFERROR(VLOOKUP(Tableau2[[#This Row],[Nom association/Sigle]],Tableau1[],7,FALSE),"")</f>
        <v/>
      </c>
      <c r="P896" s="222"/>
      <c r="Q896" s="333"/>
      <c r="R896" s="222"/>
      <c r="S896" s="223"/>
      <c r="T896" s="224"/>
      <c r="U896" s="224"/>
      <c r="V896" s="222"/>
      <c r="W896" s="220"/>
      <c r="X896" s="220" t="str">
        <f>IF(ISBLANK(Tableau2[[#This Row],[Date de début]]),"",UPPER(TEXT(Tableau2[[#This Row],[Date de début]],"mmm")))</f>
        <v/>
      </c>
      <c r="Y896" s="219" t="str">
        <f>IF(ISBLANK(Tableau2[[#This Row],[Date de début]]),"",UPPER(TEXT(Tableau2[[#This Row],[Date de début]],"AAAA")))</f>
        <v/>
      </c>
      <c r="Z896" s="220"/>
      <c r="AA896" s="218" t="str">
        <f>IF(ISBLANK(Tableau2[[#This Row],[Date de fin]]),"",UPPER(TEXT(Tableau2[[#This Row],[Date de fin]],"mmm")))</f>
        <v/>
      </c>
      <c r="AB896" s="221" t="str">
        <f>IF(ISBLANK(Tableau2[[#This Row],[Date de fin]]),"",UPPER(TEXT(Tableau2[[#This Row],[Date de fin]],"AAAA")))</f>
        <v/>
      </c>
      <c r="AC896" s="229">
        <f>DATEDIF(Tableau2[[#This Row],[Date de début]],Tableau2[[#This Row],[Date de fin]],"m")</f>
        <v>0</v>
      </c>
      <c r="AD896" s="224"/>
      <c r="AE896" s="225"/>
      <c r="AF896" s="225"/>
      <c r="AG896" s="222"/>
      <c r="AH896" s="227"/>
      <c r="AI896" s="226"/>
      <c r="AJ896" s="340"/>
      <c r="AK896" s="341">
        <f t="shared" si="15"/>
        <v>0</v>
      </c>
      <c r="AL896" s="342"/>
    </row>
    <row r="897" spans="3:38" ht="14" x14ac:dyDescent="0.35">
      <c r="C897" s="241"/>
      <c r="D897" s="225" t="str">
        <f>IF(ISBLANK(Tableau2[[#This Row],[Date de signature]]),"",UPPER(TEXT(Tableau2[[#This Row],[Date de signature]],"mmm")))</f>
        <v/>
      </c>
      <c r="E897" s="231" t="str">
        <f>IF(ISBLANK(Tableau2[[#This Row],[Date de signature]]),"",UPPER(TEXT(Tableau2[[#This Row],[Date de signature]],"AAAA")))</f>
        <v/>
      </c>
      <c r="F897" s="240"/>
      <c r="G897" s="242"/>
      <c r="H897" s="328"/>
      <c r="I897" s="327"/>
      <c r="J897" s="333"/>
      <c r="K897" s="324" t="str">
        <f>IFERROR(VLOOKUP(Tableau2[[#This Row],[Nom association/Sigle]],Tableau1[],2,FALSE),"")</f>
        <v/>
      </c>
      <c r="L897" s="324" t="str">
        <f>IFERROR(VLOOKUP(Tableau2[[#This Row],[Nom association/Sigle]],Tableau1[],4,FALSE),"")</f>
        <v/>
      </c>
      <c r="M897" s="324" t="str">
        <f>IFERROR(VLOOKUP(Tableau2[[#This Row],[Nom association/Sigle]],Tableau1[],5,FALSE),"")</f>
        <v/>
      </c>
      <c r="N897" s="73" t="str">
        <f>IFERROR(VLOOKUP(Tableau2[[#This Row],[Nom association/Sigle]],Tableau1[],6,FALSE),"")</f>
        <v/>
      </c>
      <c r="O897" s="324" t="str">
        <f>IFERROR(VLOOKUP(Tableau2[[#This Row],[Nom association/Sigle]],Tableau1[],7,FALSE),"")</f>
        <v/>
      </c>
      <c r="P897" s="222"/>
      <c r="Q897" s="333"/>
      <c r="R897" s="222"/>
      <c r="S897" s="223"/>
      <c r="T897" s="224"/>
      <c r="U897" s="224"/>
      <c r="V897" s="222"/>
      <c r="W897" s="220"/>
      <c r="X897" s="220" t="str">
        <f>IF(ISBLANK(Tableau2[[#This Row],[Date de début]]),"",UPPER(TEXT(Tableau2[[#This Row],[Date de début]],"mmm")))</f>
        <v/>
      </c>
      <c r="Y897" s="219" t="str">
        <f>IF(ISBLANK(Tableau2[[#This Row],[Date de début]]),"",UPPER(TEXT(Tableau2[[#This Row],[Date de début]],"AAAA")))</f>
        <v/>
      </c>
      <c r="Z897" s="220"/>
      <c r="AA897" s="218" t="str">
        <f>IF(ISBLANK(Tableau2[[#This Row],[Date de fin]]),"",UPPER(TEXT(Tableau2[[#This Row],[Date de fin]],"mmm")))</f>
        <v/>
      </c>
      <c r="AB897" s="221" t="str">
        <f>IF(ISBLANK(Tableau2[[#This Row],[Date de fin]]),"",UPPER(TEXT(Tableau2[[#This Row],[Date de fin]],"AAAA")))</f>
        <v/>
      </c>
      <c r="AC897" s="229">
        <f>DATEDIF(Tableau2[[#This Row],[Date de début]],Tableau2[[#This Row],[Date de fin]],"m")</f>
        <v>0</v>
      </c>
      <c r="AD897" s="224"/>
      <c r="AE897" s="225"/>
      <c r="AF897" s="225"/>
      <c r="AG897" s="222"/>
      <c r="AH897" s="227"/>
      <c r="AI897" s="226"/>
      <c r="AJ897" s="340"/>
      <c r="AK897" s="341">
        <f t="shared" si="15"/>
        <v>0</v>
      </c>
      <c r="AL897" s="342"/>
    </row>
    <row r="898" spans="3:38" ht="14" x14ac:dyDescent="0.35">
      <c r="C898" s="241"/>
      <c r="D898" s="225" t="str">
        <f>IF(ISBLANK(Tableau2[[#This Row],[Date de signature]]),"",UPPER(TEXT(Tableau2[[#This Row],[Date de signature]],"mmm")))</f>
        <v/>
      </c>
      <c r="E898" s="231" t="str">
        <f>IF(ISBLANK(Tableau2[[#This Row],[Date de signature]]),"",UPPER(TEXT(Tableau2[[#This Row],[Date de signature]],"AAAA")))</f>
        <v/>
      </c>
      <c r="F898" s="240"/>
      <c r="G898" s="242"/>
      <c r="H898" s="328"/>
      <c r="I898" s="327"/>
      <c r="J898" s="333"/>
      <c r="K898" s="324" t="str">
        <f>IFERROR(VLOOKUP(Tableau2[[#This Row],[Nom association/Sigle]],Tableau1[],2,FALSE),"")</f>
        <v/>
      </c>
      <c r="L898" s="324" t="str">
        <f>IFERROR(VLOOKUP(Tableau2[[#This Row],[Nom association/Sigle]],Tableau1[],4,FALSE),"")</f>
        <v/>
      </c>
      <c r="M898" s="324" t="str">
        <f>IFERROR(VLOOKUP(Tableau2[[#This Row],[Nom association/Sigle]],Tableau1[],5,FALSE),"")</f>
        <v/>
      </c>
      <c r="N898" s="73" t="str">
        <f>IFERROR(VLOOKUP(Tableau2[[#This Row],[Nom association/Sigle]],Tableau1[],6,FALSE),"")</f>
        <v/>
      </c>
      <c r="O898" s="324" t="str">
        <f>IFERROR(VLOOKUP(Tableau2[[#This Row],[Nom association/Sigle]],Tableau1[],7,FALSE),"")</f>
        <v/>
      </c>
      <c r="P898" s="222"/>
      <c r="Q898" s="333"/>
      <c r="R898" s="222"/>
      <c r="S898" s="223"/>
      <c r="T898" s="224"/>
      <c r="U898" s="224"/>
      <c r="V898" s="222"/>
      <c r="W898" s="220"/>
      <c r="X898" s="220" t="str">
        <f>IF(ISBLANK(Tableau2[[#This Row],[Date de début]]),"",UPPER(TEXT(Tableau2[[#This Row],[Date de début]],"mmm")))</f>
        <v/>
      </c>
      <c r="Y898" s="219" t="str">
        <f>IF(ISBLANK(Tableau2[[#This Row],[Date de début]]),"",UPPER(TEXT(Tableau2[[#This Row],[Date de début]],"AAAA")))</f>
        <v/>
      </c>
      <c r="Z898" s="220"/>
      <c r="AA898" s="218" t="str">
        <f>IF(ISBLANK(Tableau2[[#This Row],[Date de fin]]),"",UPPER(TEXT(Tableau2[[#This Row],[Date de fin]],"mmm")))</f>
        <v/>
      </c>
      <c r="AB898" s="221" t="str">
        <f>IF(ISBLANK(Tableau2[[#This Row],[Date de fin]]),"",UPPER(TEXT(Tableau2[[#This Row],[Date de fin]],"AAAA")))</f>
        <v/>
      </c>
      <c r="AC898" s="229">
        <f>DATEDIF(Tableau2[[#This Row],[Date de début]],Tableau2[[#This Row],[Date de fin]],"m")</f>
        <v>0</v>
      </c>
      <c r="AD898" s="224"/>
      <c r="AE898" s="225"/>
      <c r="AF898" s="225"/>
      <c r="AG898" s="222"/>
      <c r="AH898" s="227"/>
      <c r="AI898" s="226"/>
      <c r="AJ898" s="340"/>
      <c r="AK898" s="341">
        <f t="shared" si="15"/>
        <v>0</v>
      </c>
      <c r="AL898" s="342"/>
    </row>
    <row r="899" spans="3:38" ht="14" x14ac:dyDescent="0.35">
      <c r="C899" s="241"/>
      <c r="D899" s="225" t="str">
        <f>IF(ISBLANK(Tableau2[[#This Row],[Date de signature]]),"",UPPER(TEXT(Tableau2[[#This Row],[Date de signature]],"mmm")))</f>
        <v/>
      </c>
      <c r="E899" s="231" t="str">
        <f>IF(ISBLANK(Tableau2[[#This Row],[Date de signature]]),"",UPPER(TEXT(Tableau2[[#This Row],[Date de signature]],"AAAA")))</f>
        <v/>
      </c>
      <c r="F899" s="240"/>
      <c r="G899" s="242"/>
      <c r="H899" s="328"/>
      <c r="I899" s="327"/>
      <c r="J899" s="333"/>
      <c r="K899" s="324" t="str">
        <f>IFERROR(VLOOKUP(Tableau2[[#This Row],[Nom association/Sigle]],Tableau1[],2,FALSE),"")</f>
        <v/>
      </c>
      <c r="L899" s="324" t="str">
        <f>IFERROR(VLOOKUP(Tableau2[[#This Row],[Nom association/Sigle]],Tableau1[],4,FALSE),"")</f>
        <v/>
      </c>
      <c r="M899" s="324" t="str">
        <f>IFERROR(VLOOKUP(Tableau2[[#This Row],[Nom association/Sigle]],Tableau1[],5,FALSE),"")</f>
        <v/>
      </c>
      <c r="N899" s="73" t="str">
        <f>IFERROR(VLOOKUP(Tableau2[[#This Row],[Nom association/Sigle]],Tableau1[],6,FALSE),"")</f>
        <v/>
      </c>
      <c r="O899" s="324" t="str">
        <f>IFERROR(VLOOKUP(Tableau2[[#This Row],[Nom association/Sigle]],Tableau1[],7,FALSE),"")</f>
        <v/>
      </c>
      <c r="P899" s="222"/>
      <c r="Q899" s="333"/>
      <c r="R899" s="222"/>
      <c r="S899" s="223"/>
      <c r="T899" s="224"/>
      <c r="U899" s="224"/>
      <c r="V899" s="222"/>
      <c r="W899" s="220"/>
      <c r="X899" s="220" t="str">
        <f>IF(ISBLANK(Tableau2[[#This Row],[Date de début]]),"",UPPER(TEXT(Tableau2[[#This Row],[Date de début]],"mmm")))</f>
        <v/>
      </c>
      <c r="Y899" s="219" t="str">
        <f>IF(ISBLANK(Tableau2[[#This Row],[Date de début]]),"",UPPER(TEXT(Tableau2[[#This Row],[Date de début]],"AAAA")))</f>
        <v/>
      </c>
      <c r="Z899" s="220"/>
      <c r="AA899" s="218" t="str">
        <f>IF(ISBLANK(Tableau2[[#This Row],[Date de fin]]),"",UPPER(TEXT(Tableau2[[#This Row],[Date de fin]],"mmm")))</f>
        <v/>
      </c>
      <c r="AB899" s="221" t="str">
        <f>IF(ISBLANK(Tableau2[[#This Row],[Date de fin]]),"",UPPER(TEXT(Tableau2[[#This Row],[Date de fin]],"AAAA")))</f>
        <v/>
      </c>
      <c r="AC899" s="229">
        <f>DATEDIF(Tableau2[[#This Row],[Date de début]],Tableau2[[#This Row],[Date de fin]],"m")</f>
        <v>0</v>
      </c>
      <c r="AD899" s="224"/>
      <c r="AE899" s="225"/>
      <c r="AF899" s="225"/>
      <c r="AG899" s="222"/>
      <c r="AH899" s="227"/>
      <c r="AI899" s="226"/>
      <c r="AJ899" s="340"/>
      <c r="AK899" s="341">
        <f t="shared" si="15"/>
        <v>0</v>
      </c>
      <c r="AL899" s="342"/>
    </row>
    <row r="900" spans="3:38" ht="14" x14ac:dyDescent="0.35">
      <c r="C900" s="241"/>
      <c r="D900" s="225" t="str">
        <f>IF(ISBLANK(Tableau2[[#This Row],[Date de signature]]),"",UPPER(TEXT(Tableau2[[#This Row],[Date de signature]],"mmm")))</f>
        <v/>
      </c>
      <c r="E900" s="231" t="str">
        <f>IF(ISBLANK(Tableau2[[#This Row],[Date de signature]]),"",UPPER(TEXT(Tableau2[[#This Row],[Date de signature]],"AAAA")))</f>
        <v/>
      </c>
      <c r="F900" s="240"/>
      <c r="G900" s="242"/>
      <c r="H900" s="328"/>
      <c r="I900" s="327"/>
      <c r="J900" s="333"/>
      <c r="K900" s="324" t="str">
        <f>IFERROR(VLOOKUP(Tableau2[[#This Row],[Nom association/Sigle]],Tableau1[],2,FALSE),"")</f>
        <v/>
      </c>
      <c r="L900" s="324" t="str">
        <f>IFERROR(VLOOKUP(Tableau2[[#This Row],[Nom association/Sigle]],Tableau1[],4,FALSE),"")</f>
        <v/>
      </c>
      <c r="M900" s="324" t="str">
        <f>IFERROR(VLOOKUP(Tableau2[[#This Row],[Nom association/Sigle]],Tableau1[],5,FALSE),"")</f>
        <v/>
      </c>
      <c r="N900" s="73" t="str">
        <f>IFERROR(VLOOKUP(Tableau2[[#This Row],[Nom association/Sigle]],Tableau1[],6,FALSE),"")</f>
        <v/>
      </c>
      <c r="O900" s="324" t="str">
        <f>IFERROR(VLOOKUP(Tableau2[[#This Row],[Nom association/Sigle]],Tableau1[],7,FALSE),"")</f>
        <v/>
      </c>
      <c r="P900" s="222"/>
      <c r="Q900" s="333"/>
      <c r="R900" s="222"/>
      <c r="S900" s="223"/>
      <c r="T900" s="224"/>
      <c r="U900" s="224"/>
      <c r="V900" s="222"/>
      <c r="W900" s="220"/>
      <c r="X900" s="220" t="str">
        <f>IF(ISBLANK(Tableau2[[#This Row],[Date de début]]),"",UPPER(TEXT(Tableau2[[#This Row],[Date de début]],"mmm")))</f>
        <v/>
      </c>
      <c r="Y900" s="219" t="str">
        <f>IF(ISBLANK(Tableau2[[#This Row],[Date de début]]),"",UPPER(TEXT(Tableau2[[#This Row],[Date de début]],"AAAA")))</f>
        <v/>
      </c>
      <c r="Z900" s="220"/>
      <c r="AA900" s="218" t="str">
        <f>IF(ISBLANK(Tableau2[[#This Row],[Date de fin]]),"",UPPER(TEXT(Tableau2[[#This Row],[Date de fin]],"mmm")))</f>
        <v/>
      </c>
      <c r="AB900" s="221" t="str">
        <f>IF(ISBLANK(Tableau2[[#This Row],[Date de fin]]),"",UPPER(TEXT(Tableau2[[#This Row],[Date de fin]],"AAAA")))</f>
        <v/>
      </c>
      <c r="AC900" s="229">
        <f>DATEDIF(Tableau2[[#This Row],[Date de début]],Tableau2[[#This Row],[Date de fin]],"m")</f>
        <v>0</v>
      </c>
      <c r="AD900" s="224"/>
      <c r="AE900" s="225"/>
      <c r="AF900" s="225"/>
      <c r="AG900" s="222"/>
      <c r="AH900" s="227"/>
      <c r="AI900" s="226"/>
      <c r="AJ900" s="340"/>
      <c r="AK900" s="341">
        <f t="shared" si="15"/>
        <v>0</v>
      </c>
      <c r="AL900" s="342"/>
    </row>
    <row r="901" spans="3:38" ht="14" x14ac:dyDescent="0.35">
      <c r="C901" s="241"/>
      <c r="D901" s="225" t="str">
        <f>IF(ISBLANK(Tableau2[[#This Row],[Date de signature]]),"",UPPER(TEXT(Tableau2[[#This Row],[Date de signature]],"mmm")))</f>
        <v/>
      </c>
      <c r="E901" s="231" t="str">
        <f>IF(ISBLANK(Tableau2[[#This Row],[Date de signature]]),"",UPPER(TEXT(Tableau2[[#This Row],[Date de signature]],"AAAA")))</f>
        <v/>
      </c>
      <c r="F901" s="240"/>
      <c r="G901" s="242"/>
      <c r="H901" s="328"/>
      <c r="I901" s="327"/>
      <c r="J901" s="333"/>
      <c r="K901" s="324" t="str">
        <f>IFERROR(VLOOKUP(Tableau2[[#This Row],[Nom association/Sigle]],Tableau1[],2,FALSE),"")</f>
        <v/>
      </c>
      <c r="L901" s="324" t="str">
        <f>IFERROR(VLOOKUP(Tableau2[[#This Row],[Nom association/Sigle]],Tableau1[],4,FALSE),"")</f>
        <v/>
      </c>
      <c r="M901" s="324" t="str">
        <f>IFERROR(VLOOKUP(Tableau2[[#This Row],[Nom association/Sigle]],Tableau1[],5,FALSE),"")</f>
        <v/>
      </c>
      <c r="N901" s="73" t="str">
        <f>IFERROR(VLOOKUP(Tableau2[[#This Row],[Nom association/Sigle]],Tableau1[],6,FALSE),"")</f>
        <v/>
      </c>
      <c r="O901" s="324" t="str">
        <f>IFERROR(VLOOKUP(Tableau2[[#This Row],[Nom association/Sigle]],Tableau1[],7,FALSE),"")</f>
        <v/>
      </c>
      <c r="P901" s="222"/>
      <c r="Q901" s="333"/>
      <c r="R901" s="222"/>
      <c r="S901" s="223"/>
      <c r="T901" s="224"/>
      <c r="U901" s="224"/>
      <c r="V901" s="222"/>
      <c r="W901" s="220"/>
      <c r="X901" s="220" t="str">
        <f>IF(ISBLANK(Tableau2[[#This Row],[Date de début]]),"",UPPER(TEXT(Tableau2[[#This Row],[Date de début]],"mmm")))</f>
        <v/>
      </c>
      <c r="Y901" s="219" t="str">
        <f>IF(ISBLANK(Tableau2[[#This Row],[Date de début]]),"",UPPER(TEXT(Tableau2[[#This Row],[Date de début]],"AAAA")))</f>
        <v/>
      </c>
      <c r="Z901" s="220"/>
      <c r="AA901" s="218" t="str">
        <f>IF(ISBLANK(Tableau2[[#This Row],[Date de fin]]),"",UPPER(TEXT(Tableau2[[#This Row],[Date de fin]],"mmm")))</f>
        <v/>
      </c>
      <c r="AB901" s="221" t="str">
        <f>IF(ISBLANK(Tableau2[[#This Row],[Date de fin]]),"",UPPER(TEXT(Tableau2[[#This Row],[Date de fin]],"AAAA")))</f>
        <v/>
      </c>
      <c r="AC901" s="229">
        <f>DATEDIF(Tableau2[[#This Row],[Date de début]],Tableau2[[#This Row],[Date de fin]],"m")</f>
        <v>0</v>
      </c>
      <c r="AD901" s="224"/>
      <c r="AE901" s="225"/>
      <c r="AF901" s="225"/>
      <c r="AG901" s="222"/>
      <c r="AH901" s="227"/>
      <c r="AI901" s="226"/>
      <c r="AJ901" s="340"/>
      <c r="AK901" s="341">
        <f t="shared" si="15"/>
        <v>0</v>
      </c>
      <c r="AL901" s="342"/>
    </row>
    <row r="902" spans="3:38" ht="14" x14ac:dyDescent="0.35">
      <c r="C902" s="241"/>
      <c r="D902" s="225" t="str">
        <f>IF(ISBLANK(Tableau2[[#This Row],[Date de signature]]),"",UPPER(TEXT(Tableau2[[#This Row],[Date de signature]],"mmm")))</f>
        <v/>
      </c>
      <c r="E902" s="231" t="str">
        <f>IF(ISBLANK(Tableau2[[#This Row],[Date de signature]]),"",UPPER(TEXT(Tableau2[[#This Row],[Date de signature]],"AAAA")))</f>
        <v/>
      </c>
      <c r="F902" s="240"/>
      <c r="G902" s="242"/>
      <c r="H902" s="328"/>
      <c r="I902" s="327"/>
      <c r="J902" s="333"/>
      <c r="K902" s="324" t="str">
        <f>IFERROR(VLOOKUP(Tableau2[[#This Row],[Nom association/Sigle]],Tableau1[],2,FALSE),"")</f>
        <v/>
      </c>
      <c r="L902" s="324" t="str">
        <f>IFERROR(VLOOKUP(Tableau2[[#This Row],[Nom association/Sigle]],Tableau1[],4,FALSE),"")</f>
        <v/>
      </c>
      <c r="M902" s="324" t="str">
        <f>IFERROR(VLOOKUP(Tableau2[[#This Row],[Nom association/Sigle]],Tableau1[],5,FALSE),"")</f>
        <v/>
      </c>
      <c r="N902" s="73" t="str">
        <f>IFERROR(VLOOKUP(Tableau2[[#This Row],[Nom association/Sigle]],Tableau1[],6,FALSE),"")</f>
        <v/>
      </c>
      <c r="O902" s="324" t="str">
        <f>IFERROR(VLOOKUP(Tableau2[[#This Row],[Nom association/Sigle]],Tableau1[],7,FALSE),"")</f>
        <v/>
      </c>
      <c r="P902" s="222"/>
      <c r="Q902" s="333"/>
      <c r="R902" s="222"/>
      <c r="S902" s="223"/>
      <c r="T902" s="224"/>
      <c r="U902" s="224"/>
      <c r="V902" s="222"/>
      <c r="W902" s="220"/>
      <c r="X902" s="220" t="str">
        <f>IF(ISBLANK(Tableau2[[#This Row],[Date de début]]),"",UPPER(TEXT(Tableau2[[#This Row],[Date de début]],"mmm")))</f>
        <v/>
      </c>
      <c r="Y902" s="219" t="str">
        <f>IF(ISBLANK(Tableau2[[#This Row],[Date de début]]),"",UPPER(TEXT(Tableau2[[#This Row],[Date de début]],"AAAA")))</f>
        <v/>
      </c>
      <c r="Z902" s="220"/>
      <c r="AA902" s="218" t="str">
        <f>IF(ISBLANK(Tableau2[[#This Row],[Date de fin]]),"",UPPER(TEXT(Tableau2[[#This Row],[Date de fin]],"mmm")))</f>
        <v/>
      </c>
      <c r="AB902" s="221" t="str">
        <f>IF(ISBLANK(Tableau2[[#This Row],[Date de fin]]),"",UPPER(TEXT(Tableau2[[#This Row],[Date de fin]],"AAAA")))</f>
        <v/>
      </c>
      <c r="AC902" s="229">
        <f>DATEDIF(Tableau2[[#This Row],[Date de début]],Tableau2[[#This Row],[Date de fin]],"m")</f>
        <v>0</v>
      </c>
      <c r="AD902" s="224"/>
      <c r="AE902" s="225"/>
      <c r="AF902" s="225"/>
      <c r="AG902" s="222"/>
      <c r="AH902" s="227"/>
      <c r="AI902" s="226"/>
      <c r="AJ902" s="340"/>
      <c r="AK902" s="341">
        <f t="shared" si="15"/>
        <v>0</v>
      </c>
      <c r="AL902" s="342"/>
    </row>
    <row r="903" spans="3:38" ht="14" x14ac:dyDescent="0.35">
      <c r="C903" s="241"/>
      <c r="D903" s="225" t="str">
        <f>IF(ISBLANK(Tableau2[[#This Row],[Date de signature]]),"",UPPER(TEXT(Tableau2[[#This Row],[Date de signature]],"mmm")))</f>
        <v/>
      </c>
      <c r="E903" s="231" t="str">
        <f>IF(ISBLANK(Tableau2[[#This Row],[Date de signature]]),"",UPPER(TEXT(Tableau2[[#This Row],[Date de signature]],"AAAA")))</f>
        <v/>
      </c>
      <c r="F903" s="240"/>
      <c r="G903" s="242"/>
      <c r="H903" s="328"/>
      <c r="I903" s="327"/>
      <c r="J903" s="333"/>
      <c r="K903" s="324" t="str">
        <f>IFERROR(VLOOKUP(Tableau2[[#This Row],[Nom association/Sigle]],Tableau1[],2,FALSE),"")</f>
        <v/>
      </c>
      <c r="L903" s="324" t="str">
        <f>IFERROR(VLOOKUP(Tableau2[[#This Row],[Nom association/Sigle]],Tableau1[],4,FALSE),"")</f>
        <v/>
      </c>
      <c r="M903" s="324" t="str">
        <f>IFERROR(VLOOKUP(Tableau2[[#This Row],[Nom association/Sigle]],Tableau1[],5,FALSE),"")</f>
        <v/>
      </c>
      <c r="N903" s="73" t="str">
        <f>IFERROR(VLOOKUP(Tableau2[[#This Row],[Nom association/Sigle]],Tableau1[],6,FALSE),"")</f>
        <v/>
      </c>
      <c r="O903" s="324" t="str">
        <f>IFERROR(VLOOKUP(Tableau2[[#This Row],[Nom association/Sigle]],Tableau1[],7,FALSE),"")</f>
        <v/>
      </c>
      <c r="P903" s="222"/>
      <c r="Q903" s="333"/>
      <c r="R903" s="222"/>
      <c r="S903" s="223"/>
      <c r="T903" s="224"/>
      <c r="U903" s="224"/>
      <c r="V903" s="222"/>
      <c r="W903" s="220"/>
      <c r="X903" s="220" t="str">
        <f>IF(ISBLANK(Tableau2[[#This Row],[Date de début]]),"",UPPER(TEXT(Tableau2[[#This Row],[Date de début]],"mmm")))</f>
        <v/>
      </c>
      <c r="Y903" s="219" t="str">
        <f>IF(ISBLANK(Tableau2[[#This Row],[Date de début]]),"",UPPER(TEXT(Tableau2[[#This Row],[Date de début]],"AAAA")))</f>
        <v/>
      </c>
      <c r="Z903" s="220"/>
      <c r="AA903" s="218" t="str">
        <f>IF(ISBLANK(Tableau2[[#This Row],[Date de fin]]),"",UPPER(TEXT(Tableau2[[#This Row],[Date de fin]],"mmm")))</f>
        <v/>
      </c>
      <c r="AB903" s="221" t="str">
        <f>IF(ISBLANK(Tableau2[[#This Row],[Date de fin]]),"",UPPER(TEXT(Tableau2[[#This Row],[Date de fin]],"AAAA")))</f>
        <v/>
      </c>
      <c r="AC903" s="229">
        <f>DATEDIF(Tableau2[[#This Row],[Date de début]],Tableau2[[#This Row],[Date de fin]],"m")</f>
        <v>0</v>
      </c>
      <c r="AD903" s="224"/>
      <c r="AE903" s="225"/>
      <c r="AF903" s="225"/>
      <c r="AG903" s="222"/>
      <c r="AH903" s="227"/>
      <c r="AI903" s="226"/>
      <c r="AJ903" s="340"/>
      <c r="AK903" s="341">
        <f t="shared" si="15"/>
        <v>0</v>
      </c>
      <c r="AL903" s="342"/>
    </row>
    <row r="904" spans="3:38" ht="14" x14ac:dyDescent="0.35">
      <c r="C904" s="241"/>
      <c r="D904" s="225" t="str">
        <f>IF(ISBLANK(Tableau2[[#This Row],[Date de signature]]),"",UPPER(TEXT(Tableau2[[#This Row],[Date de signature]],"mmm")))</f>
        <v/>
      </c>
      <c r="E904" s="231" t="str">
        <f>IF(ISBLANK(Tableau2[[#This Row],[Date de signature]]),"",UPPER(TEXT(Tableau2[[#This Row],[Date de signature]],"AAAA")))</f>
        <v/>
      </c>
      <c r="F904" s="240"/>
      <c r="G904" s="242"/>
      <c r="H904" s="328"/>
      <c r="I904" s="327"/>
      <c r="J904" s="333"/>
      <c r="K904" s="324" t="str">
        <f>IFERROR(VLOOKUP(Tableau2[[#This Row],[Nom association/Sigle]],Tableau1[],2,FALSE),"")</f>
        <v/>
      </c>
      <c r="L904" s="324" t="str">
        <f>IFERROR(VLOOKUP(Tableau2[[#This Row],[Nom association/Sigle]],Tableau1[],4,FALSE),"")</f>
        <v/>
      </c>
      <c r="M904" s="324" t="str">
        <f>IFERROR(VLOOKUP(Tableau2[[#This Row],[Nom association/Sigle]],Tableau1[],5,FALSE),"")</f>
        <v/>
      </c>
      <c r="N904" s="73" t="str">
        <f>IFERROR(VLOOKUP(Tableau2[[#This Row],[Nom association/Sigle]],Tableau1[],6,FALSE),"")</f>
        <v/>
      </c>
      <c r="O904" s="324" t="str">
        <f>IFERROR(VLOOKUP(Tableau2[[#This Row],[Nom association/Sigle]],Tableau1[],7,FALSE),"")</f>
        <v/>
      </c>
      <c r="P904" s="222"/>
      <c r="Q904" s="333"/>
      <c r="R904" s="222"/>
      <c r="S904" s="223"/>
      <c r="T904" s="224"/>
      <c r="U904" s="224"/>
      <c r="V904" s="222"/>
      <c r="W904" s="220"/>
      <c r="X904" s="220" t="str">
        <f>IF(ISBLANK(Tableau2[[#This Row],[Date de début]]),"",UPPER(TEXT(Tableau2[[#This Row],[Date de début]],"mmm")))</f>
        <v/>
      </c>
      <c r="Y904" s="219" t="str">
        <f>IF(ISBLANK(Tableau2[[#This Row],[Date de début]]),"",UPPER(TEXT(Tableau2[[#This Row],[Date de début]],"AAAA")))</f>
        <v/>
      </c>
      <c r="Z904" s="220"/>
      <c r="AA904" s="218" t="str">
        <f>IF(ISBLANK(Tableau2[[#This Row],[Date de fin]]),"",UPPER(TEXT(Tableau2[[#This Row],[Date de fin]],"mmm")))</f>
        <v/>
      </c>
      <c r="AB904" s="221" t="str">
        <f>IF(ISBLANK(Tableau2[[#This Row],[Date de fin]]),"",UPPER(TEXT(Tableau2[[#This Row],[Date de fin]],"AAAA")))</f>
        <v/>
      </c>
      <c r="AC904" s="229">
        <f>DATEDIF(Tableau2[[#This Row],[Date de début]],Tableau2[[#This Row],[Date de fin]],"m")</f>
        <v>0</v>
      </c>
      <c r="AD904" s="224"/>
      <c r="AE904" s="225"/>
      <c r="AF904" s="225"/>
      <c r="AG904" s="222"/>
      <c r="AH904" s="227"/>
      <c r="AI904" s="226"/>
      <c r="AJ904" s="340"/>
      <c r="AK904" s="341">
        <f t="shared" si="15"/>
        <v>0</v>
      </c>
      <c r="AL904" s="342"/>
    </row>
    <row r="905" spans="3:38" ht="14" x14ac:dyDescent="0.35">
      <c r="C905" s="241"/>
      <c r="D905" s="225" t="str">
        <f>IF(ISBLANK(Tableau2[[#This Row],[Date de signature]]),"",UPPER(TEXT(Tableau2[[#This Row],[Date de signature]],"mmm")))</f>
        <v/>
      </c>
      <c r="E905" s="231" t="str">
        <f>IF(ISBLANK(Tableau2[[#This Row],[Date de signature]]),"",UPPER(TEXT(Tableau2[[#This Row],[Date de signature]],"AAAA")))</f>
        <v/>
      </c>
      <c r="F905" s="240"/>
      <c r="G905" s="242"/>
      <c r="H905" s="328"/>
      <c r="I905" s="327"/>
      <c r="J905" s="333"/>
      <c r="K905" s="324" t="str">
        <f>IFERROR(VLOOKUP(Tableau2[[#This Row],[Nom association/Sigle]],Tableau1[],2,FALSE),"")</f>
        <v/>
      </c>
      <c r="L905" s="324" t="str">
        <f>IFERROR(VLOOKUP(Tableau2[[#This Row],[Nom association/Sigle]],Tableau1[],4,FALSE),"")</f>
        <v/>
      </c>
      <c r="M905" s="324" t="str">
        <f>IFERROR(VLOOKUP(Tableau2[[#This Row],[Nom association/Sigle]],Tableau1[],5,FALSE),"")</f>
        <v/>
      </c>
      <c r="N905" s="73" t="str">
        <f>IFERROR(VLOOKUP(Tableau2[[#This Row],[Nom association/Sigle]],Tableau1[],6,FALSE),"")</f>
        <v/>
      </c>
      <c r="O905" s="324" t="str">
        <f>IFERROR(VLOOKUP(Tableau2[[#This Row],[Nom association/Sigle]],Tableau1[],7,FALSE),"")</f>
        <v/>
      </c>
      <c r="P905" s="222"/>
      <c r="Q905" s="333"/>
      <c r="R905" s="222"/>
      <c r="S905" s="223"/>
      <c r="T905" s="224"/>
      <c r="U905" s="224"/>
      <c r="V905" s="222"/>
      <c r="W905" s="220"/>
      <c r="X905" s="220" t="str">
        <f>IF(ISBLANK(Tableau2[[#This Row],[Date de début]]),"",UPPER(TEXT(Tableau2[[#This Row],[Date de début]],"mmm")))</f>
        <v/>
      </c>
      <c r="Y905" s="219" t="str">
        <f>IF(ISBLANK(Tableau2[[#This Row],[Date de début]]),"",UPPER(TEXT(Tableau2[[#This Row],[Date de début]],"AAAA")))</f>
        <v/>
      </c>
      <c r="Z905" s="220"/>
      <c r="AA905" s="218" t="str">
        <f>IF(ISBLANK(Tableau2[[#This Row],[Date de fin]]),"",UPPER(TEXT(Tableau2[[#This Row],[Date de fin]],"mmm")))</f>
        <v/>
      </c>
      <c r="AB905" s="221" t="str">
        <f>IF(ISBLANK(Tableau2[[#This Row],[Date de fin]]),"",UPPER(TEXT(Tableau2[[#This Row],[Date de fin]],"AAAA")))</f>
        <v/>
      </c>
      <c r="AC905" s="229">
        <f>DATEDIF(Tableau2[[#This Row],[Date de début]],Tableau2[[#This Row],[Date de fin]],"m")</f>
        <v>0</v>
      </c>
      <c r="AD905" s="224"/>
      <c r="AE905" s="225"/>
      <c r="AF905" s="225"/>
      <c r="AG905" s="222"/>
      <c r="AH905" s="227"/>
      <c r="AI905" s="226"/>
      <c r="AJ905" s="340"/>
      <c r="AK905" s="341">
        <f t="shared" si="15"/>
        <v>0</v>
      </c>
      <c r="AL905" s="342"/>
    </row>
    <row r="906" spans="3:38" ht="14" x14ac:dyDescent="0.35">
      <c r="C906" s="241"/>
      <c r="D906" s="225" t="str">
        <f>IF(ISBLANK(Tableau2[[#This Row],[Date de signature]]),"",UPPER(TEXT(Tableau2[[#This Row],[Date de signature]],"mmm")))</f>
        <v/>
      </c>
      <c r="E906" s="231" t="str">
        <f>IF(ISBLANK(Tableau2[[#This Row],[Date de signature]]),"",UPPER(TEXT(Tableau2[[#This Row],[Date de signature]],"AAAA")))</f>
        <v/>
      </c>
      <c r="F906" s="240"/>
      <c r="G906" s="242"/>
      <c r="H906" s="328"/>
      <c r="I906" s="327"/>
      <c r="J906" s="333"/>
      <c r="K906" s="324" t="str">
        <f>IFERROR(VLOOKUP(Tableau2[[#This Row],[Nom association/Sigle]],Tableau1[],2,FALSE),"")</f>
        <v/>
      </c>
      <c r="L906" s="324" t="str">
        <f>IFERROR(VLOOKUP(Tableau2[[#This Row],[Nom association/Sigle]],Tableau1[],4,FALSE),"")</f>
        <v/>
      </c>
      <c r="M906" s="324" t="str">
        <f>IFERROR(VLOOKUP(Tableau2[[#This Row],[Nom association/Sigle]],Tableau1[],5,FALSE),"")</f>
        <v/>
      </c>
      <c r="N906" s="73" t="str">
        <f>IFERROR(VLOOKUP(Tableau2[[#This Row],[Nom association/Sigle]],Tableau1[],6,FALSE),"")</f>
        <v/>
      </c>
      <c r="O906" s="324" t="str">
        <f>IFERROR(VLOOKUP(Tableau2[[#This Row],[Nom association/Sigle]],Tableau1[],7,FALSE),"")</f>
        <v/>
      </c>
      <c r="P906" s="222"/>
      <c r="Q906" s="333"/>
      <c r="R906" s="222"/>
      <c r="S906" s="223"/>
      <c r="T906" s="224"/>
      <c r="U906" s="224"/>
      <c r="V906" s="222"/>
      <c r="W906" s="220"/>
      <c r="X906" s="220" t="str">
        <f>IF(ISBLANK(Tableau2[[#This Row],[Date de début]]),"",UPPER(TEXT(Tableau2[[#This Row],[Date de début]],"mmm")))</f>
        <v/>
      </c>
      <c r="Y906" s="219" t="str">
        <f>IF(ISBLANK(Tableau2[[#This Row],[Date de début]]),"",UPPER(TEXT(Tableau2[[#This Row],[Date de début]],"AAAA")))</f>
        <v/>
      </c>
      <c r="Z906" s="220"/>
      <c r="AA906" s="218" t="str">
        <f>IF(ISBLANK(Tableau2[[#This Row],[Date de fin]]),"",UPPER(TEXT(Tableau2[[#This Row],[Date de fin]],"mmm")))</f>
        <v/>
      </c>
      <c r="AB906" s="221" t="str">
        <f>IF(ISBLANK(Tableau2[[#This Row],[Date de fin]]),"",UPPER(TEXT(Tableau2[[#This Row],[Date de fin]],"AAAA")))</f>
        <v/>
      </c>
      <c r="AC906" s="229">
        <f>DATEDIF(Tableau2[[#This Row],[Date de début]],Tableau2[[#This Row],[Date de fin]],"m")</f>
        <v>0</v>
      </c>
      <c r="AD906" s="224"/>
      <c r="AE906" s="225"/>
      <c r="AF906" s="225"/>
      <c r="AG906" s="222"/>
      <c r="AH906" s="227"/>
      <c r="AI906" s="226"/>
      <c r="AJ906" s="340"/>
      <c r="AK906" s="341">
        <f t="shared" si="15"/>
        <v>0</v>
      </c>
      <c r="AL906" s="342"/>
    </row>
    <row r="907" spans="3:38" ht="14" x14ac:dyDescent="0.35">
      <c r="C907" s="241"/>
      <c r="D907" s="225" t="str">
        <f>IF(ISBLANK(Tableau2[[#This Row],[Date de signature]]),"",UPPER(TEXT(Tableau2[[#This Row],[Date de signature]],"mmm")))</f>
        <v/>
      </c>
      <c r="E907" s="231" t="str">
        <f>IF(ISBLANK(Tableau2[[#This Row],[Date de signature]]),"",UPPER(TEXT(Tableau2[[#This Row],[Date de signature]],"AAAA")))</f>
        <v/>
      </c>
      <c r="F907" s="240"/>
      <c r="G907" s="242"/>
      <c r="H907" s="328"/>
      <c r="I907" s="327"/>
      <c r="J907" s="333"/>
      <c r="K907" s="324" t="str">
        <f>IFERROR(VLOOKUP(Tableau2[[#This Row],[Nom association/Sigle]],Tableau1[],2,FALSE),"")</f>
        <v/>
      </c>
      <c r="L907" s="324" t="str">
        <f>IFERROR(VLOOKUP(Tableau2[[#This Row],[Nom association/Sigle]],Tableau1[],4,FALSE),"")</f>
        <v/>
      </c>
      <c r="M907" s="324" t="str">
        <f>IFERROR(VLOOKUP(Tableau2[[#This Row],[Nom association/Sigle]],Tableau1[],5,FALSE),"")</f>
        <v/>
      </c>
      <c r="N907" s="73" t="str">
        <f>IFERROR(VLOOKUP(Tableau2[[#This Row],[Nom association/Sigle]],Tableau1[],6,FALSE),"")</f>
        <v/>
      </c>
      <c r="O907" s="324" t="str">
        <f>IFERROR(VLOOKUP(Tableau2[[#This Row],[Nom association/Sigle]],Tableau1[],7,FALSE),"")</f>
        <v/>
      </c>
      <c r="P907" s="222"/>
      <c r="Q907" s="333"/>
      <c r="R907" s="222"/>
      <c r="S907" s="223"/>
      <c r="T907" s="224"/>
      <c r="U907" s="224"/>
      <c r="V907" s="222"/>
      <c r="W907" s="220"/>
      <c r="X907" s="220" t="str">
        <f>IF(ISBLANK(Tableau2[[#This Row],[Date de début]]),"",UPPER(TEXT(Tableau2[[#This Row],[Date de début]],"mmm")))</f>
        <v/>
      </c>
      <c r="Y907" s="219" t="str">
        <f>IF(ISBLANK(Tableau2[[#This Row],[Date de début]]),"",UPPER(TEXT(Tableau2[[#This Row],[Date de début]],"AAAA")))</f>
        <v/>
      </c>
      <c r="Z907" s="220"/>
      <c r="AA907" s="218" t="str">
        <f>IF(ISBLANK(Tableau2[[#This Row],[Date de fin]]),"",UPPER(TEXT(Tableau2[[#This Row],[Date de fin]],"mmm")))</f>
        <v/>
      </c>
      <c r="AB907" s="221" t="str">
        <f>IF(ISBLANK(Tableau2[[#This Row],[Date de fin]]),"",UPPER(TEXT(Tableau2[[#This Row],[Date de fin]],"AAAA")))</f>
        <v/>
      </c>
      <c r="AC907" s="229">
        <f>DATEDIF(Tableau2[[#This Row],[Date de début]],Tableau2[[#This Row],[Date de fin]],"m")</f>
        <v>0</v>
      </c>
      <c r="AD907" s="224"/>
      <c r="AE907" s="225"/>
      <c r="AF907" s="225"/>
      <c r="AG907" s="222"/>
      <c r="AH907" s="227"/>
      <c r="AI907" s="226"/>
      <c r="AJ907" s="340"/>
      <c r="AK907" s="341">
        <f t="shared" si="15"/>
        <v>0</v>
      </c>
      <c r="AL907" s="342"/>
    </row>
    <row r="908" spans="3:38" ht="14" x14ac:dyDescent="0.35">
      <c r="C908" s="241"/>
      <c r="D908" s="225" t="str">
        <f>IF(ISBLANK(Tableau2[[#This Row],[Date de signature]]),"",UPPER(TEXT(Tableau2[[#This Row],[Date de signature]],"mmm")))</f>
        <v/>
      </c>
      <c r="E908" s="231" t="str">
        <f>IF(ISBLANK(Tableau2[[#This Row],[Date de signature]]),"",UPPER(TEXT(Tableau2[[#This Row],[Date de signature]],"AAAA")))</f>
        <v/>
      </c>
      <c r="F908" s="240"/>
      <c r="G908" s="242"/>
      <c r="H908" s="328"/>
      <c r="I908" s="327"/>
      <c r="J908" s="333"/>
      <c r="K908" s="324" t="str">
        <f>IFERROR(VLOOKUP(Tableau2[[#This Row],[Nom association/Sigle]],Tableau1[],2,FALSE),"")</f>
        <v/>
      </c>
      <c r="L908" s="324" t="str">
        <f>IFERROR(VLOOKUP(Tableau2[[#This Row],[Nom association/Sigle]],Tableau1[],4,FALSE),"")</f>
        <v/>
      </c>
      <c r="M908" s="324" t="str">
        <f>IFERROR(VLOOKUP(Tableau2[[#This Row],[Nom association/Sigle]],Tableau1[],5,FALSE),"")</f>
        <v/>
      </c>
      <c r="N908" s="73" t="str">
        <f>IFERROR(VLOOKUP(Tableau2[[#This Row],[Nom association/Sigle]],Tableau1[],6,FALSE),"")</f>
        <v/>
      </c>
      <c r="O908" s="324" t="str">
        <f>IFERROR(VLOOKUP(Tableau2[[#This Row],[Nom association/Sigle]],Tableau1[],7,FALSE),"")</f>
        <v/>
      </c>
      <c r="P908" s="222"/>
      <c r="Q908" s="333"/>
      <c r="R908" s="222"/>
      <c r="S908" s="223"/>
      <c r="T908" s="224"/>
      <c r="U908" s="224"/>
      <c r="V908" s="222"/>
      <c r="W908" s="220"/>
      <c r="X908" s="220" t="str">
        <f>IF(ISBLANK(Tableau2[[#This Row],[Date de début]]),"",UPPER(TEXT(Tableau2[[#This Row],[Date de début]],"mmm")))</f>
        <v/>
      </c>
      <c r="Y908" s="219" t="str">
        <f>IF(ISBLANK(Tableau2[[#This Row],[Date de début]]),"",UPPER(TEXT(Tableau2[[#This Row],[Date de début]],"AAAA")))</f>
        <v/>
      </c>
      <c r="Z908" s="220"/>
      <c r="AA908" s="218" t="str">
        <f>IF(ISBLANK(Tableau2[[#This Row],[Date de fin]]),"",UPPER(TEXT(Tableau2[[#This Row],[Date de fin]],"mmm")))</f>
        <v/>
      </c>
      <c r="AB908" s="221" t="str">
        <f>IF(ISBLANK(Tableau2[[#This Row],[Date de fin]]),"",UPPER(TEXT(Tableau2[[#This Row],[Date de fin]],"AAAA")))</f>
        <v/>
      </c>
      <c r="AC908" s="229">
        <f>DATEDIF(Tableau2[[#This Row],[Date de début]],Tableau2[[#This Row],[Date de fin]],"m")</f>
        <v>0</v>
      </c>
      <c r="AD908" s="224"/>
      <c r="AE908" s="225"/>
      <c r="AF908" s="225"/>
      <c r="AG908" s="222"/>
      <c r="AH908" s="227"/>
      <c r="AI908" s="226"/>
      <c r="AJ908" s="340"/>
      <c r="AK908" s="341">
        <f t="shared" si="15"/>
        <v>0</v>
      </c>
      <c r="AL908" s="342"/>
    </row>
    <row r="909" spans="3:38" ht="14" x14ac:dyDescent="0.35">
      <c r="C909" s="241"/>
      <c r="D909" s="225" t="str">
        <f>IF(ISBLANK(Tableau2[[#This Row],[Date de signature]]),"",UPPER(TEXT(Tableau2[[#This Row],[Date de signature]],"mmm")))</f>
        <v/>
      </c>
      <c r="E909" s="231" t="str">
        <f>IF(ISBLANK(Tableau2[[#This Row],[Date de signature]]),"",UPPER(TEXT(Tableau2[[#This Row],[Date de signature]],"AAAA")))</f>
        <v/>
      </c>
      <c r="F909" s="240"/>
      <c r="G909" s="242"/>
      <c r="H909" s="328"/>
      <c r="I909" s="327"/>
      <c r="J909" s="333"/>
      <c r="K909" s="324" t="str">
        <f>IFERROR(VLOOKUP(Tableau2[[#This Row],[Nom association/Sigle]],Tableau1[],2,FALSE),"")</f>
        <v/>
      </c>
      <c r="L909" s="324" t="str">
        <f>IFERROR(VLOOKUP(Tableau2[[#This Row],[Nom association/Sigle]],Tableau1[],4,FALSE),"")</f>
        <v/>
      </c>
      <c r="M909" s="324" t="str">
        <f>IFERROR(VLOOKUP(Tableau2[[#This Row],[Nom association/Sigle]],Tableau1[],5,FALSE),"")</f>
        <v/>
      </c>
      <c r="N909" s="73" t="str">
        <f>IFERROR(VLOOKUP(Tableau2[[#This Row],[Nom association/Sigle]],Tableau1[],6,FALSE),"")</f>
        <v/>
      </c>
      <c r="O909" s="324" t="str">
        <f>IFERROR(VLOOKUP(Tableau2[[#This Row],[Nom association/Sigle]],Tableau1[],7,FALSE),"")</f>
        <v/>
      </c>
      <c r="P909" s="222"/>
      <c r="Q909" s="333"/>
      <c r="R909" s="222"/>
      <c r="S909" s="223"/>
      <c r="T909" s="224"/>
      <c r="U909" s="224"/>
      <c r="V909" s="222"/>
      <c r="W909" s="220"/>
      <c r="X909" s="220" t="str">
        <f>IF(ISBLANK(Tableau2[[#This Row],[Date de début]]),"",UPPER(TEXT(Tableau2[[#This Row],[Date de début]],"mmm")))</f>
        <v/>
      </c>
      <c r="Y909" s="219" t="str">
        <f>IF(ISBLANK(Tableau2[[#This Row],[Date de début]]),"",UPPER(TEXT(Tableau2[[#This Row],[Date de début]],"AAAA")))</f>
        <v/>
      </c>
      <c r="Z909" s="220"/>
      <c r="AA909" s="218" t="str">
        <f>IF(ISBLANK(Tableau2[[#This Row],[Date de fin]]),"",UPPER(TEXT(Tableau2[[#This Row],[Date de fin]],"mmm")))</f>
        <v/>
      </c>
      <c r="AB909" s="221" t="str">
        <f>IF(ISBLANK(Tableau2[[#This Row],[Date de fin]]),"",UPPER(TEXT(Tableau2[[#This Row],[Date de fin]],"AAAA")))</f>
        <v/>
      </c>
      <c r="AC909" s="229">
        <f>DATEDIF(Tableau2[[#This Row],[Date de début]],Tableau2[[#This Row],[Date de fin]],"m")</f>
        <v>0</v>
      </c>
      <c r="AD909" s="224"/>
      <c r="AE909" s="225"/>
      <c r="AF909" s="225"/>
      <c r="AG909" s="222"/>
      <c r="AH909" s="227"/>
      <c r="AI909" s="226"/>
      <c r="AJ909" s="340"/>
      <c r="AK909" s="341">
        <f t="shared" si="15"/>
        <v>0</v>
      </c>
      <c r="AL909" s="342"/>
    </row>
    <row r="910" spans="3:38" ht="14" x14ac:dyDescent="0.35">
      <c r="C910" s="241"/>
      <c r="D910" s="225" t="str">
        <f>IF(ISBLANK(Tableau2[[#This Row],[Date de signature]]),"",UPPER(TEXT(Tableau2[[#This Row],[Date de signature]],"mmm")))</f>
        <v/>
      </c>
      <c r="E910" s="231" t="str">
        <f>IF(ISBLANK(Tableau2[[#This Row],[Date de signature]]),"",UPPER(TEXT(Tableau2[[#This Row],[Date de signature]],"AAAA")))</f>
        <v/>
      </c>
      <c r="F910" s="240"/>
      <c r="G910" s="242"/>
      <c r="H910" s="328"/>
      <c r="I910" s="327"/>
      <c r="J910" s="333"/>
      <c r="K910" s="324" t="str">
        <f>IFERROR(VLOOKUP(Tableau2[[#This Row],[Nom association/Sigle]],Tableau1[],2,FALSE),"")</f>
        <v/>
      </c>
      <c r="L910" s="324" t="str">
        <f>IFERROR(VLOOKUP(Tableau2[[#This Row],[Nom association/Sigle]],Tableau1[],4,FALSE),"")</f>
        <v/>
      </c>
      <c r="M910" s="324" t="str">
        <f>IFERROR(VLOOKUP(Tableau2[[#This Row],[Nom association/Sigle]],Tableau1[],5,FALSE),"")</f>
        <v/>
      </c>
      <c r="N910" s="73" t="str">
        <f>IFERROR(VLOOKUP(Tableau2[[#This Row],[Nom association/Sigle]],Tableau1[],6,FALSE),"")</f>
        <v/>
      </c>
      <c r="O910" s="324" t="str">
        <f>IFERROR(VLOOKUP(Tableau2[[#This Row],[Nom association/Sigle]],Tableau1[],7,FALSE),"")</f>
        <v/>
      </c>
      <c r="P910" s="222"/>
      <c r="Q910" s="333"/>
      <c r="R910" s="222"/>
      <c r="S910" s="223"/>
      <c r="T910" s="224"/>
      <c r="U910" s="224"/>
      <c r="V910" s="222"/>
      <c r="W910" s="220"/>
      <c r="X910" s="220" t="str">
        <f>IF(ISBLANK(Tableau2[[#This Row],[Date de début]]),"",UPPER(TEXT(Tableau2[[#This Row],[Date de début]],"mmm")))</f>
        <v/>
      </c>
      <c r="Y910" s="219" t="str">
        <f>IF(ISBLANK(Tableau2[[#This Row],[Date de début]]),"",UPPER(TEXT(Tableau2[[#This Row],[Date de début]],"AAAA")))</f>
        <v/>
      </c>
      <c r="Z910" s="220"/>
      <c r="AA910" s="218" t="str">
        <f>IF(ISBLANK(Tableau2[[#This Row],[Date de fin]]),"",UPPER(TEXT(Tableau2[[#This Row],[Date de fin]],"mmm")))</f>
        <v/>
      </c>
      <c r="AB910" s="221" t="str">
        <f>IF(ISBLANK(Tableau2[[#This Row],[Date de fin]]),"",UPPER(TEXT(Tableau2[[#This Row],[Date de fin]],"AAAA")))</f>
        <v/>
      </c>
      <c r="AC910" s="229">
        <f>DATEDIF(Tableau2[[#This Row],[Date de début]],Tableau2[[#This Row],[Date de fin]],"m")</f>
        <v>0</v>
      </c>
      <c r="AD910" s="224"/>
      <c r="AE910" s="225"/>
      <c r="AF910" s="225"/>
      <c r="AG910" s="222"/>
      <c r="AH910" s="227"/>
      <c r="AI910" s="226"/>
      <c r="AJ910" s="340"/>
      <c r="AK910" s="341">
        <f t="shared" si="15"/>
        <v>0</v>
      </c>
      <c r="AL910" s="342"/>
    </row>
    <row r="911" spans="3:38" ht="14" x14ac:dyDescent="0.35">
      <c r="C911" s="241"/>
      <c r="D911" s="225" t="str">
        <f>IF(ISBLANK(Tableau2[[#This Row],[Date de signature]]),"",UPPER(TEXT(Tableau2[[#This Row],[Date de signature]],"mmm")))</f>
        <v/>
      </c>
      <c r="E911" s="231" t="str">
        <f>IF(ISBLANK(Tableau2[[#This Row],[Date de signature]]),"",UPPER(TEXT(Tableau2[[#This Row],[Date de signature]],"AAAA")))</f>
        <v/>
      </c>
      <c r="F911" s="240"/>
      <c r="G911" s="242"/>
      <c r="H911" s="328"/>
      <c r="I911" s="327"/>
      <c r="J911" s="333"/>
      <c r="K911" s="324" t="str">
        <f>IFERROR(VLOOKUP(Tableau2[[#This Row],[Nom association/Sigle]],Tableau1[],2,FALSE),"")</f>
        <v/>
      </c>
      <c r="L911" s="324" t="str">
        <f>IFERROR(VLOOKUP(Tableau2[[#This Row],[Nom association/Sigle]],Tableau1[],4,FALSE),"")</f>
        <v/>
      </c>
      <c r="M911" s="324" t="str">
        <f>IFERROR(VLOOKUP(Tableau2[[#This Row],[Nom association/Sigle]],Tableau1[],5,FALSE),"")</f>
        <v/>
      </c>
      <c r="N911" s="73" t="str">
        <f>IFERROR(VLOOKUP(Tableau2[[#This Row],[Nom association/Sigle]],Tableau1[],6,FALSE),"")</f>
        <v/>
      </c>
      <c r="O911" s="324" t="str">
        <f>IFERROR(VLOOKUP(Tableau2[[#This Row],[Nom association/Sigle]],Tableau1[],7,FALSE),"")</f>
        <v/>
      </c>
      <c r="P911" s="222"/>
      <c r="Q911" s="333"/>
      <c r="R911" s="222"/>
      <c r="S911" s="223"/>
      <c r="T911" s="224"/>
      <c r="U911" s="224"/>
      <c r="V911" s="222"/>
      <c r="W911" s="220"/>
      <c r="X911" s="220" t="str">
        <f>IF(ISBLANK(Tableau2[[#This Row],[Date de début]]),"",UPPER(TEXT(Tableau2[[#This Row],[Date de début]],"mmm")))</f>
        <v/>
      </c>
      <c r="Y911" s="219" t="str">
        <f>IF(ISBLANK(Tableau2[[#This Row],[Date de début]]),"",UPPER(TEXT(Tableau2[[#This Row],[Date de début]],"AAAA")))</f>
        <v/>
      </c>
      <c r="Z911" s="220"/>
      <c r="AA911" s="218" t="str">
        <f>IF(ISBLANK(Tableau2[[#This Row],[Date de fin]]),"",UPPER(TEXT(Tableau2[[#This Row],[Date de fin]],"mmm")))</f>
        <v/>
      </c>
      <c r="AB911" s="221" t="str">
        <f>IF(ISBLANK(Tableau2[[#This Row],[Date de fin]]),"",UPPER(TEXT(Tableau2[[#This Row],[Date de fin]],"AAAA")))</f>
        <v/>
      </c>
      <c r="AC911" s="229">
        <f>DATEDIF(Tableau2[[#This Row],[Date de début]],Tableau2[[#This Row],[Date de fin]],"m")</f>
        <v>0</v>
      </c>
      <c r="AD911" s="224"/>
      <c r="AE911" s="225"/>
      <c r="AF911" s="225"/>
      <c r="AG911" s="222"/>
      <c r="AH911" s="227"/>
      <c r="AI911" s="226"/>
      <c r="AJ911" s="340"/>
      <c r="AK911" s="341">
        <f t="shared" si="15"/>
        <v>0</v>
      </c>
      <c r="AL911" s="342"/>
    </row>
    <row r="912" spans="3:38" ht="14" x14ac:dyDescent="0.35">
      <c r="C912" s="241"/>
      <c r="D912" s="225" t="str">
        <f>IF(ISBLANK(Tableau2[[#This Row],[Date de signature]]),"",UPPER(TEXT(Tableau2[[#This Row],[Date de signature]],"mmm")))</f>
        <v/>
      </c>
      <c r="E912" s="231" t="str">
        <f>IF(ISBLANK(Tableau2[[#This Row],[Date de signature]]),"",UPPER(TEXT(Tableau2[[#This Row],[Date de signature]],"AAAA")))</f>
        <v/>
      </c>
      <c r="F912" s="240"/>
      <c r="G912" s="242"/>
      <c r="H912" s="328"/>
      <c r="I912" s="327"/>
      <c r="J912" s="333"/>
      <c r="K912" s="324" t="str">
        <f>IFERROR(VLOOKUP(Tableau2[[#This Row],[Nom association/Sigle]],Tableau1[],2,FALSE),"")</f>
        <v/>
      </c>
      <c r="L912" s="324" t="str">
        <f>IFERROR(VLOOKUP(Tableau2[[#This Row],[Nom association/Sigle]],Tableau1[],4,FALSE),"")</f>
        <v/>
      </c>
      <c r="M912" s="324" t="str">
        <f>IFERROR(VLOOKUP(Tableau2[[#This Row],[Nom association/Sigle]],Tableau1[],5,FALSE),"")</f>
        <v/>
      </c>
      <c r="N912" s="73" t="str">
        <f>IFERROR(VLOOKUP(Tableau2[[#This Row],[Nom association/Sigle]],Tableau1[],6,FALSE),"")</f>
        <v/>
      </c>
      <c r="O912" s="324" t="str">
        <f>IFERROR(VLOOKUP(Tableau2[[#This Row],[Nom association/Sigle]],Tableau1[],7,FALSE),"")</f>
        <v/>
      </c>
      <c r="P912" s="222"/>
      <c r="Q912" s="333"/>
      <c r="R912" s="222"/>
      <c r="S912" s="223"/>
      <c r="T912" s="224"/>
      <c r="U912" s="224"/>
      <c r="V912" s="222"/>
      <c r="W912" s="220"/>
      <c r="X912" s="220" t="str">
        <f>IF(ISBLANK(Tableau2[[#This Row],[Date de début]]),"",UPPER(TEXT(Tableau2[[#This Row],[Date de début]],"mmm")))</f>
        <v/>
      </c>
      <c r="Y912" s="219" t="str">
        <f>IF(ISBLANK(Tableau2[[#This Row],[Date de début]]),"",UPPER(TEXT(Tableau2[[#This Row],[Date de début]],"AAAA")))</f>
        <v/>
      </c>
      <c r="Z912" s="220"/>
      <c r="AA912" s="218" t="str">
        <f>IF(ISBLANK(Tableau2[[#This Row],[Date de fin]]),"",UPPER(TEXT(Tableau2[[#This Row],[Date de fin]],"mmm")))</f>
        <v/>
      </c>
      <c r="AB912" s="221" t="str">
        <f>IF(ISBLANK(Tableau2[[#This Row],[Date de fin]]),"",UPPER(TEXT(Tableau2[[#This Row],[Date de fin]],"AAAA")))</f>
        <v/>
      </c>
      <c r="AC912" s="229">
        <f>DATEDIF(Tableau2[[#This Row],[Date de début]],Tableau2[[#This Row],[Date de fin]],"m")</f>
        <v>0</v>
      </c>
      <c r="AD912" s="224"/>
      <c r="AE912" s="225"/>
      <c r="AF912" s="225"/>
      <c r="AG912" s="222"/>
      <c r="AH912" s="227"/>
      <c r="AI912" s="226"/>
      <c r="AJ912" s="340"/>
      <c r="AK912" s="341">
        <f t="shared" si="15"/>
        <v>0</v>
      </c>
      <c r="AL912" s="342"/>
    </row>
    <row r="913" spans="3:38" ht="14" x14ac:dyDescent="0.35">
      <c r="C913" s="241"/>
      <c r="D913" s="225" t="str">
        <f>IF(ISBLANK(Tableau2[[#This Row],[Date de signature]]),"",UPPER(TEXT(Tableau2[[#This Row],[Date de signature]],"mmm")))</f>
        <v/>
      </c>
      <c r="E913" s="231" t="str">
        <f>IF(ISBLANK(Tableau2[[#This Row],[Date de signature]]),"",UPPER(TEXT(Tableau2[[#This Row],[Date de signature]],"AAAA")))</f>
        <v/>
      </c>
      <c r="F913" s="240"/>
      <c r="G913" s="242"/>
      <c r="H913" s="328"/>
      <c r="I913" s="327"/>
      <c r="J913" s="333"/>
      <c r="K913" s="324" t="str">
        <f>IFERROR(VLOOKUP(Tableau2[[#This Row],[Nom association/Sigle]],Tableau1[],2,FALSE),"")</f>
        <v/>
      </c>
      <c r="L913" s="324" t="str">
        <f>IFERROR(VLOOKUP(Tableau2[[#This Row],[Nom association/Sigle]],Tableau1[],4,FALSE),"")</f>
        <v/>
      </c>
      <c r="M913" s="324" t="str">
        <f>IFERROR(VLOOKUP(Tableau2[[#This Row],[Nom association/Sigle]],Tableau1[],5,FALSE),"")</f>
        <v/>
      </c>
      <c r="N913" s="73" t="str">
        <f>IFERROR(VLOOKUP(Tableau2[[#This Row],[Nom association/Sigle]],Tableau1[],6,FALSE),"")</f>
        <v/>
      </c>
      <c r="O913" s="324" t="str">
        <f>IFERROR(VLOOKUP(Tableau2[[#This Row],[Nom association/Sigle]],Tableau1[],7,FALSE),"")</f>
        <v/>
      </c>
      <c r="P913" s="222"/>
      <c r="Q913" s="333"/>
      <c r="R913" s="222"/>
      <c r="S913" s="223"/>
      <c r="T913" s="224"/>
      <c r="U913" s="224"/>
      <c r="V913" s="222"/>
      <c r="W913" s="220"/>
      <c r="X913" s="220" t="str">
        <f>IF(ISBLANK(Tableau2[[#This Row],[Date de début]]),"",UPPER(TEXT(Tableau2[[#This Row],[Date de début]],"mmm")))</f>
        <v/>
      </c>
      <c r="Y913" s="219" t="str">
        <f>IF(ISBLANK(Tableau2[[#This Row],[Date de début]]),"",UPPER(TEXT(Tableau2[[#This Row],[Date de début]],"AAAA")))</f>
        <v/>
      </c>
      <c r="Z913" s="220"/>
      <c r="AA913" s="218" t="str">
        <f>IF(ISBLANK(Tableau2[[#This Row],[Date de fin]]),"",UPPER(TEXT(Tableau2[[#This Row],[Date de fin]],"mmm")))</f>
        <v/>
      </c>
      <c r="AB913" s="221" t="str">
        <f>IF(ISBLANK(Tableau2[[#This Row],[Date de fin]]),"",UPPER(TEXT(Tableau2[[#This Row],[Date de fin]],"AAAA")))</f>
        <v/>
      </c>
      <c r="AC913" s="229">
        <f>DATEDIF(Tableau2[[#This Row],[Date de début]],Tableau2[[#This Row],[Date de fin]],"m")</f>
        <v>0</v>
      </c>
      <c r="AD913" s="224"/>
      <c r="AE913" s="225"/>
      <c r="AF913" s="225"/>
      <c r="AG913" s="222"/>
      <c r="AH913" s="227"/>
      <c r="AI913" s="226"/>
      <c r="AJ913" s="340"/>
      <c r="AK913" s="341">
        <f t="shared" si="15"/>
        <v>0</v>
      </c>
      <c r="AL913" s="342"/>
    </row>
    <row r="914" spans="3:38" ht="14" x14ac:dyDescent="0.35">
      <c r="C914" s="241"/>
      <c r="D914" s="225" t="str">
        <f>IF(ISBLANK(Tableau2[[#This Row],[Date de signature]]),"",UPPER(TEXT(Tableau2[[#This Row],[Date de signature]],"mmm")))</f>
        <v/>
      </c>
      <c r="E914" s="231" t="str">
        <f>IF(ISBLANK(Tableau2[[#This Row],[Date de signature]]),"",UPPER(TEXT(Tableau2[[#This Row],[Date de signature]],"AAAA")))</f>
        <v/>
      </c>
      <c r="F914" s="240"/>
      <c r="G914" s="242"/>
      <c r="H914" s="328"/>
      <c r="I914" s="327"/>
      <c r="J914" s="333"/>
      <c r="K914" s="324" t="str">
        <f>IFERROR(VLOOKUP(Tableau2[[#This Row],[Nom association/Sigle]],Tableau1[],2,FALSE),"")</f>
        <v/>
      </c>
      <c r="L914" s="324" t="str">
        <f>IFERROR(VLOOKUP(Tableau2[[#This Row],[Nom association/Sigle]],Tableau1[],4,FALSE),"")</f>
        <v/>
      </c>
      <c r="M914" s="324" t="str">
        <f>IFERROR(VLOOKUP(Tableau2[[#This Row],[Nom association/Sigle]],Tableau1[],5,FALSE),"")</f>
        <v/>
      </c>
      <c r="N914" s="73" t="str">
        <f>IFERROR(VLOOKUP(Tableau2[[#This Row],[Nom association/Sigle]],Tableau1[],6,FALSE),"")</f>
        <v/>
      </c>
      <c r="O914" s="324" t="str">
        <f>IFERROR(VLOOKUP(Tableau2[[#This Row],[Nom association/Sigle]],Tableau1[],7,FALSE),"")</f>
        <v/>
      </c>
      <c r="P914" s="222"/>
      <c r="Q914" s="333"/>
      <c r="R914" s="222"/>
      <c r="S914" s="223"/>
      <c r="T914" s="224"/>
      <c r="U914" s="224"/>
      <c r="V914" s="222"/>
      <c r="W914" s="220"/>
      <c r="X914" s="220" t="str">
        <f>IF(ISBLANK(Tableau2[[#This Row],[Date de début]]),"",UPPER(TEXT(Tableau2[[#This Row],[Date de début]],"mmm")))</f>
        <v/>
      </c>
      <c r="Y914" s="219" t="str">
        <f>IF(ISBLANK(Tableau2[[#This Row],[Date de début]]),"",UPPER(TEXT(Tableau2[[#This Row],[Date de début]],"AAAA")))</f>
        <v/>
      </c>
      <c r="Z914" s="220"/>
      <c r="AA914" s="218" t="str">
        <f>IF(ISBLANK(Tableau2[[#This Row],[Date de fin]]),"",UPPER(TEXT(Tableau2[[#This Row],[Date de fin]],"mmm")))</f>
        <v/>
      </c>
      <c r="AB914" s="221" t="str">
        <f>IF(ISBLANK(Tableau2[[#This Row],[Date de fin]]),"",UPPER(TEXT(Tableau2[[#This Row],[Date de fin]],"AAAA")))</f>
        <v/>
      </c>
      <c r="AC914" s="229">
        <f>DATEDIF(Tableau2[[#This Row],[Date de début]],Tableau2[[#This Row],[Date de fin]],"m")</f>
        <v>0</v>
      </c>
      <c r="AD914" s="224"/>
      <c r="AE914" s="225"/>
      <c r="AF914" s="225"/>
      <c r="AG914" s="222"/>
      <c r="AH914" s="227"/>
      <c r="AI914" s="226"/>
      <c r="AJ914" s="340"/>
      <c r="AK914" s="341">
        <f t="shared" si="15"/>
        <v>0</v>
      </c>
      <c r="AL914" s="342"/>
    </row>
    <row r="915" spans="3:38" ht="14" x14ac:dyDescent="0.35">
      <c r="C915" s="241"/>
      <c r="D915" s="225" t="str">
        <f>IF(ISBLANK(Tableau2[[#This Row],[Date de signature]]),"",UPPER(TEXT(Tableau2[[#This Row],[Date de signature]],"mmm")))</f>
        <v/>
      </c>
      <c r="E915" s="231" t="str">
        <f>IF(ISBLANK(Tableau2[[#This Row],[Date de signature]]),"",UPPER(TEXT(Tableau2[[#This Row],[Date de signature]],"AAAA")))</f>
        <v/>
      </c>
      <c r="F915" s="240"/>
      <c r="G915" s="242"/>
      <c r="H915" s="328"/>
      <c r="I915" s="327"/>
      <c r="J915" s="333"/>
      <c r="K915" s="324" t="str">
        <f>IFERROR(VLOOKUP(Tableau2[[#This Row],[Nom association/Sigle]],Tableau1[],2,FALSE),"")</f>
        <v/>
      </c>
      <c r="L915" s="324" t="str">
        <f>IFERROR(VLOOKUP(Tableau2[[#This Row],[Nom association/Sigle]],Tableau1[],4,FALSE),"")</f>
        <v/>
      </c>
      <c r="M915" s="324" t="str">
        <f>IFERROR(VLOOKUP(Tableau2[[#This Row],[Nom association/Sigle]],Tableau1[],5,FALSE),"")</f>
        <v/>
      </c>
      <c r="N915" s="73" t="str">
        <f>IFERROR(VLOOKUP(Tableau2[[#This Row],[Nom association/Sigle]],Tableau1[],6,FALSE),"")</f>
        <v/>
      </c>
      <c r="O915" s="324" t="str">
        <f>IFERROR(VLOOKUP(Tableau2[[#This Row],[Nom association/Sigle]],Tableau1[],7,FALSE),"")</f>
        <v/>
      </c>
      <c r="P915" s="222"/>
      <c r="Q915" s="333"/>
      <c r="R915" s="222"/>
      <c r="S915" s="223"/>
      <c r="T915" s="224"/>
      <c r="U915" s="224"/>
      <c r="V915" s="222"/>
      <c r="W915" s="220"/>
      <c r="X915" s="220" t="str">
        <f>IF(ISBLANK(Tableau2[[#This Row],[Date de début]]),"",UPPER(TEXT(Tableau2[[#This Row],[Date de début]],"mmm")))</f>
        <v/>
      </c>
      <c r="Y915" s="219" t="str">
        <f>IF(ISBLANK(Tableau2[[#This Row],[Date de début]]),"",UPPER(TEXT(Tableau2[[#This Row],[Date de début]],"AAAA")))</f>
        <v/>
      </c>
      <c r="Z915" s="220"/>
      <c r="AA915" s="218" t="str">
        <f>IF(ISBLANK(Tableau2[[#This Row],[Date de fin]]),"",UPPER(TEXT(Tableau2[[#This Row],[Date de fin]],"mmm")))</f>
        <v/>
      </c>
      <c r="AB915" s="221" t="str">
        <f>IF(ISBLANK(Tableau2[[#This Row],[Date de fin]]),"",UPPER(TEXT(Tableau2[[#This Row],[Date de fin]],"AAAA")))</f>
        <v/>
      </c>
      <c r="AC915" s="229">
        <f>DATEDIF(Tableau2[[#This Row],[Date de début]],Tableau2[[#This Row],[Date de fin]],"m")</f>
        <v>0</v>
      </c>
      <c r="AD915" s="224"/>
      <c r="AE915" s="225"/>
      <c r="AF915" s="225"/>
      <c r="AG915" s="222"/>
      <c r="AH915" s="227"/>
      <c r="AI915" s="226"/>
      <c r="AJ915" s="340"/>
      <c r="AK915" s="341">
        <f t="shared" si="15"/>
        <v>0</v>
      </c>
      <c r="AL915" s="342"/>
    </row>
    <row r="916" spans="3:38" ht="14" x14ac:dyDescent="0.35">
      <c r="C916" s="241"/>
      <c r="D916" s="225" t="str">
        <f>IF(ISBLANK(Tableau2[[#This Row],[Date de signature]]),"",UPPER(TEXT(Tableau2[[#This Row],[Date de signature]],"mmm")))</f>
        <v/>
      </c>
      <c r="E916" s="231" t="str">
        <f>IF(ISBLANK(Tableau2[[#This Row],[Date de signature]]),"",UPPER(TEXT(Tableau2[[#This Row],[Date de signature]],"AAAA")))</f>
        <v/>
      </c>
      <c r="F916" s="240"/>
      <c r="G916" s="242"/>
      <c r="H916" s="328"/>
      <c r="I916" s="327"/>
      <c r="J916" s="333"/>
      <c r="K916" s="324" t="str">
        <f>IFERROR(VLOOKUP(Tableau2[[#This Row],[Nom association/Sigle]],Tableau1[],2,FALSE),"")</f>
        <v/>
      </c>
      <c r="L916" s="324" t="str">
        <f>IFERROR(VLOOKUP(Tableau2[[#This Row],[Nom association/Sigle]],Tableau1[],4,FALSE),"")</f>
        <v/>
      </c>
      <c r="M916" s="324" t="str">
        <f>IFERROR(VLOOKUP(Tableau2[[#This Row],[Nom association/Sigle]],Tableau1[],5,FALSE),"")</f>
        <v/>
      </c>
      <c r="N916" s="73" t="str">
        <f>IFERROR(VLOOKUP(Tableau2[[#This Row],[Nom association/Sigle]],Tableau1[],6,FALSE),"")</f>
        <v/>
      </c>
      <c r="O916" s="324" t="str">
        <f>IFERROR(VLOOKUP(Tableau2[[#This Row],[Nom association/Sigle]],Tableau1[],7,FALSE),"")</f>
        <v/>
      </c>
      <c r="P916" s="222"/>
      <c r="Q916" s="333"/>
      <c r="R916" s="222"/>
      <c r="S916" s="223"/>
      <c r="T916" s="224"/>
      <c r="U916" s="224"/>
      <c r="V916" s="222"/>
      <c r="W916" s="220"/>
      <c r="X916" s="220" t="str">
        <f>IF(ISBLANK(Tableau2[[#This Row],[Date de début]]),"",UPPER(TEXT(Tableau2[[#This Row],[Date de début]],"mmm")))</f>
        <v/>
      </c>
      <c r="Y916" s="219" t="str">
        <f>IF(ISBLANK(Tableau2[[#This Row],[Date de début]]),"",UPPER(TEXT(Tableau2[[#This Row],[Date de début]],"AAAA")))</f>
        <v/>
      </c>
      <c r="Z916" s="220"/>
      <c r="AA916" s="218" t="str">
        <f>IF(ISBLANK(Tableau2[[#This Row],[Date de fin]]),"",UPPER(TEXT(Tableau2[[#This Row],[Date de fin]],"mmm")))</f>
        <v/>
      </c>
      <c r="AB916" s="221" t="str">
        <f>IF(ISBLANK(Tableau2[[#This Row],[Date de fin]]),"",UPPER(TEXT(Tableau2[[#This Row],[Date de fin]],"AAAA")))</f>
        <v/>
      </c>
      <c r="AC916" s="229">
        <f>DATEDIF(Tableau2[[#This Row],[Date de début]],Tableau2[[#This Row],[Date de fin]],"m")</f>
        <v>0</v>
      </c>
      <c r="AD916" s="224"/>
      <c r="AE916" s="225"/>
      <c r="AF916" s="225"/>
      <c r="AG916" s="222"/>
      <c r="AH916" s="227"/>
      <c r="AI916" s="226"/>
      <c r="AJ916" s="340"/>
      <c r="AK916" s="341">
        <f t="shared" si="15"/>
        <v>0</v>
      </c>
      <c r="AL916" s="342"/>
    </row>
    <row r="917" spans="3:38" ht="14" x14ac:dyDescent="0.35">
      <c r="C917" s="241"/>
      <c r="D917" s="225" t="str">
        <f>IF(ISBLANK(Tableau2[[#This Row],[Date de signature]]),"",UPPER(TEXT(Tableau2[[#This Row],[Date de signature]],"mmm")))</f>
        <v/>
      </c>
      <c r="E917" s="231" t="str">
        <f>IF(ISBLANK(Tableau2[[#This Row],[Date de signature]]),"",UPPER(TEXT(Tableau2[[#This Row],[Date de signature]],"AAAA")))</f>
        <v/>
      </c>
      <c r="F917" s="240"/>
      <c r="G917" s="242"/>
      <c r="H917" s="328"/>
      <c r="I917" s="327"/>
      <c r="J917" s="333"/>
      <c r="K917" s="324" t="str">
        <f>IFERROR(VLOOKUP(Tableau2[[#This Row],[Nom association/Sigle]],Tableau1[],2,FALSE),"")</f>
        <v/>
      </c>
      <c r="L917" s="324" t="str">
        <f>IFERROR(VLOOKUP(Tableau2[[#This Row],[Nom association/Sigle]],Tableau1[],4,FALSE),"")</f>
        <v/>
      </c>
      <c r="M917" s="324" t="str">
        <f>IFERROR(VLOOKUP(Tableau2[[#This Row],[Nom association/Sigle]],Tableau1[],5,FALSE),"")</f>
        <v/>
      </c>
      <c r="N917" s="73" t="str">
        <f>IFERROR(VLOOKUP(Tableau2[[#This Row],[Nom association/Sigle]],Tableau1[],6,FALSE),"")</f>
        <v/>
      </c>
      <c r="O917" s="324" t="str">
        <f>IFERROR(VLOOKUP(Tableau2[[#This Row],[Nom association/Sigle]],Tableau1[],7,FALSE),"")</f>
        <v/>
      </c>
      <c r="P917" s="222"/>
      <c r="Q917" s="333"/>
      <c r="R917" s="222"/>
      <c r="S917" s="223"/>
      <c r="T917" s="224"/>
      <c r="U917" s="224"/>
      <c r="V917" s="222"/>
      <c r="W917" s="220"/>
      <c r="X917" s="220" t="str">
        <f>IF(ISBLANK(Tableau2[[#This Row],[Date de début]]),"",UPPER(TEXT(Tableau2[[#This Row],[Date de début]],"mmm")))</f>
        <v/>
      </c>
      <c r="Y917" s="219" t="str">
        <f>IF(ISBLANK(Tableau2[[#This Row],[Date de début]]),"",UPPER(TEXT(Tableau2[[#This Row],[Date de début]],"AAAA")))</f>
        <v/>
      </c>
      <c r="Z917" s="220"/>
      <c r="AA917" s="218" t="str">
        <f>IF(ISBLANK(Tableau2[[#This Row],[Date de fin]]),"",UPPER(TEXT(Tableau2[[#This Row],[Date de fin]],"mmm")))</f>
        <v/>
      </c>
      <c r="AB917" s="221" t="str">
        <f>IF(ISBLANK(Tableau2[[#This Row],[Date de fin]]),"",UPPER(TEXT(Tableau2[[#This Row],[Date de fin]],"AAAA")))</f>
        <v/>
      </c>
      <c r="AC917" s="229">
        <f>DATEDIF(Tableau2[[#This Row],[Date de début]],Tableau2[[#This Row],[Date de fin]],"m")</f>
        <v>0</v>
      </c>
      <c r="AD917" s="224"/>
      <c r="AE917" s="225"/>
      <c r="AF917" s="225"/>
      <c r="AG917" s="222"/>
      <c r="AH917" s="227"/>
      <c r="AI917" s="226"/>
      <c r="AJ917" s="340"/>
      <c r="AK917" s="341">
        <f t="shared" si="15"/>
        <v>0</v>
      </c>
      <c r="AL917" s="342"/>
    </row>
    <row r="918" spans="3:38" ht="14" x14ac:dyDescent="0.35">
      <c r="C918" s="241"/>
      <c r="D918" s="225" t="str">
        <f>IF(ISBLANK(Tableau2[[#This Row],[Date de signature]]),"",UPPER(TEXT(Tableau2[[#This Row],[Date de signature]],"mmm")))</f>
        <v/>
      </c>
      <c r="E918" s="231" t="str">
        <f>IF(ISBLANK(Tableau2[[#This Row],[Date de signature]]),"",UPPER(TEXT(Tableau2[[#This Row],[Date de signature]],"AAAA")))</f>
        <v/>
      </c>
      <c r="F918" s="240"/>
      <c r="G918" s="242"/>
      <c r="H918" s="328"/>
      <c r="I918" s="327"/>
      <c r="J918" s="333"/>
      <c r="K918" s="324" t="str">
        <f>IFERROR(VLOOKUP(Tableau2[[#This Row],[Nom association/Sigle]],Tableau1[],2,FALSE),"")</f>
        <v/>
      </c>
      <c r="L918" s="324" t="str">
        <f>IFERROR(VLOOKUP(Tableau2[[#This Row],[Nom association/Sigle]],Tableau1[],4,FALSE),"")</f>
        <v/>
      </c>
      <c r="M918" s="324" t="str">
        <f>IFERROR(VLOOKUP(Tableau2[[#This Row],[Nom association/Sigle]],Tableau1[],5,FALSE),"")</f>
        <v/>
      </c>
      <c r="N918" s="73" t="str">
        <f>IFERROR(VLOOKUP(Tableau2[[#This Row],[Nom association/Sigle]],Tableau1[],6,FALSE),"")</f>
        <v/>
      </c>
      <c r="O918" s="324" t="str">
        <f>IFERROR(VLOOKUP(Tableau2[[#This Row],[Nom association/Sigle]],Tableau1[],7,FALSE),"")</f>
        <v/>
      </c>
      <c r="P918" s="222"/>
      <c r="Q918" s="333"/>
      <c r="R918" s="222"/>
      <c r="S918" s="223"/>
      <c r="T918" s="224"/>
      <c r="U918" s="224"/>
      <c r="V918" s="222"/>
      <c r="W918" s="220"/>
      <c r="X918" s="220" t="str">
        <f>IF(ISBLANK(Tableau2[[#This Row],[Date de début]]),"",UPPER(TEXT(Tableau2[[#This Row],[Date de début]],"mmm")))</f>
        <v/>
      </c>
      <c r="Y918" s="219" t="str">
        <f>IF(ISBLANK(Tableau2[[#This Row],[Date de début]]),"",UPPER(TEXT(Tableau2[[#This Row],[Date de début]],"AAAA")))</f>
        <v/>
      </c>
      <c r="Z918" s="220"/>
      <c r="AA918" s="218" t="str">
        <f>IF(ISBLANK(Tableau2[[#This Row],[Date de fin]]),"",UPPER(TEXT(Tableau2[[#This Row],[Date de fin]],"mmm")))</f>
        <v/>
      </c>
      <c r="AB918" s="221" t="str">
        <f>IF(ISBLANK(Tableau2[[#This Row],[Date de fin]]),"",UPPER(TEXT(Tableau2[[#This Row],[Date de fin]],"AAAA")))</f>
        <v/>
      </c>
      <c r="AC918" s="229">
        <f>DATEDIF(Tableau2[[#This Row],[Date de début]],Tableau2[[#This Row],[Date de fin]],"m")</f>
        <v>0</v>
      </c>
      <c r="AD918" s="224"/>
      <c r="AE918" s="225"/>
      <c r="AF918" s="225"/>
      <c r="AG918" s="222"/>
      <c r="AH918" s="227"/>
      <c r="AI918" s="226"/>
      <c r="AJ918" s="340"/>
      <c r="AK918" s="341">
        <f t="shared" si="15"/>
        <v>0</v>
      </c>
      <c r="AL918" s="342"/>
    </row>
    <row r="919" spans="3:38" ht="14" x14ac:dyDescent="0.35">
      <c r="C919" s="241"/>
      <c r="D919" s="225" t="str">
        <f>IF(ISBLANK(Tableau2[[#This Row],[Date de signature]]),"",UPPER(TEXT(Tableau2[[#This Row],[Date de signature]],"mmm")))</f>
        <v/>
      </c>
      <c r="E919" s="231" t="str">
        <f>IF(ISBLANK(Tableau2[[#This Row],[Date de signature]]),"",UPPER(TEXT(Tableau2[[#This Row],[Date de signature]],"AAAA")))</f>
        <v/>
      </c>
      <c r="F919" s="240"/>
      <c r="G919" s="242"/>
      <c r="H919" s="328"/>
      <c r="I919" s="327"/>
      <c r="J919" s="333"/>
      <c r="K919" s="324" t="str">
        <f>IFERROR(VLOOKUP(Tableau2[[#This Row],[Nom association/Sigle]],Tableau1[],2,FALSE),"")</f>
        <v/>
      </c>
      <c r="L919" s="324" t="str">
        <f>IFERROR(VLOOKUP(Tableau2[[#This Row],[Nom association/Sigle]],Tableau1[],4,FALSE),"")</f>
        <v/>
      </c>
      <c r="M919" s="324" t="str">
        <f>IFERROR(VLOOKUP(Tableau2[[#This Row],[Nom association/Sigle]],Tableau1[],5,FALSE),"")</f>
        <v/>
      </c>
      <c r="N919" s="73" t="str">
        <f>IFERROR(VLOOKUP(Tableau2[[#This Row],[Nom association/Sigle]],Tableau1[],6,FALSE),"")</f>
        <v/>
      </c>
      <c r="O919" s="324" t="str">
        <f>IFERROR(VLOOKUP(Tableau2[[#This Row],[Nom association/Sigle]],Tableau1[],7,FALSE),"")</f>
        <v/>
      </c>
      <c r="P919" s="222"/>
      <c r="Q919" s="333"/>
      <c r="R919" s="222"/>
      <c r="S919" s="223"/>
      <c r="T919" s="224"/>
      <c r="U919" s="224"/>
      <c r="V919" s="222"/>
      <c r="W919" s="220"/>
      <c r="X919" s="220" t="str">
        <f>IF(ISBLANK(Tableau2[[#This Row],[Date de début]]),"",UPPER(TEXT(Tableau2[[#This Row],[Date de début]],"mmm")))</f>
        <v/>
      </c>
      <c r="Y919" s="219" t="str">
        <f>IF(ISBLANK(Tableau2[[#This Row],[Date de début]]),"",UPPER(TEXT(Tableau2[[#This Row],[Date de début]],"AAAA")))</f>
        <v/>
      </c>
      <c r="Z919" s="220"/>
      <c r="AA919" s="218" t="str">
        <f>IF(ISBLANK(Tableau2[[#This Row],[Date de fin]]),"",UPPER(TEXT(Tableau2[[#This Row],[Date de fin]],"mmm")))</f>
        <v/>
      </c>
      <c r="AB919" s="221" t="str">
        <f>IF(ISBLANK(Tableau2[[#This Row],[Date de fin]]),"",UPPER(TEXT(Tableau2[[#This Row],[Date de fin]],"AAAA")))</f>
        <v/>
      </c>
      <c r="AC919" s="229">
        <f>DATEDIF(Tableau2[[#This Row],[Date de début]],Tableau2[[#This Row],[Date de fin]],"m")</f>
        <v>0</v>
      </c>
      <c r="AD919" s="224"/>
      <c r="AE919" s="225"/>
      <c r="AF919" s="225"/>
      <c r="AG919" s="222"/>
      <c r="AH919" s="227"/>
      <c r="AI919" s="226"/>
      <c r="AJ919" s="340"/>
      <c r="AK919" s="341">
        <f t="shared" si="15"/>
        <v>0</v>
      </c>
      <c r="AL919" s="342"/>
    </row>
    <row r="920" spans="3:38" ht="14" x14ac:dyDescent="0.35">
      <c r="C920" s="241"/>
      <c r="D920" s="225" t="str">
        <f>IF(ISBLANK(Tableau2[[#This Row],[Date de signature]]),"",UPPER(TEXT(Tableau2[[#This Row],[Date de signature]],"mmm")))</f>
        <v/>
      </c>
      <c r="E920" s="231" t="str">
        <f>IF(ISBLANK(Tableau2[[#This Row],[Date de signature]]),"",UPPER(TEXT(Tableau2[[#This Row],[Date de signature]],"AAAA")))</f>
        <v/>
      </c>
      <c r="F920" s="240"/>
      <c r="G920" s="242"/>
      <c r="H920" s="328"/>
      <c r="I920" s="327"/>
      <c r="J920" s="333"/>
      <c r="K920" s="324" t="str">
        <f>IFERROR(VLOOKUP(Tableau2[[#This Row],[Nom association/Sigle]],Tableau1[],2,FALSE),"")</f>
        <v/>
      </c>
      <c r="L920" s="324" t="str">
        <f>IFERROR(VLOOKUP(Tableau2[[#This Row],[Nom association/Sigle]],Tableau1[],4,FALSE),"")</f>
        <v/>
      </c>
      <c r="M920" s="324" t="str">
        <f>IFERROR(VLOOKUP(Tableau2[[#This Row],[Nom association/Sigle]],Tableau1[],5,FALSE),"")</f>
        <v/>
      </c>
      <c r="N920" s="73" t="str">
        <f>IFERROR(VLOOKUP(Tableau2[[#This Row],[Nom association/Sigle]],Tableau1[],6,FALSE),"")</f>
        <v/>
      </c>
      <c r="O920" s="324" t="str">
        <f>IFERROR(VLOOKUP(Tableau2[[#This Row],[Nom association/Sigle]],Tableau1[],7,FALSE),"")</f>
        <v/>
      </c>
      <c r="P920" s="222"/>
      <c r="Q920" s="333"/>
      <c r="R920" s="222"/>
      <c r="S920" s="223"/>
      <c r="T920" s="224"/>
      <c r="U920" s="224"/>
      <c r="V920" s="222"/>
      <c r="W920" s="220"/>
      <c r="X920" s="220" t="str">
        <f>IF(ISBLANK(Tableau2[[#This Row],[Date de début]]),"",UPPER(TEXT(Tableau2[[#This Row],[Date de début]],"mmm")))</f>
        <v/>
      </c>
      <c r="Y920" s="219" t="str">
        <f>IF(ISBLANK(Tableau2[[#This Row],[Date de début]]),"",UPPER(TEXT(Tableau2[[#This Row],[Date de début]],"AAAA")))</f>
        <v/>
      </c>
      <c r="Z920" s="220"/>
      <c r="AA920" s="218" t="str">
        <f>IF(ISBLANK(Tableau2[[#This Row],[Date de fin]]),"",UPPER(TEXT(Tableau2[[#This Row],[Date de fin]],"mmm")))</f>
        <v/>
      </c>
      <c r="AB920" s="221" t="str">
        <f>IF(ISBLANK(Tableau2[[#This Row],[Date de fin]]),"",UPPER(TEXT(Tableau2[[#This Row],[Date de fin]],"AAAA")))</f>
        <v/>
      </c>
      <c r="AC920" s="229">
        <f>DATEDIF(Tableau2[[#This Row],[Date de début]],Tableau2[[#This Row],[Date de fin]],"m")</f>
        <v>0</v>
      </c>
      <c r="AD920" s="224"/>
      <c r="AE920" s="225"/>
      <c r="AF920" s="225"/>
      <c r="AG920" s="222"/>
      <c r="AH920" s="227"/>
      <c r="AI920" s="226"/>
      <c r="AJ920" s="340"/>
      <c r="AK920" s="341">
        <f t="shared" si="15"/>
        <v>0</v>
      </c>
      <c r="AL920" s="342"/>
    </row>
    <row r="921" spans="3:38" ht="14" x14ac:dyDescent="0.35">
      <c r="C921" s="241"/>
      <c r="D921" s="225" t="str">
        <f>IF(ISBLANK(Tableau2[[#This Row],[Date de signature]]),"",UPPER(TEXT(Tableau2[[#This Row],[Date de signature]],"mmm")))</f>
        <v/>
      </c>
      <c r="E921" s="231" t="str">
        <f>IF(ISBLANK(Tableau2[[#This Row],[Date de signature]]),"",UPPER(TEXT(Tableau2[[#This Row],[Date de signature]],"AAAA")))</f>
        <v/>
      </c>
      <c r="F921" s="240"/>
      <c r="G921" s="242"/>
      <c r="H921" s="328"/>
      <c r="I921" s="327"/>
      <c r="J921" s="333"/>
      <c r="K921" s="324" t="str">
        <f>IFERROR(VLOOKUP(Tableau2[[#This Row],[Nom association/Sigle]],Tableau1[],2,FALSE),"")</f>
        <v/>
      </c>
      <c r="L921" s="324" t="str">
        <f>IFERROR(VLOOKUP(Tableau2[[#This Row],[Nom association/Sigle]],Tableau1[],4,FALSE),"")</f>
        <v/>
      </c>
      <c r="M921" s="324" t="str">
        <f>IFERROR(VLOOKUP(Tableau2[[#This Row],[Nom association/Sigle]],Tableau1[],5,FALSE),"")</f>
        <v/>
      </c>
      <c r="N921" s="73" t="str">
        <f>IFERROR(VLOOKUP(Tableau2[[#This Row],[Nom association/Sigle]],Tableau1[],6,FALSE),"")</f>
        <v/>
      </c>
      <c r="O921" s="324" t="str">
        <f>IFERROR(VLOOKUP(Tableau2[[#This Row],[Nom association/Sigle]],Tableau1[],7,FALSE),"")</f>
        <v/>
      </c>
      <c r="P921" s="222"/>
      <c r="Q921" s="333"/>
      <c r="R921" s="222"/>
      <c r="S921" s="223"/>
      <c r="T921" s="224"/>
      <c r="U921" s="224"/>
      <c r="V921" s="222"/>
      <c r="W921" s="220"/>
      <c r="X921" s="220" t="str">
        <f>IF(ISBLANK(Tableau2[[#This Row],[Date de début]]),"",UPPER(TEXT(Tableau2[[#This Row],[Date de début]],"mmm")))</f>
        <v/>
      </c>
      <c r="Y921" s="219" t="str">
        <f>IF(ISBLANK(Tableau2[[#This Row],[Date de début]]),"",UPPER(TEXT(Tableau2[[#This Row],[Date de début]],"AAAA")))</f>
        <v/>
      </c>
      <c r="Z921" s="220"/>
      <c r="AA921" s="218" t="str">
        <f>IF(ISBLANK(Tableau2[[#This Row],[Date de fin]]),"",UPPER(TEXT(Tableau2[[#This Row],[Date de fin]],"mmm")))</f>
        <v/>
      </c>
      <c r="AB921" s="221" t="str">
        <f>IF(ISBLANK(Tableau2[[#This Row],[Date de fin]]),"",UPPER(TEXT(Tableau2[[#This Row],[Date de fin]],"AAAA")))</f>
        <v/>
      </c>
      <c r="AC921" s="229">
        <f>DATEDIF(Tableau2[[#This Row],[Date de début]],Tableau2[[#This Row],[Date de fin]],"m")</f>
        <v>0</v>
      </c>
      <c r="AD921" s="224"/>
      <c r="AE921" s="225"/>
      <c r="AF921" s="225"/>
      <c r="AG921" s="222"/>
      <c r="AH921" s="227"/>
      <c r="AI921" s="226"/>
      <c r="AJ921" s="340"/>
      <c r="AK921" s="341">
        <f t="shared" si="15"/>
        <v>0</v>
      </c>
      <c r="AL921" s="342"/>
    </row>
    <row r="922" spans="3:38" ht="14" x14ac:dyDescent="0.35">
      <c r="C922" s="241"/>
      <c r="D922" s="225" t="str">
        <f>IF(ISBLANK(Tableau2[[#This Row],[Date de signature]]),"",UPPER(TEXT(Tableau2[[#This Row],[Date de signature]],"mmm")))</f>
        <v/>
      </c>
      <c r="E922" s="231" t="str">
        <f>IF(ISBLANK(Tableau2[[#This Row],[Date de signature]]),"",UPPER(TEXT(Tableau2[[#This Row],[Date de signature]],"AAAA")))</f>
        <v/>
      </c>
      <c r="F922" s="240"/>
      <c r="G922" s="242"/>
      <c r="H922" s="328"/>
      <c r="I922" s="327"/>
      <c r="J922" s="333"/>
      <c r="K922" s="324" t="str">
        <f>IFERROR(VLOOKUP(Tableau2[[#This Row],[Nom association/Sigle]],Tableau1[],2,FALSE),"")</f>
        <v/>
      </c>
      <c r="L922" s="324" t="str">
        <f>IFERROR(VLOOKUP(Tableau2[[#This Row],[Nom association/Sigle]],Tableau1[],4,FALSE),"")</f>
        <v/>
      </c>
      <c r="M922" s="324" t="str">
        <f>IFERROR(VLOOKUP(Tableau2[[#This Row],[Nom association/Sigle]],Tableau1[],5,FALSE),"")</f>
        <v/>
      </c>
      <c r="N922" s="73" t="str">
        <f>IFERROR(VLOOKUP(Tableau2[[#This Row],[Nom association/Sigle]],Tableau1[],6,FALSE),"")</f>
        <v/>
      </c>
      <c r="O922" s="324" t="str">
        <f>IFERROR(VLOOKUP(Tableau2[[#This Row],[Nom association/Sigle]],Tableau1[],7,FALSE),"")</f>
        <v/>
      </c>
      <c r="P922" s="222"/>
      <c r="Q922" s="333"/>
      <c r="R922" s="222"/>
      <c r="S922" s="223"/>
      <c r="T922" s="224"/>
      <c r="U922" s="224"/>
      <c r="V922" s="222"/>
      <c r="W922" s="220"/>
      <c r="X922" s="220" t="str">
        <f>IF(ISBLANK(Tableau2[[#This Row],[Date de début]]),"",UPPER(TEXT(Tableau2[[#This Row],[Date de début]],"mmm")))</f>
        <v/>
      </c>
      <c r="Y922" s="219" t="str">
        <f>IF(ISBLANK(Tableau2[[#This Row],[Date de début]]),"",UPPER(TEXT(Tableau2[[#This Row],[Date de début]],"AAAA")))</f>
        <v/>
      </c>
      <c r="Z922" s="220"/>
      <c r="AA922" s="218" t="str">
        <f>IF(ISBLANK(Tableau2[[#This Row],[Date de fin]]),"",UPPER(TEXT(Tableau2[[#This Row],[Date de fin]],"mmm")))</f>
        <v/>
      </c>
      <c r="AB922" s="221" t="str">
        <f>IF(ISBLANK(Tableau2[[#This Row],[Date de fin]]),"",UPPER(TEXT(Tableau2[[#This Row],[Date de fin]],"AAAA")))</f>
        <v/>
      </c>
      <c r="AC922" s="229">
        <f>DATEDIF(Tableau2[[#This Row],[Date de début]],Tableau2[[#This Row],[Date de fin]],"m")</f>
        <v>0</v>
      </c>
      <c r="AD922" s="224"/>
      <c r="AE922" s="225"/>
      <c r="AF922" s="225"/>
      <c r="AG922" s="222"/>
      <c r="AH922" s="227"/>
      <c r="AI922" s="226"/>
      <c r="AJ922" s="340"/>
      <c r="AK922" s="341">
        <f t="shared" si="15"/>
        <v>0</v>
      </c>
      <c r="AL922" s="342"/>
    </row>
    <row r="923" spans="3:38" ht="14" x14ac:dyDescent="0.35">
      <c r="C923" s="241"/>
      <c r="D923" s="225" t="str">
        <f>IF(ISBLANK(Tableau2[[#This Row],[Date de signature]]),"",UPPER(TEXT(Tableau2[[#This Row],[Date de signature]],"mmm")))</f>
        <v/>
      </c>
      <c r="E923" s="231" t="str">
        <f>IF(ISBLANK(Tableau2[[#This Row],[Date de signature]]),"",UPPER(TEXT(Tableau2[[#This Row],[Date de signature]],"AAAA")))</f>
        <v/>
      </c>
      <c r="F923" s="240"/>
      <c r="G923" s="242"/>
      <c r="H923" s="328"/>
      <c r="I923" s="327"/>
      <c r="J923" s="333"/>
      <c r="K923" s="324" t="str">
        <f>IFERROR(VLOOKUP(Tableau2[[#This Row],[Nom association/Sigle]],Tableau1[],2,FALSE),"")</f>
        <v/>
      </c>
      <c r="L923" s="324" t="str">
        <f>IFERROR(VLOOKUP(Tableau2[[#This Row],[Nom association/Sigle]],Tableau1[],4,FALSE),"")</f>
        <v/>
      </c>
      <c r="M923" s="324" t="str">
        <f>IFERROR(VLOOKUP(Tableau2[[#This Row],[Nom association/Sigle]],Tableau1[],5,FALSE),"")</f>
        <v/>
      </c>
      <c r="N923" s="73" t="str">
        <f>IFERROR(VLOOKUP(Tableau2[[#This Row],[Nom association/Sigle]],Tableau1[],6,FALSE),"")</f>
        <v/>
      </c>
      <c r="O923" s="324" t="str">
        <f>IFERROR(VLOOKUP(Tableau2[[#This Row],[Nom association/Sigle]],Tableau1[],7,FALSE),"")</f>
        <v/>
      </c>
      <c r="P923" s="222"/>
      <c r="Q923" s="333"/>
      <c r="R923" s="222"/>
      <c r="S923" s="223"/>
      <c r="T923" s="224"/>
      <c r="U923" s="224"/>
      <c r="V923" s="222"/>
      <c r="W923" s="220"/>
      <c r="X923" s="220" t="str">
        <f>IF(ISBLANK(Tableau2[[#This Row],[Date de début]]),"",UPPER(TEXT(Tableau2[[#This Row],[Date de début]],"mmm")))</f>
        <v/>
      </c>
      <c r="Y923" s="219" t="str">
        <f>IF(ISBLANK(Tableau2[[#This Row],[Date de début]]),"",UPPER(TEXT(Tableau2[[#This Row],[Date de début]],"AAAA")))</f>
        <v/>
      </c>
      <c r="Z923" s="220"/>
      <c r="AA923" s="218" t="str">
        <f>IF(ISBLANK(Tableau2[[#This Row],[Date de fin]]),"",UPPER(TEXT(Tableau2[[#This Row],[Date de fin]],"mmm")))</f>
        <v/>
      </c>
      <c r="AB923" s="221" t="str">
        <f>IF(ISBLANK(Tableau2[[#This Row],[Date de fin]]),"",UPPER(TEXT(Tableau2[[#This Row],[Date de fin]],"AAAA")))</f>
        <v/>
      </c>
      <c r="AC923" s="229">
        <f>DATEDIF(Tableau2[[#This Row],[Date de début]],Tableau2[[#This Row],[Date de fin]],"m")</f>
        <v>0</v>
      </c>
      <c r="AD923" s="224"/>
      <c r="AE923" s="225"/>
      <c r="AF923" s="225"/>
      <c r="AG923" s="222"/>
      <c r="AH923" s="227"/>
      <c r="AI923" s="226"/>
      <c r="AJ923" s="340"/>
      <c r="AK923" s="341">
        <f t="shared" si="15"/>
        <v>0</v>
      </c>
      <c r="AL923" s="342"/>
    </row>
    <row r="924" spans="3:38" ht="14" x14ac:dyDescent="0.35">
      <c r="C924" s="241"/>
      <c r="D924" s="225" t="str">
        <f>IF(ISBLANK(Tableau2[[#This Row],[Date de signature]]),"",UPPER(TEXT(Tableau2[[#This Row],[Date de signature]],"mmm")))</f>
        <v/>
      </c>
      <c r="E924" s="231" t="str">
        <f>IF(ISBLANK(Tableau2[[#This Row],[Date de signature]]),"",UPPER(TEXT(Tableau2[[#This Row],[Date de signature]],"AAAA")))</f>
        <v/>
      </c>
      <c r="F924" s="240"/>
      <c r="G924" s="242"/>
      <c r="H924" s="328"/>
      <c r="I924" s="327"/>
      <c r="J924" s="333"/>
      <c r="K924" s="324" t="str">
        <f>IFERROR(VLOOKUP(Tableau2[[#This Row],[Nom association/Sigle]],Tableau1[],2,FALSE),"")</f>
        <v/>
      </c>
      <c r="L924" s="324" t="str">
        <f>IFERROR(VLOOKUP(Tableau2[[#This Row],[Nom association/Sigle]],Tableau1[],4,FALSE),"")</f>
        <v/>
      </c>
      <c r="M924" s="324" t="str">
        <f>IFERROR(VLOOKUP(Tableau2[[#This Row],[Nom association/Sigle]],Tableau1[],5,FALSE),"")</f>
        <v/>
      </c>
      <c r="N924" s="73" t="str">
        <f>IFERROR(VLOOKUP(Tableau2[[#This Row],[Nom association/Sigle]],Tableau1[],6,FALSE),"")</f>
        <v/>
      </c>
      <c r="O924" s="324" t="str">
        <f>IFERROR(VLOOKUP(Tableau2[[#This Row],[Nom association/Sigle]],Tableau1[],7,FALSE),"")</f>
        <v/>
      </c>
      <c r="P924" s="222"/>
      <c r="Q924" s="333"/>
      <c r="R924" s="222"/>
      <c r="S924" s="223"/>
      <c r="T924" s="224"/>
      <c r="U924" s="224"/>
      <c r="V924" s="222"/>
      <c r="W924" s="220"/>
      <c r="X924" s="220" t="str">
        <f>IF(ISBLANK(Tableau2[[#This Row],[Date de début]]),"",UPPER(TEXT(Tableau2[[#This Row],[Date de début]],"mmm")))</f>
        <v/>
      </c>
      <c r="Y924" s="219" t="str">
        <f>IF(ISBLANK(Tableau2[[#This Row],[Date de début]]),"",UPPER(TEXT(Tableau2[[#This Row],[Date de début]],"AAAA")))</f>
        <v/>
      </c>
      <c r="Z924" s="220"/>
      <c r="AA924" s="218" t="str">
        <f>IF(ISBLANK(Tableau2[[#This Row],[Date de fin]]),"",UPPER(TEXT(Tableau2[[#This Row],[Date de fin]],"mmm")))</f>
        <v/>
      </c>
      <c r="AB924" s="221" t="str">
        <f>IF(ISBLANK(Tableau2[[#This Row],[Date de fin]]),"",UPPER(TEXT(Tableau2[[#This Row],[Date de fin]],"AAAA")))</f>
        <v/>
      </c>
      <c r="AC924" s="229">
        <f>DATEDIF(Tableau2[[#This Row],[Date de début]],Tableau2[[#This Row],[Date de fin]],"m")</f>
        <v>0</v>
      </c>
      <c r="AD924" s="224"/>
      <c r="AE924" s="225"/>
      <c r="AF924" s="225"/>
      <c r="AG924" s="222"/>
      <c r="AH924" s="227"/>
      <c r="AI924" s="226"/>
      <c r="AJ924" s="340"/>
      <c r="AK924" s="341">
        <f t="shared" si="15"/>
        <v>0</v>
      </c>
      <c r="AL924" s="342"/>
    </row>
    <row r="925" spans="3:38" ht="14" x14ac:dyDescent="0.35">
      <c r="C925" s="241"/>
      <c r="D925" s="225" t="str">
        <f>IF(ISBLANK(Tableau2[[#This Row],[Date de signature]]),"",UPPER(TEXT(Tableau2[[#This Row],[Date de signature]],"mmm")))</f>
        <v/>
      </c>
      <c r="E925" s="231" t="str">
        <f>IF(ISBLANK(Tableau2[[#This Row],[Date de signature]]),"",UPPER(TEXT(Tableau2[[#This Row],[Date de signature]],"AAAA")))</f>
        <v/>
      </c>
      <c r="F925" s="240"/>
      <c r="G925" s="242"/>
      <c r="H925" s="328"/>
      <c r="I925" s="327"/>
      <c r="J925" s="333"/>
      <c r="K925" s="324" t="str">
        <f>IFERROR(VLOOKUP(Tableau2[[#This Row],[Nom association/Sigle]],Tableau1[],2,FALSE),"")</f>
        <v/>
      </c>
      <c r="L925" s="324" t="str">
        <f>IFERROR(VLOOKUP(Tableau2[[#This Row],[Nom association/Sigle]],Tableau1[],4,FALSE),"")</f>
        <v/>
      </c>
      <c r="M925" s="324" t="str">
        <f>IFERROR(VLOOKUP(Tableau2[[#This Row],[Nom association/Sigle]],Tableau1[],5,FALSE),"")</f>
        <v/>
      </c>
      <c r="N925" s="73" t="str">
        <f>IFERROR(VLOOKUP(Tableau2[[#This Row],[Nom association/Sigle]],Tableau1[],6,FALSE),"")</f>
        <v/>
      </c>
      <c r="O925" s="324" t="str">
        <f>IFERROR(VLOOKUP(Tableau2[[#This Row],[Nom association/Sigle]],Tableau1[],7,FALSE),"")</f>
        <v/>
      </c>
      <c r="P925" s="222"/>
      <c r="Q925" s="333"/>
      <c r="R925" s="222"/>
      <c r="S925" s="223"/>
      <c r="T925" s="224"/>
      <c r="U925" s="224"/>
      <c r="V925" s="222"/>
      <c r="W925" s="220"/>
      <c r="X925" s="220" t="str">
        <f>IF(ISBLANK(Tableau2[[#This Row],[Date de début]]),"",UPPER(TEXT(Tableau2[[#This Row],[Date de début]],"mmm")))</f>
        <v/>
      </c>
      <c r="Y925" s="219" t="str">
        <f>IF(ISBLANK(Tableau2[[#This Row],[Date de début]]),"",UPPER(TEXT(Tableau2[[#This Row],[Date de début]],"AAAA")))</f>
        <v/>
      </c>
      <c r="Z925" s="220"/>
      <c r="AA925" s="218" t="str">
        <f>IF(ISBLANK(Tableau2[[#This Row],[Date de fin]]),"",UPPER(TEXT(Tableau2[[#This Row],[Date de fin]],"mmm")))</f>
        <v/>
      </c>
      <c r="AB925" s="221" t="str">
        <f>IF(ISBLANK(Tableau2[[#This Row],[Date de fin]]),"",UPPER(TEXT(Tableau2[[#This Row],[Date de fin]],"AAAA")))</f>
        <v/>
      </c>
      <c r="AC925" s="229">
        <f>DATEDIF(Tableau2[[#This Row],[Date de début]],Tableau2[[#This Row],[Date de fin]],"m")</f>
        <v>0</v>
      </c>
      <c r="AD925" s="224"/>
      <c r="AE925" s="225"/>
      <c r="AF925" s="225"/>
      <c r="AG925" s="222"/>
      <c r="AH925" s="227"/>
      <c r="AI925" s="226"/>
      <c r="AJ925" s="340"/>
      <c r="AK925" s="341">
        <f t="shared" ref="AK925:AK988" si="16">SUM(AJ925-AL925)</f>
        <v>0</v>
      </c>
      <c r="AL925" s="342"/>
    </row>
    <row r="926" spans="3:38" ht="14" x14ac:dyDescent="0.35">
      <c r="C926" s="241"/>
      <c r="D926" s="225" t="str">
        <f>IF(ISBLANK(Tableau2[[#This Row],[Date de signature]]),"",UPPER(TEXT(Tableau2[[#This Row],[Date de signature]],"mmm")))</f>
        <v/>
      </c>
      <c r="E926" s="231" t="str">
        <f>IF(ISBLANK(Tableau2[[#This Row],[Date de signature]]),"",UPPER(TEXT(Tableau2[[#This Row],[Date de signature]],"AAAA")))</f>
        <v/>
      </c>
      <c r="F926" s="240"/>
      <c r="G926" s="242"/>
      <c r="H926" s="328"/>
      <c r="I926" s="327"/>
      <c r="J926" s="333"/>
      <c r="K926" s="324" t="str">
        <f>IFERROR(VLOOKUP(Tableau2[[#This Row],[Nom association/Sigle]],Tableau1[],2,FALSE),"")</f>
        <v/>
      </c>
      <c r="L926" s="324" t="str">
        <f>IFERROR(VLOOKUP(Tableau2[[#This Row],[Nom association/Sigle]],Tableau1[],4,FALSE),"")</f>
        <v/>
      </c>
      <c r="M926" s="324" t="str">
        <f>IFERROR(VLOOKUP(Tableau2[[#This Row],[Nom association/Sigle]],Tableau1[],5,FALSE),"")</f>
        <v/>
      </c>
      <c r="N926" s="73" t="str">
        <f>IFERROR(VLOOKUP(Tableau2[[#This Row],[Nom association/Sigle]],Tableau1[],6,FALSE),"")</f>
        <v/>
      </c>
      <c r="O926" s="324" t="str">
        <f>IFERROR(VLOOKUP(Tableau2[[#This Row],[Nom association/Sigle]],Tableau1[],7,FALSE),"")</f>
        <v/>
      </c>
      <c r="P926" s="222"/>
      <c r="Q926" s="333"/>
      <c r="R926" s="222"/>
      <c r="S926" s="223"/>
      <c r="T926" s="224"/>
      <c r="U926" s="224"/>
      <c r="V926" s="222"/>
      <c r="W926" s="220"/>
      <c r="X926" s="220" t="str">
        <f>IF(ISBLANK(Tableau2[[#This Row],[Date de début]]),"",UPPER(TEXT(Tableau2[[#This Row],[Date de début]],"mmm")))</f>
        <v/>
      </c>
      <c r="Y926" s="219" t="str">
        <f>IF(ISBLANK(Tableau2[[#This Row],[Date de début]]),"",UPPER(TEXT(Tableau2[[#This Row],[Date de début]],"AAAA")))</f>
        <v/>
      </c>
      <c r="Z926" s="220"/>
      <c r="AA926" s="218" t="str">
        <f>IF(ISBLANK(Tableau2[[#This Row],[Date de fin]]),"",UPPER(TEXT(Tableau2[[#This Row],[Date de fin]],"mmm")))</f>
        <v/>
      </c>
      <c r="AB926" s="221" t="str">
        <f>IF(ISBLANK(Tableau2[[#This Row],[Date de fin]]),"",UPPER(TEXT(Tableau2[[#This Row],[Date de fin]],"AAAA")))</f>
        <v/>
      </c>
      <c r="AC926" s="229">
        <f>DATEDIF(Tableau2[[#This Row],[Date de début]],Tableau2[[#This Row],[Date de fin]],"m")</f>
        <v>0</v>
      </c>
      <c r="AD926" s="224"/>
      <c r="AE926" s="225"/>
      <c r="AF926" s="225"/>
      <c r="AG926" s="222"/>
      <c r="AH926" s="227"/>
      <c r="AI926" s="226"/>
      <c r="AJ926" s="340"/>
      <c r="AK926" s="341">
        <f t="shared" si="16"/>
        <v>0</v>
      </c>
      <c r="AL926" s="342"/>
    </row>
    <row r="927" spans="3:38" ht="14" x14ac:dyDescent="0.35">
      <c r="C927" s="241"/>
      <c r="D927" s="225" t="str">
        <f>IF(ISBLANK(Tableau2[[#This Row],[Date de signature]]),"",UPPER(TEXT(Tableau2[[#This Row],[Date de signature]],"mmm")))</f>
        <v/>
      </c>
      <c r="E927" s="231" t="str">
        <f>IF(ISBLANK(Tableau2[[#This Row],[Date de signature]]),"",UPPER(TEXT(Tableau2[[#This Row],[Date de signature]],"AAAA")))</f>
        <v/>
      </c>
      <c r="F927" s="240"/>
      <c r="G927" s="242"/>
      <c r="H927" s="328"/>
      <c r="I927" s="327"/>
      <c r="J927" s="333"/>
      <c r="K927" s="324" t="str">
        <f>IFERROR(VLOOKUP(Tableau2[[#This Row],[Nom association/Sigle]],Tableau1[],2,FALSE),"")</f>
        <v/>
      </c>
      <c r="L927" s="324" t="str">
        <f>IFERROR(VLOOKUP(Tableau2[[#This Row],[Nom association/Sigle]],Tableau1[],4,FALSE),"")</f>
        <v/>
      </c>
      <c r="M927" s="324" t="str">
        <f>IFERROR(VLOOKUP(Tableau2[[#This Row],[Nom association/Sigle]],Tableau1[],5,FALSE),"")</f>
        <v/>
      </c>
      <c r="N927" s="73" t="str">
        <f>IFERROR(VLOOKUP(Tableau2[[#This Row],[Nom association/Sigle]],Tableau1[],6,FALSE),"")</f>
        <v/>
      </c>
      <c r="O927" s="324" t="str">
        <f>IFERROR(VLOOKUP(Tableau2[[#This Row],[Nom association/Sigle]],Tableau1[],7,FALSE),"")</f>
        <v/>
      </c>
      <c r="P927" s="222"/>
      <c r="Q927" s="333"/>
      <c r="R927" s="222"/>
      <c r="S927" s="223"/>
      <c r="T927" s="224"/>
      <c r="U927" s="224"/>
      <c r="V927" s="222"/>
      <c r="W927" s="220"/>
      <c r="X927" s="220" t="str">
        <f>IF(ISBLANK(Tableau2[[#This Row],[Date de début]]),"",UPPER(TEXT(Tableau2[[#This Row],[Date de début]],"mmm")))</f>
        <v/>
      </c>
      <c r="Y927" s="219" t="str">
        <f>IF(ISBLANK(Tableau2[[#This Row],[Date de début]]),"",UPPER(TEXT(Tableau2[[#This Row],[Date de début]],"AAAA")))</f>
        <v/>
      </c>
      <c r="Z927" s="220"/>
      <c r="AA927" s="218" t="str">
        <f>IF(ISBLANK(Tableau2[[#This Row],[Date de fin]]),"",UPPER(TEXT(Tableau2[[#This Row],[Date de fin]],"mmm")))</f>
        <v/>
      </c>
      <c r="AB927" s="221" t="str">
        <f>IF(ISBLANK(Tableau2[[#This Row],[Date de fin]]),"",UPPER(TEXT(Tableau2[[#This Row],[Date de fin]],"AAAA")))</f>
        <v/>
      </c>
      <c r="AC927" s="229">
        <f>DATEDIF(Tableau2[[#This Row],[Date de début]],Tableau2[[#This Row],[Date de fin]],"m")</f>
        <v>0</v>
      </c>
      <c r="AD927" s="224"/>
      <c r="AE927" s="225"/>
      <c r="AF927" s="225"/>
      <c r="AG927" s="222"/>
      <c r="AH927" s="227"/>
      <c r="AI927" s="226"/>
      <c r="AJ927" s="340"/>
      <c r="AK927" s="341">
        <f t="shared" si="16"/>
        <v>0</v>
      </c>
      <c r="AL927" s="342"/>
    </row>
    <row r="928" spans="3:38" ht="14" x14ac:dyDescent="0.35">
      <c r="C928" s="241"/>
      <c r="D928" s="225" t="str">
        <f>IF(ISBLANK(Tableau2[[#This Row],[Date de signature]]),"",UPPER(TEXT(Tableau2[[#This Row],[Date de signature]],"mmm")))</f>
        <v/>
      </c>
      <c r="E928" s="231" t="str">
        <f>IF(ISBLANK(Tableau2[[#This Row],[Date de signature]]),"",UPPER(TEXT(Tableau2[[#This Row],[Date de signature]],"AAAA")))</f>
        <v/>
      </c>
      <c r="F928" s="240"/>
      <c r="G928" s="242"/>
      <c r="H928" s="328"/>
      <c r="I928" s="327"/>
      <c r="J928" s="333"/>
      <c r="K928" s="324" t="str">
        <f>IFERROR(VLOOKUP(Tableau2[[#This Row],[Nom association/Sigle]],Tableau1[],2,FALSE),"")</f>
        <v/>
      </c>
      <c r="L928" s="324" t="str">
        <f>IFERROR(VLOOKUP(Tableau2[[#This Row],[Nom association/Sigle]],Tableau1[],4,FALSE),"")</f>
        <v/>
      </c>
      <c r="M928" s="324" t="str">
        <f>IFERROR(VLOOKUP(Tableau2[[#This Row],[Nom association/Sigle]],Tableau1[],5,FALSE),"")</f>
        <v/>
      </c>
      <c r="N928" s="73" t="str">
        <f>IFERROR(VLOOKUP(Tableau2[[#This Row],[Nom association/Sigle]],Tableau1[],6,FALSE),"")</f>
        <v/>
      </c>
      <c r="O928" s="324" t="str">
        <f>IFERROR(VLOOKUP(Tableau2[[#This Row],[Nom association/Sigle]],Tableau1[],7,FALSE),"")</f>
        <v/>
      </c>
      <c r="P928" s="222"/>
      <c r="Q928" s="333"/>
      <c r="R928" s="222"/>
      <c r="S928" s="223"/>
      <c r="T928" s="224"/>
      <c r="U928" s="224"/>
      <c r="V928" s="222"/>
      <c r="W928" s="220"/>
      <c r="X928" s="220" t="str">
        <f>IF(ISBLANK(Tableau2[[#This Row],[Date de début]]),"",UPPER(TEXT(Tableau2[[#This Row],[Date de début]],"mmm")))</f>
        <v/>
      </c>
      <c r="Y928" s="219" t="str">
        <f>IF(ISBLANK(Tableau2[[#This Row],[Date de début]]),"",UPPER(TEXT(Tableau2[[#This Row],[Date de début]],"AAAA")))</f>
        <v/>
      </c>
      <c r="Z928" s="220"/>
      <c r="AA928" s="218" t="str">
        <f>IF(ISBLANK(Tableau2[[#This Row],[Date de fin]]),"",UPPER(TEXT(Tableau2[[#This Row],[Date de fin]],"mmm")))</f>
        <v/>
      </c>
      <c r="AB928" s="221" t="str">
        <f>IF(ISBLANK(Tableau2[[#This Row],[Date de fin]]),"",UPPER(TEXT(Tableau2[[#This Row],[Date de fin]],"AAAA")))</f>
        <v/>
      </c>
      <c r="AC928" s="229">
        <f>DATEDIF(Tableau2[[#This Row],[Date de début]],Tableau2[[#This Row],[Date de fin]],"m")</f>
        <v>0</v>
      </c>
      <c r="AD928" s="224"/>
      <c r="AE928" s="225"/>
      <c r="AF928" s="225"/>
      <c r="AG928" s="222"/>
      <c r="AH928" s="227"/>
      <c r="AI928" s="226"/>
      <c r="AJ928" s="340"/>
      <c r="AK928" s="341">
        <f t="shared" si="16"/>
        <v>0</v>
      </c>
      <c r="AL928" s="342"/>
    </row>
    <row r="929" spans="3:38" ht="14" x14ac:dyDescent="0.35">
      <c r="C929" s="241"/>
      <c r="D929" s="225" t="str">
        <f>IF(ISBLANK(Tableau2[[#This Row],[Date de signature]]),"",UPPER(TEXT(Tableau2[[#This Row],[Date de signature]],"mmm")))</f>
        <v/>
      </c>
      <c r="E929" s="231" t="str">
        <f>IF(ISBLANK(Tableau2[[#This Row],[Date de signature]]),"",UPPER(TEXT(Tableau2[[#This Row],[Date de signature]],"AAAA")))</f>
        <v/>
      </c>
      <c r="F929" s="240"/>
      <c r="G929" s="242"/>
      <c r="H929" s="328"/>
      <c r="I929" s="327"/>
      <c r="J929" s="333"/>
      <c r="K929" s="324" t="str">
        <f>IFERROR(VLOOKUP(Tableau2[[#This Row],[Nom association/Sigle]],Tableau1[],2,FALSE),"")</f>
        <v/>
      </c>
      <c r="L929" s="324" t="str">
        <f>IFERROR(VLOOKUP(Tableau2[[#This Row],[Nom association/Sigle]],Tableau1[],4,FALSE),"")</f>
        <v/>
      </c>
      <c r="M929" s="324" t="str">
        <f>IFERROR(VLOOKUP(Tableau2[[#This Row],[Nom association/Sigle]],Tableau1[],5,FALSE),"")</f>
        <v/>
      </c>
      <c r="N929" s="73" t="str">
        <f>IFERROR(VLOOKUP(Tableau2[[#This Row],[Nom association/Sigle]],Tableau1[],6,FALSE),"")</f>
        <v/>
      </c>
      <c r="O929" s="324" t="str">
        <f>IFERROR(VLOOKUP(Tableau2[[#This Row],[Nom association/Sigle]],Tableau1[],7,FALSE),"")</f>
        <v/>
      </c>
      <c r="P929" s="222"/>
      <c r="Q929" s="333"/>
      <c r="R929" s="222"/>
      <c r="S929" s="223"/>
      <c r="T929" s="224"/>
      <c r="U929" s="224"/>
      <c r="V929" s="222"/>
      <c r="W929" s="220"/>
      <c r="X929" s="220" t="str">
        <f>IF(ISBLANK(Tableau2[[#This Row],[Date de début]]),"",UPPER(TEXT(Tableau2[[#This Row],[Date de début]],"mmm")))</f>
        <v/>
      </c>
      <c r="Y929" s="219" t="str">
        <f>IF(ISBLANK(Tableau2[[#This Row],[Date de début]]),"",UPPER(TEXT(Tableau2[[#This Row],[Date de début]],"AAAA")))</f>
        <v/>
      </c>
      <c r="Z929" s="220"/>
      <c r="AA929" s="218" t="str">
        <f>IF(ISBLANK(Tableau2[[#This Row],[Date de fin]]),"",UPPER(TEXT(Tableau2[[#This Row],[Date de fin]],"mmm")))</f>
        <v/>
      </c>
      <c r="AB929" s="221" t="str">
        <f>IF(ISBLANK(Tableau2[[#This Row],[Date de fin]]),"",UPPER(TEXT(Tableau2[[#This Row],[Date de fin]],"AAAA")))</f>
        <v/>
      </c>
      <c r="AC929" s="229">
        <f>DATEDIF(Tableau2[[#This Row],[Date de début]],Tableau2[[#This Row],[Date de fin]],"m")</f>
        <v>0</v>
      </c>
      <c r="AD929" s="224"/>
      <c r="AE929" s="225"/>
      <c r="AF929" s="225"/>
      <c r="AG929" s="222"/>
      <c r="AH929" s="227"/>
      <c r="AI929" s="226"/>
      <c r="AJ929" s="340"/>
      <c r="AK929" s="341">
        <f t="shared" si="16"/>
        <v>0</v>
      </c>
      <c r="AL929" s="342"/>
    </row>
    <row r="930" spans="3:38" ht="14" x14ac:dyDescent="0.35">
      <c r="C930" s="241"/>
      <c r="D930" s="225" t="str">
        <f>IF(ISBLANK(Tableau2[[#This Row],[Date de signature]]),"",UPPER(TEXT(Tableau2[[#This Row],[Date de signature]],"mmm")))</f>
        <v/>
      </c>
      <c r="E930" s="231" t="str">
        <f>IF(ISBLANK(Tableau2[[#This Row],[Date de signature]]),"",UPPER(TEXT(Tableau2[[#This Row],[Date de signature]],"AAAA")))</f>
        <v/>
      </c>
      <c r="F930" s="240"/>
      <c r="G930" s="242"/>
      <c r="H930" s="328"/>
      <c r="I930" s="327"/>
      <c r="J930" s="333"/>
      <c r="K930" s="324" t="str">
        <f>IFERROR(VLOOKUP(Tableau2[[#This Row],[Nom association/Sigle]],Tableau1[],2,FALSE),"")</f>
        <v/>
      </c>
      <c r="L930" s="324" t="str">
        <f>IFERROR(VLOOKUP(Tableau2[[#This Row],[Nom association/Sigle]],Tableau1[],4,FALSE),"")</f>
        <v/>
      </c>
      <c r="M930" s="324" t="str">
        <f>IFERROR(VLOOKUP(Tableau2[[#This Row],[Nom association/Sigle]],Tableau1[],5,FALSE),"")</f>
        <v/>
      </c>
      <c r="N930" s="73" t="str">
        <f>IFERROR(VLOOKUP(Tableau2[[#This Row],[Nom association/Sigle]],Tableau1[],6,FALSE),"")</f>
        <v/>
      </c>
      <c r="O930" s="324" t="str">
        <f>IFERROR(VLOOKUP(Tableau2[[#This Row],[Nom association/Sigle]],Tableau1[],7,FALSE),"")</f>
        <v/>
      </c>
      <c r="P930" s="222"/>
      <c r="Q930" s="333"/>
      <c r="R930" s="222"/>
      <c r="S930" s="223"/>
      <c r="T930" s="224"/>
      <c r="U930" s="224"/>
      <c r="V930" s="222"/>
      <c r="W930" s="220"/>
      <c r="X930" s="220" t="str">
        <f>IF(ISBLANK(Tableau2[[#This Row],[Date de début]]),"",UPPER(TEXT(Tableau2[[#This Row],[Date de début]],"mmm")))</f>
        <v/>
      </c>
      <c r="Y930" s="219" t="str">
        <f>IF(ISBLANK(Tableau2[[#This Row],[Date de début]]),"",UPPER(TEXT(Tableau2[[#This Row],[Date de début]],"AAAA")))</f>
        <v/>
      </c>
      <c r="Z930" s="220"/>
      <c r="AA930" s="218" t="str">
        <f>IF(ISBLANK(Tableau2[[#This Row],[Date de fin]]),"",UPPER(TEXT(Tableau2[[#This Row],[Date de fin]],"mmm")))</f>
        <v/>
      </c>
      <c r="AB930" s="221" t="str">
        <f>IF(ISBLANK(Tableau2[[#This Row],[Date de fin]]),"",UPPER(TEXT(Tableau2[[#This Row],[Date de fin]],"AAAA")))</f>
        <v/>
      </c>
      <c r="AC930" s="229">
        <f>DATEDIF(Tableau2[[#This Row],[Date de début]],Tableau2[[#This Row],[Date de fin]],"m")</f>
        <v>0</v>
      </c>
      <c r="AD930" s="224"/>
      <c r="AE930" s="225"/>
      <c r="AF930" s="225"/>
      <c r="AG930" s="222"/>
      <c r="AH930" s="227"/>
      <c r="AI930" s="226"/>
      <c r="AJ930" s="340"/>
      <c r="AK930" s="341">
        <f t="shared" si="16"/>
        <v>0</v>
      </c>
      <c r="AL930" s="342"/>
    </row>
    <row r="931" spans="3:38" ht="14" x14ac:dyDescent="0.35">
      <c r="C931" s="241"/>
      <c r="D931" s="225" t="str">
        <f>IF(ISBLANK(Tableau2[[#This Row],[Date de signature]]),"",UPPER(TEXT(Tableau2[[#This Row],[Date de signature]],"mmm")))</f>
        <v/>
      </c>
      <c r="E931" s="231" t="str">
        <f>IF(ISBLANK(Tableau2[[#This Row],[Date de signature]]),"",UPPER(TEXT(Tableau2[[#This Row],[Date de signature]],"AAAA")))</f>
        <v/>
      </c>
      <c r="F931" s="240"/>
      <c r="G931" s="242"/>
      <c r="H931" s="328"/>
      <c r="I931" s="327"/>
      <c r="J931" s="333"/>
      <c r="K931" s="324" t="str">
        <f>IFERROR(VLOOKUP(Tableau2[[#This Row],[Nom association/Sigle]],Tableau1[],2,FALSE),"")</f>
        <v/>
      </c>
      <c r="L931" s="324" t="str">
        <f>IFERROR(VLOOKUP(Tableau2[[#This Row],[Nom association/Sigle]],Tableau1[],4,FALSE),"")</f>
        <v/>
      </c>
      <c r="M931" s="324" t="str">
        <f>IFERROR(VLOOKUP(Tableau2[[#This Row],[Nom association/Sigle]],Tableau1[],5,FALSE),"")</f>
        <v/>
      </c>
      <c r="N931" s="73" t="str">
        <f>IFERROR(VLOOKUP(Tableau2[[#This Row],[Nom association/Sigle]],Tableau1[],6,FALSE),"")</f>
        <v/>
      </c>
      <c r="O931" s="324" t="str">
        <f>IFERROR(VLOOKUP(Tableau2[[#This Row],[Nom association/Sigle]],Tableau1[],7,FALSE),"")</f>
        <v/>
      </c>
      <c r="P931" s="222"/>
      <c r="Q931" s="333"/>
      <c r="R931" s="222"/>
      <c r="S931" s="223"/>
      <c r="T931" s="224"/>
      <c r="U931" s="224"/>
      <c r="V931" s="222"/>
      <c r="W931" s="220"/>
      <c r="X931" s="220" t="str">
        <f>IF(ISBLANK(Tableau2[[#This Row],[Date de début]]),"",UPPER(TEXT(Tableau2[[#This Row],[Date de début]],"mmm")))</f>
        <v/>
      </c>
      <c r="Y931" s="219" t="str">
        <f>IF(ISBLANK(Tableau2[[#This Row],[Date de début]]),"",UPPER(TEXT(Tableau2[[#This Row],[Date de début]],"AAAA")))</f>
        <v/>
      </c>
      <c r="Z931" s="220"/>
      <c r="AA931" s="218" t="str">
        <f>IF(ISBLANK(Tableau2[[#This Row],[Date de fin]]),"",UPPER(TEXT(Tableau2[[#This Row],[Date de fin]],"mmm")))</f>
        <v/>
      </c>
      <c r="AB931" s="221" t="str">
        <f>IF(ISBLANK(Tableau2[[#This Row],[Date de fin]]),"",UPPER(TEXT(Tableau2[[#This Row],[Date de fin]],"AAAA")))</f>
        <v/>
      </c>
      <c r="AC931" s="229">
        <f>DATEDIF(Tableau2[[#This Row],[Date de début]],Tableau2[[#This Row],[Date de fin]],"m")</f>
        <v>0</v>
      </c>
      <c r="AD931" s="224"/>
      <c r="AE931" s="225"/>
      <c r="AF931" s="225"/>
      <c r="AG931" s="222"/>
      <c r="AH931" s="227"/>
      <c r="AI931" s="226"/>
      <c r="AJ931" s="340"/>
      <c r="AK931" s="341">
        <f t="shared" si="16"/>
        <v>0</v>
      </c>
      <c r="AL931" s="342"/>
    </row>
    <row r="932" spans="3:38" ht="14" x14ac:dyDescent="0.35">
      <c r="C932" s="241"/>
      <c r="D932" s="225" t="str">
        <f>IF(ISBLANK(Tableau2[[#This Row],[Date de signature]]),"",UPPER(TEXT(Tableau2[[#This Row],[Date de signature]],"mmm")))</f>
        <v/>
      </c>
      <c r="E932" s="231" t="str">
        <f>IF(ISBLANK(Tableau2[[#This Row],[Date de signature]]),"",UPPER(TEXT(Tableau2[[#This Row],[Date de signature]],"AAAA")))</f>
        <v/>
      </c>
      <c r="F932" s="240"/>
      <c r="G932" s="242"/>
      <c r="H932" s="328"/>
      <c r="I932" s="327"/>
      <c r="J932" s="333"/>
      <c r="K932" s="324" t="str">
        <f>IFERROR(VLOOKUP(Tableau2[[#This Row],[Nom association/Sigle]],Tableau1[],2,FALSE),"")</f>
        <v/>
      </c>
      <c r="L932" s="324" t="str">
        <f>IFERROR(VLOOKUP(Tableau2[[#This Row],[Nom association/Sigle]],Tableau1[],4,FALSE),"")</f>
        <v/>
      </c>
      <c r="M932" s="324" t="str">
        <f>IFERROR(VLOOKUP(Tableau2[[#This Row],[Nom association/Sigle]],Tableau1[],5,FALSE),"")</f>
        <v/>
      </c>
      <c r="N932" s="73" t="str">
        <f>IFERROR(VLOOKUP(Tableau2[[#This Row],[Nom association/Sigle]],Tableau1[],6,FALSE),"")</f>
        <v/>
      </c>
      <c r="O932" s="324" t="str">
        <f>IFERROR(VLOOKUP(Tableau2[[#This Row],[Nom association/Sigle]],Tableau1[],7,FALSE),"")</f>
        <v/>
      </c>
      <c r="P932" s="222"/>
      <c r="Q932" s="333"/>
      <c r="R932" s="222"/>
      <c r="S932" s="223"/>
      <c r="T932" s="224"/>
      <c r="U932" s="224"/>
      <c r="V932" s="222"/>
      <c r="W932" s="220"/>
      <c r="X932" s="220" t="str">
        <f>IF(ISBLANK(Tableau2[[#This Row],[Date de début]]),"",UPPER(TEXT(Tableau2[[#This Row],[Date de début]],"mmm")))</f>
        <v/>
      </c>
      <c r="Y932" s="219" t="str">
        <f>IF(ISBLANK(Tableau2[[#This Row],[Date de début]]),"",UPPER(TEXT(Tableau2[[#This Row],[Date de début]],"AAAA")))</f>
        <v/>
      </c>
      <c r="Z932" s="220"/>
      <c r="AA932" s="218" t="str">
        <f>IF(ISBLANK(Tableau2[[#This Row],[Date de fin]]),"",UPPER(TEXT(Tableau2[[#This Row],[Date de fin]],"mmm")))</f>
        <v/>
      </c>
      <c r="AB932" s="221" t="str">
        <f>IF(ISBLANK(Tableau2[[#This Row],[Date de fin]]),"",UPPER(TEXT(Tableau2[[#This Row],[Date de fin]],"AAAA")))</f>
        <v/>
      </c>
      <c r="AC932" s="229">
        <f>DATEDIF(Tableau2[[#This Row],[Date de début]],Tableau2[[#This Row],[Date de fin]],"m")</f>
        <v>0</v>
      </c>
      <c r="AD932" s="224"/>
      <c r="AE932" s="225"/>
      <c r="AF932" s="225"/>
      <c r="AG932" s="222"/>
      <c r="AH932" s="227"/>
      <c r="AI932" s="226"/>
      <c r="AJ932" s="340"/>
      <c r="AK932" s="341">
        <f t="shared" si="16"/>
        <v>0</v>
      </c>
      <c r="AL932" s="342"/>
    </row>
    <row r="933" spans="3:38" ht="14" x14ac:dyDescent="0.35">
      <c r="C933" s="241"/>
      <c r="D933" s="225" t="str">
        <f>IF(ISBLANK(Tableau2[[#This Row],[Date de signature]]),"",UPPER(TEXT(Tableau2[[#This Row],[Date de signature]],"mmm")))</f>
        <v/>
      </c>
      <c r="E933" s="231" t="str">
        <f>IF(ISBLANK(Tableau2[[#This Row],[Date de signature]]),"",UPPER(TEXT(Tableau2[[#This Row],[Date de signature]],"AAAA")))</f>
        <v/>
      </c>
      <c r="F933" s="240"/>
      <c r="G933" s="242"/>
      <c r="H933" s="328"/>
      <c r="I933" s="327"/>
      <c r="J933" s="333"/>
      <c r="K933" s="324" t="str">
        <f>IFERROR(VLOOKUP(Tableau2[[#This Row],[Nom association/Sigle]],Tableau1[],2,FALSE),"")</f>
        <v/>
      </c>
      <c r="L933" s="324" t="str">
        <f>IFERROR(VLOOKUP(Tableau2[[#This Row],[Nom association/Sigle]],Tableau1[],4,FALSE),"")</f>
        <v/>
      </c>
      <c r="M933" s="324" t="str">
        <f>IFERROR(VLOOKUP(Tableau2[[#This Row],[Nom association/Sigle]],Tableau1[],5,FALSE),"")</f>
        <v/>
      </c>
      <c r="N933" s="73" t="str">
        <f>IFERROR(VLOOKUP(Tableau2[[#This Row],[Nom association/Sigle]],Tableau1[],6,FALSE),"")</f>
        <v/>
      </c>
      <c r="O933" s="324" t="str">
        <f>IFERROR(VLOOKUP(Tableau2[[#This Row],[Nom association/Sigle]],Tableau1[],7,FALSE),"")</f>
        <v/>
      </c>
      <c r="P933" s="222"/>
      <c r="Q933" s="333"/>
      <c r="R933" s="222"/>
      <c r="S933" s="223"/>
      <c r="T933" s="224"/>
      <c r="U933" s="224"/>
      <c r="V933" s="222"/>
      <c r="W933" s="220"/>
      <c r="X933" s="220" t="str">
        <f>IF(ISBLANK(Tableau2[[#This Row],[Date de début]]),"",UPPER(TEXT(Tableau2[[#This Row],[Date de début]],"mmm")))</f>
        <v/>
      </c>
      <c r="Y933" s="219" t="str">
        <f>IF(ISBLANK(Tableau2[[#This Row],[Date de début]]),"",UPPER(TEXT(Tableau2[[#This Row],[Date de début]],"AAAA")))</f>
        <v/>
      </c>
      <c r="Z933" s="220"/>
      <c r="AA933" s="218" t="str">
        <f>IF(ISBLANK(Tableau2[[#This Row],[Date de fin]]),"",UPPER(TEXT(Tableau2[[#This Row],[Date de fin]],"mmm")))</f>
        <v/>
      </c>
      <c r="AB933" s="221" t="str">
        <f>IF(ISBLANK(Tableau2[[#This Row],[Date de fin]]),"",UPPER(TEXT(Tableau2[[#This Row],[Date de fin]],"AAAA")))</f>
        <v/>
      </c>
      <c r="AC933" s="229">
        <f>DATEDIF(Tableau2[[#This Row],[Date de début]],Tableau2[[#This Row],[Date de fin]],"m")</f>
        <v>0</v>
      </c>
      <c r="AD933" s="224"/>
      <c r="AE933" s="225"/>
      <c r="AF933" s="225"/>
      <c r="AG933" s="222"/>
      <c r="AH933" s="227"/>
      <c r="AI933" s="226"/>
      <c r="AJ933" s="340"/>
      <c r="AK933" s="341">
        <f t="shared" si="16"/>
        <v>0</v>
      </c>
      <c r="AL933" s="342"/>
    </row>
    <row r="934" spans="3:38" ht="14" x14ac:dyDescent="0.35">
      <c r="C934" s="241"/>
      <c r="D934" s="225" t="str">
        <f>IF(ISBLANK(Tableau2[[#This Row],[Date de signature]]),"",UPPER(TEXT(Tableau2[[#This Row],[Date de signature]],"mmm")))</f>
        <v/>
      </c>
      <c r="E934" s="231" t="str">
        <f>IF(ISBLANK(Tableau2[[#This Row],[Date de signature]]),"",UPPER(TEXT(Tableau2[[#This Row],[Date de signature]],"AAAA")))</f>
        <v/>
      </c>
      <c r="F934" s="240"/>
      <c r="G934" s="242"/>
      <c r="H934" s="328"/>
      <c r="I934" s="327"/>
      <c r="J934" s="333"/>
      <c r="K934" s="324" t="str">
        <f>IFERROR(VLOOKUP(Tableau2[[#This Row],[Nom association/Sigle]],Tableau1[],2,FALSE),"")</f>
        <v/>
      </c>
      <c r="L934" s="324" t="str">
        <f>IFERROR(VLOOKUP(Tableau2[[#This Row],[Nom association/Sigle]],Tableau1[],4,FALSE),"")</f>
        <v/>
      </c>
      <c r="M934" s="324" t="str">
        <f>IFERROR(VLOOKUP(Tableau2[[#This Row],[Nom association/Sigle]],Tableau1[],5,FALSE),"")</f>
        <v/>
      </c>
      <c r="N934" s="73" t="str">
        <f>IFERROR(VLOOKUP(Tableau2[[#This Row],[Nom association/Sigle]],Tableau1[],6,FALSE),"")</f>
        <v/>
      </c>
      <c r="O934" s="324" t="str">
        <f>IFERROR(VLOOKUP(Tableau2[[#This Row],[Nom association/Sigle]],Tableau1[],7,FALSE),"")</f>
        <v/>
      </c>
      <c r="P934" s="222"/>
      <c r="Q934" s="333"/>
      <c r="R934" s="222"/>
      <c r="S934" s="223"/>
      <c r="T934" s="224"/>
      <c r="U934" s="224"/>
      <c r="V934" s="222"/>
      <c r="W934" s="220"/>
      <c r="X934" s="220" t="str">
        <f>IF(ISBLANK(Tableau2[[#This Row],[Date de début]]),"",UPPER(TEXT(Tableau2[[#This Row],[Date de début]],"mmm")))</f>
        <v/>
      </c>
      <c r="Y934" s="219" t="str">
        <f>IF(ISBLANK(Tableau2[[#This Row],[Date de début]]),"",UPPER(TEXT(Tableau2[[#This Row],[Date de début]],"AAAA")))</f>
        <v/>
      </c>
      <c r="Z934" s="220"/>
      <c r="AA934" s="218" t="str">
        <f>IF(ISBLANK(Tableau2[[#This Row],[Date de fin]]),"",UPPER(TEXT(Tableau2[[#This Row],[Date de fin]],"mmm")))</f>
        <v/>
      </c>
      <c r="AB934" s="221" t="str">
        <f>IF(ISBLANK(Tableau2[[#This Row],[Date de fin]]),"",UPPER(TEXT(Tableau2[[#This Row],[Date de fin]],"AAAA")))</f>
        <v/>
      </c>
      <c r="AC934" s="229">
        <f>DATEDIF(Tableau2[[#This Row],[Date de début]],Tableau2[[#This Row],[Date de fin]],"m")</f>
        <v>0</v>
      </c>
      <c r="AD934" s="224"/>
      <c r="AE934" s="225"/>
      <c r="AF934" s="225"/>
      <c r="AG934" s="222"/>
      <c r="AH934" s="227"/>
      <c r="AI934" s="226"/>
      <c r="AJ934" s="340"/>
      <c r="AK934" s="341">
        <f t="shared" si="16"/>
        <v>0</v>
      </c>
      <c r="AL934" s="342"/>
    </row>
    <row r="935" spans="3:38" ht="14" x14ac:dyDescent="0.35">
      <c r="C935" s="241"/>
      <c r="D935" s="225" t="str">
        <f>IF(ISBLANK(Tableau2[[#This Row],[Date de signature]]),"",UPPER(TEXT(Tableau2[[#This Row],[Date de signature]],"mmm")))</f>
        <v/>
      </c>
      <c r="E935" s="231" t="str">
        <f>IF(ISBLANK(Tableau2[[#This Row],[Date de signature]]),"",UPPER(TEXT(Tableau2[[#This Row],[Date de signature]],"AAAA")))</f>
        <v/>
      </c>
      <c r="F935" s="240"/>
      <c r="G935" s="242"/>
      <c r="H935" s="328"/>
      <c r="I935" s="327"/>
      <c r="J935" s="333"/>
      <c r="K935" s="324" t="str">
        <f>IFERROR(VLOOKUP(Tableau2[[#This Row],[Nom association/Sigle]],Tableau1[],2,FALSE),"")</f>
        <v/>
      </c>
      <c r="L935" s="324" t="str">
        <f>IFERROR(VLOOKUP(Tableau2[[#This Row],[Nom association/Sigle]],Tableau1[],4,FALSE),"")</f>
        <v/>
      </c>
      <c r="M935" s="324" t="str">
        <f>IFERROR(VLOOKUP(Tableau2[[#This Row],[Nom association/Sigle]],Tableau1[],5,FALSE),"")</f>
        <v/>
      </c>
      <c r="N935" s="73" t="str">
        <f>IFERROR(VLOOKUP(Tableau2[[#This Row],[Nom association/Sigle]],Tableau1[],6,FALSE),"")</f>
        <v/>
      </c>
      <c r="O935" s="324" t="str">
        <f>IFERROR(VLOOKUP(Tableau2[[#This Row],[Nom association/Sigle]],Tableau1[],7,FALSE),"")</f>
        <v/>
      </c>
      <c r="P935" s="222"/>
      <c r="Q935" s="333"/>
      <c r="R935" s="222"/>
      <c r="S935" s="223"/>
      <c r="T935" s="224"/>
      <c r="U935" s="224"/>
      <c r="V935" s="222"/>
      <c r="W935" s="220"/>
      <c r="X935" s="220" t="str">
        <f>IF(ISBLANK(Tableau2[[#This Row],[Date de début]]),"",UPPER(TEXT(Tableau2[[#This Row],[Date de début]],"mmm")))</f>
        <v/>
      </c>
      <c r="Y935" s="219" t="str">
        <f>IF(ISBLANK(Tableau2[[#This Row],[Date de début]]),"",UPPER(TEXT(Tableau2[[#This Row],[Date de début]],"AAAA")))</f>
        <v/>
      </c>
      <c r="Z935" s="220"/>
      <c r="AA935" s="218" t="str">
        <f>IF(ISBLANK(Tableau2[[#This Row],[Date de fin]]),"",UPPER(TEXT(Tableau2[[#This Row],[Date de fin]],"mmm")))</f>
        <v/>
      </c>
      <c r="AB935" s="221" t="str">
        <f>IF(ISBLANK(Tableau2[[#This Row],[Date de fin]]),"",UPPER(TEXT(Tableau2[[#This Row],[Date de fin]],"AAAA")))</f>
        <v/>
      </c>
      <c r="AC935" s="229">
        <f>DATEDIF(Tableau2[[#This Row],[Date de début]],Tableau2[[#This Row],[Date de fin]],"m")</f>
        <v>0</v>
      </c>
      <c r="AD935" s="224"/>
      <c r="AE935" s="225"/>
      <c r="AF935" s="225"/>
      <c r="AG935" s="222"/>
      <c r="AH935" s="227"/>
      <c r="AI935" s="226"/>
      <c r="AJ935" s="340"/>
      <c r="AK935" s="341">
        <f t="shared" si="16"/>
        <v>0</v>
      </c>
      <c r="AL935" s="342"/>
    </row>
    <row r="936" spans="3:38" ht="14" x14ac:dyDescent="0.35">
      <c r="C936" s="241"/>
      <c r="D936" s="225" t="str">
        <f>IF(ISBLANK(Tableau2[[#This Row],[Date de signature]]),"",UPPER(TEXT(Tableau2[[#This Row],[Date de signature]],"mmm")))</f>
        <v/>
      </c>
      <c r="E936" s="231" t="str">
        <f>IF(ISBLANK(Tableau2[[#This Row],[Date de signature]]),"",UPPER(TEXT(Tableau2[[#This Row],[Date de signature]],"AAAA")))</f>
        <v/>
      </c>
      <c r="F936" s="240"/>
      <c r="G936" s="242"/>
      <c r="H936" s="328"/>
      <c r="I936" s="327"/>
      <c r="J936" s="333"/>
      <c r="K936" s="324" t="str">
        <f>IFERROR(VLOOKUP(Tableau2[[#This Row],[Nom association/Sigle]],Tableau1[],2,FALSE),"")</f>
        <v/>
      </c>
      <c r="L936" s="324" t="str">
        <f>IFERROR(VLOOKUP(Tableau2[[#This Row],[Nom association/Sigle]],Tableau1[],4,FALSE),"")</f>
        <v/>
      </c>
      <c r="M936" s="324" t="str">
        <f>IFERROR(VLOOKUP(Tableau2[[#This Row],[Nom association/Sigle]],Tableau1[],5,FALSE),"")</f>
        <v/>
      </c>
      <c r="N936" s="73" t="str">
        <f>IFERROR(VLOOKUP(Tableau2[[#This Row],[Nom association/Sigle]],Tableau1[],6,FALSE),"")</f>
        <v/>
      </c>
      <c r="O936" s="324" t="str">
        <f>IFERROR(VLOOKUP(Tableau2[[#This Row],[Nom association/Sigle]],Tableau1[],7,FALSE),"")</f>
        <v/>
      </c>
      <c r="P936" s="222"/>
      <c r="Q936" s="333"/>
      <c r="R936" s="222"/>
      <c r="S936" s="223"/>
      <c r="T936" s="224"/>
      <c r="U936" s="224"/>
      <c r="V936" s="222"/>
      <c r="W936" s="220"/>
      <c r="X936" s="220" t="str">
        <f>IF(ISBLANK(Tableau2[[#This Row],[Date de début]]),"",UPPER(TEXT(Tableau2[[#This Row],[Date de début]],"mmm")))</f>
        <v/>
      </c>
      <c r="Y936" s="219" t="str">
        <f>IF(ISBLANK(Tableau2[[#This Row],[Date de début]]),"",UPPER(TEXT(Tableau2[[#This Row],[Date de début]],"AAAA")))</f>
        <v/>
      </c>
      <c r="Z936" s="220"/>
      <c r="AA936" s="218" t="str">
        <f>IF(ISBLANK(Tableau2[[#This Row],[Date de fin]]),"",UPPER(TEXT(Tableau2[[#This Row],[Date de fin]],"mmm")))</f>
        <v/>
      </c>
      <c r="AB936" s="221" t="str">
        <f>IF(ISBLANK(Tableau2[[#This Row],[Date de fin]]),"",UPPER(TEXT(Tableau2[[#This Row],[Date de fin]],"AAAA")))</f>
        <v/>
      </c>
      <c r="AC936" s="229">
        <f>DATEDIF(Tableau2[[#This Row],[Date de début]],Tableau2[[#This Row],[Date de fin]],"m")</f>
        <v>0</v>
      </c>
      <c r="AD936" s="224"/>
      <c r="AE936" s="225"/>
      <c r="AF936" s="225"/>
      <c r="AG936" s="222"/>
      <c r="AH936" s="227"/>
      <c r="AI936" s="226"/>
      <c r="AJ936" s="340"/>
      <c r="AK936" s="341">
        <f t="shared" si="16"/>
        <v>0</v>
      </c>
      <c r="AL936" s="342"/>
    </row>
    <row r="937" spans="3:38" ht="14" x14ac:dyDescent="0.35">
      <c r="C937" s="241"/>
      <c r="D937" s="225" t="str">
        <f>IF(ISBLANK(Tableau2[[#This Row],[Date de signature]]),"",UPPER(TEXT(Tableau2[[#This Row],[Date de signature]],"mmm")))</f>
        <v/>
      </c>
      <c r="E937" s="231" t="str">
        <f>IF(ISBLANK(Tableau2[[#This Row],[Date de signature]]),"",UPPER(TEXT(Tableau2[[#This Row],[Date de signature]],"AAAA")))</f>
        <v/>
      </c>
      <c r="F937" s="240"/>
      <c r="G937" s="242"/>
      <c r="H937" s="328"/>
      <c r="I937" s="327"/>
      <c r="J937" s="333"/>
      <c r="K937" s="324" t="str">
        <f>IFERROR(VLOOKUP(Tableau2[[#This Row],[Nom association/Sigle]],Tableau1[],2,FALSE),"")</f>
        <v/>
      </c>
      <c r="L937" s="324" t="str">
        <f>IFERROR(VLOOKUP(Tableau2[[#This Row],[Nom association/Sigle]],Tableau1[],4,FALSE),"")</f>
        <v/>
      </c>
      <c r="M937" s="324" t="str">
        <f>IFERROR(VLOOKUP(Tableau2[[#This Row],[Nom association/Sigle]],Tableau1[],5,FALSE),"")</f>
        <v/>
      </c>
      <c r="N937" s="73" t="str">
        <f>IFERROR(VLOOKUP(Tableau2[[#This Row],[Nom association/Sigle]],Tableau1[],6,FALSE),"")</f>
        <v/>
      </c>
      <c r="O937" s="324" t="str">
        <f>IFERROR(VLOOKUP(Tableau2[[#This Row],[Nom association/Sigle]],Tableau1[],7,FALSE),"")</f>
        <v/>
      </c>
      <c r="P937" s="222"/>
      <c r="Q937" s="333"/>
      <c r="R937" s="222"/>
      <c r="S937" s="223"/>
      <c r="T937" s="224"/>
      <c r="U937" s="224"/>
      <c r="V937" s="222"/>
      <c r="W937" s="220"/>
      <c r="X937" s="220" t="str">
        <f>IF(ISBLANK(Tableau2[[#This Row],[Date de début]]),"",UPPER(TEXT(Tableau2[[#This Row],[Date de début]],"mmm")))</f>
        <v/>
      </c>
      <c r="Y937" s="219" t="str">
        <f>IF(ISBLANK(Tableau2[[#This Row],[Date de début]]),"",UPPER(TEXT(Tableau2[[#This Row],[Date de début]],"AAAA")))</f>
        <v/>
      </c>
      <c r="Z937" s="220"/>
      <c r="AA937" s="218" t="str">
        <f>IF(ISBLANK(Tableau2[[#This Row],[Date de fin]]),"",UPPER(TEXT(Tableau2[[#This Row],[Date de fin]],"mmm")))</f>
        <v/>
      </c>
      <c r="AB937" s="221" t="str">
        <f>IF(ISBLANK(Tableau2[[#This Row],[Date de fin]]),"",UPPER(TEXT(Tableau2[[#This Row],[Date de fin]],"AAAA")))</f>
        <v/>
      </c>
      <c r="AC937" s="229">
        <f>DATEDIF(Tableau2[[#This Row],[Date de début]],Tableau2[[#This Row],[Date de fin]],"m")</f>
        <v>0</v>
      </c>
      <c r="AD937" s="224"/>
      <c r="AE937" s="225"/>
      <c r="AF937" s="225"/>
      <c r="AG937" s="222"/>
      <c r="AH937" s="227"/>
      <c r="AI937" s="226"/>
      <c r="AJ937" s="340"/>
      <c r="AK937" s="341">
        <f t="shared" si="16"/>
        <v>0</v>
      </c>
      <c r="AL937" s="342"/>
    </row>
    <row r="938" spans="3:38" ht="14" x14ac:dyDescent="0.35">
      <c r="C938" s="241"/>
      <c r="D938" s="225" t="str">
        <f>IF(ISBLANK(Tableau2[[#This Row],[Date de signature]]),"",UPPER(TEXT(Tableau2[[#This Row],[Date de signature]],"mmm")))</f>
        <v/>
      </c>
      <c r="E938" s="231" t="str">
        <f>IF(ISBLANK(Tableau2[[#This Row],[Date de signature]]),"",UPPER(TEXT(Tableau2[[#This Row],[Date de signature]],"AAAA")))</f>
        <v/>
      </c>
      <c r="F938" s="240"/>
      <c r="G938" s="242"/>
      <c r="H938" s="328"/>
      <c r="I938" s="327"/>
      <c r="J938" s="333"/>
      <c r="K938" s="324" t="str">
        <f>IFERROR(VLOOKUP(Tableau2[[#This Row],[Nom association/Sigle]],Tableau1[],2,FALSE),"")</f>
        <v/>
      </c>
      <c r="L938" s="324" t="str">
        <f>IFERROR(VLOOKUP(Tableau2[[#This Row],[Nom association/Sigle]],Tableau1[],4,FALSE),"")</f>
        <v/>
      </c>
      <c r="M938" s="324" t="str">
        <f>IFERROR(VLOOKUP(Tableau2[[#This Row],[Nom association/Sigle]],Tableau1[],5,FALSE),"")</f>
        <v/>
      </c>
      <c r="N938" s="73" t="str">
        <f>IFERROR(VLOOKUP(Tableau2[[#This Row],[Nom association/Sigle]],Tableau1[],6,FALSE),"")</f>
        <v/>
      </c>
      <c r="O938" s="324" t="str">
        <f>IFERROR(VLOOKUP(Tableau2[[#This Row],[Nom association/Sigle]],Tableau1[],7,FALSE),"")</f>
        <v/>
      </c>
      <c r="P938" s="222"/>
      <c r="Q938" s="333"/>
      <c r="R938" s="222"/>
      <c r="S938" s="223"/>
      <c r="T938" s="224"/>
      <c r="U938" s="224"/>
      <c r="V938" s="222"/>
      <c r="W938" s="220"/>
      <c r="X938" s="220" t="str">
        <f>IF(ISBLANK(Tableau2[[#This Row],[Date de début]]),"",UPPER(TEXT(Tableau2[[#This Row],[Date de début]],"mmm")))</f>
        <v/>
      </c>
      <c r="Y938" s="219" t="str">
        <f>IF(ISBLANK(Tableau2[[#This Row],[Date de début]]),"",UPPER(TEXT(Tableau2[[#This Row],[Date de début]],"AAAA")))</f>
        <v/>
      </c>
      <c r="Z938" s="220"/>
      <c r="AA938" s="218" t="str">
        <f>IF(ISBLANK(Tableau2[[#This Row],[Date de fin]]),"",UPPER(TEXT(Tableau2[[#This Row],[Date de fin]],"mmm")))</f>
        <v/>
      </c>
      <c r="AB938" s="221" t="str">
        <f>IF(ISBLANK(Tableau2[[#This Row],[Date de fin]]),"",UPPER(TEXT(Tableau2[[#This Row],[Date de fin]],"AAAA")))</f>
        <v/>
      </c>
      <c r="AC938" s="229">
        <f>DATEDIF(Tableau2[[#This Row],[Date de début]],Tableau2[[#This Row],[Date de fin]],"m")</f>
        <v>0</v>
      </c>
      <c r="AD938" s="224"/>
      <c r="AE938" s="225"/>
      <c r="AF938" s="225"/>
      <c r="AG938" s="222"/>
      <c r="AH938" s="227"/>
      <c r="AI938" s="226"/>
      <c r="AJ938" s="340"/>
      <c r="AK938" s="341">
        <f t="shared" si="16"/>
        <v>0</v>
      </c>
      <c r="AL938" s="342"/>
    </row>
    <row r="939" spans="3:38" ht="14" x14ac:dyDescent="0.35">
      <c r="C939" s="241"/>
      <c r="D939" s="225" t="str">
        <f>IF(ISBLANK(Tableau2[[#This Row],[Date de signature]]),"",UPPER(TEXT(Tableau2[[#This Row],[Date de signature]],"mmm")))</f>
        <v/>
      </c>
      <c r="E939" s="231" t="str">
        <f>IF(ISBLANK(Tableau2[[#This Row],[Date de signature]]),"",UPPER(TEXT(Tableau2[[#This Row],[Date de signature]],"AAAA")))</f>
        <v/>
      </c>
      <c r="F939" s="240"/>
      <c r="G939" s="242"/>
      <c r="H939" s="328"/>
      <c r="I939" s="327"/>
      <c r="J939" s="333"/>
      <c r="K939" s="324" t="str">
        <f>IFERROR(VLOOKUP(Tableau2[[#This Row],[Nom association/Sigle]],Tableau1[],2,FALSE),"")</f>
        <v/>
      </c>
      <c r="L939" s="324" t="str">
        <f>IFERROR(VLOOKUP(Tableau2[[#This Row],[Nom association/Sigle]],Tableau1[],4,FALSE),"")</f>
        <v/>
      </c>
      <c r="M939" s="324" t="str">
        <f>IFERROR(VLOOKUP(Tableau2[[#This Row],[Nom association/Sigle]],Tableau1[],5,FALSE),"")</f>
        <v/>
      </c>
      <c r="N939" s="73" t="str">
        <f>IFERROR(VLOOKUP(Tableau2[[#This Row],[Nom association/Sigle]],Tableau1[],6,FALSE),"")</f>
        <v/>
      </c>
      <c r="O939" s="324" t="str">
        <f>IFERROR(VLOOKUP(Tableau2[[#This Row],[Nom association/Sigle]],Tableau1[],7,FALSE),"")</f>
        <v/>
      </c>
      <c r="P939" s="222"/>
      <c r="Q939" s="333"/>
      <c r="R939" s="222"/>
      <c r="S939" s="223"/>
      <c r="T939" s="224"/>
      <c r="U939" s="224"/>
      <c r="V939" s="222"/>
      <c r="W939" s="220"/>
      <c r="X939" s="220" t="str">
        <f>IF(ISBLANK(Tableau2[[#This Row],[Date de début]]),"",UPPER(TEXT(Tableau2[[#This Row],[Date de début]],"mmm")))</f>
        <v/>
      </c>
      <c r="Y939" s="219" t="str">
        <f>IF(ISBLANK(Tableau2[[#This Row],[Date de début]]),"",UPPER(TEXT(Tableau2[[#This Row],[Date de début]],"AAAA")))</f>
        <v/>
      </c>
      <c r="Z939" s="220"/>
      <c r="AA939" s="218" t="str">
        <f>IF(ISBLANK(Tableau2[[#This Row],[Date de fin]]),"",UPPER(TEXT(Tableau2[[#This Row],[Date de fin]],"mmm")))</f>
        <v/>
      </c>
      <c r="AB939" s="221" t="str">
        <f>IF(ISBLANK(Tableau2[[#This Row],[Date de fin]]),"",UPPER(TEXT(Tableau2[[#This Row],[Date de fin]],"AAAA")))</f>
        <v/>
      </c>
      <c r="AC939" s="229">
        <f>DATEDIF(Tableau2[[#This Row],[Date de début]],Tableau2[[#This Row],[Date de fin]],"m")</f>
        <v>0</v>
      </c>
      <c r="AD939" s="224"/>
      <c r="AE939" s="225"/>
      <c r="AF939" s="225"/>
      <c r="AG939" s="222"/>
      <c r="AH939" s="227"/>
      <c r="AI939" s="226"/>
      <c r="AJ939" s="340"/>
      <c r="AK939" s="341">
        <f t="shared" si="16"/>
        <v>0</v>
      </c>
      <c r="AL939" s="342"/>
    </row>
    <row r="940" spans="3:38" ht="14" x14ac:dyDescent="0.35">
      <c r="C940" s="241"/>
      <c r="D940" s="225" t="str">
        <f>IF(ISBLANK(Tableau2[[#This Row],[Date de signature]]),"",UPPER(TEXT(Tableau2[[#This Row],[Date de signature]],"mmm")))</f>
        <v/>
      </c>
      <c r="E940" s="231" t="str">
        <f>IF(ISBLANK(Tableau2[[#This Row],[Date de signature]]),"",UPPER(TEXT(Tableau2[[#This Row],[Date de signature]],"AAAA")))</f>
        <v/>
      </c>
      <c r="F940" s="240"/>
      <c r="G940" s="242"/>
      <c r="H940" s="328"/>
      <c r="I940" s="327"/>
      <c r="J940" s="333"/>
      <c r="K940" s="324" t="str">
        <f>IFERROR(VLOOKUP(Tableau2[[#This Row],[Nom association/Sigle]],Tableau1[],2,FALSE),"")</f>
        <v/>
      </c>
      <c r="L940" s="324" t="str">
        <f>IFERROR(VLOOKUP(Tableau2[[#This Row],[Nom association/Sigle]],Tableau1[],4,FALSE),"")</f>
        <v/>
      </c>
      <c r="M940" s="324" t="str">
        <f>IFERROR(VLOOKUP(Tableau2[[#This Row],[Nom association/Sigle]],Tableau1[],5,FALSE),"")</f>
        <v/>
      </c>
      <c r="N940" s="73" t="str">
        <f>IFERROR(VLOOKUP(Tableau2[[#This Row],[Nom association/Sigle]],Tableau1[],6,FALSE),"")</f>
        <v/>
      </c>
      <c r="O940" s="324" t="str">
        <f>IFERROR(VLOOKUP(Tableau2[[#This Row],[Nom association/Sigle]],Tableau1[],7,FALSE),"")</f>
        <v/>
      </c>
      <c r="P940" s="222"/>
      <c r="Q940" s="333"/>
      <c r="R940" s="222"/>
      <c r="S940" s="223"/>
      <c r="T940" s="224"/>
      <c r="U940" s="224"/>
      <c r="V940" s="222"/>
      <c r="W940" s="220"/>
      <c r="X940" s="220" t="str">
        <f>IF(ISBLANK(Tableau2[[#This Row],[Date de début]]),"",UPPER(TEXT(Tableau2[[#This Row],[Date de début]],"mmm")))</f>
        <v/>
      </c>
      <c r="Y940" s="219" t="str">
        <f>IF(ISBLANK(Tableau2[[#This Row],[Date de début]]),"",UPPER(TEXT(Tableau2[[#This Row],[Date de début]],"AAAA")))</f>
        <v/>
      </c>
      <c r="Z940" s="220"/>
      <c r="AA940" s="218" t="str">
        <f>IF(ISBLANK(Tableau2[[#This Row],[Date de fin]]),"",UPPER(TEXT(Tableau2[[#This Row],[Date de fin]],"mmm")))</f>
        <v/>
      </c>
      <c r="AB940" s="221" t="str">
        <f>IF(ISBLANK(Tableau2[[#This Row],[Date de fin]]),"",UPPER(TEXT(Tableau2[[#This Row],[Date de fin]],"AAAA")))</f>
        <v/>
      </c>
      <c r="AC940" s="229">
        <f>DATEDIF(Tableau2[[#This Row],[Date de début]],Tableau2[[#This Row],[Date de fin]],"m")</f>
        <v>0</v>
      </c>
      <c r="AD940" s="224"/>
      <c r="AE940" s="225"/>
      <c r="AF940" s="225"/>
      <c r="AG940" s="222"/>
      <c r="AH940" s="227"/>
      <c r="AI940" s="226"/>
      <c r="AJ940" s="340"/>
      <c r="AK940" s="341">
        <f t="shared" si="16"/>
        <v>0</v>
      </c>
      <c r="AL940" s="342"/>
    </row>
    <row r="941" spans="3:38" ht="14" x14ac:dyDescent="0.35">
      <c r="C941" s="241"/>
      <c r="D941" s="225" t="str">
        <f>IF(ISBLANK(Tableau2[[#This Row],[Date de signature]]),"",UPPER(TEXT(Tableau2[[#This Row],[Date de signature]],"mmm")))</f>
        <v/>
      </c>
      <c r="E941" s="231" t="str">
        <f>IF(ISBLANK(Tableau2[[#This Row],[Date de signature]]),"",UPPER(TEXT(Tableau2[[#This Row],[Date de signature]],"AAAA")))</f>
        <v/>
      </c>
      <c r="F941" s="240"/>
      <c r="G941" s="242"/>
      <c r="H941" s="328"/>
      <c r="I941" s="327"/>
      <c r="J941" s="333"/>
      <c r="K941" s="324" t="str">
        <f>IFERROR(VLOOKUP(Tableau2[[#This Row],[Nom association/Sigle]],Tableau1[],2,FALSE),"")</f>
        <v/>
      </c>
      <c r="L941" s="324" t="str">
        <f>IFERROR(VLOOKUP(Tableau2[[#This Row],[Nom association/Sigle]],Tableau1[],4,FALSE),"")</f>
        <v/>
      </c>
      <c r="M941" s="324" t="str">
        <f>IFERROR(VLOOKUP(Tableau2[[#This Row],[Nom association/Sigle]],Tableau1[],5,FALSE),"")</f>
        <v/>
      </c>
      <c r="N941" s="73" t="str">
        <f>IFERROR(VLOOKUP(Tableau2[[#This Row],[Nom association/Sigle]],Tableau1[],6,FALSE),"")</f>
        <v/>
      </c>
      <c r="O941" s="324" t="str">
        <f>IFERROR(VLOOKUP(Tableau2[[#This Row],[Nom association/Sigle]],Tableau1[],7,FALSE),"")</f>
        <v/>
      </c>
      <c r="P941" s="222"/>
      <c r="Q941" s="333"/>
      <c r="R941" s="222"/>
      <c r="S941" s="223"/>
      <c r="T941" s="224"/>
      <c r="U941" s="224"/>
      <c r="V941" s="222"/>
      <c r="W941" s="220"/>
      <c r="X941" s="220" t="str">
        <f>IF(ISBLANK(Tableau2[[#This Row],[Date de début]]),"",UPPER(TEXT(Tableau2[[#This Row],[Date de début]],"mmm")))</f>
        <v/>
      </c>
      <c r="Y941" s="219" t="str">
        <f>IF(ISBLANK(Tableau2[[#This Row],[Date de début]]),"",UPPER(TEXT(Tableau2[[#This Row],[Date de début]],"AAAA")))</f>
        <v/>
      </c>
      <c r="Z941" s="220"/>
      <c r="AA941" s="218" t="str">
        <f>IF(ISBLANK(Tableau2[[#This Row],[Date de fin]]),"",UPPER(TEXT(Tableau2[[#This Row],[Date de fin]],"mmm")))</f>
        <v/>
      </c>
      <c r="AB941" s="221" t="str">
        <f>IF(ISBLANK(Tableau2[[#This Row],[Date de fin]]),"",UPPER(TEXT(Tableau2[[#This Row],[Date de fin]],"AAAA")))</f>
        <v/>
      </c>
      <c r="AC941" s="229">
        <f>DATEDIF(Tableau2[[#This Row],[Date de début]],Tableau2[[#This Row],[Date de fin]],"m")</f>
        <v>0</v>
      </c>
      <c r="AD941" s="224"/>
      <c r="AE941" s="225"/>
      <c r="AF941" s="225"/>
      <c r="AG941" s="222"/>
      <c r="AH941" s="227"/>
      <c r="AI941" s="226"/>
      <c r="AJ941" s="340"/>
      <c r="AK941" s="341">
        <f t="shared" si="16"/>
        <v>0</v>
      </c>
      <c r="AL941" s="342"/>
    </row>
    <row r="942" spans="3:38" ht="14" x14ac:dyDescent="0.35">
      <c r="C942" s="241"/>
      <c r="D942" s="225" t="str">
        <f>IF(ISBLANK(Tableau2[[#This Row],[Date de signature]]),"",UPPER(TEXT(Tableau2[[#This Row],[Date de signature]],"mmm")))</f>
        <v/>
      </c>
      <c r="E942" s="231" t="str">
        <f>IF(ISBLANK(Tableau2[[#This Row],[Date de signature]]),"",UPPER(TEXT(Tableau2[[#This Row],[Date de signature]],"AAAA")))</f>
        <v/>
      </c>
      <c r="F942" s="240"/>
      <c r="G942" s="242"/>
      <c r="H942" s="328"/>
      <c r="I942" s="327"/>
      <c r="J942" s="333"/>
      <c r="K942" s="324" t="str">
        <f>IFERROR(VLOOKUP(Tableau2[[#This Row],[Nom association/Sigle]],Tableau1[],2,FALSE),"")</f>
        <v/>
      </c>
      <c r="L942" s="324" t="str">
        <f>IFERROR(VLOOKUP(Tableau2[[#This Row],[Nom association/Sigle]],Tableau1[],4,FALSE),"")</f>
        <v/>
      </c>
      <c r="M942" s="324" t="str">
        <f>IFERROR(VLOOKUP(Tableau2[[#This Row],[Nom association/Sigle]],Tableau1[],5,FALSE),"")</f>
        <v/>
      </c>
      <c r="N942" s="73" t="str">
        <f>IFERROR(VLOOKUP(Tableau2[[#This Row],[Nom association/Sigle]],Tableau1[],6,FALSE),"")</f>
        <v/>
      </c>
      <c r="O942" s="324" t="str">
        <f>IFERROR(VLOOKUP(Tableau2[[#This Row],[Nom association/Sigle]],Tableau1[],7,FALSE),"")</f>
        <v/>
      </c>
      <c r="P942" s="222"/>
      <c r="Q942" s="333"/>
      <c r="R942" s="222"/>
      <c r="S942" s="223"/>
      <c r="T942" s="224"/>
      <c r="U942" s="224"/>
      <c r="V942" s="222"/>
      <c r="W942" s="220"/>
      <c r="X942" s="220" t="str">
        <f>IF(ISBLANK(Tableau2[[#This Row],[Date de début]]),"",UPPER(TEXT(Tableau2[[#This Row],[Date de début]],"mmm")))</f>
        <v/>
      </c>
      <c r="Y942" s="219" t="str">
        <f>IF(ISBLANK(Tableau2[[#This Row],[Date de début]]),"",UPPER(TEXT(Tableau2[[#This Row],[Date de début]],"AAAA")))</f>
        <v/>
      </c>
      <c r="Z942" s="220"/>
      <c r="AA942" s="218" t="str">
        <f>IF(ISBLANK(Tableau2[[#This Row],[Date de fin]]),"",UPPER(TEXT(Tableau2[[#This Row],[Date de fin]],"mmm")))</f>
        <v/>
      </c>
      <c r="AB942" s="221" t="str">
        <f>IF(ISBLANK(Tableau2[[#This Row],[Date de fin]]),"",UPPER(TEXT(Tableau2[[#This Row],[Date de fin]],"AAAA")))</f>
        <v/>
      </c>
      <c r="AC942" s="229">
        <f>DATEDIF(Tableau2[[#This Row],[Date de début]],Tableau2[[#This Row],[Date de fin]],"m")</f>
        <v>0</v>
      </c>
      <c r="AD942" s="224"/>
      <c r="AE942" s="225"/>
      <c r="AF942" s="225"/>
      <c r="AG942" s="222"/>
      <c r="AH942" s="227"/>
      <c r="AI942" s="226"/>
      <c r="AJ942" s="340"/>
      <c r="AK942" s="341">
        <f t="shared" si="16"/>
        <v>0</v>
      </c>
      <c r="AL942" s="342"/>
    </row>
    <row r="943" spans="3:38" ht="14" x14ac:dyDescent="0.35">
      <c r="C943" s="241"/>
      <c r="D943" s="225" t="str">
        <f>IF(ISBLANK(Tableau2[[#This Row],[Date de signature]]),"",UPPER(TEXT(Tableau2[[#This Row],[Date de signature]],"mmm")))</f>
        <v/>
      </c>
      <c r="E943" s="231" t="str">
        <f>IF(ISBLANK(Tableau2[[#This Row],[Date de signature]]),"",UPPER(TEXT(Tableau2[[#This Row],[Date de signature]],"AAAA")))</f>
        <v/>
      </c>
      <c r="F943" s="240"/>
      <c r="G943" s="242"/>
      <c r="H943" s="328"/>
      <c r="I943" s="327"/>
      <c r="J943" s="333"/>
      <c r="K943" s="324" t="str">
        <f>IFERROR(VLOOKUP(Tableau2[[#This Row],[Nom association/Sigle]],Tableau1[],2,FALSE),"")</f>
        <v/>
      </c>
      <c r="L943" s="324" t="str">
        <f>IFERROR(VLOOKUP(Tableau2[[#This Row],[Nom association/Sigle]],Tableau1[],4,FALSE),"")</f>
        <v/>
      </c>
      <c r="M943" s="324" t="str">
        <f>IFERROR(VLOOKUP(Tableau2[[#This Row],[Nom association/Sigle]],Tableau1[],5,FALSE),"")</f>
        <v/>
      </c>
      <c r="N943" s="73" t="str">
        <f>IFERROR(VLOOKUP(Tableau2[[#This Row],[Nom association/Sigle]],Tableau1[],6,FALSE),"")</f>
        <v/>
      </c>
      <c r="O943" s="324" t="str">
        <f>IFERROR(VLOOKUP(Tableau2[[#This Row],[Nom association/Sigle]],Tableau1[],7,FALSE),"")</f>
        <v/>
      </c>
      <c r="P943" s="222"/>
      <c r="Q943" s="333"/>
      <c r="R943" s="222"/>
      <c r="S943" s="223"/>
      <c r="T943" s="224"/>
      <c r="U943" s="224"/>
      <c r="V943" s="222"/>
      <c r="W943" s="220"/>
      <c r="X943" s="220" t="str">
        <f>IF(ISBLANK(Tableau2[[#This Row],[Date de début]]),"",UPPER(TEXT(Tableau2[[#This Row],[Date de début]],"mmm")))</f>
        <v/>
      </c>
      <c r="Y943" s="219" t="str">
        <f>IF(ISBLANK(Tableau2[[#This Row],[Date de début]]),"",UPPER(TEXT(Tableau2[[#This Row],[Date de début]],"AAAA")))</f>
        <v/>
      </c>
      <c r="Z943" s="220"/>
      <c r="AA943" s="218" t="str">
        <f>IF(ISBLANK(Tableau2[[#This Row],[Date de fin]]),"",UPPER(TEXT(Tableau2[[#This Row],[Date de fin]],"mmm")))</f>
        <v/>
      </c>
      <c r="AB943" s="221" t="str">
        <f>IF(ISBLANK(Tableau2[[#This Row],[Date de fin]]),"",UPPER(TEXT(Tableau2[[#This Row],[Date de fin]],"AAAA")))</f>
        <v/>
      </c>
      <c r="AC943" s="229">
        <f>DATEDIF(Tableau2[[#This Row],[Date de début]],Tableau2[[#This Row],[Date de fin]],"m")</f>
        <v>0</v>
      </c>
      <c r="AD943" s="224"/>
      <c r="AE943" s="225"/>
      <c r="AF943" s="225"/>
      <c r="AG943" s="222"/>
      <c r="AH943" s="227"/>
      <c r="AI943" s="226"/>
      <c r="AJ943" s="340"/>
      <c r="AK943" s="341">
        <f t="shared" si="16"/>
        <v>0</v>
      </c>
      <c r="AL943" s="342"/>
    </row>
    <row r="944" spans="3:38" ht="14" x14ac:dyDescent="0.35">
      <c r="C944" s="241"/>
      <c r="D944" s="225" t="str">
        <f>IF(ISBLANK(Tableau2[[#This Row],[Date de signature]]),"",UPPER(TEXT(Tableau2[[#This Row],[Date de signature]],"mmm")))</f>
        <v/>
      </c>
      <c r="E944" s="231" t="str">
        <f>IF(ISBLANK(Tableau2[[#This Row],[Date de signature]]),"",UPPER(TEXT(Tableau2[[#This Row],[Date de signature]],"AAAA")))</f>
        <v/>
      </c>
      <c r="F944" s="240"/>
      <c r="G944" s="242"/>
      <c r="H944" s="328"/>
      <c r="I944" s="327"/>
      <c r="J944" s="333"/>
      <c r="K944" s="324" t="str">
        <f>IFERROR(VLOOKUP(Tableau2[[#This Row],[Nom association/Sigle]],Tableau1[],2,FALSE),"")</f>
        <v/>
      </c>
      <c r="L944" s="324" t="str">
        <f>IFERROR(VLOOKUP(Tableau2[[#This Row],[Nom association/Sigle]],Tableau1[],4,FALSE),"")</f>
        <v/>
      </c>
      <c r="M944" s="324" t="str">
        <f>IFERROR(VLOOKUP(Tableau2[[#This Row],[Nom association/Sigle]],Tableau1[],5,FALSE),"")</f>
        <v/>
      </c>
      <c r="N944" s="73" t="str">
        <f>IFERROR(VLOOKUP(Tableau2[[#This Row],[Nom association/Sigle]],Tableau1[],6,FALSE),"")</f>
        <v/>
      </c>
      <c r="O944" s="324" t="str">
        <f>IFERROR(VLOOKUP(Tableau2[[#This Row],[Nom association/Sigle]],Tableau1[],7,FALSE),"")</f>
        <v/>
      </c>
      <c r="P944" s="222"/>
      <c r="Q944" s="333"/>
      <c r="R944" s="222"/>
      <c r="S944" s="223"/>
      <c r="T944" s="224"/>
      <c r="U944" s="224"/>
      <c r="V944" s="222"/>
      <c r="W944" s="220"/>
      <c r="X944" s="220" t="str">
        <f>IF(ISBLANK(Tableau2[[#This Row],[Date de début]]),"",UPPER(TEXT(Tableau2[[#This Row],[Date de début]],"mmm")))</f>
        <v/>
      </c>
      <c r="Y944" s="219" t="str">
        <f>IF(ISBLANK(Tableau2[[#This Row],[Date de début]]),"",UPPER(TEXT(Tableau2[[#This Row],[Date de début]],"AAAA")))</f>
        <v/>
      </c>
      <c r="Z944" s="220"/>
      <c r="AA944" s="218" t="str">
        <f>IF(ISBLANK(Tableau2[[#This Row],[Date de fin]]),"",UPPER(TEXT(Tableau2[[#This Row],[Date de fin]],"mmm")))</f>
        <v/>
      </c>
      <c r="AB944" s="221" t="str">
        <f>IF(ISBLANK(Tableau2[[#This Row],[Date de fin]]),"",UPPER(TEXT(Tableau2[[#This Row],[Date de fin]],"AAAA")))</f>
        <v/>
      </c>
      <c r="AC944" s="229">
        <f>DATEDIF(Tableau2[[#This Row],[Date de début]],Tableau2[[#This Row],[Date de fin]],"m")</f>
        <v>0</v>
      </c>
      <c r="AD944" s="224"/>
      <c r="AE944" s="225"/>
      <c r="AF944" s="225"/>
      <c r="AG944" s="222"/>
      <c r="AH944" s="227"/>
      <c r="AI944" s="226"/>
      <c r="AJ944" s="340"/>
      <c r="AK944" s="341">
        <f t="shared" si="16"/>
        <v>0</v>
      </c>
      <c r="AL944" s="342"/>
    </row>
    <row r="945" spans="3:38" ht="14" x14ac:dyDescent="0.35">
      <c r="C945" s="241"/>
      <c r="D945" s="225" t="str">
        <f>IF(ISBLANK(Tableau2[[#This Row],[Date de signature]]),"",UPPER(TEXT(Tableau2[[#This Row],[Date de signature]],"mmm")))</f>
        <v/>
      </c>
      <c r="E945" s="231" t="str">
        <f>IF(ISBLANK(Tableau2[[#This Row],[Date de signature]]),"",UPPER(TEXT(Tableau2[[#This Row],[Date de signature]],"AAAA")))</f>
        <v/>
      </c>
      <c r="F945" s="240"/>
      <c r="G945" s="242"/>
      <c r="H945" s="328"/>
      <c r="I945" s="327"/>
      <c r="J945" s="333"/>
      <c r="K945" s="324" t="str">
        <f>IFERROR(VLOOKUP(Tableau2[[#This Row],[Nom association/Sigle]],Tableau1[],2,FALSE),"")</f>
        <v/>
      </c>
      <c r="L945" s="324" t="str">
        <f>IFERROR(VLOOKUP(Tableau2[[#This Row],[Nom association/Sigle]],Tableau1[],4,FALSE),"")</f>
        <v/>
      </c>
      <c r="M945" s="324" t="str">
        <f>IFERROR(VLOOKUP(Tableau2[[#This Row],[Nom association/Sigle]],Tableau1[],5,FALSE),"")</f>
        <v/>
      </c>
      <c r="N945" s="73" t="str">
        <f>IFERROR(VLOOKUP(Tableau2[[#This Row],[Nom association/Sigle]],Tableau1[],6,FALSE),"")</f>
        <v/>
      </c>
      <c r="O945" s="324" t="str">
        <f>IFERROR(VLOOKUP(Tableau2[[#This Row],[Nom association/Sigle]],Tableau1[],7,FALSE),"")</f>
        <v/>
      </c>
      <c r="P945" s="222"/>
      <c r="Q945" s="333"/>
      <c r="R945" s="222"/>
      <c r="S945" s="223"/>
      <c r="T945" s="224"/>
      <c r="U945" s="224"/>
      <c r="V945" s="222"/>
      <c r="W945" s="220"/>
      <c r="X945" s="220" t="str">
        <f>IF(ISBLANK(Tableau2[[#This Row],[Date de début]]),"",UPPER(TEXT(Tableau2[[#This Row],[Date de début]],"mmm")))</f>
        <v/>
      </c>
      <c r="Y945" s="219" t="str">
        <f>IF(ISBLANK(Tableau2[[#This Row],[Date de début]]),"",UPPER(TEXT(Tableau2[[#This Row],[Date de début]],"AAAA")))</f>
        <v/>
      </c>
      <c r="Z945" s="220"/>
      <c r="AA945" s="218" t="str">
        <f>IF(ISBLANK(Tableau2[[#This Row],[Date de fin]]),"",UPPER(TEXT(Tableau2[[#This Row],[Date de fin]],"mmm")))</f>
        <v/>
      </c>
      <c r="AB945" s="221" t="str">
        <f>IF(ISBLANK(Tableau2[[#This Row],[Date de fin]]),"",UPPER(TEXT(Tableau2[[#This Row],[Date de fin]],"AAAA")))</f>
        <v/>
      </c>
      <c r="AC945" s="229">
        <f>DATEDIF(Tableau2[[#This Row],[Date de début]],Tableau2[[#This Row],[Date de fin]],"m")</f>
        <v>0</v>
      </c>
      <c r="AD945" s="224"/>
      <c r="AE945" s="225"/>
      <c r="AF945" s="225"/>
      <c r="AG945" s="222"/>
      <c r="AH945" s="227"/>
      <c r="AI945" s="226"/>
      <c r="AJ945" s="340"/>
      <c r="AK945" s="341">
        <f t="shared" si="16"/>
        <v>0</v>
      </c>
      <c r="AL945" s="342"/>
    </row>
    <row r="946" spans="3:38" ht="14" x14ac:dyDescent="0.35">
      <c r="C946" s="241"/>
      <c r="D946" s="225" t="str">
        <f>IF(ISBLANK(Tableau2[[#This Row],[Date de signature]]),"",UPPER(TEXT(Tableau2[[#This Row],[Date de signature]],"mmm")))</f>
        <v/>
      </c>
      <c r="E946" s="231" t="str">
        <f>IF(ISBLANK(Tableau2[[#This Row],[Date de signature]]),"",UPPER(TEXT(Tableau2[[#This Row],[Date de signature]],"AAAA")))</f>
        <v/>
      </c>
      <c r="F946" s="240"/>
      <c r="G946" s="242"/>
      <c r="H946" s="328"/>
      <c r="I946" s="327"/>
      <c r="J946" s="333"/>
      <c r="K946" s="324" t="str">
        <f>IFERROR(VLOOKUP(Tableau2[[#This Row],[Nom association/Sigle]],Tableau1[],2,FALSE),"")</f>
        <v/>
      </c>
      <c r="L946" s="324" t="str">
        <f>IFERROR(VLOOKUP(Tableau2[[#This Row],[Nom association/Sigle]],Tableau1[],4,FALSE),"")</f>
        <v/>
      </c>
      <c r="M946" s="324" t="str">
        <f>IFERROR(VLOOKUP(Tableau2[[#This Row],[Nom association/Sigle]],Tableau1[],5,FALSE),"")</f>
        <v/>
      </c>
      <c r="N946" s="73" t="str">
        <f>IFERROR(VLOOKUP(Tableau2[[#This Row],[Nom association/Sigle]],Tableau1[],6,FALSE),"")</f>
        <v/>
      </c>
      <c r="O946" s="324" t="str">
        <f>IFERROR(VLOOKUP(Tableau2[[#This Row],[Nom association/Sigle]],Tableau1[],7,FALSE),"")</f>
        <v/>
      </c>
      <c r="P946" s="222"/>
      <c r="Q946" s="333"/>
      <c r="R946" s="222"/>
      <c r="S946" s="223"/>
      <c r="T946" s="224"/>
      <c r="U946" s="224"/>
      <c r="V946" s="222"/>
      <c r="W946" s="220"/>
      <c r="X946" s="220" t="str">
        <f>IF(ISBLANK(Tableau2[[#This Row],[Date de début]]),"",UPPER(TEXT(Tableau2[[#This Row],[Date de début]],"mmm")))</f>
        <v/>
      </c>
      <c r="Y946" s="219" t="str">
        <f>IF(ISBLANK(Tableau2[[#This Row],[Date de début]]),"",UPPER(TEXT(Tableau2[[#This Row],[Date de début]],"AAAA")))</f>
        <v/>
      </c>
      <c r="Z946" s="220"/>
      <c r="AA946" s="218" t="str">
        <f>IF(ISBLANK(Tableau2[[#This Row],[Date de fin]]),"",UPPER(TEXT(Tableau2[[#This Row],[Date de fin]],"mmm")))</f>
        <v/>
      </c>
      <c r="AB946" s="221" t="str">
        <f>IF(ISBLANK(Tableau2[[#This Row],[Date de fin]]),"",UPPER(TEXT(Tableau2[[#This Row],[Date de fin]],"AAAA")))</f>
        <v/>
      </c>
      <c r="AC946" s="229">
        <f>DATEDIF(Tableau2[[#This Row],[Date de début]],Tableau2[[#This Row],[Date de fin]],"m")</f>
        <v>0</v>
      </c>
      <c r="AD946" s="224"/>
      <c r="AE946" s="225"/>
      <c r="AF946" s="225"/>
      <c r="AG946" s="222"/>
      <c r="AH946" s="227"/>
      <c r="AI946" s="226"/>
      <c r="AJ946" s="340"/>
      <c r="AK946" s="341">
        <f t="shared" si="16"/>
        <v>0</v>
      </c>
      <c r="AL946" s="342"/>
    </row>
    <row r="947" spans="3:38" ht="14" x14ac:dyDescent="0.35">
      <c r="C947" s="241"/>
      <c r="D947" s="225" t="str">
        <f>IF(ISBLANK(Tableau2[[#This Row],[Date de signature]]),"",UPPER(TEXT(Tableau2[[#This Row],[Date de signature]],"mmm")))</f>
        <v/>
      </c>
      <c r="E947" s="231" t="str">
        <f>IF(ISBLANK(Tableau2[[#This Row],[Date de signature]]),"",UPPER(TEXT(Tableau2[[#This Row],[Date de signature]],"AAAA")))</f>
        <v/>
      </c>
      <c r="F947" s="240"/>
      <c r="G947" s="242"/>
      <c r="H947" s="328"/>
      <c r="I947" s="327"/>
      <c r="J947" s="333"/>
      <c r="K947" s="324" t="str">
        <f>IFERROR(VLOOKUP(Tableau2[[#This Row],[Nom association/Sigle]],Tableau1[],2,FALSE),"")</f>
        <v/>
      </c>
      <c r="L947" s="324" t="str">
        <f>IFERROR(VLOOKUP(Tableau2[[#This Row],[Nom association/Sigle]],Tableau1[],4,FALSE),"")</f>
        <v/>
      </c>
      <c r="M947" s="324" t="str">
        <f>IFERROR(VLOOKUP(Tableau2[[#This Row],[Nom association/Sigle]],Tableau1[],5,FALSE),"")</f>
        <v/>
      </c>
      <c r="N947" s="73" t="str">
        <f>IFERROR(VLOOKUP(Tableau2[[#This Row],[Nom association/Sigle]],Tableau1[],6,FALSE),"")</f>
        <v/>
      </c>
      <c r="O947" s="324" t="str">
        <f>IFERROR(VLOOKUP(Tableau2[[#This Row],[Nom association/Sigle]],Tableau1[],7,FALSE),"")</f>
        <v/>
      </c>
      <c r="P947" s="222"/>
      <c r="Q947" s="333"/>
      <c r="R947" s="222"/>
      <c r="S947" s="223"/>
      <c r="T947" s="224"/>
      <c r="U947" s="224"/>
      <c r="V947" s="222"/>
      <c r="W947" s="220"/>
      <c r="X947" s="220" t="str">
        <f>IF(ISBLANK(Tableau2[[#This Row],[Date de début]]),"",UPPER(TEXT(Tableau2[[#This Row],[Date de début]],"mmm")))</f>
        <v/>
      </c>
      <c r="Y947" s="219" t="str">
        <f>IF(ISBLANK(Tableau2[[#This Row],[Date de début]]),"",UPPER(TEXT(Tableau2[[#This Row],[Date de début]],"AAAA")))</f>
        <v/>
      </c>
      <c r="Z947" s="220"/>
      <c r="AA947" s="218" t="str">
        <f>IF(ISBLANK(Tableau2[[#This Row],[Date de fin]]),"",UPPER(TEXT(Tableau2[[#This Row],[Date de fin]],"mmm")))</f>
        <v/>
      </c>
      <c r="AB947" s="221" t="str">
        <f>IF(ISBLANK(Tableau2[[#This Row],[Date de fin]]),"",UPPER(TEXT(Tableau2[[#This Row],[Date de fin]],"AAAA")))</f>
        <v/>
      </c>
      <c r="AC947" s="229">
        <f>DATEDIF(Tableau2[[#This Row],[Date de début]],Tableau2[[#This Row],[Date de fin]],"m")</f>
        <v>0</v>
      </c>
      <c r="AD947" s="224"/>
      <c r="AE947" s="225"/>
      <c r="AF947" s="225"/>
      <c r="AG947" s="222"/>
      <c r="AH947" s="227"/>
      <c r="AI947" s="226"/>
      <c r="AJ947" s="340"/>
      <c r="AK947" s="341">
        <f t="shared" si="16"/>
        <v>0</v>
      </c>
      <c r="AL947" s="342"/>
    </row>
    <row r="948" spans="3:38" ht="14" x14ac:dyDescent="0.35">
      <c r="C948" s="241"/>
      <c r="D948" s="225" t="str">
        <f>IF(ISBLANK(Tableau2[[#This Row],[Date de signature]]),"",UPPER(TEXT(Tableau2[[#This Row],[Date de signature]],"mmm")))</f>
        <v/>
      </c>
      <c r="E948" s="231" t="str">
        <f>IF(ISBLANK(Tableau2[[#This Row],[Date de signature]]),"",UPPER(TEXT(Tableau2[[#This Row],[Date de signature]],"AAAA")))</f>
        <v/>
      </c>
      <c r="F948" s="240"/>
      <c r="G948" s="242"/>
      <c r="H948" s="328"/>
      <c r="I948" s="327"/>
      <c r="J948" s="333"/>
      <c r="K948" s="324" t="str">
        <f>IFERROR(VLOOKUP(Tableau2[[#This Row],[Nom association/Sigle]],Tableau1[],2,FALSE),"")</f>
        <v/>
      </c>
      <c r="L948" s="324" t="str">
        <f>IFERROR(VLOOKUP(Tableau2[[#This Row],[Nom association/Sigle]],Tableau1[],4,FALSE),"")</f>
        <v/>
      </c>
      <c r="M948" s="324" t="str">
        <f>IFERROR(VLOOKUP(Tableau2[[#This Row],[Nom association/Sigle]],Tableau1[],5,FALSE),"")</f>
        <v/>
      </c>
      <c r="N948" s="73" t="str">
        <f>IFERROR(VLOOKUP(Tableau2[[#This Row],[Nom association/Sigle]],Tableau1[],6,FALSE),"")</f>
        <v/>
      </c>
      <c r="O948" s="324" t="str">
        <f>IFERROR(VLOOKUP(Tableau2[[#This Row],[Nom association/Sigle]],Tableau1[],7,FALSE),"")</f>
        <v/>
      </c>
      <c r="P948" s="222"/>
      <c r="Q948" s="333"/>
      <c r="R948" s="222"/>
      <c r="S948" s="223"/>
      <c r="T948" s="224"/>
      <c r="U948" s="224"/>
      <c r="V948" s="222"/>
      <c r="W948" s="220"/>
      <c r="X948" s="220" t="str">
        <f>IF(ISBLANK(Tableau2[[#This Row],[Date de début]]),"",UPPER(TEXT(Tableau2[[#This Row],[Date de début]],"mmm")))</f>
        <v/>
      </c>
      <c r="Y948" s="219" t="str">
        <f>IF(ISBLANK(Tableau2[[#This Row],[Date de début]]),"",UPPER(TEXT(Tableau2[[#This Row],[Date de début]],"AAAA")))</f>
        <v/>
      </c>
      <c r="Z948" s="220"/>
      <c r="AA948" s="218" t="str">
        <f>IF(ISBLANK(Tableau2[[#This Row],[Date de fin]]),"",UPPER(TEXT(Tableau2[[#This Row],[Date de fin]],"mmm")))</f>
        <v/>
      </c>
      <c r="AB948" s="221" t="str">
        <f>IF(ISBLANK(Tableau2[[#This Row],[Date de fin]]),"",UPPER(TEXT(Tableau2[[#This Row],[Date de fin]],"AAAA")))</f>
        <v/>
      </c>
      <c r="AC948" s="229">
        <f>DATEDIF(Tableau2[[#This Row],[Date de début]],Tableau2[[#This Row],[Date de fin]],"m")</f>
        <v>0</v>
      </c>
      <c r="AD948" s="224"/>
      <c r="AE948" s="225"/>
      <c r="AF948" s="225"/>
      <c r="AG948" s="222"/>
      <c r="AH948" s="227"/>
      <c r="AI948" s="226"/>
      <c r="AJ948" s="340"/>
      <c r="AK948" s="341">
        <f t="shared" si="16"/>
        <v>0</v>
      </c>
      <c r="AL948" s="342"/>
    </row>
    <row r="949" spans="3:38" ht="14" x14ac:dyDescent="0.35">
      <c r="C949" s="241"/>
      <c r="D949" s="225" t="str">
        <f>IF(ISBLANK(Tableau2[[#This Row],[Date de signature]]),"",UPPER(TEXT(Tableau2[[#This Row],[Date de signature]],"mmm")))</f>
        <v/>
      </c>
      <c r="E949" s="231" t="str">
        <f>IF(ISBLANK(Tableau2[[#This Row],[Date de signature]]),"",UPPER(TEXT(Tableau2[[#This Row],[Date de signature]],"AAAA")))</f>
        <v/>
      </c>
      <c r="F949" s="240"/>
      <c r="G949" s="242"/>
      <c r="H949" s="328"/>
      <c r="I949" s="327"/>
      <c r="J949" s="333"/>
      <c r="K949" s="324" t="str">
        <f>IFERROR(VLOOKUP(Tableau2[[#This Row],[Nom association/Sigle]],Tableau1[],2,FALSE),"")</f>
        <v/>
      </c>
      <c r="L949" s="324" t="str">
        <f>IFERROR(VLOOKUP(Tableau2[[#This Row],[Nom association/Sigle]],Tableau1[],4,FALSE),"")</f>
        <v/>
      </c>
      <c r="M949" s="324" t="str">
        <f>IFERROR(VLOOKUP(Tableau2[[#This Row],[Nom association/Sigle]],Tableau1[],5,FALSE),"")</f>
        <v/>
      </c>
      <c r="N949" s="73" t="str">
        <f>IFERROR(VLOOKUP(Tableau2[[#This Row],[Nom association/Sigle]],Tableau1[],6,FALSE),"")</f>
        <v/>
      </c>
      <c r="O949" s="324" t="str">
        <f>IFERROR(VLOOKUP(Tableau2[[#This Row],[Nom association/Sigle]],Tableau1[],7,FALSE),"")</f>
        <v/>
      </c>
      <c r="P949" s="222"/>
      <c r="Q949" s="333"/>
      <c r="R949" s="222"/>
      <c r="S949" s="223"/>
      <c r="T949" s="224"/>
      <c r="U949" s="224"/>
      <c r="V949" s="222"/>
      <c r="W949" s="220"/>
      <c r="X949" s="220" t="str">
        <f>IF(ISBLANK(Tableau2[[#This Row],[Date de début]]),"",UPPER(TEXT(Tableau2[[#This Row],[Date de début]],"mmm")))</f>
        <v/>
      </c>
      <c r="Y949" s="219" t="str">
        <f>IF(ISBLANK(Tableau2[[#This Row],[Date de début]]),"",UPPER(TEXT(Tableau2[[#This Row],[Date de début]],"AAAA")))</f>
        <v/>
      </c>
      <c r="Z949" s="220"/>
      <c r="AA949" s="218" t="str">
        <f>IF(ISBLANK(Tableau2[[#This Row],[Date de fin]]),"",UPPER(TEXT(Tableau2[[#This Row],[Date de fin]],"mmm")))</f>
        <v/>
      </c>
      <c r="AB949" s="221" t="str">
        <f>IF(ISBLANK(Tableau2[[#This Row],[Date de fin]]),"",UPPER(TEXT(Tableau2[[#This Row],[Date de fin]],"AAAA")))</f>
        <v/>
      </c>
      <c r="AC949" s="229">
        <f>DATEDIF(Tableau2[[#This Row],[Date de début]],Tableau2[[#This Row],[Date de fin]],"m")</f>
        <v>0</v>
      </c>
      <c r="AD949" s="224"/>
      <c r="AE949" s="225"/>
      <c r="AF949" s="225"/>
      <c r="AG949" s="222"/>
      <c r="AH949" s="227"/>
      <c r="AI949" s="226"/>
      <c r="AJ949" s="340"/>
      <c r="AK949" s="341">
        <f t="shared" si="16"/>
        <v>0</v>
      </c>
      <c r="AL949" s="342"/>
    </row>
    <row r="950" spans="3:38" ht="14" x14ac:dyDescent="0.35">
      <c r="C950" s="241"/>
      <c r="D950" s="225" t="str">
        <f>IF(ISBLANK(Tableau2[[#This Row],[Date de signature]]),"",UPPER(TEXT(Tableau2[[#This Row],[Date de signature]],"mmm")))</f>
        <v/>
      </c>
      <c r="E950" s="231" t="str">
        <f>IF(ISBLANK(Tableau2[[#This Row],[Date de signature]]),"",UPPER(TEXT(Tableau2[[#This Row],[Date de signature]],"AAAA")))</f>
        <v/>
      </c>
      <c r="F950" s="240"/>
      <c r="G950" s="242"/>
      <c r="H950" s="328"/>
      <c r="I950" s="327"/>
      <c r="J950" s="333"/>
      <c r="K950" s="324" t="str">
        <f>IFERROR(VLOOKUP(Tableau2[[#This Row],[Nom association/Sigle]],Tableau1[],2,FALSE),"")</f>
        <v/>
      </c>
      <c r="L950" s="324" t="str">
        <f>IFERROR(VLOOKUP(Tableau2[[#This Row],[Nom association/Sigle]],Tableau1[],4,FALSE),"")</f>
        <v/>
      </c>
      <c r="M950" s="324" t="str">
        <f>IFERROR(VLOOKUP(Tableau2[[#This Row],[Nom association/Sigle]],Tableau1[],5,FALSE),"")</f>
        <v/>
      </c>
      <c r="N950" s="73" t="str">
        <f>IFERROR(VLOOKUP(Tableau2[[#This Row],[Nom association/Sigle]],Tableau1[],6,FALSE),"")</f>
        <v/>
      </c>
      <c r="O950" s="324" t="str">
        <f>IFERROR(VLOOKUP(Tableau2[[#This Row],[Nom association/Sigle]],Tableau1[],7,FALSE),"")</f>
        <v/>
      </c>
      <c r="P950" s="222"/>
      <c r="Q950" s="333"/>
      <c r="R950" s="222"/>
      <c r="S950" s="223"/>
      <c r="T950" s="224"/>
      <c r="U950" s="224"/>
      <c r="V950" s="222"/>
      <c r="W950" s="220"/>
      <c r="X950" s="220" t="str">
        <f>IF(ISBLANK(Tableau2[[#This Row],[Date de début]]),"",UPPER(TEXT(Tableau2[[#This Row],[Date de début]],"mmm")))</f>
        <v/>
      </c>
      <c r="Y950" s="219" t="str">
        <f>IF(ISBLANK(Tableau2[[#This Row],[Date de début]]),"",UPPER(TEXT(Tableau2[[#This Row],[Date de début]],"AAAA")))</f>
        <v/>
      </c>
      <c r="Z950" s="220"/>
      <c r="AA950" s="218" t="str">
        <f>IF(ISBLANK(Tableau2[[#This Row],[Date de fin]]),"",UPPER(TEXT(Tableau2[[#This Row],[Date de fin]],"mmm")))</f>
        <v/>
      </c>
      <c r="AB950" s="221" t="str">
        <f>IF(ISBLANK(Tableau2[[#This Row],[Date de fin]]),"",UPPER(TEXT(Tableau2[[#This Row],[Date de fin]],"AAAA")))</f>
        <v/>
      </c>
      <c r="AC950" s="229">
        <f>DATEDIF(Tableau2[[#This Row],[Date de début]],Tableau2[[#This Row],[Date de fin]],"m")</f>
        <v>0</v>
      </c>
      <c r="AD950" s="224"/>
      <c r="AE950" s="225"/>
      <c r="AF950" s="225"/>
      <c r="AG950" s="222"/>
      <c r="AH950" s="227"/>
      <c r="AI950" s="226"/>
      <c r="AJ950" s="340"/>
      <c r="AK950" s="341">
        <f t="shared" si="16"/>
        <v>0</v>
      </c>
      <c r="AL950" s="342"/>
    </row>
    <row r="951" spans="3:38" ht="14" x14ac:dyDescent="0.35">
      <c r="C951" s="241"/>
      <c r="D951" s="225" t="str">
        <f>IF(ISBLANK(Tableau2[[#This Row],[Date de signature]]),"",UPPER(TEXT(Tableau2[[#This Row],[Date de signature]],"mmm")))</f>
        <v/>
      </c>
      <c r="E951" s="231" t="str">
        <f>IF(ISBLANK(Tableau2[[#This Row],[Date de signature]]),"",UPPER(TEXT(Tableau2[[#This Row],[Date de signature]],"AAAA")))</f>
        <v/>
      </c>
      <c r="F951" s="240"/>
      <c r="G951" s="242"/>
      <c r="H951" s="328"/>
      <c r="I951" s="327"/>
      <c r="J951" s="333"/>
      <c r="K951" s="324" t="str">
        <f>IFERROR(VLOOKUP(Tableau2[[#This Row],[Nom association/Sigle]],Tableau1[],2,FALSE),"")</f>
        <v/>
      </c>
      <c r="L951" s="324" t="str">
        <f>IFERROR(VLOOKUP(Tableau2[[#This Row],[Nom association/Sigle]],Tableau1[],4,FALSE),"")</f>
        <v/>
      </c>
      <c r="M951" s="324" t="str">
        <f>IFERROR(VLOOKUP(Tableau2[[#This Row],[Nom association/Sigle]],Tableau1[],5,FALSE),"")</f>
        <v/>
      </c>
      <c r="N951" s="73" t="str">
        <f>IFERROR(VLOOKUP(Tableau2[[#This Row],[Nom association/Sigle]],Tableau1[],6,FALSE),"")</f>
        <v/>
      </c>
      <c r="O951" s="324" t="str">
        <f>IFERROR(VLOOKUP(Tableau2[[#This Row],[Nom association/Sigle]],Tableau1[],7,FALSE),"")</f>
        <v/>
      </c>
      <c r="P951" s="222"/>
      <c r="Q951" s="333"/>
      <c r="R951" s="222"/>
      <c r="S951" s="223"/>
      <c r="T951" s="224"/>
      <c r="U951" s="224"/>
      <c r="V951" s="222"/>
      <c r="W951" s="220"/>
      <c r="X951" s="220" t="str">
        <f>IF(ISBLANK(Tableau2[[#This Row],[Date de début]]),"",UPPER(TEXT(Tableau2[[#This Row],[Date de début]],"mmm")))</f>
        <v/>
      </c>
      <c r="Y951" s="219" t="str">
        <f>IF(ISBLANK(Tableau2[[#This Row],[Date de début]]),"",UPPER(TEXT(Tableau2[[#This Row],[Date de début]],"AAAA")))</f>
        <v/>
      </c>
      <c r="Z951" s="220"/>
      <c r="AA951" s="218" t="str">
        <f>IF(ISBLANK(Tableau2[[#This Row],[Date de fin]]),"",UPPER(TEXT(Tableau2[[#This Row],[Date de fin]],"mmm")))</f>
        <v/>
      </c>
      <c r="AB951" s="221" t="str">
        <f>IF(ISBLANK(Tableau2[[#This Row],[Date de fin]]),"",UPPER(TEXT(Tableau2[[#This Row],[Date de fin]],"AAAA")))</f>
        <v/>
      </c>
      <c r="AC951" s="229">
        <f>DATEDIF(Tableau2[[#This Row],[Date de début]],Tableau2[[#This Row],[Date de fin]],"m")</f>
        <v>0</v>
      </c>
      <c r="AD951" s="224"/>
      <c r="AE951" s="225"/>
      <c r="AF951" s="225"/>
      <c r="AG951" s="222"/>
      <c r="AH951" s="227"/>
      <c r="AI951" s="226"/>
      <c r="AJ951" s="340"/>
      <c r="AK951" s="341">
        <f t="shared" si="16"/>
        <v>0</v>
      </c>
      <c r="AL951" s="342"/>
    </row>
    <row r="952" spans="3:38" ht="14" x14ac:dyDescent="0.35">
      <c r="C952" s="241"/>
      <c r="D952" s="225" t="str">
        <f>IF(ISBLANK(Tableau2[[#This Row],[Date de signature]]),"",UPPER(TEXT(Tableau2[[#This Row],[Date de signature]],"mmm")))</f>
        <v/>
      </c>
      <c r="E952" s="231" t="str">
        <f>IF(ISBLANK(Tableau2[[#This Row],[Date de signature]]),"",UPPER(TEXT(Tableau2[[#This Row],[Date de signature]],"AAAA")))</f>
        <v/>
      </c>
      <c r="F952" s="240"/>
      <c r="G952" s="242"/>
      <c r="H952" s="328"/>
      <c r="I952" s="327"/>
      <c r="J952" s="333"/>
      <c r="K952" s="324" t="str">
        <f>IFERROR(VLOOKUP(Tableau2[[#This Row],[Nom association/Sigle]],Tableau1[],2,FALSE),"")</f>
        <v/>
      </c>
      <c r="L952" s="324" t="str">
        <f>IFERROR(VLOOKUP(Tableau2[[#This Row],[Nom association/Sigle]],Tableau1[],4,FALSE),"")</f>
        <v/>
      </c>
      <c r="M952" s="324" t="str">
        <f>IFERROR(VLOOKUP(Tableau2[[#This Row],[Nom association/Sigle]],Tableau1[],5,FALSE),"")</f>
        <v/>
      </c>
      <c r="N952" s="73" t="str">
        <f>IFERROR(VLOOKUP(Tableau2[[#This Row],[Nom association/Sigle]],Tableau1[],6,FALSE),"")</f>
        <v/>
      </c>
      <c r="O952" s="324" t="str">
        <f>IFERROR(VLOOKUP(Tableau2[[#This Row],[Nom association/Sigle]],Tableau1[],7,FALSE),"")</f>
        <v/>
      </c>
      <c r="P952" s="222"/>
      <c r="Q952" s="333"/>
      <c r="R952" s="222"/>
      <c r="S952" s="223"/>
      <c r="T952" s="224"/>
      <c r="U952" s="224"/>
      <c r="V952" s="222"/>
      <c r="W952" s="220"/>
      <c r="X952" s="220" t="str">
        <f>IF(ISBLANK(Tableau2[[#This Row],[Date de début]]),"",UPPER(TEXT(Tableau2[[#This Row],[Date de début]],"mmm")))</f>
        <v/>
      </c>
      <c r="Y952" s="219" t="str">
        <f>IF(ISBLANK(Tableau2[[#This Row],[Date de début]]),"",UPPER(TEXT(Tableau2[[#This Row],[Date de début]],"AAAA")))</f>
        <v/>
      </c>
      <c r="Z952" s="220"/>
      <c r="AA952" s="218" t="str">
        <f>IF(ISBLANK(Tableau2[[#This Row],[Date de fin]]),"",UPPER(TEXT(Tableau2[[#This Row],[Date de fin]],"mmm")))</f>
        <v/>
      </c>
      <c r="AB952" s="221" t="str">
        <f>IF(ISBLANK(Tableau2[[#This Row],[Date de fin]]),"",UPPER(TEXT(Tableau2[[#This Row],[Date de fin]],"AAAA")))</f>
        <v/>
      </c>
      <c r="AC952" s="229">
        <f>DATEDIF(Tableau2[[#This Row],[Date de début]],Tableau2[[#This Row],[Date de fin]],"m")</f>
        <v>0</v>
      </c>
      <c r="AD952" s="224"/>
      <c r="AE952" s="225"/>
      <c r="AF952" s="225"/>
      <c r="AG952" s="222"/>
      <c r="AH952" s="227"/>
      <c r="AI952" s="226"/>
      <c r="AJ952" s="340"/>
      <c r="AK952" s="341">
        <f t="shared" si="16"/>
        <v>0</v>
      </c>
      <c r="AL952" s="342"/>
    </row>
    <row r="953" spans="3:38" ht="14" x14ac:dyDescent="0.35">
      <c r="C953" s="241"/>
      <c r="D953" s="225" t="str">
        <f>IF(ISBLANK(Tableau2[[#This Row],[Date de signature]]),"",UPPER(TEXT(Tableau2[[#This Row],[Date de signature]],"mmm")))</f>
        <v/>
      </c>
      <c r="E953" s="231" t="str">
        <f>IF(ISBLANK(Tableau2[[#This Row],[Date de signature]]),"",UPPER(TEXT(Tableau2[[#This Row],[Date de signature]],"AAAA")))</f>
        <v/>
      </c>
      <c r="F953" s="240"/>
      <c r="G953" s="242"/>
      <c r="H953" s="328"/>
      <c r="I953" s="327"/>
      <c r="J953" s="333"/>
      <c r="K953" s="324" t="str">
        <f>IFERROR(VLOOKUP(Tableau2[[#This Row],[Nom association/Sigle]],Tableau1[],2,FALSE),"")</f>
        <v/>
      </c>
      <c r="L953" s="324" t="str">
        <f>IFERROR(VLOOKUP(Tableau2[[#This Row],[Nom association/Sigle]],Tableau1[],4,FALSE),"")</f>
        <v/>
      </c>
      <c r="M953" s="324" t="str">
        <f>IFERROR(VLOOKUP(Tableau2[[#This Row],[Nom association/Sigle]],Tableau1[],5,FALSE),"")</f>
        <v/>
      </c>
      <c r="N953" s="73" t="str">
        <f>IFERROR(VLOOKUP(Tableau2[[#This Row],[Nom association/Sigle]],Tableau1[],6,FALSE),"")</f>
        <v/>
      </c>
      <c r="O953" s="324" t="str">
        <f>IFERROR(VLOOKUP(Tableau2[[#This Row],[Nom association/Sigle]],Tableau1[],7,FALSE),"")</f>
        <v/>
      </c>
      <c r="P953" s="222"/>
      <c r="Q953" s="333"/>
      <c r="R953" s="222"/>
      <c r="S953" s="223"/>
      <c r="T953" s="224"/>
      <c r="U953" s="224"/>
      <c r="V953" s="222"/>
      <c r="W953" s="220"/>
      <c r="X953" s="220" t="str">
        <f>IF(ISBLANK(Tableau2[[#This Row],[Date de début]]),"",UPPER(TEXT(Tableau2[[#This Row],[Date de début]],"mmm")))</f>
        <v/>
      </c>
      <c r="Y953" s="219" t="str">
        <f>IF(ISBLANK(Tableau2[[#This Row],[Date de début]]),"",UPPER(TEXT(Tableau2[[#This Row],[Date de début]],"AAAA")))</f>
        <v/>
      </c>
      <c r="Z953" s="220"/>
      <c r="AA953" s="218" t="str">
        <f>IF(ISBLANK(Tableau2[[#This Row],[Date de fin]]),"",UPPER(TEXT(Tableau2[[#This Row],[Date de fin]],"mmm")))</f>
        <v/>
      </c>
      <c r="AB953" s="221" t="str">
        <f>IF(ISBLANK(Tableau2[[#This Row],[Date de fin]]),"",UPPER(TEXT(Tableau2[[#This Row],[Date de fin]],"AAAA")))</f>
        <v/>
      </c>
      <c r="AC953" s="229">
        <f>DATEDIF(Tableau2[[#This Row],[Date de début]],Tableau2[[#This Row],[Date de fin]],"m")</f>
        <v>0</v>
      </c>
      <c r="AD953" s="224"/>
      <c r="AE953" s="225"/>
      <c r="AF953" s="225"/>
      <c r="AG953" s="222"/>
      <c r="AH953" s="227"/>
      <c r="AI953" s="226"/>
      <c r="AJ953" s="340"/>
      <c r="AK953" s="341">
        <f t="shared" si="16"/>
        <v>0</v>
      </c>
      <c r="AL953" s="342"/>
    </row>
    <row r="954" spans="3:38" ht="14" x14ac:dyDescent="0.35">
      <c r="C954" s="241"/>
      <c r="D954" s="225" t="str">
        <f>IF(ISBLANK(Tableau2[[#This Row],[Date de signature]]),"",UPPER(TEXT(Tableau2[[#This Row],[Date de signature]],"mmm")))</f>
        <v/>
      </c>
      <c r="E954" s="231" t="str">
        <f>IF(ISBLANK(Tableau2[[#This Row],[Date de signature]]),"",UPPER(TEXT(Tableau2[[#This Row],[Date de signature]],"AAAA")))</f>
        <v/>
      </c>
      <c r="F954" s="240"/>
      <c r="G954" s="242"/>
      <c r="H954" s="328"/>
      <c r="I954" s="327"/>
      <c r="J954" s="333"/>
      <c r="K954" s="324" t="str">
        <f>IFERROR(VLOOKUP(Tableau2[[#This Row],[Nom association/Sigle]],Tableau1[],2,FALSE),"")</f>
        <v/>
      </c>
      <c r="L954" s="324" t="str">
        <f>IFERROR(VLOOKUP(Tableau2[[#This Row],[Nom association/Sigle]],Tableau1[],4,FALSE),"")</f>
        <v/>
      </c>
      <c r="M954" s="324" t="str">
        <f>IFERROR(VLOOKUP(Tableau2[[#This Row],[Nom association/Sigle]],Tableau1[],5,FALSE),"")</f>
        <v/>
      </c>
      <c r="N954" s="73" t="str">
        <f>IFERROR(VLOOKUP(Tableau2[[#This Row],[Nom association/Sigle]],Tableau1[],6,FALSE),"")</f>
        <v/>
      </c>
      <c r="O954" s="324" t="str">
        <f>IFERROR(VLOOKUP(Tableau2[[#This Row],[Nom association/Sigle]],Tableau1[],7,FALSE),"")</f>
        <v/>
      </c>
      <c r="P954" s="222"/>
      <c r="Q954" s="333"/>
      <c r="R954" s="222"/>
      <c r="S954" s="223"/>
      <c r="T954" s="224"/>
      <c r="U954" s="224"/>
      <c r="V954" s="222"/>
      <c r="W954" s="220"/>
      <c r="X954" s="220" t="str">
        <f>IF(ISBLANK(Tableau2[[#This Row],[Date de début]]),"",UPPER(TEXT(Tableau2[[#This Row],[Date de début]],"mmm")))</f>
        <v/>
      </c>
      <c r="Y954" s="219" t="str">
        <f>IF(ISBLANK(Tableau2[[#This Row],[Date de début]]),"",UPPER(TEXT(Tableau2[[#This Row],[Date de début]],"AAAA")))</f>
        <v/>
      </c>
      <c r="Z954" s="220"/>
      <c r="AA954" s="218" t="str">
        <f>IF(ISBLANK(Tableau2[[#This Row],[Date de fin]]),"",UPPER(TEXT(Tableau2[[#This Row],[Date de fin]],"mmm")))</f>
        <v/>
      </c>
      <c r="AB954" s="221" t="str">
        <f>IF(ISBLANK(Tableau2[[#This Row],[Date de fin]]),"",UPPER(TEXT(Tableau2[[#This Row],[Date de fin]],"AAAA")))</f>
        <v/>
      </c>
      <c r="AC954" s="229">
        <f>DATEDIF(Tableau2[[#This Row],[Date de début]],Tableau2[[#This Row],[Date de fin]],"m")</f>
        <v>0</v>
      </c>
      <c r="AD954" s="224"/>
      <c r="AE954" s="225"/>
      <c r="AF954" s="225"/>
      <c r="AG954" s="222"/>
      <c r="AH954" s="227"/>
      <c r="AI954" s="226"/>
      <c r="AJ954" s="340"/>
      <c r="AK954" s="341">
        <f t="shared" si="16"/>
        <v>0</v>
      </c>
      <c r="AL954" s="342"/>
    </row>
    <row r="955" spans="3:38" ht="14" x14ac:dyDescent="0.35">
      <c r="C955" s="241"/>
      <c r="D955" s="225" t="str">
        <f>IF(ISBLANK(Tableau2[[#This Row],[Date de signature]]),"",UPPER(TEXT(Tableau2[[#This Row],[Date de signature]],"mmm")))</f>
        <v/>
      </c>
      <c r="E955" s="231" t="str">
        <f>IF(ISBLANK(Tableau2[[#This Row],[Date de signature]]),"",UPPER(TEXT(Tableau2[[#This Row],[Date de signature]],"AAAA")))</f>
        <v/>
      </c>
      <c r="F955" s="240"/>
      <c r="G955" s="242"/>
      <c r="H955" s="328"/>
      <c r="I955" s="327"/>
      <c r="J955" s="333"/>
      <c r="K955" s="324" t="str">
        <f>IFERROR(VLOOKUP(Tableau2[[#This Row],[Nom association/Sigle]],Tableau1[],2,FALSE),"")</f>
        <v/>
      </c>
      <c r="L955" s="324" t="str">
        <f>IFERROR(VLOOKUP(Tableau2[[#This Row],[Nom association/Sigle]],Tableau1[],4,FALSE),"")</f>
        <v/>
      </c>
      <c r="M955" s="324" t="str">
        <f>IFERROR(VLOOKUP(Tableau2[[#This Row],[Nom association/Sigle]],Tableau1[],5,FALSE),"")</f>
        <v/>
      </c>
      <c r="N955" s="73" t="str">
        <f>IFERROR(VLOOKUP(Tableau2[[#This Row],[Nom association/Sigle]],Tableau1[],6,FALSE),"")</f>
        <v/>
      </c>
      <c r="O955" s="324" t="str">
        <f>IFERROR(VLOOKUP(Tableau2[[#This Row],[Nom association/Sigle]],Tableau1[],7,FALSE),"")</f>
        <v/>
      </c>
      <c r="P955" s="222"/>
      <c r="Q955" s="333"/>
      <c r="R955" s="222"/>
      <c r="S955" s="223"/>
      <c r="T955" s="224"/>
      <c r="U955" s="224"/>
      <c r="V955" s="222"/>
      <c r="W955" s="220"/>
      <c r="X955" s="220" t="str">
        <f>IF(ISBLANK(Tableau2[[#This Row],[Date de début]]),"",UPPER(TEXT(Tableau2[[#This Row],[Date de début]],"mmm")))</f>
        <v/>
      </c>
      <c r="Y955" s="219" t="str">
        <f>IF(ISBLANK(Tableau2[[#This Row],[Date de début]]),"",UPPER(TEXT(Tableau2[[#This Row],[Date de début]],"AAAA")))</f>
        <v/>
      </c>
      <c r="Z955" s="220"/>
      <c r="AA955" s="218" t="str">
        <f>IF(ISBLANK(Tableau2[[#This Row],[Date de fin]]),"",UPPER(TEXT(Tableau2[[#This Row],[Date de fin]],"mmm")))</f>
        <v/>
      </c>
      <c r="AB955" s="221" t="str">
        <f>IF(ISBLANK(Tableau2[[#This Row],[Date de fin]]),"",UPPER(TEXT(Tableau2[[#This Row],[Date de fin]],"AAAA")))</f>
        <v/>
      </c>
      <c r="AC955" s="229">
        <f>DATEDIF(Tableau2[[#This Row],[Date de début]],Tableau2[[#This Row],[Date de fin]],"m")</f>
        <v>0</v>
      </c>
      <c r="AD955" s="224"/>
      <c r="AE955" s="225"/>
      <c r="AF955" s="225"/>
      <c r="AG955" s="222"/>
      <c r="AH955" s="227"/>
      <c r="AI955" s="226"/>
      <c r="AJ955" s="340"/>
      <c r="AK955" s="341">
        <f t="shared" si="16"/>
        <v>0</v>
      </c>
      <c r="AL955" s="342"/>
    </row>
    <row r="956" spans="3:38" ht="14" x14ac:dyDescent="0.35">
      <c r="C956" s="241"/>
      <c r="D956" s="225" t="str">
        <f>IF(ISBLANK(Tableau2[[#This Row],[Date de signature]]),"",UPPER(TEXT(Tableau2[[#This Row],[Date de signature]],"mmm")))</f>
        <v/>
      </c>
      <c r="E956" s="231" t="str">
        <f>IF(ISBLANK(Tableau2[[#This Row],[Date de signature]]),"",UPPER(TEXT(Tableau2[[#This Row],[Date de signature]],"AAAA")))</f>
        <v/>
      </c>
      <c r="F956" s="240"/>
      <c r="G956" s="242"/>
      <c r="H956" s="328"/>
      <c r="I956" s="327"/>
      <c r="J956" s="333"/>
      <c r="K956" s="324" t="str">
        <f>IFERROR(VLOOKUP(Tableau2[[#This Row],[Nom association/Sigle]],Tableau1[],2,FALSE),"")</f>
        <v/>
      </c>
      <c r="L956" s="324" t="str">
        <f>IFERROR(VLOOKUP(Tableau2[[#This Row],[Nom association/Sigle]],Tableau1[],4,FALSE),"")</f>
        <v/>
      </c>
      <c r="M956" s="324" t="str">
        <f>IFERROR(VLOOKUP(Tableau2[[#This Row],[Nom association/Sigle]],Tableau1[],5,FALSE),"")</f>
        <v/>
      </c>
      <c r="N956" s="73" t="str">
        <f>IFERROR(VLOOKUP(Tableau2[[#This Row],[Nom association/Sigle]],Tableau1[],6,FALSE),"")</f>
        <v/>
      </c>
      <c r="O956" s="324" t="str">
        <f>IFERROR(VLOOKUP(Tableau2[[#This Row],[Nom association/Sigle]],Tableau1[],7,FALSE),"")</f>
        <v/>
      </c>
      <c r="P956" s="222"/>
      <c r="Q956" s="333"/>
      <c r="R956" s="222"/>
      <c r="S956" s="223"/>
      <c r="T956" s="224"/>
      <c r="U956" s="224"/>
      <c r="V956" s="222"/>
      <c r="W956" s="220"/>
      <c r="X956" s="220" t="str">
        <f>IF(ISBLANK(Tableau2[[#This Row],[Date de début]]),"",UPPER(TEXT(Tableau2[[#This Row],[Date de début]],"mmm")))</f>
        <v/>
      </c>
      <c r="Y956" s="219" t="str">
        <f>IF(ISBLANK(Tableau2[[#This Row],[Date de début]]),"",UPPER(TEXT(Tableau2[[#This Row],[Date de début]],"AAAA")))</f>
        <v/>
      </c>
      <c r="Z956" s="220"/>
      <c r="AA956" s="218" t="str">
        <f>IF(ISBLANK(Tableau2[[#This Row],[Date de fin]]),"",UPPER(TEXT(Tableau2[[#This Row],[Date de fin]],"mmm")))</f>
        <v/>
      </c>
      <c r="AB956" s="221" t="str">
        <f>IF(ISBLANK(Tableau2[[#This Row],[Date de fin]]),"",UPPER(TEXT(Tableau2[[#This Row],[Date de fin]],"AAAA")))</f>
        <v/>
      </c>
      <c r="AC956" s="229">
        <f>DATEDIF(Tableau2[[#This Row],[Date de début]],Tableau2[[#This Row],[Date de fin]],"m")</f>
        <v>0</v>
      </c>
      <c r="AD956" s="224"/>
      <c r="AE956" s="225"/>
      <c r="AF956" s="225"/>
      <c r="AG956" s="222"/>
      <c r="AH956" s="227"/>
      <c r="AI956" s="226"/>
      <c r="AJ956" s="340"/>
      <c r="AK956" s="341">
        <f t="shared" si="16"/>
        <v>0</v>
      </c>
      <c r="AL956" s="342"/>
    </row>
    <row r="957" spans="3:38" ht="14" x14ac:dyDescent="0.35">
      <c r="C957" s="241"/>
      <c r="D957" s="225" t="str">
        <f>IF(ISBLANK(Tableau2[[#This Row],[Date de signature]]),"",UPPER(TEXT(Tableau2[[#This Row],[Date de signature]],"mmm")))</f>
        <v/>
      </c>
      <c r="E957" s="231" t="str">
        <f>IF(ISBLANK(Tableau2[[#This Row],[Date de signature]]),"",UPPER(TEXT(Tableau2[[#This Row],[Date de signature]],"AAAA")))</f>
        <v/>
      </c>
      <c r="F957" s="240"/>
      <c r="G957" s="242"/>
      <c r="H957" s="328"/>
      <c r="I957" s="327"/>
      <c r="J957" s="333"/>
      <c r="K957" s="324" t="str">
        <f>IFERROR(VLOOKUP(Tableau2[[#This Row],[Nom association/Sigle]],Tableau1[],2,FALSE),"")</f>
        <v/>
      </c>
      <c r="L957" s="324" t="str">
        <f>IFERROR(VLOOKUP(Tableau2[[#This Row],[Nom association/Sigle]],Tableau1[],4,FALSE),"")</f>
        <v/>
      </c>
      <c r="M957" s="324" t="str">
        <f>IFERROR(VLOOKUP(Tableau2[[#This Row],[Nom association/Sigle]],Tableau1[],5,FALSE),"")</f>
        <v/>
      </c>
      <c r="N957" s="73" t="str">
        <f>IFERROR(VLOOKUP(Tableau2[[#This Row],[Nom association/Sigle]],Tableau1[],6,FALSE),"")</f>
        <v/>
      </c>
      <c r="O957" s="324" t="str">
        <f>IFERROR(VLOOKUP(Tableau2[[#This Row],[Nom association/Sigle]],Tableau1[],7,FALSE),"")</f>
        <v/>
      </c>
      <c r="P957" s="222"/>
      <c r="Q957" s="333"/>
      <c r="R957" s="222"/>
      <c r="S957" s="223"/>
      <c r="T957" s="224"/>
      <c r="U957" s="224"/>
      <c r="V957" s="222"/>
      <c r="W957" s="220"/>
      <c r="X957" s="220" t="str">
        <f>IF(ISBLANK(Tableau2[[#This Row],[Date de début]]),"",UPPER(TEXT(Tableau2[[#This Row],[Date de début]],"mmm")))</f>
        <v/>
      </c>
      <c r="Y957" s="219" t="str">
        <f>IF(ISBLANK(Tableau2[[#This Row],[Date de début]]),"",UPPER(TEXT(Tableau2[[#This Row],[Date de début]],"AAAA")))</f>
        <v/>
      </c>
      <c r="Z957" s="220"/>
      <c r="AA957" s="218" t="str">
        <f>IF(ISBLANK(Tableau2[[#This Row],[Date de fin]]),"",UPPER(TEXT(Tableau2[[#This Row],[Date de fin]],"mmm")))</f>
        <v/>
      </c>
      <c r="AB957" s="221" t="str">
        <f>IF(ISBLANK(Tableau2[[#This Row],[Date de fin]]),"",UPPER(TEXT(Tableau2[[#This Row],[Date de fin]],"AAAA")))</f>
        <v/>
      </c>
      <c r="AC957" s="229">
        <f>DATEDIF(Tableau2[[#This Row],[Date de début]],Tableau2[[#This Row],[Date de fin]],"m")</f>
        <v>0</v>
      </c>
      <c r="AD957" s="224"/>
      <c r="AE957" s="225"/>
      <c r="AF957" s="225"/>
      <c r="AG957" s="222"/>
      <c r="AH957" s="227"/>
      <c r="AI957" s="226"/>
      <c r="AJ957" s="340"/>
      <c r="AK957" s="341">
        <f t="shared" si="16"/>
        <v>0</v>
      </c>
      <c r="AL957" s="342"/>
    </row>
    <row r="958" spans="3:38" ht="14" x14ac:dyDescent="0.35">
      <c r="C958" s="241"/>
      <c r="D958" s="225" t="str">
        <f>IF(ISBLANK(Tableau2[[#This Row],[Date de signature]]),"",UPPER(TEXT(Tableau2[[#This Row],[Date de signature]],"mmm")))</f>
        <v/>
      </c>
      <c r="E958" s="231" t="str">
        <f>IF(ISBLANK(Tableau2[[#This Row],[Date de signature]]),"",UPPER(TEXT(Tableau2[[#This Row],[Date de signature]],"AAAA")))</f>
        <v/>
      </c>
      <c r="F958" s="240"/>
      <c r="G958" s="242"/>
      <c r="H958" s="328"/>
      <c r="I958" s="327"/>
      <c r="J958" s="333"/>
      <c r="K958" s="324" t="str">
        <f>IFERROR(VLOOKUP(Tableau2[[#This Row],[Nom association/Sigle]],Tableau1[],2,FALSE),"")</f>
        <v/>
      </c>
      <c r="L958" s="324" t="str">
        <f>IFERROR(VLOOKUP(Tableau2[[#This Row],[Nom association/Sigle]],Tableau1[],4,FALSE),"")</f>
        <v/>
      </c>
      <c r="M958" s="324" t="str">
        <f>IFERROR(VLOOKUP(Tableau2[[#This Row],[Nom association/Sigle]],Tableau1[],5,FALSE),"")</f>
        <v/>
      </c>
      <c r="N958" s="73" t="str">
        <f>IFERROR(VLOOKUP(Tableau2[[#This Row],[Nom association/Sigle]],Tableau1[],6,FALSE),"")</f>
        <v/>
      </c>
      <c r="O958" s="324" t="str">
        <f>IFERROR(VLOOKUP(Tableau2[[#This Row],[Nom association/Sigle]],Tableau1[],7,FALSE),"")</f>
        <v/>
      </c>
      <c r="P958" s="222"/>
      <c r="Q958" s="333"/>
      <c r="R958" s="222"/>
      <c r="S958" s="223"/>
      <c r="T958" s="224"/>
      <c r="U958" s="224"/>
      <c r="V958" s="222"/>
      <c r="W958" s="220"/>
      <c r="X958" s="220" t="str">
        <f>IF(ISBLANK(Tableau2[[#This Row],[Date de début]]),"",UPPER(TEXT(Tableau2[[#This Row],[Date de début]],"mmm")))</f>
        <v/>
      </c>
      <c r="Y958" s="219" t="str">
        <f>IF(ISBLANK(Tableau2[[#This Row],[Date de début]]),"",UPPER(TEXT(Tableau2[[#This Row],[Date de début]],"AAAA")))</f>
        <v/>
      </c>
      <c r="Z958" s="220"/>
      <c r="AA958" s="218" t="str">
        <f>IF(ISBLANK(Tableau2[[#This Row],[Date de fin]]),"",UPPER(TEXT(Tableau2[[#This Row],[Date de fin]],"mmm")))</f>
        <v/>
      </c>
      <c r="AB958" s="221" t="str">
        <f>IF(ISBLANK(Tableau2[[#This Row],[Date de fin]]),"",UPPER(TEXT(Tableau2[[#This Row],[Date de fin]],"AAAA")))</f>
        <v/>
      </c>
      <c r="AC958" s="229">
        <f>DATEDIF(Tableau2[[#This Row],[Date de début]],Tableau2[[#This Row],[Date de fin]],"m")</f>
        <v>0</v>
      </c>
      <c r="AD958" s="224"/>
      <c r="AE958" s="225"/>
      <c r="AF958" s="225"/>
      <c r="AG958" s="222"/>
      <c r="AH958" s="227"/>
      <c r="AI958" s="226"/>
      <c r="AJ958" s="340"/>
      <c r="AK958" s="341">
        <f t="shared" si="16"/>
        <v>0</v>
      </c>
      <c r="AL958" s="342"/>
    </row>
    <row r="959" spans="3:38" ht="14" x14ac:dyDescent="0.35">
      <c r="C959" s="241"/>
      <c r="D959" s="225" t="str">
        <f>IF(ISBLANK(Tableau2[[#This Row],[Date de signature]]),"",UPPER(TEXT(Tableau2[[#This Row],[Date de signature]],"mmm")))</f>
        <v/>
      </c>
      <c r="E959" s="231" t="str">
        <f>IF(ISBLANK(Tableau2[[#This Row],[Date de signature]]),"",UPPER(TEXT(Tableau2[[#This Row],[Date de signature]],"AAAA")))</f>
        <v/>
      </c>
      <c r="F959" s="240"/>
      <c r="G959" s="242"/>
      <c r="H959" s="328"/>
      <c r="I959" s="327"/>
      <c r="J959" s="333"/>
      <c r="K959" s="324" t="str">
        <f>IFERROR(VLOOKUP(Tableau2[[#This Row],[Nom association/Sigle]],Tableau1[],2,FALSE),"")</f>
        <v/>
      </c>
      <c r="L959" s="324" t="str">
        <f>IFERROR(VLOOKUP(Tableau2[[#This Row],[Nom association/Sigle]],Tableau1[],4,FALSE),"")</f>
        <v/>
      </c>
      <c r="M959" s="324" t="str">
        <f>IFERROR(VLOOKUP(Tableau2[[#This Row],[Nom association/Sigle]],Tableau1[],5,FALSE),"")</f>
        <v/>
      </c>
      <c r="N959" s="73" t="str">
        <f>IFERROR(VLOOKUP(Tableau2[[#This Row],[Nom association/Sigle]],Tableau1[],6,FALSE),"")</f>
        <v/>
      </c>
      <c r="O959" s="324" t="str">
        <f>IFERROR(VLOOKUP(Tableau2[[#This Row],[Nom association/Sigle]],Tableau1[],7,FALSE),"")</f>
        <v/>
      </c>
      <c r="P959" s="222"/>
      <c r="Q959" s="333"/>
      <c r="R959" s="222"/>
      <c r="S959" s="223"/>
      <c r="T959" s="224"/>
      <c r="U959" s="224"/>
      <c r="V959" s="222"/>
      <c r="W959" s="220"/>
      <c r="X959" s="220" t="str">
        <f>IF(ISBLANK(Tableau2[[#This Row],[Date de début]]),"",UPPER(TEXT(Tableau2[[#This Row],[Date de début]],"mmm")))</f>
        <v/>
      </c>
      <c r="Y959" s="219" t="str">
        <f>IF(ISBLANK(Tableau2[[#This Row],[Date de début]]),"",UPPER(TEXT(Tableau2[[#This Row],[Date de début]],"AAAA")))</f>
        <v/>
      </c>
      <c r="Z959" s="220"/>
      <c r="AA959" s="218" t="str">
        <f>IF(ISBLANK(Tableau2[[#This Row],[Date de fin]]),"",UPPER(TEXT(Tableau2[[#This Row],[Date de fin]],"mmm")))</f>
        <v/>
      </c>
      <c r="AB959" s="221" t="str">
        <f>IF(ISBLANK(Tableau2[[#This Row],[Date de fin]]),"",UPPER(TEXT(Tableau2[[#This Row],[Date de fin]],"AAAA")))</f>
        <v/>
      </c>
      <c r="AC959" s="229">
        <f>DATEDIF(Tableau2[[#This Row],[Date de début]],Tableau2[[#This Row],[Date de fin]],"m")</f>
        <v>0</v>
      </c>
      <c r="AD959" s="224"/>
      <c r="AE959" s="225"/>
      <c r="AF959" s="225"/>
      <c r="AG959" s="222"/>
      <c r="AH959" s="227"/>
      <c r="AI959" s="226"/>
      <c r="AJ959" s="340"/>
      <c r="AK959" s="341">
        <f t="shared" si="16"/>
        <v>0</v>
      </c>
      <c r="AL959" s="342"/>
    </row>
    <row r="960" spans="3:38" ht="14" x14ac:dyDescent="0.35">
      <c r="C960" s="241"/>
      <c r="D960" s="225" t="str">
        <f>IF(ISBLANK(Tableau2[[#This Row],[Date de signature]]),"",UPPER(TEXT(Tableau2[[#This Row],[Date de signature]],"mmm")))</f>
        <v/>
      </c>
      <c r="E960" s="231" t="str">
        <f>IF(ISBLANK(Tableau2[[#This Row],[Date de signature]]),"",UPPER(TEXT(Tableau2[[#This Row],[Date de signature]],"AAAA")))</f>
        <v/>
      </c>
      <c r="F960" s="240"/>
      <c r="G960" s="242"/>
      <c r="H960" s="328"/>
      <c r="I960" s="327"/>
      <c r="J960" s="333"/>
      <c r="K960" s="324" t="str">
        <f>IFERROR(VLOOKUP(Tableau2[[#This Row],[Nom association/Sigle]],Tableau1[],2,FALSE),"")</f>
        <v/>
      </c>
      <c r="L960" s="324" t="str">
        <f>IFERROR(VLOOKUP(Tableau2[[#This Row],[Nom association/Sigle]],Tableau1[],4,FALSE),"")</f>
        <v/>
      </c>
      <c r="M960" s="324" t="str">
        <f>IFERROR(VLOOKUP(Tableau2[[#This Row],[Nom association/Sigle]],Tableau1[],5,FALSE),"")</f>
        <v/>
      </c>
      <c r="N960" s="73" t="str">
        <f>IFERROR(VLOOKUP(Tableau2[[#This Row],[Nom association/Sigle]],Tableau1[],6,FALSE),"")</f>
        <v/>
      </c>
      <c r="O960" s="324" t="str">
        <f>IFERROR(VLOOKUP(Tableau2[[#This Row],[Nom association/Sigle]],Tableau1[],7,FALSE),"")</f>
        <v/>
      </c>
      <c r="P960" s="222"/>
      <c r="Q960" s="333"/>
      <c r="R960" s="222"/>
      <c r="S960" s="223"/>
      <c r="T960" s="224"/>
      <c r="U960" s="224"/>
      <c r="V960" s="222"/>
      <c r="W960" s="220"/>
      <c r="X960" s="220" t="str">
        <f>IF(ISBLANK(Tableau2[[#This Row],[Date de début]]),"",UPPER(TEXT(Tableau2[[#This Row],[Date de début]],"mmm")))</f>
        <v/>
      </c>
      <c r="Y960" s="219" t="str">
        <f>IF(ISBLANK(Tableau2[[#This Row],[Date de début]]),"",UPPER(TEXT(Tableau2[[#This Row],[Date de début]],"AAAA")))</f>
        <v/>
      </c>
      <c r="Z960" s="220"/>
      <c r="AA960" s="218" t="str">
        <f>IF(ISBLANK(Tableau2[[#This Row],[Date de fin]]),"",UPPER(TEXT(Tableau2[[#This Row],[Date de fin]],"mmm")))</f>
        <v/>
      </c>
      <c r="AB960" s="221" t="str">
        <f>IF(ISBLANK(Tableau2[[#This Row],[Date de fin]]),"",UPPER(TEXT(Tableau2[[#This Row],[Date de fin]],"AAAA")))</f>
        <v/>
      </c>
      <c r="AC960" s="229">
        <f>DATEDIF(Tableau2[[#This Row],[Date de début]],Tableau2[[#This Row],[Date de fin]],"m")</f>
        <v>0</v>
      </c>
      <c r="AD960" s="224"/>
      <c r="AE960" s="225"/>
      <c r="AF960" s="225"/>
      <c r="AG960" s="222"/>
      <c r="AH960" s="227"/>
      <c r="AI960" s="226"/>
      <c r="AJ960" s="340"/>
      <c r="AK960" s="341">
        <f t="shared" si="16"/>
        <v>0</v>
      </c>
      <c r="AL960" s="342"/>
    </row>
    <row r="961" spans="3:38" ht="14" x14ac:dyDescent="0.35">
      <c r="C961" s="241"/>
      <c r="D961" s="225" t="str">
        <f>IF(ISBLANK(Tableau2[[#This Row],[Date de signature]]),"",UPPER(TEXT(Tableau2[[#This Row],[Date de signature]],"mmm")))</f>
        <v/>
      </c>
      <c r="E961" s="231" t="str">
        <f>IF(ISBLANK(Tableau2[[#This Row],[Date de signature]]),"",UPPER(TEXT(Tableau2[[#This Row],[Date de signature]],"AAAA")))</f>
        <v/>
      </c>
      <c r="F961" s="240"/>
      <c r="G961" s="242"/>
      <c r="H961" s="328"/>
      <c r="I961" s="327"/>
      <c r="J961" s="333"/>
      <c r="K961" s="324" t="str">
        <f>IFERROR(VLOOKUP(Tableau2[[#This Row],[Nom association/Sigle]],Tableau1[],2,FALSE),"")</f>
        <v/>
      </c>
      <c r="L961" s="324" t="str">
        <f>IFERROR(VLOOKUP(Tableau2[[#This Row],[Nom association/Sigle]],Tableau1[],4,FALSE),"")</f>
        <v/>
      </c>
      <c r="M961" s="324" t="str">
        <f>IFERROR(VLOOKUP(Tableau2[[#This Row],[Nom association/Sigle]],Tableau1[],5,FALSE),"")</f>
        <v/>
      </c>
      <c r="N961" s="73" t="str">
        <f>IFERROR(VLOOKUP(Tableau2[[#This Row],[Nom association/Sigle]],Tableau1[],6,FALSE),"")</f>
        <v/>
      </c>
      <c r="O961" s="324" t="str">
        <f>IFERROR(VLOOKUP(Tableau2[[#This Row],[Nom association/Sigle]],Tableau1[],7,FALSE),"")</f>
        <v/>
      </c>
      <c r="P961" s="222"/>
      <c r="Q961" s="333"/>
      <c r="R961" s="222"/>
      <c r="S961" s="223"/>
      <c r="T961" s="224"/>
      <c r="U961" s="224"/>
      <c r="V961" s="222"/>
      <c r="W961" s="220"/>
      <c r="X961" s="220" t="str">
        <f>IF(ISBLANK(Tableau2[[#This Row],[Date de début]]),"",UPPER(TEXT(Tableau2[[#This Row],[Date de début]],"mmm")))</f>
        <v/>
      </c>
      <c r="Y961" s="219" t="str">
        <f>IF(ISBLANK(Tableau2[[#This Row],[Date de début]]),"",UPPER(TEXT(Tableau2[[#This Row],[Date de début]],"AAAA")))</f>
        <v/>
      </c>
      <c r="Z961" s="220"/>
      <c r="AA961" s="218" t="str">
        <f>IF(ISBLANK(Tableau2[[#This Row],[Date de fin]]),"",UPPER(TEXT(Tableau2[[#This Row],[Date de fin]],"mmm")))</f>
        <v/>
      </c>
      <c r="AB961" s="221" t="str">
        <f>IF(ISBLANK(Tableau2[[#This Row],[Date de fin]]),"",UPPER(TEXT(Tableau2[[#This Row],[Date de fin]],"AAAA")))</f>
        <v/>
      </c>
      <c r="AC961" s="229">
        <f>DATEDIF(Tableau2[[#This Row],[Date de début]],Tableau2[[#This Row],[Date de fin]],"m")</f>
        <v>0</v>
      </c>
      <c r="AD961" s="224"/>
      <c r="AE961" s="225"/>
      <c r="AF961" s="225"/>
      <c r="AG961" s="222"/>
      <c r="AH961" s="227"/>
      <c r="AI961" s="226"/>
      <c r="AJ961" s="340"/>
      <c r="AK961" s="341">
        <f t="shared" si="16"/>
        <v>0</v>
      </c>
      <c r="AL961" s="342"/>
    </row>
    <row r="962" spans="3:38" ht="14" x14ac:dyDescent="0.35">
      <c r="C962" s="241"/>
      <c r="D962" s="225" t="str">
        <f>IF(ISBLANK(Tableau2[[#This Row],[Date de signature]]),"",UPPER(TEXT(Tableau2[[#This Row],[Date de signature]],"mmm")))</f>
        <v/>
      </c>
      <c r="E962" s="231" t="str">
        <f>IF(ISBLANK(Tableau2[[#This Row],[Date de signature]]),"",UPPER(TEXT(Tableau2[[#This Row],[Date de signature]],"AAAA")))</f>
        <v/>
      </c>
      <c r="F962" s="240"/>
      <c r="G962" s="242"/>
      <c r="H962" s="328"/>
      <c r="I962" s="327"/>
      <c r="J962" s="333"/>
      <c r="K962" s="324" t="str">
        <f>IFERROR(VLOOKUP(Tableau2[[#This Row],[Nom association/Sigle]],Tableau1[],2,FALSE),"")</f>
        <v/>
      </c>
      <c r="L962" s="324" t="str">
        <f>IFERROR(VLOOKUP(Tableau2[[#This Row],[Nom association/Sigle]],Tableau1[],4,FALSE),"")</f>
        <v/>
      </c>
      <c r="M962" s="324" t="str">
        <f>IFERROR(VLOOKUP(Tableau2[[#This Row],[Nom association/Sigle]],Tableau1[],5,FALSE),"")</f>
        <v/>
      </c>
      <c r="N962" s="73" t="str">
        <f>IFERROR(VLOOKUP(Tableau2[[#This Row],[Nom association/Sigle]],Tableau1[],6,FALSE),"")</f>
        <v/>
      </c>
      <c r="O962" s="324" t="str">
        <f>IFERROR(VLOOKUP(Tableau2[[#This Row],[Nom association/Sigle]],Tableau1[],7,FALSE),"")</f>
        <v/>
      </c>
      <c r="P962" s="222"/>
      <c r="Q962" s="333"/>
      <c r="R962" s="222"/>
      <c r="S962" s="223"/>
      <c r="T962" s="224"/>
      <c r="U962" s="224"/>
      <c r="V962" s="222"/>
      <c r="W962" s="220"/>
      <c r="X962" s="220" t="str">
        <f>IF(ISBLANK(Tableau2[[#This Row],[Date de début]]),"",UPPER(TEXT(Tableau2[[#This Row],[Date de début]],"mmm")))</f>
        <v/>
      </c>
      <c r="Y962" s="219" t="str">
        <f>IF(ISBLANK(Tableau2[[#This Row],[Date de début]]),"",UPPER(TEXT(Tableau2[[#This Row],[Date de début]],"AAAA")))</f>
        <v/>
      </c>
      <c r="Z962" s="220"/>
      <c r="AA962" s="218" t="str">
        <f>IF(ISBLANK(Tableau2[[#This Row],[Date de fin]]),"",UPPER(TEXT(Tableau2[[#This Row],[Date de fin]],"mmm")))</f>
        <v/>
      </c>
      <c r="AB962" s="221" t="str">
        <f>IF(ISBLANK(Tableau2[[#This Row],[Date de fin]]),"",UPPER(TEXT(Tableau2[[#This Row],[Date de fin]],"AAAA")))</f>
        <v/>
      </c>
      <c r="AC962" s="229">
        <f>DATEDIF(Tableau2[[#This Row],[Date de début]],Tableau2[[#This Row],[Date de fin]],"m")</f>
        <v>0</v>
      </c>
      <c r="AD962" s="224"/>
      <c r="AE962" s="225"/>
      <c r="AF962" s="225"/>
      <c r="AG962" s="222"/>
      <c r="AH962" s="227"/>
      <c r="AI962" s="226"/>
      <c r="AJ962" s="340"/>
      <c r="AK962" s="341">
        <f t="shared" si="16"/>
        <v>0</v>
      </c>
      <c r="AL962" s="342"/>
    </row>
    <row r="963" spans="3:38" ht="14" x14ac:dyDescent="0.35">
      <c r="C963" s="241"/>
      <c r="D963" s="225" t="str">
        <f>IF(ISBLANK(Tableau2[[#This Row],[Date de signature]]),"",UPPER(TEXT(Tableau2[[#This Row],[Date de signature]],"mmm")))</f>
        <v/>
      </c>
      <c r="E963" s="231" t="str">
        <f>IF(ISBLANK(Tableau2[[#This Row],[Date de signature]]),"",UPPER(TEXT(Tableau2[[#This Row],[Date de signature]],"AAAA")))</f>
        <v/>
      </c>
      <c r="F963" s="240"/>
      <c r="G963" s="242"/>
      <c r="H963" s="328"/>
      <c r="I963" s="327"/>
      <c r="J963" s="333"/>
      <c r="K963" s="324" t="str">
        <f>IFERROR(VLOOKUP(Tableau2[[#This Row],[Nom association/Sigle]],Tableau1[],2,FALSE),"")</f>
        <v/>
      </c>
      <c r="L963" s="324" t="str">
        <f>IFERROR(VLOOKUP(Tableau2[[#This Row],[Nom association/Sigle]],Tableau1[],4,FALSE),"")</f>
        <v/>
      </c>
      <c r="M963" s="324" t="str">
        <f>IFERROR(VLOOKUP(Tableau2[[#This Row],[Nom association/Sigle]],Tableau1[],5,FALSE),"")</f>
        <v/>
      </c>
      <c r="N963" s="73" t="str">
        <f>IFERROR(VLOOKUP(Tableau2[[#This Row],[Nom association/Sigle]],Tableau1[],6,FALSE),"")</f>
        <v/>
      </c>
      <c r="O963" s="324" t="str">
        <f>IFERROR(VLOOKUP(Tableau2[[#This Row],[Nom association/Sigle]],Tableau1[],7,FALSE),"")</f>
        <v/>
      </c>
      <c r="P963" s="222"/>
      <c r="Q963" s="333"/>
      <c r="R963" s="222"/>
      <c r="S963" s="223"/>
      <c r="T963" s="224"/>
      <c r="U963" s="224"/>
      <c r="V963" s="222"/>
      <c r="W963" s="220"/>
      <c r="X963" s="220" t="str">
        <f>IF(ISBLANK(Tableau2[[#This Row],[Date de début]]),"",UPPER(TEXT(Tableau2[[#This Row],[Date de début]],"mmm")))</f>
        <v/>
      </c>
      <c r="Y963" s="219" t="str">
        <f>IF(ISBLANK(Tableau2[[#This Row],[Date de début]]),"",UPPER(TEXT(Tableau2[[#This Row],[Date de début]],"AAAA")))</f>
        <v/>
      </c>
      <c r="Z963" s="220"/>
      <c r="AA963" s="218" t="str">
        <f>IF(ISBLANK(Tableau2[[#This Row],[Date de fin]]),"",UPPER(TEXT(Tableau2[[#This Row],[Date de fin]],"mmm")))</f>
        <v/>
      </c>
      <c r="AB963" s="221" t="str">
        <f>IF(ISBLANK(Tableau2[[#This Row],[Date de fin]]),"",UPPER(TEXT(Tableau2[[#This Row],[Date de fin]],"AAAA")))</f>
        <v/>
      </c>
      <c r="AC963" s="229">
        <f>DATEDIF(Tableau2[[#This Row],[Date de début]],Tableau2[[#This Row],[Date de fin]],"m")</f>
        <v>0</v>
      </c>
      <c r="AD963" s="224"/>
      <c r="AE963" s="225"/>
      <c r="AF963" s="225"/>
      <c r="AG963" s="222"/>
      <c r="AH963" s="227"/>
      <c r="AI963" s="226"/>
      <c r="AJ963" s="340"/>
      <c r="AK963" s="341">
        <f t="shared" si="16"/>
        <v>0</v>
      </c>
      <c r="AL963" s="342"/>
    </row>
    <row r="964" spans="3:38" ht="14" x14ac:dyDescent="0.35">
      <c r="C964" s="241"/>
      <c r="D964" s="225" t="str">
        <f>IF(ISBLANK(Tableau2[[#This Row],[Date de signature]]),"",UPPER(TEXT(Tableau2[[#This Row],[Date de signature]],"mmm")))</f>
        <v/>
      </c>
      <c r="E964" s="231" t="str">
        <f>IF(ISBLANK(Tableau2[[#This Row],[Date de signature]]),"",UPPER(TEXT(Tableau2[[#This Row],[Date de signature]],"AAAA")))</f>
        <v/>
      </c>
      <c r="F964" s="240"/>
      <c r="G964" s="242"/>
      <c r="H964" s="328"/>
      <c r="I964" s="327"/>
      <c r="J964" s="333"/>
      <c r="K964" s="324" t="str">
        <f>IFERROR(VLOOKUP(Tableau2[[#This Row],[Nom association/Sigle]],Tableau1[],2,FALSE),"")</f>
        <v/>
      </c>
      <c r="L964" s="324" t="str">
        <f>IFERROR(VLOOKUP(Tableau2[[#This Row],[Nom association/Sigle]],Tableau1[],4,FALSE),"")</f>
        <v/>
      </c>
      <c r="M964" s="324" t="str">
        <f>IFERROR(VLOOKUP(Tableau2[[#This Row],[Nom association/Sigle]],Tableau1[],5,FALSE),"")</f>
        <v/>
      </c>
      <c r="N964" s="73" t="str">
        <f>IFERROR(VLOOKUP(Tableau2[[#This Row],[Nom association/Sigle]],Tableau1[],6,FALSE),"")</f>
        <v/>
      </c>
      <c r="O964" s="324" t="str">
        <f>IFERROR(VLOOKUP(Tableau2[[#This Row],[Nom association/Sigle]],Tableau1[],7,FALSE),"")</f>
        <v/>
      </c>
      <c r="P964" s="222"/>
      <c r="Q964" s="333"/>
      <c r="R964" s="222"/>
      <c r="S964" s="223"/>
      <c r="T964" s="224"/>
      <c r="U964" s="224"/>
      <c r="V964" s="222"/>
      <c r="W964" s="220"/>
      <c r="X964" s="220" t="str">
        <f>IF(ISBLANK(Tableau2[[#This Row],[Date de début]]),"",UPPER(TEXT(Tableau2[[#This Row],[Date de début]],"mmm")))</f>
        <v/>
      </c>
      <c r="Y964" s="219" t="str">
        <f>IF(ISBLANK(Tableau2[[#This Row],[Date de début]]),"",UPPER(TEXT(Tableau2[[#This Row],[Date de début]],"AAAA")))</f>
        <v/>
      </c>
      <c r="Z964" s="220"/>
      <c r="AA964" s="218" t="str">
        <f>IF(ISBLANK(Tableau2[[#This Row],[Date de fin]]),"",UPPER(TEXT(Tableau2[[#This Row],[Date de fin]],"mmm")))</f>
        <v/>
      </c>
      <c r="AB964" s="221" t="str">
        <f>IF(ISBLANK(Tableau2[[#This Row],[Date de fin]]),"",UPPER(TEXT(Tableau2[[#This Row],[Date de fin]],"AAAA")))</f>
        <v/>
      </c>
      <c r="AC964" s="229">
        <f>DATEDIF(Tableau2[[#This Row],[Date de début]],Tableau2[[#This Row],[Date de fin]],"m")</f>
        <v>0</v>
      </c>
      <c r="AD964" s="224"/>
      <c r="AE964" s="225"/>
      <c r="AF964" s="225"/>
      <c r="AG964" s="222"/>
      <c r="AH964" s="227"/>
      <c r="AI964" s="226"/>
      <c r="AJ964" s="340"/>
      <c r="AK964" s="341">
        <f t="shared" si="16"/>
        <v>0</v>
      </c>
      <c r="AL964" s="342"/>
    </row>
    <row r="965" spans="3:38" ht="14" x14ac:dyDescent="0.35">
      <c r="C965" s="241"/>
      <c r="D965" s="225" t="str">
        <f>IF(ISBLANK(Tableau2[[#This Row],[Date de signature]]),"",UPPER(TEXT(Tableau2[[#This Row],[Date de signature]],"mmm")))</f>
        <v/>
      </c>
      <c r="E965" s="231" t="str">
        <f>IF(ISBLANK(Tableau2[[#This Row],[Date de signature]]),"",UPPER(TEXT(Tableau2[[#This Row],[Date de signature]],"AAAA")))</f>
        <v/>
      </c>
      <c r="F965" s="240"/>
      <c r="G965" s="242"/>
      <c r="H965" s="328"/>
      <c r="I965" s="327"/>
      <c r="J965" s="333"/>
      <c r="K965" s="324" t="str">
        <f>IFERROR(VLOOKUP(Tableau2[[#This Row],[Nom association/Sigle]],Tableau1[],2,FALSE),"")</f>
        <v/>
      </c>
      <c r="L965" s="324" t="str">
        <f>IFERROR(VLOOKUP(Tableau2[[#This Row],[Nom association/Sigle]],Tableau1[],4,FALSE),"")</f>
        <v/>
      </c>
      <c r="M965" s="324" t="str">
        <f>IFERROR(VLOOKUP(Tableau2[[#This Row],[Nom association/Sigle]],Tableau1[],5,FALSE),"")</f>
        <v/>
      </c>
      <c r="N965" s="73" t="str">
        <f>IFERROR(VLOOKUP(Tableau2[[#This Row],[Nom association/Sigle]],Tableau1[],6,FALSE),"")</f>
        <v/>
      </c>
      <c r="O965" s="324" t="str">
        <f>IFERROR(VLOOKUP(Tableau2[[#This Row],[Nom association/Sigle]],Tableau1[],7,FALSE),"")</f>
        <v/>
      </c>
      <c r="P965" s="222"/>
      <c r="Q965" s="333"/>
      <c r="R965" s="222"/>
      <c r="S965" s="223"/>
      <c r="T965" s="224"/>
      <c r="U965" s="224"/>
      <c r="V965" s="222"/>
      <c r="W965" s="220"/>
      <c r="X965" s="220" t="str">
        <f>IF(ISBLANK(Tableau2[[#This Row],[Date de début]]),"",UPPER(TEXT(Tableau2[[#This Row],[Date de début]],"mmm")))</f>
        <v/>
      </c>
      <c r="Y965" s="219" t="str">
        <f>IF(ISBLANK(Tableau2[[#This Row],[Date de début]]),"",UPPER(TEXT(Tableau2[[#This Row],[Date de début]],"AAAA")))</f>
        <v/>
      </c>
      <c r="Z965" s="220"/>
      <c r="AA965" s="218" t="str">
        <f>IF(ISBLANK(Tableau2[[#This Row],[Date de fin]]),"",UPPER(TEXT(Tableau2[[#This Row],[Date de fin]],"mmm")))</f>
        <v/>
      </c>
      <c r="AB965" s="221" t="str">
        <f>IF(ISBLANK(Tableau2[[#This Row],[Date de fin]]),"",UPPER(TEXT(Tableau2[[#This Row],[Date de fin]],"AAAA")))</f>
        <v/>
      </c>
      <c r="AC965" s="229">
        <f>DATEDIF(Tableau2[[#This Row],[Date de début]],Tableau2[[#This Row],[Date de fin]],"m")</f>
        <v>0</v>
      </c>
      <c r="AD965" s="224"/>
      <c r="AE965" s="225"/>
      <c r="AF965" s="225"/>
      <c r="AG965" s="222"/>
      <c r="AH965" s="227"/>
      <c r="AI965" s="226"/>
      <c r="AJ965" s="340"/>
      <c r="AK965" s="341">
        <f t="shared" si="16"/>
        <v>0</v>
      </c>
      <c r="AL965" s="342"/>
    </row>
    <row r="966" spans="3:38" ht="14" x14ac:dyDescent="0.35">
      <c r="C966" s="241"/>
      <c r="D966" s="225" t="str">
        <f>IF(ISBLANK(Tableau2[[#This Row],[Date de signature]]),"",UPPER(TEXT(Tableau2[[#This Row],[Date de signature]],"mmm")))</f>
        <v/>
      </c>
      <c r="E966" s="231" t="str">
        <f>IF(ISBLANK(Tableau2[[#This Row],[Date de signature]]),"",UPPER(TEXT(Tableau2[[#This Row],[Date de signature]],"AAAA")))</f>
        <v/>
      </c>
      <c r="F966" s="240"/>
      <c r="G966" s="242"/>
      <c r="H966" s="328"/>
      <c r="I966" s="327"/>
      <c r="J966" s="333"/>
      <c r="K966" s="324" t="str">
        <f>IFERROR(VLOOKUP(Tableau2[[#This Row],[Nom association/Sigle]],Tableau1[],2,FALSE),"")</f>
        <v/>
      </c>
      <c r="L966" s="324" t="str">
        <f>IFERROR(VLOOKUP(Tableau2[[#This Row],[Nom association/Sigle]],Tableau1[],4,FALSE),"")</f>
        <v/>
      </c>
      <c r="M966" s="324" t="str">
        <f>IFERROR(VLOOKUP(Tableau2[[#This Row],[Nom association/Sigle]],Tableau1[],5,FALSE),"")</f>
        <v/>
      </c>
      <c r="N966" s="73" t="str">
        <f>IFERROR(VLOOKUP(Tableau2[[#This Row],[Nom association/Sigle]],Tableau1[],6,FALSE),"")</f>
        <v/>
      </c>
      <c r="O966" s="324" t="str">
        <f>IFERROR(VLOOKUP(Tableau2[[#This Row],[Nom association/Sigle]],Tableau1[],7,FALSE),"")</f>
        <v/>
      </c>
      <c r="P966" s="222"/>
      <c r="Q966" s="333"/>
      <c r="R966" s="222"/>
      <c r="S966" s="223"/>
      <c r="T966" s="224"/>
      <c r="U966" s="224"/>
      <c r="V966" s="222"/>
      <c r="W966" s="220"/>
      <c r="X966" s="220" t="str">
        <f>IF(ISBLANK(Tableau2[[#This Row],[Date de début]]),"",UPPER(TEXT(Tableau2[[#This Row],[Date de début]],"mmm")))</f>
        <v/>
      </c>
      <c r="Y966" s="219" t="str">
        <f>IF(ISBLANK(Tableau2[[#This Row],[Date de début]]),"",UPPER(TEXT(Tableau2[[#This Row],[Date de début]],"AAAA")))</f>
        <v/>
      </c>
      <c r="Z966" s="220"/>
      <c r="AA966" s="218" t="str">
        <f>IF(ISBLANK(Tableau2[[#This Row],[Date de fin]]),"",UPPER(TEXT(Tableau2[[#This Row],[Date de fin]],"mmm")))</f>
        <v/>
      </c>
      <c r="AB966" s="221" t="str">
        <f>IF(ISBLANK(Tableau2[[#This Row],[Date de fin]]),"",UPPER(TEXT(Tableau2[[#This Row],[Date de fin]],"AAAA")))</f>
        <v/>
      </c>
      <c r="AC966" s="229">
        <f>DATEDIF(Tableau2[[#This Row],[Date de début]],Tableau2[[#This Row],[Date de fin]],"m")</f>
        <v>0</v>
      </c>
      <c r="AD966" s="224"/>
      <c r="AE966" s="225"/>
      <c r="AF966" s="225"/>
      <c r="AG966" s="222"/>
      <c r="AH966" s="227"/>
      <c r="AI966" s="226"/>
      <c r="AJ966" s="340"/>
      <c r="AK966" s="341">
        <f t="shared" si="16"/>
        <v>0</v>
      </c>
      <c r="AL966" s="342"/>
    </row>
    <row r="967" spans="3:38" ht="14" x14ac:dyDescent="0.35">
      <c r="C967" s="241"/>
      <c r="D967" s="225" t="str">
        <f>IF(ISBLANK(Tableau2[[#This Row],[Date de signature]]),"",UPPER(TEXT(Tableau2[[#This Row],[Date de signature]],"mmm")))</f>
        <v/>
      </c>
      <c r="E967" s="231" t="str">
        <f>IF(ISBLANK(Tableau2[[#This Row],[Date de signature]]),"",UPPER(TEXT(Tableau2[[#This Row],[Date de signature]],"AAAA")))</f>
        <v/>
      </c>
      <c r="F967" s="240"/>
      <c r="G967" s="242"/>
      <c r="H967" s="328"/>
      <c r="I967" s="327"/>
      <c r="J967" s="333"/>
      <c r="K967" s="324" t="str">
        <f>IFERROR(VLOOKUP(Tableau2[[#This Row],[Nom association/Sigle]],Tableau1[],2,FALSE),"")</f>
        <v/>
      </c>
      <c r="L967" s="324" t="str">
        <f>IFERROR(VLOOKUP(Tableau2[[#This Row],[Nom association/Sigle]],Tableau1[],4,FALSE),"")</f>
        <v/>
      </c>
      <c r="M967" s="324" t="str">
        <f>IFERROR(VLOOKUP(Tableau2[[#This Row],[Nom association/Sigle]],Tableau1[],5,FALSE),"")</f>
        <v/>
      </c>
      <c r="N967" s="73" t="str">
        <f>IFERROR(VLOOKUP(Tableau2[[#This Row],[Nom association/Sigle]],Tableau1[],6,FALSE),"")</f>
        <v/>
      </c>
      <c r="O967" s="324" t="str">
        <f>IFERROR(VLOOKUP(Tableau2[[#This Row],[Nom association/Sigle]],Tableau1[],7,FALSE),"")</f>
        <v/>
      </c>
      <c r="P967" s="222"/>
      <c r="Q967" s="333"/>
      <c r="R967" s="222"/>
      <c r="S967" s="223"/>
      <c r="T967" s="224"/>
      <c r="U967" s="224"/>
      <c r="V967" s="222"/>
      <c r="W967" s="220"/>
      <c r="X967" s="220" t="str">
        <f>IF(ISBLANK(Tableau2[[#This Row],[Date de début]]),"",UPPER(TEXT(Tableau2[[#This Row],[Date de début]],"mmm")))</f>
        <v/>
      </c>
      <c r="Y967" s="219" t="str">
        <f>IF(ISBLANK(Tableau2[[#This Row],[Date de début]]),"",UPPER(TEXT(Tableau2[[#This Row],[Date de début]],"AAAA")))</f>
        <v/>
      </c>
      <c r="Z967" s="220"/>
      <c r="AA967" s="218" t="str">
        <f>IF(ISBLANK(Tableau2[[#This Row],[Date de fin]]),"",UPPER(TEXT(Tableau2[[#This Row],[Date de fin]],"mmm")))</f>
        <v/>
      </c>
      <c r="AB967" s="221" t="str">
        <f>IF(ISBLANK(Tableau2[[#This Row],[Date de fin]]),"",UPPER(TEXT(Tableau2[[#This Row],[Date de fin]],"AAAA")))</f>
        <v/>
      </c>
      <c r="AC967" s="229">
        <f>DATEDIF(Tableau2[[#This Row],[Date de début]],Tableau2[[#This Row],[Date de fin]],"m")</f>
        <v>0</v>
      </c>
      <c r="AD967" s="224"/>
      <c r="AE967" s="225"/>
      <c r="AF967" s="225"/>
      <c r="AG967" s="222"/>
      <c r="AH967" s="227"/>
      <c r="AI967" s="226"/>
      <c r="AJ967" s="340"/>
      <c r="AK967" s="341">
        <f t="shared" si="16"/>
        <v>0</v>
      </c>
      <c r="AL967" s="342"/>
    </row>
    <row r="968" spans="3:38" ht="14" x14ac:dyDescent="0.35">
      <c r="C968" s="241"/>
      <c r="D968" s="225" t="str">
        <f>IF(ISBLANK(Tableau2[[#This Row],[Date de signature]]),"",UPPER(TEXT(Tableau2[[#This Row],[Date de signature]],"mmm")))</f>
        <v/>
      </c>
      <c r="E968" s="231" t="str">
        <f>IF(ISBLANK(Tableau2[[#This Row],[Date de signature]]),"",UPPER(TEXT(Tableau2[[#This Row],[Date de signature]],"AAAA")))</f>
        <v/>
      </c>
      <c r="F968" s="240"/>
      <c r="G968" s="242"/>
      <c r="H968" s="328"/>
      <c r="I968" s="327"/>
      <c r="J968" s="333"/>
      <c r="K968" s="324" t="str">
        <f>IFERROR(VLOOKUP(Tableau2[[#This Row],[Nom association/Sigle]],Tableau1[],2,FALSE),"")</f>
        <v/>
      </c>
      <c r="L968" s="324" t="str">
        <f>IFERROR(VLOOKUP(Tableau2[[#This Row],[Nom association/Sigle]],Tableau1[],4,FALSE),"")</f>
        <v/>
      </c>
      <c r="M968" s="324" t="str">
        <f>IFERROR(VLOOKUP(Tableau2[[#This Row],[Nom association/Sigle]],Tableau1[],5,FALSE),"")</f>
        <v/>
      </c>
      <c r="N968" s="73" t="str">
        <f>IFERROR(VLOOKUP(Tableau2[[#This Row],[Nom association/Sigle]],Tableau1[],6,FALSE),"")</f>
        <v/>
      </c>
      <c r="O968" s="324" t="str">
        <f>IFERROR(VLOOKUP(Tableau2[[#This Row],[Nom association/Sigle]],Tableau1[],7,FALSE),"")</f>
        <v/>
      </c>
      <c r="P968" s="222"/>
      <c r="Q968" s="333"/>
      <c r="R968" s="222"/>
      <c r="S968" s="223"/>
      <c r="T968" s="224"/>
      <c r="U968" s="224"/>
      <c r="V968" s="222"/>
      <c r="W968" s="220"/>
      <c r="X968" s="220" t="str">
        <f>IF(ISBLANK(Tableau2[[#This Row],[Date de début]]),"",UPPER(TEXT(Tableau2[[#This Row],[Date de début]],"mmm")))</f>
        <v/>
      </c>
      <c r="Y968" s="219" t="str">
        <f>IF(ISBLANK(Tableau2[[#This Row],[Date de début]]),"",UPPER(TEXT(Tableau2[[#This Row],[Date de début]],"AAAA")))</f>
        <v/>
      </c>
      <c r="Z968" s="220"/>
      <c r="AA968" s="218" t="str">
        <f>IF(ISBLANK(Tableau2[[#This Row],[Date de fin]]),"",UPPER(TEXT(Tableau2[[#This Row],[Date de fin]],"mmm")))</f>
        <v/>
      </c>
      <c r="AB968" s="221" t="str">
        <f>IF(ISBLANK(Tableau2[[#This Row],[Date de fin]]),"",UPPER(TEXT(Tableau2[[#This Row],[Date de fin]],"AAAA")))</f>
        <v/>
      </c>
      <c r="AC968" s="229">
        <f>DATEDIF(Tableau2[[#This Row],[Date de début]],Tableau2[[#This Row],[Date de fin]],"m")</f>
        <v>0</v>
      </c>
      <c r="AD968" s="224"/>
      <c r="AE968" s="225"/>
      <c r="AF968" s="225"/>
      <c r="AG968" s="222"/>
      <c r="AH968" s="227"/>
      <c r="AI968" s="226"/>
      <c r="AJ968" s="340"/>
      <c r="AK968" s="341">
        <f t="shared" si="16"/>
        <v>0</v>
      </c>
      <c r="AL968" s="342"/>
    </row>
    <row r="969" spans="3:38" ht="14" x14ac:dyDescent="0.35">
      <c r="C969" s="241"/>
      <c r="D969" s="225" t="str">
        <f>IF(ISBLANK(Tableau2[[#This Row],[Date de signature]]),"",UPPER(TEXT(Tableau2[[#This Row],[Date de signature]],"mmm")))</f>
        <v/>
      </c>
      <c r="E969" s="231" t="str">
        <f>IF(ISBLANK(Tableau2[[#This Row],[Date de signature]]),"",UPPER(TEXT(Tableau2[[#This Row],[Date de signature]],"AAAA")))</f>
        <v/>
      </c>
      <c r="F969" s="240"/>
      <c r="G969" s="242"/>
      <c r="H969" s="328"/>
      <c r="I969" s="327"/>
      <c r="J969" s="333"/>
      <c r="K969" s="324" t="str">
        <f>IFERROR(VLOOKUP(Tableau2[[#This Row],[Nom association/Sigle]],Tableau1[],2,FALSE),"")</f>
        <v/>
      </c>
      <c r="L969" s="324" t="str">
        <f>IFERROR(VLOOKUP(Tableau2[[#This Row],[Nom association/Sigle]],Tableau1[],4,FALSE),"")</f>
        <v/>
      </c>
      <c r="M969" s="324" t="str">
        <f>IFERROR(VLOOKUP(Tableau2[[#This Row],[Nom association/Sigle]],Tableau1[],5,FALSE),"")</f>
        <v/>
      </c>
      <c r="N969" s="73" t="str">
        <f>IFERROR(VLOOKUP(Tableau2[[#This Row],[Nom association/Sigle]],Tableau1[],6,FALSE),"")</f>
        <v/>
      </c>
      <c r="O969" s="324" t="str">
        <f>IFERROR(VLOOKUP(Tableau2[[#This Row],[Nom association/Sigle]],Tableau1[],7,FALSE),"")</f>
        <v/>
      </c>
      <c r="P969" s="222"/>
      <c r="Q969" s="333"/>
      <c r="R969" s="222"/>
      <c r="S969" s="223"/>
      <c r="T969" s="224"/>
      <c r="U969" s="224"/>
      <c r="V969" s="222"/>
      <c r="W969" s="220"/>
      <c r="X969" s="220" t="str">
        <f>IF(ISBLANK(Tableau2[[#This Row],[Date de début]]),"",UPPER(TEXT(Tableau2[[#This Row],[Date de début]],"mmm")))</f>
        <v/>
      </c>
      <c r="Y969" s="219" t="str">
        <f>IF(ISBLANK(Tableau2[[#This Row],[Date de début]]),"",UPPER(TEXT(Tableau2[[#This Row],[Date de début]],"AAAA")))</f>
        <v/>
      </c>
      <c r="Z969" s="220"/>
      <c r="AA969" s="218" t="str">
        <f>IF(ISBLANK(Tableau2[[#This Row],[Date de fin]]),"",UPPER(TEXT(Tableau2[[#This Row],[Date de fin]],"mmm")))</f>
        <v/>
      </c>
      <c r="AB969" s="221" t="str">
        <f>IF(ISBLANK(Tableau2[[#This Row],[Date de fin]]),"",UPPER(TEXT(Tableau2[[#This Row],[Date de fin]],"AAAA")))</f>
        <v/>
      </c>
      <c r="AC969" s="229">
        <f>DATEDIF(Tableau2[[#This Row],[Date de début]],Tableau2[[#This Row],[Date de fin]],"m")</f>
        <v>0</v>
      </c>
      <c r="AD969" s="224"/>
      <c r="AE969" s="225"/>
      <c r="AF969" s="225"/>
      <c r="AG969" s="222"/>
      <c r="AH969" s="227"/>
      <c r="AI969" s="226"/>
      <c r="AJ969" s="340"/>
      <c r="AK969" s="341">
        <f t="shared" si="16"/>
        <v>0</v>
      </c>
      <c r="AL969" s="342"/>
    </row>
    <row r="970" spans="3:38" ht="14" x14ac:dyDescent="0.35">
      <c r="C970" s="241"/>
      <c r="D970" s="225" t="str">
        <f>IF(ISBLANK(Tableau2[[#This Row],[Date de signature]]),"",UPPER(TEXT(Tableau2[[#This Row],[Date de signature]],"mmm")))</f>
        <v/>
      </c>
      <c r="E970" s="231" t="str">
        <f>IF(ISBLANK(Tableau2[[#This Row],[Date de signature]]),"",UPPER(TEXT(Tableau2[[#This Row],[Date de signature]],"AAAA")))</f>
        <v/>
      </c>
      <c r="F970" s="240"/>
      <c r="G970" s="242"/>
      <c r="H970" s="328"/>
      <c r="I970" s="327"/>
      <c r="J970" s="333"/>
      <c r="K970" s="324" t="str">
        <f>IFERROR(VLOOKUP(Tableau2[[#This Row],[Nom association/Sigle]],Tableau1[],2,FALSE),"")</f>
        <v/>
      </c>
      <c r="L970" s="324" t="str">
        <f>IFERROR(VLOOKUP(Tableau2[[#This Row],[Nom association/Sigle]],Tableau1[],4,FALSE),"")</f>
        <v/>
      </c>
      <c r="M970" s="324" t="str">
        <f>IFERROR(VLOOKUP(Tableau2[[#This Row],[Nom association/Sigle]],Tableau1[],5,FALSE),"")</f>
        <v/>
      </c>
      <c r="N970" s="73" t="str">
        <f>IFERROR(VLOOKUP(Tableau2[[#This Row],[Nom association/Sigle]],Tableau1[],6,FALSE),"")</f>
        <v/>
      </c>
      <c r="O970" s="324" t="str">
        <f>IFERROR(VLOOKUP(Tableau2[[#This Row],[Nom association/Sigle]],Tableau1[],7,FALSE),"")</f>
        <v/>
      </c>
      <c r="P970" s="222"/>
      <c r="Q970" s="333"/>
      <c r="R970" s="222"/>
      <c r="S970" s="223"/>
      <c r="T970" s="224"/>
      <c r="U970" s="224"/>
      <c r="V970" s="222"/>
      <c r="W970" s="220"/>
      <c r="X970" s="220" t="str">
        <f>IF(ISBLANK(Tableau2[[#This Row],[Date de début]]),"",UPPER(TEXT(Tableau2[[#This Row],[Date de début]],"mmm")))</f>
        <v/>
      </c>
      <c r="Y970" s="219" t="str">
        <f>IF(ISBLANK(Tableau2[[#This Row],[Date de début]]),"",UPPER(TEXT(Tableau2[[#This Row],[Date de début]],"AAAA")))</f>
        <v/>
      </c>
      <c r="Z970" s="220"/>
      <c r="AA970" s="218" t="str">
        <f>IF(ISBLANK(Tableau2[[#This Row],[Date de fin]]),"",UPPER(TEXT(Tableau2[[#This Row],[Date de fin]],"mmm")))</f>
        <v/>
      </c>
      <c r="AB970" s="221" t="str">
        <f>IF(ISBLANK(Tableau2[[#This Row],[Date de fin]]),"",UPPER(TEXT(Tableau2[[#This Row],[Date de fin]],"AAAA")))</f>
        <v/>
      </c>
      <c r="AC970" s="229">
        <f>DATEDIF(Tableau2[[#This Row],[Date de début]],Tableau2[[#This Row],[Date de fin]],"m")</f>
        <v>0</v>
      </c>
      <c r="AD970" s="224"/>
      <c r="AE970" s="225"/>
      <c r="AF970" s="225"/>
      <c r="AG970" s="222"/>
      <c r="AH970" s="227"/>
      <c r="AI970" s="226"/>
      <c r="AJ970" s="340"/>
      <c r="AK970" s="341">
        <f t="shared" si="16"/>
        <v>0</v>
      </c>
      <c r="AL970" s="342"/>
    </row>
    <row r="971" spans="3:38" ht="14" x14ac:dyDescent="0.35">
      <c r="C971" s="241"/>
      <c r="D971" s="225" t="str">
        <f>IF(ISBLANK(Tableau2[[#This Row],[Date de signature]]),"",UPPER(TEXT(Tableau2[[#This Row],[Date de signature]],"mmm")))</f>
        <v/>
      </c>
      <c r="E971" s="231" t="str">
        <f>IF(ISBLANK(Tableau2[[#This Row],[Date de signature]]),"",UPPER(TEXT(Tableau2[[#This Row],[Date de signature]],"AAAA")))</f>
        <v/>
      </c>
      <c r="F971" s="240"/>
      <c r="G971" s="242"/>
      <c r="H971" s="328"/>
      <c r="I971" s="327"/>
      <c r="J971" s="333"/>
      <c r="K971" s="324" t="str">
        <f>IFERROR(VLOOKUP(Tableau2[[#This Row],[Nom association/Sigle]],Tableau1[],2,FALSE),"")</f>
        <v/>
      </c>
      <c r="L971" s="324" t="str">
        <f>IFERROR(VLOOKUP(Tableau2[[#This Row],[Nom association/Sigle]],Tableau1[],4,FALSE),"")</f>
        <v/>
      </c>
      <c r="M971" s="324" t="str">
        <f>IFERROR(VLOOKUP(Tableau2[[#This Row],[Nom association/Sigle]],Tableau1[],5,FALSE),"")</f>
        <v/>
      </c>
      <c r="N971" s="73" t="str">
        <f>IFERROR(VLOOKUP(Tableau2[[#This Row],[Nom association/Sigle]],Tableau1[],6,FALSE),"")</f>
        <v/>
      </c>
      <c r="O971" s="324" t="str">
        <f>IFERROR(VLOOKUP(Tableau2[[#This Row],[Nom association/Sigle]],Tableau1[],7,FALSE),"")</f>
        <v/>
      </c>
      <c r="P971" s="222"/>
      <c r="Q971" s="333"/>
      <c r="R971" s="222"/>
      <c r="S971" s="223"/>
      <c r="T971" s="224"/>
      <c r="U971" s="224"/>
      <c r="V971" s="222"/>
      <c r="W971" s="220"/>
      <c r="X971" s="220" t="str">
        <f>IF(ISBLANK(Tableau2[[#This Row],[Date de début]]),"",UPPER(TEXT(Tableau2[[#This Row],[Date de début]],"mmm")))</f>
        <v/>
      </c>
      <c r="Y971" s="219" t="str">
        <f>IF(ISBLANK(Tableau2[[#This Row],[Date de début]]),"",UPPER(TEXT(Tableau2[[#This Row],[Date de début]],"AAAA")))</f>
        <v/>
      </c>
      <c r="Z971" s="220"/>
      <c r="AA971" s="218" t="str">
        <f>IF(ISBLANK(Tableau2[[#This Row],[Date de fin]]),"",UPPER(TEXT(Tableau2[[#This Row],[Date de fin]],"mmm")))</f>
        <v/>
      </c>
      <c r="AB971" s="221" t="str">
        <f>IF(ISBLANK(Tableau2[[#This Row],[Date de fin]]),"",UPPER(TEXT(Tableau2[[#This Row],[Date de fin]],"AAAA")))</f>
        <v/>
      </c>
      <c r="AC971" s="229">
        <f>DATEDIF(Tableau2[[#This Row],[Date de début]],Tableau2[[#This Row],[Date de fin]],"m")</f>
        <v>0</v>
      </c>
      <c r="AD971" s="224"/>
      <c r="AE971" s="225"/>
      <c r="AF971" s="225"/>
      <c r="AG971" s="222"/>
      <c r="AH971" s="227"/>
      <c r="AI971" s="226"/>
      <c r="AJ971" s="340"/>
      <c r="AK971" s="341">
        <f t="shared" si="16"/>
        <v>0</v>
      </c>
      <c r="AL971" s="342"/>
    </row>
    <row r="972" spans="3:38" ht="14" x14ac:dyDescent="0.35">
      <c r="C972" s="241"/>
      <c r="D972" s="225" t="str">
        <f>IF(ISBLANK(Tableau2[[#This Row],[Date de signature]]),"",UPPER(TEXT(Tableau2[[#This Row],[Date de signature]],"mmm")))</f>
        <v/>
      </c>
      <c r="E972" s="231" t="str">
        <f>IF(ISBLANK(Tableau2[[#This Row],[Date de signature]]),"",UPPER(TEXT(Tableau2[[#This Row],[Date de signature]],"AAAA")))</f>
        <v/>
      </c>
      <c r="F972" s="240"/>
      <c r="G972" s="242"/>
      <c r="H972" s="328"/>
      <c r="I972" s="327"/>
      <c r="J972" s="333"/>
      <c r="K972" s="324" t="str">
        <f>IFERROR(VLOOKUP(Tableau2[[#This Row],[Nom association/Sigle]],Tableau1[],2,FALSE),"")</f>
        <v/>
      </c>
      <c r="L972" s="324" t="str">
        <f>IFERROR(VLOOKUP(Tableau2[[#This Row],[Nom association/Sigle]],Tableau1[],4,FALSE),"")</f>
        <v/>
      </c>
      <c r="M972" s="324" t="str">
        <f>IFERROR(VLOOKUP(Tableau2[[#This Row],[Nom association/Sigle]],Tableau1[],5,FALSE),"")</f>
        <v/>
      </c>
      <c r="N972" s="73" t="str">
        <f>IFERROR(VLOOKUP(Tableau2[[#This Row],[Nom association/Sigle]],Tableau1[],6,FALSE),"")</f>
        <v/>
      </c>
      <c r="O972" s="324" t="str">
        <f>IFERROR(VLOOKUP(Tableau2[[#This Row],[Nom association/Sigle]],Tableau1[],7,FALSE),"")</f>
        <v/>
      </c>
      <c r="P972" s="222"/>
      <c r="Q972" s="333"/>
      <c r="R972" s="222"/>
      <c r="S972" s="223"/>
      <c r="T972" s="224"/>
      <c r="U972" s="224"/>
      <c r="V972" s="222"/>
      <c r="W972" s="220"/>
      <c r="X972" s="220" t="str">
        <f>IF(ISBLANK(Tableau2[[#This Row],[Date de début]]),"",UPPER(TEXT(Tableau2[[#This Row],[Date de début]],"mmm")))</f>
        <v/>
      </c>
      <c r="Y972" s="219" t="str">
        <f>IF(ISBLANK(Tableau2[[#This Row],[Date de début]]),"",UPPER(TEXT(Tableau2[[#This Row],[Date de début]],"AAAA")))</f>
        <v/>
      </c>
      <c r="Z972" s="220"/>
      <c r="AA972" s="218" t="str">
        <f>IF(ISBLANK(Tableau2[[#This Row],[Date de fin]]),"",UPPER(TEXT(Tableau2[[#This Row],[Date de fin]],"mmm")))</f>
        <v/>
      </c>
      <c r="AB972" s="221" t="str">
        <f>IF(ISBLANK(Tableau2[[#This Row],[Date de fin]]),"",UPPER(TEXT(Tableau2[[#This Row],[Date de fin]],"AAAA")))</f>
        <v/>
      </c>
      <c r="AC972" s="229">
        <f>DATEDIF(Tableau2[[#This Row],[Date de début]],Tableau2[[#This Row],[Date de fin]],"m")</f>
        <v>0</v>
      </c>
      <c r="AD972" s="224"/>
      <c r="AE972" s="225"/>
      <c r="AF972" s="225"/>
      <c r="AG972" s="222"/>
      <c r="AH972" s="227"/>
      <c r="AI972" s="226"/>
      <c r="AJ972" s="340"/>
      <c r="AK972" s="341">
        <f t="shared" si="16"/>
        <v>0</v>
      </c>
      <c r="AL972" s="342"/>
    </row>
    <row r="973" spans="3:38" ht="14" x14ac:dyDescent="0.35">
      <c r="C973" s="241"/>
      <c r="D973" s="225" t="str">
        <f>IF(ISBLANK(Tableau2[[#This Row],[Date de signature]]),"",UPPER(TEXT(Tableau2[[#This Row],[Date de signature]],"mmm")))</f>
        <v/>
      </c>
      <c r="E973" s="231" t="str">
        <f>IF(ISBLANK(Tableau2[[#This Row],[Date de signature]]),"",UPPER(TEXT(Tableau2[[#This Row],[Date de signature]],"AAAA")))</f>
        <v/>
      </c>
      <c r="F973" s="240"/>
      <c r="G973" s="242"/>
      <c r="H973" s="328"/>
      <c r="I973" s="327"/>
      <c r="J973" s="333"/>
      <c r="K973" s="324" t="str">
        <f>IFERROR(VLOOKUP(Tableau2[[#This Row],[Nom association/Sigle]],Tableau1[],2,FALSE),"")</f>
        <v/>
      </c>
      <c r="L973" s="324" t="str">
        <f>IFERROR(VLOOKUP(Tableau2[[#This Row],[Nom association/Sigle]],Tableau1[],4,FALSE),"")</f>
        <v/>
      </c>
      <c r="M973" s="324" t="str">
        <f>IFERROR(VLOOKUP(Tableau2[[#This Row],[Nom association/Sigle]],Tableau1[],5,FALSE),"")</f>
        <v/>
      </c>
      <c r="N973" s="73" t="str">
        <f>IFERROR(VLOOKUP(Tableau2[[#This Row],[Nom association/Sigle]],Tableau1[],6,FALSE),"")</f>
        <v/>
      </c>
      <c r="O973" s="324" t="str">
        <f>IFERROR(VLOOKUP(Tableau2[[#This Row],[Nom association/Sigle]],Tableau1[],7,FALSE),"")</f>
        <v/>
      </c>
      <c r="P973" s="222"/>
      <c r="Q973" s="333"/>
      <c r="R973" s="222"/>
      <c r="S973" s="223"/>
      <c r="T973" s="224"/>
      <c r="U973" s="224"/>
      <c r="V973" s="222"/>
      <c r="W973" s="220"/>
      <c r="X973" s="220" t="str">
        <f>IF(ISBLANK(Tableau2[[#This Row],[Date de début]]),"",UPPER(TEXT(Tableau2[[#This Row],[Date de début]],"mmm")))</f>
        <v/>
      </c>
      <c r="Y973" s="219" t="str">
        <f>IF(ISBLANK(Tableau2[[#This Row],[Date de début]]),"",UPPER(TEXT(Tableau2[[#This Row],[Date de début]],"AAAA")))</f>
        <v/>
      </c>
      <c r="Z973" s="220"/>
      <c r="AA973" s="218" t="str">
        <f>IF(ISBLANK(Tableau2[[#This Row],[Date de fin]]),"",UPPER(TEXT(Tableau2[[#This Row],[Date de fin]],"mmm")))</f>
        <v/>
      </c>
      <c r="AB973" s="221" t="str">
        <f>IF(ISBLANK(Tableau2[[#This Row],[Date de fin]]),"",UPPER(TEXT(Tableau2[[#This Row],[Date de fin]],"AAAA")))</f>
        <v/>
      </c>
      <c r="AC973" s="229">
        <f>DATEDIF(Tableau2[[#This Row],[Date de début]],Tableau2[[#This Row],[Date de fin]],"m")</f>
        <v>0</v>
      </c>
      <c r="AD973" s="224"/>
      <c r="AE973" s="225"/>
      <c r="AF973" s="225"/>
      <c r="AG973" s="222"/>
      <c r="AH973" s="227"/>
      <c r="AI973" s="226"/>
      <c r="AJ973" s="340"/>
      <c r="AK973" s="341">
        <f t="shared" si="16"/>
        <v>0</v>
      </c>
      <c r="AL973" s="342"/>
    </row>
    <row r="974" spans="3:38" ht="14" x14ac:dyDescent="0.35">
      <c r="C974" s="241"/>
      <c r="D974" s="225" t="str">
        <f>IF(ISBLANK(Tableau2[[#This Row],[Date de signature]]),"",UPPER(TEXT(Tableau2[[#This Row],[Date de signature]],"mmm")))</f>
        <v/>
      </c>
      <c r="E974" s="231" t="str">
        <f>IF(ISBLANK(Tableau2[[#This Row],[Date de signature]]),"",UPPER(TEXT(Tableau2[[#This Row],[Date de signature]],"AAAA")))</f>
        <v/>
      </c>
      <c r="F974" s="240"/>
      <c r="G974" s="242"/>
      <c r="H974" s="328"/>
      <c r="I974" s="327"/>
      <c r="J974" s="333"/>
      <c r="K974" s="324" t="str">
        <f>IFERROR(VLOOKUP(Tableau2[[#This Row],[Nom association/Sigle]],Tableau1[],2,FALSE),"")</f>
        <v/>
      </c>
      <c r="L974" s="324" t="str">
        <f>IFERROR(VLOOKUP(Tableau2[[#This Row],[Nom association/Sigle]],Tableau1[],4,FALSE),"")</f>
        <v/>
      </c>
      <c r="M974" s="324" t="str">
        <f>IFERROR(VLOOKUP(Tableau2[[#This Row],[Nom association/Sigle]],Tableau1[],5,FALSE),"")</f>
        <v/>
      </c>
      <c r="N974" s="73" t="str">
        <f>IFERROR(VLOOKUP(Tableau2[[#This Row],[Nom association/Sigle]],Tableau1[],6,FALSE),"")</f>
        <v/>
      </c>
      <c r="O974" s="324" t="str">
        <f>IFERROR(VLOOKUP(Tableau2[[#This Row],[Nom association/Sigle]],Tableau1[],7,FALSE),"")</f>
        <v/>
      </c>
      <c r="P974" s="222"/>
      <c r="Q974" s="333"/>
      <c r="R974" s="222"/>
      <c r="S974" s="223"/>
      <c r="T974" s="224"/>
      <c r="U974" s="224"/>
      <c r="V974" s="222"/>
      <c r="W974" s="220"/>
      <c r="X974" s="220" t="str">
        <f>IF(ISBLANK(Tableau2[[#This Row],[Date de début]]),"",UPPER(TEXT(Tableau2[[#This Row],[Date de début]],"mmm")))</f>
        <v/>
      </c>
      <c r="Y974" s="219" t="str">
        <f>IF(ISBLANK(Tableau2[[#This Row],[Date de début]]),"",UPPER(TEXT(Tableau2[[#This Row],[Date de début]],"AAAA")))</f>
        <v/>
      </c>
      <c r="Z974" s="220"/>
      <c r="AA974" s="218" t="str">
        <f>IF(ISBLANK(Tableau2[[#This Row],[Date de fin]]),"",UPPER(TEXT(Tableau2[[#This Row],[Date de fin]],"mmm")))</f>
        <v/>
      </c>
      <c r="AB974" s="221" t="str">
        <f>IF(ISBLANK(Tableau2[[#This Row],[Date de fin]]),"",UPPER(TEXT(Tableau2[[#This Row],[Date de fin]],"AAAA")))</f>
        <v/>
      </c>
      <c r="AC974" s="229">
        <f>DATEDIF(Tableau2[[#This Row],[Date de début]],Tableau2[[#This Row],[Date de fin]],"m")</f>
        <v>0</v>
      </c>
      <c r="AD974" s="224"/>
      <c r="AE974" s="225"/>
      <c r="AF974" s="225"/>
      <c r="AG974" s="222"/>
      <c r="AH974" s="227"/>
      <c r="AI974" s="226"/>
      <c r="AJ974" s="340"/>
      <c r="AK974" s="341">
        <f t="shared" si="16"/>
        <v>0</v>
      </c>
      <c r="AL974" s="342"/>
    </row>
    <row r="975" spans="3:38" ht="14" x14ac:dyDescent="0.35">
      <c r="C975" s="241"/>
      <c r="D975" s="225" t="str">
        <f>IF(ISBLANK(Tableau2[[#This Row],[Date de signature]]),"",UPPER(TEXT(Tableau2[[#This Row],[Date de signature]],"mmm")))</f>
        <v/>
      </c>
      <c r="E975" s="231" t="str">
        <f>IF(ISBLANK(Tableau2[[#This Row],[Date de signature]]),"",UPPER(TEXT(Tableau2[[#This Row],[Date de signature]],"AAAA")))</f>
        <v/>
      </c>
      <c r="F975" s="240"/>
      <c r="G975" s="242"/>
      <c r="H975" s="328"/>
      <c r="I975" s="327"/>
      <c r="J975" s="333"/>
      <c r="K975" s="324" t="str">
        <f>IFERROR(VLOOKUP(Tableau2[[#This Row],[Nom association/Sigle]],Tableau1[],2,FALSE),"")</f>
        <v/>
      </c>
      <c r="L975" s="324" t="str">
        <f>IFERROR(VLOOKUP(Tableau2[[#This Row],[Nom association/Sigle]],Tableau1[],4,FALSE),"")</f>
        <v/>
      </c>
      <c r="M975" s="324" t="str">
        <f>IFERROR(VLOOKUP(Tableau2[[#This Row],[Nom association/Sigle]],Tableau1[],5,FALSE),"")</f>
        <v/>
      </c>
      <c r="N975" s="73" t="str">
        <f>IFERROR(VLOOKUP(Tableau2[[#This Row],[Nom association/Sigle]],Tableau1[],6,FALSE),"")</f>
        <v/>
      </c>
      <c r="O975" s="324" t="str">
        <f>IFERROR(VLOOKUP(Tableau2[[#This Row],[Nom association/Sigle]],Tableau1[],7,FALSE),"")</f>
        <v/>
      </c>
      <c r="P975" s="222"/>
      <c r="Q975" s="333"/>
      <c r="R975" s="222"/>
      <c r="S975" s="223"/>
      <c r="T975" s="224"/>
      <c r="U975" s="224"/>
      <c r="V975" s="222"/>
      <c r="W975" s="220"/>
      <c r="X975" s="220" t="str">
        <f>IF(ISBLANK(Tableau2[[#This Row],[Date de début]]),"",UPPER(TEXT(Tableau2[[#This Row],[Date de début]],"mmm")))</f>
        <v/>
      </c>
      <c r="Y975" s="219" t="str">
        <f>IF(ISBLANK(Tableau2[[#This Row],[Date de début]]),"",UPPER(TEXT(Tableau2[[#This Row],[Date de début]],"AAAA")))</f>
        <v/>
      </c>
      <c r="Z975" s="220"/>
      <c r="AA975" s="218" t="str">
        <f>IF(ISBLANK(Tableau2[[#This Row],[Date de fin]]),"",UPPER(TEXT(Tableau2[[#This Row],[Date de fin]],"mmm")))</f>
        <v/>
      </c>
      <c r="AB975" s="221" t="str">
        <f>IF(ISBLANK(Tableau2[[#This Row],[Date de fin]]),"",UPPER(TEXT(Tableau2[[#This Row],[Date de fin]],"AAAA")))</f>
        <v/>
      </c>
      <c r="AC975" s="229">
        <f>DATEDIF(Tableau2[[#This Row],[Date de début]],Tableau2[[#This Row],[Date de fin]],"m")</f>
        <v>0</v>
      </c>
      <c r="AD975" s="224"/>
      <c r="AE975" s="225"/>
      <c r="AF975" s="225"/>
      <c r="AG975" s="222"/>
      <c r="AH975" s="227"/>
      <c r="AI975" s="226"/>
      <c r="AJ975" s="340"/>
      <c r="AK975" s="341">
        <f t="shared" si="16"/>
        <v>0</v>
      </c>
      <c r="AL975" s="342"/>
    </row>
    <row r="976" spans="3:38" ht="14" x14ac:dyDescent="0.35">
      <c r="C976" s="241"/>
      <c r="D976" s="225" t="str">
        <f>IF(ISBLANK(Tableau2[[#This Row],[Date de signature]]),"",UPPER(TEXT(Tableau2[[#This Row],[Date de signature]],"mmm")))</f>
        <v/>
      </c>
      <c r="E976" s="231" t="str">
        <f>IF(ISBLANK(Tableau2[[#This Row],[Date de signature]]),"",UPPER(TEXT(Tableau2[[#This Row],[Date de signature]],"AAAA")))</f>
        <v/>
      </c>
      <c r="F976" s="240"/>
      <c r="G976" s="242"/>
      <c r="H976" s="328"/>
      <c r="I976" s="327"/>
      <c r="J976" s="333"/>
      <c r="K976" s="324" t="str">
        <f>IFERROR(VLOOKUP(Tableau2[[#This Row],[Nom association/Sigle]],Tableau1[],2,FALSE),"")</f>
        <v/>
      </c>
      <c r="L976" s="324" t="str">
        <f>IFERROR(VLOOKUP(Tableau2[[#This Row],[Nom association/Sigle]],Tableau1[],4,FALSE),"")</f>
        <v/>
      </c>
      <c r="M976" s="324" t="str">
        <f>IFERROR(VLOOKUP(Tableau2[[#This Row],[Nom association/Sigle]],Tableau1[],5,FALSE),"")</f>
        <v/>
      </c>
      <c r="N976" s="73" t="str">
        <f>IFERROR(VLOOKUP(Tableau2[[#This Row],[Nom association/Sigle]],Tableau1[],6,FALSE),"")</f>
        <v/>
      </c>
      <c r="O976" s="324" t="str">
        <f>IFERROR(VLOOKUP(Tableau2[[#This Row],[Nom association/Sigle]],Tableau1[],7,FALSE),"")</f>
        <v/>
      </c>
      <c r="P976" s="222"/>
      <c r="Q976" s="333"/>
      <c r="R976" s="222"/>
      <c r="S976" s="223"/>
      <c r="T976" s="224"/>
      <c r="U976" s="224"/>
      <c r="V976" s="222"/>
      <c r="W976" s="220"/>
      <c r="X976" s="220" t="str">
        <f>IF(ISBLANK(Tableau2[[#This Row],[Date de début]]),"",UPPER(TEXT(Tableau2[[#This Row],[Date de début]],"mmm")))</f>
        <v/>
      </c>
      <c r="Y976" s="219" t="str">
        <f>IF(ISBLANK(Tableau2[[#This Row],[Date de début]]),"",UPPER(TEXT(Tableau2[[#This Row],[Date de début]],"AAAA")))</f>
        <v/>
      </c>
      <c r="Z976" s="220"/>
      <c r="AA976" s="218" t="str">
        <f>IF(ISBLANK(Tableau2[[#This Row],[Date de fin]]),"",UPPER(TEXT(Tableau2[[#This Row],[Date de fin]],"mmm")))</f>
        <v/>
      </c>
      <c r="AB976" s="221" t="str">
        <f>IF(ISBLANK(Tableau2[[#This Row],[Date de fin]]),"",UPPER(TEXT(Tableau2[[#This Row],[Date de fin]],"AAAA")))</f>
        <v/>
      </c>
      <c r="AC976" s="229">
        <f>DATEDIF(Tableau2[[#This Row],[Date de début]],Tableau2[[#This Row],[Date de fin]],"m")</f>
        <v>0</v>
      </c>
      <c r="AD976" s="224"/>
      <c r="AE976" s="225"/>
      <c r="AF976" s="225"/>
      <c r="AG976" s="222"/>
      <c r="AH976" s="227"/>
      <c r="AI976" s="226"/>
      <c r="AJ976" s="340"/>
      <c r="AK976" s="341">
        <f t="shared" si="16"/>
        <v>0</v>
      </c>
      <c r="AL976" s="342"/>
    </row>
    <row r="977" spans="3:38" ht="14" x14ac:dyDescent="0.35">
      <c r="C977" s="241"/>
      <c r="D977" s="225" t="str">
        <f>IF(ISBLANK(Tableau2[[#This Row],[Date de signature]]),"",UPPER(TEXT(Tableau2[[#This Row],[Date de signature]],"mmm")))</f>
        <v/>
      </c>
      <c r="E977" s="231" t="str">
        <f>IF(ISBLANK(Tableau2[[#This Row],[Date de signature]]),"",UPPER(TEXT(Tableau2[[#This Row],[Date de signature]],"AAAA")))</f>
        <v/>
      </c>
      <c r="F977" s="240"/>
      <c r="G977" s="242"/>
      <c r="H977" s="328"/>
      <c r="I977" s="327"/>
      <c r="J977" s="333"/>
      <c r="K977" s="324" t="str">
        <f>IFERROR(VLOOKUP(Tableau2[[#This Row],[Nom association/Sigle]],Tableau1[],2,FALSE),"")</f>
        <v/>
      </c>
      <c r="L977" s="324" t="str">
        <f>IFERROR(VLOOKUP(Tableau2[[#This Row],[Nom association/Sigle]],Tableau1[],4,FALSE),"")</f>
        <v/>
      </c>
      <c r="M977" s="324" t="str">
        <f>IFERROR(VLOOKUP(Tableau2[[#This Row],[Nom association/Sigle]],Tableau1[],5,FALSE),"")</f>
        <v/>
      </c>
      <c r="N977" s="73" t="str">
        <f>IFERROR(VLOOKUP(Tableau2[[#This Row],[Nom association/Sigle]],Tableau1[],6,FALSE),"")</f>
        <v/>
      </c>
      <c r="O977" s="324" t="str">
        <f>IFERROR(VLOOKUP(Tableau2[[#This Row],[Nom association/Sigle]],Tableau1[],7,FALSE),"")</f>
        <v/>
      </c>
      <c r="P977" s="222"/>
      <c r="Q977" s="333"/>
      <c r="R977" s="222"/>
      <c r="S977" s="223"/>
      <c r="T977" s="224"/>
      <c r="U977" s="224"/>
      <c r="V977" s="222"/>
      <c r="W977" s="220"/>
      <c r="X977" s="220" t="str">
        <f>IF(ISBLANK(Tableau2[[#This Row],[Date de début]]),"",UPPER(TEXT(Tableau2[[#This Row],[Date de début]],"mmm")))</f>
        <v/>
      </c>
      <c r="Y977" s="219" t="str">
        <f>IF(ISBLANK(Tableau2[[#This Row],[Date de début]]),"",UPPER(TEXT(Tableau2[[#This Row],[Date de début]],"AAAA")))</f>
        <v/>
      </c>
      <c r="Z977" s="220"/>
      <c r="AA977" s="218" t="str">
        <f>IF(ISBLANK(Tableau2[[#This Row],[Date de fin]]),"",UPPER(TEXT(Tableau2[[#This Row],[Date de fin]],"mmm")))</f>
        <v/>
      </c>
      <c r="AB977" s="221" t="str">
        <f>IF(ISBLANK(Tableau2[[#This Row],[Date de fin]]),"",UPPER(TEXT(Tableau2[[#This Row],[Date de fin]],"AAAA")))</f>
        <v/>
      </c>
      <c r="AC977" s="229">
        <f>DATEDIF(Tableau2[[#This Row],[Date de début]],Tableau2[[#This Row],[Date de fin]],"m")</f>
        <v>0</v>
      </c>
      <c r="AD977" s="224"/>
      <c r="AE977" s="225"/>
      <c r="AF977" s="225"/>
      <c r="AG977" s="222"/>
      <c r="AH977" s="227"/>
      <c r="AI977" s="226"/>
      <c r="AJ977" s="340"/>
      <c r="AK977" s="341">
        <f t="shared" si="16"/>
        <v>0</v>
      </c>
      <c r="AL977" s="342"/>
    </row>
    <row r="978" spans="3:38" ht="14" x14ac:dyDescent="0.35">
      <c r="C978" s="241"/>
      <c r="D978" s="225" t="str">
        <f>IF(ISBLANK(Tableau2[[#This Row],[Date de signature]]),"",UPPER(TEXT(Tableau2[[#This Row],[Date de signature]],"mmm")))</f>
        <v/>
      </c>
      <c r="E978" s="231" t="str">
        <f>IF(ISBLANK(Tableau2[[#This Row],[Date de signature]]),"",UPPER(TEXT(Tableau2[[#This Row],[Date de signature]],"AAAA")))</f>
        <v/>
      </c>
      <c r="F978" s="240"/>
      <c r="G978" s="242"/>
      <c r="H978" s="328"/>
      <c r="I978" s="327"/>
      <c r="J978" s="333"/>
      <c r="K978" s="324" t="str">
        <f>IFERROR(VLOOKUP(Tableau2[[#This Row],[Nom association/Sigle]],Tableau1[],2,FALSE),"")</f>
        <v/>
      </c>
      <c r="L978" s="324" t="str">
        <f>IFERROR(VLOOKUP(Tableau2[[#This Row],[Nom association/Sigle]],Tableau1[],4,FALSE),"")</f>
        <v/>
      </c>
      <c r="M978" s="324" t="str">
        <f>IFERROR(VLOOKUP(Tableau2[[#This Row],[Nom association/Sigle]],Tableau1[],5,FALSE),"")</f>
        <v/>
      </c>
      <c r="N978" s="73" t="str">
        <f>IFERROR(VLOOKUP(Tableau2[[#This Row],[Nom association/Sigle]],Tableau1[],6,FALSE),"")</f>
        <v/>
      </c>
      <c r="O978" s="324" t="str">
        <f>IFERROR(VLOOKUP(Tableau2[[#This Row],[Nom association/Sigle]],Tableau1[],7,FALSE),"")</f>
        <v/>
      </c>
      <c r="P978" s="222"/>
      <c r="Q978" s="333"/>
      <c r="R978" s="222"/>
      <c r="S978" s="223"/>
      <c r="T978" s="224"/>
      <c r="U978" s="224"/>
      <c r="V978" s="222"/>
      <c r="W978" s="220"/>
      <c r="X978" s="220" t="str">
        <f>IF(ISBLANK(Tableau2[[#This Row],[Date de début]]),"",UPPER(TEXT(Tableau2[[#This Row],[Date de début]],"mmm")))</f>
        <v/>
      </c>
      <c r="Y978" s="219" t="str">
        <f>IF(ISBLANK(Tableau2[[#This Row],[Date de début]]),"",UPPER(TEXT(Tableau2[[#This Row],[Date de début]],"AAAA")))</f>
        <v/>
      </c>
      <c r="Z978" s="220"/>
      <c r="AA978" s="218" t="str">
        <f>IF(ISBLANK(Tableau2[[#This Row],[Date de fin]]),"",UPPER(TEXT(Tableau2[[#This Row],[Date de fin]],"mmm")))</f>
        <v/>
      </c>
      <c r="AB978" s="221" t="str">
        <f>IF(ISBLANK(Tableau2[[#This Row],[Date de fin]]),"",UPPER(TEXT(Tableau2[[#This Row],[Date de fin]],"AAAA")))</f>
        <v/>
      </c>
      <c r="AC978" s="229">
        <f>DATEDIF(Tableau2[[#This Row],[Date de début]],Tableau2[[#This Row],[Date de fin]],"m")</f>
        <v>0</v>
      </c>
      <c r="AD978" s="224"/>
      <c r="AE978" s="225"/>
      <c r="AF978" s="225"/>
      <c r="AG978" s="222"/>
      <c r="AH978" s="227"/>
      <c r="AI978" s="226"/>
      <c r="AJ978" s="340"/>
      <c r="AK978" s="341">
        <f t="shared" si="16"/>
        <v>0</v>
      </c>
      <c r="AL978" s="342"/>
    </row>
    <row r="979" spans="3:38" ht="14" x14ac:dyDescent="0.35">
      <c r="C979" s="241"/>
      <c r="D979" s="225" t="str">
        <f>IF(ISBLANK(Tableau2[[#This Row],[Date de signature]]),"",UPPER(TEXT(Tableau2[[#This Row],[Date de signature]],"mmm")))</f>
        <v/>
      </c>
      <c r="E979" s="231" t="str">
        <f>IF(ISBLANK(Tableau2[[#This Row],[Date de signature]]),"",UPPER(TEXT(Tableau2[[#This Row],[Date de signature]],"AAAA")))</f>
        <v/>
      </c>
      <c r="F979" s="240"/>
      <c r="G979" s="242"/>
      <c r="H979" s="328"/>
      <c r="I979" s="327"/>
      <c r="J979" s="333"/>
      <c r="K979" s="324" t="str">
        <f>IFERROR(VLOOKUP(Tableau2[[#This Row],[Nom association/Sigle]],Tableau1[],2,FALSE),"")</f>
        <v/>
      </c>
      <c r="L979" s="324" t="str">
        <f>IFERROR(VLOOKUP(Tableau2[[#This Row],[Nom association/Sigle]],Tableau1[],4,FALSE),"")</f>
        <v/>
      </c>
      <c r="M979" s="324" t="str">
        <f>IFERROR(VLOOKUP(Tableau2[[#This Row],[Nom association/Sigle]],Tableau1[],5,FALSE),"")</f>
        <v/>
      </c>
      <c r="N979" s="73" t="str">
        <f>IFERROR(VLOOKUP(Tableau2[[#This Row],[Nom association/Sigle]],Tableau1[],6,FALSE),"")</f>
        <v/>
      </c>
      <c r="O979" s="324" t="str">
        <f>IFERROR(VLOOKUP(Tableau2[[#This Row],[Nom association/Sigle]],Tableau1[],7,FALSE),"")</f>
        <v/>
      </c>
      <c r="P979" s="222"/>
      <c r="Q979" s="333"/>
      <c r="R979" s="222"/>
      <c r="S979" s="223"/>
      <c r="T979" s="224"/>
      <c r="U979" s="224"/>
      <c r="V979" s="222"/>
      <c r="W979" s="220"/>
      <c r="X979" s="220" t="str">
        <f>IF(ISBLANK(Tableau2[[#This Row],[Date de début]]),"",UPPER(TEXT(Tableau2[[#This Row],[Date de début]],"mmm")))</f>
        <v/>
      </c>
      <c r="Y979" s="219" t="str">
        <f>IF(ISBLANK(Tableau2[[#This Row],[Date de début]]),"",UPPER(TEXT(Tableau2[[#This Row],[Date de début]],"AAAA")))</f>
        <v/>
      </c>
      <c r="Z979" s="220"/>
      <c r="AA979" s="218" t="str">
        <f>IF(ISBLANK(Tableau2[[#This Row],[Date de fin]]),"",UPPER(TEXT(Tableau2[[#This Row],[Date de fin]],"mmm")))</f>
        <v/>
      </c>
      <c r="AB979" s="221" t="str">
        <f>IF(ISBLANK(Tableau2[[#This Row],[Date de fin]]),"",UPPER(TEXT(Tableau2[[#This Row],[Date de fin]],"AAAA")))</f>
        <v/>
      </c>
      <c r="AC979" s="229">
        <f>DATEDIF(Tableau2[[#This Row],[Date de début]],Tableau2[[#This Row],[Date de fin]],"m")</f>
        <v>0</v>
      </c>
      <c r="AD979" s="224"/>
      <c r="AE979" s="225"/>
      <c r="AF979" s="225"/>
      <c r="AG979" s="222"/>
      <c r="AH979" s="227"/>
      <c r="AI979" s="226"/>
      <c r="AJ979" s="340"/>
      <c r="AK979" s="341">
        <f t="shared" si="16"/>
        <v>0</v>
      </c>
      <c r="AL979" s="342"/>
    </row>
    <row r="980" spans="3:38" ht="14" x14ac:dyDescent="0.35">
      <c r="C980" s="241"/>
      <c r="D980" s="225" t="str">
        <f>IF(ISBLANK(Tableau2[[#This Row],[Date de signature]]),"",UPPER(TEXT(Tableau2[[#This Row],[Date de signature]],"mmm")))</f>
        <v/>
      </c>
      <c r="E980" s="231" t="str">
        <f>IF(ISBLANK(Tableau2[[#This Row],[Date de signature]]),"",UPPER(TEXT(Tableau2[[#This Row],[Date de signature]],"AAAA")))</f>
        <v/>
      </c>
      <c r="F980" s="240"/>
      <c r="G980" s="242"/>
      <c r="H980" s="328"/>
      <c r="I980" s="327"/>
      <c r="J980" s="333"/>
      <c r="K980" s="324" t="str">
        <f>IFERROR(VLOOKUP(Tableau2[[#This Row],[Nom association/Sigle]],Tableau1[],2,FALSE),"")</f>
        <v/>
      </c>
      <c r="L980" s="324" t="str">
        <f>IFERROR(VLOOKUP(Tableau2[[#This Row],[Nom association/Sigle]],Tableau1[],4,FALSE),"")</f>
        <v/>
      </c>
      <c r="M980" s="324" t="str">
        <f>IFERROR(VLOOKUP(Tableau2[[#This Row],[Nom association/Sigle]],Tableau1[],5,FALSE),"")</f>
        <v/>
      </c>
      <c r="N980" s="73" t="str">
        <f>IFERROR(VLOOKUP(Tableau2[[#This Row],[Nom association/Sigle]],Tableau1[],6,FALSE),"")</f>
        <v/>
      </c>
      <c r="O980" s="324" t="str">
        <f>IFERROR(VLOOKUP(Tableau2[[#This Row],[Nom association/Sigle]],Tableau1[],7,FALSE),"")</f>
        <v/>
      </c>
      <c r="P980" s="222"/>
      <c r="Q980" s="333"/>
      <c r="R980" s="222"/>
      <c r="S980" s="223"/>
      <c r="T980" s="224"/>
      <c r="U980" s="224"/>
      <c r="V980" s="222"/>
      <c r="W980" s="220"/>
      <c r="X980" s="220" t="str">
        <f>IF(ISBLANK(Tableau2[[#This Row],[Date de début]]),"",UPPER(TEXT(Tableau2[[#This Row],[Date de début]],"mmm")))</f>
        <v/>
      </c>
      <c r="Y980" s="219" t="str">
        <f>IF(ISBLANK(Tableau2[[#This Row],[Date de début]]),"",UPPER(TEXT(Tableau2[[#This Row],[Date de début]],"AAAA")))</f>
        <v/>
      </c>
      <c r="Z980" s="220"/>
      <c r="AA980" s="218" t="str">
        <f>IF(ISBLANK(Tableau2[[#This Row],[Date de fin]]),"",UPPER(TEXT(Tableau2[[#This Row],[Date de fin]],"mmm")))</f>
        <v/>
      </c>
      <c r="AB980" s="221" t="str">
        <f>IF(ISBLANK(Tableau2[[#This Row],[Date de fin]]),"",UPPER(TEXT(Tableau2[[#This Row],[Date de fin]],"AAAA")))</f>
        <v/>
      </c>
      <c r="AC980" s="229">
        <f>DATEDIF(Tableau2[[#This Row],[Date de début]],Tableau2[[#This Row],[Date de fin]],"m")</f>
        <v>0</v>
      </c>
      <c r="AD980" s="224"/>
      <c r="AE980" s="225"/>
      <c r="AF980" s="225"/>
      <c r="AG980" s="222"/>
      <c r="AH980" s="227"/>
      <c r="AI980" s="226"/>
      <c r="AJ980" s="340"/>
      <c r="AK980" s="341">
        <f t="shared" si="16"/>
        <v>0</v>
      </c>
      <c r="AL980" s="342"/>
    </row>
    <row r="981" spans="3:38" ht="14" x14ac:dyDescent="0.35">
      <c r="C981" s="241"/>
      <c r="D981" s="225" t="str">
        <f>IF(ISBLANK(Tableau2[[#This Row],[Date de signature]]),"",UPPER(TEXT(Tableau2[[#This Row],[Date de signature]],"mmm")))</f>
        <v/>
      </c>
      <c r="E981" s="231" t="str">
        <f>IF(ISBLANK(Tableau2[[#This Row],[Date de signature]]),"",UPPER(TEXT(Tableau2[[#This Row],[Date de signature]],"AAAA")))</f>
        <v/>
      </c>
      <c r="F981" s="240"/>
      <c r="G981" s="242"/>
      <c r="H981" s="328"/>
      <c r="I981" s="327"/>
      <c r="J981" s="333"/>
      <c r="K981" s="324" t="str">
        <f>IFERROR(VLOOKUP(Tableau2[[#This Row],[Nom association/Sigle]],Tableau1[],2,FALSE),"")</f>
        <v/>
      </c>
      <c r="L981" s="324" t="str">
        <f>IFERROR(VLOOKUP(Tableau2[[#This Row],[Nom association/Sigle]],Tableau1[],4,FALSE),"")</f>
        <v/>
      </c>
      <c r="M981" s="324" t="str">
        <f>IFERROR(VLOOKUP(Tableau2[[#This Row],[Nom association/Sigle]],Tableau1[],5,FALSE),"")</f>
        <v/>
      </c>
      <c r="N981" s="73" t="str">
        <f>IFERROR(VLOOKUP(Tableau2[[#This Row],[Nom association/Sigle]],Tableau1[],6,FALSE),"")</f>
        <v/>
      </c>
      <c r="O981" s="324" t="str">
        <f>IFERROR(VLOOKUP(Tableau2[[#This Row],[Nom association/Sigle]],Tableau1[],7,FALSE),"")</f>
        <v/>
      </c>
      <c r="P981" s="222"/>
      <c r="Q981" s="333"/>
      <c r="R981" s="222"/>
      <c r="S981" s="223"/>
      <c r="T981" s="224"/>
      <c r="U981" s="224"/>
      <c r="V981" s="222"/>
      <c r="W981" s="220"/>
      <c r="X981" s="220" t="str">
        <f>IF(ISBLANK(Tableau2[[#This Row],[Date de début]]),"",UPPER(TEXT(Tableau2[[#This Row],[Date de début]],"mmm")))</f>
        <v/>
      </c>
      <c r="Y981" s="219" t="str">
        <f>IF(ISBLANK(Tableau2[[#This Row],[Date de début]]),"",UPPER(TEXT(Tableau2[[#This Row],[Date de début]],"AAAA")))</f>
        <v/>
      </c>
      <c r="Z981" s="220"/>
      <c r="AA981" s="218" t="str">
        <f>IF(ISBLANK(Tableau2[[#This Row],[Date de fin]]),"",UPPER(TEXT(Tableau2[[#This Row],[Date de fin]],"mmm")))</f>
        <v/>
      </c>
      <c r="AB981" s="221" t="str">
        <f>IF(ISBLANK(Tableau2[[#This Row],[Date de fin]]),"",UPPER(TEXT(Tableau2[[#This Row],[Date de fin]],"AAAA")))</f>
        <v/>
      </c>
      <c r="AC981" s="229">
        <f>DATEDIF(Tableau2[[#This Row],[Date de début]],Tableau2[[#This Row],[Date de fin]],"m")</f>
        <v>0</v>
      </c>
      <c r="AD981" s="224"/>
      <c r="AE981" s="225"/>
      <c r="AF981" s="225"/>
      <c r="AG981" s="222"/>
      <c r="AH981" s="227"/>
      <c r="AI981" s="226"/>
      <c r="AJ981" s="340"/>
      <c r="AK981" s="341">
        <f t="shared" si="16"/>
        <v>0</v>
      </c>
      <c r="AL981" s="342"/>
    </row>
    <row r="982" spans="3:38" ht="14" x14ac:dyDescent="0.35">
      <c r="C982" s="241"/>
      <c r="D982" s="225" t="str">
        <f>IF(ISBLANK(Tableau2[[#This Row],[Date de signature]]),"",UPPER(TEXT(Tableau2[[#This Row],[Date de signature]],"mmm")))</f>
        <v/>
      </c>
      <c r="E982" s="231" t="str">
        <f>IF(ISBLANK(Tableau2[[#This Row],[Date de signature]]),"",UPPER(TEXT(Tableau2[[#This Row],[Date de signature]],"AAAA")))</f>
        <v/>
      </c>
      <c r="F982" s="240"/>
      <c r="G982" s="242"/>
      <c r="H982" s="328"/>
      <c r="I982" s="327"/>
      <c r="J982" s="333"/>
      <c r="K982" s="324" t="str">
        <f>IFERROR(VLOOKUP(Tableau2[[#This Row],[Nom association/Sigle]],Tableau1[],2,FALSE),"")</f>
        <v/>
      </c>
      <c r="L982" s="324" t="str">
        <f>IFERROR(VLOOKUP(Tableau2[[#This Row],[Nom association/Sigle]],Tableau1[],4,FALSE),"")</f>
        <v/>
      </c>
      <c r="M982" s="324" t="str">
        <f>IFERROR(VLOOKUP(Tableau2[[#This Row],[Nom association/Sigle]],Tableau1[],5,FALSE),"")</f>
        <v/>
      </c>
      <c r="N982" s="73" t="str">
        <f>IFERROR(VLOOKUP(Tableau2[[#This Row],[Nom association/Sigle]],Tableau1[],6,FALSE),"")</f>
        <v/>
      </c>
      <c r="O982" s="324" t="str">
        <f>IFERROR(VLOOKUP(Tableau2[[#This Row],[Nom association/Sigle]],Tableau1[],7,FALSE),"")</f>
        <v/>
      </c>
      <c r="P982" s="222"/>
      <c r="Q982" s="333"/>
      <c r="R982" s="222"/>
      <c r="S982" s="223"/>
      <c r="T982" s="224"/>
      <c r="U982" s="224"/>
      <c r="V982" s="222"/>
      <c r="W982" s="220"/>
      <c r="X982" s="220" t="str">
        <f>IF(ISBLANK(Tableau2[[#This Row],[Date de début]]),"",UPPER(TEXT(Tableau2[[#This Row],[Date de début]],"mmm")))</f>
        <v/>
      </c>
      <c r="Y982" s="219" t="str">
        <f>IF(ISBLANK(Tableau2[[#This Row],[Date de début]]),"",UPPER(TEXT(Tableau2[[#This Row],[Date de début]],"AAAA")))</f>
        <v/>
      </c>
      <c r="Z982" s="220"/>
      <c r="AA982" s="218" t="str">
        <f>IF(ISBLANK(Tableau2[[#This Row],[Date de fin]]),"",UPPER(TEXT(Tableau2[[#This Row],[Date de fin]],"mmm")))</f>
        <v/>
      </c>
      <c r="AB982" s="221" t="str">
        <f>IF(ISBLANK(Tableau2[[#This Row],[Date de fin]]),"",UPPER(TEXT(Tableau2[[#This Row],[Date de fin]],"AAAA")))</f>
        <v/>
      </c>
      <c r="AC982" s="229">
        <f>DATEDIF(Tableau2[[#This Row],[Date de début]],Tableau2[[#This Row],[Date de fin]],"m")</f>
        <v>0</v>
      </c>
      <c r="AD982" s="224"/>
      <c r="AE982" s="225"/>
      <c r="AF982" s="225"/>
      <c r="AG982" s="222"/>
      <c r="AH982" s="227"/>
      <c r="AI982" s="226"/>
      <c r="AJ982" s="340"/>
      <c r="AK982" s="341">
        <f t="shared" si="16"/>
        <v>0</v>
      </c>
      <c r="AL982" s="342"/>
    </row>
    <row r="983" spans="3:38" ht="14" x14ac:dyDescent="0.35">
      <c r="C983" s="241"/>
      <c r="D983" s="225" t="str">
        <f>IF(ISBLANK(Tableau2[[#This Row],[Date de signature]]),"",UPPER(TEXT(Tableau2[[#This Row],[Date de signature]],"mmm")))</f>
        <v/>
      </c>
      <c r="E983" s="231" t="str">
        <f>IF(ISBLANK(Tableau2[[#This Row],[Date de signature]]),"",UPPER(TEXT(Tableau2[[#This Row],[Date de signature]],"AAAA")))</f>
        <v/>
      </c>
      <c r="F983" s="240"/>
      <c r="G983" s="242"/>
      <c r="H983" s="328"/>
      <c r="I983" s="327"/>
      <c r="J983" s="333"/>
      <c r="K983" s="324" t="str">
        <f>IFERROR(VLOOKUP(Tableau2[[#This Row],[Nom association/Sigle]],Tableau1[],2,FALSE),"")</f>
        <v/>
      </c>
      <c r="L983" s="324" t="str">
        <f>IFERROR(VLOOKUP(Tableau2[[#This Row],[Nom association/Sigle]],Tableau1[],4,FALSE),"")</f>
        <v/>
      </c>
      <c r="M983" s="324" t="str">
        <f>IFERROR(VLOOKUP(Tableau2[[#This Row],[Nom association/Sigle]],Tableau1[],5,FALSE),"")</f>
        <v/>
      </c>
      <c r="N983" s="73" t="str">
        <f>IFERROR(VLOOKUP(Tableau2[[#This Row],[Nom association/Sigle]],Tableau1[],6,FALSE),"")</f>
        <v/>
      </c>
      <c r="O983" s="324" t="str">
        <f>IFERROR(VLOOKUP(Tableau2[[#This Row],[Nom association/Sigle]],Tableau1[],7,FALSE),"")</f>
        <v/>
      </c>
      <c r="P983" s="222"/>
      <c r="Q983" s="333"/>
      <c r="R983" s="222"/>
      <c r="S983" s="223"/>
      <c r="T983" s="224"/>
      <c r="U983" s="224"/>
      <c r="V983" s="222"/>
      <c r="W983" s="220"/>
      <c r="X983" s="220" t="str">
        <f>IF(ISBLANK(Tableau2[[#This Row],[Date de début]]),"",UPPER(TEXT(Tableau2[[#This Row],[Date de début]],"mmm")))</f>
        <v/>
      </c>
      <c r="Y983" s="219" t="str">
        <f>IF(ISBLANK(Tableau2[[#This Row],[Date de début]]),"",UPPER(TEXT(Tableau2[[#This Row],[Date de début]],"AAAA")))</f>
        <v/>
      </c>
      <c r="Z983" s="220"/>
      <c r="AA983" s="218" t="str">
        <f>IF(ISBLANK(Tableau2[[#This Row],[Date de fin]]),"",UPPER(TEXT(Tableau2[[#This Row],[Date de fin]],"mmm")))</f>
        <v/>
      </c>
      <c r="AB983" s="221" t="str">
        <f>IF(ISBLANK(Tableau2[[#This Row],[Date de fin]]),"",UPPER(TEXT(Tableau2[[#This Row],[Date de fin]],"AAAA")))</f>
        <v/>
      </c>
      <c r="AC983" s="229">
        <f>DATEDIF(Tableau2[[#This Row],[Date de début]],Tableau2[[#This Row],[Date de fin]],"m")</f>
        <v>0</v>
      </c>
      <c r="AD983" s="224"/>
      <c r="AE983" s="225"/>
      <c r="AF983" s="225"/>
      <c r="AG983" s="222"/>
      <c r="AH983" s="227"/>
      <c r="AI983" s="226"/>
      <c r="AJ983" s="340"/>
      <c r="AK983" s="341">
        <f t="shared" si="16"/>
        <v>0</v>
      </c>
      <c r="AL983" s="342"/>
    </row>
    <row r="984" spans="3:38" ht="14" x14ac:dyDescent="0.35">
      <c r="C984" s="241"/>
      <c r="D984" s="225" t="str">
        <f>IF(ISBLANK(Tableau2[[#This Row],[Date de signature]]),"",UPPER(TEXT(Tableau2[[#This Row],[Date de signature]],"mmm")))</f>
        <v/>
      </c>
      <c r="E984" s="231" t="str">
        <f>IF(ISBLANK(Tableau2[[#This Row],[Date de signature]]),"",UPPER(TEXT(Tableau2[[#This Row],[Date de signature]],"AAAA")))</f>
        <v/>
      </c>
      <c r="F984" s="240"/>
      <c r="G984" s="242"/>
      <c r="H984" s="328"/>
      <c r="I984" s="327"/>
      <c r="J984" s="333"/>
      <c r="K984" s="324" t="str">
        <f>IFERROR(VLOOKUP(Tableau2[[#This Row],[Nom association/Sigle]],Tableau1[],2,FALSE),"")</f>
        <v/>
      </c>
      <c r="L984" s="324" t="str">
        <f>IFERROR(VLOOKUP(Tableau2[[#This Row],[Nom association/Sigle]],Tableau1[],4,FALSE),"")</f>
        <v/>
      </c>
      <c r="M984" s="324" t="str">
        <f>IFERROR(VLOOKUP(Tableau2[[#This Row],[Nom association/Sigle]],Tableau1[],5,FALSE),"")</f>
        <v/>
      </c>
      <c r="N984" s="73" t="str">
        <f>IFERROR(VLOOKUP(Tableau2[[#This Row],[Nom association/Sigle]],Tableau1[],6,FALSE),"")</f>
        <v/>
      </c>
      <c r="O984" s="324" t="str">
        <f>IFERROR(VLOOKUP(Tableau2[[#This Row],[Nom association/Sigle]],Tableau1[],7,FALSE),"")</f>
        <v/>
      </c>
      <c r="P984" s="222"/>
      <c r="Q984" s="333"/>
      <c r="R984" s="222"/>
      <c r="S984" s="223"/>
      <c r="T984" s="224"/>
      <c r="U984" s="224"/>
      <c r="V984" s="222"/>
      <c r="W984" s="220"/>
      <c r="X984" s="220" t="str">
        <f>IF(ISBLANK(Tableau2[[#This Row],[Date de début]]),"",UPPER(TEXT(Tableau2[[#This Row],[Date de début]],"mmm")))</f>
        <v/>
      </c>
      <c r="Y984" s="219" t="str">
        <f>IF(ISBLANK(Tableau2[[#This Row],[Date de début]]),"",UPPER(TEXT(Tableau2[[#This Row],[Date de début]],"AAAA")))</f>
        <v/>
      </c>
      <c r="Z984" s="220"/>
      <c r="AA984" s="218" t="str">
        <f>IF(ISBLANK(Tableau2[[#This Row],[Date de fin]]),"",UPPER(TEXT(Tableau2[[#This Row],[Date de fin]],"mmm")))</f>
        <v/>
      </c>
      <c r="AB984" s="221" t="str">
        <f>IF(ISBLANK(Tableau2[[#This Row],[Date de fin]]),"",UPPER(TEXT(Tableau2[[#This Row],[Date de fin]],"AAAA")))</f>
        <v/>
      </c>
      <c r="AC984" s="229">
        <f>DATEDIF(Tableau2[[#This Row],[Date de début]],Tableau2[[#This Row],[Date de fin]],"m")</f>
        <v>0</v>
      </c>
      <c r="AD984" s="224"/>
      <c r="AE984" s="225"/>
      <c r="AF984" s="225"/>
      <c r="AG984" s="222"/>
      <c r="AH984" s="227"/>
      <c r="AI984" s="226"/>
      <c r="AJ984" s="340"/>
      <c r="AK984" s="341">
        <f t="shared" si="16"/>
        <v>0</v>
      </c>
      <c r="AL984" s="342"/>
    </row>
    <row r="985" spans="3:38" ht="14" x14ac:dyDescent="0.35">
      <c r="C985" s="241"/>
      <c r="D985" s="225" t="str">
        <f>IF(ISBLANK(Tableau2[[#This Row],[Date de signature]]),"",UPPER(TEXT(Tableau2[[#This Row],[Date de signature]],"mmm")))</f>
        <v/>
      </c>
      <c r="E985" s="231" t="str">
        <f>IF(ISBLANK(Tableau2[[#This Row],[Date de signature]]),"",UPPER(TEXT(Tableau2[[#This Row],[Date de signature]],"AAAA")))</f>
        <v/>
      </c>
      <c r="F985" s="240"/>
      <c r="G985" s="242"/>
      <c r="H985" s="328"/>
      <c r="I985" s="327"/>
      <c r="J985" s="333"/>
      <c r="K985" s="324" t="str">
        <f>IFERROR(VLOOKUP(Tableau2[[#This Row],[Nom association/Sigle]],Tableau1[],2,FALSE),"")</f>
        <v/>
      </c>
      <c r="L985" s="324" t="str">
        <f>IFERROR(VLOOKUP(Tableau2[[#This Row],[Nom association/Sigle]],Tableau1[],4,FALSE),"")</f>
        <v/>
      </c>
      <c r="M985" s="324" t="str">
        <f>IFERROR(VLOOKUP(Tableau2[[#This Row],[Nom association/Sigle]],Tableau1[],5,FALSE),"")</f>
        <v/>
      </c>
      <c r="N985" s="73" t="str">
        <f>IFERROR(VLOOKUP(Tableau2[[#This Row],[Nom association/Sigle]],Tableau1[],6,FALSE),"")</f>
        <v/>
      </c>
      <c r="O985" s="324" t="str">
        <f>IFERROR(VLOOKUP(Tableau2[[#This Row],[Nom association/Sigle]],Tableau1[],7,FALSE),"")</f>
        <v/>
      </c>
      <c r="P985" s="222"/>
      <c r="Q985" s="333"/>
      <c r="R985" s="222"/>
      <c r="S985" s="223"/>
      <c r="T985" s="224"/>
      <c r="U985" s="224"/>
      <c r="V985" s="222"/>
      <c r="W985" s="220"/>
      <c r="X985" s="220" t="str">
        <f>IF(ISBLANK(Tableau2[[#This Row],[Date de début]]),"",UPPER(TEXT(Tableau2[[#This Row],[Date de début]],"mmm")))</f>
        <v/>
      </c>
      <c r="Y985" s="219" t="str">
        <f>IF(ISBLANK(Tableau2[[#This Row],[Date de début]]),"",UPPER(TEXT(Tableau2[[#This Row],[Date de début]],"AAAA")))</f>
        <v/>
      </c>
      <c r="Z985" s="220"/>
      <c r="AA985" s="218" t="str">
        <f>IF(ISBLANK(Tableau2[[#This Row],[Date de fin]]),"",UPPER(TEXT(Tableau2[[#This Row],[Date de fin]],"mmm")))</f>
        <v/>
      </c>
      <c r="AB985" s="221" t="str">
        <f>IF(ISBLANK(Tableau2[[#This Row],[Date de fin]]),"",UPPER(TEXT(Tableau2[[#This Row],[Date de fin]],"AAAA")))</f>
        <v/>
      </c>
      <c r="AC985" s="229">
        <f>DATEDIF(Tableau2[[#This Row],[Date de début]],Tableau2[[#This Row],[Date de fin]],"m")</f>
        <v>0</v>
      </c>
      <c r="AD985" s="224"/>
      <c r="AE985" s="225"/>
      <c r="AF985" s="225"/>
      <c r="AG985" s="222"/>
      <c r="AH985" s="227"/>
      <c r="AI985" s="226"/>
      <c r="AJ985" s="340"/>
      <c r="AK985" s="341">
        <f t="shared" si="16"/>
        <v>0</v>
      </c>
      <c r="AL985" s="342"/>
    </row>
    <row r="986" spans="3:38" ht="14" x14ac:dyDescent="0.35">
      <c r="C986" s="241"/>
      <c r="D986" s="225" t="str">
        <f>IF(ISBLANK(Tableau2[[#This Row],[Date de signature]]),"",UPPER(TEXT(Tableau2[[#This Row],[Date de signature]],"mmm")))</f>
        <v/>
      </c>
      <c r="E986" s="231" t="str">
        <f>IF(ISBLANK(Tableau2[[#This Row],[Date de signature]]),"",UPPER(TEXT(Tableau2[[#This Row],[Date de signature]],"AAAA")))</f>
        <v/>
      </c>
      <c r="F986" s="240"/>
      <c r="G986" s="242"/>
      <c r="H986" s="328"/>
      <c r="I986" s="327"/>
      <c r="J986" s="333"/>
      <c r="K986" s="324" t="str">
        <f>IFERROR(VLOOKUP(Tableau2[[#This Row],[Nom association/Sigle]],Tableau1[],2,FALSE),"")</f>
        <v/>
      </c>
      <c r="L986" s="324" t="str">
        <f>IFERROR(VLOOKUP(Tableau2[[#This Row],[Nom association/Sigle]],Tableau1[],4,FALSE),"")</f>
        <v/>
      </c>
      <c r="M986" s="324" t="str">
        <f>IFERROR(VLOOKUP(Tableau2[[#This Row],[Nom association/Sigle]],Tableau1[],5,FALSE),"")</f>
        <v/>
      </c>
      <c r="N986" s="73" t="str">
        <f>IFERROR(VLOOKUP(Tableau2[[#This Row],[Nom association/Sigle]],Tableau1[],6,FALSE),"")</f>
        <v/>
      </c>
      <c r="O986" s="324" t="str">
        <f>IFERROR(VLOOKUP(Tableau2[[#This Row],[Nom association/Sigle]],Tableau1[],7,FALSE),"")</f>
        <v/>
      </c>
      <c r="P986" s="222"/>
      <c r="Q986" s="333"/>
      <c r="R986" s="222"/>
      <c r="S986" s="223"/>
      <c r="T986" s="224"/>
      <c r="U986" s="224"/>
      <c r="V986" s="222"/>
      <c r="W986" s="220"/>
      <c r="X986" s="220" t="str">
        <f>IF(ISBLANK(Tableau2[[#This Row],[Date de début]]),"",UPPER(TEXT(Tableau2[[#This Row],[Date de début]],"mmm")))</f>
        <v/>
      </c>
      <c r="Y986" s="219" t="str">
        <f>IF(ISBLANK(Tableau2[[#This Row],[Date de début]]),"",UPPER(TEXT(Tableau2[[#This Row],[Date de début]],"AAAA")))</f>
        <v/>
      </c>
      <c r="Z986" s="220"/>
      <c r="AA986" s="218" t="str">
        <f>IF(ISBLANK(Tableau2[[#This Row],[Date de fin]]),"",UPPER(TEXT(Tableau2[[#This Row],[Date de fin]],"mmm")))</f>
        <v/>
      </c>
      <c r="AB986" s="221" t="str">
        <f>IF(ISBLANK(Tableau2[[#This Row],[Date de fin]]),"",UPPER(TEXT(Tableau2[[#This Row],[Date de fin]],"AAAA")))</f>
        <v/>
      </c>
      <c r="AC986" s="229">
        <f>DATEDIF(Tableau2[[#This Row],[Date de début]],Tableau2[[#This Row],[Date de fin]],"m")</f>
        <v>0</v>
      </c>
      <c r="AD986" s="224"/>
      <c r="AE986" s="225"/>
      <c r="AF986" s="225"/>
      <c r="AG986" s="222"/>
      <c r="AH986" s="227"/>
      <c r="AI986" s="226"/>
      <c r="AJ986" s="340"/>
      <c r="AK986" s="341">
        <f t="shared" si="16"/>
        <v>0</v>
      </c>
      <c r="AL986" s="342"/>
    </row>
    <row r="987" spans="3:38" ht="14" x14ac:dyDescent="0.35">
      <c r="C987" s="241"/>
      <c r="D987" s="225" t="str">
        <f>IF(ISBLANK(Tableau2[[#This Row],[Date de signature]]),"",UPPER(TEXT(Tableau2[[#This Row],[Date de signature]],"mmm")))</f>
        <v/>
      </c>
      <c r="E987" s="231" t="str">
        <f>IF(ISBLANK(Tableau2[[#This Row],[Date de signature]]),"",UPPER(TEXT(Tableau2[[#This Row],[Date de signature]],"AAAA")))</f>
        <v/>
      </c>
      <c r="F987" s="240"/>
      <c r="G987" s="242"/>
      <c r="H987" s="328"/>
      <c r="I987" s="327"/>
      <c r="J987" s="333"/>
      <c r="K987" s="324" t="str">
        <f>IFERROR(VLOOKUP(Tableau2[[#This Row],[Nom association/Sigle]],Tableau1[],2,FALSE),"")</f>
        <v/>
      </c>
      <c r="L987" s="324" t="str">
        <f>IFERROR(VLOOKUP(Tableau2[[#This Row],[Nom association/Sigle]],Tableau1[],4,FALSE),"")</f>
        <v/>
      </c>
      <c r="M987" s="324" t="str">
        <f>IFERROR(VLOOKUP(Tableau2[[#This Row],[Nom association/Sigle]],Tableau1[],5,FALSE),"")</f>
        <v/>
      </c>
      <c r="N987" s="73" t="str">
        <f>IFERROR(VLOOKUP(Tableau2[[#This Row],[Nom association/Sigle]],Tableau1[],6,FALSE),"")</f>
        <v/>
      </c>
      <c r="O987" s="324" t="str">
        <f>IFERROR(VLOOKUP(Tableau2[[#This Row],[Nom association/Sigle]],Tableau1[],7,FALSE),"")</f>
        <v/>
      </c>
      <c r="P987" s="222"/>
      <c r="Q987" s="333"/>
      <c r="R987" s="222"/>
      <c r="S987" s="223"/>
      <c r="T987" s="224"/>
      <c r="U987" s="224"/>
      <c r="V987" s="222"/>
      <c r="W987" s="220"/>
      <c r="X987" s="220" t="str">
        <f>IF(ISBLANK(Tableau2[[#This Row],[Date de début]]),"",UPPER(TEXT(Tableau2[[#This Row],[Date de début]],"mmm")))</f>
        <v/>
      </c>
      <c r="Y987" s="219" t="str">
        <f>IF(ISBLANK(Tableau2[[#This Row],[Date de début]]),"",UPPER(TEXT(Tableau2[[#This Row],[Date de début]],"AAAA")))</f>
        <v/>
      </c>
      <c r="Z987" s="220"/>
      <c r="AA987" s="218" t="str">
        <f>IF(ISBLANK(Tableau2[[#This Row],[Date de fin]]),"",UPPER(TEXT(Tableau2[[#This Row],[Date de fin]],"mmm")))</f>
        <v/>
      </c>
      <c r="AB987" s="221" t="str">
        <f>IF(ISBLANK(Tableau2[[#This Row],[Date de fin]]),"",UPPER(TEXT(Tableau2[[#This Row],[Date de fin]],"AAAA")))</f>
        <v/>
      </c>
      <c r="AC987" s="229">
        <f>DATEDIF(Tableau2[[#This Row],[Date de début]],Tableau2[[#This Row],[Date de fin]],"m")</f>
        <v>0</v>
      </c>
      <c r="AD987" s="224"/>
      <c r="AE987" s="225"/>
      <c r="AF987" s="225"/>
      <c r="AG987" s="222"/>
      <c r="AH987" s="227"/>
      <c r="AI987" s="226"/>
      <c r="AJ987" s="340"/>
      <c r="AK987" s="341">
        <f t="shared" si="16"/>
        <v>0</v>
      </c>
      <c r="AL987" s="342"/>
    </row>
    <row r="988" spans="3:38" ht="14" x14ac:dyDescent="0.35">
      <c r="C988" s="241"/>
      <c r="D988" s="225" t="str">
        <f>IF(ISBLANK(Tableau2[[#This Row],[Date de signature]]),"",UPPER(TEXT(Tableau2[[#This Row],[Date de signature]],"mmm")))</f>
        <v/>
      </c>
      <c r="E988" s="231" t="str">
        <f>IF(ISBLANK(Tableau2[[#This Row],[Date de signature]]),"",UPPER(TEXT(Tableau2[[#This Row],[Date de signature]],"AAAA")))</f>
        <v/>
      </c>
      <c r="F988" s="240"/>
      <c r="G988" s="242"/>
      <c r="H988" s="328"/>
      <c r="I988" s="327"/>
      <c r="J988" s="333"/>
      <c r="K988" s="324" t="str">
        <f>IFERROR(VLOOKUP(Tableau2[[#This Row],[Nom association/Sigle]],Tableau1[],2,FALSE),"")</f>
        <v/>
      </c>
      <c r="L988" s="324" t="str">
        <f>IFERROR(VLOOKUP(Tableau2[[#This Row],[Nom association/Sigle]],Tableau1[],4,FALSE),"")</f>
        <v/>
      </c>
      <c r="M988" s="324" t="str">
        <f>IFERROR(VLOOKUP(Tableau2[[#This Row],[Nom association/Sigle]],Tableau1[],5,FALSE),"")</f>
        <v/>
      </c>
      <c r="N988" s="73" t="str">
        <f>IFERROR(VLOOKUP(Tableau2[[#This Row],[Nom association/Sigle]],Tableau1[],6,FALSE),"")</f>
        <v/>
      </c>
      <c r="O988" s="324" t="str">
        <f>IFERROR(VLOOKUP(Tableau2[[#This Row],[Nom association/Sigle]],Tableau1[],7,FALSE),"")</f>
        <v/>
      </c>
      <c r="P988" s="222"/>
      <c r="Q988" s="333"/>
      <c r="R988" s="222"/>
      <c r="S988" s="223"/>
      <c r="T988" s="224"/>
      <c r="U988" s="224"/>
      <c r="V988" s="222"/>
      <c r="W988" s="220"/>
      <c r="X988" s="220" t="str">
        <f>IF(ISBLANK(Tableau2[[#This Row],[Date de début]]),"",UPPER(TEXT(Tableau2[[#This Row],[Date de début]],"mmm")))</f>
        <v/>
      </c>
      <c r="Y988" s="219" t="str">
        <f>IF(ISBLANK(Tableau2[[#This Row],[Date de début]]),"",UPPER(TEXT(Tableau2[[#This Row],[Date de début]],"AAAA")))</f>
        <v/>
      </c>
      <c r="Z988" s="220"/>
      <c r="AA988" s="218" t="str">
        <f>IF(ISBLANK(Tableau2[[#This Row],[Date de fin]]),"",UPPER(TEXT(Tableau2[[#This Row],[Date de fin]],"mmm")))</f>
        <v/>
      </c>
      <c r="AB988" s="221" t="str">
        <f>IF(ISBLANK(Tableau2[[#This Row],[Date de fin]]),"",UPPER(TEXT(Tableau2[[#This Row],[Date de fin]],"AAAA")))</f>
        <v/>
      </c>
      <c r="AC988" s="229">
        <f>DATEDIF(Tableau2[[#This Row],[Date de début]],Tableau2[[#This Row],[Date de fin]],"m")</f>
        <v>0</v>
      </c>
      <c r="AD988" s="224"/>
      <c r="AE988" s="225"/>
      <c r="AF988" s="225"/>
      <c r="AG988" s="222"/>
      <c r="AH988" s="227"/>
      <c r="AI988" s="226"/>
      <c r="AJ988" s="340"/>
      <c r="AK988" s="341">
        <f t="shared" si="16"/>
        <v>0</v>
      </c>
      <c r="AL988" s="342"/>
    </row>
    <row r="989" spans="3:38" ht="14" x14ac:dyDescent="0.35">
      <c r="C989" s="241"/>
      <c r="D989" s="225" t="str">
        <f>IF(ISBLANK(Tableau2[[#This Row],[Date de signature]]),"",UPPER(TEXT(Tableau2[[#This Row],[Date de signature]],"mmm")))</f>
        <v/>
      </c>
      <c r="E989" s="231" t="str">
        <f>IF(ISBLANK(Tableau2[[#This Row],[Date de signature]]),"",UPPER(TEXT(Tableau2[[#This Row],[Date de signature]],"AAAA")))</f>
        <v/>
      </c>
      <c r="F989" s="240"/>
      <c r="G989" s="242"/>
      <c r="H989" s="328"/>
      <c r="I989" s="327"/>
      <c r="J989" s="333"/>
      <c r="K989" s="324" t="str">
        <f>IFERROR(VLOOKUP(Tableau2[[#This Row],[Nom association/Sigle]],Tableau1[],2,FALSE),"")</f>
        <v/>
      </c>
      <c r="L989" s="324" t="str">
        <f>IFERROR(VLOOKUP(Tableau2[[#This Row],[Nom association/Sigle]],Tableau1[],4,FALSE),"")</f>
        <v/>
      </c>
      <c r="M989" s="324" t="str">
        <f>IFERROR(VLOOKUP(Tableau2[[#This Row],[Nom association/Sigle]],Tableau1[],5,FALSE),"")</f>
        <v/>
      </c>
      <c r="N989" s="73" t="str">
        <f>IFERROR(VLOOKUP(Tableau2[[#This Row],[Nom association/Sigle]],Tableau1[],6,FALSE),"")</f>
        <v/>
      </c>
      <c r="O989" s="324" t="str">
        <f>IFERROR(VLOOKUP(Tableau2[[#This Row],[Nom association/Sigle]],Tableau1[],7,FALSE),"")</f>
        <v/>
      </c>
      <c r="P989" s="222"/>
      <c r="Q989" s="333"/>
      <c r="R989" s="222"/>
      <c r="S989" s="223"/>
      <c r="T989" s="224"/>
      <c r="U989" s="224"/>
      <c r="V989" s="222"/>
      <c r="W989" s="220"/>
      <c r="X989" s="220" t="str">
        <f>IF(ISBLANK(Tableau2[[#This Row],[Date de début]]),"",UPPER(TEXT(Tableau2[[#This Row],[Date de début]],"mmm")))</f>
        <v/>
      </c>
      <c r="Y989" s="219" t="str">
        <f>IF(ISBLANK(Tableau2[[#This Row],[Date de début]]),"",UPPER(TEXT(Tableau2[[#This Row],[Date de début]],"AAAA")))</f>
        <v/>
      </c>
      <c r="Z989" s="220"/>
      <c r="AA989" s="218" t="str">
        <f>IF(ISBLANK(Tableau2[[#This Row],[Date de fin]]),"",UPPER(TEXT(Tableau2[[#This Row],[Date de fin]],"mmm")))</f>
        <v/>
      </c>
      <c r="AB989" s="221" t="str">
        <f>IF(ISBLANK(Tableau2[[#This Row],[Date de fin]]),"",UPPER(TEXT(Tableau2[[#This Row],[Date de fin]],"AAAA")))</f>
        <v/>
      </c>
      <c r="AC989" s="229">
        <f>DATEDIF(Tableau2[[#This Row],[Date de début]],Tableau2[[#This Row],[Date de fin]],"m")</f>
        <v>0</v>
      </c>
      <c r="AD989" s="224"/>
      <c r="AE989" s="225"/>
      <c r="AF989" s="225"/>
      <c r="AG989" s="222"/>
      <c r="AH989" s="227"/>
      <c r="AI989" s="226"/>
      <c r="AJ989" s="340"/>
      <c r="AK989" s="341">
        <f t="shared" ref="AK989:AK1052" si="17">SUM(AJ989-AL989)</f>
        <v>0</v>
      </c>
      <c r="AL989" s="342"/>
    </row>
    <row r="990" spans="3:38" ht="14" x14ac:dyDescent="0.35">
      <c r="C990" s="241"/>
      <c r="D990" s="225" t="str">
        <f>IF(ISBLANK(Tableau2[[#This Row],[Date de signature]]),"",UPPER(TEXT(Tableau2[[#This Row],[Date de signature]],"mmm")))</f>
        <v/>
      </c>
      <c r="E990" s="231" t="str">
        <f>IF(ISBLANK(Tableau2[[#This Row],[Date de signature]]),"",UPPER(TEXT(Tableau2[[#This Row],[Date de signature]],"AAAA")))</f>
        <v/>
      </c>
      <c r="F990" s="240"/>
      <c r="G990" s="242"/>
      <c r="H990" s="328"/>
      <c r="I990" s="327"/>
      <c r="J990" s="333"/>
      <c r="K990" s="324" t="str">
        <f>IFERROR(VLOOKUP(Tableau2[[#This Row],[Nom association/Sigle]],Tableau1[],2,FALSE),"")</f>
        <v/>
      </c>
      <c r="L990" s="324" t="str">
        <f>IFERROR(VLOOKUP(Tableau2[[#This Row],[Nom association/Sigle]],Tableau1[],4,FALSE),"")</f>
        <v/>
      </c>
      <c r="M990" s="324" t="str">
        <f>IFERROR(VLOOKUP(Tableau2[[#This Row],[Nom association/Sigle]],Tableau1[],5,FALSE),"")</f>
        <v/>
      </c>
      <c r="N990" s="73" t="str">
        <f>IFERROR(VLOOKUP(Tableau2[[#This Row],[Nom association/Sigle]],Tableau1[],6,FALSE),"")</f>
        <v/>
      </c>
      <c r="O990" s="324" t="str">
        <f>IFERROR(VLOOKUP(Tableau2[[#This Row],[Nom association/Sigle]],Tableau1[],7,FALSE),"")</f>
        <v/>
      </c>
      <c r="P990" s="222"/>
      <c r="Q990" s="333"/>
      <c r="R990" s="222"/>
      <c r="S990" s="223"/>
      <c r="T990" s="224"/>
      <c r="U990" s="224"/>
      <c r="V990" s="222"/>
      <c r="W990" s="220"/>
      <c r="X990" s="220" t="str">
        <f>IF(ISBLANK(Tableau2[[#This Row],[Date de début]]),"",UPPER(TEXT(Tableau2[[#This Row],[Date de début]],"mmm")))</f>
        <v/>
      </c>
      <c r="Y990" s="219" t="str">
        <f>IF(ISBLANK(Tableau2[[#This Row],[Date de début]]),"",UPPER(TEXT(Tableau2[[#This Row],[Date de début]],"AAAA")))</f>
        <v/>
      </c>
      <c r="Z990" s="220"/>
      <c r="AA990" s="218" t="str">
        <f>IF(ISBLANK(Tableau2[[#This Row],[Date de fin]]),"",UPPER(TEXT(Tableau2[[#This Row],[Date de fin]],"mmm")))</f>
        <v/>
      </c>
      <c r="AB990" s="221" t="str">
        <f>IF(ISBLANK(Tableau2[[#This Row],[Date de fin]]),"",UPPER(TEXT(Tableau2[[#This Row],[Date de fin]],"AAAA")))</f>
        <v/>
      </c>
      <c r="AC990" s="229">
        <f>DATEDIF(Tableau2[[#This Row],[Date de début]],Tableau2[[#This Row],[Date de fin]],"m")</f>
        <v>0</v>
      </c>
      <c r="AD990" s="224"/>
      <c r="AE990" s="225"/>
      <c r="AF990" s="225"/>
      <c r="AG990" s="222"/>
      <c r="AH990" s="227"/>
      <c r="AI990" s="226"/>
      <c r="AJ990" s="340"/>
      <c r="AK990" s="341">
        <f t="shared" si="17"/>
        <v>0</v>
      </c>
      <c r="AL990" s="342"/>
    </row>
    <row r="991" spans="3:38" ht="14" x14ac:dyDescent="0.35">
      <c r="C991" s="241"/>
      <c r="D991" s="225" t="str">
        <f>IF(ISBLANK(Tableau2[[#This Row],[Date de signature]]),"",UPPER(TEXT(Tableau2[[#This Row],[Date de signature]],"mmm")))</f>
        <v/>
      </c>
      <c r="E991" s="231" t="str">
        <f>IF(ISBLANK(Tableau2[[#This Row],[Date de signature]]),"",UPPER(TEXT(Tableau2[[#This Row],[Date de signature]],"AAAA")))</f>
        <v/>
      </c>
      <c r="F991" s="240"/>
      <c r="G991" s="242"/>
      <c r="H991" s="328"/>
      <c r="I991" s="327"/>
      <c r="J991" s="333"/>
      <c r="K991" s="324" t="str">
        <f>IFERROR(VLOOKUP(Tableau2[[#This Row],[Nom association/Sigle]],Tableau1[],2,FALSE),"")</f>
        <v/>
      </c>
      <c r="L991" s="324" t="str">
        <f>IFERROR(VLOOKUP(Tableau2[[#This Row],[Nom association/Sigle]],Tableau1[],4,FALSE),"")</f>
        <v/>
      </c>
      <c r="M991" s="324" t="str">
        <f>IFERROR(VLOOKUP(Tableau2[[#This Row],[Nom association/Sigle]],Tableau1[],5,FALSE),"")</f>
        <v/>
      </c>
      <c r="N991" s="73" t="str">
        <f>IFERROR(VLOOKUP(Tableau2[[#This Row],[Nom association/Sigle]],Tableau1[],6,FALSE),"")</f>
        <v/>
      </c>
      <c r="O991" s="324" t="str">
        <f>IFERROR(VLOOKUP(Tableau2[[#This Row],[Nom association/Sigle]],Tableau1[],7,FALSE),"")</f>
        <v/>
      </c>
      <c r="P991" s="222"/>
      <c r="Q991" s="333"/>
      <c r="R991" s="222"/>
      <c r="S991" s="223"/>
      <c r="T991" s="224"/>
      <c r="U991" s="224"/>
      <c r="V991" s="222"/>
      <c r="W991" s="220"/>
      <c r="X991" s="220" t="str">
        <f>IF(ISBLANK(Tableau2[[#This Row],[Date de début]]),"",UPPER(TEXT(Tableau2[[#This Row],[Date de début]],"mmm")))</f>
        <v/>
      </c>
      <c r="Y991" s="219" t="str">
        <f>IF(ISBLANK(Tableau2[[#This Row],[Date de début]]),"",UPPER(TEXT(Tableau2[[#This Row],[Date de début]],"AAAA")))</f>
        <v/>
      </c>
      <c r="Z991" s="220"/>
      <c r="AA991" s="218" t="str">
        <f>IF(ISBLANK(Tableau2[[#This Row],[Date de fin]]),"",UPPER(TEXT(Tableau2[[#This Row],[Date de fin]],"mmm")))</f>
        <v/>
      </c>
      <c r="AB991" s="221" t="str">
        <f>IF(ISBLANK(Tableau2[[#This Row],[Date de fin]]),"",UPPER(TEXT(Tableau2[[#This Row],[Date de fin]],"AAAA")))</f>
        <v/>
      </c>
      <c r="AC991" s="229">
        <f>DATEDIF(Tableau2[[#This Row],[Date de début]],Tableau2[[#This Row],[Date de fin]],"m")</f>
        <v>0</v>
      </c>
      <c r="AD991" s="224"/>
      <c r="AE991" s="225"/>
      <c r="AF991" s="225"/>
      <c r="AG991" s="222"/>
      <c r="AH991" s="227"/>
      <c r="AI991" s="226"/>
      <c r="AJ991" s="340"/>
      <c r="AK991" s="341">
        <f t="shared" si="17"/>
        <v>0</v>
      </c>
      <c r="AL991" s="342"/>
    </row>
    <row r="992" spans="3:38" ht="14" x14ac:dyDescent="0.35">
      <c r="C992" s="241"/>
      <c r="D992" s="225" t="str">
        <f>IF(ISBLANK(Tableau2[[#This Row],[Date de signature]]),"",UPPER(TEXT(Tableau2[[#This Row],[Date de signature]],"mmm")))</f>
        <v/>
      </c>
      <c r="E992" s="231" t="str">
        <f>IF(ISBLANK(Tableau2[[#This Row],[Date de signature]]),"",UPPER(TEXT(Tableau2[[#This Row],[Date de signature]],"AAAA")))</f>
        <v/>
      </c>
      <c r="F992" s="240"/>
      <c r="G992" s="242"/>
      <c r="H992" s="328"/>
      <c r="I992" s="327"/>
      <c r="J992" s="333"/>
      <c r="K992" s="324" t="str">
        <f>IFERROR(VLOOKUP(Tableau2[[#This Row],[Nom association/Sigle]],Tableau1[],2,FALSE),"")</f>
        <v/>
      </c>
      <c r="L992" s="324" t="str">
        <f>IFERROR(VLOOKUP(Tableau2[[#This Row],[Nom association/Sigle]],Tableau1[],4,FALSE),"")</f>
        <v/>
      </c>
      <c r="M992" s="324" t="str">
        <f>IFERROR(VLOOKUP(Tableau2[[#This Row],[Nom association/Sigle]],Tableau1[],5,FALSE),"")</f>
        <v/>
      </c>
      <c r="N992" s="73" t="str">
        <f>IFERROR(VLOOKUP(Tableau2[[#This Row],[Nom association/Sigle]],Tableau1[],6,FALSE),"")</f>
        <v/>
      </c>
      <c r="O992" s="324" t="str">
        <f>IFERROR(VLOOKUP(Tableau2[[#This Row],[Nom association/Sigle]],Tableau1[],7,FALSE),"")</f>
        <v/>
      </c>
      <c r="P992" s="222"/>
      <c r="Q992" s="333"/>
      <c r="R992" s="222"/>
      <c r="S992" s="223"/>
      <c r="T992" s="224"/>
      <c r="U992" s="224"/>
      <c r="V992" s="222"/>
      <c r="W992" s="220"/>
      <c r="X992" s="220" t="str">
        <f>IF(ISBLANK(Tableau2[[#This Row],[Date de début]]),"",UPPER(TEXT(Tableau2[[#This Row],[Date de début]],"mmm")))</f>
        <v/>
      </c>
      <c r="Y992" s="219" t="str">
        <f>IF(ISBLANK(Tableau2[[#This Row],[Date de début]]),"",UPPER(TEXT(Tableau2[[#This Row],[Date de début]],"AAAA")))</f>
        <v/>
      </c>
      <c r="Z992" s="220"/>
      <c r="AA992" s="218" t="str">
        <f>IF(ISBLANK(Tableau2[[#This Row],[Date de fin]]),"",UPPER(TEXT(Tableau2[[#This Row],[Date de fin]],"mmm")))</f>
        <v/>
      </c>
      <c r="AB992" s="221" t="str">
        <f>IF(ISBLANK(Tableau2[[#This Row],[Date de fin]]),"",UPPER(TEXT(Tableau2[[#This Row],[Date de fin]],"AAAA")))</f>
        <v/>
      </c>
      <c r="AC992" s="229">
        <f>DATEDIF(Tableau2[[#This Row],[Date de début]],Tableau2[[#This Row],[Date de fin]],"m")</f>
        <v>0</v>
      </c>
      <c r="AD992" s="224"/>
      <c r="AE992" s="225"/>
      <c r="AF992" s="225"/>
      <c r="AG992" s="222"/>
      <c r="AH992" s="227"/>
      <c r="AI992" s="226"/>
      <c r="AJ992" s="340"/>
      <c r="AK992" s="341">
        <f t="shared" si="17"/>
        <v>0</v>
      </c>
      <c r="AL992" s="342"/>
    </row>
    <row r="993" spans="3:38" ht="14" x14ac:dyDescent="0.35">
      <c r="C993" s="241"/>
      <c r="D993" s="225" t="str">
        <f>IF(ISBLANK(Tableau2[[#This Row],[Date de signature]]),"",UPPER(TEXT(Tableau2[[#This Row],[Date de signature]],"mmm")))</f>
        <v/>
      </c>
      <c r="E993" s="231" t="str">
        <f>IF(ISBLANK(Tableau2[[#This Row],[Date de signature]]),"",UPPER(TEXT(Tableau2[[#This Row],[Date de signature]],"AAAA")))</f>
        <v/>
      </c>
      <c r="F993" s="240"/>
      <c r="G993" s="242"/>
      <c r="H993" s="328"/>
      <c r="I993" s="327"/>
      <c r="J993" s="333"/>
      <c r="K993" s="324" t="str">
        <f>IFERROR(VLOOKUP(Tableau2[[#This Row],[Nom association/Sigle]],Tableau1[],2,FALSE),"")</f>
        <v/>
      </c>
      <c r="L993" s="324" t="str">
        <f>IFERROR(VLOOKUP(Tableau2[[#This Row],[Nom association/Sigle]],Tableau1[],4,FALSE),"")</f>
        <v/>
      </c>
      <c r="M993" s="324" t="str">
        <f>IFERROR(VLOOKUP(Tableau2[[#This Row],[Nom association/Sigle]],Tableau1[],5,FALSE),"")</f>
        <v/>
      </c>
      <c r="N993" s="73" t="str">
        <f>IFERROR(VLOOKUP(Tableau2[[#This Row],[Nom association/Sigle]],Tableau1[],6,FALSE),"")</f>
        <v/>
      </c>
      <c r="O993" s="324" t="str">
        <f>IFERROR(VLOOKUP(Tableau2[[#This Row],[Nom association/Sigle]],Tableau1[],7,FALSE),"")</f>
        <v/>
      </c>
      <c r="P993" s="222"/>
      <c r="Q993" s="333"/>
      <c r="R993" s="222"/>
      <c r="S993" s="223"/>
      <c r="T993" s="224"/>
      <c r="U993" s="224"/>
      <c r="V993" s="222"/>
      <c r="W993" s="220"/>
      <c r="X993" s="220" t="str">
        <f>IF(ISBLANK(Tableau2[[#This Row],[Date de début]]),"",UPPER(TEXT(Tableau2[[#This Row],[Date de début]],"mmm")))</f>
        <v/>
      </c>
      <c r="Y993" s="219" t="str">
        <f>IF(ISBLANK(Tableau2[[#This Row],[Date de début]]),"",UPPER(TEXT(Tableau2[[#This Row],[Date de début]],"AAAA")))</f>
        <v/>
      </c>
      <c r="Z993" s="220"/>
      <c r="AA993" s="218" t="str">
        <f>IF(ISBLANK(Tableau2[[#This Row],[Date de fin]]),"",UPPER(TEXT(Tableau2[[#This Row],[Date de fin]],"mmm")))</f>
        <v/>
      </c>
      <c r="AB993" s="221" t="str">
        <f>IF(ISBLANK(Tableau2[[#This Row],[Date de fin]]),"",UPPER(TEXT(Tableau2[[#This Row],[Date de fin]],"AAAA")))</f>
        <v/>
      </c>
      <c r="AC993" s="229">
        <f>DATEDIF(Tableau2[[#This Row],[Date de début]],Tableau2[[#This Row],[Date de fin]],"m")</f>
        <v>0</v>
      </c>
      <c r="AD993" s="224"/>
      <c r="AE993" s="225"/>
      <c r="AF993" s="225"/>
      <c r="AG993" s="222"/>
      <c r="AH993" s="227"/>
      <c r="AI993" s="226"/>
      <c r="AJ993" s="340"/>
      <c r="AK993" s="341">
        <f t="shared" si="17"/>
        <v>0</v>
      </c>
      <c r="AL993" s="342"/>
    </row>
    <row r="994" spans="3:38" ht="14" x14ac:dyDescent="0.35">
      <c r="C994" s="241"/>
      <c r="D994" s="225" t="str">
        <f>IF(ISBLANK(Tableau2[[#This Row],[Date de signature]]),"",UPPER(TEXT(Tableau2[[#This Row],[Date de signature]],"mmm")))</f>
        <v/>
      </c>
      <c r="E994" s="231" t="str">
        <f>IF(ISBLANK(Tableau2[[#This Row],[Date de signature]]),"",UPPER(TEXT(Tableau2[[#This Row],[Date de signature]],"AAAA")))</f>
        <v/>
      </c>
      <c r="F994" s="240"/>
      <c r="G994" s="242"/>
      <c r="H994" s="328"/>
      <c r="I994" s="327"/>
      <c r="J994" s="333"/>
      <c r="K994" s="324" t="str">
        <f>IFERROR(VLOOKUP(Tableau2[[#This Row],[Nom association/Sigle]],Tableau1[],2,FALSE),"")</f>
        <v/>
      </c>
      <c r="L994" s="324" t="str">
        <f>IFERROR(VLOOKUP(Tableau2[[#This Row],[Nom association/Sigle]],Tableau1[],4,FALSE),"")</f>
        <v/>
      </c>
      <c r="M994" s="324" t="str">
        <f>IFERROR(VLOOKUP(Tableau2[[#This Row],[Nom association/Sigle]],Tableau1[],5,FALSE),"")</f>
        <v/>
      </c>
      <c r="N994" s="73" t="str">
        <f>IFERROR(VLOOKUP(Tableau2[[#This Row],[Nom association/Sigle]],Tableau1[],6,FALSE),"")</f>
        <v/>
      </c>
      <c r="O994" s="324" t="str">
        <f>IFERROR(VLOOKUP(Tableau2[[#This Row],[Nom association/Sigle]],Tableau1[],7,FALSE),"")</f>
        <v/>
      </c>
      <c r="P994" s="222"/>
      <c r="Q994" s="333"/>
      <c r="R994" s="222"/>
      <c r="S994" s="223"/>
      <c r="T994" s="224"/>
      <c r="U994" s="224"/>
      <c r="V994" s="222"/>
      <c r="W994" s="220"/>
      <c r="X994" s="220" t="str">
        <f>IF(ISBLANK(Tableau2[[#This Row],[Date de début]]),"",UPPER(TEXT(Tableau2[[#This Row],[Date de début]],"mmm")))</f>
        <v/>
      </c>
      <c r="Y994" s="219" t="str">
        <f>IF(ISBLANK(Tableau2[[#This Row],[Date de début]]),"",UPPER(TEXT(Tableau2[[#This Row],[Date de début]],"AAAA")))</f>
        <v/>
      </c>
      <c r="Z994" s="220"/>
      <c r="AA994" s="218" t="str">
        <f>IF(ISBLANK(Tableau2[[#This Row],[Date de fin]]),"",UPPER(TEXT(Tableau2[[#This Row],[Date de fin]],"mmm")))</f>
        <v/>
      </c>
      <c r="AB994" s="221" t="str">
        <f>IF(ISBLANK(Tableau2[[#This Row],[Date de fin]]),"",UPPER(TEXT(Tableau2[[#This Row],[Date de fin]],"AAAA")))</f>
        <v/>
      </c>
      <c r="AC994" s="229">
        <f>DATEDIF(Tableau2[[#This Row],[Date de début]],Tableau2[[#This Row],[Date de fin]],"m")</f>
        <v>0</v>
      </c>
      <c r="AD994" s="224"/>
      <c r="AE994" s="225"/>
      <c r="AF994" s="225"/>
      <c r="AG994" s="222"/>
      <c r="AH994" s="227"/>
      <c r="AI994" s="226"/>
      <c r="AJ994" s="340"/>
      <c r="AK994" s="341">
        <f t="shared" si="17"/>
        <v>0</v>
      </c>
      <c r="AL994" s="342"/>
    </row>
    <row r="995" spans="3:38" ht="14" x14ac:dyDescent="0.35">
      <c r="C995" s="241"/>
      <c r="D995" s="225" t="str">
        <f>IF(ISBLANK(Tableau2[[#This Row],[Date de signature]]),"",UPPER(TEXT(Tableau2[[#This Row],[Date de signature]],"mmm")))</f>
        <v/>
      </c>
      <c r="E995" s="231" t="str">
        <f>IF(ISBLANK(Tableau2[[#This Row],[Date de signature]]),"",UPPER(TEXT(Tableau2[[#This Row],[Date de signature]],"AAAA")))</f>
        <v/>
      </c>
      <c r="F995" s="240"/>
      <c r="G995" s="242"/>
      <c r="H995" s="328"/>
      <c r="I995" s="327"/>
      <c r="J995" s="333"/>
      <c r="K995" s="324" t="str">
        <f>IFERROR(VLOOKUP(Tableau2[[#This Row],[Nom association/Sigle]],Tableau1[],2,FALSE),"")</f>
        <v/>
      </c>
      <c r="L995" s="324" t="str">
        <f>IFERROR(VLOOKUP(Tableau2[[#This Row],[Nom association/Sigle]],Tableau1[],4,FALSE),"")</f>
        <v/>
      </c>
      <c r="M995" s="324" t="str">
        <f>IFERROR(VLOOKUP(Tableau2[[#This Row],[Nom association/Sigle]],Tableau1[],5,FALSE),"")</f>
        <v/>
      </c>
      <c r="N995" s="73" t="str">
        <f>IFERROR(VLOOKUP(Tableau2[[#This Row],[Nom association/Sigle]],Tableau1[],6,FALSE),"")</f>
        <v/>
      </c>
      <c r="O995" s="324" t="str">
        <f>IFERROR(VLOOKUP(Tableau2[[#This Row],[Nom association/Sigle]],Tableau1[],7,FALSE),"")</f>
        <v/>
      </c>
      <c r="P995" s="222"/>
      <c r="Q995" s="333"/>
      <c r="R995" s="222"/>
      <c r="S995" s="223"/>
      <c r="T995" s="224"/>
      <c r="U995" s="224"/>
      <c r="V995" s="222"/>
      <c r="W995" s="220"/>
      <c r="X995" s="220" t="str">
        <f>IF(ISBLANK(Tableau2[[#This Row],[Date de début]]),"",UPPER(TEXT(Tableau2[[#This Row],[Date de début]],"mmm")))</f>
        <v/>
      </c>
      <c r="Y995" s="219" t="str">
        <f>IF(ISBLANK(Tableau2[[#This Row],[Date de début]]),"",UPPER(TEXT(Tableau2[[#This Row],[Date de début]],"AAAA")))</f>
        <v/>
      </c>
      <c r="Z995" s="220"/>
      <c r="AA995" s="218" t="str">
        <f>IF(ISBLANK(Tableau2[[#This Row],[Date de fin]]),"",UPPER(TEXT(Tableau2[[#This Row],[Date de fin]],"mmm")))</f>
        <v/>
      </c>
      <c r="AB995" s="221" t="str">
        <f>IF(ISBLANK(Tableau2[[#This Row],[Date de fin]]),"",UPPER(TEXT(Tableau2[[#This Row],[Date de fin]],"AAAA")))</f>
        <v/>
      </c>
      <c r="AC995" s="229">
        <f>DATEDIF(Tableau2[[#This Row],[Date de début]],Tableau2[[#This Row],[Date de fin]],"m")</f>
        <v>0</v>
      </c>
      <c r="AD995" s="224"/>
      <c r="AE995" s="225"/>
      <c r="AF995" s="225"/>
      <c r="AG995" s="222"/>
      <c r="AH995" s="227"/>
      <c r="AI995" s="226"/>
      <c r="AJ995" s="340"/>
      <c r="AK995" s="341">
        <f t="shared" si="17"/>
        <v>0</v>
      </c>
      <c r="AL995" s="342"/>
    </row>
    <row r="996" spans="3:38" ht="14" x14ac:dyDescent="0.35">
      <c r="C996" s="241"/>
      <c r="D996" s="225" t="str">
        <f>IF(ISBLANK(Tableau2[[#This Row],[Date de signature]]),"",UPPER(TEXT(Tableau2[[#This Row],[Date de signature]],"mmm")))</f>
        <v/>
      </c>
      <c r="E996" s="231" t="str">
        <f>IF(ISBLANK(Tableau2[[#This Row],[Date de signature]]),"",UPPER(TEXT(Tableau2[[#This Row],[Date de signature]],"AAAA")))</f>
        <v/>
      </c>
      <c r="F996" s="240"/>
      <c r="G996" s="242"/>
      <c r="H996" s="328"/>
      <c r="I996" s="327"/>
      <c r="J996" s="333"/>
      <c r="K996" s="324" t="str">
        <f>IFERROR(VLOOKUP(Tableau2[[#This Row],[Nom association/Sigle]],Tableau1[],2,FALSE),"")</f>
        <v/>
      </c>
      <c r="L996" s="324" t="str">
        <f>IFERROR(VLOOKUP(Tableau2[[#This Row],[Nom association/Sigle]],Tableau1[],4,FALSE),"")</f>
        <v/>
      </c>
      <c r="M996" s="324" t="str">
        <f>IFERROR(VLOOKUP(Tableau2[[#This Row],[Nom association/Sigle]],Tableau1[],5,FALSE),"")</f>
        <v/>
      </c>
      <c r="N996" s="73" t="str">
        <f>IFERROR(VLOOKUP(Tableau2[[#This Row],[Nom association/Sigle]],Tableau1[],6,FALSE),"")</f>
        <v/>
      </c>
      <c r="O996" s="324" t="str">
        <f>IFERROR(VLOOKUP(Tableau2[[#This Row],[Nom association/Sigle]],Tableau1[],7,FALSE),"")</f>
        <v/>
      </c>
      <c r="P996" s="222"/>
      <c r="Q996" s="333"/>
      <c r="R996" s="222"/>
      <c r="S996" s="223"/>
      <c r="T996" s="224"/>
      <c r="U996" s="224"/>
      <c r="V996" s="222"/>
      <c r="W996" s="220"/>
      <c r="X996" s="220" t="str">
        <f>IF(ISBLANK(Tableau2[[#This Row],[Date de début]]),"",UPPER(TEXT(Tableau2[[#This Row],[Date de début]],"mmm")))</f>
        <v/>
      </c>
      <c r="Y996" s="219" t="str">
        <f>IF(ISBLANK(Tableau2[[#This Row],[Date de début]]),"",UPPER(TEXT(Tableau2[[#This Row],[Date de début]],"AAAA")))</f>
        <v/>
      </c>
      <c r="Z996" s="220"/>
      <c r="AA996" s="218" t="str">
        <f>IF(ISBLANK(Tableau2[[#This Row],[Date de fin]]),"",UPPER(TEXT(Tableau2[[#This Row],[Date de fin]],"mmm")))</f>
        <v/>
      </c>
      <c r="AB996" s="221" t="str">
        <f>IF(ISBLANK(Tableau2[[#This Row],[Date de fin]]),"",UPPER(TEXT(Tableau2[[#This Row],[Date de fin]],"AAAA")))</f>
        <v/>
      </c>
      <c r="AC996" s="229">
        <f>DATEDIF(Tableau2[[#This Row],[Date de début]],Tableau2[[#This Row],[Date de fin]],"m")</f>
        <v>0</v>
      </c>
      <c r="AD996" s="224"/>
      <c r="AE996" s="225"/>
      <c r="AF996" s="225"/>
      <c r="AG996" s="222"/>
      <c r="AH996" s="227"/>
      <c r="AI996" s="226"/>
      <c r="AJ996" s="340"/>
      <c r="AK996" s="341">
        <f t="shared" si="17"/>
        <v>0</v>
      </c>
      <c r="AL996" s="342"/>
    </row>
    <row r="997" spans="3:38" ht="14" x14ac:dyDescent="0.35">
      <c r="C997" s="241"/>
      <c r="D997" s="225" t="str">
        <f>IF(ISBLANK(Tableau2[[#This Row],[Date de signature]]),"",UPPER(TEXT(Tableau2[[#This Row],[Date de signature]],"mmm")))</f>
        <v/>
      </c>
      <c r="E997" s="231" t="str">
        <f>IF(ISBLANK(Tableau2[[#This Row],[Date de signature]]),"",UPPER(TEXT(Tableau2[[#This Row],[Date de signature]],"AAAA")))</f>
        <v/>
      </c>
      <c r="F997" s="240"/>
      <c r="G997" s="242"/>
      <c r="H997" s="328"/>
      <c r="I997" s="327"/>
      <c r="J997" s="333"/>
      <c r="K997" s="324" t="str">
        <f>IFERROR(VLOOKUP(Tableau2[[#This Row],[Nom association/Sigle]],Tableau1[],2,FALSE),"")</f>
        <v/>
      </c>
      <c r="L997" s="324" t="str">
        <f>IFERROR(VLOOKUP(Tableau2[[#This Row],[Nom association/Sigle]],Tableau1[],4,FALSE),"")</f>
        <v/>
      </c>
      <c r="M997" s="324" t="str">
        <f>IFERROR(VLOOKUP(Tableau2[[#This Row],[Nom association/Sigle]],Tableau1[],5,FALSE),"")</f>
        <v/>
      </c>
      <c r="N997" s="73" t="str">
        <f>IFERROR(VLOOKUP(Tableau2[[#This Row],[Nom association/Sigle]],Tableau1[],6,FALSE),"")</f>
        <v/>
      </c>
      <c r="O997" s="324" t="str">
        <f>IFERROR(VLOOKUP(Tableau2[[#This Row],[Nom association/Sigle]],Tableau1[],7,FALSE),"")</f>
        <v/>
      </c>
      <c r="P997" s="222"/>
      <c r="Q997" s="333"/>
      <c r="R997" s="222"/>
      <c r="S997" s="223"/>
      <c r="T997" s="224"/>
      <c r="U997" s="224"/>
      <c r="V997" s="222"/>
      <c r="W997" s="220"/>
      <c r="X997" s="220" t="str">
        <f>IF(ISBLANK(Tableau2[[#This Row],[Date de début]]),"",UPPER(TEXT(Tableau2[[#This Row],[Date de début]],"mmm")))</f>
        <v/>
      </c>
      <c r="Y997" s="219" t="str">
        <f>IF(ISBLANK(Tableau2[[#This Row],[Date de début]]),"",UPPER(TEXT(Tableau2[[#This Row],[Date de début]],"AAAA")))</f>
        <v/>
      </c>
      <c r="Z997" s="220"/>
      <c r="AA997" s="218" t="str">
        <f>IF(ISBLANK(Tableau2[[#This Row],[Date de fin]]),"",UPPER(TEXT(Tableau2[[#This Row],[Date de fin]],"mmm")))</f>
        <v/>
      </c>
      <c r="AB997" s="221" t="str">
        <f>IF(ISBLANK(Tableau2[[#This Row],[Date de fin]]),"",UPPER(TEXT(Tableau2[[#This Row],[Date de fin]],"AAAA")))</f>
        <v/>
      </c>
      <c r="AC997" s="229">
        <f>DATEDIF(Tableau2[[#This Row],[Date de début]],Tableau2[[#This Row],[Date de fin]],"m")</f>
        <v>0</v>
      </c>
      <c r="AD997" s="224"/>
      <c r="AE997" s="225"/>
      <c r="AF997" s="225"/>
      <c r="AG997" s="222"/>
      <c r="AH997" s="227"/>
      <c r="AI997" s="226"/>
      <c r="AJ997" s="340"/>
      <c r="AK997" s="341">
        <f t="shared" si="17"/>
        <v>0</v>
      </c>
      <c r="AL997" s="342"/>
    </row>
    <row r="998" spans="3:38" ht="14" x14ac:dyDescent="0.35">
      <c r="C998" s="241"/>
      <c r="D998" s="225" t="str">
        <f>IF(ISBLANK(Tableau2[[#This Row],[Date de signature]]),"",UPPER(TEXT(Tableau2[[#This Row],[Date de signature]],"mmm")))</f>
        <v/>
      </c>
      <c r="E998" s="231" t="str">
        <f>IF(ISBLANK(Tableau2[[#This Row],[Date de signature]]),"",UPPER(TEXT(Tableau2[[#This Row],[Date de signature]],"AAAA")))</f>
        <v/>
      </c>
      <c r="F998" s="240"/>
      <c r="G998" s="242"/>
      <c r="H998" s="328"/>
      <c r="I998" s="327"/>
      <c r="J998" s="333"/>
      <c r="K998" s="324" t="str">
        <f>IFERROR(VLOOKUP(Tableau2[[#This Row],[Nom association/Sigle]],Tableau1[],2,FALSE),"")</f>
        <v/>
      </c>
      <c r="L998" s="324" t="str">
        <f>IFERROR(VLOOKUP(Tableau2[[#This Row],[Nom association/Sigle]],Tableau1[],4,FALSE),"")</f>
        <v/>
      </c>
      <c r="M998" s="324" t="str">
        <f>IFERROR(VLOOKUP(Tableau2[[#This Row],[Nom association/Sigle]],Tableau1[],5,FALSE),"")</f>
        <v/>
      </c>
      <c r="N998" s="73" t="str">
        <f>IFERROR(VLOOKUP(Tableau2[[#This Row],[Nom association/Sigle]],Tableau1[],6,FALSE),"")</f>
        <v/>
      </c>
      <c r="O998" s="324" t="str">
        <f>IFERROR(VLOOKUP(Tableau2[[#This Row],[Nom association/Sigle]],Tableau1[],7,FALSE),"")</f>
        <v/>
      </c>
      <c r="P998" s="222"/>
      <c r="Q998" s="333"/>
      <c r="R998" s="222"/>
      <c r="S998" s="223"/>
      <c r="T998" s="224"/>
      <c r="U998" s="224"/>
      <c r="V998" s="222"/>
      <c r="W998" s="220"/>
      <c r="X998" s="220" t="str">
        <f>IF(ISBLANK(Tableau2[[#This Row],[Date de début]]),"",UPPER(TEXT(Tableau2[[#This Row],[Date de début]],"mmm")))</f>
        <v/>
      </c>
      <c r="Y998" s="219" t="str">
        <f>IF(ISBLANK(Tableau2[[#This Row],[Date de début]]),"",UPPER(TEXT(Tableau2[[#This Row],[Date de début]],"AAAA")))</f>
        <v/>
      </c>
      <c r="Z998" s="220"/>
      <c r="AA998" s="218" t="str">
        <f>IF(ISBLANK(Tableau2[[#This Row],[Date de fin]]),"",UPPER(TEXT(Tableau2[[#This Row],[Date de fin]],"mmm")))</f>
        <v/>
      </c>
      <c r="AB998" s="221" t="str">
        <f>IF(ISBLANK(Tableau2[[#This Row],[Date de fin]]),"",UPPER(TEXT(Tableau2[[#This Row],[Date de fin]],"AAAA")))</f>
        <v/>
      </c>
      <c r="AC998" s="229">
        <f>DATEDIF(Tableau2[[#This Row],[Date de début]],Tableau2[[#This Row],[Date de fin]],"m")</f>
        <v>0</v>
      </c>
      <c r="AD998" s="224"/>
      <c r="AE998" s="225"/>
      <c r="AF998" s="225"/>
      <c r="AG998" s="222"/>
      <c r="AH998" s="227"/>
      <c r="AI998" s="226"/>
      <c r="AJ998" s="340"/>
      <c r="AK998" s="341">
        <f t="shared" si="17"/>
        <v>0</v>
      </c>
      <c r="AL998" s="342"/>
    </row>
    <row r="999" spans="3:38" ht="14" x14ac:dyDescent="0.35">
      <c r="C999" s="241"/>
      <c r="D999" s="225" t="str">
        <f>IF(ISBLANK(Tableau2[[#This Row],[Date de signature]]),"",UPPER(TEXT(Tableau2[[#This Row],[Date de signature]],"mmm")))</f>
        <v/>
      </c>
      <c r="E999" s="231" t="str">
        <f>IF(ISBLANK(Tableau2[[#This Row],[Date de signature]]),"",UPPER(TEXT(Tableau2[[#This Row],[Date de signature]],"AAAA")))</f>
        <v/>
      </c>
      <c r="F999" s="240"/>
      <c r="G999" s="242"/>
      <c r="H999" s="328"/>
      <c r="I999" s="327"/>
      <c r="J999" s="333"/>
      <c r="K999" s="324" t="str">
        <f>IFERROR(VLOOKUP(Tableau2[[#This Row],[Nom association/Sigle]],Tableau1[],2,FALSE),"")</f>
        <v/>
      </c>
      <c r="L999" s="324" t="str">
        <f>IFERROR(VLOOKUP(Tableau2[[#This Row],[Nom association/Sigle]],Tableau1[],4,FALSE),"")</f>
        <v/>
      </c>
      <c r="M999" s="324" t="str">
        <f>IFERROR(VLOOKUP(Tableau2[[#This Row],[Nom association/Sigle]],Tableau1[],5,FALSE),"")</f>
        <v/>
      </c>
      <c r="N999" s="73" t="str">
        <f>IFERROR(VLOOKUP(Tableau2[[#This Row],[Nom association/Sigle]],Tableau1[],6,FALSE),"")</f>
        <v/>
      </c>
      <c r="O999" s="324" t="str">
        <f>IFERROR(VLOOKUP(Tableau2[[#This Row],[Nom association/Sigle]],Tableau1[],7,FALSE),"")</f>
        <v/>
      </c>
      <c r="P999" s="222"/>
      <c r="Q999" s="333"/>
      <c r="R999" s="222"/>
      <c r="S999" s="223"/>
      <c r="T999" s="224"/>
      <c r="U999" s="224"/>
      <c r="V999" s="222"/>
      <c r="W999" s="220"/>
      <c r="X999" s="220" t="str">
        <f>IF(ISBLANK(Tableau2[[#This Row],[Date de début]]),"",UPPER(TEXT(Tableau2[[#This Row],[Date de début]],"mmm")))</f>
        <v/>
      </c>
      <c r="Y999" s="219" t="str">
        <f>IF(ISBLANK(Tableau2[[#This Row],[Date de début]]),"",UPPER(TEXT(Tableau2[[#This Row],[Date de début]],"AAAA")))</f>
        <v/>
      </c>
      <c r="Z999" s="220"/>
      <c r="AA999" s="218" t="str">
        <f>IF(ISBLANK(Tableau2[[#This Row],[Date de fin]]),"",UPPER(TEXT(Tableau2[[#This Row],[Date de fin]],"mmm")))</f>
        <v/>
      </c>
      <c r="AB999" s="221" t="str">
        <f>IF(ISBLANK(Tableau2[[#This Row],[Date de fin]]),"",UPPER(TEXT(Tableau2[[#This Row],[Date de fin]],"AAAA")))</f>
        <v/>
      </c>
      <c r="AC999" s="229">
        <f>DATEDIF(Tableau2[[#This Row],[Date de début]],Tableau2[[#This Row],[Date de fin]],"m")</f>
        <v>0</v>
      </c>
      <c r="AD999" s="224"/>
      <c r="AE999" s="225"/>
      <c r="AF999" s="225"/>
      <c r="AG999" s="222"/>
      <c r="AH999" s="227"/>
      <c r="AI999" s="226"/>
      <c r="AJ999" s="340"/>
      <c r="AK999" s="341">
        <f t="shared" si="17"/>
        <v>0</v>
      </c>
      <c r="AL999" s="342"/>
    </row>
    <row r="1000" spans="3:38" ht="14" x14ac:dyDescent="0.35">
      <c r="C1000" s="241"/>
      <c r="D1000" s="225" t="str">
        <f>IF(ISBLANK(Tableau2[[#This Row],[Date de signature]]),"",UPPER(TEXT(Tableau2[[#This Row],[Date de signature]],"mmm")))</f>
        <v/>
      </c>
      <c r="E1000" s="231" t="str">
        <f>IF(ISBLANK(Tableau2[[#This Row],[Date de signature]]),"",UPPER(TEXT(Tableau2[[#This Row],[Date de signature]],"AAAA")))</f>
        <v/>
      </c>
      <c r="F1000" s="240"/>
      <c r="G1000" s="242"/>
      <c r="H1000" s="328"/>
      <c r="I1000" s="327"/>
      <c r="J1000" s="333"/>
      <c r="K1000" s="324" t="str">
        <f>IFERROR(VLOOKUP(Tableau2[[#This Row],[Nom association/Sigle]],Tableau1[],2,FALSE),"")</f>
        <v/>
      </c>
      <c r="L1000" s="324" t="str">
        <f>IFERROR(VLOOKUP(Tableau2[[#This Row],[Nom association/Sigle]],Tableau1[],4,FALSE),"")</f>
        <v/>
      </c>
      <c r="M1000" s="324" t="str">
        <f>IFERROR(VLOOKUP(Tableau2[[#This Row],[Nom association/Sigle]],Tableau1[],5,FALSE),"")</f>
        <v/>
      </c>
      <c r="N1000" s="73" t="str">
        <f>IFERROR(VLOOKUP(Tableau2[[#This Row],[Nom association/Sigle]],Tableau1[],6,FALSE),"")</f>
        <v/>
      </c>
      <c r="O1000" s="324" t="str">
        <f>IFERROR(VLOOKUP(Tableau2[[#This Row],[Nom association/Sigle]],Tableau1[],7,FALSE),"")</f>
        <v/>
      </c>
      <c r="P1000" s="222"/>
      <c r="Q1000" s="333"/>
      <c r="R1000" s="222"/>
      <c r="S1000" s="223"/>
      <c r="T1000" s="224"/>
      <c r="U1000" s="224"/>
      <c r="V1000" s="222"/>
      <c r="W1000" s="220"/>
      <c r="X1000" s="220" t="str">
        <f>IF(ISBLANK(Tableau2[[#This Row],[Date de début]]),"",UPPER(TEXT(Tableau2[[#This Row],[Date de début]],"mmm")))</f>
        <v/>
      </c>
      <c r="Y1000" s="219" t="str">
        <f>IF(ISBLANK(Tableau2[[#This Row],[Date de début]]),"",UPPER(TEXT(Tableau2[[#This Row],[Date de début]],"AAAA")))</f>
        <v/>
      </c>
      <c r="Z1000" s="220"/>
      <c r="AA1000" s="218" t="str">
        <f>IF(ISBLANK(Tableau2[[#This Row],[Date de fin]]),"",UPPER(TEXT(Tableau2[[#This Row],[Date de fin]],"mmm")))</f>
        <v/>
      </c>
      <c r="AB1000" s="221" t="str">
        <f>IF(ISBLANK(Tableau2[[#This Row],[Date de fin]]),"",UPPER(TEXT(Tableau2[[#This Row],[Date de fin]],"AAAA")))</f>
        <v/>
      </c>
      <c r="AC1000" s="229">
        <f>DATEDIF(Tableau2[[#This Row],[Date de début]],Tableau2[[#This Row],[Date de fin]],"m")</f>
        <v>0</v>
      </c>
      <c r="AD1000" s="224"/>
      <c r="AE1000" s="225"/>
      <c r="AF1000" s="225"/>
      <c r="AG1000" s="222"/>
      <c r="AH1000" s="227"/>
      <c r="AI1000" s="226"/>
      <c r="AJ1000" s="340"/>
      <c r="AK1000" s="341">
        <f t="shared" si="17"/>
        <v>0</v>
      </c>
      <c r="AL1000" s="342"/>
    </row>
    <row r="1001" spans="3:38" ht="14" x14ac:dyDescent="0.35">
      <c r="C1001" s="241"/>
      <c r="D1001" s="225" t="str">
        <f>IF(ISBLANK(Tableau2[[#This Row],[Date de signature]]),"",UPPER(TEXT(Tableau2[[#This Row],[Date de signature]],"mmm")))</f>
        <v/>
      </c>
      <c r="E1001" s="231" t="str">
        <f>IF(ISBLANK(Tableau2[[#This Row],[Date de signature]]),"",UPPER(TEXT(Tableau2[[#This Row],[Date de signature]],"AAAA")))</f>
        <v/>
      </c>
      <c r="F1001" s="240"/>
      <c r="G1001" s="242"/>
      <c r="H1001" s="328"/>
      <c r="I1001" s="327"/>
      <c r="J1001" s="333"/>
      <c r="K1001" s="324" t="str">
        <f>IFERROR(VLOOKUP(Tableau2[[#This Row],[Nom association/Sigle]],Tableau1[],2,FALSE),"")</f>
        <v/>
      </c>
      <c r="L1001" s="324" t="str">
        <f>IFERROR(VLOOKUP(Tableau2[[#This Row],[Nom association/Sigle]],Tableau1[],4,FALSE),"")</f>
        <v/>
      </c>
      <c r="M1001" s="324" t="str">
        <f>IFERROR(VLOOKUP(Tableau2[[#This Row],[Nom association/Sigle]],Tableau1[],5,FALSE),"")</f>
        <v/>
      </c>
      <c r="N1001" s="73" t="str">
        <f>IFERROR(VLOOKUP(Tableau2[[#This Row],[Nom association/Sigle]],Tableau1[],6,FALSE),"")</f>
        <v/>
      </c>
      <c r="O1001" s="324" t="str">
        <f>IFERROR(VLOOKUP(Tableau2[[#This Row],[Nom association/Sigle]],Tableau1[],7,FALSE),"")</f>
        <v/>
      </c>
      <c r="P1001" s="222"/>
      <c r="Q1001" s="333"/>
      <c r="R1001" s="222"/>
      <c r="S1001" s="223"/>
      <c r="T1001" s="224"/>
      <c r="U1001" s="224"/>
      <c r="V1001" s="222"/>
      <c r="W1001" s="220"/>
      <c r="X1001" s="220" t="str">
        <f>IF(ISBLANK(Tableau2[[#This Row],[Date de début]]),"",UPPER(TEXT(Tableau2[[#This Row],[Date de début]],"mmm")))</f>
        <v/>
      </c>
      <c r="Y1001" s="219" t="str">
        <f>IF(ISBLANK(Tableau2[[#This Row],[Date de début]]),"",UPPER(TEXT(Tableau2[[#This Row],[Date de début]],"AAAA")))</f>
        <v/>
      </c>
      <c r="Z1001" s="220"/>
      <c r="AA1001" s="218" t="str">
        <f>IF(ISBLANK(Tableau2[[#This Row],[Date de fin]]),"",UPPER(TEXT(Tableau2[[#This Row],[Date de fin]],"mmm")))</f>
        <v/>
      </c>
      <c r="AB1001" s="221" t="str">
        <f>IF(ISBLANK(Tableau2[[#This Row],[Date de fin]]),"",UPPER(TEXT(Tableau2[[#This Row],[Date de fin]],"AAAA")))</f>
        <v/>
      </c>
      <c r="AC1001" s="229">
        <f>DATEDIF(Tableau2[[#This Row],[Date de début]],Tableau2[[#This Row],[Date de fin]],"m")</f>
        <v>0</v>
      </c>
      <c r="AD1001" s="224"/>
      <c r="AE1001" s="225"/>
      <c r="AF1001" s="225"/>
      <c r="AG1001" s="222"/>
      <c r="AH1001" s="227"/>
      <c r="AI1001" s="226"/>
      <c r="AJ1001" s="340"/>
      <c r="AK1001" s="341">
        <f t="shared" si="17"/>
        <v>0</v>
      </c>
      <c r="AL1001" s="342"/>
    </row>
    <row r="1002" spans="3:38" ht="14" x14ac:dyDescent="0.35">
      <c r="C1002" s="241"/>
      <c r="D1002" s="225" t="str">
        <f>IF(ISBLANK(Tableau2[[#This Row],[Date de signature]]),"",UPPER(TEXT(Tableau2[[#This Row],[Date de signature]],"mmm")))</f>
        <v/>
      </c>
      <c r="E1002" s="231" t="str">
        <f>IF(ISBLANK(Tableau2[[#This Row],[Date de signature]]),"",UPPER(TEXT(Tableau2[[#This Row],[Date de signature]],"AAAA")))</f>
        <v/>
      </c>
      <c r="F1002" s="240"/>
      <c r="G1002" s="242"/>
      <c r="H1002" s="328"/>
      <c r="I1002" s="327"/>
      <c r="J1002" s="333"/>
      <c r="K1002" s="324" t="str">
        <f>IFERROR(VLOOKUP(Tableau2[[#This Row],[Nom association/Sigle]],Tableau1[],2,FALSE),"")</f>
        <v/>
      </c>
      <c r="L1002" s="324" t="str">
        <f>IFERROR(VLOOKUP(Tableau2[[#This Row],[Nom association/Sigle]],Tableau1[],4,FALSE),"")</f>
        <v/>
      </c>
      <c r="M1002" s="324" t="str">
        <f>IFERROR(VLOOKUP(Tableau2[[#This Row],[Nom association/Sigle]],Tableau1[],5,FALSE),"")</f>
        <v/>
      </c>
      <c r="N1002" s="73" t="str">
        <f>IFERROR(VLOOKUP(Tableau2[[#This Row],[Nom association/Sigle]],Tableau1[],6,FALSE),"")</f>
        <v/>
      </c>
      <c r="O1002" s="324" t="str">
        <f>IFERROR(VLOOKUP(Tableau2[[#This Row],[Nom association/Sigle]],Tableau1[],7,FALSE),"")</f>
        <v/>
      </c>
      <c r="P1002" s="222"/>
      <c r="Q1002" s="333"/>
      <c r="R1002" s="222"/>
      <c r="S1002" s="223"/>
      <c r="T1002" s="224"/>
      <c r="U1002" s="224"/>
      <c r="V1002" s="222"/>
      <c r="W1002" s="220"/>
      <c r="X1002" s="220" t="str">
        <f>IF(ISBLANK(Tableau2[[#This Row],[Date de début]]),"",UPPER(TEXT(Tableau2[[#This Row],[Date de début]],"mmm")))</f>
        <v/>
      </c>
      <c r="Y1002" s="219" t="str">
        <f>IF(ISBLANK(Tableau2[[#This Row],[Date de début]]),"",UPPER(TEXT(Tableau2[[#This Row],[Date de début]],"AAAA")))</f>
        <v/>
      </c>
      <c r="Z1002" s="220"/>
      <c r="AA1002" s="218" t="str">
        <f>IF(ISBLANK(Tableau2[[#This Row],[Date de fin]]),"",UPPER(TEXT(Tableau2[[#This Row],[Date de fin]],"mmm")))</f>
        <v/>
      </c>
      <c r="AB1002" s="221" t="str">
        <f>IF(ISBLANK(Tableau2[[#This Row],[Date de fin]]),"",UPPER(TEXT(Tableau2[[#This Row],[Date de fin]],"AAAA")))</f>
        <v/>
      </c>
      <c r="AC1002" s="229">
        <f>DATEDIF(Tableau2[[#This Row],[Date de début]],Tableau2[[#This Row],[Date de fin]],"m")</f>
        <v>0</v>
      </c>
      <c r="AD1002" s="224"/>
      <c r="AE1002" s="225"/>
      <c r="AF1002" s="225"/>
      <c r="AG1002" s="222"/>
      <c r="AH1002" s="227"/>
      <c r="AI1002" s="226"/>
      <c r="AJ1002" s="340"/>
      <c r="AK1002" s="341">
        <f t="shared" si="17"/>
        <v>0</v>
      </c>
      <c r="AL1002" s="342"/>
    </row>
    <row r="1003" spans="3:38" ht="14" x14ac:dyDescent="0.35">
      <c r="C1003" s="241"/>
      <c r="D1003" s="225" t="str">
        <f>IF(ISBLANK(Tableau2[[#This Row],[Date de signature]]),"",UPPER(TEXT(Tableau2[[#This Row],[Date de signature]],"mmm")))</f>
        <v/>
      </c>
      <c r="E1003" s="231" t="str">
        <f>IF(ISBLANK(Tableau2[[#This Row],[Date de signature]]),"",UPPER(TEXT(Tableau2[[#This Row],[Date de signature]],"AAAA")))</f>
        <v/>
      </c>
      <c r="F1003" s="240"/>
      <c r="G1003" s="242"/>
      <c r="H1003" s="328"/>
      <c r="I1003" s="327"/>
      <c r="J1003" s="333"/>
      <c r="K1003" s="324" t="str">
        <f>IFERROR(VLOOKUP(Tableau2[[#This Row],[Nom association/Sigle]],Tableau1[],2,FALSE),"")</f>
        <v/>
      </c>
      <c r="L1003" s="324" t="str">
        <f>IFERROR(VLOOKUP(Tableau2[[#This Row],[Nom association/Sigle]],Tableau1[],4,FALSE),"")</f>
        <v/>
      </c>
      <c r="M1003" s="324" t="str">
        <f>IFERROR(VLOOKUP(Tableau2[[#This Row],[Nom association/Sigle]],Tableau1[],5,FALSE),"")</f>
        <v/>
      </c>
      <c r="N1003" s="73" t="str">
        <f>IFERROR(VLOOKUP(Tableau2[[#This Row],[Nom association/Sigle]],Tableau1[],6,FALSE),"")</f>
        <v/>
      </c>
      <c r="O1003" s="324" t="str">
        <f>IFERROR(VLOOKUP(Tableau2[[#This Row],[Nom association/Sigle]],Tableau1[],7,FALSE),"")</f>
        <v/>
      </c>
      <c r="P1003" s="222"/>
      <c r="Q1003" s="333"/>
      <c r="R1003" s="222"/>
      <c r="S1003" s="223"/>
      <c r="T1003" s="224"/>
      <c r="U1003" s="224"/>
      <c r="V1003" s="222"/>
      <c r="W1003" s="220"/>
      <c r="X1003" s="220" t="str">
        <f>IF(ISBLANK(Tableau2[[#This Row],[Date de début]]),"",UPPER(TEXT(Tableau2[[#This Row],[Date de début]],"mmm")))</f>
        <v/>
      </c>
      <c r="Y1003" s="219" t="str">
        <f>IF(ISBLANK(Tableau2[[#This Row],[Date de début]]),"",UPPER(TEXT(Tableau2[[#This Row],[Date de début]],"AAAA")))</f>
        <v/>
      </c>
      <c r="Z1003" s="220"/>
      <c r="AA1003" s="218" t="str">
        <f>IF(ISBLANK(Tableau2[[#This Row],[Date de fin]]),"",UPPER(TEXT(Tableau2[[#This Row],[Date de fin]],"mmm")))</f>
        <v/>
      </c>
      <c r="AB1003" s="221" t="str">
        <f>IF(ISBLANK(Tableau2[[#This Row],[Date de fin]]),"",UPPER(TEXT(Tableau2[[#This Row],[Date de fin]],"AAAA")))</f>
        <v/>
      </c>
      <c r="AC1003" s="229">
        <f>DATEDIF(Tableau2[[#This Row],[Date de début]],Tableau2[[#This Row],[Date de fin]],"m")</f>
        <v>0</v>
      </c>
      <c r="AD1003" s="224"/>
      <c r="AE1003" s="225"/>
      <c r="AF1003" s="225"/>
      <c r="AG1003" s="222"/>
      <c r="AH1003" s="227"/>
      <c r="AI1003" s="226"/>
      <c r="AJ1003" s="340"/>
      <c r="AK1003" s="341">
        <f t="shared" si="17"/>
        <v>0</v>
      </c>
      <c r="AL1003" s="342"/>
    </row>
    <row r="1004" spans="3:38" ht="14" x14ac:dyDescent="0.35">
      <c r="C1004" s="241"/>
      <c r="D1004" s="225" t="str">
        <f>IF(ISBLANK(Tableau2[[#This Row],[Date de signature]]),"",UPPER(TEXT(Tableau2[[#This Row],[Date de signature]],"mmm")))</f>
        <v/>
      </c>
      <c r="E1004" s="231" t="str">
        <f>IF(ISBLANK(Tableau2[[#This Row],[Date de signature]]),"",UPPER(TEXT(Tableau2[[#This Row],[Date de signature]],"AAAA")))</f>
        <v/>
      </c>
      <c r="F1004" s="240"/>
      <c r="G1004" s="242"/>
      <c r="H1004" s="328"/>
      <c r="I1004" s="327"/>
      <c r="J1004" s="333"/>
      <c r="K1004" s="324" t="str">
        <f>IFERROR(VLOOKUP(Tableau2[[#This Row],[Nom association/Sigle]],Tableau1[],2,FALSE),"")</f>
        <v/>
      </c>
      <c r="L1004" s="324" t="str">
        <f>IFERROR(VLOOKUP(Tableau2[[#This Row],[Nom association/Sigle]],Tableau1[],4,FALSE),"")</f>
        <v/>
      </c>
      <c r="M1004" s="324" t="str">
        <f>IFERROR(VLOOKUP(Tableau2[[#This Row],[Nom association/Sigle]],Tableau1[],5,FALSE),"")</f>
        <v/>
      </c>
      <c r="N1004" s="73" t="str">
        <f>IFERROR(VLOOKUP(Tableau2[[#This Row],[Nom association/Sigle]],Tableau1[],6,FALSE),"")</f>
        <v/>
      </c>
      <c r="O1004" s="324" t="str">
        <f>IFERROR(VLOOKUP(Tableau2[[#This Row],[Nom association/Sigle]],Tableau1[],7,FALSE),"")</f>
        <v/>
      </c>
      <c r="P1004" s="222"/>
      <c r="Q1004" s="333"/>
      <c r="R1004" s="222"/>
      <c r="S1004" s="223"/>
      <c r="T1004" s="224"/>
      <c r="U1004" s="224"/>
      <c r="V1004" s="222"/>
      <c r="W1004" s="220"/>
      <c r="X1004" s="220" t="str">
        <f>IF(ISBLANK(Tableau2[[#This Row],[Date de début]]),"",UPPER(TEXT(Tableau2[[#This Row],[Date de début]],"mmm")))</f>
        <v/>
      </c>
      <c r="Y1004" s="219" t="str">
        <f>IF(ISBLANK(Tableau2[[#This Row],[Date de début]]),"",UPPER(TEXT(Tableau2[[#This Row],[Date de début]],"AAAA")))</f>
        <v/>
      </c>
      <c r="Z1004" s="220"/>
      <c r="AA1004" s="218" t="str">
        <f>IF(ISBLANK(Tableau2[[#This Row],[Date de fin]]),"",UPPER(TEXT(Tableau2[[#This Row],[Date de fin]],"mmm")))</f>
        <v/>
      </c>
      <c r="AB1004" s="221" t="str">
        <f>IF(ISBLANK(Tableau2[[#This Row],[Date de fin]]),"",UPPER(TEXT(Tableau2[[#This Row],[Date de fin]],"AAAA")))</f>
        <v/>
      </c>
      <c r="AC1004" s="229">
        <f>DATEDIF(Tableau2[[#This Row],[Date de début]],Tableau2[[#This Row],[Date de fin]],"m")</f>
        <v>0</v>
      </c>
      <c r="AD1004" s="224"/>
      <c r="AE1004" s="225"/>
      <c r="AF1004" s="225"/>
      <c r="AG1004" s="222"/>
      <c r="AH1004" s="227"/>
      <c r="AI1004" s="226"/>
      <c r="AJ1004" s="340"/>
      <c r="AK1004" s="341">
        <f t="shared" si="17"/>
        <v>0</v>
      </c>
      <c r="AL1004" s="342"/>
    </row>
    <row r="1005" spans="3:38" ht="14" x14ac:dyDescent="0.35">
      <c r="C1005" s="241"/>
      <c r="D1005" s="225" t="str">
        <f>IF(ISBLANK(Tableau2[[#This Row],[Date de signature]]),"",UPPER(TEXT(Tableau2[[#This Row],[Date de signature]],"mmm")))</f>
        <v/>
      </c>
      <c r="E1005" s="231" t="str">
        <f>IF(ISBLANK(Tableau2[[#This Row],[Date de signature]]),"",UPPER(TEXT(Tableau2[[#This Row],[Date de signature]],"AAAA")))</f>
        <v/>
      </c>
      <c r="F1005" s="240"/>
      <c r="G1005" s="242"/>
      <c r="H1005" s="328"/>
      <c r="I1005" s="327"/>
      <c r="J1005" s="333"/>
      <c r="K1005" s="324" t="str">
        <f>IFERROR(VLOOKUP(Tableau2[[#This Row],[Nom association/Sigle]],Tableau1[],2,FALSE),"")</f>
        <v/>
      </c>
      <c r="L1005" s="324" t="str">
        <f>IFERROR(VLOOKUP(Tableau2[[#This Row],[Nom association/Sigle]],Tableau1[],4,FALSE),"")</f>
        <v/>
      </c>
      <c r="M1005" s="324" t="str">
        <f>IFERROR(VLOOKUP(Tableau2[[#This Row],[Nom association/Sigle]],Tableau1[],5,FALSE),"")</f>
        <v/>
      </c>
      <c r="N1005" s="73" t="str">
        <f>IFERROR(VLOOKUP(Tableau2[[#This Row],[Nom association/Sigle]],Tableau1[],6,FALSE),"")</f>
        <v/>
      </c>
      <c r="O1005" s="324" t="str">
        <f>IFERROR(VLOOKUP(Tableau2[[#This Row],[Nom association/Sigle]],Tableau1[],7,FALSE),"")</f>
        <v/>
      </c>
      <c r="P1005" s="222"/>
      <c r="Q1005" s="333"/>
      <c r="R1005" s="222"/>
      <c r="S1005" s="223"/>
      <c r="T1005" s="224"/>
      <c r="U1005" s="224"/>
      <c r="V1005" s="222"/>
      <c r="W1005" s="220"/>
      <c r="X1005" s="220" t="str">
        <f>IF(ISBLANK(Tableau2[[#This Row],[Date de début]]),"",UPPER(TEXT(Tableau2[[#This Row],[Date de début]],"mmm")))</f>
        <v/>
      </c>
      <c r="Y1005" s="219" t="str">
        <f>IF(ISBLANK(Tableau2[[#This Row],[Date de début]]),"",UPPER(TEXT(Tableau2[[#This Row],[Date de début]],"AAAA")))</f>
        <v/>
      </c>
      <c r="Z1005" s="220"/>
      <c r="AA1005" s="218" t="str">
        <f>IF(ISBLANK(Tableau2[[#This Row],[Date de fin]]),"",UPPER(TEXT(Tableau2[[#This Row],[Date de fin]],"mmm")))</f>
        <v/>
      </c>
      <c r="AB1005" s="221" t="str">
        <f>IF(ISBLANK(Tableau2[[#This Row],[Date de fin]]),"",UPPER(TEXT(Tableau2[[#This Row],[Date de fin]],"AAAA")))</f>
        <v/>
      </c>
      <c r="AC1005" s="229">
        <f>DATEDIF(Tableau2[[#This Row],[Date de début]],Tableau2[[#This Row],[Date de fin]],"m")</f>
        <v>0</v>
      </c>
      <c r="AD1005" s="224"/>
      <c r="AE1005" s="225"/>
      <c r="AF1005" s="225"/>
      <c r="AG1005" s="222"/>
      <c r="AH1005" s="227"/>
      <c r="AI1005" s="226"/>
      <c r="AJ1005" s="340"/>
      <c r="AK1005" s="341">
        <f t="shared" si="17"/>
        <v>0</v>
      </c>
      <c r="AL1005" s="342"/>
    </row>
    <row r="1006" spans="3:38" ht="14" x14ac:dyDescent="0.35">
      <c r="C1006" s="241"/>
      <c r="D1006" s="225" t="str">
        <f>IF(ISBLANK(Tableau2[[#This Row],[Date de signature]]),"",UPPER(TEXT(Tableau2[[#This Row],[Date de signature]],"mmm")))</f>
        <v/>
      </c>
      <c r="E1006" s="231" t="str">
        <f>IF(ISBLANK(Tableau2[[#This Row],[Date de signature]]),"",UPPER(TEXT(Tableau2[[#This Row],[Date de signature]],"AAAA")))</f>
        <v/>
      </c>
      <c r="F1006" s="240"/>
      <c r="G1006" s="242"/>
      <c r="H1006" s="328"/>
      <c r="I1006" s="327"/>
      <c r="J1006" s="333"/>
      <c r="K1006" s="324" t="str">
        <f>IFERROR(VLOOKUP(Tableau2[[#This Row],[Nom association/Sigle]],Tableau1[],2,FALSE),"")</f>
        <v/>
      </c>
      <c r="L1006" s="324" t="str">
        <f>IFERROR(VLOOKUP(Tableau2[[#This Row],[Nom association/Sigle]],Tableau1[],4,FALSE),"")</f>
        <v/>
      </c>
      <c r="M1006" s="324" t="str">
        <f>IFERROR(VLOOKUP(Tableau2[[#This Row],[Nom association/Sigle]],Tableau1[],5,FALSE),"")</f>
        <v/>
      </c>
      <c r="N1006" s="73" t="str">
        <f>IFERROR(VLOOKUP(Tableau2[[#This Row],[Nom association/Sigle]],Tableau1[],6,FALSE),"")</f>
        <v/>
      </c>
      <c r="O1006" s="324" t="str">
        <f>IFERROR(VLOOKUP(Tableau2[[#This Row],[Nom association/Sigle]],Tableau1[],7,FALSE),"")</f>
        <v/>
      </c>
      <c r="P1006" s="222"/>
      <c r="Q1006" s="333"/>
      <c r="R1006" s="222"/>
      <c r="S1006" s="223"/>
      <c r="T1006" s="224"/>
      <c r="U1006" s="224"/>
      <c r="V1006" s="222"/>
      <c r="W1006" s="220"/>
      <c r="X1006" s="220" t="str">
        <f>IF(ISBLANK(Tableau2[[#This Row],[Date de début]]),"",UPPER(TEXT(Tableau2[[#This Row],[Date de début]],"mmm")))</f>
        <v/>
      </c>
      <c r="Y1006" s="219" t="str">
        <f>IF(ISBLANK(Tableau2[[#This Row],[Date de début]]),"",UPPER(TEXT(Tableau2[[#This Row],[Date de début]],"AAAA")))</f>
        <v/>
      </c>
      <c r="Z1006" s="220"/>
      <c r="AA1006" s="218" t="str">
        <f>IF(ISBLANK(Tableau2[[#This Row],[Date de fin]]),"",UPPER(TEXT(Tableau2[[#This Row],[Date de fin]],"mmm")))</f>
        <v/>
      </c>
      <c r="AB1006" s="221" t="str">
        <f>IF(ISBLANK(Tableau2[[#This Row],[Date de fin]]),"",UPPER(TEXT(Tableau2[[#This Row],[Date de fin]],"AAAA")))</f>
        <v/>
      </c>
      <c r="AC1006" s="229">
        <f>DATEDIF(Tableau2[[#This Row],[Date de début]],Tableau2[[#This Row],[Date de fin]],"m")</f>
        <v>0</v>
      </c>
      <c r="AD1006" s="224"/>
      <c r="AE1006" s="225"/>
      <c r="AF1006" s="225"/>
      <c r="AG1006" s="222"/>
      <c r="AH1006" s="227"/>
      <c r="AI1006" s="226"/>
      <c r="AJ1006" s="340"/>
      <c r="AK1006" s="341">
        <f t="shared" si="17"/>
        <v>0</v>
      </c>
      <c r="AL1006" s="342"/>
    </row>
    <row r="1007" spans="3:38" ht="14" x14ac:dyDescent="0.35">
      <c r="C1007" s="241"/>
      <c r="D1007" s="225" t="str">
        <f>IF(ISBLANK(Tableau2[[#This Row],[Date de signature]]),"",UPPER(TEXT(Tableau2[[#This Row],[Date de signature]],"mmm")))</f>
        <v/>
      </c>
      <c r="E1007" s="231" t="str">
        <f>IF(ISBLANK(Tableau2[[#This Row],[Date de signature]]),"",UPPER(TEXT(Tableau2[[#This Row],[Date de signature]],"AAAA")))</f>
        <v/>
      </c>
      <c r="F1007" s="240"/>
      <c r="G1007" s="242"/>
      <c r="H1007" s="328"/>
      <c r="I1007" s="327"/>
      <c r="J1007" s="333"/>
      <c r="K1007" s="324" t="str">
        <f>IFERROR(VLOOKUP(Tableau2[[#This Row],[Nom association/Sigle]],Tableau1[],2,FALSE),"")</f>
        <v/>
      </c>
      <c r="L1007" s="324" t="str">
        <f>IFERROR(VLOOKUP(Tableau2[[#This Row],[Nom association/Sigle]],Tableau1[],4,FALSE),"")</f>
        <v/>
      </c>
      <c r="M1007" s="324" t="str">
        <f>IFERROR(VLOOKUP(Tableau2[[#This Row],[Nom association/Sigle]],Tableau1[],5,FALSE),"")</f>
        <v/>
      </c>
      <c r="N1007" s="73" t="str">
        <f>IFERROR(VLOOKUP(Tableau2[[#This Row],[Nom association/Sigle]],Tableau1[],6,FALSE),"")</f>
        <v/>
      </c>
      <c r="O1007" s="324" t="str">
        <f>IFERROR(VLOOKUP(Tableau2[[#This Row],[Nom association/Sigle]],Tableau1[],7,FALSE),"")</f>
        <v/>
      </c>
      <c r="P1007" s="222"/>
      <c r="Q1007" s="333"/>
      <c r="R1007" s="222"/>
      <c r="S1007" s="223"/>
      <c r="T1007" s="224"/>
      <c r="U1007" s="224"/>
      <c r="V1007" s="222"/>
      <c r="W1007" s="220"/>
      <c r="X1007" s="220" t="str">
        <f>IF(ISBLANK(Tableau2[[#This Row],[Date de début]]),"",UPPER(TEXT(Tableau2[[#This Row],[Date de début]],"mmm")))</f>
        <v/>
      </c>
      <c r="Y1007" s="219" t="str">
        <f>IF(ISBLANK(Tableau2[[#This Row],[Date de début]]),"",UPPER(TEXT(Tableau2[[#This Row],[Date de début]],"AAAA")))</f>
        <v/>
      </c>
      <c r="Z1007" s="220"/>
      <c r="AA1007" s="218" t="str">
        <f>IF(ISBLANK(Tableau2[[#This Row],[Date de fin]]),"",UPPER(TEXT(Tableau2[[#This Row],[Date de fin]],"mmm")))</f>
        <v/>
      </c>
      <c r="AB1007" s="221" t="str">
        <f>IF(ISBLANK(Tableau2[[#This Row],[Date de fin]]),"",UPPER(TEXT(Tableau2[[#This Row],[Date de fin]],"AAAA")))</f>
        <v/>
      </c>
      <c r="AC1007" s="229">
        <f>DATEDIF(Tableau2[[#This Row],[Date de début]],Tableau2[[#This Row],[Date de fin]],"m")</f>
        <v>0</v>
      </c>
      <c r="AD1007" s="224"/>
      <c r="AE1007" s="225"/>
      <c r="AF1007" s="225"/>
      <c r="AG1007" s="222"/>
      <c r="AH1007" s="227"/>
      <c r="AI1007" s="226"/>
      <c r="AJ1007" s="340"/>
      <c r="AK1007" s="341">
        <f t="shared" si="17"/>
        <v>0</v>
      </c>
      <c r="AL1007" s="342"/>
    </row>
    <row r="1008" spans="3:38" ht="14" x14ac:dyDescent="0.35">
      <c r="C1008" s="241"/>
      <c r="D1008" s="225" t="str">
        <f>IF(ISBLANK(Tableau2[[#This Row],[Date de signature]]),"",UPPER(TEXT(Tableau2[[#This Row],[Date de signature]],"mmm")))</f>
        <v/>
      </c>
      <c r="E1008" s="231" t="str">
        <f>IF(ISBLANK(Tableau2[[#This Row],[Date de signature]]),"",UPPER(TEXT(Tableau2[[#This Row],[Date de signature]],"AAAA")))</f>
        <v/>
      </c>
      <c r="F1008" s="240"/>
      <c r="G1008" s="242"/>
      <c r="H1008" s="328"/>
      <c r="I1008" s="327"/>
      <c r="J1008" s="333"/>
      <c r="K1008" s="324" t="str">
        <f>IFERROR(VLOOKUP(Tableau2[[#This Row],[Nom association/Sigle]],Tableau1[],2,FALSE),"")</f>
        <v/>
      </c>
      <c r="L1008" s="324" t="str">
        <f>IFERROR(VLOOKUP(Tableau2[[#This Row],[Nom association/Sigle]],Tableau1[],4,FALSE),"")</f>
        <v/>
      </c>
      <c r="M1008" s="324" t="str">
        <f>IFERROR(VLOOKUP(Tableau2[[#This Row],[Nom association/Sigle]],Tableau1[],5,FALSE),"")</f>
        <v/>
      </c>
      <c r="N1008" s="73" t="str">
        <f>IFERROR(VLOOKUP(Tableau2[[#This Row],[Nom association/Sigle]],Tableau1[],6,FALSE),"")</f>
        <v/>
      </c>
      <c r="O1008" s="324" t="str">
        <f>IFERROR(VLOOKUP(Tableau2[[#This Row],[Nom association/Sigle]],Tableau1[],7,FALSE),"")</f>
        <v/>
      </c>
      <c r="P1008" s="222"/>
      <c r="Q1008" s="333"/>
      <c r="R1008" s="222"/>
      <c r="S1008" s="223"/>
      <c r="T1008" s="224"/>
      <c r="U1008" s="224"/>
      <c r="V1008" s="222"/>
      <c r="W1008" s="220"/>
      <c r="X1008" s="220" t="str">
        <f>IF(ISBLANK(Tableau2[[#This Row],[Date de début]]),"",UPPER(TEXT(Tableau2[[#This Row],[Date de début]],"mmm")))</f>
        <v/>
      </c>
      <c r="Y1008" s="219" t="str">
        <f>IF(ISBLANK(Tableau2[[#This Row],[Date de début]]),"",UPPER(TEXT(Tableau2[[#This Row],[Date de début]],"AAAA")))</f>
        <v/>
      </c>
      <c r="Z1008" s="220"/>
      <c r="AA1008" s="218" t="str">
        <f>IF(ISBLANK(Tableau2[[#This Row],[Date de fin]]),"",UPPER(TEXT(Tableau2[[#This Row],[Date de fin]],"mmm")))</f>
        <v/>
      </c>
      <c r="AB1008" s="221" t="str">
        <f>IF(ISBLANK(Tableau2[[#This Row],[Date de fin]]),"",UPPER(TEXT(Tableau2[[#This Row],[Date de fin]],"AAAA")))</f>
        <v/>
      </c>
      <c r="AC1008" s="229">
        <f>DATEDIF(Tableau2[[#This Row],[Date de début]],Tableau2[[#This Row],[Date de fin]],"m")</f>
        <v>0</v>
      </c>
      <c r="AD1008" s="224"/>
      <c r="AE1008" s="225"/>
      <c r="AF1008" s="225"/>
      <c r="AG1008" s="222"/>
      <c r="AH1008" s="227"/>
      <c r="AI1008" s="226"/>
      <c r="AJ1008" s="340"/>
      <c r="AK1008" s="341">
        <f t="shared" si="17"/>
        <v>0</v>
      </c>
      <c r="AL1008" s="342"/>
    </row>
    <row r="1009" spans="3:38" ht="14" x14ac:dyDescent="0.35">
      <c r="C1009" s="241"/>
      <c r="D1009" s="225" t="str">
        <f>IF(ISBLANK(Tableau2[[#This Row],[Date de signature]]),"",UPPER(TEXT(Tableau2[[#This Row],[Date de signature]],"mmm")))</f>
        <v/>
      </c>
      <c r="E1009" s="231" t="str">
        <f>IF(ISBLANK(Tableau2[[#This Row],[Date de signature]]),"",UPPER(TEXT(Tableau2[[#This Row],[Date de signature]],"AAAA")))</f>
        <v/>
      </c>
      <c r="F1009" s="240"/>
      <c r="G1009" s="242"/>
      <c r="H1009" s="328"/>
      <c r="I1009" s="327"/>
      <c r="J1009" s="333"/>
      <c r="K1009" s="324" t="str">
        <f>IFERROR(VLOOKUP(Tableau2[[#This Row],[Nom association/Sigle]],Tableau1[],2,FALSE),"")</f>
        <v/>
      </c>
      <c r="L1009" s="324" t="str">
        <f>IFERROR(VLOOKUP(Tableau2[[#This Row],[Nom association/Sigle]],Tableau1[],4,FALSE),"")</f>
        <v/>
      </c>
      <c r="M1009" s="324" t="str">
        <f>IFERROR(VLOOKUP(Tableau2[[#This Row],[Nom association/Sigle]],Tableau1[],5,FALSE),"")</f>
        <v/>
      </c>
      <c r="N1009" s="73" t="str">
        <f>IFERROR(VLOOKUP(Tableau2[[#This Row],[Nom association/Sigle]],Tableau1[],6,FALSE),"")</f>
        <v/>
      </c>
      <c r="O1009" s="324" t="str">
        <f>IFERROR(VLOOKUP(Tableau2[[#This Row],[Nom association/Sigle]],Tableau1[],7,FALSE),"")</f>
        <v/>
      </c>
      <c r="P1009" s="222"/>
      <c r="Q1009" s="333"/>
      <c r="R1009" s="222"/>
      <c r="S1009" s="223"/>
      <c r="T1009" s="224"/>
      <c r="U1009" s="224"/>
      <c r="V1009" s="222"/>
      <c r="W1009" s="220"/>
      <c r="X1009" s="220" t="str">
        <f>IF(ISBLANK(Tableau2[[#This Row],[Date de début]]),"",UPPER(TEXT(Tableau2[[#This Row],[Date de début]],"mmm")))</f>
        <v/>
      </c>
      <c r="Y1009" s="219" t="str">
        <f>IF(ISBLANK(Tableau2[[#This Row],[Date de début]]),"",UPPER(TEXT(Tableau2[[#This Row],[Date de début]],"AAAA")))</f>
        <v/>
      </c>
      <c r="Z1009" s="220"/>
      <c r="AA1009" s="218" t="str">
        <f>IF(ISBLANK(Tableau2[[#This Row],[Date de fin]]),"",UPPER(TEXT(Tableau2[[#This Row],[Date de fin]],"mmm")))</f>
        <v/>
      </c>
      <c r="AB1009" s="221" t="str">
        <f>IF(ISBLANK(Tableau2[[#This Row],[Date de fin]]),"",UPPER(TEXT(Tableau2[[#This Row],[Date de fin]],"AAAA")))</f>
        <v/>
      </c>
      <c r="AC1009" s="229">
        <f>DATEDIF(Tableau2[[#This Row],[Date de début]],Tableau2[[#This Row],[Date de fin]],"m")</f>
        <v>0</v>
      </c>
      <c r="AD1009" s="224"/>
      <c r="AE1009" s="225"/>
      <c r="AF1009" s="225"/>
      <c r="AG1009" s="222"/>
      <c r="AH1009" s="227"/>
      <c r="AI1009" s="226"/>
      <c r="AJ1009" s="340"/>
      <c r="AK1009" s="341">
        <f t="shared" si="17"/>
        <v>0</v>
      </c>
      <c r="AL1009" s="342"/>
    </row>
    <row r="1010" spans="3:38" ht="14" x14ac:dyDescent="0.35">
      <c r="C1010" s="241"/>
      <c r="D1010" s="225" t="str">
        <f>IF(ISBLANK(Tableau2[[#This Row],[Date de signature]]),"",UPPER(TEXT(Tableau2[[#This Row],[Date de signature]],"mmm")))</f>
        <v/>
      </c>
      <c r="E1010" s="231" t="str">
        <f>IF(ISBLANK(Tableau2[[#This Row],[Date de signature]]),"",UPPER(TEXT(Tableau2[[#This Row],[Date de signature]],"AAAA")))</f>
        <v/>
      </c>
      <c r="F1010" s="240"/>
      <c r="G1010" s="242"/>
      <c r="H1010" s="328"/>
      <c r="I1010" s="327"/>
      <c r="J1010" s="333"/>
      <c r="K1010" s="324" t="str">
        <f>IFERROR(VLOOKUP(Tableau2[[#This Row],[Nom association/Sigle]],Tableau1[],2,FALSE),"")</f>
        <v/>
      </c>
      <c r="L1010" s="324" t="str">
        <f>IFERROR(VLOOKUP(Tableau2[[#This Row],[Nom association/Sigle]],Tableau1[],4,FALSE),"")</f>
        <v/>
      </c>
      <c r="M1010" s="324" t="str">
        <f>IFERROR(VLOOKUP(Tableau2[[#This Row],[Nom association/Sigle]],Tableau1[],5,FALSE),"")</f>
        <v/>
      </c>
      <c r="N1010" s="73" t="str">
        <f>IFERROR(VLOOKUP(Tableau2[[#This Row],[Nom association/Sigle]],Tableau1[],6,FALSE),"")</f>
        <v/>
      </c>
      <c r="O1010" s="324" t="str">
        <f>IFERROR(VLOOKUP(Tableau2[[#This Row],[Nom association/Sigle]],Tableau1[],7,FALSE),"")</f>
        <v/>
      </c>
      <c r="P1010" s="222"/>
      <c r="Q1010" s="333"/>
      <c r="R1010" s="222"/>
      <c r="S1010" s="223"/>
      <c r="T1010" s="224"/>
      <c r="U1010" s="224"/>
      <c r="V1010" s="222"/>
      <c r="W1010" s="220"/>
      <c r="X1010" s="220" t="str">
        <f>IF(ISBLANK(Tableau2[[#This Row],[Date de début]]),"",UPPER(TEXT(Tableau2[[#This Row],[Date de début]],"mmm")))</f>
        <v/>
      </c>
      <c r="Y1010" s="219" t="str">
        <f>IF(ISBLANK(Tableau2[[#This Row],[Date de début]]),"",UPPER(TEXT(Tableau2[[#This Row],[Date de début]],"AAAA")))</f>
        <v/>
      </c>
      <c r="Z1010" s="220"/>
      <c r="AA1010" s="218" t="str">
        <f>IF(ISBLANK(Tableau2[[#This Row],[Date de fin]]),"",UPPER(TEXT(Tableau2[[#This Row],[Date de fin]],"mmm")))</f>
        <v/>
      </c>
      <c r="AB1010" s="221" t="str">
        <f>IF(ISBLANK(Tableau2[[#This Row],[Date de fin]]),"",UPPER(TEXT(Tableau2[[#This Row],[Date de fin]],"AAAA")))</f>
        <v/>
      </c>
      <c r="AC1010" s="229">
        <f>DATEDIF(Tableau2[[#This Row],[Date de début]],Tableau2[[#This Row],[Date de fin]],"m")</f>
        <v>0</v>
      </c>
      <c r="AD1010" s="224"/>
      <c r="AE1010" s="225"/>
      <c r="AF1010" s="225"/>
      <c r="AG1010" s="222"/>
      <c r="AH1010" s="227"/>
      <c r="AI1010" s="226"/>
      <c r="AJ1010" s="340"/>
      <c r="AK1010" s="341">
        <f t="shared" si="17"/>
        <v>0</v>
      </c>
      <c r="AL1010" s="342"/>
    </row>
    <row r="1011" spans="3:38" ht="14" x14ac:dyDescent="0.35">
      <c r="C1011" s="241"/>
      <c r="D1011" s="225" t="str">
        <f>IF(ISBLANK(Tableau2[[#This Row],[Date de signature]]),"",UPPER(TEXT(Tableau2[[#This Row],[Date de signature]],"mmm")))</f>
        <v/>
      </c>
      <c r="E1011" s="231" t="str">
        <f>IF(ISBLANK(Tableau2[[#This Row],[Date de signature]]),"",UPPER(TEXT(Tableau2[[#This Row],[Date de signature]],"AAAA")))</f>
        <v/>
      </c>
      <c r="F1011" s="240"/>
      <c r="G1011" s="242"/>
      <c r="H1011" s="328"/>
      <c r="I1011" s="327"/>
      <c r="J1011" s="333"/>
      <c r="K1011" s="324" t="str">
        <f>IFERROR(VLOOKUP(Tableau2[[#This Row],[Nom association/Sigle]],Tableau1[],2,FALSE),"")</f>
        <v/>
      </c>
      <c r="L1011" s="324" t="str">
        <f>IFERROR(VLOOKUP(Tableau2[[#This Row],[Nom association/Sigle]],Tableau1[],4,FALSE),"")</f>
        <v/>
      </c>
      <c r="M1011" s="324" t="str">
        <f>IFERROR(VLOOKUP(Tableau2[[#This Row],[Nom association/Sigle]],Tableau1[],5,FALSE),"")</f>
        <v/>
      </c>
      <c r="N1011" s="73" t="str">
        <f>IFERROR(VLOOKUP(Tableau2[[#This Row],[Nom association/Sigle]],Tableau1[],6,FALSE),"")</f>
        <v/>
      </c>
      <c r="O1011" s="324" t="str">
        <f>IFERROR(VLOOKUP(Tableau2[[#This Row],[Nom association/Sigle]],Tableau1[],7,FALSE),"")</f>
        <v/>
      </c>
      <c r="P1011" s="222"/>
      <c r="Q1011" s="333"/>
      <c r="R1011" s="222"/>
      <c r="S1011" s="223"/>
      <c r="T1011" s="224"/>
      <c r="U1011" s="224"/>
      <c r="V1011" s="222"/>
      <c r="W1011" s="220"/>
      <c r="X1011" s="220" t="str">
        <f>IF(ISBLANK(Tableau2[[#This Row],[Date de début]]),"",UPPER(TEXT(Tableau2[[#This Row],[Date de début]],"mmm")))</f>
        <v/>
      </c>
      <c r="Y1011" s="219" t="str">
        <f>IF(ISBLANK(Tableau2[[#This Row],[Date de début]]),"",UPPER(TEXT(Tableau2[[#This Row],[Date de début]],"AAAA")))</f>
        <v/>
      </c>
      <c r="Z1011" s="220"/>
      <c r="AA1011" s="218" t="str">
        <f>IF(ISBLANK(Tableau2[[#This Row],[Date de fin]]),"",UPPER(TEXT(Tableau2[[#This Row],[Date de fin]],"mmm")))</f>
        <v/>
      </c>
      <c r="AB1011" s="221" t="str">
        <f>IF(ISBLANK(Tableau2[[#This Row],[Date de fin]]),"",UPPER(TEXT(Tableau2[[#This Row],[Date de fin]],"AAAA")))</f>
        <v/>
      </c>
      <c r="AC1011" s="229">
        <f>DATEDIF(Tableau2[[#This Row],[Date de début]],Tableau2[[#This Row],[Date de fin]],"m")</f>
        <v>0</v>
      </c>
      <c r="AD1011" s="224"/>
      <c r="AE1011" s="225"/>
      <c r="AF1011" s="225"/>
      <c r="AG1011" s="222"/>
      <c r="AH1011" s="227"/>
      <c r="AI1011" s="226"/>
      <c r="AJ1011" s="340"/>
      <c r="AK1011" s="341">
        <f t="shared" si="17"/>
        <v>0</v>
      </c>
      <c r="AL1011" s="342"/>
    </row>
    <row r="1012" spans="3:38" ht="14" x14ac:dyDescent="0.35">
      <c r="C1012" s="241"/>
      <c r="D1012" s="225" t="str">
        <f>IF(ISBLANK(Tableau2[[#This Row],[Date de signature]]),"",UPPER(TEXT(Tableau2[[#This Row],[Date de signature]],"mmm")))</f>
        <v/>
      </c>
      <c r="E1012" s="231" t="str">
        <f>IF(ISBLANK(Tableau2[[#This Row],[Date de signature]]),"",UPPER(TEXT(Tableau2[[#This Row],[Date de signature]],"AAAA")))</f>
        <v/>
      </c>
      <c r="F1012" s="240"/>
      <c r="G1012" s="242"/>
      <c r="H1012" s="328"/>
      <c r="I1012" s="327"/>
      <c r="J1012" s="333"/>
      <c r="K1012" s="324" t="str">
        <f>IFERROR(VLOOKUP(Tableau2[[#This Row],[Nom association/Sigle]],Tableau1[],2,FALSE),"")</f>
        <v/>
      </c>
      <c r="L1012" s="324" t="str">
        <f>IFERROR(VLOOKUP(Tableau2[[#This Row],[Nom association/Sigle]],Tableau1[],4,FALSE),"")</f>
        <v/>
      </c>
      <c r="M1012" s="324" t="str">
        <f>IFERROR(VLOOKUP(Tableau2[[#This Row],[Nom association/Sigle]],Tableau1[],5,FALSE),"")</f>
        <v/>
      </c>
      <c r="N1012" s="73" t="str">
        <f>IFERROR(VLOOKUP(Tableau2[[#This Row],[Nom association/Sigle]],Tableau1[],6,FALSE),"")</f>
        <v/>
      </c>
      <c r="O1012" s="324" t="str">
        <f>IFERROR(VLOOKUP(Tableau2[[#This Row],[Nom association/Sigle]],Tableau1[],7,FALSE),"")</f>
        <v/>
      </c>
      <c r="P1012" s="222"/>
      <c r="Q1012" s="333"/>
      <c r="R1012" s="222"/>
      <c r="S1012" s="223"/>
      <c r="T1012" s="224"/>
      <c r="U1012" s="224"/>
      <c r="V1012" s="222"/>
      <c r="W1012" s="220"/>
      <c r="X1012" s="220" t="str">
        <f>IF(ISBLANK(Tableau2[[#This Row],[Date de début]]),"",UPPER(TEXT(Tableau2[[#This Row],[Date de début]],"mmm")))</f>
        <v/>
      </c>
      <c r="Y1012" s="219" t="str">
        <f>IF(ISBLANK(Tableau2[[#This Row],[Date de début]]),"",UPPER(TEXT(Tableau2[[#This Row],[Date de début]],"AAAA")))</f>
        <v/>
      </c>
      <c r="Z1012" s="220"/>
      <c r="AA1012" s="218" t="str">
        <f>IF(ISBLANK(Tableau2[[#This Row],[Date de fin]]),"",UPPER(TEXT(Tableau2[[#This Row],[Date de fin]],"mmm")))</f>
        <v/>
      </c>
      <c r="AB1012" s="221" t="str">
        <f>IF(ISBLANK(Tableau2[[#This Row],[Date de fin]]),"",UPPER(TEXT(Tableau2[[#This Row],[Date de fin]],"AAAA")))</f>
        <v/>
      </c>
      <c r="AC1012" s="229">
        <f>DATEDIF(Tableau2[[#This Row],[Date de début]],Tableau2[[#This Row],[Date de fin]],"m")</f>
        <v>0</v>
      </c>
      <c r="AD1012" s="224"/>
      <c r="AE1012" s="225"/>
      <c r="AF1012" s="225"/>
      <c r="AG1012" s="222"/>
      <c r="AH1012" s="227"/>
      <c r="AI1012" s="226"/>
      <c r="AJ1012" s="340"/>
      <c r="AK1012" s="341">
        <f t="shared" si="17"/>
        <v>0</v>
      </c>
      <c r="AL1012" s="342"/>
    </row>
    <row r="1013" spans="3:38" ht="14" x14ac:dyDescent="0.35">
      <c r="C1013" s="241"/>
      <c r="D1013" s="225" t="str">
        <f>IF(ISBLANK(Tableau2[[#This Row],[Date de signature]]),"",UPPER(TEXT(Tableau2[[#This Row],[Date de signature]],"mmm")))</f>
        <v/>
      </c>
      <c r="E1013" s="231" t="str">
        <f>IF(ISBLANK(Tableau2[[#This Row],[Date de signature]]),"",UPPER(TEXT(Tableau2[[#This Row],[Date de signature]],"AAAA")))</f>
        <v/>
      </c>
      <c r="F1013" s="240"/>
      <c r="G1013" s="242"/>
      <c r="H1013" s="328"/>
      <c r="I1013" s="327"/>
      <c r="J1013" s="333"/>
      <c r="K1013" s="324" t="str">
        <f>IFERROR(VLOOKUP(Tableau2[[#This Row],[Nom association/Sigle]],Tableau1[],2,FALSE),"")</f>
        <v/>
      </c>
      <c r="L1013" s="324" t="str">
        <f>IFERROR(VLOOKUP(Tableau2[[#This Row],[Nom association/Sigle]],Tableau1[],4,FALSE),"")</f>
        <v/>
      </c>
      <c r="M1013" s="324" t="str">
        <f>IFERROR(VLOOKUP(Tableau2[[#This Row],[Nom association/Sigle]],Tableau1[],5,FALSE),"")</f>
        <v/>
      </c>
      <c r="N1013" s="73" t="str">
        <f>IFERROR(VLOOKUP(Tableau2[[#This Row],[Nom association/Sigle]],Tableau1[],6,FALSE),"")</f>
        <v/>
      </c>
      <c r="O1013" s="324" t="str">
        <f>IFERROR(VLOOKUP(Tableau2[[#This Row],[Nom association/Sigle]],Tableau1[],7,FALSE),"")</f>
        <v/>
      </c>
      <c r="P1013" s="222"/>
      <c r="Q1013" s="333"/>
      <c r="R1013" s="222"/>
      <c r="S1013" s="223"/>
      <c r="T1013" s="224"/>
      <c r="U1013" s="224"/>
      <c r="V1013" s="222"/>
      <c r="W1013" s="220"/>
      <c r="X1013" s="220" t="str">
        <f>IF(ISBLANK(Tableau2[[#This Row],[Date de début]]),"",UPPER(TEXT(Tableau2[[#This Row],[Date de début]],"mmm")))</f>
        <v/>
      </c>
      <c r="Y1013" s="219" t="str">
        <f>IF(ISBLANK(Tableau2[[#This Row],[Date de début]]),"",UPPER(TEXT(Tableau2[[#This Row],[Date de début]],"AAAA")))</f>
        <v/>
      </c>
      <c r="Z1013" s="220"/>
      <c r="AA1013" s="218" t="str">
        <f>IF(ISBLANK(Tableau2[[#This Row],[Date de fin]]),"",UPPER(TEXT(Tableau2[[#This Row],[Date de fin]],"mmm")))</f>
        <v/>
      </c>
      <c r="AB1013" s="221" t="str">
        <f>IF(ISBLANK(Tableau2[[#This Row],[Date de fin]]),"",UPPER(TEXT(Tableau2[[#This Row],[Date de fin]],"AAAA")))</f>
        <v/>
      </c>
      <c r="AC1013" s="229">
        <f>DATEDIF(Tableau2[[#This Row],[Date de début]],Tableau2[[#This Row],[Date de fin]],"m")</f>
        <v>0</v>
      </c>
      <c r="AD1013" s="224"/>
      <c r="AE1013" s="225"/>
      <c r="AF1013" s="225"/>
      <c r="AG1013" s="222"/>
      <c r="AH1013" s="227"/>
      <c r="AI1013" s="226"/>
      <c r="AJ1013" s="340"/>
      <c r="AK1013" s="341">
        <f t="shared" si="17"/>
        <v>0</v>
      </c>
      <c r="AL1013" s="342"/>
    </row>
    <row r="1014" spans="3:38" ht="14" x14ac:dyDescent="0.35">
      <c r="C1014" s="241"/>
      <c r="D1014" s="225" t="str">
        <f>IF(ISBLANK(Tableau2[[#This Row],[Date de signature]]),"",UPPER(TEXT(Tableau2[[#This Row],[Date de signature]],"mmm")))</f>
        <v/>
      </c>
      <c r="E1014" s="231" t="str">
        <f>IF(ISBLANK(Tableau2[[#This Row],[Date de signature]]),"",UPPER(TEXT(Tableau2[[#This Row],[Date de signature]],"AAAA")))</f>
        <v/>
      </c>
      <c r="F1014" s="240"/>
      <c r="G1014" s="242"/>
      <c r="H1014" s="328"/>
      <c r="I1014" s="327"/>
      <c r="J1014" s="333"/>
      <c r="K1014" s="324" t="str">
        <f>IFERROR(VLOOKUP(Tableau2[[#This Row],[Nom association/Sigle]],Tableau1[],2,FALSE),"")</f>
        <v/>
      </c>
      <c r="L1014" s="324" t="str">
        <f>IFERROR(VLOOKUP(Tableau2[[#This Row],[Nom association/Sigle]],Tableau1[],4,FALSE),"")</f>
        <v/>
      </c>
      <c r="M1014" s="324" t="str">
        <f>IFERROR(VLOOKUP(Tableau2[[#This Row],[Nom association/Sigle]],Tableau1[],5,FALSE),"")</f>
        <v/>
      </c>
      <c r="N1014" s="73" t="str">
        <f>IFERROR(VLOOKUP(Tableau2[[#This Row],[Nom association/Sigle]],Tableau1[],6,FALSE),"")</f>
        <v/>
      </c>
      <c r="O1014" s="324" t="str">
        <f>IFERROR(VLOOKUP(Tableau2[[#This Row],[Nom association/Sigle]],Tableau1[],7,FALSE),"")</f>
        <v/>
      </c>
      <c r="P1014" s="222"/>
      <c r="Q1014" s="333"/>
      <c r="R1014" s="222"/>
      <c r="S1014" s="223"/>
      <c r="T1014" s="224"/>
      <c r="U1014" s="224"/>
      <c r="V1014" s="222"/>
      <c r="W1014" s="220"/>
      <c r="X1014" s="220" t="str">
        <f>IF(ISBLANK(Tableau2[[#This Row],[Date de début]]),"",UPPER(TEXT(Tableau2[[#This Row],[Date de début]],"mmm")))</f>
        <v/>
      </c>
      <c r="Y1014" s="219" t="str">
        <f>IF(ISBLANK(Tableau2[[#This Row],[Date de début]]),"",UPPER(TEXT(Tableau2[[#This Row],[Date de début]],"AAAA")))</f>
        <v/>
      </c>
      <c r="Z1014" s="220"/>
      <c r="AA1014" s="218" t="str">
        <f>IF(ISBLANK(Tableau2[[#This Row],[Date de fin]]),"",UPPER(TEXT(Tableau2[[#This Row],[Date de fin]],"mmm")))</f>
        <v/>
      </c>
      <c r="AB1014" s="221" t="str">
        <f>IF(ISBLANK(Tableau2[[#This Row],[Date de fin]]),"",UPPER(TEXT(Tableau2[[#This Row],[Date de fin]],"AAAA")))</f>
        <v/>
      </c>
      <c r="AC1014" s="229">
        <f>DATEDIF(Tableau2[[#This Row],[Date de début]],Tableau2[[#This Row],[Date de fin]],"m")</f>
        <v>0</v>
      </c>
      <c r="AD1014" s="224"/>
      <c r="AE1014" s="225"/>
      <c r="AF1014" s="225"/>
      <c r="AG1014" s="222"/>
      <c r="AH1014" s="227"/>
      <c r="AI1014" s="226"/>
      <c r="AJ1014" s="340"/>
      <c r="AK1014" s="341">
        <f t="shared" si="17"/>
        <v>0</v>
      </c>
      <c r="AL1014" s="342"/>
    </row>
    <row r="1015" spans="3:38" ht="14" x14ac:dyDescent="0.35">
      <c r="C1015" s="241"/>
      <c r="D1015" s="225" t="str">
        <f>IF(ISBLANK(Tableau2[[#This Row],[Date de signature]]),"",UPPER(TEXT(Tableau2[[#This Row],[Date de signature]],"mmm")))</f>
        <v/>
      </c>
      <c r="E1015" s="231" t="str">
        <f>IF(ISBLANK(Tableau2[[#This Row],[Date de signature]]),"",UPPER(TEXT(Tableau2[[#This Row],[Date de signature]],"AAAA")))</f>
        <v/>
      </c>
      <c r="F1015" s="240"/>
      <c r="G1015" s="242"/>
      <c r="H1015" s="328"/>
      <c r="I1015" s="327"/>
      <c r="J1015" s="333"/>
      <c r="K1015" s="324" t="str">
        <f>IFERROR(VLOOKUP(Tableau2[[#This Row],[Nom association/Sigle]],Tableau1[],2,FALSE),"")</f>
        <v/>
      </c>
      <c r="L1015" s="324" t="str">
        <f>IFERROR(VLOOKUP(Tableau2[[#This Row],[Nom association/Sigle]],Tableau1[],4,FALSE),"")</f>
        <v/>
      </c>
      <c r="M1015" s="324" t="str">
        <f>IFERROR(VLOOKUP(Tableau2[[#This Row],[Nom association/Sigle]],Tableau1[],5,FALSE),"")</f>
        <v/>
      </c>
      <c r="N1015" s="73" t="str">
        <f>IFERROR(VLOOKUP(Tableau2[[#This Row],[Nom association/Sigle]],Tableau1[],6,FALSE),"")</f>
        <v/>
      </c>
      <c r="O1015" s="324" t="str">
        <f>IFERROR(VLOOKUP(Tableau2[[#This Row],[Nom association/Sigle]],Tableau1[],7,FALSE),"")</f>
        <v/>
      </c>
      <c r="P1015" s="222"/>
      <c r="Q1015" s="333"/>
      <c r="R1015" s="222"/>
      <c r="S1015" s="223"/>
      <c r="T1015" s="224"/>
      <c r="U1015" s="224"/>
      <c r="V1015" s="222"/>
      <c r="W1015" s="220"/>
      <c r="X1015" s="220" t="str">
        <f>IF(ISBLANK(Tableau2[[#This Row],[Date de début]]),"",UPPER(TEXT(Tableau2[[#This Row],[Date de début]],"mmm")))</f>
        <v/>
      </c>
      <c r="Y1015" s="219" t="str">
        <f>IF(ISBLANK(Tableau2[[#This Row],[Date de début]]),"",UPPER(TEXT(Tableau2[[#This Row],[Date de début]],"AAAA")))</f>
        <v/>
      </c>
      <c r="Z1015" s="220"/>
      <c r="AA1015" s="218" t="str">
        <f>IF(ISBLANK(Tableau2[[#This Row],[Date de fin]]),"",UPPER(TEXT(Tableau2[[#This Row],[Date de fin]],"mmm")))</f>
        <v/>
      </c>
      <c r="AB1015" s="221" t="str">
        <f>IF(ISBLANK(Tableau2[[#This Row],[Date de fin]]),"",UPPER(TEXT(Tableau2[[#This Row],[Date de fin]],"AAAA")))</f>
        <v/>
      </c>
      <c r="AC1015" s="229">
        <f>DATEDIF(Tableau2[[#This Row],[Date de début]],Tableau2[[#This Row],[Date de fin]],"m")</f>
        <v>0</v>
      </c>
      <c r="AD1015" s="224"/>
      <c r="AE1015" s="225"/>
      <c r="AF1015" s="225"/>
      <c r="AG1015" s="222"/>
      <c r="AH1015" s="227"/>
      <c r="AI1015" s="226"/>
      <c r="AJ1015" s="340"/>
      <c r="AK1015" s="341">
        <f t="shared" si="17"/>
        <v>0</v>
      </c>
      <c r="AL1015" s="342"/>
    </row>
    <row r="1016" spans="3:38" ht="14" x14ac:dyDescent="0.35">
      <c r="C1016" s="241"/>
      <c r="D1016" s="225" t="str">
        <f>IF(ISBLANK(Tableau2[[#This Row],[Date de signature]]),"",UPPER(TEXT(Tableau2[[#This Row],[Date de signature]],"mmm")))</f>
        <v/>
      </c>
      <c r="E1016" s="231" t="str">
        <f>IF(ISBLANK(Tableau2[[#This Row],[Date de signature]]),"",UPPER(TEXT(Tableau2[[#This Row],[Date de signature]],"AAAA")))</f>
        <v/>
      </c>
      <c r="F1016" s="240"/>
      <c r="G1016" s="242"/>
      <c r="H1016" s="328"/>
      <c r="I1016" s="327"/>
      <c r="J1016" s="333"/>
      <c r="K1016" s="324" t="str">
        <f>IFERROR(VLOOKUP(Tableau2[[#This Row],[Nom association/Sigle]],Tableau1[],2,FALSE),"")</f>
        <v/>
      </c>
      <c r="L1016" s="324" t="str">
        <f>IFERROR(VLOOKUP(Tableau2[[#This Row],[Nom association/Sigle]],Tableau1[],4,FALSE),"")</f>
        <v/>
      </c>
      <c r="M1016" s="324" t="str">
        <f>IFERROR(VLOOKUP(Tableau2[[#This Row],[Nom association/Sigle]],Tableau1[],5,FALSE),"")</f>
        <v/>
      </c>
      <c r="N1016" s="73" t="str">
        <f>IFERROR(VLOOKUP(Tableau2[[#This Row],[Nom association/Sigle]],Tableau1[],6,FALSE),"")</f>
        <v/>
      </c>
      <c r="O1016" s="324" t="str">
        <f>IFERROR(VLOOKUP(Tableau2[[#This Row],[Nom association/Sigle]],Tableau1[],7,FALSE),"")</f>
        <v/>
      </c>
      <c r="P1016" s="222"/>
      <c r="Q1016" s="333"/>
      <c r="R1016" s="222"/>
      <c r="S1016" s="223"/>
      <c r="T1016" s="224"/>
      <c r="U1016" s="224"/>
      <c r="V1016" s="222"/>
      <c r="W1016" s="220"/>
      <c r="X1016" s="220" t="str">
        <f>IF(ISBLANK(Tableau2[[#This Row],[Date de début]]),"",UPPER(TEXT(Tableau2[[#This Row],[Date de début]],"mmm")))</f>
        <v/>
      </c>
      <c r="Y1016" s="219" t="str">
        <f>IF(ISBLANK(Tableau2[[#This Row],[Date de début]]),"",UPPER(TEXT(Tableau2[[#This Row],[Date de début]],"AAAA")))</f>
        <v/>
      </c>
      <c r="Z1016" s="220"/>
      <c r="AA1016" s="218" t="str">
        <f>IF(ISBLANK(Tableau2[[#This Row],[Date de fin]]),"",UPPER(TEXT(Tableau2[[#This Row],[Date de fin]],"mmm")))</f>
        <v/>
      </c>
      <c r="AB1016" s="221" t="str">
        <f>IF(ISBLANK(Tableau2[[#This Row],[Date de fin]]),"",UPPER(TEXT(Tableau2[[#This Row],[Date de fin]],"AAAA")))</f>
        <v/>
      </c>
      <c r="AC1016" s="229">
        <f>DATEDIF(Tableau2[[#This Row],[Date de début]],Tableau2[[#This Row],[Date de fin]],"m")</f>
        <v>0</v>
      </c>
      <c r="AD1016" s="224"/>
      <c r="AE1016" s="225"/>
      <c r="AF1016" s="225"/>
      <c r="AG1016" s="222"/>
      <c r="AH1016" s="227"/>
      <c r="AI1016" s="226"/>
      <c r="AJ1016" s="340"/>
      <c r="AK1016" s="341">
        <f t="shared" si="17"/>
        <v>0</v>
      </c>
      <c r="AL1016" s="342"/>
    </row>
    <row r="1017" spans="3:38" ht="14" x14ac:dyDescent="0.35">
      <c r="C1017" s="241"/>
      <c r="D1017" s="225" t="str">
        <f>IF(ISBLANK(Tableau2[[#This Row],[Date de signature]]),"",UPPER(TEXT(Tableau2[[#This Row],[Date de signature]],"mmm")))</f>
        <v/>
      </c>
      <c r="E1017" s="231" t="str">
        <f>IF(ISBLANK(Tableau2[[#This Row],[Date de signature]]),"",UPPER(TEXT(Tableau2[[#This Row],[Date de signature]],"AAAA")))</f>
        <v/>
      </c>
      <c r="F1017" s="240"/>
      <c r="G1017" s="242"/>
      <c r="H1017" s="328"/>
      <c r="I1017" s="327"/>
      <c r="J1017" s="333"/>
      <c r="K1017" s="324" t="str">
        <f>IFERROR(VLOOKUP(Tableau2[[#This Row],[Nom association/Sigle]],Tableau1[],2,FALSE),"")</f>
        <v/>
      </c>
      <c r="L1017" s="324" t="str">
        <f>IFERROR(VLOOKUP(Tableau2[[#This Row],[Nom association/Sigle]],Tableau1[],4,FALSE),"")</f>
        <v/>
      </c>
      <c r="M1017" s="324" t="str">
        <f>IFERROR(VLOOKUP(Tableau2[[#This Row],[Nom association/Sigle]],Tableau1[],5,FALSE),"")</f>
        <v/>
      </c>
      <c r="N1017" s="73" t="str">
        <f>IFERROR(VLOOKUP(Tableau2[[#This Row],[Nom association/Sigle]],Tableau1[],6,FALSE),"")</f>
        <v/>
      </c>
      <c r="O1017" s="324" t="str">
        <f>IFERROR(VLOOKUP(Tableau2[[#This Row],[Nom association/Sigle]],Tableau1[],7,FALSE),"")</f>
        <v/>
      </c>
      <c r="P1017" s="222"/>
      <c r="Q1017" s="333"/>
      <c r="R1017" s="222"/>
      <c r="S1017" s="223"/>
      <c r="T1017" s="224"/>
      <c r="U1017" s="224"/>
      <c r="V1017" s="222"/>
      <c r="W1017" s="220"/>
      <c r="X1017" s="220" t="str">
        <f>IF(ISBLANK(Tableau2[[#This Row],[Date de début]]),"",UPPER(TEXT(Tableau2[[#This Row],[Date de début]],"mmm")))</f>
        <v/>
      </c>
      <c r="Y1017" s="219" t="str">
        <f>IF(ISBLANK(Tableau2[[#This Row],[Date de début]]),"",UPPER(TEXT(Tableau2[[#This Row],[Date de début]],"AAAA")))</f>
        <v/>
      </c>
      <c r="Z1017" s="220"/>
      <c r="AA1017" s="218" t="str">
        <f>IF(ISBLANK(Tableau2[[#This Row],[Date de fin]]),"",UPPER(TEXT(Tableau2[[#This Row],[Date de fin]],"mmm")))</f>
        <v/>
      </c>
      <c r="AB1017" s="221" t="str">
        <f>IF(ISBLANK(Tableau2[[#This Row],[Date de fin]]),"",UPPER(TEXT(Tableau2[[#This Row],[Date de fin]],"AAAA")))</f>
        <v/>
      </c>
      <c r="AC1017" s="229">
        <f>DATEDIF(Tableau2[[#This Row],[Date de début]],Tableau2[[#This Row],[Date de fin]],"m")</f>
        <v>0</v>
      </c>
      <c r="AD1017" s="224"/>
      <c r="AE1017" s="225"/>
      <c r="AF1017" s="225"/>
      <c r="AG1017" s="222"/>
      <c r="AH1017" s="227"/>
      <c r="AI1017" s="226"/>
      <c r="AJ1017" s="340"/>
      <c r="AK1017" s="341">
        <f t="shared" si="17"/>
        <v>0</v>
      </c>
      <c r="AL1017" s="342"/>
    </row>
    <row r="1018" spans="3:38" ht="14" x14ac:dyDescent="0.35">
      <c r="C1018" s="241"/>
      <c r="D1018" s="225" t="str">
        <f>IF(ISBLANK(Tableau2[[#This Row],[Date de signature]]),"",UPPER(TEXT(Tableau2[[#This Row],[Date de signature]],"mmm")))</f>
        <v/>
      </c>
      <c r="E1018" s="231" t="str">
        <f>IF(ISBLANK(Tableau2[[#This Row],[Date de signature]]),"",UPPER(TEXT(Tableau2[[#This Row],[Date de signature]],"AAAA")))</f>
        <v/>
      </c>
      <c r="F1018" s="240"/>
      <c r="G1018" s="242"/>
      <c r="H1018" s="328"/>
      <c r="I1018" s="327"/>
      <c r="J1018" s="333"/>
      <c r="K1018" s="324" t="str">
        <f>IFERROR(VLOOKUP(Tableau2[[#This Row],[Nom association/Sigle]],Tableau1[],2,FALSE),"")</f>
        <v/>
      </c>
      <c r="L1018" s="324" t="str">
        <f>IFERROR(VLOOKUP(Tableau2[[#This Row],[Nom association/Sigle]],Tableau1[],4,FALSE),"")</f>
        <v/>
      </c>
      <c r="M1018" s="324" t="str">
        <f>IFERROR(VLOOKUP(Tableau2[[#This Row],[Nom association/Sigle]],Tableau1[],5,FALSE),"")</f>
        <v/>
      </c>
      <c r="N1018" s="73" t="str">
        <f>IFERROR(VLOOKUP(Tableau2[[#This Row],[Nom association/Sigle]],Tableau1[],6,FALSE),"")</f>
        <v/>
      </c>
      <c r="O1018" s="324" t="str">
        <f>IFERROR(VLOOKUP(Tableau2[[#This Row],[Nom association/Sigle]],Tableau1[],7,FALSE),"")</f>
        <v/>
      </c>
      <c r="P1018" s="222"/>
      <c r="Q1018" s="333"/>
      <c r="R1018" s="222"/>
      <c r="S1018" s="223"/>
      <c r="T1018" s="224"/>
      <c r="U1018" s="224"/>
      <c r="V1018" s="222"/>
      <c r="W1018" s="220"/>
      <c r="X1018" s="220" t="str">
        <f>IF(ISBLANK(Tableau2[[#This Row],[Date de début]]),"",UPPER(TEXT(Tableau2[[#This Row],[Date de début]],"mmm")))</f>
        <v/>
      </c>
      <c r="Y1018" s="219" t="str">
        <f>IF(ISBLANK(Tableau2[[#This Row],[Date de début]]),"",UPPER(TEXT(Tableau2[[#This Row],[Date de début]],"AAAA")))</f>
        <v/>
      </c>
      <c r="Z1018" s="220"/>
      <c r="AA1018" s="218" t="str">
        <f>IF(ISBLANK(Tableau2[[#This Row],[Date de fin]]),"",UPPER(TEXT(Tableau2[[#This Row],[Date de fin]],"mmm")))</f>
        <v/>
      </c>
      <c r="AB1018" s="221" t="str">
        <f>IF(ISBLANK(Tableau2[[#This Row],[Date de fin]]),"",UPPER(TEXT(Tableau2[[#This Row],[Date de fin]],"AAAA")))</f>
        <v/>
      </c>
      <c r="AC1018" s="229">
        <f>DATEDIF(Tableau2[[#This Row],[Date de début]],Tableau2[[#This Row],[Date de fin]],"m")</f>
        <v>0</v>
      </c>
      <c r="AD1018" s="224"/>
      <c r="AE1018" s="225"/>
      <c r="AF1018" s="225"/>
      <c r="AG1018" s="222"/>
      <c r="AH1018" s="227"/>
      <c r="AI1018" s="226"/>
      <c r="AJ1018" s="340"/>
      <c r="AK1018" s="341">
        <f t="shared" si="17"/>
        <v>0</v>
      </c>
      <c r="AL1018" s="342"/>
    </row>
    <row r="1019" spans="3:38" ht="14" x14ac:dyDescent="0.35">
      <c r="C1019" s="241"/>
      <c r="D1019" s="225" t="str">
        <f>IF(ISBLANK(Tableau2[[#This Row],[Date de signature]]),"",UPPER(TEXT(Tableau2[[#This Row],[Date de signature]],"mmm")))</f>
        <v/>
      </c>
      <c r="E1019" s="231" t="str">
        <f>IF(ISBLANK(Tableau2[[#This Row],[Date de signature]]),"",UPPER(TEXT(Tableau2[[#This Row],[Date de signature]],"AAAA")))</f>
        <v/>
      </c>
      <c r="F1019" s="240"/>
      <c r="G1019" s="242"/>
      <c r="H1019" s="328"/>
      <c r="I1019" s="327"/>
      <c r="J1019" s="333"/>
      <c r="K1019" s="324" t="str">
        <f>IFERROR(VLOOKUP(Tableau2[[#This Row],[Nom association/Sigle]],Tableau1[],2,FALSE),"")</f>
        <v/>
      </c>
      <c r="L1019" s="324" t="str">
        <f>IFERROR(VLOOKUP(Tableau2[[#This Row],[Nom association/Sigle]],Tableau1[],4,FALSE),"")</f>
        <v/>
      </c>
      <c r="M1019" s="324" t="str">
        <f>IFERROR(VLOOKUP(Tableau2[[#This Row],[Nom association/Sigle]],Tableau1[],5,FALSE),"")</f>
        <v/>
      </c>
      <c r="N1019" s="73" t="str">
        <f>IFERROR(VLOOKUP(Tableau2[[#This Row],[Nom association/Sigle]],Tableau1[],6,FALSE),"")</f>
        <v/>
      </c>
      <c r="O1019" s="324" t="str">
        <f>IFERROR(VLOOKUP(Tableau2[[#This Row],[Nom association/Sigle]],Tableau1[],7,FALSE),"")</f>
        <v/>
      </c>
      <c r="P1019" s="222"/>
      <c r="Q1019" s="333"/>
      <c r="R1019" s="222"/>
      <c r="S1019" s="223"/>
      <c r="T1019" s="224"/>
      <c r="U1019" s="224"/>
      <c r="V1019" s="222"/>
      <c r="W1019" s="220"/>
      <c r="X1019" s="220" t="str">
        <f>IF(ISBLANK(Tableau2[[#This Row],[Date de début]]),"",UPPER(TEXT(Tableau2[[#This Row],[Date de début]],"mmm")))</f>
        <v/>
      </c>
      <c r="Y1019" s="219" t="str">
        <f>IF(ISBLANK(Tableau2[[#This Row],[Date de début]]),"",UPPER(TEXT(Tableau2[[#This Row],[Date de début]],"AAAA")))</f>
        <v/>
      </c>
      <c r="Z1019" s="220"/>
      <c r="AA1019" s="218" t="str">
        <f>IF(ISBLANK(Tableau2[[#This Row],[Date de fin]]),"",UPPER(TEXT(Tableau2[[#This Row],[Date de fin]],"mmm")))</f>
        <v/>
      </c>
      <c r="AB1019" s="221" t="str">
        <f>IF(ISBLANK(Tableau2[[#This Row],[Date de fin]]),"",UPPER(TEXT(Tableau2[[#This Row],[Date de fin]],"AAAA")))</f>
        <v/>
      </c>
      <c r="AC1019" s="229">
        <f>DATEDIF(Tableau2[[#This Row],[Date de début]],Tableau2[[#This Row],[Date de fin]],"m")</f>
        <v>0</v>
      </c>
      <c r="AD1019" s="224"/>
      <c r="AE1019" s="225"/>
      <c r="AF1019" s="225"/>
      <c r="AG1019" s="222"/>
      <c r="AH1019" s="227"/>
      <c r="AI1019" s="226"/>
      <c r="AJ1019" s="340"/>
      <c r="AK1019" s="341">
        <f t="shared" si="17"/>
        <v>0</v>
      </c>
      <c r="AL1019" s="342"/>
    </row>
    <row r="1020" spans="3:38" ht="14" x14ac:dyDescent="0.35">
      <c r="C1020" s="241"/>
      <c r="D1020" s="225" t="str">
        <f>IF(ISBLANK(Tableau2[[#This Row],[Date de signature]]),"",UPPER(TEXT(Tableau2[[#This Row],[Date de signature]],"mmm")))</f>
        <v/>
      </c>
      <c r="E1020" s="231" t="str">
        <f>IF(ISBLANK(Tableau2[[#This Row],[Date de signature]]),"",UPPER(TEXT(Tableau2[[#This Row],[Date de signature]],"AAAA")))</f>
        <v/>
      </c>
      <c r="F1020" s="240"/>
      <c r="G1020" s="242"/>
      <c r="H1020" s="328"/>
      <c r="I1020" s="327"/>
      <c r="J1020" s="333"/>
      <c r="K1020" s="324" t="str">
        <f>IFERROR(VLOOKUP(Tableau2[[#This Row],[Nom association/Sigle]],Tableau1[],2,FALSE),"")</f>
        <v/>
      </c>
      <c r="L1020" s="324" t="str">
        <f>IFERROR(VLOOKUP(Tableau2[[#This Row],[Nom association/Sigle]],Tableau1[],4,FALSE),"")</f>
        <v/>
      </c>
      <c r="M1020" s="324" t="str">
        <f>IFERROR(VLOOKUP(Tableau2[[#This Row],[Nom association/Sigle]],Tableau1[],5,FALSE),"")</f>
        <v/>
      </c>
      <c r="N1020" s="73" t="str">
        <f>IFERROR(VLOOKUP(Tableau2[[#This Row],[Nom association/Sigle]],Tableau1[],6,FALSE),"")</f>
        <v/>
      </c>
      <c r="O1020" s="324" t="str">
        <f>IFERROR(VLOOKUP(Tableau2[[#This Row],[Nom association/Sigle]],Tableau1[],7,FALSE),"")</f>
        <v/>
      </c>
      <c r="P1020" s="222"/>
      <c r="Q1020" s="333"/>
      <c r="R1020" s="222"/>
      <c r="S1020" s="223"/>
      <c r="T1020" s="224"/>
      <c r="U1020" s="224"/>
      <c r="V1020" s="222"/>
      <c r="W1020" s="220"/>
      <c r="X1020" s="220" t="str">
        <f>IF(ISBLANK(Tableau2[[#This Row],[Date de début]]),"",UPPER(TEXT(Tableau2[[#This Row],[Date de début]],"mmm")))</f>
        <v/>
      </c>
      <c r="Y1020" s="219" t="str">
        <f>IF(ISBLANK(Tableau2[[#This Row],[Date de début]]),"",UPPER(TEXT(Tableau2[[#This Row],[Date de début]],"AAAA")))</f>
        <v/>
      </c>
      <c r="Z1020" s="220"/>
      <c r="AA1020" s="218" t="str">
        <f>IF(ISBLANK(Tableau2[[#This Row],[Date de fin]]),"",UPPER(TEXT(Tableau2[[#This Row],[Date de fin]],"mmm")))</f>
        <v/>
      </c>
      <c r="AB1020" s="221" t="str">
        <f>IF(ISBLANK(Tableau2[[#This Row],[Date de fin]]),"",UPPER(TEXT(Tableau2[[#This Row],[Date de fin]],"AAAA")))</f>
        <v/>
      </c>
      <c r="AC1020" s="229">
        <f>DATEDIF(Tableau2[[#This Row],[Date de début]],Tableau2[[#This Row],[Date de fin]],"m")</f>
        <v>0</v>
      </c>
      <c r="AD1020" s="224"/>
      <c r="AE1020" s="225"/>
      <c r="AF1020" s="225"/>
      <c r="AG1020" s="222"/>
      <c r="AH1020" s="227"/>
      <c r="AI1020" s="226"/>
      <c r="AJ1020" s="340"/>
      <c r="AK1020" s="341">
        <f t="shared" si="17"/>
        <v>0</v>
      </c>
      <c r="AL1020" s="342"/>
    </row>
    <row r="1021" spans="3:38" ht="14" x14ac:dyDescent="0.35">
      <c r="C1021" s="241"/>
      <c r="D1021" s="225" t="str">
        <f>IF(ISBLANK(Tableau2[[#This Row],[Date de signature]]),"",UPPER(TEXT(Tableau2[[#This Row],[Date de signature]],"mmm")))</f>
        <v/>
      </c>
      <c r="E1021" s="231" t="str">
        <f>IF(ISBLANK(Tableau2[[#This Row],[Date de signature]]),"",UPPER(TEXT(Tableau2[[#This Row],[Date de signature]],"AAAA")))</f>
        <v/>
      </c>
      <c r="F1021" s="240"/>
      <c r="G1021" s="242"/>
      <c r="H1021" s="328"/>
      <c r="I1021" s="327"/>
      <c r="J1021" s="333"/>
      <c r="K1021" s="324" t="str">
        <f>IFERROR(VLOOKUP(Tableau2[[#This Row],[Nom association/Sigle]],Tableau1[],2,FALSE),"")</f>
        <v/>
      </c>
      <c r="L1021" s="324" t="str">
        <f>IFERROR(VLOOKUP(Tableau2[[#This Row],[Nom association/Sigle]],Tableau1[],4,FALSE),"")</f>
        <v/>
      </c>
      <c r="M1021" s="324" t="str">
        <f>IFERROR(VLOOKUP(Tableau2[[#This Row],[Nom association/Sigle]],Tableau1[],5,FALSE),"")</f>
        <v/>
      </c>
      <c r="N1021" s="73" t="str">
        <f>IFERROR(VLOOKUP(Tableau2[[#This Row],[Nom association/Sigle]],Tableau1[],6,FALSE),"")</f>
        <v/>
      </c>
      <c r="O1021" s="324" t="str">
        <f>IFERROR(VLOOKUP(Tableau2[[#This Row],[Nom association/Sigle]],Tableau1[],7,FALSE),"")</f>
        <v/>
      </c>
      <c r="P1021" s="222"/>
      <c r="Q1021" s="333"/>
      <c r="R1021" s="222"/>
      <c r="S1021" s="223"/>
      <c r="T1021" s="224"/>
      <c r="U1021" s="224"/>
      <c r="V1021" s="222"/>
      <c r="W1021" s="220"/>
      <c r="X1021" s="220" t="str">
        <f>IF(ISBLANK(Tableau2[[#This Row],[Date de début]]),"",UPPER(TEXT(Tableau2[[#This Row],[Date de début]],"mmm")))</f>
        <v/>
      </c>
      <c r="Y1021" s="219" t="str">
        <f>IF(ISBLANK(Tableau2[[#This Row],[Date de début]]),"",UPPER(TEXT(Tableau2[[#This Row],[Date de début]],"AAAA")))</f>
        <v/>
      </c>
      <c r="Z1021" s="220"/>
      <c r="AA1021" s="218" t="str">
        <f>IF(ISBLANK(Tableau2[[#This Row],[Date de fin]]),"",UPPER(TEXT(Tableau2[[#This Row],[Date de fin]],"mmm")))</f>
        <v/>
      </c>
      <c r="AB1021" s="221" t="str">
        <f>IF(ISBLANK(Tableau2[[#This Row],[Date de fin]]),"",UPPER(TEXT(Tableau2[[#This Row],[Date de fin]],"AAAA")))</f>
        <v/>
      </c>
      <c r="AC1021" s="229">
        <f>DATEDIF(Tableau2[[#This Row],[Date de début]],Tableau2[[#This Row],[Date de fin]],"m")</f>
        <v>0</v>
      </c>
      <c r="AD1021" s="224"/>
      <c r="AE1021" s="225"/>
      <c r="AF1021" s="225"/>
      <c r="AG1021" s="222"/>
      <c r="AH1021" s="227"/>
      <c r="AI1021" s="226"/>
      <c r="AJ1021" s="340"/>
      <c r="AK1021" s="341">
        <f t="shared" si="17"/>
        <v>0</v>
      </c>
      <c r="AL1021" s="342"/>
    </row>
    <row r="1022" spans="3:38" ht="14" x14ac:dyDescent="0.35">
      <c r="C1022" s="241"/>
      <c r="D1022" s="225" t="str">
        <f>IF(ISBLANK(Tableau2[[#This Row],[Date de signature]]),"",UPPER(TEXT(Tableau2[[#This Row],[Date de signature]],"mmm")))</f>
        <v/>
      </c>
      <c r="E1022" s="231" t="str">
        <f>IF(ISBLANK(Tableau2[[#This Row],[Date de signature]]),"",UPPER(TEXT(Tableau2[[#This Row],[Date de signature]],"AAAA")))</f>
        <v/>
      </c>
      <c r="F1022" s="240"/>
      <c r="G1022" s="242"/>
      <c r="H1022" s="328"/>
      <c r="I1022" s="327"/>
      <c r="J1022" s="333"/>
      <c r="K1022" s="324" t="str">
        <f>IFERROR(VLOOKUP(Tableau2[[#This Row],[Nom association/Sigle]],Tableau1[],2,FALSE),"")</f>
        <v/>
      </c>
      <c r="L1022" s="324" t="str">
        <f>IFERROR(VLOOKUP(Tableau2[[#This Row],[Nom association/Sigle]],Tableau1[],4,FALSE),"")</f>
        <v/>
      </c>
      <c r="M1022" s="324" t="str">
        <f>IFERROR(VLOOKUP(Tableau2[[#This Row],[Nom association/Sigle]],Tableau1[],5,FALSE),"")</f>
        <v/>
      </c>
      <c r="N1022" s="73" t="str">
        <f>IFERROR(VLOOKUP(Tableau2[[#This Row],[Nom association/Sigle]],Tableau1[],6,FALSE),"")</f>
        <v/>
      </c>
      <c r="O1022" s="324" t="str">
        <f>IFERROR(VLOOKUP(Tableau2[[#This Row],[Nom association/Sigle]],Tableau1[],7,FALSE),"")</f>
        <v/>
      </c>
      <c r="P1022" s="222"/>
      <c r="Q1022" s="333"/>
      <c r="R1022" s="222"/>
      <c r="S1022" s="223"/>
      <c r="T1022" s="224"/>
      <c r="U1022" s="224"/>
      <c r="V1022" s="222"/>
      <c r="W1022" s="220"/>
      <c r="X1022" s="220" t="str">
        <f>IF(ISBLANK(Tableau2[[#This Row],[Date de début]]),"",UPPER(TEXT(Tableau2[[#This Row],[Date de début]],"mmm")))</f>
        <v/>
      </c>
      <c r="Y1022" s="219" t="str">
        <f>IF(ISBLANK(Tableau2[[#This Row],[Date de début]]),"",UPPER(TEXT(Tableau2[[#This Row],[Date de début]],"AAAA")))</f>
        <v/>
      </c>
      <c r="Z1022" s="220"/>
      <c r="AA1022" s="218" t="str">
        <f>IF(ISBLANK(Tableau2[[#This Row],[Date de fin]]),"",UPPER(TEXT(Tableau2[[#This Row],[Date de fin]],"mmm")))</f>
        <v/>
      </c>
      <c r="AB1022" s="221" t="str">
        <f>IF(ISBLANK(Tableau2[[#This Row],[Date de fin]]),"",UPPER(TEXT(Tableau2[[#This Row],[Date de fin]],"AAAA")))</f>
        <v/>
      </c>
      <c r="AC1022" s="229">
        <f>DATEDIF(Tableau2[[#This Row],[Date de début]],Tableau2[[#This Row],[Date de fin]],"m")</f>
        <v>0</v>
      </c>
      <c r="AD1022" s="224"/>
      <c r="AE1022" s="225"/>
      <c r="AF1022" s="225"/>
      <c r="AG1022" s="222"/>
      <c r="AH1022" s="227"/>
      <c r="AI1022" s="226"/>
      <c r="AJ1022" s="340"/>
      <c r="AK1022" s="341">
        <f t="shared" si="17"/>
        <v>0</v>
      </c>
      <c r="AL1022" s="342"/>
    </row>
    <row r="1023" spans="3:38" ht="14" x14ac:dyDescent="0.35">
      <c r="C1023" s="241"/>
      <c r="D1023" s="225" t="str">
        <f>IF(ISBLANK(Tableau2[[#This Row],[Date de signature]]),"",UPPER(TEXT(Tableau2[[#This Row],[Date de signature]],"mmm")))</f>
        <v/>
      </c>
      <c r="E1023" s="231" t="str">
        <f>IF(ISBLANK(Tableau2[[#This Row],[Date de signature]]),"",UPPER(TEXT(Tableau2[[#This Row],[Date de signature]],"AAAA")))</f>
        <v/>
      </c>
      <c r="F1023" s="240"/>
      <c r="G1023" s="242"/>
      <c r="H1023" s="328"/>
      <c r="I1023" s="327"/>
      <c r="J1023" s="333"/>
      <c r="K1023" s="324" t="str">
        <f>IFERROR(VLOOKUP(Tableau2[[#This Row],[Nom association/Sigle]],Tableau1[],2,FALSE),"")</f>
        <v/>
      </c>
      <c r="L1023" s="324" t="str">
        <f>IFERROR(VLOOKUP(Tableau2[[#This Row],[Nom association/Sigle]],Tableau1[],4,FALSE),"")</f>
        <v/>
      </c>
      <c r="M1023" s="324" t="str">
        <f>IFERROR(VLOOKUP(Tableau2[[#This Row],[Nom association/Sigle]],Tableau1[],5,FALSE),"")</f>
        <v/>
      </c>
      <c r="N1023" s="73" t="str">
        <f>IFERROR(VLOOKUP(Tableau2[[#This Row],[Nom association/Sigle]],Tableau1[],6,FALSE),"")</f>
        <v/>
      </c>
      <c r="O1023" s="324" t="str">
        <f>IFERROR(VLOOKUP(Tableau2[[#This Row],[Nom association/Sigle]],Tableau1[],7,FALSE),"")</f>
        <v/>
      </c>
      <c r="P1023" s="222"/>
      <c r="Q1023" s="333"/>
      <c r="R1023" s="222"/>
      <c r="S1023" s="223"/>
      <c r="T1023" s="224"/>
      <c r="U1023" s="224"/>
      <c r="V1023" s="222"/>
      <c r="W1023" s="220"/>
      <c r="X1023" s="220" t="str">
        <f>IF(ISBLANK(Tableau2[[#This Row],[Date de début]]),"",UPPER(TEXT(Tableau2[[#This Row],[Date de début]],"mmm")))</f>
        <v/>
      </c>
      <c r="Y1023" s="219" t="str">
        <f>IF(ISBLANK(Tableau2[[#This Row],[Date de début]]),"",UPPER(TEXT(Tableau2[[#This Row],[Date de début]],"AAAA")))</f>
        <v/>
      </c>
      <c r="Z1023" s="220"/>
      <c r="AA1023" s="218" t="str">
        <f>IF(ISBLANK(Tableau2[[#This Row],[Date de fin]]),"",UPPER(TEXT(Tableau2[[#This Row],[Date de fin]],"mmm")))</f>
        <v/>
      </c>
      <c r="AB1023" s="221" t="str">
        <f>IF(ISBLANK(Tableau2[[#This Row],[Date de fin]]),"",UPPER(TEXT(Tableau2[[#This Row],[Date de fin]],"AAAA")))</f>
        <v/>
      </c>
      <c r="AC1023" s="229">
        <f>DATEDIF(Tableau2[[#This Row],[Date de début]],Tableau2[[#This Row],[Date de fin]],"m")</f>
        <v>0</v>
      </c>
      <c r="AD1023" s="224"/>
      <c r="AE1023" s="225"/>
      <c r="AF1023" s="225"/>
      <c r="AG1023" s="222"/>
      <c r="AH1023" s="227"/>
      <c r="AI1023" s="226"/>
      <c r="AJ1023" s="340"/>
      <c r="AK1023" s="341">
        <f t="shared" si="17"/>
        <v>0</v>
      </c>
      <c r="AL1023" s="342"/>
    </row>
    <row r="1024" spans="3:38" ht="14" x14ac:dyDescent="0.35">
      <c r="C1024" s="241"/>
      <c r="D1024" s="225" t="str">
        <f>IF(ISBLANK(Tableau2[[#This Row],[Date de signature]]),"",UPPER(TEXT(Tableau2[[#This Row],[Date de signature]],"mmm")))</f>
        <v/>
      </c>
      <c r="E1024" s="231" t="str">
        <f>IF(ISBLANK(Tableau2[[#This Row],[Date de signature]]),"",UPPER(TEXT(Tableau2[[#This Row],[Date de signature]],"AAAA")))</f>
        <v/>
      </c>
      <c r="F1024" s="240"/>
      <c r="G1024" s="242"/>
      <c r="H1024" s="328"/>
      <c r="I1024" s="327"/>
      <c r="J1024" s="333"/>
      <c r="K1024" s="324" t="str">
        <f>IFERROR(VLOOKUP(Tableau2[[#This Row],[Nom association/Sigle]],Tableau1[],2,FALSE),"")</f>
        <v/>
      </c>
      <c r="L1024" s="324" t="str">
        <f>IFERROR(VLOOKUP(Tableau2[[#This Row],[Nom association/Sigle]],Tableau1[],4,FALSE),"")</f>
        <v/>
      </c>
      <c r="M1024" s="324" t="str">
        <f>IFERROR(VLOOKUP(Tableau2[[#This Row],[Nom association/Sigle]],Tableau1[],5,FALSE),"")</f>
        <v/>
      </c>
      <c r="N1024" s="73" t="str">
        <f>IFERROR(VLOOKUP(Tableau2[[#This Row],[Nom association/Sigle]],Tableau1[],6,FALSE),"")</f>
        <v/>
      </c>
      <c r="O1024" s="324" t="str">
        <f>IFERROR(VLOOKUP(Tableau2[[#This Row],[Nom association/Sigle]],Tableau1[],7,FALSE),"")</f>
        <v/>
      </c>
      <c r="P1024" s="222"/>
      <c r="Q1024" s="333"/>
      <c r="R1024" s="222"/>
      <c r="S1024" s="223"/>
      <c r="T1024" s="224"/>
      <c r="U1024" s="224"/>
      <c r="V1024" s="222"/>
      <c r="W1024" s="220"/>
      <c r="X1024" s="220" t="str">
        <f>IF(ISBLANK(Tableau2[[#This Row],[Date de début]]),"",UPPER(TEXT(Tableau2[[#This Row],[Date de début]],"mmm")))</f>
        <v/>
      </c>
      <c r="Y1024" s="219" t="str">
        <f>IF(ISBLANK(Tableau2[[#This Row],[Date de début]]),"",UPPER(TEXT(Tableau2[[#This Row],[Date de début]],"AAAA")))</f>
        <v/>
      </c>
      <c r="Z1024" s="220"/>
      <c r="AA1024" s="218" t="str">
        <f>IF(ISBLANK(Tableau2[[#This Row],[Date de fin]]),"",UPPER(TEXT(Tableau2[[#This Row],[Date de fin]],"mmm")))</f>
        <v/>
      </c>
      <c r="AB1024" s="221" t="str">
        <f>IF(ISBLANK(Tableau2[[#This Row],[Date de fin]]),"",UPPER(TEXT(Tableau2[[#This Row],[Date de fin]],"AAAA")))</f>
        <v/>
      </c>
      <c r="AC1024" s="229">
        <f>DATEDIF(Tableau2[[#This Row],[Date de début]],Tableau2[[#This Row],[Date de fin]],"m")</f>
        <v>0</v>
      </c>
      <c r="AD1024" s="224"/>
      <c r="AE1024" s="225"/>
      <c r="AF1024" s="225"/>
      <c r="AG1024" s="222"/>
      <c r="AH1024" s="227"/>
      <c r="AI1024" s="226"/>
      <c r="AJ1024" s="340"/>
      <c r="AK1024" s="341">
        <f t="shared" si="17"/>
        <v>0</v>
      </c>
      <c r="AL1024" s="342"/>
    </row>
    <row r="1025" spans="3:38" ht="14" x14ac:dyDescent="0.35">
      <c r="C1025" s="241"/>
      <c r="D1025" s="225" t="str">
        <f>IF(ISBLANK(Tableau2[[#This Row],[Date de signature]]),"",UPPER(TEXT(Tableau2[[#This Row],[Date de signature]],"mmm")))</f>
        <v/>
      </c>
      <c r="E1025" s="231" t="str">
        <f>IF(ISBLANK(Tableau2[[#This Row],[Date de signature]]),"",UPPER(TEXT(Tableau2[[#This Row],[Date de signature]],"AAAA")))</f>
        <v/>
      </c>
      <c r="F1025" s="240"/>
      <c r="G1025" s="242"/>
      <c r="H1025" s="328"/>
      <c r="I1025" s="327"/>
      <c r="J1025" s="333"/>
      <c r="K1025" s="324" t="str">
        <f>IFERROR(VLOOKUP(Tableau2[[#This Row],[Nom association/Sigle]],Tableau1[],2,FALSE),"")</f>
        <v/>
      </c>
      <c r="L1025" s="324" t="str">
        <f>IFERROR(VLOOKUP(Tableau2[[#This Row],[Nom association/Sigle]],Tableau1[],4,FALSE),"")</f>
        <v/>
      </c>
      <c r="M1025" s="324" t="str">
        <f>IFERROR(VLOOKUP(Tableau2[[#This Row],[Nom association/Sigle]],Tableau1[],5,FALSE),"")</f>
        <v/>
      </c>
      <c r="N1025" s="73" t="str">
        <f>IFERROR(VLOOKUP(Tableau2[[#This Row],[Nom association/Sigle]],Tableau1[],6,FALSE),"")</f>
        <v/>
      </c>
      <c r="O1025" s="324" t="str">
        <f>IFERROR(VLOOKUP(Tableau2[[#This Row],[Nom association/Sigle]],Tableau1[],7,FALSE),"")</f>
        <v/>
      </c>
      <c r="P1025" s="222"/>
      <c r="Q1025" s="333"/>
      <c r="R1025" s="222"/>
      <c r="S1025" s="223"/>
      <c r="T1025" s="224"/>
      <c r="U1025" s="224"/>
      <c r="V1025" s="222"/>
      <c r="W1025" s="220"/>
      <c r="X1025" s="220" t="str">
        <f>IF(ISBLANK(Tableau2[[#This Row],[Date de début]]),"",UPPER(TEXT(Tableau2[[#This Row],[Date de début]],"mmm")))</f>
        <v/>
      </c>
      <c r="Y1025" s="219" t="str">
        <f>IF(ISBLANK(Tableau2[[#This Row],[Date de début]]),"",UPPER(TEXT(Tableau2[[#This Row],[Date de début]],"AAAA")))</f>
        <v/>
      </c>
      <c r="Z1025" s="220"/>
      <c r="AA1025" s="218" t="str">
        <f>IF(ISBLANK(Tableau2[[#This Row],[Date de fin]]),"",UPPER(TEXT(Tableau2[[#This Row],[Date de fin]],"mmm")))</f>
        <v/>
      </c>
      <c r="AB1025" s="221" t="str">
        <f>IF(ISBLANK(Tableau2[[#This Row],[Date de fin]]),"",UPPER(TEXT(Tableau2[[#This Row],[Date de fin]],"AAAA")))</f>
        <v/>
      </c>
      <c r="AC1025" s="229">
        <f>DATEDIF(Tableau2[[#This Row],[Date de début]],Tableau2[[#This Row],[Date de fin]],"m")</f>
        <v>0</v>
      </c>
      <c r="AD1025" s="224"/>
      <c r="AE1025" s="225"/>
      <c r="AF1025" s="225"/>
      <c r="AG1025" s="222"/>
      <c r="AH1025" s="227"/>
      <c r="AI1025" s="226"/>
      <c r="AJ1025" s="340"/>
      <c r="AK1025" s="341">
        <f t="shared" si="17"/>
        <v>0</v>
      </c>
      <c r="AL1025" s="342"/>
    </row>
    <row r="1026" spans="3:38" ht="14" x14ac:dyDescent="0.35">
      <c r="C1026" s="241"/>
      <c r="D1026" s="225" t="str">
        <f>IF(ISBLANK(Tableau2[[#This Row],[Date de signature]]),"",UPPER(TEXT(Tableau2[[#This Row],[Date de signature]],"mmm")))</f>
        <v/>
      </c>
      <c r="E1026" s="231" t="str">
        <f>IF(ISBLANK(Tableau2[[#This Row],[Date de signature]]),"",UPPER(TEXT(Tableau2[[#This Row],[Date de signature]],"AAAA")))</f>
        <v/>
      </c>
      <c r="F1026" s="240"/>
      <c r="G1026" s="242"/>
      <c r="H1026" s="328"/>
      <c r="I1026" s="327"/>
      <c r="J1026" s="333"/>
      <c r="K1026" s="324" t="str">
        <f>IFERROR(VLOOKUP(Tableau2[[#This Row],[Nom association/Sigle]],Tableau1[],2,FALSE),"")</f>
        <v/>
      </c>
      <c r="L1026" s="324" t="str">
        <f>IFERROR(VLOOKUP(Tableau2[[#This Row],[Nom association/Sigle]],Tableau1[],4,FALSE),"")</f>
        <v/>
      </c>
      <c r="M1026" s="324" t="str">
        <f>IFERROR(VLOOKUP(Tableau2[[#This Row],[Nom association/Sigle]],Tableau1[],5,FALSE),"")</f>
        <v/>
      </c>
      <c r="N1026" s="73" t="str">
        <f>IFERROR(VLOOKUP(Tableau2[[#This Row],[Nom association/Sigle]],Tableau1[],6,FALSE),"")</f>
        <v/>
      </c>
      <c r="O1026" s="324" t="str">
        <f>IFERROR(VLOOKUP(Tableau2[[#This Row],[Nom association/Sigle]],Tableau1[],7,FALSE),"")</f>
        <v/>
      </c>
      <c r="P1026" s="222"/>
      <c r="Q1026" s="333"/>
      <c r="R1026" s="222"/>
      <c r="S1026" s="223"/>
      <c r="T1026" s="224"/>
      <c r="U1026" s="224"/>
      <c r="V1026" s="222"/>
      <c r="W1026" s="220"/>
      <c r="X1026" s="220" t="str">
        <f>IF(ISBLANK(Tableau2[[#This Row],[Date de début]]),"",UPPER(TEXT(Tableau2[[#This Row],[Date de début]],"mmm")))</f>
        <v/>
      </c>
      <c r="Y1026" s="219" t="str">
        <f>IF(ISBLANK(Tableau2[[#This Row],[Date de début]]),"",UPPER(TEXT(Tableau2[[#This Row],[Date de début]],"AAAA")))</f>
        <v/>
      </c>
      <c r="Z1026" s="220"/>
      <c r="AA1026" s="218" t="str">
        <f>IF(ISBLANK(Tableau2[[#This Row],[Date de fin]]),"",UPPER(TEXT(Tableau2[[#This Row],[Date de fin]],"mmm")))</f>
        <v/>
      </c>
      <c r="AB1026" s="221" t="str">
        <f>IF(ISBLANK(Tableau2[[#This Row],[Date de fin]]),"",UPPER(TEXT(Tableau2[[#This Row],[Date de fin]],"AAAA")))</f>
        <v/>
      </c>
      <c r="AC1026" s="229">
        <f>DATEDIF(Tableau2[[#This Row],[Date de début]],Tableau2[[#This Row],[Date de fin]],"m")</f>
        <v>0</v>
      </c>
      <c r="AD1026" s="224"/>
      <c r="AE1026" s="225"/>
      <c r="AF1026" s="225"/>
      <c r="AG1026" s="222"/>
      <c r="AH1026" s="227"/>
      <c r="AI1026" s="226"/>
      <c r="AJ1026" s="340"/>
      <c r="AK1026" s="341">
        <f t="shared" si="17"/>
        <v>0</v>
      </c>
      <c r="AL1026" s="342"/>
    </row>
    <row r="1027" spans="3:38" ht="14" x14ac:dyDescent="0.35">
      <c r="C1027" s="241"/>
      <c r="D1027" s="225" t="str">
        <f>IF(ISBLANK(Tableau2[[#This Row],[Date de signature]]),"",UPPER(TEXT(Tableau2[[#This Row],[Date de signature]],"mmm")))</f>
        <v/>
      </c>
      <c r="E1027" s="231" t="str">
        <f>IF(ISBLANK(Tableau2[[#This Row],[Date de signature]]),"",UPPER(TEXT(Tableau2[[#This Row],[Date de signature]],"AAAA")))</f>
        <v/>
      </c>
      <c r="F1027" s="240"/>
      <c r="G1027" s="242"/>
      <c r="H1027" s="328"/>
      <c r="I1027" s="327"/>
      <c r="J1027" s="333"/>
      <c r="K1027" s="324" t="str">
        <f>IFERROR(VLOOKUP(Tableau2[[#This Row],[Nom association/Sigle]],Tableau1[],2,FALSE),"")</f>
        <v/>
      </c>
      <c r="L1027" s="324" t="str">
        <f>IFERROR(VLOOKUP(Tableau2[[#This Row],[Nom association/Sigle]],Tableau1[],4,FALSE),"")</f>
        <v/>
      </c>
      <c r="M1027" s="324" t="str">
        <f>IFERROR(VLOOKUP(Tableau2[[#This Row],[Nom association/Sigle]],Tableau1[],5,FALSE),"")</f>
        <v/>
      </c>
      <c r="N1027" s="73" t="str">
        <f>IFERROR(VLOOKUP(Tableau2[[#This Row],[Nom association/Sigle]],Tableau1[],6,FALSE),"")</f>
        <v/>
      </c>
      <c r="O1027" s="324" t="str">
        <f>IFERROR(VLOOKUP(Tableau2[[#This Row],[Nom association/Sigle]],Tableau1[],7,FALSE),"")</f>
        <v/>
      </c>
      <c r="P1027" s="222"/>
      <c r="Q1027" s="333"/>
      <c r="R1027" s="222"/>
      <c r="S1027" s="223"/>
      <c r="T1027" s="224"/>
      <c r="U1027" s="224"/>
      <c r="V1027" s="222"/>
      <c r="W1027" s="220"/>
      <c r="X1027" s="220" t="str">
        <f>IF(ISBLANK(Tableau2[[#This Row],[Date de début]]),"",UPPER(TEXT(Tableau2[[#This Row],[Date de début]],"mmm")))</f>
        <v/>
      </c>
      <c r="Y1027" s="219" t="str">
        <f>IF(ISBLANK(Tableau2[[#This Row],[Date de début]]),"",UPPER(TEXT(Tableau2[[#This Row],[Date de début]],"AAAA")))</f>
        <v/>
      </c>
      <c r="Z1027" s="220"/>
      <c r="AA1027" s="218" t="str">
        <f>IF(ISBLANK(Tableau2[[#This Row],[Date de fin]]),"",UPPER(TEXT(Tableau2[[#This Row],[Date de fin]],"mmm")))</f>
        <v/>
      </c>
      <c r="AB1027" s="221" t="str">
        <f>IF(ISBLANK(Tableau2[[#This Row],[Date de fin]]),"",UPPER(TEXT(Tableau2[[#This Row],[Date de fin]],"AAAA")))</f>
        <v/>
      </c>
      <c r="AC1027" s="229">
        <f>DATEDIF(Tableau2[[#This Row],[Date de début]],Tableau2[[#This Row],[Date de fin]],"m")</f>
        <v>0</v>
      </c>
      <c r="AD1027" s="224"/>
      <c r="AE1027" s="225"/>
      <c r="AF1027" s="225"/>
      <c r="AG1027" s="222"/>
      <c r="AH1027" s="227"/>
      <c r="AI1027" s="226"/>
      <c r="AJ1027" s="340"/>
      <c r="AK1027" s="341">
        <f t="shared" si="17"/>
        <v>0</v>
      </c>
      <c r="AL1027" s="342"/>
    </row>
    <row r="1028" spans="3:38" ht="14" x14ac:dyDescent="0.35">
      <c r="C1028" s="241"/>
      <c r="D1028" s="225" t="str">
        <f>IF(ISBLANK(Tableau2[[#This Row],[Date de signature]]),"",UPPER(TEXT(Tableau2[[#This Row],[Date de signature]],"mmm")))</f>
        <v/>
      </c>
      <c r="E1028" s="231" t="str">
        <f>IF(ISBLANK(Tableau2[[#This Row],[Date de signature]]),"",UPPER(TEXT(Tableau2[[#This Row],[Date de signature]],"AAAA")))</f>
        <v/>
      </c>
      <c r="F1028" s="240"/>
      <c r="G1028" s="242"/>
      <c r="H1028" s="328"/>
      <c r="I1028" s="327"/>
      <c r="J1028" s="333"/>
      <c r="K1028" s="324" t="str">
        <f>IFERROR(VLOOKUP(Tableau2[[#This Row],[Nom association/Sigle]],Tableau1[],2,FALSE),"")</f>
        <v/>
      </c>
      <c r="L1028" s="324" t="str">
        <f>IFERROR(VLOOKUP(Tableau2[[#This Row],[Nom association/Sigle]],Tableau1[],4,FALSE),"")</f>
        <v/>
      </c>
      <c r="M1028" s="324" t="str">
        <f>IFERROR(VLOOKUP(Tableau2[[#This Row],[Nom association/Sigle]],Tableau1[],5,FALSE),"")</f>
        <v/>
      </c>
      <c r="N1028" s="73" t="str">
        <f>IFERROR(VLOOKUP(Tableau2[[#This Row],[Nom association/Sigle]],Tableau1[],6,FALSE),"")</f>
        <v/>
      </c>
      <c r="O1028" s="324" t="str">
        <f>IFERROR(VLOOKUP(Tableau2[[#This Row],[Nom association/Sigle]],Tableau1[],7,FALSE),"")</f>
        <v/>
      </c>
      <c r="P1028" s="222"/>
      <c r="Q1028" s="333"/>
      <c r="R1028" s="222"/>
      <c r="S1028" s="223"/>
      <c r="T1028" s="224"/>
      <c r="U1028" s="224"/>
      <c r="V1028" s="222"/>
      <c r="W1028" s="220"/>
      <c r="X1028" s="220" t="str">
        <f>IF(ISBLANK(Tableau2[[#This Row],[Date de début]]),"",UPPER(TEXT(Tableau2[[#This Row],[Date de début]],"mmm")))</f>
        <v/>
      </c>
      <c r="Y1028" s="219" t="str">
        <f>IF(ISBLANK(Tableau2[[#This Row],[Date de début]]),"",UPPER(TEXT(Tableau2[[#This Row],[Date de début]],"AAAA")))</f>
        <v/>
      </c>
      <c r="Z1028" s="220"/>
      <c r="AA1028" s="218" t="str">
        <f>IF(ISBLANK(Tableau2[[#This Row],[Date de fin]]),"",UPPER(TEXT(Tableau2[[#This Row],[Date de fin]],"mmm")))</f>
        <v/>
      </c>
      <c r="AB1028" s="221" t="str">
        <f>IF(ISBLANK(Tableau2[[#This Row],[Date de fin]]),"",UPPER(TEXT(Tableau2[[#This Row],[Date de fin]],"AAAA")))</f>
        <v/>
      </c>
      <c r="AC1028" s="229">
        <f>DATEDIF(Tableau2[[#This Row],[Date de début]],Tableau2[[#This Row],[Date de fin]],"m")</f>
        <v>0</v>
      </c>
      <c r="AD1028" s="224"/>
      <c r="AE1028" s="225"/>
      <c r="AF1028" s="225"/>
      <c r="AG1028" s="222"/>
      <c r="AH1028" s="227"/>
      <c r="AI1028" s="226"/>
      <c r="AJ1028" s="340"/>
      <c r="AK1028" s="341">
        <f t="shared" si="17"/>
        <v>0</v>
      </c>
      <c r="AL1028" s="342"/>
    </row>
    <row r="1029" spans="3:38" ht="14" x14ac:dyDescent="0.35">
      <c r="C1029" s="241"/>
      <c r="D1029" s="225" t="str">
        <f>IF(ISBLANK(Tableau2[[#This Row],[Date de signature]]),"",UPPER(TEXT(Tableau2[[#This Row],[Date de signature]],"mmm")))</f>
        <v/>
      </c>
      <c r="E1029" s="231" t="str">
        <f>IF(ISBLANK(Tableau2[[#This Row],[Date de signature]]),"",UPPER(TEXT(Tableau2[[#This Row],[Date de signature]],"AAAA")))</f>
        <v/>
      </c>
      <c r="F1029" s="240"/>
      <c r="G1029" s="242"/>
      <c r="H1029" s="328"/>
      <c r="I1029" s="327"/>
      <c r="J1029" s="333"/>
      <c r="K1029" s="324" t="str">
        <f>IFERROR(VLOOKUP(Tableau2[[#This Row],[Nom association/Sigle]],Tableau1[],2,FALSE),"")</f>
        <v/>
      </c>
      <c r="L1029" s="324" t="str">
        <f>IFERROR(VLOOKUP(Tableau2[[#This Row],[Nom association/Sigle]],Tableau1[],4,FALSE),"")</f>
        <v/>
      </c>
      <c r="M1029" s="324" t="str">
        <f>IFERROR(VLOOKUP(Tableau2[[#This Row],[Nom association/Sigle]],Tableau1[],5,FALSE),"")</f>
        <v/>
      </c>
      <c r="N1029" s="73" t="str">
        <f>IFERROR(VLOOKUP(Tableau2[[#This Row],[Nom association/Sigle]],Tableau1[],6,FALSE),"")</f>
        <v/>
      </c>
      <c r="O1029" s="324" t="str">
        <f>IFERROR(VLOOKUP(Tableau2[[#This Row],[Nom association/Sigle]],Tableau1[],7,FALSE),"")</f>
        <v/>
      </c>
      <c r="P1029" s="222"/>
      <c r="Q1029" s="333"/>
      <c r="R1029" s="222"/>
      <c r="S1029" s="223"/>
      <c r="T1029" s="224"/>
      <c r="U1029" s="224"/>
      <c r="V1029" s="222"/>
      <c r="W1029" s="220"/>
      <c r="X1029" s="220" t="str">
        <f>IF(ISBLANK(Tableau2[[#This Row],[Date de début]]),"",UPPER(TEXT(Tableau2[[#This Row],[Date de début]],"mmm")))</f>
        <v/>
      </c>
      <c r="Y1029" s="219" t="str">
        <f>IF(ISBLANK(Tableau2[[#This Row],[Date de début]]),"",UPPER(TEXT(Tableau2[[#This Row],[Date de début]],"AAAA")))</f>
        <v/>
      </c>
      <c r="Z1029" s="220"/>
      <c r="AA1029" s="218" t="str">
        <f>IF(ISBLANK(Tableau2[[#This Row],[Date de fin]]),"",UPPER(TEXT(Tableau2[[#This Row],[Date de fin]],"mmm")))</f>
        <v/>
      </c>
      <c r="AB1029" s="221" t="str">
        <f>IF(ISBLANK(Tableau2[[#This Row],[Date de fin]]),"",UPPER(TEXT(Tableau2[[#This Row],[Date de fin]],"AAAA")))</f>
        <v/>
      </c>
      <c r="AC1029" s="229">
        <f>DATEDIF(Tableau2[[#This Row],[Date de début]],Tableau2[[#This Row],[Date de fin]],"m")</f>
        <v>0</v>
      </c>
      <c r="AD1029" s="224"/>
      <c r="AE1029" s="225"/>
      <c r="AF1029" s="225"/>
      <c r="AG1029" s="222"/>
      <c r="AH1029" s="227"/>
      <c r="AI1029" s="226"/>
      <c r="AJ1029" s="340"/>
      <c r="AK1029" s="341">
        <f t="shared" si="17"/>
        <v>0</v>
      </c>
      <c r="AL1029" s="342"/>
    </row>
    <row r="1030" spans="3:38" ht="14" x14ac:dyDescent="0.35">
      <c r="C1030" s="241"/>
      <c r="D1030" s="225" t="str">
        <f>IF(ISBLANK(Tableau2[[#This Row],[Date de signature]]),"",UPPER(TEXT(Tableau2[[#This Row],[Date de signature]],"mmm")))</f>
        <v/>
      </c>
      <c r="E1030" s="231" t="str">
        <f>IF(ISBLANK(Tableau2[[#This Row],[Date de signature]]),"",UPPER(TEXT(Tableau2[[#This Row],[Date de signature]],"AAAA")))</f>
        <v/>
      </c>
      <c r="F1030" s="240"/>
      <c r="G1030" s="242"/>
      <c r="H1030" s="328"/>
      <c r="I1030" s="327"/>
      <c r="J1030" s="333"/>
      <c r="K1030" s="324" t="str">
        <f>IFERROR(VLOOKUP(Tableau2[[#This Row],[Nom association/Sigle]],Tableau1[],2,FALSE),"")</f>
        <v/>
      </c>
      <c r="L1030" s="324" t="str">
        <f>IFERROR(VLOOKUP(Tableau2[[#This Row],[Nom association/Sigle]],Tableau1[],4,FALSE),"")</f>
        <v/>
      </c>
      <c r="M1030" s="324" t="str">
        <f>IFERROR(VLOOKUP(Tableau2[[#This Row],[Nom association/Sigle]],Tableau1[],5,FALSE),"")</f>
        <v/>
      </c>
      <c r="N1030" s="73" t="str">
        <f>IFERROR(VLOOKUP(Tableau2[[#This Row],[Nom association/Sigle]],Tableau1[],6,FALSE),"")</f>
        <v/>
      </c>
      <c r="O1030" s="324" t="str">
        <f>IFERROR(VLOOKUP(Tableau2[[#This Row],[Nom association/Sigle]],Tableau1[],7,FALSE),"")</f>
        <v/>
      </c>
      <c r="P1030" s="222"/>
      <c r="Q1030" s="333"/>
      <c r="R1030" s="222"/>
      <c r="S1030" s="223"/>
      <c r="T1030" s="224"/>
      <c r="U1030" s="224"/>
      <c r="V1030" s="222"/>
      <c r="W1030" s="220"/>
      <c r="X1030" s="220" t="str">
        <f>IF(ISBLANK(Tableau2[[#This Row],[Date de début]]),"",UPPER(TEXT(Tableau2[[#This Row],[Date de début]],"mmm")))</f>
        <v/>
      </c>
      <c r="Y1030" s="219" t="str">
        <f>IF(ISBLANK(Tableau2[[#This Row],[Date de début]]),"",UPPER(TEXT(Tableau2[[#This Row],[Date de début]],"AAAA")))</f>
        <v/>
      </c>
      <c r="Z1030" s="220"/>
      <c r="AA1030" s="218" t="str">
        <f>IF(ISBLANK(Tableau2[[#This Row],[Date de fin]]),"",UPPER(TEXT(Tableau2[[#This Row],[Date de fin]],"mmm")))</f>
        <v/>
      </c>
      <c r="AB1030" s="221" t="str">
        <f>IF(ISBLANK(Tableau2[[#This Row],[Date de fin]]),"",UPPER(TEXT(Tableau2[[#This Row],[Date de fin]],"AAAA")))</f>
        <v/>
      </c>
      <c r="AC1030" s="229">
        <f>DATEDIF(Tableau2[[#This Row],[Date de début]],Tableau2[[#This Row],[Date de fin]],"m")</f>
        <v>0</v>
      </c>
      <c r="AD1030" s="224"/>
      <c r="AE1030" s="225"/>
      <c r="AF1030" s="225"/>
      <c r="AG1030" s="222"/>
      <c r="AH1030" s="227"/>
      <c r="AI1030" s="226"/>
      <c r="AJ1030" s="340"/>
      <c r="AK1030" s="341">
        <f t="shared" si="17"/>
        <v>0</v>
      </c>
      <c r="AL1030" s="342"/>
    </row>
    <row r="1031" spans="3:38" ht="14" x14ac:dyDescent="0.35">
      <c r="C1031" s="241"/>
      <c r="D1031" s="225" t="str">
        <f>IF(ISBLANK(Tableau2[[#This Row],[Date de signature]]),"",UPPER(TEXT(Tableau2[[#This Row],[Date de signature]],"mmm")))</f>
        <v/>
      </c>
      <c r="E1031" s="231" t="str">
        <f>IF(ISBLANK(Tableau2[[#This Row],[Date de signature]]),"",UPPER(TEXT(Tableau2[[#This Row],[Date de signature]],"AAAA")))</f>
        <v/>
      </c>
      <c r="F1031" s="240"/>
      <c r="G1031" s="242"/>
      <c r="H1031" s="328"/>
      <c r="I1031" s="327"/>
      <c r="J1031" s="333"/>
      <c r="K1031" s="324" t="str">
        <f>IFERROR(VLOOKUP(Tableau2[[#This Row],[Nom association/Sigle]],Tableau1[],2,FALSE),"")</f>
        <v/>
      </c>
      <c r="L1031" s="324" t="str">
        <f>IFERROR(VLOOKUP(Tableau2[[#This Row],[Nom association/Sigle]],Tableau1[],4,FALSE),"")</f>
        <v/>
      </c>
      <c r="M1031" s="324" t="str">
        <f>IFERROR(VLOOKUP(Tableau2[[#This Row],[Nom association/Sigle]],Tableau1[],5,FALSE),"")</f>
        <v/>
      </c>
      <c r="N1031" s="73" t="str">
        <f>IFERROR(VLOOKUP(Tableau2[[#This Row],[Nom association/Sigle]],Tableau1[],6,FALSE),"")</f>
        <v/>
      </c>
      <c r="O1031" s="324" t="str">
        <f>IFERROR(VLOOKUP(Tableau2[[#This Row],[Nom association/Sigle]],Tableau1[],7,FALSE),"")</f>
        <v/>
      </c>
      <c r="P1031" s="222"/>
      <c r="Q1031" s="333"/>
      <c r="R1031" s="222"/>
      <c r="S1031" s="223"/>
      <c r="T1031" s="224"/>
      <c r="U1031" s="224"/>
      <c r="V1031" s="222"/>
      <c r="W1031" s="220"/>
      <c r="X1031" s="220" t="str">
        <f>IF(ISBLANK(Tableau2[[#This Row],[Date de début]]),"",UPPER(TEXT(Tableau2[[#This Row],[Date de début]],"mmm")))</f>
        <v/>
      </c>
      <c r="Y1031" s="219" t="str">
        <f>IF(ISBLANK(Tableau2[[#This Row],[Date de début]]),"",UPPER(TEXT(Tableau2[[#This Row],[Date de début]],"AAAA")))</f>
        <v/>
      </c>
      <c r="Z1031" s="220"/>
      <c r="AA1031" s="218" t="str">
        <f>IF(ISBLANK(Tableau2[[#This Row],[Date de fin]]),"",UPPER(TEXT(Tableau2[[#This Row],[Date de fin]],"mmm")))</f>
        <v/>
      </c>
      <c r="AB1031" s="221" t="str">
        <f>IF(ISBLANK(Tableau2[[#This Row],[Date de fin]]),"",UPPER(TEXT(Tableau2[[#This Row],[Date de fin]],"AAAA")))</f>
        <v/>
      </c>
      <c r="AC1031" s="229">
        <f>DATEDIF(Tableau2[[#This Row],[Date de début]],Tableau2[[#This Row],[Date de fin]],"m")</f>
        <v>0</v>
      </c>
      <c r="AD1031" s="224"/>
      <c r="AE1031" s="225"/>
      <c r="AF1031" s="225"/>
      <c r="AG1031" s="222"/>
      <c r="AH1031" s="227"/>
      <c r="AI1031" s="226"/>
      <c r="AJ1031" s="340"/>
      <c r="AK1031" s="341">
        <f t="shared" si="17"/>
        <v>0</v>
      </c>
      <c r="AL1031" s="342"/>
    </row>
    <row r="1032" spans="3:38" ht="14" x14ac:dyDescent="0.35">
      <c r="C1032" s="241"/>
      <c r="D1032" s="225" t="str">
        <f>IF(ISBLANK(Tableau2[[#This Row],[Date de signature]]),"",UPPER(TEXT(Tableau2[[#This Row],[Date de signature]],"mmm")))</f>
        <v/>
      </c>
      <c r="E1032" s="231" t="str">
        <f>IF(ISBLANK(Tableau2[[#This Row],[Date de signature]]),"",UPPER(TEXT(Tableau2[[#This Row],[Date de signature]],"AAAA")))</f>
        <v/>
      </c>
      <c r="F1032" s="240"/>
      <c r="G1032" s="242"/>
      <c r="H1032" s="328"/>
      <c r="I1032" s="327"/>
      <c r="J1032" s="333"/>
      <c r="K1032" s="324" t="str">
        <f>IFERROR(VLOOKUP(Tableau2[[#This Row],[Nom association/Sigle]],Tableau1[],2,FALSE),"")</f>
        <v/>
      </c>
      <c r="L1032" s="324" t="str">
        <f>IFERROR(VLOOKUP(Tableau2[[#This Row],[Nom association/Sigle]],Tableau1[],4,FALSE),"")</f>
        <v/>
      </c>
      <c r="M1032" s="324" t="str">
        <f>IFERROR(VLOOKUP(Tableau2[[#This Row],[Nom association/Sigle]],Tableau1[],5,FALSE),"")</f>
        <v/>
      </c>
      <c r="N1032" s="73" t="str">
        <f>IFERROR(VLOOKUP(Tableau2[[#This Row],[Nom association/Sigle]],Tableau1[],6,FALSE),"")</f>
        <v/>
      </c>
      <c r="O1032" s="324" t="str">
        <f>IFERROR(VLOOKUP(Tableau2[[#This Row],[Nom association/Sigle]],Tableau1[],7,FALSE),"")</f>
        <v/>
      </c>
      <c r="P1032" s="222"/>
      <c r="Q1032" s="333"/>
      <c r="R1032" s="222"/>
      <c r="S1032" s="223"/>
      <c r="T1032" s="224"/>
      <c r="U1032" s="224"/>
      <c r="V1032" s="222"/>
      <c r="W1032" s="220"/>
      <c r="X1032" s="220" t="str">
        <f>IF(ISBLANK(Tableau2[[#This Row],[Date de début]]),"",UPPER(TEXT(Tableau2[[#This Row],[Date de début]],"mmm")))</f>
        <v/>
      </c>
      <c r="Y1032" s="219" t="str">
        <f>IF(ISBLANK(Tableau2[[#This Row],[Date de début]]),"",UPPER(TEXT(Tableau2[[#This Row],[Date de début]],"AAAA")))</f>
        <v/>
      </c>
      <c r="Z1032" s="220"/>
      <c r="AA1032" s="218" t="str">
        <f>IF(ISBLANK(Tableau2[[#This Row],[Date de fin]]),"",UPPER(TEXT(Tableau2[[#This Row],[Date de fin]],"mmm")))</f>
        <v/>
      </c>
      <c r="AB1032" s="221" t="str">
        <f>IF(ISBLANK(Tableau2[[#This Row],[Date de fin]]),"",UPPER(TEXT(Tableau2[[#This Row],[Date de fin]],"AAAA")))</f>
        <v/>
      </c>
      <c r="AC1032" s="229">
        <f>DATEDIF(Tableau2[[#This Row],[Date de début]],Tableau2[[#This Row],[Date de fin]],"m")</f>
        <v>0</v>
      </c>
      <c r="AD1032" s="224"/>
      <c r="AE1032" s="225"/>
      <c r="AF1032" s="225"/>
      <c r="AG1032" s="222"/>
      <c r="AH1032" s="227"/>
      <c r="AI1032" s="226"/>
      <c r="AJ1032" s="340"/>
      <c r="AK1032" s="341">
        <f t="shared" si="17"/>
        <v>0</v>
      </c>
      <c r="AL1032" s="342"/>
    </row>
    <row r="1033" spans="3:38" ht="14" x14ac:dyDescent="0.35">
      <c r="C1033" s="241"/>
      <c r="D1033" s="225" t="str">
        <f>IF(ISBLANK(Tableau2[[#This Row],[Date de signature]]),"",UPPER(TEXT(Tableau2[[#This Row],[Date de signature]],"mmm")))</f>
        <v/>
      </c>
      <c r="E1033" s="231" t="str">
        <f>IF(ISBLANK(Tableau2[[#This Row],[Date de signature]]),"",UPPER(TEXT(Tableau2[[#This Row],[Date de signature]],"AAAA")))</f>
        <v/>
      </c>
      <c r="F1033" s="240"/>
      <c r="G1033" s="242"/>
      <c r="H1033" s="328"/>
      <c r="I1033" s="327"/>
      <c r="J1033" s="333"/>
      <c r="K1033" s="324" t="str">
        <f>IFERROR(VLOOKUP(Tableau2[[#This Row],[Nom association/Sigle]],Tableau1[],2,FALSE),"")</f>
        <v/>
      </c>
      <c r="L1033" s="324" t="str">
        <f>IFERROR(VLOOKUP(Tableau2[[#This Row],[Nom association/Sigle]],Tableau1[],4,FALSE),"")</f>
        <v/>
      </c>
      <c r="M1033" s="324" t="str">
        <f>IFERROR(VLOOKUP(Tableau2[[#This Row],[Nom association/Sigle]],Tableau1[],5,FALSE),"")</f>
        <v/>
      </c>
      <c r="N1033" s="73" t="str">
        <f>IFERROR(VLOOKUP(Tableau2[[#This Row],[Nom association/Sigle]],Tableau1[],6,FALSE),"")</f>
        <v/>
      </c>
      <c r="O1033" s="324" t="str">
        <f>IFERROR(VLOOKUP(Tableau2[[#This Row],[Nom association/Sigle]],Tableau1[],7,FALSE),"")</f>
        <v/>
      </c>
      <c r="P1033" s="222"/>
      <c r="Q1033" s="333"/>
      <c r="R1033" s="222"/>
      <c r="S1033" s="223"/>
      <c r="T1033" s="224"/>
      <c r="U1033" s="224"/>
      <c r="V1033" s="222"/>
      <c r="W1033" s="220"/>
      <c r="X1033" s="220" t="str">
        <f>IF(ISBLANK(Tableau2[[#This Row],[Date de début]]),"",UPPER(TEXT(Tableau2[[#This Row],[Date de début]],"mmm")))</f>
        <v/>
      </c>
      <c r="Y1033" s="219" t="str">
        <f>IF(ISBLANK(Tableau2[[#This Row],[Date de début]]),"",UPPER(TEXT(Tableau2[[#This Row],[Date de début]],"AAAA")))</f>
        <v/>
      </c>
      <c r="Z1033" s="220"/>
      <c r="AA1033" s="218" t="str">
        <f>IF(ISBLANK(Tableau2[[#This Row],[Date de fin]]),"",UPPER(TEXT(Tableau2[[#This Row],[Date de fin]],"mmm")))</f>
        <v/>
      </c>
      <c r="AB1033" s="221" t="str">
        <f>IF(ISBLANK(Tableau2[[#This Row],[Date de fin]]),"",UPPER(TEXT(Tableau2[[#This Row],[Date de fin]],"AAAA")))</f>
        <v/>
      </c>
      <c r="AC1033" s="229">
        <f>DATEDIF(Tableau2[[#This Row],[Date de début]],Tableau2[[#This Row],[Date de fin]],"m")</f>
        <v>0</v>
      </c>
      <c r="AD1033" s="224"/>
      <c r="AE1033" s="225"/>
      <c r="AF1033" s="225"/>
      <c r="AG1033" s="222"/>
      <c r="AH1033" s="227"/>
      <c r="AI1033" s="226"/>
      <c r="AJ1033" s="340"/>
      <c r="AK1033" s="341">
        <f t="shared" si="17"/>
        <v>0</v>
      </c>
      <c r="AL1033" s="342"/>
    </row>
    <row r="1034" spans="3:38" ht="14" x14ac:dyDescent="0.35">
      <c r="C1034" s="241"/>
      <c r="D1034" s="225" t="str">
        <f>IF(ISBLANK(Tableau2[[#This Row],[Date de signature]]),"",UPPER(TEXT(Tableau2[[#This Row],[Date de signature]],"mmm")))</f>
        <v/>
      </c>
      <c r="E1034" s="231" t="str">
        <f>IF(ISBLANK(Tableau2[[#This Row],[Date de signature]]),"",UPPER(TEXT(Tableau2[[#This Row],[Date de signature]],"AAAA")))</f>
        <v/>
      </c>
      <c r="F1034" s="240"/>
      <c r="G1034" s="242"/>
      <c r="H1034" s="328"/>
      <c r="I1034" s="327"/>
      <c r="J1034" s="333"/>
      <c r="K1034" s="324" t="str">
        <f>IFERROR(VLOOKUP(Tableau2[[#This Row],[Nom association/Sigle]],Tableau1[],2,FALSE),"")</f>
        <v/>
      </c>
      <c r="L1034" s="324" t="str">
        <f>IFERROR(VLOOKUP(Tableau2[[#This Row],[Nom association/Sigle]],Tableau1[],4,FALSE),"")</f>
        <v/>
      </c>
      <c r="M1034" s="324" t="str">
        <f>IFERROR(VLOOKUP(Tableau2[[#This Row],[Nom association/Sigle]],Tableau1[],5,FALSE),"")</f>
        <v/>
      </c>
      <c r="N1034" s="73" t="str">
        <f>IFERROR(VLOOKUP(Tableau2[[#This Row],[Nom association/Sigle]],Tableau1[],6,FALSE),"")</f>
        <v/>
      </c>
      <c r="O1034" s="324" t="str">
        <f>IFERROR(VLOOKUP(Tableau2[[#This Row],[Nom association/Sigle]],Tableau1[],7,FALSE),"")</f>
        <v/>
      </c>
      <c r="P1034" s="222"/>
      <c r="Q1034" s="333"/>
      <c r="R1034" s="222"/>
      <c r="S1034" s="223"/>
      <c r="T1034" s="224"/>
      <c r="U1034" s="224"/>
      <c r="V1034" s="222"/>
      <c r="W1034" s="220"/>
      <c r="X1034" s="220" t="str">
        <f>IF(ISBLANK(Tableau2[[#This Row],[Date de début]]),"",UPPER(TEXT(Tableau2[[#This Row],[Date de début]],"mmm")))</f>
        <v/>
      </c>
      <c r="Y1034" s="219" t="str">
        <f>IF(ISBLANK(Tableau2[[#This Row],[Date de début]]),"",UPPER(TEXT(Tableau2[[#This Row],[Date de début]],"AAAA")))</f>
        <v/>
      </c>
      <c r="Z1034" s="220"/>
      <c r="AA1034" s="218" t="str">
        <f>IF(ISBLANK(Tableau2[[#This Row],[Date de fin]]),"",UPPER(TEXT(Tableau2[[#This Row],[Date de fin]],"mmm")))</f>
        <v/>
      </c>
      <c r="AB1034" s="221" t="str">
        <f>IF(ISBLANK(Tableau2[[#This Row],[Date de fin]]),"",UPPER(TEXT(Tableau2[[#This Row],[Date de fin]],"AAAA")))</f>
        <v/>
      </c>
      <c r="AC1034" s="229">
        <f>DATEDIF(Tableau2[[#This Row],[Date de début]],Tableau2[[#This Row],[Date de fin]],"m")</f>
        <v>0</v>
      </c>
      <c r="AD1034" s="224"/>
      <c r="AE1034" s="225"/>
      <c r="AF1034" s="225"/>
      <c r="AG1034" s="222"/>
      <c r="AH1034" s="227"/>
      <c r="AI1034" s="226"/>
      <c r="AJ1034" s="340"/>
      <c r="AK1034" s="341">
        <f t="shared" si="17"/>
        <v>0</v>
      </c>
      <c r="AL1034" s="342"/>
    </row>
    <row r="1035" spans="3:38" ht="14" x14ac:dyDescent="0.35">
      <c r="C1035" s="241"/>
      <c r="D1035" s="225" t="str">
        <f>IF(ISBLANK(Tableau2[[#This Row],[Date de signature]]),"",UPPER(TEXT(Tableau2[[#This Row],[Date de signature]],"mmm")))</f>
        <v/>
      </c>
      <c r="E1035" s="231" t="str">
        <f>IF(ISBLANK(Tableau2[[#This Row],[Date de signature]]),"",UPPER(TEXT(Tableau2[[#This Row],[Date de signature]],"AAAA")))</f>
        <v/>
      </c>
      <c r="F1035" s="240"/>
      <c r="G1035" s="242"/>
      <c r="H1035" s="328"/>
      <c r="I1035" s="327"/>
      <c r="J1035" s="333"/>
      <c r="K1035" s="324" t="str">
        <f>IFERROR(VLOOKUP(Tableau2[[#This Row],[Nom association/Sigle]],Tableau1[],2,FALSE),"")</f>
        <v/>
      </c>
      <c r="L1035" s="324" t="str">
        <f>IFERROR(VLOOKUP(Tableau2[[#This Row],[Nom association/Sigle]],Tableau1[],4,FALSE),"")</f>
        <v/>
      </c>
      <c r="M1035" s="324" t="str">
        <f>IFERROR(VLOOKUP(Tableau2[[#This Row],[Nom association/Sigle]],Tableau1[],5,FALSE),"")</f>
        <v/>
      </c>
      <c r="N1035" s="73" t="str">
        <f>IFERROR(VLOOKUP(Tableau2[[#This Row],[Nom association/Sigle]],Tableau1[],6,FALSE),"")</f>
        <v/>
      </c>
      <c r="O1035" s="324" t="str">
        <f>IFERROR(VLOOKUP(Tableau2[[#This Row],[Nom association/Sigle]],Tableau1[],7,FALSE),"")</f>
        <v/>
      </c>
      <c r="P1035" s="222"/>
      <c r="Q1035" s="333"/>
      <c r="R1035" s="222"/>
      <c r="S1035" s="223"/>
      <c r="T1035" s="224"/>
      <c r="U1035" s="224"/>
      <c r="V1035" s="222"/>
      <c r="W1035" s="220"/>
      <c r="X1035" s="220" t="str">
        <f>IF(ISBLANK(Tableau2[[#This Row],[Date de début]]),"",UPPER(TEXT(Tableau2[[#This Row],[Date de début]],"mmm")))</f>
        <v/>
      </c>
      <c r="Y1035" s="219" t="str">
        <f>IF(ISBLANK(Tableau2[[#This Row],[Date de début]]),"",UPPER(TEXT(Tableau2[[#This Row],[Date de début]],"AAAA")))</f>
        <v/>
      </c>
      <c r="Z1035" s="220"/>
      <c r="AA1035" s="218" t="str">
        <f>IF(ISBLANK(Tableau2[[#This Row],[Date de fin]]),"",UPPER(TEXT(Tableau2[[#This Row],[Date de fin]],"mmm")))</f>
        <v/>
      </c>
      <c r="AB1035" s="221" t="str">
        <f>IF(ISBLANK(Tableau2[[#This Row],[Date de fin]]),"",UPPER(TEXT(Tableau2[[#This Row],[Date de fin]],"AAAA")))</f>
        <v/>
      </c>
      <c r="AC1035" s="229">
        <f>DATEDIF(Tableau2[[#This Row],[Date de début]],Tableau2[[#This Row],[Date de fin]],"m")</f>
        <v>0</v>
      </c>
      <c r="AD1035" s="224"/>
      <c r="AE1035" s="225"/>
      <c r="AF1035" s="225"/>
      <c r="AG1035" s="222"/>
      <c r="AH1035" s="227"/>
      <c r="AI1035" s="226"/>
      <c r="AJ1035" s="340"/>
      <c r="AK1035" s="341">
        <f t="shared" si="17"/>
        <v>0</v>
      </c>
      <c r="AL1035" s="342"/>
    </row>
    <row r="1036" spans="3:38" ht="14" x14ac:dyDescent="0.35">
      <c r="C1036" s="241"/>
      <c r="D1036" s="225" t="str">
        <f>IF(ISBLANK(Tableau2[[#This Row],[Date de signature]]),"",UPPER(TEXT(Tableau2[[#This Row],[Date de signature]],"mmm")))</f>
        <v/>
      </c>
      <c r="E1036" s="231" t="str">
        <f>IF(ISBLANK(Tableau2[[#This Row],[Date de signature]]),"",UPPER(TEXT(Tableau2[[#This Row],[Date de signature]],"AAAA")))</f>
        <v/>
      </c>
      <c r="F1036" s="240"/>
      <c r="G1036" s="242"/>
      <c r="H1036" s="328"/>
      <c r="I1036" s="327"/>
      <c r="J1036" s="333"/>
      <c r="K1036" s="324" t="str">
        <f>IFERROR(VLOOKUP(Tableau2[[#This Row],[Nom association/Sigle]],Tableau1[],2,FALSE),"")</f>
        <v/>
      </c>
      <c r="L1036" s="324" t="str">
        <f>IFERROR(VLOOKUP(Tableau2[[#This Row],[Nom association/Sigle]],Tableau1[],4,FALSE),"")</f>
        <v/>
      </c>
      <c r="M1036" s="324" t="str">
        <f>IFERROR(VLOOKUP(Tableau2[[#This Row],[Nom association/Sigle]],Tableau1[],5,FALSE),"")</f>
        <v/>
      </c>
      <c r="N1036" s="73" t="str">
        <f>IFERROR(VLOOKUP(Tableau2[[#This Row],[Nom association/Sigle]],Tableau1[],6,FALSE),"")</f>
        <v/>
      </c>
      <c r="O1036" s="324" t="str">
        <f>IFERROR(VLOOKUP(Tableau2[[#This Row],[Nom association/Sigle]],Tableau1[],7,FALSE),"")</f>
        <v/>
      </c>
      <c r="P1036" s="222"/>
      <c r="Q1036" s="333"/>
      <c r="R1036" s="222"/>
      <c r="S1036" s="223"/>
      <c r="T1036" s="224"/>
      <c r="U1036" s="224"/>
      <c r="V1036" s="222"/>
      <c r="W1036" s="220"/>
      <c r="X1036" s="220" t="str">
        <f>IF(ISBLANK(Tableau2[[#This Row],[Date de début]]),"",UPPER(TEXT(Tableau2[[#This Row],[Date de début]],"mmm")))</f>
        <v/>
      </c>
      <c r="Y1036" s="219" t="str">
        <f>IF(ISBLANK(Tableau2[[#This Row],[Date de début]]),"",UPPER(TEXT(Tableau2[[#This Row],[Date de début]],"AAAA")))</f>
        <v/>
      </c>
      <c r="Z1036" s="220"/>
      <c r="AA1036" s="218" t="str">
        <f>IF(ISBLANK(Tableau2[[#This Row],[Date de fin]]),"",UPPER(TEXT(Tableau2[[#This Row],[Date de fin]],"mmm")))</f>
        <v/>
      </c>
      <c r="AB1036" s="221" t="str">
        <f>IF(ISBLANK(Tableau2[[#This Row],[Date de fin]]),"",UPPER(TEXT(Tableau2[[#This Row],[Date de fin]],"AAAA")))</f>
        <v/>
      </c>
      <c r="AC1036" s="229">
        <f>DATEDIF(Tableau2[[#This Row],[Date de début]],Tableau2[[#This Row],[Date de fin]],"m")</f>
        <v>0</v>
      </c>
      <c r="AD1036" s="224"/>
      <c r="AE1036" s="225"/>
      <c r="AF1036" s="225"/>
      <c r="AG1036" s="222"/>
      <c r="AH1036" s="227"/>
      <c r="AI1036" s="226"/>
      <c r="AJ1036" s="340"/>
      <c r="AK1036" s="341">
        <f t="shared" si="17"/>
        <v>0</v>
      </c>
      <c r="AL1036" s="342"/>
    </row>
    <row r="1037" spans="3:38" ht="14" x14ac:dyDescent="0.35">
      <c r="C1037" s="241"/>
      <c r="D1037" s="225" t="str">
        <f>IF(ISBLANK(Tableau2[[#This Row],[Date de signature]]),"",UPPER(TEXT(Tableau2[[#This Row],[Date de signature]],"mmm")))</f>
        <v/>
      </c>
      <c r="E1037" s="231" t="str">
        <f>IF(ISBLANK(Tableau2[[#This Row],[Date de signature]]),"",UPPER(TEXT(Tableau2[[#This Row],[Date de signature]],"AAAA")))</f>
        <v/>
      </c>
      <c r="F1037" s="240"/>
      <c r="G1037" s="242"/>
      <c r="H1037" s="328"/>
      <c r="I1037" s="327"/>
      <c r="J1037" s="333"/>
      <c r="K1037" s="324" t="str">
        <f>IFERROR(VLOOKUP(Tableau2[[#This Row],[Nom association/Sigle]],Tableau1[],2,FALSE),"")</f>
        <v/>
      </c>
      <c r="L1037" s="324" t="str">
        <f>IFERROR(VLOOKUP(Tableau2[[#This Row],[Nom association/Sigle]],Tableau1[],4,FALSE),"")</f>
        <v/>
      </c>
      <c r="M1037" s="324" t="str">
        <f>IFERROR(VLOOKUP(Tableau2[[#This Row],[Nom association/Sigle]],Tableau1[],5,FALSE),"")</f>
        <v/>
      </c>
      <c r="N1037" s="73" t="str">
        <f>IFERROR(VLOOKUP(Tableau2[[#This Row],[Nom association/Sigle]],Tableau1[],6,FALSE),"")</f>
        <v/>
      </c>
      <c r="O1037" s="324" t="str">
        <f>IFERROR(VLOOKUP(Tableau2[[#This Row],[Nom association/Sigle]],Tableau1[],7,FALSE),"")</f>
        <v/>
      </c>
      <c r="P1037" s="222"/>
      <c r="Q1037" s="333"/>
      <c r="R1037" s="222"/>
      <c r="S1037" s="223"/>
      <c r="T1037" s="224"/>
      <c r="U1037" s="224"/>
      <c r="V1037" s="222"/>
      <c r="W1037" s="220"/>
      <c r="X1037" s="220" t="str">
        <f>IF(ISBLANK(Tableau2[[#This Row],[Date de début]]),"",UPPER(TEXT(Tableau2[[#This Row],[Date de début]],"mmm")))</f>
        <v/>
      </c>
      <c r="Y1037" s="219" t="str">
        <f>IF(ISBLANK(Tableau2[[#This Row],[Date de début]]),"",UPPER(TEXT(Tableau2[[#This Row],[Date de début]],"AAAA")))</f>
        <v/>
      </c>
      <c r="Z1037" s="220"/>
      <c r="AA1037" s="218" t="str">
        <f>IF(ISBLANK(Tableau2[[#This Row],[Date de fin]]),"",UPPER(TEXT(Tableau2[[#This Row],[Date de fin]],"mmm")))</f>
        <v/>
      </c>
      <c r="AB1037" s="221" t="str">
        <f>IF(ISBLANK(Tableau2[[#This Row],[Date de fin]]),"",UPPER(TEXT(Tableau2[[#This Row],[Date de fin]],"AAAA")))</f>
        <v/>
      </c>
      <c r="AC1037" s="229">
        <f>DATEDIF(Tableau2[[#This Row],[Date de début]],Tableau2[[#This Row],[Date de fin]],"m")</f>
        <v>0</v>
      </c>
      <c r="AD1037" s="224"/>
      <c r="AE1037" s="225"/>
      <c r="AF1037" s="225"/>
      <c r="AG1037" s="222"/>
      <c r="AH1037" s="227"/>
      <c r="AI1037" s="226"/>
      <c r="AJ1037" s="340"/>
      <c r="AK1037" s="341">
        <f t="shared" si="17"/>
        <v>0</v>
      </c>
      <c r="AL1037" s="342"/>
    </row>
    <row r="1038" spans="3:38" ht="14" x14ac:dyDescent="0.35">
      <c r="C1038" s="241"/>
      <c r="D1038" s="225" t="str">
        <f>IF(ISBLANK(Tableau2[[#This Row],[Date de signature]]),"",UPPER(TEXT(Tableau2[[#This Row],[Date de signature]],"mmm")))</f>
        <v/>
      </c>
      <c r="E1038" s="231" t="str">
        <f>IF(ISBLANK(Tableau2[[#This Row],[Date de signature]]),"",UPPER(TEXT(Tableau2[[#This Row],[Date de signature]],"AAAA")))</f>
        <v/>
      </c>
      <c r="F1038" s="240"/>
      <c r="G1038" s="242"/>
      <c r="H1038" s="328"/>
      <c r="I1038" s="327"/>
      <c r="J1038" s="333"/>
      <c r="K1038" s="324" t="str">
        <f>IFERROR(VLOOKUP(Tableau2[[#This Row],[Nom association/Sigle]],Tableau1[],2,FALSE),"")</f>
        <v/>
      </c>
      <c r="L1038" s="324" t="str">
        <f>IFERROR(VLOOKUP(Tableau2[[#This Row],[Nom association/Sigle]],Tableau1[],4,FALSE),"")</f>
        <v/>
      </c>
      <c r="M1038" s="324" t="str">
        <f>IFERROR(VLOOKUP(Tableau2[[#This Row],[Nom association/Sigle]],Tableau1[],5,FALSE),"")</f>
        <v/>
      </c>
      <c r="N1038" s="73" t="str">
        <f>IFERROR(VLOOKUP(Tableau2[[#This Row],[Nom association/Sigle]],Tableau1[],6,FALSE),"")</f>
        <v/>
      </c>
      <c r="O1038" s="324" t="str">
        <f>IFERROR(VLOOKUP(Tableau2[[#This Row],[Nom association/Sigle]],Tableau1[],7,FALSE),"")</f>
        <v/>
      </c>
      <c r="P1038" s="222"/>
      <c r="Q1038" s="333"/>
      <c r="R1038" s="222"/>
      <c r="S1038" s="223"/>
      <c r="T1038" s="224"/>
      <c r="U1038" s="224"/>
      <c r="V1038" s="222"/>
      <c r="W1038" s="220"/>
      <c r="X1038" s="220" t="str">
        <f>IF(ISBLANK(Tableau2[[#This Row],[Date de début]]),"",UPPER(TEXT(Tableau2[[#This Row],[Date de début]],"mmm")))</f>
        <v/>
      </c>
      <c r="Y1038" s="219" t="str">
        <f>IF(ISBLANK(Tableau2[[#This Row],[Date de début]]),"",UPPER(TEXT(Tableau2[[#This Row],[Date de début]],"AAAA")))</f>
        <v/>
      </c>
      <c r="Z1038" s="220"/>
      <c r="AA1038" s="218" t="str">
        <f>IF(ISBLANK(Tableau2[[#This Row],[Date de fin]]),"",UPPER(TEXT(Tableau2[[#This Row],[Date de fin]],"mmm")))</f>
        <v/>
      </c>
      <c r="AB1038" s="221" t="str">
        <f>IF(ISBLANK(Tableau2[[#This Row],[Date de fin]]),"",UPPER(TEXT(Tableau2[[#This Row],[Date de fin]],"AAAA")))</f>
        <v/>
      </c>
      <c r="AC1038" s="229">
        <f>DATEDIF(Tableau2[[#This Row],[Date de début]],Tableau2[[#This Row],[Date de fin]],"m")</f>
        <v>0</v>
      </c>
      <c r="AD1038" s="224"/>
      <c r="AE1038" s="225"/>
      <c r="AF1038" s="225"/>
      <c r="AG1038" s="222"/>
      <c r="AH1038" s="227"/>
      <c r="AI1038" s="226"/>
      <c r="AJ1038" s="340"/>
      <c r="AK1038" s="341">
        <f t="shared" si="17"/>
        <v>0</v>
      </c>
      <c r="AL1038" s="342"/>
    </row>
    <row r="1039" spans="3:38" ht="14" x14ac:dyDescent="0.35">
      <c r="C1039" s="241"/>
      <c r="D1039" s="225" t="str">
        <f>IF(ISBLANK(Tableau2[[#This Row],[Date de signature]]),"",UPPER(TEXT(Tableau2[[#This Row],[Date de signature]],"mmm")))</f>
        <v/>
      </c>
      <c r="E1039" s="231" t="str">
        <f>IF(ISBLANK(Tableau2[[#This Row],[Date de signature]]),"",UPPER(TEXT(Tableau2[[#This Row],[Date de signature]],"AAAA")))</f>
        <v/>
      </c>
      <c r="F1039" s="240"/>
      <c r="G1039" s="242"/>
      <c r="H1039" s="328"/>
      <c r="I1039" s="327"/>
      <c r="J1039" s="333"/>
      <c r="K1039" s="324" t="str">
        <f>IFERROR(VLOOKUP(Tableau2[[#This Row],[Nom association/Sigle]],Tableau1[],2,FALSE),"")</f>
        <v/>
      </c>
      <c r="L1039" s="324" t="str">
        <f>IFERROR(VLOOKUP(Tableau2[[#This Row],[Nom association/Sigle]],Tableau1[],4,FALSE),"")</f>
        <v/>
      </c>
      <c r="M1039" s="324" t="str">
        <f>IFERROR(VLOOKUP(Tableau2[[#This Row],[Nom association/Sigle]],Tableau1[],5,FALSE),"")</f>
        <v/>
      </c>
      <c r="N1039" s="73" t="str">
        <f>IFERROR(VLOOKUP(Tableau2[[#This Row],[Nom association/Sigle]],Tableau1[],6,FALSE),"")</f>
        <v/>
      </c>
      <c r="O1039" s="324" t="str">
        <f>IFERROR(VLOOKUP(Tableau2[[#This Row],[Nom association/Sigle]],Tableau1[],7,FALSE),"")</f>
        <v/>
      </c>
      <c r="P1039" s="222"/>
      <c r="Q1039" s="333"/>
      <c r="R1039" s="222"/>
      <c r="S1039" s="223"/>
      <c r="T1039" s="224"/>
      <c r="U1039" s="224"/>
      <c r="V1039" s="222"/>
      <c r="W1039" s="220"/>
      <c r="X1039" s="220" t="str">
        <f>IF(ISBLANK(Tableau2[[#This Row],[Date de début]]),"",UPPER(TEXT(Tableau2[[#This Row],[Date de début]],"mmm")))</f>
        <v/>
      </c>
      <c r="Y1039" s="219" t="str">
        <f>IF(ISBLANK(Tableau2[[#This Row],[Date de début]]),"",UPPER(TEXT(Tableau2[[#This Row],[Date de début]],"AAAA")))</f>
        <v/>
      </c>
      <c r="Z1039" s="220"/>
      <c r="AA1039" s="218" t="str">
        <f>IF(ISBLANK(Tableau2[[#This Row],[Date de fin]]),"",UPPER(TEXT(Tableau2[[#This Row],[Date de fin]],"mmm")))</f>
        <v/>
      </c>
      <c r="AB1039" s="221" t="str">
        <f>IF(ISBLANK(Tableau2[[#This Row],[Date de fin]]),"",UPPER(TEXT(Tableau2[[#This Row],[Date de fin]],"AAAA")))</f>
        <v/>
      </c>
      <c r="AC1039" s="229">
        <f>DATEDIF(Tableau2[[#This Row],[Date de début]],Tableau2[[#This Row],[Date de fin]],"m")</f>
        <v>0</v>
      </c>
      <c r="AD1039" s="224"/>
      <c r="AE1039" s="225"/>
      <c r="AF1039" s="225"/>
      <c r="AG1039" s="222"/>
      <c r="AH1039" s="227"/>
      <c r="AI1039" s="226"/>
      <c r="AJ1039" s="340"/>
      <c r="AK1039" s="341">
        <f t="shared" si="17"/>
        <v>0</v>
      </c>
      <c r="AL1039" s="342"/>
    </row>
    <row r="1040" spans="3:38" ht="14" x14ac:dyDescent="0.35">
      <c r="C1040" s="241"/>
      <c r="D1040" s="225" t="str">
        <f>IF(ISBLANK(Tableau2[[#This Row],[Date de signature]]),"",UPPER(TEXT(Tableau2[[#This Row],[Date de signature]],"mmm")))</f>
        <v/>
      </c>
      <c r="E1040" s="231" t="str">
        <f>IF(ISBLANK(Tableau2[[#This Row],[Date de signature]]),"",UPPER(TEXT(Tableau2[[#This Row],[Date de signature]],"AAAA")))</f>
        <v/>
      </c>
      <c r="F1040" s="240"/>
      <c r="G1040" s="242"/>
      <c r="H1040" s="328"/>
      <c r="I1040" s="327"/>
      <c r="J1040" s="333"/>
      <c r="K1040" s="324" t="str">
        <f>IFERROR(VLOOKUP(Tableau2[[#This Row],[Nom association/Sigle]],Tableau1[],2,FALSE),"")</f>
        <v/>
      </c>
      <c r="L1040" s="324" t="str">
        <f>IFERROR(VLOOKUP(Tableau2[[#This Row],[Nom association/Sigle]],Tableau1[],4,FALSE),"")</f>
        <v/>
      </c>
      <c r="M1040" s="324" t="str">
        <f>IFERROR(VLOOKUP(Tableau2[[#This Row],[Nom association/Sigle]],Tableau1[],5,FALSE),"")</f>
        <v/>
      </c>
      <c r="N1040" s="73" t="str">
        <f>IFERROR(VLOOKUP(Tableau2[[#This Row],[Nom association/Sigle]],Tableau1[],6,FALSE),"")</f>
        <v/>
      </c>
      <c r="O1040" s="324" t="str">
        <f>IFERROR(VLOOKUP(Tableau2[[#This Row],[Nom association/Sigle]],Tableau1[],7,FALSE),"")</f>
        <v/>
      </c>
      <c r="P1040" s="222"/>
      <c r="Q1040" s="333"/>
      <c r="R1040" s="222"/>
      <c r="S1040" s="223"/>
      <c r="T1040" s="224"/>
      <c r="U1040" s="224"/>
      <c r="V1040" s="222"/>
      <c r="W1040" s="220"/>
      <c r="X1040" s="220" t="str">
        <f>IF(ISBLANK(Tableau2[[#This Row],[Date de début]]),"",UPPER(TEXT(Tableau2[[#This Row],[Date de début]],"mmm")))</f>
        <v/>
      </c>
      <c r="Y1040" s="219" t="str">
        <f>IF(ISBLANK(Tableau2[[#This Row],[Date de début]]),"",UPPER(TEXT(Tableau2[[#This Row],[Date de début]],"AAAA")))</f>
        <v/>
      </c>
      <c r="Z1040" s="220"/>
      <c r="AA1040" s="218" t="str">
        <f>IF(ISBLANK(Tableau2[[#This Row],[Date de fin]]),"",UPPER(TEXT(Tableau2[[#This Row],[Date de fin]],"mmm")))</f>
        <v/>
      </c>
      <c r="AB1040" s="221" t="str">
        <f>IF(ISBLANK(Tableau2[[#This Row],[Date de fin]]),"",UPPER(TEXT(Tableau2[[#This Row],[Date de fin]],"AAAA")))</f>
        <v/>
      </c>
      <c r="AC1040" s="229">
        <f>DATEDIF(Tableau2[[#This Row],[Date de début]],Tableau2[[#This Row],[Date de fin]],"m")</f>
        <v>0</v>
      </c>
      <c r="AD1040" s="224"/>
      <c r="AE1040" s="225"/>
      <c r="AF1040" s="225"/>
      <c r="AG1040" s="222"/>
      <c r="AH1040" s="227"/>
      <c r="AI1040" s="226"/>
      <c r="AJ1040" s="340"/>
      <c r="AK1040" s="341">
        <f t="shared" si="17"/>
        <v>0</v>
      </c>
      <c r="AL1040" s="342"/>
    </row>
    <row r="1041" spans="3:38" ht="14" x14ac:dyDescent="0.35">
      <c r="C1041" s="241"/>
      <c r="D1041" s="225" t="str">
        <f>IF(ISBLANK(Tableau2[[#This Row],[Date de signature]]),"",UPPER(TEXT(Tableau2[[#This Row],[Date de signature]],"mmm")))</f>
        <v/>
      </c>
      <c r="E1041" s="231" t="str">
        <f>IF(ISBLANK(Tableau2[[#This Row],[Date de signature]]),"",UPPER(TEXT(Tableau2[[#This Row],[Date de signature]],"AAAA")))</f>
        <v/>
      </c>
      <c r="F1041" s="240"/>
      <c r="G1041" s="242"/>
      <c r="H1041" s="328"/>
      <c r="I1041" s="327"/>
      <c r="J1041" s="333"/>
      <c r="K1041" s="324" t="str">
        <f>IFERROR(VLOOKUP(Tableau2[[#This Row],[Nom association/Sigle]],Tableau1[],2,FALSE),"")</f>
        <v/>
      </c>
      <c r="L1041" s="324" t="str">
        <f>IFERROR(VLOOKUP(Tableau2[[#This Row],[Nom association/Sigle]],Tableau1[],4,FALSE),"")</f>
        <v/>
      </c>
      <c r="M1041" s="324" t="str">
        <f>IFERROR(VLOOKUP(Tableau2[[#This Row],[Nom association/Sigle]],Tableau1[],5,FALSE),"")</f>
        <v/>
      </c>
      <c r="N1041" s="73" t="str">
        <f>IFERROR(VLOOKUP(Tableau2[[#This Row],[Nom association/Sigle]],Tableau1[],6,FALSE),"")</f>
        <v/>
      </c>
      <c r="O1041" s="324" t="str">
        <f>IFERROR(VLOOKUP(Tableau2[[#This Row],[Nom association/Sigle]],Tableau1[],7,FALSE),"")</f>
        <v/>
      </c>
      <c r="P1041" s="222"/>
      <c r="Q1041" s="333"/>
      <c r="R1041" s="222"/>
      <c r="S1041" s="223"/>
      <c r="T1041" s="224"/>
      <c r="U1041" s="224"/>
      <c r="V1041" s="222"/>
      <c r="W1041" s="220"/>
      <c r="X1041" s="220" t="str">
        <f>IF(ISBLANK(Tableau2[[#This Row],[Date de début]]),"",UPPER(TEXT(Tableau2[[#This Row],[Date de début]],"mmm")))</f>
        <v/>
      </c>
      <c r="Y1041" s="219" t="str">
        <f>IF(ISBLANK(Tableau2[[#This Row],[Date de début]]),"",UPPER(TEXT(Tableau2[[#This Row],[Date de début]],"AAAA")))</f>
        <v/>
      </c>
      <c r="Z1041" s="220"/>
      <c r="AA1041" s="218" t="str">
        <f>IF(ISBLANK(Tableau2[[#This Row],[Date de fin]]),"",UPPER(TEXT(Tableau2[[#This Row],[Date de fin]],"mmm")))</f>
        <v/>
      </c>
      <c r="AB1041" s="221" t="str">
        <f>IF(ISBLANK(Tableau2[[#This Row],[Date de fin]]),"",UPPER(TEXT(Tableau2[[#This Row],[Date de fin]],"AAAA")))</f>
        <v/>
      </c>
      <c r="AC1041" s="229">
        <f>DATEDIF(Tableau2[[#This Row],[Date de début]],Tableau2[[#This Row],[Date de fin]],"m")</f>
        <v>0</v>
      </c>
      <c r="AD1041" s="224"/>
      <c r="AE1041" s="225"/>
      <c r="AF1041" s="225"/>
      <c r="AG1041" s="222"/>
      <c r="AH1041" s="227"/>
      <c r="AI1041" s="226"/>
      <c r="AJ1041" s="340"/>
      <c r="AK1041" s="341">
        <f t="shared" si="17"/>
        <v>0</v>
      </c>
      <c r="AL1041" s="342"/>
    </row>
    <row r="1042" spans="3:38" ht="14" x14ac:dyDescent="0.35">
      <c r="C1042" s="241"/>
      <c r="D1042" s="225" t="str">
        <f>IF(ISBLANK(Tableau2[[#This Row],[Date de signature]]),"",UPPER(TEXT(Tableau2[[#This Row],[Date de signature]],"mmm")))</f>
        <v/>
      </c>
      <c r="E1042" s="231" t="str">
        <f>IF(ISBLANK(Tableau2[[#This Row],[Date de signature]]),"",UPPER(TEXT(Tableau2[[#This Row],[Date de signature]],"AAAA")))</f>
        <v/>
      </c>
      <c r="F1042" s="240"/>
      <c r="G1042" s="242"/>
      <c r="H1042" s="328"/>
      <c r="I1042" s="327"/>
      <c r="J1042" s="333"/>
      <c r="K1042" s="324" t="str">
        <f>IFERROR(VLOOKUP(Tableau2[[#This Row],[Nom association/Sigle]],Tableau1[],2,FALSE),"")</f>
        <v/>
      </c>
      <c r="L1042" s="324" t="str">
        <f>IFERROR(VLOOKUP(Tableau2[[#This Row],[Nom association/Sigle]],Tableau1[],4,FALSE),"")</f>
        <v/>
      </c>
      <c r="M1042" s="324" t="str">
        <f>IFERROR(VLOOKUP(Tableau2[[#This Row],[Nom association/Sigle]],Tableau1[],5,FALSE),"")</f>
        <v/>
      </c>
      <c r="N1042" s="73" t="str">
        <f>IFERROR(VLOOKUP(Tableau2[[#This Row],[Nom association/Sigle]],Tableau1[],6,FALSE),"")</f>
        <v/>
      </c>
      <c r="O1042" s="324" t="str">
        <f>IFERROR(VLOOKUP(Tableau2[[#This Row],[Nom association/Sigle]],Tableau1[],7,FALSE),"")</f>
        <v/>
      </c>
      <c r="P1042" s="222"/>
      <c r="Q1042" s="333"/>
      <c r="R1042" s="222"/>
      <c r="S1042" s="223"/>
      <c r="T1042" s="224"/>
      <c r="U1042" s="224"/>
      <c r="V1042" s="222"/>
      <c r="W1042" s="220"/>
      <c r="X1042" s="220" t="str">
        <f>IF(ISBLANK(Tableau2[[#This Row],[Date de début]]),"",UPPER(TEXT(Tableau2[[#This Row],[Date de début]],"mmm")))</f>
        <v/>
      </c>
      <c r="Y1042" s="219" t="str">
        <f>IF(ISBLANK(Tableau2[[#This Row],[Date de début]]),"",UPPER(TEXT(Tableau2[[#This Row],[Date de début]],"AAAA")))</f>
        <v/>
      </c>
      <c r="Z1042" s="220"/>
      <c r="AA1042" s="218" t="str">
        <f>IF(ISBLANK(Tableau2[[#This Row],[Date de fin]]),"",UPPER(TEXT(Tableau2[[#This Row],[Date de fin]],"mmm")))</f>
        <v/>
      </c>
      <c r="AB1042" s="221" t="str">
        <f>IF(ISBLANK(Tableau2[[#This Row],[Date de fin]]),"",UPPER(TEXT(Tableau2[[#This Row],[Date de fin]],"AAAA")))</f>
        <v/>
      </c>
      <c r="AC1042" s="229">
        <f>DATEDIF(Tableau2[[#This Row],[Date de début]],Tableau2[[#This Row],[Date de fin]],"m")</f>
        <v>0</v>
      </c>
      <c r="AD1042" s="224"/>
      <c r="AE1042" s="225"/>
      <c r="AF1042" s="225"/>
      <c r="AG1042" s="222"/>
      <c r="AH1042" s="227"/>
      <c r="AI1042" s="226"/>
      <c r="AJ1042" s="340"/>
      <c r="AK1042" s="341">
        <f t="shared" si="17"/>
        <v>0</v>
      </c>
      <c r="AL1042" s="342"/>
    </row>
    <row r="1043" spans="3:38" ht="14" x14ac:dyDescent="0.35">
      <c r="C1043" s="241"/>
      <c r="D1043" s="225" t="str">
        <f>IF(ISBLANK(Tableau2[[#This Row],[Date de signature]]),"",UPPER(TEXT(Tableau2[[#This Row],[Date de signature]],"mmm")))</f>
        <v/>
      </c>
      <c r="E1043" s="231" t="str">
        <f>IF(ISBLANK(Tableau2[[#This Row],[Date de signature]]),"",UPPER(TEXT(Tableau2[[#This Row],[Date de signature]],"AAAA")))</f>
        <v/>
      </c>
      <c r="F1043" s="240"/>
      <c r="G1043" s="242"/>
      <c r="H1043" s="328"/>
      <c r="I1043" s="327"/>
      <c r="J1043" s="333"/>
      <c r="K1043" s="324" t="str">
        <f>IFERROR(VLOOKUP(Tableau2[[#This Row],[Nom association/Sigle]],Tableau1[],2,FALSE),"")</f>
        <v/>
      </c>
      <c r="L1043" s="324" t="str">
        <f>IFERROR(VLOOKUP(Tableau2[[#This Row],[Nom association/Sigle]],Tableau1[],4,FALSE),"")</f>
        <v/>
      </c>
      <c r="M1043" s="324" t="str">
        <f>IFERROR(VLOOKUP(Tableau2[[#This Row],[Nom association/Sigle]],Tableau1[],5,FALSE),"")</f>
        <v/>
      </c>
      <c r="N1043" s="73" t="str">
        <f>IFERROR(VLOOKUP(Tableau2[[#This Row],[Nom association/Sigle]],Tableau1[],6,FALSE),"")</f>
        <v/>
      </c>
      <c r="O1043" s="324" t="str">
        <f>IFERROR(VLOOKUP(Tableau2[[#This Row],[Nom association/Sigle]],Tableau1[],7,FALSE),"")</f>
        <v/>
      </c>
      <c r="P1043" s="222"/>
      <c r="Q1043" s="333"/>
      <c r="R1043" s="222"/>
      <c r="S1043" s="223"/>
      <c r="T1043" s="224"/>
      <c r="U1043" s="224"/>
      <c r="V1043" s="222"/>
      <c r="W1043" s="220"/>
      <c r="X1043" s="220" t="str">
        <f>IF(ISBLANK(Tableau2[[#This Row],[Date de début]]),"",UPPER(TEXT(Tableau2[[#This Row],[Date de début]],"mmm")))</f>
        <v/>
      </c>
      <c r="Y1043" s="219" t="str">
        <f>IF(ISBLANK(Tableau2[[#This Row],[Date de début]]),"",UPPER(TEXT(Tableau2[[#This Row],[Date de début]],"AAAA")))</f>
        <v/>
      </c>
      <c r="Z1043" s="220"/>
      <c r="AA1043" s="218" t="str">
        <f>IF(ISBLANK(Tableau2[[#This Row],[Date de fin]]),"",UPPER(TEXT(Tableau2[[#This Row],[Date de fin]],"mmm")))</f>
        <v/>
      </c>
      <c r="AB1043" s="221" t="str">
        <f>IF(ISBLANK(Tableau2[[#This Row],[Date de fin]]),"",UPPER(TEXT(Tableau2[[#This Row],[Date de fin]],"AAAA")))</f>
        <v/>
      </c>
      <c r="AC1043" s="229">
        <f>DATEDIF(Tableau2[[#This Row],[Date de début]],Tableau2[[#This Row],[Date de fin]],"m")</f>
        <v>0</v>
      </c>
      <c r="AD1043" s="224"/>
      <c r="AE1043" s="225"/>
      <c r="AF1043" s="225"/>
      <c r="AG1043" s="222"/>
      <c r="AH1043" s="227"/>
      <c r="AI1043" s="226"/>
      <c r="AJ1043" s="340"/>
      <c r="AK1043" s="341">
        <f t="shared" si="17"/>
        <v>0</v>
      </c>
      <c r="AL1043" s="342"/>
    </row>
    <row r="1044" spans="3:38" ht="14" x14ac:dyDescent="0.35">
      <c r="C1044" s="241"/>
      <c r="D1044" s="225" t="str">
        <f>IF(ISBLANK(Tableau2[[#This Row],[Date de signature]]),"",UPPER(TEXT(Tableau2[[#This Row],[Date de signature]],"mmm")))</f>
        <v/>
      </c>
      <c r="E1044" s="231" t="str">
        <f>IF(ISBLANK(Tableau2[[#This Row],[Date de signature]]),"",UPPER(TEXT(Tableau2[[#This Row],[Date de signature]],"AAAA")))</f>
        <v/>
      </c>
      <c r="F1044" s="240"/>
      <c r="G1044" s="242"/>
      <c r="H1044" s="328"/>
      <c r="I1044" s="327"/>
      <c r="J1044" s="333"/>
      <c r="K1044" s="324" t="str">
        <f>IFERROR(VLOOKUP(Tableau2[[#This Row],[Nom association/Sigle]],Tableau1[],2,FALSE),"")</f>
        <v/>
      </c>
      <c r="L1044" s="324" t="str">
        <f>IFERROR(VLOOKUP(Tableau2[[#This Row],[Nom association/Sigle]],Tableau1[],4,FALSE),"")</f>
        <v/>
      </c>
      <c r="M1044" s="324" t="str">
        <f>IFERROR(VLOOKUP(Tableau2[[#This Row],[Nom association/Sigle]],Tableau1[],5,FALSE),"")</f>
        <v/>
      </c>
      <c r="N1044" s="73" t="str">
        <f>IFERROR(VLOOKUP(Tableau2[[#This Row],[Nom association/Sigle]],Tableau1[],6,FALSE),"")</f>
        <v/>
      </c>
      <c r="O1044" s="324" t="str">
        <f>IFERROR(VLOOKUP(Tableau2[[#This Row],[Nom association/Sigle]],Tableau1[],7,FALSE),"")</f>
        <v/>
      </c>
      <c r="P1044" s="222"/>
      <c r="Q1044" s="333"/>
      <c r="R1044" s="222"/>
      <c r="S1044" s="223"/>
      <c r="T1044" s="224"/>
      <c r="U1044" s="224"/>
      <c r="V1044" s="222"/>
      <c r="W1044" s="220"/>
      <c r="X1044" s="220" t="str">
        <f>IF(ISBLANK(Tableau2[[#This Row],[Date de début]]),"",UPPER(TEXT(Tableau2[[#This Row],[Date de début]],"mmm")))</f>
        <v/>
      </c>
      <c r="Y1044" s="219" t="str">
        <f>IF(ISBLANK(Tableau2[[#This Row],[Date de début]]),"",UPPER(TEXT(Tableau2[[#This Row],[Date de début]],"AAAA")))</f>
        <v/>
      </c>
      <c r="Z1044" s="220"/>
      <c r="AA1044" s="218" t="str">
        <f>IF(ISBLANK(Tableau2[[#This Row],[Date de fin]]),"",UPPER(TEXT(Tableau2[[#This Row],[Date de fin]],"mmm")))</f>
        <v/>
      </c>
      <c r="AB1044" s="221" t="str">
        <f>IF(ISBLANK(Tableau2[[#This Row],[Date de fin]]),"",UPPER(TEXT(Tableau2[[#This Row],[Date de fin]],"AAAA")))</f>
        <v/>
      </c>
      <c r="AC1044" s="229">
        <f>DATEDIF(Tableau2[[#This Row],[Date de début]],Tableau2[[#This Row],[Date de fin]],"m")</f>
        <v>0</v>
      </c>
      <c r="AD1044" s="224"/>
      <c r="AE1044" s="225"/>
      <c r="AF1044" s="225"/>
      <c r="AG1044" s="222"/>
      <c r="AH1044" s="227"/>
      <c r="AI1044" s="226"/>
      <c r="AJ1044" s="340"/>
      <c r="AK1044" s="341">
        <f t="shared" si="17"/>
        <v>0</v>
      </c>
      <c r="AL1044" s="342"/>
    </row>
    <row r="1045" spans="3:38" ht="14" x14ac:dyDescent="0.35">
      <c r="C1045" s="241"/>
      <c r="D1045" s="225" t="str">
        <f>IF(ISBLANK(Tableau2[[#This Row],[Date de signature]]),"",UPPER(TEXT(Tableau2[[#This Row],[Date de signature]],"mmm")))</f>
        <v/>
      </c>
      <c r="E1045" s="231" t="str">
        <f>IF(ISBLANK(Tableau2[[#This Row],[Date de signature]]),"",UPPER(TEXT(Tableau2[[#This Row],[Date de signature]],"AAAA")))</f>
        <v/>
      </c>
      <c r="F1045" s="240"/>
      <c r="G1045" s="242"/>
      <c r="H1045" s="328"/>
      <c r="I1045" s="327"/>
      <c r="J1045" s="333"/>
      <c r="K1045" s="324" t="str">
        <f>IFERROR(VLOOKUP(Tableau2[[#This Row],[Nom association/Sigle]],Tableau1[],2,FALSE),"")</f>
        <v/>
      </c>
      <c r="L1045" s="324" t="str">
        <f>IFERROR(VLOOKUP(Tableau2[[#This Row],[Nom association/Sigle]],Tableau1[],4,FALSE),"")</f>
        <v/>
      </c>
      <c r="M1045" s="324" t="str">
        <f>IFERROR(VLOOKUP(Tableau2[[#This Row],[Nom association/Sigle]],Tableau1[],5,FALSE),"")</f>
        <v/>
      </c>
      <c r="N1045" s="73" t="str">
        <f>IFERROR(VLOOKUP(Tableau2[[#This Row],[Nom association/Sigle]],Tableau1[],6,FALSE),"")</f>
        <v/>
      </c>
      <c r="O1045" s="324" t="str">
        <f>IFERROR(VLOOKUP(Tableau2[[#This Row],[Nom association/Sigle]],Tableau1[],7,FALSE),"")</f>
        <v/>
      </c>
      <c r="P1045" s="222"/>
      <c r="Q1045" s="333"/>
      <c r="R1045" s="222"/>
      <c r="S1045" s="223"/>
      <c r="T1045" s="224"/>
      <c r="U1045" s="224"/>
      <c r="V1045" s="222"/>
      <c r="W1045" s="220"/>
      <c r="X1045" s="220" t="str">
        <f>IF(ISBLANK(Tableau2[[#This Row],[Date de début]]),"",UPPER(TEXT(Tableau2[[#This Row],[Date de début]],"mmm")))</f>
        <v/>
      </c>
      <c r="Y1045" s="219" t="str">
        <f>IF(ISBLANK(Tableau2[[#This Row],[Date de début]]),"",UPPER(TEXT(Tableau2[[#This Row],[Date de début]],"AAAA")))</f>
        <v/>
      </c>
      <c r="Z1045" s="220"/>
      <c r="AA1045" s="218" t="str">
        <f>IF(ISBLANK(Tableau2[[#This Row],[Date de fin]]),"",UPPER(TEXT(Tableau2[[#This Row],[Date de fin]],"mmm")))</f>
        <v/>
      </c>
      <c r="AB1045" s="221" t="str">
        <f>IF(ISBLANK(Tableau2[[#This Row],[Date de fin]]),"",UPPER(TEXT(Tableau2[[#This Row],[Date de fin]],"AAAA")))</f>
        <v/>
      </c>
      <c r="AC1045" s="229">
        <f>DATEDIF(Tableau2[[#This Row],[Date de début]],Tableau2[[#This Row],[Date de fin]],"m")</f>
        <v>0</v>
      </c>
      <c r="AD1045" s="224"/>
      <c r="AE1045" s="225"/>
      <c r="AF1045" s="225"/>
      <c r="AG1045" s="222"/>
      <c r="AH1045" s="227"/>
      <c r="AI1045" s="226"/>
      <c r="AJ1045" s="340"/>
      <c r="AK1045" s="341">
        <f t="shared" si="17"/>
        <v>0</v>
      </c>
      <c r="AL1045" s="342"/>
    </row>
    <row r="1046" spans="3:38" ht="14" x14ac:dyDescent="0.35">
      <c r="C1046" s="241"/>
      <c r="D1046" s="225" t="str">
        <f>IF(ISBLANK(Tableau2[[#This Row],[Date de signature]]),"",UPPER(TEXT(Tableau2[[#This Row],[Date de signature]],"mmm")))</f>
        <v/>
      </c>
      <c r="E1046" s="231" t="str">
        <f>IF(ISBLANK(Tableau2[[#This Row],[Date de signature]]),"",UPPER(TEXT(Tableau2[[#This Row],[Date de signature]],"AAAA")))</f>
        <v/>
      </c>
      <c r="F1046" s="240"/>
      <c r="G1046" s="242"/>
      <c r="H1046" s="328"/>
      <c r="I1046" s="327"/>
      <c r="J1046" s="333"/>
      <c r="K1046" s="324" t="str">
        <f>IFERROR(VLOOKUP(Tableau2[[#This Row],[Nom association/Sigle]],Tableau1[],2,FALSE),"")</f>
        <v/>
      </c>
      <c r="L1046" s="324" t="str">
        <f>IFERROR(VLOOKUP(Tableau2[[#This Row],[Nom association/Sigle]],Tableau1[],4,FALSE),"")</f>
        <v/>
      </c>
      <c r="M1046" s="324" t="str">
        <f>IFERROR(VLOOKUP(Tableau2[[#This Row],[Nom association/Sigle]],Tableau1[],5,FALSE),"")</f>
        <v/>
      </c>
      <c r="N1046" s="73" t="str">
        <f>IFERROR(VLOOKUP(Tableau2[[#This Row],[Nom association/Sigle]],Tableau1[],6,FALSE),"")</f>
        <v/>
      </c>
      <c r="O1046" s="324" t="str">
        <f>IFERROR(VLOOKUP(Tableau2[[#This Row],[Nom association/Sigle]],Tableau1[],7,FALSE),"")</f>
        <v/>
      </c>
      <c r="P1046" s="222"/>
      <c r="Q1046" s="333"/>
      <c r="R1046" s="222"/>
      <c r="S1046" s="223"/>
      <c r="T1046" s="224"/>
      <c r="U1046" s="224"/>
      <c r="V1046" s="222"/>
      <c r="W1046" s="220"/>
      <c r="X1046" s="220" t="str">
        <f>IF(ISBLANK(Tableau2[[#This Row],[Date de début]]),"",UPPER(TEXT(Tableau2[[#This Row],[Date de début]],"mmm")))</f>
        <v/>
      </c>
      <c r="Y1046" s="219" t="str">
        <f>IF(ISBLANK(Tableau2[[#This Row],[Date de début]]),"",UPPER(TEXT(Tableau2[[#This Row],[Date de début]],"AAAA")))</f>
        <v/>
      </c>
      <c r="Z1046" s="220"/>
      <c r="AA1046" s="218" t="str">
        <f>IF(ISBLANK(Tableau2[[#This Row],[Date de fin]]),"",UPPER(TEXT(Tableau2[[#This Row],[Date de fin]],"mmm")))</f>
        <v/>
      </c>
      <c r="AB1046" s="221" t="str">
        <f>IF(ISBLANK(Tableau2[[#This Row],[Date de fin]]),"",UPPER(TEXT(Tableau2[[#This Row],[Date de fin]],"AAAA")))</f>
        <v/>
      </c>
      <c r="AC1046" s="229">
        <f>DATEDIF(Tableau2[[#This Row],[Date de début]],Tableau2[[#This Row],[Date de fin]],"m")</f>
        <v>0</v>
      </c>
      <c r="AD1046" s="224"/>
      <c r="AE1046" s="225"/>
      <c r="AF1046" s="225"/>
      <c r="AG1046" s="222"/>
      <c r="AH1046" s="227"/>
      <c r="AI1046" s="226"/>
      <c r="AJ1046" s="340"/>
      <c r="AK1046" s="341">
        <f t="shared" si="17"/>
        <v>0</v>
      </c>
      <c r="AL1046" s="342"/>
    </row>
    <row r="1047" spans="3:38" ht="14" x14ac:dyDescent="0.35">
      <c r="C1047" s="241"/>
      <c r="D1047" s="225" t="str">
        <f>IF(ISBLANK(Tableau2[[#This Row],[Date de signature]]),"",UPPER(TEXT(Tableau2[[#This Row],[Date de signature]],"mmm")))</f>
        <v/>
      </c>
      <c r="E1047" s="231" t="str">
        <f>IF(ISBLANK(Tableau2[[#This Row],[Date de signature]]),"",UPPER(TEXT(Tableau2[[#This Row],[Date de signature]],"AAAA")))</f>
        <v/>
      </c>
      <c r="F1047" s="240"/>
      <c r="G1047" s="242"/>
      <c r="H1047" s="328"/>
      <c r="I1047" s="327"/>
      <c r="J1047" s="333"/>
      <c r="K1047" s="324" t="str">
        <f>IFERROR(VLOOKUP(Tableau2[[#This Row],[Nom association/Sigle]],Tableau1[],2,FALSE),"")</f>
        <v/>
      </c>
      <c r="L1047" s="324" t="str">
        <f>IFERROR(VLOOKUP(Tableau2[[#This Row],[Nom association/Sigle]],Tableau1[],4,FALSE),"")</f>
        <v/>
      </c>
      <c r="M1047" s="324" t="str">
        <f>IFERROR(VLOOKUP(Tableau2[[#This Row],[Nom association/Sigle]],Tableau1[],5,FALSE),"")</f>
        <v/>
      </c>
      <c r="N1047" s="73" t="str">
        <f>IFERROR(VLOOKUP(Tableau2[[#This Row],[Nom association/Sigle]],Tableau1[],6,FALSE),"")</f>
        <v/>
      </c>
      <c r="O1047" s="324" t="str">
        <f>IFERROR(VLOOKUP(Tableau2[[#This Row],[Nom association/Sigle]],Tableau1[],7,FALSE),"")</f>
        <v/>
      </c>
      <c r="P1047" s="222"/>
      <c r="Q1047" s="333"/>
      <c r="R1047" s="222"/>
      <c r="S1047" s="223"/>
      <c r="T1047" s="224"/>
      <c r="U1047" s="224"/>
      <c r="V1047" s="222"/>
      <c r="W1047" s="220"/>
      <c r="X1047" s="220" t="str">
        <f>IF(ISBLANK(Tableau2[[#This Row],[Date de début]]),"",UPPER(TEXT(Tableau2[[#This Row],[Date de début]],"mmm")))</f>
        <v/>
      </c>
      <c r="Y1047" s="219" t="str">
        <f>IF(ISBLANK(Tableau2[[#This Row],[Date de début]]),"",UPPER(TEXT(Tableau2[[#This Row],[Date de début]],"AAAA")))</f>
        <v/>
      </c>
      <c r="Z1047" s="220"/>
      <c r="AA1047" s="218" t="str">
        <f>IF(ISBLANK(Tableau2[[#This Row],[Date de fin]]),"",UPPER(TEXT(Tableau2[[#This Row],[Date de fin]],"mmm")))</f>
        <v/>
      </c>
      <c r="AB1047" s="221" t="str">
        <f>IF(ISBLANK(Tableau2[[#This Row],[Date de fin]]),"",UPPER(TEXT(Tableau2[[#This Row],[Date de fin]],"AAAA")))</f>
        <v/>
      </c>
      <c r="AC1047" s="229">
        <f>DATEDIF(Tableau2[[#This Row],[Date de début]],Tableau2[[#This Row],[Date de fin]],"m")</f>
        <v>0</v>
      </c>
      <c r="AD1047" s="224"/>
      <c r="AE1047" s="225"/>
      <c r="AF1047" s="225"/>
      <c r="AG1047" s="222"/>
      <c r="AH1047" s="227"/>
      <c r="AI1047" s="226"/>
      <c r="AJ1047" s="340"/>
      <c r="AK1047" s="341">
        <f t="shared" si="17"/>
        <v>0</v>
      </c>
      <c r="AL1047" s="342"/>
    </row>
    <row r="1048" spans="3:38" ht="14" x14ac:dyDescent="0.35">
      <c r="C1048" s="241"/>
      <c r="D1048" s="225" t="str">
        <f>IF(ISBLANK(Tableau2[[#This Row],[Date de signature]]),"",UPPER(TEXT(Tableau2[[#This Row],[Date de signature]],"mmm")))</f>
        <v/>
      </c>
      <c r="E1048" s="231" t="str">
        <f>IF(ISBLANK(Tableau2[[#This Row],[Date de signature]]),"",UPPER(TEXT(Tableau2[[#This Row],[Date de signature]],"AAAA")))</f>
        <v/>
      </c>
      <c r="F1048" s="240"/>
      <c r="G1048" s="242"/>
      <c r="H1048" s="328"/>
      <c r="I1048" s="327"/>
      <c r="J1048" s="333"/>
      <c r="K1048" s="324" t="str">
        <f>IFERROR(VLOOKUP(Tableau2[[#This Row],[Nom association/Sigle]],Tableau1[],2,FALSE),"")</f>
        <v/>
      </c>
      <c r="L1048" s="324" t="str">
        <f>IFERROR(VLOOKUP(Tableau2[[#This Row],[Nom association/Sigle]],Tableau1[],4,FALSE),"")</f>
        <v/>
      </c>
      <c r="M1048" s="324" t="str">
        <f>IFERROR(VLOOKUP(Tableau2[[#This Row],[Nom association/Sigle]],Tableau1[],5,FALSE),"")</f>
        <v/>
      </c>
      <c r="N1048" s="73" t="str">
        <f>IFERROR(VLOOKUP(Tableau2[[#This Row],[Nom association/Sigle]],Tableau1[],6,FALSE),"")</f>
        <v/>
      </c>
      <c r="O1048" s="324" t="str">
        <f>IFERROR(VLOOKUP(Tableau2[[#This Row],[Nom association/Sigle]],Tableau1[],7,FALSE),"")</f>
        <v/>
      </c>
      <c r="P1048" s="222"/>
      <c r="Q1048" s="333"/>
      <c r="R1048" s="222"/>
      <c r="S1048" s="223"/>
      <c r="T1048" s="224"/>
      <c r="U1048" s="224"/>
      <c r="V1048" s="222"/>
      <c r="W1048" s="220"/>
      <c r="X1048" s="220" t="str">
        <f>IF(ISBLANK(Tableau2[[#This Row],[Date de début]]),"",UPPER(TEXT(Tableau2[[#This Row],[Date de début]],"mmm")))</f>
        <v/>
      </c>
      <c r="Y1048" s="219" t="str">
        <f>IF(ISBLANK(Tableau2[[#This Row],[Date de début]]),"",UPPER(TEXT(Tableau2[[#This Row],[Date de début]],"AAAA")))</f>
        <v/>
      </c>
      <c r="Z1048" s="220"/>
      <c r="AA1048" s="218" t="str">
        <f>IF(ISBLANK(Tableau2[[#This Row],[Date de fin]]),"",UPPER(TEXT(Tableau2[[#This Row],[Date de fin]],"mmm")))</f>
        <v/>
      </c>
      <c r="AB1048" s="221" t="str">
        <f>IF(ISBLANK(Tableau2[[#This Row],[Date de fin]]),"",UPPER(TEXT(Tableau2[[#This Row],[Date de fin]],"AAAA")))</f>
        <v/>
      </c>
      <c r="AC1048" s="229">
        <f>DATEDIF(Tableau2[[#This Row],[Date de début]],Tableau2[[#This Row],[Date de fin]],"m")</f>
        <v>0</v>
      </c>
      <c r="AD1048" s="224"/>
      <c r="AE1048" s="225"/>
      <c r="AF1048" s="225"/>
      <c r="AG1048" s="222"/>
      <c r="AH1048" s="227"/>
      <c r="AI1048" s="226"/>
      <c r="AJ1048" s="340"/>
      <c r="AK1048" s="341">
        <f t="shared" si="17"/>
        <v>0</v>
      </c>
      <c r="AL1048" s="342"/>
    </row>
    <row r="1049" spans="3:38" ht="14" x14ac:dyDescent="0.35">
      <c r="C1049" s="241"/>
      <c r="D1049" s="225" t="str">
        <f>IF(ISBLANK(Tableau2[[#This Row],[Date de signature]]),"",UPPER(TEXT(Tableau2[[#This Row],[Date de signature]],"mmm")))</f>
        <v/>
      </c>
      <c r="E1049" s="231" t="str">
        <f>IF(ISBLANK(Tableau2[[#This Row],[Date de signature]]),"",UPPER(TEXT(Tableau2[[#This Row],[Date de signature]],"AAAA")))</f>
        <v/>
      </c>
      <c r="F1049" s="240"/>
      <c r="G1049" s="242"/>
      <c r="H1049" s="328"/>
      <c r="I1049" s="327"/>
      <c r="J1049" s="333"/>
      <c r="K1049" s="324" t="str">
        <f>IFERROR(VLOOKUP(Tableau2[[#This Row],[Nom association/Sigle]],Tableau1[],2,FALSE),"")</f>
        <v/>
      </c>
      <c r="L1049" s="324" t="str">
        <f>IFERROR(VLOOKUP(Tableau2[[#This Row],[Nom association/Sigle]],Tableau1[],4,FALSE),"")</f>
        <v/>
      </c>
      <c r="M1049" s="324" t="str">
        <f>IFERROR(VLOOKUP(Tableau2[[#This Row],[Nom association/Sigle]],Tableau1[],5,FALSE),"")</f>
        <v/>
      </c>
      <c r="N1049" s="73" t="str">
        <f>IFERROR(VLOOKUP(Tableau2[[#This Row],[Nom association/Sigle]],Tableau1[],6,FALSE),"")</f>
        <v/>
      </c>
      <c r="O1049" s="324" t="str">
        <f>IFERROR(VLOOKUP(Tableau2[[#This Row],[Nom association/Sigle]],Tableau1[],7,FALSE),"")</f>
        <v/>
      </c>
      <c r="P1049" s="222"/>
      <c r="Q1049" s="333"/>
      <c r="R1049" s="222"/>
      <c r="S1049" s="223"/>
      <c r="T1049" s="224"/>
      <c r="U1049" s="224"/>
      <c r="V1049" s="222"/>
      <c r="W1049" s="220"/>
      <c r="X1049" s="220" t="str">
        <f>IF(ISBLANK(Tableau2[[#This Row],[Date de début]]),"",UPPER(TEXT(Tableau2[[#This Row],[Date de début]],"mmm")))</f>
        <v/>
      </c>
      <c r="Y1049" s="219" t="str">
        <f>IF(ISBLANK(Tableau2[[#This Row],[Date de début]]),"",UPPER(TEXT(Tableau2[[#This Row],[Date de début]],"AAAA")))</f>
        <v/>
      </c>
      <c r="Z1049" s="220"/>
      <c r="AA1049" s="218" t="str">
        <f>IF(ISBLANK(Tableau2[[#This Row],[Date de fin]]),"",UPPER(TEXT(Tableau2[[#This Row],[Date de fin]],"mmm")))</f>
        <v/>
      </c>
      <c r="AB1049" s="221" t="str">
        <f>IF(ISBLANK(Tableau2[[#This Row],[Date de fin]]),"",UPPER(TEXT(Tableau2[[#This Row],[Date de fin]],"AAAA")))</f>
        <v/>
      </c>
      <c r="AC1049" s="229">
        <f>DATEDIF(Tableau2[[#This Row],[Date de début]],Tableau2[[#This Row],[Date de fin]],"m")</f>
        <v>0</v>
      </c>
      <c r="AD1049" s="224"/>
      <c r="AE1049" s="225"/>
      <c r="AF1049" s="225"/>
      <c r="AG1049" s="222"/>
      <c r="AH1049" s="227"/>
      <c r="AI1049" s="226"/>
      <c r="AJ1049" s="340"/>
      <c r="AK1049" s="341">
        <f t="shared" si="17"/>
        <v>0</v>
      </c>
      <c r="AL1049" s="342"/>
    </row>
    <row r="1050" spans="3:38" ht="14" x14ac:dyDescent="0.35">
      <c r="C1050" s="241"/>
      <c r="D1050" s="225" t="str">
        <f>IF(ISBLANK(Tableau2[[#This Row],[Date de signature]]),"",UPPER(TEXT(Tableau2[[#This Row],[Date de signature]],"mmm")))</f>
        <v/>
      </c>
      <c r="E1050" s="231" t="str">
        <f>IF(ISBLANK(Tableau2[[#This Row],[Date de signature]]),"",UPPER(TEXT(Tableau2[[#This Row],[Date de signature]],"AAAA")))</f>
        <v/>
      </c>
      <c r="F1050" s="240"/>
      <c r="G1050" s="242"/>
      <c r="H1050" s="328"/>
      <c r="I1050" s="327"/>
      <c r="J1050" s="333"/>
      <c r="K1050" s="324" t="str">
        <f>IFERROR(VLOOKUP(Tableau2[[#This Row],[Nom association/Sigle]],Tableau1[],2,FALSE),"")</f>
        <v/>
      </c>
      <c r="L1050" s="324" t="str">
        <f>IFERROR(VLOOKUP(Tableau2[[#This Row],[Nom association/Sigle]],Tableau1[],4,FALSE),"")</f>
        <v/>
      </c>
      <c r="M1050" s="324" t="str">
        <f>IFERROR(VLOOKUP(Tableau2[[#This Row],[Nom association/Sigle]],Tableau1[],5,FALSE),"")</f>
        <v/>
      </c>
      <c r="N1050" s="73" t="str">
        <f>IFERROR(VLOOKUP(Tableau2[[#This Row],[Nom association/Sigle]],Tableau1[],6,FALSE),"")</f>
        <v/>
      </c>
      <c r="O1050" s="324" t="str">
        <f>IFERROR(VLOOKUP(Tableau2[[#This Row],[Nom association/Sigle]],Tableau1[],7,FALSE),"")</f>
        <v/>
      </c>
      <c r="P1050" s="222"/>
      <c r="Q1050" s="333"/>
      <c r="R1050" s="222"/>
      <c r="S1050" s="223"/>
      <c r="T1050" s="224"/>
      <c r="U1050" s="224"/>
      <c r="V1050" s="222"/>
      <c r="W1050" s="220"/>
      <c r="X1050" s="220" t="str">
        <f>IF(ISBLANK(Tableau2[[#This Row],[Date de début]]),"",UPPER(TEXT(Tableau2[[#This Row],[Date de début]],"mmm")))</f>
        <v/>
      </c>
      <c r="Y1050" s="219" t="str">
        <f>IF(ISBLANK(Tableau2[[#This Row],[Date de début]]),"",UPPER(TEXT(Tableau2[[#This Row],[Date de début]],"AAAA")))</f>
        <v/>
      </c>
      <c r="Z1050" s="220"/>
      <c r="AA1050" s="218" t="str">
        <f>IF(ISBLANK(Tableau2[[#This Row],[Date de fin]]),"",UPPER(TEXT(Tableau2[[#This Row],[Date de fin]],"mmm")))</f>
        <v/>
      </c>
      <c r="AB1050" s="221" t="str">
        <f>IF(ISBLANK(Tableau2[[#This Row],[Date de fin]]),"",UPPER(TEXT(Tableau2[[#This Row],[Date de fin]],"AAAA")))</f>
        <v/>
      </c>
      <c r="AC1050" s="229">
        <f>DATEDIF(Tableau2[[#This Row],[Date de début]],Tableau2[[#This Row],[Date de fin]],"m")</f>
        <v>0</v>
      </c>
      <c r="AD1050" s="224"/>
      <c r="AE1050" s="225"/>
      <c r="AF1050" s="225"/>
      <c r="AG1050" s="222"/>
      <c r="AH1050" s="227"/>
      <c r="AI1050" s="226"/>
      <c r="AJ1050" s="340"/>
      <c r="AK1050" s="341">
        <f t="shared" si="17"/>
        <v>0</v>
      </c>
      <c r="AL1050" s="342"/>
    </row>
    <row r="1051" spans="3:38" ht="14" x14ac:dyDescent="0.35">
      <c r="C1051" s="241"/>
      <c r="D1051" s="225" t="str">
        <f>IF(ISBLANK(Tableau2[[#This Row],[Date de signature]]),"",UPPER(TEXT(Tableau2[[#This Row],[Date de signature]],"mmm")))</f>
        <v/>
      </c>
      <c r="E1051" s="231" t="str">
        <f>IF(ISBLANK(Tableau2[[#This Row],[Date de signature]]),"",UPPER(TEXT(Tableau2[[#This Row],[Date de signature]],"AAAA")))</f>
        <v/>
      </c>
      <c r="F1051" s="240"/>
      <c r="G1051" s="242"/>
      <c r="H1051" s="328"/>
      <c r="I1051" s="327"/>
      <c r="J1051" s="333"/>
      <c r="K1051" s="324" t="str">
        <f>IFERROR(VLOOKUP(Tableau2[[#This Row],[Nom association/Sigle]],Tableau1[],2,FALSE),"")</f>
        <v/>
      </c>
      <c r="L1051" s="324" t="str">
        <f>IFERROR(VLOOKUP(Tableau2[[#This Row],[Nom association/Sigle]],Tableau1[],4,FALSE),"")</f>
        <v/>
      </c>
      <c r="M1051" s="324" t="str">
        <f>IFERROR(VLOOKUP(Tableau2[[#This Row],[Nom association/Sigle]],Tableau1[],5,FALSE),"")</f>
        <v/>
      </c>
      <c r="N1051" s="73" t="str">
        <f>IFERROR(VLOOKUP(Tableau2[[#This Row],[Nom association/Sigle]],Tableau1[],6,FALSE),"")</f>
        <v/>
      </c>
      <c r="O1051" s="324" t="str">
        <f>IFERROR(VLOOKUP(Tableau2[[#This Row],[Nom association/Sigle]],Tableau1[],7,FALSE),"")</f>
        <v/>
      </c>
      <c r="P1051" s="222"/>
      <c r="Q1051" s="333"/>
      <c r="R1051" s="222"/>
      <c r="S1051" s="223"/>
      <c r="T1051" s="224"/>
      <c r="U1051" s="224"/>
      <c r="V1051" s="222"/>
      <c r="W1051" s="220"/>
      <c r="X1051" s="220" t="str">
        <f>IF(ISBLANK(Tableau2[[#This Row],[Date de début]]),"",UPPER(TEXT(Tableau2[[#This Row],[Date de début]],"mmm")))</f>
        <v/>
      </c>
      <c r="Y1051" s="219" t="str">
        <f>IF(ISBLANK(Tableau2[[#This Row],[Date de début]]),"",UPPER(TEXT(Tableau2[[#This Row],[Date de début]],"AAAA")))</f>
        <v/>
      </c>
      <c r="Z1051" s="220"/>
      <c r="AA1051" s="218" t="str">
        <f>IF(ISBLANK(Tableau2[[#This Row],[Date de fin]]),"",UPPER(TEXT(Tableau2[[#This Row],[Date de fin]],"mmm")))</f>
        <v/>
      </c>
      <c r="AB1051" s="221" t="str">
        <f>IF(ISBLANK(Tableau2[[#This Row],[Date de fin]]),"",UPPER(TEXT(Tableau2[[#This Row],[Date de fin]],"AAAA")))</f>
        <v/>
      </c>
      <c r="AC1051" s="229">
        <f>DATEDIF(Tableau2[[#This Row],[Date de début]],Tableau2[[#This Row],[Date de fin]],"m")</f>
        <v>0</v>
      </c>
      <c r="AD1051" s="224"/>
      <c r="AE1051" s="225"/>
      <c r="AF1051" s="225"/>
      <c r="AG1051" s="222"/>
      <c r="AH1051" s="227"/>
      <c r="AI1051" s="226"/>
      <c r="AJ1051" s="340"/>
      <c r="AK1051" s="341">
        <f t="shared" si="17"/>
        <v>0</v>
      </c>
      <c r="AL1051" s="342"/>
    </row>
    <row r="1052" spans="3:38" ht="14" x14ac:dyDescent="0.35">
      <c r="C1052" s="241"/>
      <c r="D1052" s="225" t="str">
        <f>IF(ISBLANK(Tableau2[[#This Row],[Date de signature]]),"",UPPER(TEXT(Tableau2[[#This Row],[Date de signature]],"mmm")))</f>
        <v/>
      </c>
      <c r="E1052" s="231" t="str">
        <f>IF(ISBLANK(Tableau2[[#This Row],[Date de signature]]),"",UPPER(TEXT(Tableau2[[#This Row],[Date de signature]],"AAAA")))</f>
        <v/>
      </c>
      <c r="F1052" s="240"/>
      <c r="G1052" s="242"/>
      <c r="H1052" s="328"/>
      <c r="I1052" s="327"/>
      <c r="J1052" s="333"/>
      <c r="K1052" s="324" t="str">
        <f>IFERROR(VLOOKUP(Tableau2[[#This Row],[Nom association/Sigle]],Tableau1[],2,FALSE),"")</f>
        <v/>
      </c>
      <c r="L1052" s="324" t="str">
        <f>IFERROR(VLOOKUP(Tableau2[[#This Row],[Nom association/Sigle]],Tableau1[],4,FALSE),"")</f>
        <v/>
      </c>
      <c r="M1052" s="324" t="str">
        <f>IFERROR(VLOOKUP(Tableau2[[#This Row],[Nom association/Sigle]],Tableau1[],5,FALSE),"")</f>
        <v/>
      </c>
      <c r="N1052" s="73" t="str">
        <f>IFERROR(VLOOKUP(Tableau2[[#This Row],[Nom association/Sigle]],Tableau1[],6,FALSE),"")</f>
        <v/>
      </c>
      <c r="O1052" s="324" t="str">
        <f>IFERROR(VLOOKUP(Tableau2[[#This Row],[Nom association/Sigle]],Tableau1[],7,FALSE),"")</f>
        <v/>
      </c>
      <c r="P1052" s="222"/>
      <c r="Q1052" s="333"/>
      <c r="R1052" s="222"/>
      <c r="S1052" s="223"/>
      <c r="T1052" s="224"/>
      <c r="U1052" s="224"/>
      <c r="V1052" s="222"/>
      <c r="W1052" s="220"/>
      <c r="X1052" s="220" t="str">
        <f>IF(ISBLANK(Tableau2[[#This Row],[Date de début]]),"",UPPER(TEXT(Tableau2[[#This Row],[Date de début]],"mmm")))</f>
        <v/>
      </c>
      <c r="Y1052" s="219" t="str">
        <f>IF(ISBLANK(Tableau2[[#This Row],[Date de début]]),"",UPPER(TEXT(Tableau2[[#This Row],[Date de début]],"AAAA")))</f>
        <v/>
      </c>
      <c r="Z1052" s="220"/>
      <c r="AA1052" s="218" t="str">
        <f>IF(ISBLANK(Tableau2[[#This Row],[Date de fin]]),"",UPPER(TEXT(Tableau2[[#This Row],[Date de fin]],"mmm")))</f>
        <v/>
      </c>
      <c r="AB1052" s="221" t="str">
        <f>IF(ISBLANK(Tableau2[[#This Row],[Date de fin]]),"",UPPER(TEXT(Tableau2[[#This Row],[Date de fin]],"AAAA")))</f>
        <v/>
      </c>
      <c r="AC1052" s="229">
        <f>DATEDIF(Tableau2[[#This Row],[Date de début]],Tableau2[[#This Row],[Date de fin]],"m")</f>
        <v>0</v>
      </c>
      <c r="AD1052" s="224"/>
      <c r="AE1052" s="225"/>
      <c r="AF1052" s="225"/>
      <c r="AG1052" s="222"/>
      <c r="AH1052" s="227"/>
      <c r="AI1052" s="226"/>
      <c r="AJ1052" s="340"/>
      <c r="AK1052" s="341">
        <f t="shared" si="17"/>
        <v>0</v>
      </c>
      <c r="AL1052" s="342"/>
    </row>
    <row r="1053" spans="3:38" ht="14" x14ac:dyDescent="0.35">
      <c r="C1053" s="241"/>
      <c r="D1053" s="225" t="str">
        <f>IF(ISBLANK(Tableau2[[#This Row],[Date de signature]]),"",UPPER(TEXT(Tableau2[[#This Row],[Date de signature]],"mmm")))</f>
        <v/>
      </c>
      <c r="E1053" s="231" t="str">
        <f>IF(ISBLANK(Tableau2[[#This Row],[Date de signature]]),"",UPPER(TEXT(Tableau2[[#This Row],[Date de signature]],"AAAA")))</f>
        <v/>
      </c>
      <c r="F1053" s="240"/>
      <c r="G1053" s="242"/>
      <c r="H1053" s="328"/>
      <c r="I1053" s="327"/>
      <c r="J1053" s="333"/>
      <c r="K1053" s="324" t="str">
        <f>IFERROR(VLOOKUP(Tableau2[[#This Row],[Nom association/Sigle]],Tableau1[],2,FALSE),"")</f>
        <v/>
      </c>
      <c r="L1053" s="324" t="str">
        <f>IFERROR(VLOOKUP(Tableau2[[#This Row],[Nom association/Sigle]],Tableau1[],4,FALSE),"")</f>
        <v/>
      </c>
      <c r="M1053" s="324" t="str">
        <f>IFERROR(VLOOKUP(Tableau2[[#This Row],[Nom association/Sigle]],Tableau1[],5,FALSE),"")</f>
        <v/>
      </c>
      <c r="N1053" s="73" t="str">
        <f>IFERROR(VLOOKUP(Tableau2[[#This Row],[Nom association/Sigle]],Tableau1[],6,FALSE),"")</f>
        <v/>
      </c>
      <c r="O1053" s="324" t="str">
        <f>IFERROR(VLOOKUP(Tableau2[[#This Row],[Nom association/Sigle]],Tableau1[],7,FALSE),"")</f>
        <v/>
      </c>
      <c r="P1053" s="222"/>
      <c r="Q1053" s="333"/>
      <c r="R1053" s="222"/>
      <c r="S1053" s="223"/>
      <c r="T1053" s="224"/>
      <c r="U1053" s="224"/>
      <c r="V1053" s="222"/>
      <c r="W1053" s="220"/>
      <c r="X1053" s="220" t="str">
        <f>IF(ISBLANK(Tableau2[[#This Row],[Date de début]]),"",UPPER(TEXT(Tableau2[[#This Row],[Date de début]],"mmm")))</f>
        <v/>
      </c>
      <c r="Y1053" s="219" t="str">
        <f>IF(ISBLANK(Tableau2[[#This Row],[Date de début]]),"",UPPER(TEXT(Tableau2[[#This Row],[Date de début]],"AAAA")))</f>
        <v/>
      </c>
      <c r="Z1053" s="220"/>
      <c r="AA1053" s="218" t="str">
        <f>IF(ISBLANK(Tableau2[[#This Row],[Date de fin]]),"",UPPER(TEXT(Tableau2[[#This Row],[Date de fin]],"mmm")))</f>
        <v/>
      </c>
      <c r="AB1053" s="221" t="str">
        <f>IF(ISBLANK(Tableau2[[#This Row],[Date de fin]]),"",UPPER(TEXT(Tableau2[[#This Row],[Date de fin]],"AAAA")))</f>
        <v/>
      </c>
      <c r="AC1053" s="229">
        <f>DATEDIF(Tableau2[[#This Row],[Date de début]],Tableau2[[#This Row],[Date de fin]],"m")</f>
        <v>0</v>
      </c>
      <c r="AD1053" s="224"/>
      <c r="AE1053" s="225"/>
      <c r="AF1053" s="225"/>
      <c r="AG1053" s="222"/>
      <c r="AH1053" s="227"/>
      <c r="AI1053" s="226"/>
      <c r="AJ1053" s="340"/>
      <c r="AK1053" s="341">
        <f t="shared" ref="AK1053:AK1116" si="18">SUM(AJ1053-AL1053)</f>
        <v>0</v>
      </c>
      <c r="AL1053" s="342"/>
    </row>
    <row r="1054" spans="3:38" ht="14" x14ac:dyDescent="0.35">
      <c r="C1054" s="241"/>
      <c r="D1054" s="225" t="str">
        <f>IF(ISBLANK(Tableau2[[#This Row],[Date de signature]]),"",UPPER(TEXT(Tableau2[[#This Row],[Date de signature]],"mmm")))</f>
        <v/>
      </c>
      <c r="E1054" s="231" t="str">
        <f>IF(ISBLANK(Tableau2[[#This Row],[Date de signature]]),"",UPPER(TEXT(Tableau2[[#This Row],[Date de signature]],"AAAA")))</f>
        <v/>
      </c>
      <c r="F1054" s="240"/>
      <c r="G1054" s="242"/>
      <c r="H1054" s="328"/>
      <c r="I1054" s="327"/>
      <c r="J1054" s="333"/>
      <c r="K1054" s="324" t="str">
        <f>IFERROR(VLOOKUP(Tableau2[[#This Row],[Nom association/Sigle]],Tableau1[],2,FALSE),"")</f>
        <v/>
      </c>
      <c r="L1054" s="324" t="str">
        <f>IFERROR(VLOOKUP(Tableau2[[#This Row],[Nom association/Sigle]],Tableau1[],4,FALSE),"")</f>
        <v/>
      </c>
      <c r="M1054" s="324" t="str">
        <f>IFERROR(VLOOKUP(Tableau2[[#This Row],[Nom association/Sigle]],Tableau1[],5,FALSE),"")</f>
        <v/>
      </c>
      <c r="N1054" s="73" t="str">
        <f>IFERROR(VLOOKUP(Tableau2[[#This Row],[Nom association/Sigle]],Tableau1[],6,FALSE),"")</f>
        <v/>
      </c>
      <c r="O1054" s="324" t="str">
        <f>IFERROR(VLOOKUP(Tableau2[[#This Row],[Nom association/Sigle]],Tableau1[],7,FALSE),"")</f>
        <v/>
      </c>
      <c r="P1054" s="222"/>
      <c r="Q1054" s="333"/>
      <c r="R1054" s="222"/>
      <c r="S1054" s="223"/>
      <c r="T1054" s="224"/>
      <c r="U1054" s="224"/>
      <c r="V1054" s="222"/>
      <c r="W1054" s="220"/>
      <c r="X1054" s="220" t="str">
        <f>IF(ISBLANK(Tableau2[[#This Row],[Date de début]]),"",UPPER(TEXT(Tableau2[[#This Row],[Date de début]],"mmm")))</f>
        <v/>
      </c>
      <c r="Y1054" s="219" t="str">
        <f>IF(ISBLANK(Tableau2[[#This Row],[Date de début]]),"",UPPER(TEXT(Tableau2[[#This Row],[Date de début]],"AAAA")))</f>
        <v/>
      </c>
      <c r="Z1054" s="220"/>
      <c r="AA1054" s="218" t="str">
        <f>IF(ISBLANK(Tableau2[[#This Row],[Date de fin]]),"",UPPER(TEXT(Tableau2[[#This Row],[Date de fin]],"mmm")))</f>
        <v/>
      </c>
      <c r="AB1054" s="221" t="str">
        <f>IF(ISBLANK(Tableau2[[#This Row],[Date de fin]]),"",UPPER(TEXT(Tableau2[[#This Row],[Date de fin]],"AAAA")))</f>
        <v/>
      </c>
      <c r="AC1054" s="229">
        <f>DATEDIF(Tableau2[[#This Row],[Date de début]],Tableau2[[#This Row],[Date de fin]],"m")</f>
        <v>0</v>
      </c>
      <c r="AD1054" s="224"/>
      <c r="AE1054" s="225"/>
      <c r="AF1054" s="225"/>
      <c r="AG1054" s="222"/>
      <c r="AH1054" s="227"/>
      <c r="AI1054" s="226"/>
      <c r="AJ1054" s="340"/>
      <c r="AK1054" s="341">
        <f t="shared" si="18"/>
        <v>0</v>
      </c>
      <c r="AL1054" s="342"/>
    </row>
    <row r="1055" spans="3:38" ht="14" x14ac:dyDescent="0.35">
      <c r="C1055" s="241"/>
      <c r="D1055" s="225" t="str">
        <f>IF(ISBLANK(Tableau2[[#This Row],[Date de signature]]),"",UPPER(TEXT(Tableau2[[#This Row],[Date de signature]],"mmm")))</f>
        <v/>
      </c>
      <c r="E1055" s="231" t="str">
        <f>IF(ISBLANK(Tableau2[[#This Row],[Date de signature]]),"",UPPER(TEXT(Tableau2[[#This Row],[Date de signature]],"AAAA")))</f>
        <v/>
      </c>
      <c r="F1055" s="240"/>
      <c r="G1055" s="242"/>
      <c r="H1055" s="328"/>
      <c r="I1055" s="327"/>
      <c r="J1055" s="333"/>
      <c r="K1055" s="324" t="str">
        <f>IFERROR(VLOOKUP(Tableau2[[#This Row],[Nom association/Sigle]],Tableau1[],2,FALSE),"")</f>
        <v/>
      </c>
      <c r="L1055" s="324" t="str">
        <f>IFERROR(VLOOKUP(Tableau2[[#This Row],[Nom association/Sigle]],Tableau1[],4,FALSE),"")</f>
        <v/>
      </c>
      <c r="M1055" s="324" t="str">
        <f>IFERROR(VLOOKUP(Tableau2[[#This Row],[Nom association/Sigle]],Tableau1[],5,FALSE),"")</f>
        <v/>
      </c>
      <c r="N1055" s="73" t="str">
        <f>IFERROR(VLOOKUP(Tableau2[[#This Row],[Nom association/Sigle]],Tableau1[],6,FALSE),"")</f>
        <v/>
      </c>
      <c r="O1055" s="324" t="str">
        <f>IFERROR(VLOOKUP(Tableau2[[#This Row],[Nom association/Sigle]],Tableau1[],7,FALSE),"")</f>
        <v/>
      </c>
      <c r="P1055" s="222"/>
      <c r="Q1055" s="333"/>
      <c r="R1055" s="222"/>
      <c r="S1055" s="223"/>
      <c r="T1055" s="224"/>
      <c r="U1055" s="224"/>
      <c r="V1055" s="222"/>
      <c r="W1055" s="220"/>
      <c r="X1055" s="220" t="str">
        <f>IF(ISBLANK(Tableau2[[#This Row],[Date de début]]),"",UPPER(TEXT(Tableau2[[#This Row],[Date de début]],"mmm")))</f>
        <v/>
      </c>
      <c r="Y1055" s="219" t="str">
        <f>IF(ISBLANK(Tableau2[[#This Row],[Date de début]]),"",UPPER(TEXT(Tableau2[[#This Row],[Date de début]],"AAAA")))</f>
        <v/>
      </c>
      <c r="Z1055" s="220"/>
      <c r="AA1055" s="218" t="str">
        <f>IF(ISBLANK(Tableau2[[#This Row],[Date de fin]]),"",UPPER(TEXT(Tableau2[[#This Row],[Date de fin]],"mmm")))</f>
        <v/>
      </c>
      <c r="AB1055" s="221" t="str">
        <f>IF(ISBLANK(Tableau2[[#This Row],[Date de fin]]),"",UPPER(TEXT(Tableau2[[#This Row],[Date de fin]],"AAAA")))</f>
        <v/>
      </c>
      <c r="AC1055" s="229">
        <f>DATEDIF(Tableau2[[#This Row],[Date de début]],Tableau2[[#This Row],[Date de fin]],"m")</f>
        <v>0</v>
      </c>
      <c r="AD1055" s="224"/>
      <c r="AE1055" s="225"/>
      <c r="AF1055" s="225"/>
      <c r="AG1055" s="222"/>
      <c r="AH1055" s="227"/>
      <c r="AI1055" s="226"/>
      <c r="AJ1055" s="340"/>
      <c r="AK1055" s="341">
        <f t="shared" si="18"/>
        <v>0</v>
      </c>
      <c r="AL1055" s="342"/>
    </row>
    <row r="1056" spans="3:38" ht="14" x14ac:dyDescent="0.35">
      <c r="C1056" s="241"/>
      <c r="D1056" s="225" t="str">
        <f>IF(ISBLANK(Tableau2[[#This Row],[Date de signature]]),"",UPPER(TEXT(Tableau2[[#This Row],[Date de signature]],"mmm")))</f>
        <v/>
      </c>
      <c r="E1056" s="231" t="str">
        <f>IF(ISBLANK(Tableau2[[#This Row],[Date de signature]]),"",UPPER(TEXT(Tableau2[[#This Row],[Date de signature]],"AAAA")))</f>
        <v/>
      </c>
      <c r="F1056" s="240"/>
      <c r="G1056" s="242"/>
      <c r="H1056" s="328"/>
      <c r="I1056" s="327"/>
      <c r="J1056" s="333"/>
      <c r="K1056" s="324" t="str">
        <f>IFERROR(VLOOKUP(Tableau2[[#This Row],[Nom association/Sigle]],Tableau1[],2,FALSE),"")</f>
        <v/>
      </c>
      <c r="L1056" s="324" t="str">
        <f>IFERROR(VLOOKUP(Tableau2[[#This Row],[Nom association/Sigle]],Tableau1[],4,FALSE),"")</f>
        <v/>
      </c>
      <c r="M1056" s="324" t="str">
        <f>IFERROR(VLOOKUP(Tableau2[[#This Row],[Nom association/Sigle]],Tableau1[],5,FALSE),"")</f>
        <v/>
      </c>
      <c r="N1056" s="73" t="str">
        <f>IFERROR(VLOOKUP(Tableau2[[#This Row],[Nom association/Sigle]],Tableau1[],6,FALSE),"")</f>
        <v/>
      </c>
      <c r="O1056" s="324" t="str">
        <f>IFERROR(VLOOKUP(Tableau2[[#This Row],[Nom association/Sigle]],Tableau1[],7,FALSE),"")</f>
        <v/>
      </c>
      <c r="P1056" s="222"/>
      <c r="Q1056" s="333"/>
      <c r="R1056" s="222"/>
      <c r="S1056" s="223"/>
      <c r="T1056" s="224"/>
      <c r="U1056" s="224"/>
      <c r="V1056" s="222"/>
      <c r="W1056" s="220"/>
      <c r="X1056" s="220" t="str">
        <f>IF(ISBLANK(Tableau2[[#This Row],[Date de début]]),"",UPPER(TEXT(Tableau2[[#This Row],[Date de début]],"mmm")))</f>
        <v/>
      </c>
      <c r="Y1056" s="219" t="str">
        <f>IF(ISBLANK(Tableau2[[#This Row],[Date de début]]),"",UPPER(TEXT(Tableau2[[#This Row],[Date de début]],"AAAA")))</f>
        <v/>
      </c>
      <c r="Z1056" s="220"/>
      <c r="AA1056" s="218" t="str">
        <f>IF(ISBLANK(Tableau2[[#This Row],[Date de fin]]),"",UPPER(TEXT(Tableau2[[#This Row],[Date de fin]],"mmm")))</f>
        <v/>
      </c>
      <c r="AB1056" s="221" t="str">
        <f>IF(ISBLANK(Tableau2[[#This Row],[Date de fin]]),"",UPPER(TEXT(Tableau2[[#This Row],[Date de fin]],"AAAA")))</f>
        <v/>
      </c>
      <c r="AC1056" s="229">
        <f>DATEDIF(Tableau2[[#This Row],[Date de début]],Tableau2[[#This Row],[Date de fin]],"m")</f>
        <v>0</v>
      </c>
      <c r="AD1056" s="224"/>
      <c r="AE1056" s="225"/>
      <c r="AF1056" s="225"/>
      <c r="AG1056" s="222"/>
      <c r="AH1056" s="227"/>
      <c r="AI1056" s="226"/>
      <c r="AJ1056" s="340"/>
      <c r="AK1056" s="341">
        <f t="shared" si="18"/>
        <v>0</v>
      </c>
      <c r="AL1056" s="342"/>
    </row>
    <row r="1057" spans="3:38" ht="14" x14ac:dyDescent="0.35">
      <c r="C1057" s="241"/>
      <c r="D1057" s="225" t="str">
        <f>IF(ISBLANK(Tableau2[[#This Row],[Date de signature]]),"",UPPER(TEXT(Tableau2[[#This Row],[Date de signature]],"mmm")))</f>
        <v/>
      </c>
      <c r="E1057" s="231" t="str">
        <f>IF(ISBLANK(Tableau2[[#This Row],[Date de signature]]),"",UPPER(TEXT(Tableau2[[#This Row],[Date de signature]],"AAAA")))</f>
        <v/>
      </c>
      <c r="F1057" s="240"/>
      <c r="G1057" s="242"/>
      <c r="H1057" s="328"/>
      <c r="I1057" s="327"/>
      <c r="J1057" s="333"/>
      <c r="K1057" s="324" t="str">
        <f>IFERROR(VLOOKUP(Tableau2[[#This Row],[Nom association/Sigle]],Tableau1[],2,FALSE),"")</f>
        <v/>
      </c>
      <c r="L1057" s="324" t="str">
        <f>IFERROR(VLOOKUP(Tableau2[[#This Row],[Nom association/Sigle]],Tableau1[],4,FALSE),"")</f>
        <v/>
      </c>
      <c r="M1057" s="324" t="str">
        <f>IFERROR(VLOOKUP(Tableau2[[#This Row],[Nom association/Sigle]],Tableau1[],5,FALSE),"")</f>
        <v/>
      </c>
      <c r="N1057" s="73" t="str">
        <f>IFERROR(VLOOKUP(Tableau2[[#This Row],[Nom association/Sigle]],Tableau1[],6,FALSE),"")</f>
        <v/>
      </c>
      <c r="O1057" s="324" t="str">
        <f>IFERROR(VLOOKUP(Tableau2[[#This Row],[Nom association/Sigle]],Tableau1[],7,FALSE),"")</f>
        <v/>
      </c>
      <c r="P1057" s="222"/>
      <c r="Q1057" s="333"/>
      <c r="R1057" s="222"/>
      <c r="S1057" s="223"/>
      <c r="T1057" s="224"/>
      <c r="U1057" s="224"/>
      <c r="V1057" s="222"/>
      <c r="W1057" s="220"/>
      <c r="X1057" s="220" t="str">
        <f>IF(ISBLANK(Tableau2[[#This Row],[Date de début]]),"",UPPER(TEXT(Tableau2[[#This Row],[Date de début]],"mmm")))</f>
        <v/>
      </c>
      <c r="Y1057" s="219" t="str">
        <f>IF(ISBLANK(Tableau2[[#This Row],[Date de début]]),"",UPPER(TEXT(Tableau2[[#This Row],[Date de début]],"AAAA")))</f>
        <v/>
      </c>
      <c r="Z1057" s="220"/>
      <c r="AA1057" s="218" t="str">
        <f>IF(ISBLANK(Tableau2[[#This Row],[Date de fin]]),"",UPPER(TEXT(Tableau2[[#This Row],[Date de fin]],"mmm")))</f>
        <v/>
      </c>
      <c r="AB1057" s="221" t="str">
        <f>IF(ISBLANK(Tableau2[[#This Row],[Date de fin]]),"",UPPER(TEXT(Tableau2[[#This Row],[Date de fin]],"AAAA")))</f>
        <v/>
      </c>
      <c r="AC1057" s="229">
        <f>DATEDIF(Tableau2[[#This Row],[Date de début]],Tableau2[[#This Row],[Date de fin]],"m")</f>
        <v>0</v>
      </c>
      <c r="AD1057" s="224"/>
      <c r="AE1057" s="225"/>
      <c r="AF1057" s="225"/>
      <c r="AG1057" s="222"/>
      <c r="AH1057" s="227"/>
      <c r="AI1057" s="226"/>
      <c r="AJ1057" s="340"/>
      <c r="AK1057" s="341">
        <f t="shared" si="18"/>
        <v>0</v>
      </c>
      <c r="AL1057" s="342"/>
    </row>
    <row r="1058" spans="3:38" ht="14" x14ac:dyDescent="0.35">
      <c r="C1058" s="241"/>
      <c r="D1058" s="225" t="str">
        <f>IF(ISBLANK(Tableau2[[#This Row],[Date de signature]]),"",UPPER(TEXT(Tableau2[[#This Row],[Date de signature]],"mmm")))</f>
        <v/>
      </c>
      <c r="E1058" s="231" t="str">
        <f>IF(ISBLANK(Tableau2[[#This Row],[Date de signature]]),"",UPPER(TEXT(Tableau2[[#This Row],[Date de signature]],"AAAA")))</f>
        <v/>
      </c>
      <c r="F1058" s="240"/>
      <c r="G1058" s="242"/>
      <c r="H1058" s="328"/>
      <c r="I1058" s="327"/>
      <c r="J1058" s="333"/>
      <c r="K1058" s="324" t="str">
        <f>IFERROR(VLOOKUP(Tableau2[[#This Row],[Nom association/Sigle]],Tableau1[],2,FALSE),"")</f>
        <v/>
      </c>
      <c r="L1058" s="324" t="str">
        <f>IFERROR(VLOOKUP(Tableau2[[#This Row],[Nom association/Sigle]],Tableau1[],4,FALSE),"")</f>
        <v/>
      </c>
      <c r="M1058" s="324" t="str">
        <f>IFERROR(VLOOKUP(Tableau2[[#This Row],[Nom association/Sigle]],Tableau1[],5,FALSE),"")</f>
        <v/>
      </c>
      <c r="N1058" s="73" t="str">
        <f>IFERROR(VLOOKUP(Tableau2[[#This Row],[Nom association/Sigle]],Tableau1[],6,FALSE),"")</f>
        <v/>
      </c>
      <c r="O1058" s="324" t="str">
        <f>IFERROR(VLOOKUP(Tableau2[[#This Row],[Nom association/Sigle]],Tableau1[],7,FALSE),"")</f>
        <v/>
      </c>
      <c r="P1058" s="222"/>
      <c r="Q1058" s="333"/>
      <c r="R1058" s="222"/>
      <c r="S1058" s="223"/>
      <c r="T1058" s="224"/>
      <c r="U1058" s="224"/>
      <c r="V1058" s="222"/>
      <c r="W1058" s="220"/>
      <c r="X1058" s="220" t="str">
        <f>IF(ISBLANK(Tableau2[[#This Row],[Date de début]]),"",UPPER(TEXT(Tableau2[[#This Row],[Date de début]],"mmm")))</f>
        <v/>
      </c>
      <c r="Y1058" s="219" t="str">
        <f>IF(ISBLANK(Tableau2[[#This Row],[Date de début]]),"",UPPER(TEXT(Tableau2[[#This Row],[Date de début]],"AAAA")))</f>
        <v/>
      </c>
      <c r="Z1058" s="220"/>
      <c r="AA1058" s="218" t="str">
        <f>IF(ISBLANK(Tableau2[[#This Row],[Date de fin]]),"",UPPER(TEXT(Tableau2[[#This Row],[Date de fin]],"mmm")))</f>
        <v/>
      </c>
      <c r="AB1058" s="221" t="str">
        <f>IF(ISBLANK(Tableau2[[#This Row],[Date de fin]]),"",UPPER(TEXT(Tableau2[[#This Row],[Date de fin]],"AAAA")))</f>
        <v/>
      </c>
      <c r="AC1058" s="229">
        <f>DATEDIF(Tableau2[[#This Row],[Date de début]],Tableau2[[#This Row],[Date de fin]],"m")</f>
        <v>0</v>
      </c>
      <c r="AD1058" s="224"/>
      <c r="AE1058" s="225"/>
      <c r="AF1058" s="225"/>
      <c r="AG1058" s="222"/>
      <c r="AH1058" s="227"/>
      <c r="AI1058" s="226"/>
      <c r="AJ1058" s="340"/>
      <c r="AK1058" s="341">
        <f t="shared" si="18"/>
        <v>0</v>
      </c>
      <c r="AL1058" s="342"/>
    </row>
    <row r="1059" spans="3:38" ht="14" x14ac:dyDescent="0.35">
      <c r="C1059" s="241"/>
      <c r="D1059" s="225" t="str">
        <f>IF(ISBLANK(Tableau2[[#This Row],[Date de signature]]),"",UPPER(TEXT(Tableau2[[#This Row],[Date de signature]],"mmm")))</f>
        <v/>
      </c>
      <c r="E1059" s="231" t="str">
        <f>IF(ISBLANK(Tableau2[[#This Row],[Date de signature]]),"",UPPER(TEXT(Tableau2[[#This Row],[Date de signature]],"AAAA")))</f>
        <v/>
      </c>
      <c r="F1059" s="240"/>
      <c r="G1059" s="242"/>
      <c r="H1059" s="328"/>
      <c r="I1059" s="327"/>
      <c r="J1059" s="333"/>
      <c r="K1059" s="324" t="str">
        <f>IFERROR(VLOOKUP(Tableau2[[#This Row],[Nom association/Sigle]],Tableau1[],2,FALSE),"")</f>
        <v/>
      </c>
      <c r="L1059" s="324" t="str">
        <f>IFERROR(VLOOKUP(Tableau2[[#This Row],[Nom association/Sigle]],Tableau1[],4,FALSE),"")</f>
        <v/>
      </c>
      <c r="M1059" s="324" t="str">
        <f>IFERROR(VLOOKUP(Tableau2[[#This Row],[Nom association/Sigle]],Tableau1[],5,FALSE),"")</f>
        <v/>
      </c>
      <c r="N1059" s="73" t="str">
        <f>IFERROR(VLOOKUP(Tableau2[[#This Row],[Nom association/Sigle]],Tableau1[],6,FALSE),"")</f>
        <v/>
      </c>
      <c r="O1059" s="324" t="str">
        <f>IFERROR(VLOOKUP(Tableau2[[#This Row],[Nom association/Sigle]],Tableau1[],7,FALSE),"")</f>
        <v/>
      </c>
      <c r="P1059" s="222"/>
      <c r="Q1059" s="333"/>
      <c r="R1059" s="222"/>
      <c r="S1059" s="223"/>
      <c r="T1059" s="224"/>
      <c r="U1059" s="224"/>
      <c r="V1059" s="222"/>
      <c r="W1059" s="220"/>
      <c r="X1059" s="220" t="str">
        <f>IF(ISBLANK(Tableau2[[#This Row],[Date de début]]),"",UPPER(TEXT(Tableau2[[#This Row],[Date de début]],"mmm")))</f>
        <v/>
      </c>
      <c r="Y1059" s="219" t="str">
        <f>IF(ISBLANK(Tableau2[[#This Row],[Date de début]]),"",UPPER(TEXT(Tableau2[[#This Row],[Date de début]],"AAAA")))</f>
        <v/>
      </c>
      <c r="Z1059" s="220"/>
      <c r="AA1059" s="218" t="str">
        <f>IF(ISBLANK(Tableau2[[#This Row],[Date de fin]]),"",UPPER(TEXT(Tableau2[[#This Row],[Date de fin]],"mmm")))</f>
        <v/>
      </c>
      <c r="AB1059" s="221" t="str">
        <f>IF(ISBLANK(Tableau2[[#This Row],[Date de fin]]),"",UPPER(TEXT(Tableau2[[#This Row],[Date de fin]],"AAAA")))</f>
        <v/>
      </c>
      <c r="AC1059" s="229">
        <f>DATEDIF(Tableau2[[#This Row],[Date de début]],Tableau2[[#This Row],[Date de fin]],"m")</f>
        <v>0</v>
      </c>
      <c r="AD1059" s="224"/>
      <c r="AE1059" s="225"/>
      <c r="AF1059" s="225"/>
      <c r="AG1059" s="222"/>
      <c r="AH1059" s="227"/>
      <c r="AI1059" s="226"/>
      <c r="AJ1059" s="340"/>
      <c r="AK1059" s="341">
        <f t="shared" si="18"/>
        <v>0</v>
      </c>
      <c r="AL1059" s="342"/>
    </row>
    <row r="1060" spans="3:38" ht="14" x14ac:dyDescent="0.35">
      <c r="C1060" s="241"/>
      <c r="D1060" s="225" t="str">
        <f>IF(ISBLANK(Tableau2[[#This Row],[Date de signature]]),"",UPPER(TEXT(Tableau2[[#This Row],[Date de signature]],"mmm")))</f>
        <v/>
      </c>
      <c r="E1060" s="231" t="str">
        <f>IF(ISBLANK(Tableau2[[#This Row],[Date de signature]]),"",UPPER(TEXT(Tableau2[[#This Row],[Date de signature]],"AAAA")))</f>
        <v/>
      </c>
      <c r="F1060" s="240"/>
      <c r="G1060" s="242"/>
      <c r="H1060" s="328"/>
      <c r="I1060" s="327"/>
      <c r="J1060" s="333"/>
      <c r="K1060" s="324" t="str">
        <f>IFERROR(VLOOKUP(Tableau2[[#This Row],[Nom association/Sigle]],Tableau1[],2,FALSE),"")</f>
        <v/>
      </c>
      <c r="L1060" s="324" t="str">
        <f>IFERROR(VLOOKUP(Tableau2[[#This Row],[Nom association/Sigle]],Tableau1[],4,FALSE),"")</f>
        <v/>
      </c>
      <c r="M1060" s="324" t="str">
        <f>IFERROR(VLOOKUP(Tableau2[[#This Row],[Nom association/Sigle]],Tableau1[],5,FALSE),"")</f>
        <v/>
      </c>
      <c r="N1060" s="73" t="str">
        <f>IFERROR(VLOOKUP(Tableau2[[#This Row],[Nom association/Sigle]],Tableau1[],6,FALSE),"")</f>
        <v/>
      </c>
      <c r="O1060" s="324" t="str">
        <f>IFERROR(VLOOKUP(Tableau2[[#This Row],[Nom association/Sigle]],Tableau1[],7,FALSE),"")</f>
        <v/>
      </c>
      <c r="P1060" s="222"/>
      <c r="Q1060" s="333"/>
      <c r="R1060" s="222"/>
      <c r="S1060" s="223"/>
      <c r="T1060" s="224"/>
      <c r="U1060" s="224"/>
      <c r="V1060" s="222"/>
      <c r="W1060" s="220"/>
      <c r="X1060" s="220" t="str">
        <f>IF(ISBLANK(Tableau2[[#This Row],[Date de début]]),"",UPPER(TEXT(Tableau2[[#This Row],[Date de début]],"mmm")))</f>
        <v/>
      </c>
      <c r="Y1060" s="219" t="str">
        <f>IF(ISBLANK(Tableau2[[#This Row],[Date de début]]),"",UPPER(TEXT(Tableau2[[#This Row],[Date de début]],"AAAA")))</f>
        <v/>
      </c>
      <c r="Z1060" s="220"/>
      <c r="AA1060" s="218" t="str">
        <f>IF(ISBLANK(Tableau2[[#This Row],[Date de fin]]),"",UPPER(TEXT(Tableau2[[#This Row],[Date de fin]],"mmm")))</f>
        <v/>
      </c>
      <c r="AB1060" s="221" t="str">
        <f>IF(ISBLANK(Tableau2[[#This Row],[Date de fin]]),"",UPPER(TEXT(Tableau2[[#This Row],[Date de fin]],"AAAA")))</f>
        <v/>
      </c>
      <c r="AC1060" s="229">
        <f>DATEDIF(Tableau2[[#This Row],[Date de début]],Tableau2[[#This Row],[Date de fin]],"m")</f>
        <v>0</v>
      </c>
      <c r="AD1060" s="224"/>
      <c r="AE1060" s="225"/>
      <c r="AF1060" s="225"/>
      <c r="AG1060" s="222"/>
      <c r="AH1060" s="227"/>
      <c r="AI1060" s="226"/>
      <c r="AJ1060" s="340"/>
      <c r="AK1060" s="341">
        <f t="shared" si="18"/>
        <v>0</v>
      </c>
      <c r="AL1060" s="342"/>
    </row>
    <row r="1061" spans="3:38" ht="14" x14ac:dyDescent="0.35">
      <c r="C1061" s="241"/>
      <c r="D1061" s="225" t="str">
        <f>IF(ISBLANK(Tableau2[[#This Row],[Date de signature]]),"",UPPER(TEXT(Tableau2[[#This Row],[Date de signature]],"mmm")))</f>
        <v/>
      </c>
      <c r="E1061" s="231" t="str">
        <f>IF(ISBLANK(Tableau2[[#This Row],[Date de signature]]),"",UPPER(TEXT(Tableau2[[#This Row],[Date de signature]],"AAAA")))</f>
        <v/>
      </c>
      <c r="F1061" s="240"/>
      <c r="G1061" s="242"/>
      <c r="H1061" s="328"/>
      <c r="I1061" s="327"/>
      <c r="J1061" s="333"/>
      <c r="K1061" s="324" t="str">
        <f>IFERROR(VLOOKUP(Tableau2[[#This Row],[Nom association/Sigle]],Tableau1[],2,FALSE),"")</f>
        <v/>
      </c>
      <c r="L1061" s="324" t="str">
        <f>IFERROR(VLOOKUP(Tableau2[[#This Row],[Nom association/Sigle]],Tableau1[],4,FALSE),"")</f>
        <v/>
      </c>
      <c r="M1061" s="324" t="str">
        <f>IFERROR(VLOOKUP(Tableau2[[#This Row],[Nom association/Sigle]],Tableau1[],5,FALSE),"")</f>
        <v/>
      </c>
      <c r="N1061" s="73" t="str">
        <f>IFERROR(VLOOKUP(Tableau2[[#This Row],[Nom association/Sigle]],Tableau1[],6,FALSE),"")</f>
        <v/>
      </c>
      <c r="O1061" s="324" t="str">
        <f>IFERROR(VLOOKUP(Tableau2[[#This Row],[Nom association/Sigle]],Tableau1[],7,FALSE),"")</f>
        <v/>
      </c>
      <c r="P1061" s="222"/>
      <c r="Q1061" s="333"/>
      <c r="R1061" s="222"/>
      <c r="S1061" s="223"/>
      <c r="T1061" s="224"/>
      <c r="U1061" s="224"/>
      <c r="V1061" s="222"/>
      <c r="W1061" s="220"/>
      <c r="X1061" s="220" t="str">
        <f>IF(ISBLANK(Tableau2[[#This Row],[Date de début]]),"",UPPER(TEXT(Tableau2[[#This Row],[Date de début]],"mmm")))</f>
        <v/>
      </c>
      <c r="Y1061" s="219" t="str">
        <f>IF(ISBLANK(Tableau2[[#This Row],[Date de début]]),"",UPPER(TEXT(Tableau2[[#This Row],[Date de début]],"AAAA")))</f>
        <v/>
      </c>
      <c r="Z1061" s="220"/>
      <c r="AA1061" s="218" t="str">
        <f>IF(ISBLANK(Tableau2[[#This Row],[Date de fin]]),"",UPPER(TEXT(Tableau2[[#This Row],[Date de fin]],"mmm")))</f>
        <v/>
      </c>
      <c r="AB1061" s="221" t="str">
        <f>IF(ISBLANK(Tableau2[[#This Row],[Date de fin]]),"",UPPER(TEXT(Tableau2[[#This Row],[Date de fin]],"AAAA")))</f>
        <v/>
      </c>
      <c r="AC1061" s="229">
        <f>DATEDIF(Tableau2[[#This Row],[Date de début]],Tableau2[[#This Row],[Date de fin]],"m")</f>
        <v>0</v>
      </c>
      <c r="AD1061" s="224"/>
      <c r="AE1061" s="225"/>
      <c r="AF1061" s="225"/>
      <c r="AG1061" s="222"/>
      <c r="AH1061" s="227"/>
      <c r="AI1061" s="226"/>
      <c r="AJ1061" s="340"/>
      <c r="AK1061" s="341">
        <f t="shared" si="18"/>
        <v>0</v>
      </c>
      <c r="AL1061" s="342"/>
    </row>
    <row r="1062" spans="3:38" ht="14" x14ac:dyDescent="0.35">
      <c r="C1062" s="241"/>
      <c r="D1062" s="225" t="str">
        <f>IF(ISBLANK(Tableau2[[#This Row],[Date de signature]]),"",UPPER(TEXT(Tableau2[[#This Row],[Date de signature]],"mmm")))</f>
        <v/>
      </c>
      <c r="E1062" s="231" t="str">
        <f>IF(ISBLANK(Tableau2[[#This Row],[Date de signature]]),"",UPPER(TEXT(Tableau2[[#This Row],[Date de signature]],"AAAA")))</f>
        <v/>
      </c>
      <c r="F1062" s="240"/>
      <c r="G1062" s="242"/>
      <c r="H1062" s="328"/>
      <c r="I1062" s="327"/>
      <c r="J1062" s="333"/>
      <c r="K1062" s="324" t="str">
        <f>IFERROR(VLOOKUP(Tableau2[[#This Row],[Nom association/Sigle]],Tableau1[],2,FALSE),"")</f>
        <v/>
      </c>
      <c r="L1062" s="324" t="str">
        <f>IFERROR(VLOOKUP(Tableau2[[#This Row],[Nom association/Sigle]],Tableau1[],4,FALSE),"")</f>
        <v/>
      </c>
      <c r="M1062" s="324" t="str">
        <f>IFERROR(VLOOKUP(Tableau2[[#This Row],[Nom association/Sigle]],Tableau1[],5,FALSE),"")</f>
        <v/>
      </c>
      <c r="N1062" s="73" t="str">
        <f>IFERROR(VLOOKUP(Tableau2[[#This Row],[Nom association/Sigle]],Tableau1[],6,FALSE),"")</f>
        <v/>
      </c>
      <c r="O1062" s="324" t="str">
        <f>IFERROR(VLOOKUP(Tableau2[[#This Row],[Nom association/Sigle]],Tableau1[],7,FALSE),"")</f>
        <v/>
      </c>
      <c r="P1062" s="222"/>
      <c r="Q1062" s="333"/>
      <c r="R1062" s="222"/>
      <c r="S1062" s="223"/>
      <c r="T1062" s="224"/>
      <c r="U1062" s="224"/>
      <c r="V1062" s="222"/>
      <c r="W1062" s="220"/>
      <c r="X1062" s="220" t="str">
        <f>IF(ISBLANK(Tableau2[[#This Row],[Date de début]]),"",UPPER(TEXT(Tableau2[[#This Row],[Date de début]],"mmm")))</f>
        <v/>
      </c>
      <c r="Y1062" s="219" t="str">
        <f>IF(ISBLANK(Tableau2[[#This Row],[Date de début]]),"",UPPER(TEXT(Tableau2[[#This Row],[Date de début]],"AAAA")))</f>
        <v/>
      </c>
      <c r="Z1062" s="220"/>
      <c r="AA1062" s="218" t="str">
        <f>IF(ISBLANK(Tableau2[[#This Row],[Date de fin]]),"",UPPER(TEXT(Tableau2[[#This Row],[Date de fin]],"mmm")))</f>
        <v/>
      </c>
      <c r="AB1062" s="221" t="str">
        <f>IF(ISBLANK(Tableau2[[#This Row],[Date de fin]]),"",UPPER(TEXT(Tableau2[[#This Row],[Date de fin]],"AAAA")))</f>
        <v/>
      </c>
      <c r="AC1062" s="229">
        <f>DATEDIF(Tableau2[[#This Row],[Date de début]],Tableau2[[#This Row],[Date de fin]],"m")</f>
        <v>0</v>
      </c>
      <c r="AD1062" s="224"/>
      <c r="AE1062" s="225"/>
      <c r="AF1062" s="225"/>
      <c r="AG1062" s="222"/>
      <c r="AH1062" s="227"/>
      <c r="AI1062" s="226"/>
      <c r="AJ1062" s="340"/>
      <c r="AK1062" s="341">
        <f t="shared" si="18"/>
        <v>0</v>
      </c>
      <c r="AL1062" s="342"/>
    </row>
    <row r="1063" spans="3:38" ht="14" x14ac:dyDescent="0.35">
      <c r="C1063" s="241"/>
      <c r="D1063" s="225" t="str">
        <f>IF(ISBLANK(Tableau2[[#This Row],[Date de signature]]),"",UPPER(TEXT(Tableau2[[#This Row],[Date de signature]],"mmm")))</f>
        <v/>
      </c>
      <c r="E1063" s="231" t="str">
        <f>IF(ISBLANK(Tableau2[[#This Row],[Date de signature]]),"",UPPER(TEXT(Tableau2[[#This Row],[Date de signature]],"AAAA")))</f>
        <v/>
      </c>
      <c r="F1063" s="240"/>
      <c r="G1063" s="242"/>
      <c r="H1063" s="328"/>
      <c r="I1063" s="327"/>
      <c r="J1063" s="333"/>
      <c r="K1063" s="324" t="str">
        <f>IFERROR(VLOOKUP(Tableau2[[#This Row],[Nom association/Sigle]],Tableau1[],2,FALSE),"")</f>
        <v/>
      </c>
      <c r="L1063" s="324" t="str">
        <f>IFERROR(VLOOKUP(Tableau2[[#This Row],[Nom association/Sigle]],Tableau1[],4,FALSE),"")</f>
        <v/>
      </c>
      <c r="M1063" s="324" t="str">
        <f>IFERROR(VLOOKUP(Tableau2[[#This Row],[Nom association/Sigle]],Tableau1[],5,FALSE),"")</f>
        <v/>
      </c>
      <c r="N1063" s="73" t="str">
        <f>IFERROR(VLOOKUP(Tableau2[[#This Row],[Nom association/Sigle]],Tableau1[],6,FALSE),"")</f>
        <v/>
      </c>
      <c r="O1063" s="324" t="str">
        <f>IFERROR(VLOOKUP(Tableau2[[#This Row],[Nom association/Sigle]],Tableau1[],7,FALSE),"")</f>
        <v/>
      </c>
      <c r="P1063" s="222"/>
      <c r="Q1063" s="333"/>
      <c r="R1063" s="222"/>
      <c r="S1063" s="223"/>
      <c r="T1063" s="224"/>
      <c r="U1063" s="224"/>
      <c r="V1063" s="222"/>
      <c r="W1063" s="220"/>
      <c r="X1063" s="220" t="str">
        <f>IF(ISBLANK(Tableau2[[#This Row],[Date de début]]),"",UPPER(TEXT(Tableau2[[#This Row],[Date de début]],"mmm")))</f>
        <v/>
      </c>
      <c r="Y1063" s="219" t="str">
        <f>IF(ISBLANK(Tableau2[[#This Row],[Date de début]]),"",UPPER(TEXT(Tableau2[[#This Row],[Date de début]],"AAAA")))</f>
        <v/>
      </c>
      <c r="Z1063" s="220"/>
      <c r="AA1063" s="218" t="str">
        <f>IF(ISBLANK(Tableau2[[#This Row],[Date de fin]]),"",UPPER(TEXT(Tableau2[[#This Row],[Date de fin]],"mmm")))</f>
        <v/>
      </c>
      <c r="AB1063" s="221" t="str">
        <f>IF(ISBLANK(Tableau2[[#This Row],[Date de fin]]),"",UPPER(TEXT(Tableau2[[#This Row],[Date de fin]],"AAAA")))</f>
        <v/>
      </c>
      <c r="AC1063" s="229">
        <f>DATEDIF(Tableau2[[#This Row],[Date de début]],Tableau2[[#This Row],[Date de fin]],"m")</f>
        <v>0</v>
      </c>
      <c r="AD1063" s="224"/>
      <c r="AE1063" s="225"/>
      <c r="AF1063" s="225"/>
      <c r="AG1063" s="222"/>
      <c r="AH1063" s="227"/>
      <c r="AI1063" s="226"/>
      <c r="AJ1063" s="340"/>
      <c r="AK1063" s="341">
        <f t="shared" si="18"/>
        <v>0</v>
      </c>
      <c r="AL1063" s="342"/>
    </row>
    <row r="1064" spans="3:38" ht="14" x14ac:dyDescent="0.35">
      <c r="C1064" s="241"/>
      <c r="D1064" s="225" t="str">
        <f>IF(ISBLANK(Tableau2[[#This Row],[Date de signature]]),"",UPPER(TEXT(Tableau2[[#This Row],[Date de signature]],"mmm")))</f>
        <v/>
      </c>
      <c r="E1064" s="231" t="str">
        <f>IF(ISBLANK(Tableau2[[#This Row],[Date de signature]]),"",UPPER(TEXT(Tableau2[[#This Row],[Date de signature]],"AAAA")))</f>
        <v/>
      </c>
      <c r="F1064" s="240"/>
      <c r="G1064" s="242"/>
      <c r="H1064" s="328"/>
      <c r="I1064" s="327"/>
      <c r="J1064" s="333"/>
      <c r="K1064" s="324" t="str">
        <f>IFERROR(VLOOKUP(Tableau2[[#This Row],[Nom association/Sigle]],Tableau1[],2,FALSE),"")</f>
        <v/>
      </c>
      <c r="L1064" s="324" t="str">
        <f>IFERROR(VLOOKUP(Tableau2[[#This Row],[Nom association/Sigle]],Tableau1[],4,FALSE),"")</f>
        <v/>
      </c>
      <c r="M1064" s="324" t="str">
        <f>IFERROR(VLOOKUP(Tableau2[[#This Row],[Nom association/Sigle]],Tableau1[],5,FALSE),"")</f>
        <v/>
      </c>
      <c r="N1064" s="73" t="str">
        <f>IFERROR(VLOOKUP(Tableau2[[#This Row],[Nom association/Sigle]],Tableau1[],6,FALSE),"")</f>
        <v/>
      </c>
      <c r="O1064" s="324" t="str">
        <f>IFERROR(VLOOKUP(Tableau2[[#This Row],[Nom association/Sigle]],Tableau1[],7,FALSE),"")</f>
        <v/>
      </c>
      <c r="P1064" s="222"/>
      <c r="Q1064" s="333"/>
      <c r="R1064" s="222"/>
      <c r="S1064" s="223"/>
      <c r="T1064" s="224"/>
      <c r="U1064" s="224"/>
      <c r="V1064" s="222"/>
      <c r="W1064" s="220"/>
      <c r="X1064" s="220" t="str">
        <f>IF(ISBLANK(Tableau2[[#This Row],[Date de début]]),"",UPPER(TEXT(Tableau2[[#This Row],[Date de début]],"mmm")))</f>
        <v/>
      </c>
      <c r="Y1064" s="219" t="str">
        <f>IF(ISBLANK(Tableau2[[#This Row],[Date de début]]),"",UPPER(TEXT(Tableau2[[#This Row],[Date de début]],"AAAA")))</f>
        <v/>
      </c>
      <c r="Z1064" s="220"/>
      <c r="AA1064" s="218" t="str">
        <f>IF(ISBLANK(Tableau2[[#This Row],[Date de fin]]),"",UPPER(TEXT(Tableau2[[#This Row],[Date de fin]],"mmm")))</f>
        <v/>
      </c>
      <c r="AB1064" s="221" t="str">
        <f>IF(ISBLANK(Tableau2[[#This Row],[Date de fin]]),"",UPPER(TEXT(Tableau2[[#This Row],[Date de fin]],"AAAA")))</f>
        <v/>
      </c>
      <c r="AC1064" s="229">
        <f>DATEDIF(Tableau2[[#This Row],[Date de début]],Tableau2[[#This Row],[Date de fin]],"m")</f>
        <v>0</v>
      </c>
      <c r="AD1064" s="224"/>
      <c r="AE1064" s="225"/>
      <c r="AF1064" s="225"/>
      <c r="AG1064" s="222"/>
      <c r="AH1064" s="227"/>
      <c r="AI1064" s="226"/>
      <c r="AJ1064" s="340"/>
      <c r="AK1064" s="341">
        <f t="shared" si="18"/>
        <v>0</v>
      </c>
      <c r="AL1064" s="342"/>
    </row>
    <row r="1065" spans="3:38" ht="14" x14ac:dyDescent="0.35">
      <c r="C1065" s="241"/>
      <c r="D1065" s="225" t="str">
        <f>IF(ISBLANK(Tableau2[[#This Row],[Date de signature]]),"",UPPER(TEXT(Tableau2[[#This Row],[Date de signature]],"mmm")))</f>
        <v/>
      </c>
      <c r="E1065" s="231" t="str">
        <f>IF(ISBLANK(Tableau2[[#This Row],[Date de signature]]),"",UPPER(TEXT(Tableau2[[#This Row],[Date de signature]],"AAAA")))</f>
        <v/>
      </c>
      <c r="F1065" s="240"/>
      <c r="G1065" s="242"/>
      <c r="H1065" s="328"/>
      <c r="I1065" s="327"/>
      <c r="J1065" s="333"/>
      <c r="K1065" s="324" t="str">
        <f>IFERROR(VLOOKUP(Tableau2[[#This Row],[Nom association/Sigle]],Tableau1[],2,FALSE),"")</f>
        <v/>
      </c>
      <c r="L1065" s="324" t="str">
        <f>IFERROR(VLOOKUP(Tableau2[[#This Row],[Nom association/Sigle]],Tableau1[],4,FALSE),"")</f>
        <v/>
      </c>
      <c r="M1065" s="324" t="str">
        <f>IFERROR(VLOOKUP(Tableau2[[#This Row],[Nom association/Sigle]],Tableau1[],5,FALSE),"")</f>
        <v/>
      </c>
      <c r="N1065" s="73" t="str">
        <f>IFERROR(VLOOKUP(Tableau2[[#This Row],[Nom association/Sigle]],Tableau1[],6,FALSE),"")</f>
        <v/>
      </c>
      <c r="O1065" s="324" t="str">
        <f>IFERROR(VLOOKUP(Tableau2[[#This Row],[Nom association/Sigle]],Tableau1[],7,FALSE),"")</f>
        <v/>
      </c>
      <c r="P1065" s="222"/>
      <c r="Q1065" s="333"/>
      <c r="R1065" s="222"/>
      <c r="S1065" s="223"/>
      <c r="T1065" s="224"/>
      <c r="U1065" s="224"/>
      <c r="V1065" s="222"/>
      <c r="W1065" s="220"/>
      <c r="X1065" s="220" t="str">
        <f>IF(ISBLANK(Tableau2[[#This Row],[Date de début]]),"",UPPER(TEXT(Tableau2[[#This Row],[Date de début]],"mmm")))</f>
        <v/>
      </c>
      <c r="Y1065" s="219" t="str">
        <f>IF(ISBLANK(Tableau2[[#This Row],[Date de début]]),"",UPPER(TEXT(Tableau2[[#This Row],[Date de début]],"AAAA")))</f>
        <v/>
      </c>
      <c r="Z1065" s="220"/>
      <c r="AA1065" s="218" t="str">
        <f>IF(ISBLANK(Tableau2[[#This Row],[Date de fin]]),"",UPPER(TEXT(Tableau2[[#This Row],[Date de fin]],"mmm")))</f>
        <v/>
      </c>
      <c r="AB1065" s="221" t="str">
        <f>IF(ISBLANK(Tableau2[[#This Row],[Date de fin]]),"",UPPER(TEXT(Tableau2[[#This Row],[Date de fin]],"AAAA")))</f>
        <v/>
      </c>
      <c r="AC1065" s="229">
        <f>DATEDIF(Tableau2[[#This Row],[Date de début]],Tableau2[[#This Row],[Date de fin]],"m")</f>
        <v>0</v>
      </c>
      <c r="AD1065" s="224"/>
      <c r="AE1065" s="225"/>
      <c r="AF1065" s="225"/>
      <c r="AG1065" s="222"/>
      <c r="AH1065" s="227"/>
      <c r="AI1065" s="226"/>
      <c r="AJ1065" s="340"/>
      <c r="AK1065" s="341">
        <f t="shared" si="18"/>
        <v>0</v>
      </c>
      <c r="AL1065" s="342"/>
    </row>
    <row r="1066" spans="3:38" ht="14" x14ac:dyDescent="0.35">
      <c r="C1066" s="241"/>
      <c r="D1066" s="225" t="str">
        <f>IF(ISBLANK(Tableau2[[#This Row],[Date de signature]]),"",UPPER(TEXT(Tableau2[[#This Row],[Date de signature]],"mmm")))</f>
        <v/>
      </c>
      <c r="E1066" s="231" t="str">
        <f>IF(ISBLANK(Tableau2[[#This Row],[Date de signature]]),"",UPPER(TEXT(Tableau2[[#This Row],[Date de signature]],"AAAA")))</f>
        <v/>
      </c>
      <c r="F1066" s="240"/>
      <c r="G1066" s="242"/>
      <c r="H1066" s="328"/>
      <c r="I1066" s="327"/>
      <c r="J1066" s="333"/>
      <c r="K1066" s="324" t="str">
        <f>IFERROR(VLOOKUP(Tableau2[[#This Row],[Nom association/Sigle]],Tableau1[],2,FALSE),"")</f>
        <v/>
      </c>
      <c r="L1066" s="324" t="str">
        <f>IFERROR(VLOOKUP(Tableau2[[#This Row],[Nom association/Sigle]],Tableau1[],4,FALSE),"")</f>
        <v/>
      </c>
      <c r="M1066" s="324" t="str">
        <f>IFERROR(VLOOKUP(Tableau2[[#This Row],[Nom association/Sigle]],Tableau1[],5,FALSE),"")</f>
        <v/>
      </c>
      <c r="N1066" s="73" t="str">
        <f>IFERROR(VLOOKUP(Tableau2[[#This Row],[Nom association/Sigle]],Tableau1[],6,FALSE),"")</f>
        <v/>
      </c>
      <c r="O1066" s="324" t="str">
        <f>IFERROR(VLOOKUP(Tableau2[[#This Row],[Nom association/Sigle]],Tableau1[],7,FALSE),"")</f>
        <v/>
      </c>
      <c r="P1066" s="222"/>
      <c r="Q1066" s="333"/>
      <c r="R1066" s="222"/>
      <c r="S1066" s="223"/>
      <c r="T1066" s="224"/>
      <c r="U1066" s="224"/>
      <c r="V1066" s="222"/>
      <c r="W1066" s="220"/>
      <c r="X1066" s="220" t="str">
        <f>IF(ISBLANK(Tableau2[[#This Row],[Date de début]]),"",UPPER(TEXT(Tableau2[[#This Row],[Date de début]],"mmm")))</f>
        <v/>
      </c>
      <c r="Y1066" s="219" t="str">
        <f>IF(ISBLANK(Tableau2[[#This Row],[Date de début]]),"",UPPER(TEXT(Tableau2[[#This Row],[Date de début]],"AAAA")))</f>
        <v/>
      </c>
      <c r="Z1066" s="220"/>
      <c r="AA1066" s="218" t="str">
        <f>IF(ISBLANK(Tableau2[[#This Row],[Date de fin]]),"",UPPER(TEXT(Tableau2[[#This Row],[Date de fin]],"mmm")))</f>
        <v/>
      </c>
      <c r="AB1066" s="221" t="str">
        <f>IF(ISBLANK(Tableau2[[#This Row],[Date de fin]]),"",UPPER(TEXT(Tableau2[[#This Row],[Date de fin]],"AAAA")))</f>
        <v/>
      </c>
      <c r="AC1066" s="229">
        <f>DATEDIF(Tableau2[[#This Row],[Date de début]],Tableau2[[#This Row],[Date de fin]],"m")</f>
        <v>0</v>
      </c>
      <c r="AD1066" s="224"/>
      <c r="AE1066" s="225"/>
      <c r="AF1066" s="225"/>
      <c r="AG1066" s="222"/>
      <c r="AH1066" s="227"/>
      <c r="AI1066" s="226"/>
      <c r="AJ1066" s="340"/>
      <c r="AK1066" s="341">
        <f t="shared" si="18"/>
        <v>0</v>
      </c>
      <c r="AL1066" s="342"/>
    </row>
    <row r="1067" spans="3:38" ht="14" x14ac:dyDescent="0.35">
      <c r="C1067" s="241"/>
      <c r="D1067" s="225" t="str">
        <f>IF(ISBLANK(Tableau2[[#This Row],[Date de signature]]),"",UPPER(TEXT(Tableau2[[#This Row],[Date de signature]],"mmm")))</f>
        <v/>
      </c>
      <c r="E1067" s="231" t="str">
        <f>IF(ISBLANK(Tableau2[[#This Row],[Date de signature]]),"",UPPER(TEXT(Tableau2[[#This Row],[Date de signature]],"AAAA")))</f>
        <v/>
      </c>
      <c r="F1067" s="240"/>
      <c r="G1067" s="242"/>
      <c r="H1067" s="328"/>
      <c r="I1067" s="327"/>
      <c r="J1067" s="333"/>
      <c r="K1067" s="324" t="str">
        <f>IFERROR(VLOOKUP(Tableau2[[#This Row],[Nom association/Sigle]],Tableau1[],2,FALSE),"")</f>
        <v/>
      </c>
      <c r="L1067" s="324" t="str">
        <f>IFERROR(VLOOKUP(Tableau2[[#This Row],[Nom association/Sigle]],Tableau1[],4,FALSE),"")</f>
        <v/>
      </c>
      <c r="M1067" s="324" t="str">
        <f>IFERROR(VLOOKUP(Tableau2[[#This Row],[Nom association/Sigle]],Tableau1[],5,FALSE),"")</f>
        <v/>
      </c>
      <c r="N1067" s="73" t="str">
        <f>IFERROR(VLOOKUP(Tableau2[[#This Row],[Nom association/Sigle]],Tableau1[],6,FALSE),"")</f>
        <v/>
      </c>
      <c r="O1067" s="324" t="str">
        <f>IFERROR(VLOOKUP(Tableau2[[#This Row],[Nom association/Sigle]],Tableau1[],7,FALSE),"")</f>
        <v/>
      </c>
      <c r="P1067" s="222"/>
      <c r="Q1067" s="333"/>
      <c r="R1067" s="222"/>
      <c r="S1067" s="223"/>
      <c r="T1067" s="224"/>
      <c r="U1067" s="224"/>
      <c r="V1067" s="222"/>
      <c r="W1067" s="220"/>
      <c r="X1067" s="220" t="str">
        <f>IF(ISBLANK(Tableau2[[#This Row],[Date de début]]),"",UPPER(TEXT(Tableau2[[#This Row],[Date de début]],"mmm")))</f>
        <v/>
      </c>
      <c r="Y1067" s="219" t="str">
        <f>IF(ISBLANK(Tableau2[[#This Row],[Date de début]]),"",UPPER(TEXT(Tableau2[[#This Row],[Date de début]],"AAAA")))</f>
        <v/>
      </c>
      <c r="Z1067" s="220"/>
      <c r="AA1067" s="218" t="str">
        <f>IF(ISBLANK(Tableau2[[#This Row],[Date de fin]]),"",UPPER(TEXT(Tableau2[[#This Row],[Date de fin]],"mmm")))</f>
        <v/>
      </c>
      <c r="AB1067" s="221" t="str">
        <f>IF(ISBLANK(Tableau2[[#This Row],[Date de fin]]),"",UPPER(TEXT(Tableau2[[#This Row],[Date de fin]],"AAAA")))</f>
        <v/>
      </c>
      <c r="AC1067" s="229">
        <f>DATEDIF(Tableau2[[#This Row],[Date de début]],Tableau2[[#This Row],[Date de fin]],"m")</f>
        <v>0</v>
      </c>
      <c r="AD1067" s="224"/>
      <c r="AE1067" s="225"/>
      <c r="AF1067" s="225"/>
      <c r="AG1067" s="222"/>
      <c r="AH1067" s="227"/>
      <c r="AI1067" s="226"/>
      <c r="AJ1067" s="340"/>
      <c r="AK1067" s="341">
        <f t="shared" si="18"/>
        <v>0</v>
      </c>
      <c r="AL1067" s="342"/>
    </row>
    <row r="1068" spans="3:38" ht="14" x14ac:dyDescent="0.35">
      <c r="C1068" s="241"/>
      <c r="D1068" s="225" t="str">
        <f>IF(ISBLANK(Tableau2[[#This Row],[Date de signature]]),"",UPPER(TEXT(Tableau2[[#This Row],[Date de signature]],"mmm")))</f>
        <v/>
      </c>
      <c r="E1068" s="231" t="str">
        <f>IF(ISBLANK(Tableau2[[#This Row],[Date de signature]]),"",UPPER(TEXT(Tableau2[[#This Row],[Date de signature]],"AAAA")))</f>
        <v/>
      </c>
      <c r="F1068" s="240"/>
      <c r="G1068" s="242"/>
      <c r="H1068" s="328"/>
      <c r="I1068" s="327"/>
      <c r="J1068" s="333"/>
      <c r="K1068" s="324" t="str">
        <f>IFERROR(VLOOKUP(Tableau2[[#This Row],[Nom association/Sigle]],Tableau1[],2,FALSE),"")</f>
        <v/>
      </c>
      <c r="L1068" s="324" t="str">
        <f>IFERROR(VLOOKUP(Tableau2[[#This Row],[Nom association/Sigle]],Tableau1[],4,FALSE),"")</f>
        <v/>
      </c>
      <c r="M1068" s="324" t="str">
        <f>IFERROR(VLOOKUP(Tableau2[[#This Row],[Nom association/Sigle]],Tableau1[],5,FALSE),"")</f>
        <v/>
      </c>
      <c r="N1068" s="73" t="str">
        <f>IFERROR(VLOOKUP(Tableau2[[#This Row],[Nom association/Sigle]],Tableau1[],6,FALSE),"")</f>
        <v/>
      </c>
      <c r="O1068" s="324" t="str">
        <f>IFERROR(VLOOKUP(Tableau2[[#This Row],[Nom association/Sigle]],Tableau1[],7,FALSE),"")</f>
        <v/>
      </c>
      <c r="P1068" s="222"/>
      <c r="Q1068" s="333"/>
      <c r="R1068" s="222"/>
      <c r="S1068" s="223"/>
      <c r="T1068" s="224"/>
      <c r="U1068" s="224"/>
      <c r="V1068" s="222"/>
      <c r="W1068" s="220"/>
      <c r="X1068" s="220" t="str">
        <f>IF(ISBLANK(Tableau2[[#This Row],[Date de début]]),"",UPPER(TEXT(Tableau2[[#This Row],[Date de début]],"mmm")))</f>
        <v/>
      </c>
      <c r="Y1068" s="219" t="str">
        <f>IF(ISBLANK(Tableau2[[#This Row],[Date de début]]),"",UPPER(TEXT(Tableau2[[#This Row],[Date de début]],"AAAA")))</f>
        <v/>
      </c>
      <c r="Z1068" s="220"/>
      <c r="AA1068" s="218" t="str">
        <f>IF(ISBLANK(Tableau2[[#This Row],[Date de fin]]),"",UPPER(TEXT(Tableau2[[#This Row],[Date de fin]],"mmm")))</f>
        <v/>
      </c>
      <c r="AB1068" s="221" t="str">
        <f>IF(ISBLANK(Tableau2[[#This Row],[Date de fin]]),"",UPPER(TEXT(Tableau2[[#This Row],[Date de fin]],"AAAA")))</f>
        <v/>
      </c>
      <c r="AC1068" s="229">
        <f>DATEDIF(Tableau2[[#This Row],[Date de début]],Tableau2[[#This Row],[Date de fin]],"m")</f>
        <v>0</v>
      </c>
      <c r="AD1068" s="224"/>
      <c r="AE1068" s="225"/>
      <c r="AF1068" s="225"/>
      <c r="AG1068" s="222"/>
      <c r="AH1068" s="227"/>
      <c r="AI1068" s="226"/>
      <c r="AJ1068" s="340"/>
      <c r="AK1068" s="341">
        <f t="shared" si="18"/>
        <v>0</v>
      </c>
      <c r="AL1068" s="342"/>
    </row>
    <row r="1069" spans="3:38" ht="14" x14ac:dyDescent="0.35">
      <c r="C1069" s="241"/>
      <c r="D1069" s="225" t="str">
        <f>IF(ISBLANK(Tableau2[[#This Row],[Date de signature]]),"",UPPER(TEXT(Tableau2[[#This Row],[Date de signature]],"mmm")))</f>
        <v/>
      </c>
      <c r="E1069" s="231" t="str">
        <f>IF(ISBLANK(Tableau2[[#This Row],[Date de signature]]),"",UPPER(TEXT(Tableau2[[#This Row],[Date de signature]],"AAAA")))</f>
        <v/>
      </c>
      <c r="F1069" s="240"/>
      <c r="G1069" s="242"/>
      <c r="H1069" s="328"/>
      <c r="I1069" s="327"/>
      <c r="J1069" s="333"/>
      <c r="K1069" s="324" t="str">
        <f>IFERROR(VLOOKUP(Tableau2[[#This Row],[Nom association/Sigle]],Tableau1[],2,FALSE),"")</f>
        <v/>
      </c>
      <c r="L1069" s="324" t="str">
        <f>IFERROR(VLOOKUP(Tableau2[[#This Row],[Nom association/Sigle]],Tableau1[],4,FALSE),"")</f>
        <v/>
      </c>
      <c r="M1069" s="324" t="str">
        <f>IFERROR(VLOOKUP(Tableau2[[#This Row],[Nom association/Sigle]],Tableau1[],5,FALSE),"")</f>
        <v/>
      </c>
      <c r="N1069" s="73" t="str">
        <f>IFERROR(VLOOKUP(Tableau2[[#This Row],[Nom association/Sigle]],Tableau1[],6,FALSE),"")</f>
        <v/>
      </c>
      <c r="O1069" s="324" t="str">
        <f>IFERROR(VLOOKUP(Tableau2[[#This Row],[Nom association/Sigle]],Tableau1[],7,FALSE),"")</f>
        <v/>
      </c>
      <c r="P1069" s="222"/>
      <c r="Q1069" s="333"/>
      <c r="R1069" s="222"/>
      <c r="S1069" s="223"/>
      <c r="T1069" s="224"/>
      <c r="U1069" s="224"/>
      <c r="V1069" s="222"/>
      <c r="W1069" s="220"/>
      <c r="X1069" s="220" t="str">
        <f>IF(ISBLANK(Tableau2[[#This Row],[Date de début]]),"",UPPER(TEXT(Tableau2[[#This Row],[Date de début]],"mmm")))</f>
        <v/>
      </c>
      <c r="Y1069" s="219" t="str">
        <f>IF(ISBLANK(Tableau2[[#This Row],[Date de début]]),"",UPPER(TEXT(Tableau2[[#This Row],[Date de début]],"AAAA")))</f>
        <v/>
      </c>
      <c r="Z1069" s="220"/>
      <c r="AA1069" s="218" t="str">
        <f>IF(ISBLANK(Tableau2[[#This Row],[Date de fin]]),"",UPPER(TEXT(Tableau2[[#This Row],[Date de fin]],"mmm")))</f>
        <v/>
      </c>
      <c r="AB1069" s="221" t="str">
        <f>IF(ISBLANK(Tableau2[[#This Row],[Date de fin]]),"",UPPER(TEXT(Tableau2[[#This Row],[Date de fin]],"AAAA")))</f>
        <v/>
      </c>
      <c r="AC1069" s="229">
        <f>DATEDIF(Tableau2[[#This Row],[Date de début]],Tableau2[[#This Row],[Date de fin]],"m")</f>
        <v>0</v>
      </c>
      <c r="AD1069" s="224"/>
      <c r="AE1069" s="225"/>
      <c r="AF1069" s="225"/>
      <c r="AG1069" s="222"/>
      <c r="AH1069" s="227"/>
      <c r="AI1069" s="226"/>
      <c r="AJ1069" s="340"/>
      <c r="AK1069" s="341">
        <f t="shared" si="18"/>
        <v>0</v>
      </c>
      <c r="AL1069" s="342"/>
    </row>
    <row r="1070" spans="3:38" ht="14" x14ac:dyDescent="0.35">
      <c r="C1070" s="241"/>
      <c r="D1070" s="225" t="str">
        <f>IF(ISBLANK(Tableau2[[#This Row],[Date de signature]]),"",UPPER(TEXT(Tableau2[[#This Row],[Date de signature]],"mmm")))</f>
        <v/>
      </c>
      <c r="E1070" s="231" t="str">
        <f>IF(ISBLANK(Tableau2[[#This Row],[Date de signature]]),"",UPPER(TEXT(Tableau2[[#This Row],[Date de signature]],"AAAA")))</f>
        <v/>
      </c>
      <c r="F1070" s="240"/>
      <c r="G1070" s="242"/>
      <c r="H1070" s="328"/>
      <c r="I1070" s="327"/>
      <c r="J1070" s="333"/>
      <c r="K1070" s="324" t="str">
        <f>IFERROR(VLOOKUP(Tableau2[[#This Row],[Nom association/Sigle]],Tableau1[],2,FALSE),"")</f>
        <v/>
      </c>
      <c r="L1070" s="324" t="str">
        <f>IFERROR(VLOOKUP(Tableau2[[#This Row],[Nom association/Sigle]],Tableau1[],4,FALSE),"")</f>
        <v/>
      </c>
      <c r="M1070" s="324" t="str">
        <f>IFERROR(VLOOKUP(Tableau2[[#This Row],[Nom association/Sigle]],Tableau1[],5,FALSE),"")</f>
        <v/>
      </c>
      <c r="N1070" s="73" t="str">
        <f>IFERROR(VLOOKUP(Tableau2[[#This Row],[Nom association/Sigle]],Tableau1[],6,FALSE),"")</f>
        <v/>
      </c>
      <c r="O1070" s="324" t="str">
        <f>IFERROR(VLOOKUP(Tableau2[[#This Row],[Nom association/Sigle]],Tableau1[],7,FALSE),"")</f>
        <v/>
      </c>
      <c r="P1070" s="222"/>
      <c r="Q1070" s="333"/>
      <c r="R1070" s="222"/>
      <c r="S1070" s="223"/>
      <c r="T1070" s="224"/>
      <c r="U1070" s="224"/>
      <c r="V1070" s="222"/>
      <c r="W1070" s="220"/>
      <c r="X1070" s="220" t="str">
        <f>IF(ISBLANK(Tableau2[[#This Row],[Date de début]]),"",UPPER(TEXT(Tableau2[[#This Row],[Date de début]],"mmm")))</f>
        <v/>
      </c>
      <c r="Y1070" s="219" t="str">
        <f>IF(ISBLANK(Tableau2[[#This Row],[Date de début]]),"",UPPER(TEXT(Tableau2[[#This Row],[Date de début]],"AAAA")))</f>
        <v/>
      </c>
      <c r="Z1070" s="220"/>
      <c r="AA1070" s="218" t="str">
        <f>IF(ISBLANK(Tableau2[[#This Row],[Date de fin]]),"",UPPER(TEXT(Tableau2[[#This Row],[Date de fin]],"mmm")))</f>
        <v/>
      </c>
      <c r="AB1070" s="221" t="str">
        <f>IF(ISBLANK(Tableau2[[#This Row],[Date de fin]]),"",UPPER(TEXT(Tableau2[[#This Row],[Date de fin]],"AAAA")))</f>
        <v/>
      </c>
      <c r="AC1070" s="229">
        <f>DATEDIF(Tableau2[[#This Row],[Date de début]],Tableau2[[#This Row],[Date de fin]],"m")</f>
        <v>0</v>
      </c>
      <c r="AD1070" s="224"/>
      <c r="AE1070" s="225"/>
      <c r="AF1070" s="225"/>
      <c r="AG1070" s="222"/>
      <c r="AH1070" s="227"/>
      <c r="AI1070" s="226"/>
      <c r="AJ1070" s="340"/>
      <c r="AK1070" s="341">
        <f t="shared" si="18"/>
        <v>0</v>
      </c>
      <c r="AL1070" s="342"/>
    </row>
    <row r="1071" spans="3:38" ht="14" x14ac:dyDescent="0.35">
      <c r="C1071" s="241"/>
      <c r="D1071" s="225" t="str">
        <f>IF(ISBLANK(Tableau2[[#This Row],[Date de signature]]),"",UPPER(TEXT(Tableau2[[#This Row],[Date de signature]],"mmm")))</f>
        <v/>
      </c>
      <c r="E1071" s="231" t="str">
        <f>IF(ISBLANK(Tableau2[[#This Row],[Date de signature]]),"",UPPER(TEXT(Tableau2[[#This Row],[Date de signature]],"AAAA")))</f>
        <v/>
      </c>
      <c r="F1071" s="240"/>
      <c r="G1071" s="242"/>
      <c r="H1071" s="328"/>
      <c r="I1071" s="327"/>
      <c r="J1071" s="333"/>
      <c r="K1071" s="324" t="str">
        <f>IFERROR(VLOOKUP(Tableau2[[#This Row],[Nom association/Sigle]],Tableau1[],2,FALSE),"")</f>
        <v/>
      </c>
      <c r="L1071" s="324" t="str">
        <f>IFERROR(VLOOKUP(Tableau2[[#This Row],[Nom association/Sigle]],Tableau1[],4,FALSE),"")</f>
        <v/>
      </c>
      <c r="M1071" s="324" t="str">
        <f>IFERROR(VLOOKUP(Tableau2[[#This Row],[Nom association/Sigle]],Tableau1[],5,FALSE),"")</f>
        <v/>
      </c>
      <c r="N1071" s="73" t="str">
        <f>IFERROR(VLOOKUP(Tableau2[[#This Row],[Nom association/Sigle]],Tableau1[],6,FALSE),"")</f>
        <v/>
      </c>
      <c r="O1071" s="324" t="str">
        <f>IFERROR(VLOOKUP(Tableau2[[#This Row],[Nom association/Sigle]],Tableau1[],7,FALSE),"")</f>
        <v/>
      </c>
      <c r="P1071" s="222"/>
      <c r="Q1071" s="333"/>
      <c r="R1071" s="222"/>
      <c r="S1071" s="223"/>
      <c r="T1071" s="224"/>
      <c r="U1071" s="224"/>
      <c r="V1071" s="222"/>
      <c r="W1071" s="220"/>
      <c r="X1071" s="220" t="str">
        <f>IF(ISBLANK(Tableau2[[#This Row],[Date de début]]),"",UPPER(TEXT(Tableau2[[#This Row],[Date de début]],"mmm")))</f>
        <v/>
      </c>
      <c r="Y1071" s="219" t="str">
        <f>IF(ISBLANK(Tableau2[[#This Row],[Date de début]]),"",UPPER(TEXT(Tableau2[[#This Row],[Date de début]],"AAAA")))</f>
        <v/>
      </c>
      <c r="Z1071" s="220"/>
      <c r="AA1071" s="218" t="str">
        <f>IF(ISBLANK(Tableau2[[#This Row],[Date de fin]]),"",UPPER(TEXT(Tableau2[[#This Row],[Date de fin]],"mmm")))</f>
        <v/>
      </c>
      <c r="AB1071" s="221" t="str">
        <f>IF(ISBLANK(Tableau2[[#This Row],[Date de fin]]),"",UPPER(TEXT(Tableau2[[#This Row],[Date de fin]],"AAAA")))</f>
        <v/>
      </c>
      <c r="AC1071" s="229">
        <f>DATEDIF(Tableau2[[#This Row],[Date de début]],Tableau2[[#This Row],[Date de fin]],"m")</f>
        <v>0</v>
      </c>
      <c r="AD1071" s="224"/>
      <c r="AE1071" s="225"/>
      <c r="AF1071" s="225"/>
      <c r="AG1071" s="222"/>
      <c r="AH1071" s="227"/>
      <c r="AI1071" s="226"/>
      <c r="AJ1071" s="340"/>
      <c r="AK1071" s="341">
        <f t="shared" si="18"/>
        <v>0</v>
      </c>
      <c r="AL1071" s="342"/>
    </row>
    <row r="1072" spans="3:38" ht="14" x14ac:dyDescent="0.35">
      <c r="C1072" s="241"/>
      <c r="D1072" s="225" t="str">
        <f>IF(ISBLANK(Tableau2[[#This Row],[Date de signature]]),"",UPPER(TEXT(Tableau2[[#This Row],[Date de signature]],"mmm")))</f>
        <v/>
      </c>
      <c r="E1072" s="231" t="str">
        <f>IF(ISBLANK(Tableau2[[#This Row],[Date de signature]]),"",UPPER(TEXT(Tableau2[[#This Row],[Date de signature]],"AAAA")))</f>
        <v/>
      </c>
      <c r="F1072" s="240"/>
      <c r="G1072" s="242"/>
      <c r="H1072" s="328"/>
      <c r="I1072" s="327"/>
      <c r="J1072" s="333"/>
      <c r="K1072" s="324" t="str">
        <f>IFERROR(VLOOKUP(Tableau2[[#This Row],[Nom association/Sigle]],Tableau1[],2,FALSE),"")</f>
        <v/>
      </c>
      <c r="L1072" s="324" t="str">
        <f>IFERROR(VLOOKUP(Tableau2[[#This Row],[Nom association/Sigle]],Tableau1[],4,FALSE),"")</f>
        <v/>
      </c>
      <c r="M1072" s="324" t="str">
        <f>IFERROR(VLOOKUP(Tableau2[[#This Row],[Nom association/Sigle]],Tableau1[],5,FALSE),"")</f>
        <v/>
      </c>
      <c r="N1072" s="73" t="str">
        <f>IFERROR(VLOOKUP(Tableau2[[#This Row],[Nom association/Sigle]],Tableau1[],6,FALSE),"")</f>
        <v/>
      </c>
      <c r="O1072" s="324" t="str">
        <f>IFERROR(VLOOKUP(Tableau2[[#This Row],[Nom association/Sigle]],Tableau1[],7,FALSE),"")</f>
        <v/>
      </c>
      <c r="P1072" s="222"/>
      <c r="Q1072" s="333"/>
      <c r="R1072" s="222"/>
      <c r="S1072" s="223"/>
      <c r="T1072" s="224"/>
      <c r="U1072" s="224"/>
      <c r="V1072" s="222"/>
      <c r="W1072" s="220"/>
      <c r="X1072" s="220" t="str">
        <f>IF(ISBLANK(Tableau2[[#This Row],[Date de début]]),"",UPPER(TEXT(Tableau2[[#This Row],[Date de début]],"mmm")))</f>
        <v/>
      </c>
      <c r="Y1072" s="219" t="str">
        <f>IF(ISBLANK(Tableau2[[#This Row],[Date de début]]),"",UPPER(TEXT(Tableau2[[#This Row],[Date de début]],"AAAA")))</f>
        <v/>
      </c>
      <c r="Z1072" s="220"/>
      <c r="AA1072" s="218" t="str">
        <f>IF(ISBLANK(Tableau2[[#This Row],[Date de fin]]),"",UPPER(TEXT(Tableau2[[#This Row],[Date de fin]],"mmm")))</f>
        <v/>
      </c>
      <c r="AB1072" s="221" t="str">
        <f>IF(ISBLANK(Tableau2[[#This Row],[Date de fin]]),"",UPPER(TEXT(Tableau2[[#This Row],[Date de fin]],"AAAA")))</f>
        <v/>
      </c>
      <c r="AC1072" s="229">
        <f>DATEDIF(Tableau2[[#This Row],[Date de début]],Tableau2[[#This Row],[Date de fin]],"m")</f>
        <v>0</v>
      </c>
      <c r="AD1072" s="224"/>
      <c r="AE1072" s="225"/>
      <c r="AF1072" s="225"/>
      <c r="AG1072" s="222"/>
      <c r="AH1072" s="227"/>
      <c r="AI1072" s="226"/>
      <c r="AJ1072" s="340"/>
      <c r="AK1072" s="341">
        <f t="shared" si="18"/>
        <v>0</v>
      </c>
      <c r="AL1072" s="342"/>
    </row>
    <row r="1073" spans="3:38" ht="14" x14ac:dyDescent="0.35">
      <c r="C1073" s="241"/>
      <c r="D1073" s="225" t="str">
        <f>IF(ISBLANK(Tableau2[[#This Row],[Date de signature]]),"",UPPER(TEXT(Tableau2[[#This Row],[Date de signature]],"mmm")))</f>
        <v/>
      </c>
      <c r="E1073" s="231" t="str">
        <f>IF(ISBLANK(Tableau2[[#This Row],[Date de signature]]),"",UPPER(TEXT(Tableau2[[#This Row],[Date de signature]],"AAAA")))</f>
        <v/>
      </c>
      <c r="F1073" s="240"/>
      <c r="G1073" s="242"/>
      <c r="H1073" s="328"/>
      <c r="I1073" s="327"/>
      <c r="J1073" s="333"/>
      <c r="K1073" s="324" t="str">
        <f>IFERROR(VLOOKUP(Tableau2[[#This Row],[Nom association/Sigle]],Tableau1[],2,FALSE),"")</f>
        <v/>
      </c>
      <c r="L1073" s="324" t="str">
        <f>IFERROR(VLOOKUP(Tableau2[[#This Row],[Nom association/Sigle]],Tableau1[],4,FALSE),"")</f>
        <v/>
      </c>
      <c r="M1073" s="324" t="str">
        <f>IFERROR(VLOOKUP(Tableau2[[#This Row],[Nom association/Sigle]],Tableau1[],5,FALSE),"")</f>
        <v/>
      </c>
      <c r="N1073" s="73" t="str">
        <f>IFERROR(VLOOKUP(Tableau2[[#This Row],[Nom association/Sigle]],Tableau1[],6,FALSE),"")</f>
        <v/>
      </c>
      <c r="O1073" s="324" t="str">
        <f>IFERROR(VLOOKUP(Tableau2[[#This Row],[Nom association/Sigle]],Tableau1[],7,FALSE),"")</f>
        <v/>
      </c>
      <c r="P1073" s="222"/>
      <c r="Q1073" s="333"/>
      <c r="R1073" s="222"/>
      <c r="S1073" s="223"/>
      <c r="T1073" s="224"/>
      <c r="U1073" s="224"/>
      <c r="V1073" s="222"/>
      <c r="W1073" s="220"/>
      <c r="X1073" s="220" t="str">
        <f>IF(ISBLANK(Tableau2[[#This Row],[Date de début]]),"",UPPER(TEXT(Tableau2[[#This Row],[Date de début]],"mmm")))</f>
        <v/>
      </c>
      <c r="Y1073" s="219" t="str">
        <f>IF(ISBLANK(Tableau2[[#This Row],[Date de début]]),"",UPPER(TEXT(Tableau2[[#This Row],[Date de début]],"AAAA")))</f>
        <v/>
      </c>
      <c r="Z1073" s="220"/>
      <c r="AA1073" s="218" t="str">
        <f>IF(ISBLANK(Tableau2[[#This Row],[Date de fin]]),"",UPPER(TEXT(Tableau2[[#This Row],[Date de fin]],"mmm")))</f>
        <v/>
      </c>
      <c r="AB1073" s="221" t="str">
        <f>IF(ISBLANK(Tableau2[[#This Row],[Date de fin]]),"",UPPER(TEXT(Tableau2[[#This Row],[Date de fin]],"AAAA")))</f>
        <v/>
      </c>
      <c r="AC1073" s="229">
        <f>DATEDIF(Tableau2[[#This Row],[Date de début]],Tableau2[[#This Row],[Date de fin]],"m")</f>
        <v>0</v>
      </c>
      <c r="AD1073" s="224"/>
      <c r="AE1073" s="225"/>
      <c r="AF1073" s="225"/>
      <c r="AG1073" s="222"/>
      <c r="AH1073" s="227"/>
      <c r="AI1073" s="226"/>
      <c r="AJ1073" s="340"/>
      <c r="AK1073" s="341">
        <f t="shared" si="18"/>
        <v>0</v>
      </c>
      <c r="AL1073" s="342"/>
    </row>
    <row r="1074" spans="3:38" ht="14" x14ac:dyDescent="0.35">
      <c r="C1074" s="241"/>
      <c r="D1074" s="225" t="str">
        <f>IF(ISBLANK(Tableau2[[#This Row],[Date de signature]]),"",UPPER(TEXT(Tableau2[[#This Row],[Date de signature]],"mmm")))</f>
        <v/>
      </c>
      <c r="E1074" s="231" t="str">
        <f>IF(ISBLANK(Tableau2[[#This Row],[Date de signature]]),"",UPPER(TEXT(Tableau2[[#This Row],[Date de signature]],"AAAA")))</f>
        <v/>
      </c>
      <c r="F1074" s="240"/>
      <c r="G1074" s="242"/>
      <c r="H1074" s="328"/>
      <c r="I1074" s="327"/>
      <c r="J1074" s="333"/>
      <c r="K1074" s="324" t="str">
        <f>IFERROR(VLOOKUP(Tableau2[[#This Row],[Nom association/Sigle]],Tableau1[],2,FALSE),"")</f>
        <v/>
      </c>
      <c r="L1074" s="324" t="str">
        <f>IFERROR(VLOOKUP(Tableau2[[#This Row],[Nom association/Sigle]],Tableau1[],4,FALSE),"")</f>
        <v/>
      </c>
      <c r="M1074" s="324" t="str">
        <f>IFERROR(VLOOKUP(Tableau2[[#This Row],[Nom association/Sigle]],Tableau1[],5,FALSE),"")</f>
        <v/>
      </c>
      <c r="N1074" s="73" t="str">
        <f>IFERROR(VLOOKUP(Tableau2[[#This Row],[Nom association/Sigle]],Tableau1[],6,FALSE),"")</f>
        <v/>
      </c>
      <c r="O1074" s="324" t="str">
        <f>IFERROR(VLOOKUP(Tableau2[[#This Row],[Nom association/Sigle]],Tableau1[],7,FALSE),"")</f>
        <v/>
      </c>
      <c r="P1074" s="222"/>
      <c r="Q1074" s="333"/>
      <c r="R1074" s="222"/>
      <c r="S1074" s="223"/>
      <c r="T1074" s="224"/>
      <c r="U1074" s="224"/>
      <c r="V1074" s="222"/>
      <c r="W1074" s="220"/>
      <c r="X1074" s="220" t="str">
        <f>IF(ISBLANK(Tableau2[[#This Row],[Date de début]]),"",UPPER(TEXT(Tableau2[[#This Row],[Date de début]],"mmm")))</f>
        <v/>
      </c>
      <c r="Y1074" s="219" t="str">
        <f>IF(ISBLANK(Tableau2[[#This Row],[Date de début]]),"",UPPER(TEXT(Tableau2[[#This Row],[Date de début]],"AAAA")))</f>
        <v/>
      </c>
      <c r="Z1074" s="220"/>
      <c r="AA1074" s="218" t="str">
        <f>IF(ISBLANK(Tableau2[[#This Row],[Date de fin]]),"",UPPER(TEXT(Tableau2[[#This Row],[Date de fin]],"mmm")))</f>
        <v/>
      </c>
      <c r="AB1074" s="221" t="str">
        <f>IF(ISBLANK(Tableau2[[#This Row],[Date de fin]]),"",UPPER(TEXT(Tableau2[[#This Row],[Date de fin]],"AAAA")))</f>
        <v/>
      </c>
      <c r="AC1074" s="229">
        <f>DATEDIF(Tableau2[[#This Row],[Date de début]],Tableau2[[#This Row],[Date de fin]],"m")</f>
        <v>0</v>
      </c>
      <c r="AD1074" s="224"/>
      <c r="AE1074" s="225"/>
      <c r="AF1074" s="225"/>
      <c r="AG1074" s="222"/>
      <c r="AH1074" s="227"/>
      <c r="AI1074" s="226"/>
      <c r="AJ1074" s="340"/>
      <c r="AK1074" s="341">
        <f t="shared" si="18"/>
        <v>0</v>
      </c>
      <c r="AL1074" s="342"/>
    </row>
    <row r="1075" spans="3:38" ht="14" x14ac:dyDescent="0.35">
      <c r="C1075" s="241"/>
      <c r="D1075" s="225" t="str">
        <f>IF(ISBLANK(Tableau2[[#This Row],[Date de signature]]),"",UPPER(TEXT(Tableau2[[#This Row],[Date de signature]],"mmm")))</f>
        <v/>
      </c>
      <c r="E1075" s="231" t="str">
        <f>IF(ISBLANK(Tableau2[[#This Row],[Date de signature]]),"",UPPER(TEXT(Tableau2[[#This Row],[Date de signature]],"AAAA")))</f>
        <v/>
      </c>
      <c r="F1075" s="240"/>
      <c r="G1075" s="242"/>
      <c r="H1075" s="328"/>
      <c r="I1075" s="327"/>
      <c r="J1075" s="333"/>
      <c r="K1075" s="324" t="str">
        <f>IFERROR(VLOOKUP(Tableau2[[#This Row],[Nom association/Sigle]],Tableau1[],2,FALSE),"")</f>
        <v/>
      </c>
      <c r="L1075" s="324" t="str">
        <f>IFERROR(VLOOKUP(Tableau2[[#This Row],[Nom association/Sigle]],Tableau1[],4,FALSE),"")</f>
        <v/>
      </c>
      <c r="M1075" s="324" t="str">
        <f>IFERROR(VLOOKUP(Tableau2[[#This Row],[Nom association/Sigle]],Tableau1[],5,FALSE),"")</f>
        <v/>
      </c>
      <c r="N1075" s="73" t="str">
        <f>IFERROR(VLOOKUP(Tableau2[[#This Row],[Nom association/Sigle]],Tableau1[],6,FALSE),"")</f>
        <v/>
      </c>
      <c r="O1075" s="324" t="str">
        <f>IFERROR(VLOOKUP(Tableau2[[#This Row],[Nom association/Sigle]],Tableau1[],7,FALSE),"")</f>
        <v/>
      </c>
      <c r="P1075" s="222"/>
      <c r="Q1075" s="333"/>
      <c r="R1075" s="222"/>
      <c r="S1075" s="223"/>
      <c r="T1075" s="224"/>
      <c r="U1075" s="224"/>
      <c r="V1075" s="222"/>
      <c r="W1075" s="220"/>
      <c r="X1075" s="220" t="str">
        <f>IF(ISBLANK(Tableau2[[#This Row],[Date de début]]),"",UPPER(TEXT(Tableau2[[#This Row],[Date de début]],"mmm")))</f>
        <v/>
      </c>
      <c r="Y1075" s="219" t="str">
        <f>IF(ISBLANK(Tableau2[[#This Row],[Date de début]]),"",UPPER(TEXT(Tableau2[[#This Row],[Date de début]],"AAAA")))</f>
        <v/>
      </c>
      <c r="Z1075" s="220"/>
      <c r="AA1075" s="218" t="str">
        <f>IF(ISBLANK(Tableau2[[#This Row],[Date de fin]]),"",UPPER(TEXT(Tableau2[[#This Row],[Date de fin]],"mmm")))</f>
        <v/>
      </c>
      <c r="AB1075" s="221" t="str">
        <f>IF(ISBLANK(Tableau2[[#This Row],[Date de fin]]),"",UPPER(TEXT(Tableau2[[#This Row],[Date de fin]],"AAAA")))</f>
        <v/>
      </c>
      <c r="AC1075" s="229">
        <f>DATEDIF(Tableau2[[#This Row],[Date de début]],Tableau2[[#This Row],[Date de fin]],"m")</f>
        <v>0</v>
      </c>
      <c r="AD1075" s="224"/>
      <c r="AE1075" s="225"/>
      <c r="AF1075" s="225"/>
      <c r="AG1075" s="222"/>
      <c r="AH1075" s="227"/>
      <c r="AI1075" s="226"/>
      <c r="AJ1075" s="340"/>
      <c r="AK1075" s="341">
        <f t="shared" si="18"/>
        <v>0</v>
      </c>
      <c r="AL1075" s="342"/>
    </row>
    <row r="1076" spans="3:38" ht="14" x14ac:dyDescent="0.35">
      <c r="C1076" s="241"/>
      <c r="D1076" s="225" t="str">
        <f>IF(ISBLANK(Tableau2[[#This Row],[Date de signature]]),"",UPPER(TEXT(Tableau2[[#This Row],[Date de signature]],"mmm")))</f>
        <v/>
      </c>
      <c r="E1076" s="231" t="str">
        <f>IF(ISBLANK(Tableau2[[#This Row],[Date de signature]]),"",UPPER(TEXT(Tableau2[[#This Row],[Date de signature]],"AAAA")))</f>
        <v/>
      </c>
      <c r="F1076" s="240"/>
      <c r="G1076" s="242"/>
      <c r="H1076" s="328"/>
      <c r="I1076" s="327"/>
      <c r="J1076" s="333"/>
      <c r="K1076" s="324" t="str">
        <f>IFERROR(VLOOKUP(Tableau2[[#This Row],[Nom association/Sigle]],Tableau1[],2,FALSE),"")</f>
        <v/>
      </c>
      <c r="L1076" s="324" t="str">
        <f>IFERROR(VLOOKUP(Tableau2[[#This Row],[Nom association/Sigle]],Tableau1[],4,FALSE),"")</f>
        <v/>
      </c>
      <c r="M1076" s="324" t="str">
        <f>IFERROR(VLOOKUP(Tableau2[[#This Row],[Nom association/Sigle]],Tableau1[],5,FALSE),"")</f>
        <v/>
      </c>
      <c r="N1076" s="73" t="str">
        <f>IFERROR(VLOOKUP(Tableau2[[#This Row],[Nom association/Sigle]],Tableau1[],6,FALSE),"")</f>
        <v/>
      </c>
      <c r="O1076" s="324" t="str">
        <f>IFERROR(VLOOKUP(Tableau2[[#This Row],[Nom association/Sigle]],Tableau1[],7,FALSE),"")</f>
        <v/>
      </c>
      <c r="P1076" s="222"/>
      <c r="Q1076" s="333"/>
      <c r="R1076" s="222"/>
      <c r="S1076" s="223"/>
      <c r="T1076" s="224"/>
      <c r="U1076" s="224"/>
      <c r="V1076" s="222"/>
      <c r="W1076" s="220"/>
      <c r="X1076" s="220" t="str">
        <f>IF(ISBLANK(Tableau2[[#This Row],[Date de début]]),"",UPPER(TEXT(Tableau2[[#This Row],[Date de début]],"mmm")))</f>
        <v/>
      </c>
      <c r="Y1076" s="219" t="str">
        <f>IF(ISBLANK(Tableau2[[#This Row],[Date de début]]),"",UPPER(TEXT(Tableau2[[#This Row],[Date de début]],"AAAA")))</f>
        <v/>
      </c>
      <c r="Z1076" s="220"/>
      <c r="AA1076" s="218" t="str">
        <f>IF(ISBLANK(Tableau2[[#This Row],[Date de fin]]),"",UPPER(TEXT(Tableau2[[#This Row],[Date de fin]],"mmm")))</f>
        <v/>
      </c>
      <c r="AB1076" s="221" t="str">
        <f>IF(ISBLANK(Tableau2[[#This Row],[Date de fin]]),"",UPPER(TEXT(Tableau2[[#This Row],[Date de fin]],"AAAA")))</f>
        <v/>
      </c>
      <c r="AC1076" s="229">
        <f>DATEDIF(Tableau2[[#This Row],[Date de début]],Tableau2[[#This Row],[Date de fin]],"m")</f>
        <v>0</v>
      </c>
      <c r="AD1076" s="224"/>
      <c r="AE1076" s="225"/>
      <c r="AF1076" s="225"/>
      <c r="AG1076" s="222"/>
      <c r="AH1076" s="227"/>
      <c r="AI1076" s="226"/>
      <c r="AJ1076" s="340"/>
      <c r="AK1076" s="341">
        <f t="shared" si="18"/>
        <v>0</v>
      </c>
      <c r="AL1076" s="342"/>
    </row>
    <row r="1077" spans="3:38" ht="14" x14ac:dyDescent="0.35">
      <c r="C1077" s="241"/>
      <c r="D1077" s="225" t="str">
        <f>IF(ISBLANK(Tableau2[[#This Row],[Date de signature]]),"",UPPER(TEXT(Tableau2[[#This Row],[Date de signature]],"mmm")))</f>
        <v/>
      </c>
      <c r="E1077" s="231" t="str">
        <f>IF(ISBLANK(Tableau2[[#This Row],[Date de signature]]),"",UPPER(TEXT(Tableau2[[#This Row],[Date de signature]],"AAAA")))</f>
        <v/>
      </c>
      <c r="F1077" s="240"/>
      <c r="G1077" s="242"/>
      <c r="H1077" s="328"/>
      <c r="I1077" s="327"/>
      <c r="J1077" s="333"/>
      <c r="K1077" s="324" t="str">
        <f>IFERROR(VLOOKUP(Tableau2[[#This Row],[Nom association/Sigle]],Tableau1[],2,FALSE),"")</f>
        <v/>
      </c>
      <c r="L1077" s="324" t="str">
        <f>IFERROR(VLOOKUP(Tableau2[[#This Row],[Nom association/Sigle]],Tableau1[],4,FALSE),"")</f>
        <v/>
      </c>
      <c r="M1077" s="324" t="str">
        <f>IFERROR(VLOOKUP(Tableau2[[#This Row],[Nom association/Sigle]],Tableau1[],5,FALSE),"")</f>
        <v/>
      </c>
      <c r="N1077" s="73" t="str">
        <f>IFERROR(VLOOKUP(Tableau2[[#This Row],[Nom association/Sigle]],Tableau1[],6,FALSE),"")</f>
        <v/>
      </c>
      <c r="O1077" s="324" t="str">
        <f>IFERROR(VLOOKUP(Tableau2[[#This Row],[Nom association/Sigle]],Tableau1[],7,FALSE),"")</f>
        <v/>
      </c>
      <c r="P1077" s="222"/>
      <c r="Q1077" s="333"/>
      <c r="R1077" s="222"/>
      <c r="S1077" s="223"/>
      <c r="T1077" s="224"/>
      <c r="U1077" s="224"/>
      <c r="V1077" s="222"/>
      <c r="W1077" s="220"/>
      <c r="X1077" s="220" t="str">
        <f>IF(ISBLANK(Tableau2[[#This Row],[Date de début]]),"",UPPER(TEXT(Tableau2[[#This Row],[Date de début]],"mmm")))</f>
        <v/>
      </c>
      <c r="Y1077" s="219" t="str">
        <f>IF(ISBLANK(Tableau2[[#This Row],[Date de début]]),"",UPPER(TEXT(Tableau2[[#This Row],[Date de début]],"AAAA")))</f>
        <v/>
      </c>
      <c r="Z1077" s="220"/>
      <c r="AA1077" s="218" t="str">
        <f>IF(ISBLANK(Tableau2[[#This Row],[Date de fin]]),"",UPPER(TEXT(Tableau2[[#This Row],[Date de fin]],"mmm")))</f>
        <v/>
      </c>
      <c r="AB1077" s="221" t="str">
        <f>IF(ISBLANK(Tableau2[[#This Row],[Date de fin]]),"",UPPER(TEXT(Tableau2[[#This Row],[Date de fin]],"AAAA")))</f>
        <v/>
      </c>
      <c r="AC1077" s="229">
        <f>DATEDIF(Tableau2[[#This Row],[Date de début]],Tableau2[[#This Row],[Date de fin]],"m")</f>
        <v>0</v>
      </c>
      <c r="AD1077" s="224"/>
      <c r="AE1077" s="225"/>
      <c r="AF1077" s="225"/>
      <c r="AG1077" s="222"/>
      <c r="AH1077" s="227"/>
      <c r="AI1077" s="226"/>
      <c r="AJ1077" s="340"/>
      <c r="AK1077" s="341">
        <f t="shared" si="18"/>
        <v>0</v>
      </c>
      <c r="AL1077" s="342"/>
    </row>
    <row r="1078" spans="3:38" ht="14" x14ac:dyDescent="0.35">
      <c r="C1078" s="241"/>
      <c r="D1078" s="225" t="str">
        <f>IF(ISBLANK(Tableau2[[#This Row],[Date de signature]]),"",UPPER(TEXT(Tableau2[[#This Row],[Date de signature]],"mmm")))</f>
        <v/>
      </c>
      <c r="E1078" s="231" t="str">
        <f>IF(ISBLANK(Tableau2[[#This Row],[Date de signature]]),"",UPPER(TEXT(Tableau2[[#This Row],[Date de signature]],"AAAA")))</f>
        <v/>
      </c>
      <c r="F1078" s="240"/>
      <c r="G1078" s="242"/>
      <c r="H1078" s="328"/>
      <c r="I1078" s="327"/>
      <c r="J1078" s="333"/>
      <c r="K1078" s="324" t="str">
        <f>IFERROR(VLOOKUP(Tableau2[[#This Row],[Nom association/Sigle]],Tableau1[],2,FALSE),"")</f>
        <v/>
      </c>
      <c r="L1078" s="324" t="str">
        <f>IFERROR(VLOOKUP(Tableau2[[#This Row],[Nom association/Sigle]],Tableau1[],4,FALSE),"")</f>
        <v/>
      </c>
      <c r="M1078" s="324" t="str">
        <f>IFERROR(VLOOKUP(Tableau2[[#This Row],[Nom association/Sigle]],Tableau1[],5,FALSE),"")</f>
        <v/>
      </c>
      <c r="N1078" s="73" t="str">
        <f>IFERROR(VLOOKUP(Tableau2[[#This Row],[Nom association/Sigle]],Tableau1[],6,FALSE),"")</f>
        <v/>
      </c>
      <c r="O1078" s="324" t="str">
        <f>IFERROR(VLOOKUP(Tableau2[[#This Row],[Nom association/Sigle]],Tableau1[],7,FALSE),"")</f>
        <v/>
      </c>
      <c r="P1078" s="222"/>
      <c r="Q1078" s="333"/>
      <c r="R1078" s="222"/>
      <c r="S1078" s="223"/>
      <c r="T1078" s="224"/>
      <c r="U1078" s="224"/>
      <c r="V1078" s="222"/>
      <c r="W1078" s="220"/>
      <c r="X1078" s="220" t="str">
        <f>IF(ISBLANK(Tableau2[[#This Row],[Date de début]]),"",UPPER(TEXT(Tableau2[[#This Row],[Date de début]],"mmm")))</f>
        <v/>
      </c>
      <c r="Y1078" s="219" t="str">
        <f>IF(ISBLANK(Tableau2[[#This Row],[Date de début]]),"",UPPER(TEXT(Tableau2[[#This Row],[Date de début]],"AAAA")))</f>
        <v/>
      </c>
      <c r="Z1078" s="220"/>
      <c r="AA1078" s="218" t="str">
        <f>IF(ISBLANK(Tableau2[[#This Row],[Date de fin]]),"",UPPER(TEXT(Tableau2[[#This Row],[Date de fin]],"mmm")))</f>
        <v/>
      </c>
      <c r="AB1078" s="221" t="str">
        <f>IF(ISBLANK(Tableau2[[#This Row],[Date de fin]]),"",UPPER(TEXT(Tableau2[[#This Row],[Date de fin]],"AAAA")))</f>
        <v/>
      </c>
      <c r="AC1078" s="229">
        <f>DATEDIF(Tableau2[[#This Row],[Date de début]],Tableau2[[#This Row],[Date de fin]],"m")</f>
        <v>0</v>
      </c>
      <c r="AD1078" s="224"/>
      <c r="AE1078" s="225"/>
      <c r="AF1078" s="225"/>
      <c r="AG1078" s="222"/>
      <c r="AH1078" s="227"/>
      <c r="AI1078" s="226"/>
      <c r="AJ1078" s="340"/>
      <c r="AK1078" s="341">
        <f t="shared" si="18"/>
        <v>0</v>
      </c>
      <c r="AL1078" s="342"/>
    </row>
    <row r="1079" spans="3:38" ht="14" x14ac:dyDescent="0.35">
      <c r="C1079" s="241"/>
      <c r="D1079" s="225" t="str">
        <f>IF(ISBLANK(Tableau2[[#This Row],[Date de signature]]),"",UPPER(TEXT(Tableau2[[#This Row],[Date de signature]],"mmm")))</f>
        <v/>
      </c>
      <c r="E1079" s="231" t="str">
        <f>IF(ISBLANK(Tableau2[[#This Row],[Date de signature]]),"",UPPER(TEXT(Tableau2[[#This Row],[Date de signature]],"AAAA")))</f>
        <v/>
      </c>
      <c r="F1079" s="240"/>
      <c r="G1079" s="242"/>
      <c r="H1079" s="328"/>
      <c r="I1079" s="327"/>
      <c r="J1079" s="333"/>
      <c r="K1079" s="324" t="str">
        <f>IFERROR(VLOOKUP(Tableau2[[#This Row],[Nom association/Sigle]],Tableau1[],2,FALSE),"")</f>
        <v/>
      </c>
      <c r="L1079" s="324" t="str">
        <f>IFERROR(VLOOKUP(Tableau2[[#This Row],[Nom association/Sigle]],Tableau1[],4,FALSE),"")</f>
        <v/>
      </c>
      <c r="M1079" s="324" t="str">
        <f>IFERROR(VLOOKUP(Tableau2[[#This Row],[Nom association/Sigle]],Tableau1[],5,FALSE),"")</f>
        <v/>
      </c>
      <c r="N1079" s="73" t="str">
        <f>IFERROR(VLOOKUP(Tableau2[[#This Row],[Nom association/Sigle]],Tableau1[],6,FALSE),"")</f>
        <v/>
      </c>
      <c r="O1079" s="324" t="str">
        <f>IFERROR(VLOOKUP(Tableau2[[#This Row],[Nom association/Sigle]],Tableau1[],7,FALSE),"")</f>
        <v/>
      </c>
      <c r="P1079" s="222"/>
      <c r="Q1079" s="333"/>
      <c r="R1079" s="222"/>
      <c r="S1079" s="223"/>
      <c r="T1079" s="224"/>
      <c r="U1079" s="224"/>
      <c r="V1079" s="222"/>
      <c r="W1079" s="220"/>
      <c r="X1079" s="220" t="str">
        <f>IF(ISBLANK(Tableau2[[#This Row],[Date de début]]),"",UPPER(TEXT(Tableau2[[#This Row],[Date de début]],"mmm")))</f>
        <v/>
      </c>
      <c r="Y1079" s="219" t="str">
        <f>IF(ISBLANK(Tableau2[[#This Row],[Date de début]]),"",UPPER(TEXT(Tableau2[[#This Row],[Date de début]],"AAAA")))</f>
        <v/>
      </c>
      <c r="Z1079" s="220"/>
      <c r="AA1079" s="218" t="str">
        <f>IF(ISBLANK(Tableau2[[#This Row],[Date de fin]]),"",UPPER(TEXT(Tableau2[[#This Row],[Date de fin]],"mmm")))</f>
        <v/>
      </c>
      <c r="AB1079" s="221" t="str">
        <f>IF(ISBLANK(Tableau2[[#This Row],[Date de fin]]),"",UPPER(TEXT(Tableau2[[#This Row],[Date de fin]],"AAAA")))</f>
        <v/>
      </c>
      <c r="AC1079" s="229">
        <f>DATEDIF(Tableau2[[#This Row],[Date de début]],Tableau2[[#This Row],[Date de fin]],"m")</f>
        <v>0</v>
      </c>
      <c r="AD1079" s="224"/>
      <c r="AE1079" s="225"/>
      <c r="AF1079" s="225"/>
      <c r="AG1079" s="222"/>
      <c r="AH1079" s="227"/>
      <c r="AI1079" s="226"/>
      <c r="AJ1079" s="340"/>
      <c r="AK1079" s="341">
        <f t="shared" si="18"/>
        <v>0</v>
      </c>
      <c r="AL1079" s="342"/>
    </row>
    <row r="1080" spans="3:38" ht="14" x14ac:dyDescent="0.35">
      <c r="C1080" s="241"/>
      <c r="D1080" s="225" t="str">
        <f>IF(ISBLANK(Tableau2[[#This Row],[Date de signature]]),"",UPPER(TEXT(Tableau2[[#This Row],[Date de signature]],"mmm")))</f>
        <v/>
      </c>
      <c r="E1080" s="231" t="str">
        <f>IF(ISBLANK(Tableau2[[#This Row],[Date de signature]]),"",UPPER(TEXT(Tableau2[[#This Row],[Date de signature]],"AAAA")))</f>
        <v/>
      </c>
      <c r="F1080" s="240"/>
      <c r="G1080" s="242"/>
      <c r="H1080" s="328"/>
      <c r="I1080" s="327"/>
      <c r="J1080" s="333"/>
      <c r="K1080" s="324" t="str">
        <f>IFERROR(VLOOKUP(Tableau2[[#This Row],[Nom association/Sigle]],Tableau1[],2,FALSE),"")</f>
        <v/>
      </c>
      <c r="L1080" s="324" t="str">
        <f>IFERROR(VLOOKUP(Tableau2[[#This Row],[Nom association/Sigle]],Tableau1[],4,FALSE),"")</f>
        <v/>
      </c>
      <c r="M1080" s="324" t="str">
        <f>IFERROR(VLOOKUP(Tableau2[[#This Row],[Nom association/Sigle]],Tableau1[],5,FALSE),"")</f>
        <v/>
      </c>
      <c r="N1080" s="73" t="str">
        <f>IFERROR(VLOOKUP(Tableau2[[#This Row],[Nom association/Sigle]],Tableau1[],6,FALSE),"")</f>
        <v/>
      </c>
      <c r="O1080" s="324" t="str">
        <f>IFERROR(VLOOKUP(Tableau2[[#This Row],[Nom association/Sigle]],Tableau1[],7,FALSE),"")</f>
        <v/>
      </c>
      <c r="P1080" s="222"/>
      <c r="Q1080" s="333"/>
      <c r="R1080" s="222"/>
      <c r="S1080" s="223"/>
      <c r="T1080" s="224"/>
      <c r="U1080" s="224"/>
      <c r="V1080" s="222"/>
      <c r="W1080" s="220"/>
      <c r="X1080" s="220" t="str">
        <f>IF(ISBLANK(Tableau2[[#This Row],[Date de début]]),"",UPPER(TEXT(Tableau2[[#This Row],[Date de début]],"mmm")))</f>
        <v/>
      </c>
      <c r="Y1080" s="219" t="str">
        <f>IF(ISBLANK(Tableau2[[#This Row],[Date de début]]),"",UPPER(TEXT(Tableau2[[#This Row],[Date de début]],"AAAA")))</f>
        <v/>
      </c>
      <c r="Z1080" s="220"/>
      <c r="AA1080" s="218" t="str">
        <f>IF(ISBLANK(Tableau2[[#This Row],[Date de fin]]),"",UPPER(TEXT(Tableau2[[#This Row],[Date de fin]],"mmm")))</f>
        <v/>
      </c>
      <c r="AB1080" s="221" t="str">
        <f>IF(ISBLANK(Tableau2[[#This Row],[Date de fin]]),"",UPPER(TEXT(Tableau2[[#This Row],[Date de fin]],"AAAA")))</f>
        <v/>
      </c>
      <c r="AC1080" s="229">
        <f>DATEDIF(Tableau2[[#This Row],[Date de début]],Tableau2[[#This Row],[Date de fin]],"m")</f>
        <v>0</v>
      </c>
      <c r="AD1080" s="224"/>
      <c r="AE1080" s="225"/>
      <c r="AF1080" s="225"/>
      <c r="AG1080" s="222"/>
      <c r="AH1080" s="227"/>
      <c r="AI1080" s="226"/>
      <c r="AJ1080" s="340"/>
      <c r="AK1080" s="341">
        <f t="shared" si="18"/>
        <v>0</v>
      </c>
      <c r="AL1080" s="342"/>
    </row>
    <row r="1081" spans="3:38" ht="14" x14ac:dyDescent="0.35">
      <c r="C1081" s="241"/>
      <c r="D1081" s="225" t="str">
        <f>IF(ISBLANK(Tableau2[[#This Row],[Date de signature]]),"",UPPER(TEXT(Tableau2[[#This Row],[Date de signature]],"mmm")))</f>
        <v/>
      </c>
      <c r="E1081" s="231" t="str">
        <f>IF(ISBLANK(Tableau2[[#This Row],[Date de signature]]),"",UPPER(TEXT(Tableau2[[#This Row],[Date de signature]],"AAAA")))</f>
        <v/>
      </c>
      <c r="F1081" s="240"/>
      <c r="G1081" s="242"/>
      <c r="H1081" s="328"/>
      <c r="I1081" s="327"/>
      <c r="J1081" s="333"/>
      <c r="K1081" s="324" t="str">
        <f>IFERROR(VLOOKUP(Tableau2[[#This Row],[Nom association/Sigle]],Tableau1[],2,FALSE),"")</f>
        <v/>
      </c>
      <c r="L1081" s="324" t="str">
        <f>IFERROR(VLOOKUP(Tableau2[[#This Row],[Nom association/Sigle]],Tableau1[],4,FALSE),"")</f>
        <v/>
      </c>
      <c r="M1081" s="324" t="str">
        <f>IFERROR(VLOOKUP(Tableau2[[#This Row],[Nom association/Sigle]],Tableau1[],5,FALSE),"")</f>
        <v/>
      </c>
      <c r="N1081" s="73" t="str">
        <f>IFERROR(VLOOKUP(Tableau2[[#This Row],[Nom association/Sigle]],Tableau1[],6,FALSE),"")</f>
        <v/>
      </c>
      <c r="O1081" s="324" t="str">
        <f>IFERROR(VLOOKUP(Tableau2[[#This Row],[Nom association/Sigle]],Tableau1[],7,FALSE),"")</f>
        <v/>
      </c>
      <c r="P1081" s="222"/>
      <c r="Q1081" s="333"/>
      <c r="R1081" s="222"/>
      <c r="S1081" s="223"/>
      <c r="T1081" s="224"/>
      <c r="U1081" s="224"/>
      <c r="V1081" s="222"/>
      <c r="W1081" s="220"/>
      <c r="X1081" s="220" t="str">
        <f>IF(ISBLANK(Tableau2[[#This Row],[Date de début]]),"",UPPER(TEXT(Tableau2[[#This Row],[Date de début]],"mmm")))</f>
        <v/>
      </c>
      <c r="Y1081" s="219" t="str">
        <f>IF(ISBLANK(Tableau2[[#This Row],[Date de début]]),"",UPPER(TEXT(Tableau2[[#This Row],[Date de début]],"AAAA")))</f>
        <v/>
      </c>
      <c r="Z1081" s="220"/>
      <c r="AA1081" s="218" t="str">
        <f>IF(ISBLANK(Tableau2[[#This Row],[Date de fin]]),"",UPPER(TEXT(Tableau2[[#This Row],[Date de fin]],"mmm")))</f>
        <v/>
      </c>
      <c r="AB1081" s="221" t="str">
        <f>IF(ISBLANK(Tableau2[[#This Row],[Date de fin]]),"",UPPER(TEXT(Tableau2[[#This Row],[Date de fin]],"AAAA")))</f>
        <v/>
      </c>
      <c r="AC1081" s="229">
        <f>DATEDIF(Tableau2[[#This Row],[Date de début]],Tableau2[[#This Row],[Date de fin]],"m")</f>
        <v>0</v>
      </c>
      <c r="AD1081" s="224"/>
      <c r="AE1081" s="225"/>
      <c r="AF1081" s="225"/>
      <c r="AG1081" s="222"/>
      <c r="AH1081" s="227"/>
      <c r="AI1081" s="226"/>
      <c r="AJ1081" s="340"/>
      <c r="AK1081" s="341">
        <f t="shared" si="18"/>
        <v>0</v>
      </c>
      <c r="AL1081" s="342"/>
    </row>
    <row r="1082" spans="3:38" ht="14" x14ac:dyDescent="0.35">
      <c r="C1082" s="241"/>
      <c r="D1082" s="225" t="str">
        <f>IF(ISBLANK(Tableau2[[#This Row],[Date de signature]]),"",UPPER(TEXT(Tableau2[[#This Row],[Date de signature]],"mmm")))</f>
        <v/>
      </c>
      <c r="E1082" s="231" t="str">
        <f>IF(ISBLANK(Tableau2[[#This Row],[Date de signature]]),"",UPPER(TEXT(Tableau2[[#This Row],[Date de signature]],"AAAA")))</f>
        <v/>
      </c>
      <c r="F1082" s="240"/>
      <c r="G1082" s="242"/>
      <c r="H1082" s="328"/>
      <c r="I1082" s="327"/>
      <c r="J1082" s="333"/>
      <c r="K1082" s="324" t="str">
        <f>IFERROR(VLOOKUP(Tableau2[[#This Row],[Nom association/Sigle]],Tableau1[],2,FALSE),"")</f>
        <v/>
      </c>
      <c r="L1082" s="324" t="str">
        <f>IFERROR(VLOOKUP(Tableau2[[#This Row],[Nom association/Sigle]],Tableau1[],4,FALSE),"")</f>
        <v/>
      </c>
      <c r="M1082" s="324" t="str">
        <f>IFERROR(VLOOKUP(Tableau2[[#This Row],[Nom association/Sigle]],Tableau1[],5,FALSE),"")</f>
        <v/>
      </c>
      <c r="N1082" s="73" t="str">
        <f>IFERROR(VLOOKUP(Tableau2[[#This Row],[Nom association/Sigle]],Tableau1[],6,FALSE),"")</f>
        <v/>
      </c>
      <c r="O1082" s="324" t="str">
        <f>IFERROR(VLOOKUP(Tableau2[[#This Row],[Nom association/Sigle]],Tableau1[],7,FALSE),"")</f>
        <v/>
      </c>
      <c r="P1082" s="222"/>
      <c r="Q1082" s="333"/>
      <c r="R1082" s="222"/>
      <c r="S1082" s="223"/>
      <c r="T1082" s="224"/>
      <c r="U1082" s="224"/>
      <c r="V1082" s="222"/>
      <c r="W1082" s="220"/>
      <c r="X1082" s="220" t="str">
        <f>IF(ISBLANK(Tableau2[[#This Row],[Date de début]]),"",UPPER(TEXT(Tableau2[[#This Row],[Date de début]],"mmm")))</f>
        <v/>
      </c>
      <c r="Y1082" s="219" t="str">
        <f>IF(ISBLANK(Tableau2[[#This Row],[Date de début]]),"",UPPER(TEXT(Tableau2[[#This Row],[Date de début]],"AAAA")))</f>
        <v/>
      </c>
      <c r="Z1082" s="220"/>
      <c r="AA1082" s="218" t="str">
        <f>IF(ISBLANK(Tableau2[[#This Row],[Date de fin]]),"",UPPER(TEXT(Tableau2[[#This Row],[Date de fin]],"mmm")))</f>
        <v/>
      </c>
      <c r="AB1082" s="221" t="str">
        <f>IF(ISBLANK(Tableau2[[#This Row],[Date de fin]]),"",UPPER(TEXT(Tableau2[[#This Row],[Date de fin]],"AAAA")))</f>
        <v/>
      </c>
      <c r="AC1082" s="229">
        <f>DATEDIF(Tableau2[[#This Row],[Date de début]],Tableau2[[#This Row],[Date de fin]],"m")</f>
        <v>0</v>
      </c>
      <c r="AD1082" s="224"/>
      <c r="AE1082" s="225"/>
      <c r="AF1082" s="225"/>
      <c r="AG1082" s="222"/>
      <c r="AH1082" s="227"/>
      <c r="AI1082" s="226"/>
      <c r="AJ1082" s="340"/>
      <c r="AK1082" s="341">
        <f t="shared" si="18"/>
        <v>0</v>
      </c>
      <c r="AL1082" s="342"/>
    </row>
    <row r="1083" spans="3:38" ht="14" x14ac:dyDescent="0.35">
      <c r="C1083" s="241"/>
      <c r="D1083" s="225" t="str">
        <f>IF(ISBLANK(Tableau2[[#This Row],[Date de signature]]),"",UPPER(TEXT(Tableau2[[#This Row],[Date de signature]],"mmm")))</f>
        <v/>
      </c>
      <c r="E1083" s="231" t="str">
        <f>IF(ISBLANK(Tableau2[[#This Row],[Date de signature]]),"",UPPER(TEXT(Tableau2[[#This Row],[Date de signature]],"AAAA")))</f>
        <v/>
      </c>
      <c r="F1083" s="240"/>
      <c r="G1083" s="242"/>
      <c r="H1083" s="328"/>
      <c r="I1083" s="327"/>
      <c r="J1083" s="333"/>
      <c r="K1083" s="324" t="str">
        <f>IFERROR(VLOOKUP(Tableau2[[#This Row],[Nom association/Sigle]],Tableau1[],2,FALSE),"")</f>
        <v/>
      </c>
      <c r="L1083" s="324" t="str">
        <f>IFERROR(VLOOKUP(Tableau2[[#This Row],[Nom association/Sigle]],Tableau1[],4,FALSE),"")</f>
        <v/>
      </c>
      <c r="M1083" s="324" t="str">
        <f>IFERROR(VLOOKUP(Tableau2[[#This Row],[Nom association/Sigle]],Tableau1[],5,FALSE),"")</f>
        <v/>
      </c>
      <c r="N1083" s="73" t="str">
        <f>IFERROR(VLOOKUP(Tableau2[[#This Row],[Nom association/Sigle]],Tableau1[],6,FALSE),"")</f>
        <v/>
      </c>
      <c r="O1083" s="324" t="str">
        <f>IFERROR(VLOOKUP(Tableau2[[#This Row],[Nom association/Sigle]],Tableau1[],7,FALSE),"")</f>
        <v/>
      </c>
      <c r="P1083" s="222"/>
      <c r="Q1083" s="333"/>
      <c r="R1083" s="222"/>
      <c r="S1083" s="223"/>
      <c r="T1083" s="224"/>
      <c r="U1083" s="224"/>
      <c r="V1083" s="222"/>
      <c r="W1083" s="220"/>
      <c r="X1083" s="220" t="str">
        <f>IF(ISBLANK(Tableau2[[#This Row],[Date de début]]),"",UPPER(TEXT(Tableau2[[#This Row],[Date de début]],"mmm")))</f>
        <v/>
      </c>
      <c r="Y1083" s="219" t="str">
        <f>IF(ISBLANK(Tableau2[[#This Row],[Date de début]]),"",UPPER(TEXT(Tableau2[[#This Row],[Date de début]],"AAAA")))</f>
        <v/>
      </c>
      <c r="Z1083" s="220"/>
      <c r="AA1083" s="218" t="str">
        <f>IF(ISBLANK(Tableau2[[#This Row],[Date de fin]]),"",UPPER(TEXT(Tableau2[[#This Row],[Date de fin]],"mmm")))</f>
        <v/>
      </c>
      <c r="AB1083" s="221" t="str">
        <f>IF(ISBLANK(Tableau2[[#This Row],[Date de fin]]),"",UPPER(TEXT(Tableau2[[#This Row],[Date de fin]],"AAAA")))</f>
        <v/>
      </c>
      <c r="AC1083" s="229">
        <f>DATEDIF(Tableau2[[#This Row],[Date de début]],Tableau2[[#This Row],[Date de fin]],"m")</f>
        <v>0</v>
      </c>
      <c r="AD1083" s="224"/>
      <c r="AE1083" s="225"/>
      <c r="AF1083" s="225"/>
      <c r="AG1083" s="222"/>
      <c r="AH1083" s="227"/>
      <c r="AI1083" s="226"/>
      <c r="AJ1083" s="340"/>
      <c r="AK1083" s="341">
        <f t="shared" si="18"/>
        <v>0</v>
      </c>
      <c r="AL1083" s="342"/>
    </row>
    <row r="1084" spans="3:38" ht="14" x14ac:dyDescent="0.35">
      <c r="C1084" s="241"/>
      <c r="D1084" s="225" t="str">
        <f>IF(ISBLANK(Tableau2[[#This Row],[Date de signature]]),"",UPPER(TEXT(Tableau2[[#This Row],[Date de signature]],"mmm")))</f>
        <v/>
      </c>
      <c r="E1084" s="231" t="str">
        <f>IF(ISBLANK(Tableau2[[#This Row],[Date de signature]]),"",UPPER(TEXT(Tableau2[[#This Row],[Date de signature]],"AAAA")))</f>
        <v/>
      </c>
      <c r="F1084" s="240"/>
      <c r="G1084" s="242"/>
      <c r="H1084" s="328"/>
      <c r="I1084" s="327"/>
      <c r="J1084" s="333"/>
      <c r="K1084" s="324" t="str">
        <f>IFERROR(VLOOKUP(Tableau2[[#This Row],[Nom association/Sigle]],Tableau1[],2,FALSE),"")</f>
        <v/>
      </c>
      <c r="L1084" s="324" t="str">
        <f>IFERROR(VLOOKUP(Tableau2[[#This Row],[Nom association/Sigle]],Tableau1[],4,FALSE),"")</f>
        <v/>
      </c>
      <c r="M1084" s="324" t="str">
        <f>IFERROR(VLOOKUP(Tableau2[[#This Row],[Nom association/Sigle]],Tableau1[],5,FALSE),"")</f>
        <v/>
      </c>
      <c r="N1084" s="73" t="str">
        <f>IFERROR(VLOOKUP(Tableau2[[#This Row],[Nom association/Sigle]],Tableau1[],6,FALSE),"")</f>
        <v/>
      </c>
      <c r="O1084" s="324" t="str">
        <f>IFERROR(VLOOKUP(Tableau2[[#This Row],[Nom association/Sigle]],Tableau1[],7,FALSE),"")</f>
        <v/>
      </c>
      <c r="P1084" s="222"/>
      <c r="Q1084" s="333"/>
      <c r="R1084" s="222"/>
      <c r="S1084" s="223"/>
      <c r="T1084" s="224"/>
      <c r="U1084" s="224"/>
      <c r="V1084" s="222"/>
      <c r="W1084" s="220"/>
      <c r="X1084" s="220" t="str">
        <f>IF(ISBLANK(Tableau2[[#This Row],[Date de début]]),"",UPPER(TEXT(Tableau2[[#This Row],[Date de début]],"mmm")))</f>
        <v/>
      </c>
      <c r="Y1084" s="219" t="str">
        <f>IF(ISBLANK(Tableau2[[#This Row],[Date de début]]),"",UPPER(TEXT(Tableau2[[#This Row],[Date de début]],"AAAA")))</f>
        <v/>
      </c>
      <c r="Z1084" s="220"/>
      <c r="AA1084" s="218" t="str">
        <f>IF(ISBLANK(Tableau2[[#This Row],[Date de fin]]),"",UPPER(TEXT(Tableau2[[#This Row],[Date de fin]],"mmm")))</f>
        <v/>
      </c>
      <c r="AB1084" s="221" t="str">
        <f>IF(ISBLANK(Tableau2[[#This Row],[Date de fin]]),"",UPPER(TEXT(Tableau2[[#This Row],[Date de fin]],"AAAA")))</f>
        <v/>
      </c>
      <c r="AC1084" s="229">
        <f>DATEDIF(Tableau2[[#This Row],[Date de début]],Tableau2[[#This Row],[Date de fin]],"m")</f>
        <v>0</v>
      </c>
      <c r="AD1084" s="224"/>
      <c r="AE1084" s="225"/>
      <c r="AF1084" s="225"/>
      <c r="AG1084" s="222"/>
      <c r="AH1084" s="227"/>
      <c r="AI1084" s="226"/>
      <c r="AJ1084" s="340"/>
      <c r="AK1084" s="341">
        <f t="shared" si="18"/>
        <v>0</v>
      </c>
      <c r="AL1084" s="342"/>
    </row>
    <row r="1085" spans="3:38" ht="14" x14ac:dyDescent="0.35">
      <c r="C1085" s="241"/>
      <c r="D1085" s="225" t="str">
        <f>IF(ISBLANK(Tableau2[[#This Row],[Date de signature]]),"",UPPER(TEXT(Tableau2[[#This Row],[Date de signature]],"mmm")))</f>
        <v/>
      </c>
      <c r="E1085" s="231" t="str">
        <f>IF(ISBLANK(Tableau2[[#This Row],[Date de signature]]),"",UPPER(TEXT(Tableau2[[#This Row],[Date de signature]],"AAAA")))</f>
        <v/>
      </c>
      <c r="F1085" s="240"/>
      <c r="G1085" s="242"/>
      <c r="H1085" s="328"/>
      <c r="I1085" s="327"/>
      <c r="J1085" s="333"/>
      <c r="K1085" s="324" t="str">
        <f>IFERROR(VLOOKUP(Tableau2[[#This Row],[Nom association/Sigle]],Tableau1[],2,FALSE),"")</f>
        <v/>
      </c>
      <c r="L1085" s="324" t="str">
        <f>IFERROR(VLOOKUP(Tableau2[[#This Row],[Nom association/Sigle]],Tableau1[],4,FALSE),"")</f>
        <v/>
      </c>
      <c r="M1085" s="324" t="str">
        <f>IFERROR(VLOOKUP(Tableau2[[#This Row],[Nom association/Sigle]],Tableau1[],5,FALSE),"")</f>
        <v/>
      </c>
      <c r="N1085" s="73" t="str">
        <f>IFERROR(VLOOKUP(Tableau2[[#This Row],[Nom association/Sigle]],Tableau1[],6,FALSE),"")</f>
        <v/>
      </c>
      <c r="O1085" s="324" t="str">
        <f>IFERROR(VLOOKUP(Tableau2[[#This Row],[Nom association/Sigle]],Tableau1[],7,FALSE),"")</f>
        <v/>
      </c>
      <c r="P1085" s="222"/>
      <c r="Q1085" s="333"/>
      <c r="R1085" s="222"/>
      <c r="S1085" s="223"/>
      <c r="T1085" s="224"/>
      <c r="U1085" s="224"/>
      <c r="V1085" s="222"/>
      <c r="W1085" s="220"/>
      <c r="X1085" s="220" t="str">
        <f>IF(ISBLANK(Tableau2[[#This Row],[Date de début]]),"",UPPER(TEXT(Tableau2[[#This Row],[Date de début]],"mmm")))</f>
        <v/>
      </c>
      <c r="Y1085" s="219" t="str">
        <f>IF(ISBLANK(Tableau2[[#This Row],[Date de début]]),"",UPPER(TEXT(Tableau2[[#This Row],[Date de début]],"AAAA")))</f>
        <v/>
      </c>
      <c r="Z1085" s="220"/>
      <c r="AA1085" s="218" t="str">
        <f>IF(ISBLANK(Tableau2[[#This Row],[Date de fin]]),"",UPPER(TEXT(Tableau2[[#This Row],[Date de fin]],"mmm")))</f>
        <v/>
      </c>
      <c r="AB1085" s="221" t="str">
        <f>IF(ISBLANK(Tableau2[[#This Row],[Date de fin]]),"",UPPER(TEXT(Tableau2[[#This Row],[Date de fin]],"AAAA")))</f>
        <v/>
      </c>
      <c r="AC1085" s="229">
        <f>DATEDIF(Tableau2[[#This Row],[Date de début]],Tableau2[[#This Row],[Date de fin]],"m")</f>
        <v>0</v>
      </c>
      <c r="AD1085" s="224"/>
      <c r="AE1085" s="225"/>
      <c r="AF1085" s="225"/>
      <c r="AG1085" s="222"/>
      <c r="AH1085" s="227"/>
      <c r="AI1085" s="226"/>
      <c r="AJ1085" s="340"/>
      <c r="AK1085" s="341">
        <f t="shared" si="18"/>
        <v>0</v>
      </c>
      <c r="AL1085" s="342"/>
    </row>
    <row r="1086" spans="3:38" ht="14" x14ac:dyDescent="0.35">
      <c r="C1086" s="241"/>
      <c r="D1086" s="225" t="str">
        <f>IF(ISBLANK(Tableau2[[#This Row],[Date de signature]]),"",UPPER(TEXT(Tableau2[[#This Row],[Date de signature]],"mmm")))</f>
        <v/>
      </c>
      <c r="E1086" s="231" t="str">
        <f>IF(ISBLANK(Tableau2[[#This Row],[Date de signature]]),"",UPPER(TEXT(Tableau2[[#This Row],[Date de signature]],"AAAA")))</f>
        <v/>
      </c>
      <c r="F1086" s="240"/>
      <c r="G1086" s="242"/>
      <c r="H1086" s="328"/>
      <c r="I1086" s="327"/>
      <c r="J1086" s="333"/>
      <c r="K1086" s="324" t="str">
        <f>IFERROR(VLOOKUP(Tableau2[[#This Row],[Nom association/Sigle]],Tableau1[],2,FALSE),"")</f>
        <v/>
      </c>
      <c r="L1086" s="324" t="str">
        <f>IFERROR(VLOOKUP(Tableau2[[#This Row],[Nom association/Sigle]],Tableau1[],4,FALSE),"")</f>
        <v/>
      </c>
      <c r="M1086" s="324" t="str">
        <f>IFERROR(VLOOKUP(Tableau2[[#This Row],[Nom association/Sigle]],Tableau1[],5,FALSE),"")</f>
        <v/>
      </c>
      <c r="N1086" s="73" t="str">
        <f>IFERROR(VLOOKUP(Tableau2[[#This Row],[Nom association/Sigle]],Tableau1[],6,FALSE),"")</f>
        <v/>
      </c>
      <c r="O1086" s="324" t="str">
        <f>IFERROR(VLOOKUP(Tableau2[[#This Row],[Nom association/Sigle]],Tableau1[],7,FALSE),"")</f>
        <v/>
      </c>
      <c r="P1086" s="222"/>
      <c r="Q1086" s="333"/>
      <c r="R1086" s="222"/>
      <c r="S1086" s="223"/>
      <c r="T1086" s="224"/>
      <c r="U1086" s="224"/>
      <c r="V1086" s="222"/>
      <c r="W1086" s="220"/>
      <c r="X1086" s="220" t="str">
        <f>IF(ISBLANK(Tableau2[[#This Row],[Date de début]]),"",UPPER(TEXT(Tableau2[[#This Row],[Date de début]],"mmm")))</f>
        <v/>
      </c>
      <c r="Y1086" s="219" t="str">
        <f>IF(ISBLANK(Tableau2[[#This Row],[Date de début]]),"",UPPER(TEXT(Tableau2[[#This Row],[Date de début]],"AAAA")))</f>
        <v/>
      </c>
      <c r="Z1086" s="220"/>
      <c r="AA1086" s="218" t="str">
        <f>IF(ISBLANK(Tableau2[[#This Row],[Date de fin]]),"",UPPER(TEXT(Tableau2[[#This Row],[Date de fin]],"mmm")))</f>
        <v/>
      </c>
      <c r="AB1086" s="221" t="str">
        <f>IF(ISBLANK(Tableau2[[#This Row],[Date de fin]]),"",UPPER(TEXT(Tableau2[[#This Row],[Date de fin]],"AAAA")))</f>
        <v/>
      </c>
      <c r="AC1086" s="229">
        <f>DATEDIF(Tableau2[[#This Row],[Date de début]],Tableau2[[#This Row],[Date de fin]],"m")</f>
        <v>0</v>
      </c>
      <c r="AD1086" s="224"/>
      <c r="AE1086" s="225"/>
      <c r="AF1086" s="225"/>
      <c r="AG1086" s="222"/>
      <c r="AH1086" s="227"/>
      <c r="AI1086" s="226"/>
      <c r="AJ1086" s="340"/>
      <c r="AK1086" s="341">
        <f t="shared" si="18"/>
        <v>0</v>
      </c>
      <c r="AL1086" s="342"/>
    </row>
    <row r="1087" spans="3:38" ht="14" x14ac:dyDescent="0.35">
      <c r="C1087" s="241"/>
      <c r="D1087" s="225" t="str">
        <f>IF(ISBLANK(Tableau2[[#This Row],[Date de signature]]),"",UPPER(TEXT(Tableau2[[#This Row],[Date de signature]],"mmm")))</f>
        <v/>
      </c>
      <c r="E1087" s="231" t="str">
        <f>IF(ISBLANK(Tableau2[[#This Row],[Date de signature]]),"",UPPER(TEXT(Tableau2[[#This Row],[Date de signature]],"AAAA")))</f>
        <v/>
      </c>
      <c r="F1087" s="240"/>
      <c r="G1087" s="242"/>
      <c r="H1087" s="328"/>
      <c r="I1087" s="327"/>
      <c r="J1087" s="333"/>
      <c r="K1087" s="324" t="str">
        <f>IFERROR(VLOOKUP(Tableau2[[#This Row],[Nom association/Sigle]],Tableau1[],2,FALSE),"")</f>
        <v/>
      </c>
      <c r="L1087" s="324" t="str">
        <f>IFERROR(VLOOKUP(Tableau2[[#This Row],[Nom association/Sigle]],Tableau1[],4,FALSE),"")</f>
        <v/>
      </c>
      <c r="M1087" s="324" t="str">
        <f>IFERROR(VLOOKUP(Tableau2[[#This Row],[Nom association/Sigle]],Tableau1[],5,FALSE),"")</f>
        <v/>
      </c>
      <c r="N1087" s="73" t="str">
        <f>IFERROR(VLOOKUP(Tableau2[[#This Row],[Nom association/Sigle]],Tableau1[],6,FALSE),"")</f>
        <v/>
      </c>
      <c r="O1087" s="324" t="str">
        <f>IFERROR(VLOOKUP(Tableau2[[#This Row],[Nom association/Sigle]],Tableau1[],7,FALSE),"")</f>
        <v/>
      </c>
      <c r="P1087" s="222"/>
      <c r="Q1087" s="333"/>
      <c r="R1087" s="222"/>
      <c r="S1087" s="223"/>
      <c r="T1087" s="224"/>
      <c r="U1087" s="224"/>
      <c r="V1087" s="222"/>
      <c r="W1087" s="220"/>
      <c r="X1087" s="220" t="str">
        <f>IF(ISBLANK(Tableau2[[#This Row],[Date de début]]),"",UPPER(TEXT(Tableau2[[#This Row],[Date de début]],"mmm")))</f>
        <v/>
      </c>
      <c r="Y1087" s="219" t="str">
        <f>IF(ISBLANK(Tableau2[[#This Row],[Date de début]]),"",UPPER(TEXT(Tableau2[[#This Row],[Date de début]],"AAAA")))</f>
        <v/>
      </c>
      <c r="Z1087" s="220"/>
      <c r="AA1087" s="218" t="str">
        <f>IF(ISBLANK(Tableau2[[#This Row],[Date de fin]]),"",UPPER(TEXT(Tableau2[[#This Row],[Date de fin]],"mmm")))</f>
        <v/>
      </c>
      <c r="AB1087" s="221" t="str">
        <f>IF(ISBLANK(Tableau2[[#This Row],[Date de fin]]),"",UPPER(TEXT(Tableau2[[#This Row],[Date de fin]],"AAAA")))</f>
        <v/>
      </c>
      <c r="AC1087" s="229">
        <f>DATEDIF(Tableau2[[#This Row],[Date de début]],Tableau2[[#This Row],[Date de fin]],"m")</f>
        <v>0</v>
      </c>
      <c r="AD1087" s="224"/>
      <c r="AE1087" s="225"/>
      <c r="AF1087" s="225"/>
      <c r="AG1087" s="222"/>
      <c r="AH1087" s="227"/>
      <c r="AI1087" s="226"/>
      <c r="AJ1087" s="340"/>
      <c r="AK1087" s="341">
        <f t="shared" si="18"/>
        <v>0</v>
      </c>
      <c r="AL1087" s="342"/>
    </row>
    <row r="1088" spans="3:38" ht="14" x14ac:dyDescent="0.35">
      <c r="C1088" s="241"/>
      <c r="D1088" s="225" t="str">
        <f>IF(ISBLANK(Tableau2[[#This Row],[Date de signature]]),"",UPPER(TEXT(Tableau2[[#This Row],[Date de signature]],"mmm")))</f>
        <v/>
      </c>
      <c r="E1088" s="231" t="str">
        <f>IF(ISBLANK(Tableau2[[#This Row],[Date de signature]]),"",UPPER(TEXT(Tableau2[[#This Row],[Date de signature]],"AAAA")))</f>
        <v/>
      </c>
      <c r="F1088" s="240"/>
      <c r="G1088" s="242"/>
      <c r="H1088" s="328"/>
      <c r="I1088" s="327"/>
      <c r="J1088" s="333"/>
      <c r="K1088" s="324" t="str">
        <f>IFERROR(VLOOKUP(Tableau2[[#This Row],[Nom association/Sigle]],Tableau1[],2,FALSE),"")</f>
        <v/>
      </c>
      <c r="L1088" s="324" t="str">
        <f>IFERROR(VLOOKUP(Tableau2[[#This Row],[Nom association/Sigle]],Tableau1[],4,FALSE),"")</f>
        <v/>
      </c>
      <c r="M1088" s="324" t="str">
        <f>IFERROR(VLOOKUP(Tableau2[[#This Row],[Nom association/Sigle]],Tableau1[],5,FALSE),"")</f>
        <v/>
      </c>
      <c r="N1088" s="73" t="str">
        <f>IFERROR(VLOOKUP(Tableau2[[#This Row],[Nom association/Sigle]],Tableau1[],6,FALSE),"")</f>
        <v/>
      </c>
      <c r="O1088" s="324" t="str">
        <f>IFERROR(VLOOKUP(Tableau2[[#This Row],[Nom association/Sigle]],Tableau1[],7,FALSE),"")</f>
        <v/>
      </c>
      <c r="P1088" s="222"/>
      <c r="Q1088" s="333"/>
      <c r="R1088" s="222"/>
      <c r="S1088" s="223"/>
      <c r="T1088" s="224"/>
      <c r="U1088" s="224"/>
      <c r="V1088" s="222"/>
      <c r="W1088" s="220"/>
      <c r="X1088" s="220" t="str">
        <f>IF(ISBLANK(Tableau2[[#This Row],[Date de début]]),"",UPPER(TEXT(Tableau2[[#This Row],[Date de début]],"mmm")))</f>
        <v/>
      </c>
      <c r="Y1088" s="219" t="str">
        <f>IF(ISBLANK(Tableau2[[#This Row],[Date de début]]),"",UPPER(TEXT(Tableau2[[#This Row],[Date de début]],"AAAA")))</f>
        <v/>
      </c>
      <c r="Z1088" s="220"/>
      <c r="AA1088" s="218" t="str">
        <f>IF(ISBLANK(Tableau2[[#This Row],[Date de fin]]),"",UPPER(TEXT(Tableau2[[#This Row],[Date de fin]],"mmm")))</f>
        <v/>
      </c>
      <c r="AB1088" s="221" t="str">
        <f>IF(ISBLANK(Tableau2[[#This Row],[Date de fin]]),"",UPPER(TEXT(Tableau2[[#This Row],[Date de fin]],"AAAA")))</f>
        <v/>
      </c>
      <c r="AC1088" s="229">
        <f>DATEDIF(Tableau2[[#This Row],[Date de début]],Tableau2[[#This Row],[Date de fin]],"m")</f>
        <v>0</v>
      </c>
      <c r="AD1088" s="224"/>
      <c r="AE1088" s="225"/>
      <c r="AF1088" s="225"/>
      <c r="AG1088" s="222"/>
      <c r="AH1088" s="227"/>
      <c r="AI1088" s="226"/>
      <c r="AJ1088" s="340"/>
      <c r="AK1088" s="341">
        <f t="shared" si="18"/>
        <v>0</v>
      </c>
      <c r="AL1088" s="342"/>
    </row>
    <row r="1089" spans="3:38" ht="14" x14ac:dyDescent="0.35">
      <c r="C1089" s="241"/>
      <c r="D1089" s="225" t="str">
        <f>IF(ISBLANK(Tableau2[[#This Row],[Date de signature]]),"",UPPER(TEXT(Tableau2[[#This Row],[Date de signature]],"mmm")))</f>
        <v/>
      </c>
      <c r="E1089" s="231" t="str">
        <f>IF(ISBLANK(Tableau2[[#This Row],[Date de signature]]),"",UPPER(TEXT(Tableau2[[#This Row],[Date de signature]],"AAAA")))</f>
        <v/>
      </c>
      <c r="F1089" s="240"/>
      <c r="G1089" s="242"/>
      <c r="H1089" s="328"/>
      <c r="I1089" s="327"/>
      <c r="J1089" s="333"/>
      <c r="K1089" s="324" t="str">
        <f>IFERROR(VLOOKUP(Tableau2[[#This Row],[Nom association/Sigle]],Tableau1[],2,FALSE),"")</f>
        <v/>
      </c>
      <c r="L1089" s="324" t="str">
        <f>IFERROR(VLOOKUP(Tableau2[[#This Row],[Nom association/Sigle]],Tableau1[],4,FALSE),"")</f>
        <v/>
      </c>
      <c r="M1089" s="324" t="str">
        <f>IFERROR(VLOOKUP(Tableau2[[#This Row],[Nom association/Sigle]],Tableau1[],5,FALSE),"")</f>
        <v/>
      </c>
      <c r="N1089" s="73" t="str">
        <f>IFERROR(VLOOKUP(Tableau2[[#This Row],[Nom association/Sigle]],Tableau1[],6,FALSE),"")</f>
        <v/>
      </c>
      <c r="O1089" s="324" t="str">
        <f>IFERROR(VLOOKUP(Tableau2[[#This Row],[Nom association/Sigle]],Tableau1[],7,FALSE),"")</f>
        <v/>
      </c>
      <c r="P1089" s="222"/>
      <c r="Q1089" s="333"/>
      <c r="R1089" s="222"/>
      <c r="S1089" s="223"/>
      <c r="T1089" s="224"/>
      <c r="U1089" s="224"/>
      <c r="V1089" s="222"/>
      <c r="W1089" s="220"/>
      <c r="X1089" s="220" t="str">
        <f>IF(ISBLANK(Tableau2[[#This Row],[Date de début]]),"",UPPER(TEXT(Tableau2[[#This Row],[Date de début]],"mmm")))</f>
        <v/>
      </c>
      <c r="Y1089" s="219" t="str">
        <f>IF(ISBLANK(Tableau2[[#This Row],[Date de début]]),"",UPPER(TEXT(Tableau2[[#This Row],[Date de début]],"AAAA")))</f>
        <v/>
      </c>
      <c r="Z1089" s="220"/>
      <c r="AA1089" s="218" t="str">
        <f>IF(ISBLANK(Tableau2[[#This Row],[Date de fin]]),"",UPPER(TEXT(Tableau2[[#This Row],[Date de fin]],"mmm")))</f>
        <v/>
      </c>
      <c r="AB1089" s="221" t="str">
        <f>IF(ISBLANK(Tableau2[[#This Row],[Date de fin]]),"",UPPER(TEXT(Tableau2[[#This Row],[Date de fin]],"AAAA")))</f>
        <v/>
      </c>
      <c r="AC1089" s="229">
        <f>DATEDIF(Tableau2[[#This Row],[Date de début]],Tableau2[[#This Row],[Date de fin]],"m")</f>
        <v>0</v>
      </c>
      <c r="AD1089" s="224"/>
      <c r="AE1089" s="225"/>
      <c r="AF1089" s="225"/>
      <c r="AG1089" s="222"/>
      <c r="AH1089" s="227"/>
      <c r="AI1089" s="226"/>
      <c r="AJ1089" s="340"/>
      <c r="AK1089" s="341">
        <f t="shared" si="18"/>
        <v>0</v>
      </c>
      <c r="AL1089" s="342"/>
    </row>
    <row r="1090" spans="3:38" ht="14" x14ac:dyDescent="0.35">
      <c r="C1090" s="241"/>
      <c r="D1090" s="225" t="str">
        <f>IF(ISBLANK(Tableau2[[#This Row],[Date de signature]]),"",UPPER(TEXT(Tableau2[[#This Row],[Date de signature]],"mmm")))</f>
        <v/>
      </c>
      <c r="E1090" s="231" t="str">
        <f>IF(ISBLANK(Tableau2[[#This Row],[Date de signature]]),"",UPPER(TEXT(Tableau2[[#This Row],[Date de signature]],"AAAA")))</f>
        <v/>
      </c>
      <c r="F1090" s="240"/>
      <c r="G1090" s="242"/>
      <c r="H1090" s="328"/>
      <c r="I1090" s="327"/>
      <c r="J1090" s="333"/>
      <c r="K1090" s="324" t="str">
        <f>IFERROR(VLOOKUP(Tableau2[[#This Row],[Nom association/Sigle]],Tableau1[],2,FALSE),"")</f>
        <v/>
      </c>
      <c r="L1090" s="324" t="str">
        <f>IFERROR(VLOOKUP(Tableau2[[#This Row],[Nom association/Sigle]],Tableau1[],4,FALSE),"")</f>
        <v/>
      </c>
      <c r="M1090" s="324" t="str">
        <f>IFERROR(VLOOKUP(Tableau2[[#This Row],[Nom association/Sigle]],Tableau1[],5,FALSE),"")</f>
        <v/>
      </c>
      <c r="N1090" s="73" t="str">
        <f>IFERROR(VLOOKUP(Tableau2[[#This Row],[Nom association/Sigle]],Tableau1[],6,FALSE),"")</f>
        <v/>
      </c>
      <c r="O1090" s="324" t="str">
        <f>IFERROR(VLOOKUP(Tableau2[[#This Row],[Nom association/Sigle]],Tableau1[],7,FALSE),"")</f>
        <v/>
      </c>
      <c r="P1090" s="222"/>
      <c r="Q1090" s="333"/>
      <c r="R1090" s="222"/>
      <c r="S1090" s="223"/>
      <c r="T1090" s="224"/>
      <c r="U1090" s="224"/>
      <c r="V1090" s="222"/>
      <c r="W1090" s="220"/>
      <c r="X1090" s="220" t="str">
        <f>IF(ISBLANK(Tableau2[[#This Row],[Date de début]]),"",UPPER(TEXT(Tableau2[[#This Row],[Date de début]],"mmm")))</f>
        <v/>
      </c>
      <c r="Y1090" s="219" t="str">
        <f>IF(ISBLANK(Tableau2[[#This Row],[Date de début]]),"",UPPER(TEXT(Tableau2[[#This Row],[Date de début]],"AAAA")))</f>
        <v/>
      </c>
      <c r="Z1090" s="220"/>
      <c r="AA1090" s="218" t="str">
        <f>IF(ISBLANK(Tableau2[[#This Row],[Date de fin]]),"",UPPER(TEXT(Tableau2[[#This Row],[Date de fin]],"mmm")))</f>
        <v/>
      </c>
      <c r="AB1090" s="221" t="str">
        <f>IF(ISBLANK(Tableau2[[#This Row],[Date de fin]]),"",UPPER(TEXT(Tableau2[[#This Row],[Date de fin]],"AAAA")))</f>
        <v/>
      </c>
      <c r="AC1090" s="229">
        <f>DATEDIF(Tableau2[[#This Row],[Date de début]],Tableau2[[#This Row],[Date de fin]],"m")</f>
        <v>0</v>
      </c>
      <c r="AD1090" s="224"/>
      <c r="AE1090" s="225"/>
      <c r="AF1090" s="225"/>
      <c r="AG1090" s="222"/>
      <c r="AH1090" s="227"/>
      <c r="AI1090" s="226"/>
      <c r="AJ1090" s="340"/>
      <c r="AK1090" s="341">
        <f t="shared" si="18"/>
        <v>0</v>
      </c>
      <c r="AL1090" s="342"/>
    </row>
    <row r="1091" spans="3:38" ht="14" x14ac:dyDescent="0.35">
      <c r="C1091" s="241"/>
      <c r="D1091" s="225" t="str">
        <f>IF(ISBLANK(Tableau2[[#This Row],[Date de signature]]),"",UPPER(TEXT(Tableau2[[#This Row],[Date de signature]],"mmm")))</f>
        <v/>
      </c>
      <c r="E1091" s="231" t="str">
        <f>IF(ISBLANK(Tableau2[[#This Row],[Date de signature]]),"",UPPER(TEXT(Tableau2[[#This Row],[Date de signature]],"AAAA")))</f>
        <v/>
      </c>
      <c r="F1091" s="240"/>
      <c r="G1091" s="242"/>
      <c r="H1091" s="328"/>
      <c r="I1091" s="327"/>
      <c r="J1091" s="333"/>
      <c r="K1091" s="324" t="str">
        <f>IFERROR(VLOOKUP(Tableau2[[#This Row],[Nom association/Sigle]],Tableau1[],2,FALSE),"")</f>
        <v/>
      </c>
      <c r="L1091" s="324" t="str">
        <f>IFERROR(VLOOKUP(Tableau2[[#This Row],[Nom association/Sigle]],Tableau1[],4,FALSE),"")</f>
        <v/>
      </c>
      <c r="M1091" s="324" t="str">
        <f>IFERROR(VLOOKUP(Tableau2[[#This Row],[Nom association/Sigle]],Tableau1[],5,FALSE),"")</f>
        <v/>
      </c>
      <c r="N1091" s="73" t="str">
        <f>IFERROR(VLOOKUP(Tableau2[[#This Row],[Nom association/Sigle]],Tableau1[],6,FALSE),"")</f>
        <v/>
      </c>
      <c r="O1091" s="324" t="str">
        <f>IFERROR(VLOOKUP(Tableau2[[#This Row],[Nom association/Sigle]],Tableau1[],7,FALSE),"")</f>
        <v/>
      </c>
      <c r="P1091" s="222"/>
      <c r="Q1091" s="333"/>
      <c r="R1091" s="222"/>
      <c r="S1091" s="223"/>
      <c r="T1091" s="224"/>
      <c r="U1091" s="224"/>
      <c r="V1091" s="222"/>
      <c r="W1091" s="220"/>
      <c r="X1091" s="220" t="str">
        <f>IF(ISBLANK(Tableau2[[#This Row],[Date de début]]),"",UPPER(TEXT(Tableau2[[#This Row],[Date de début]],"mmm")))</f>
        <v/>
      </c>
      <c r="Y1091" s="219" t="str">
        <f>IF(ISBLANK(Tableau2[[#This Row],[Date de début]]),"",UPPER(TEXT(Tableau2[[#This Row],[Date de début]],"AAAA")))</f>
        <v/>
      </c>
      <c r="Z1091" s="220"/>
      <c r="AA1091" s="218" t="str">
        <f>IF(ISBLANK(Tableau2[[#This Row],[Date de fin]]),"",UPPER(TEXT(Tableau2[[#This Row],[Date de fin]],"mmm")))</f>
        <v/>
      </c>
      <c r="AB1091" s="221" t="str">
        <f>IF(ISBLANK(Tableau2[[#This Row],[Date de fin]]),"",UPPER(TEXT(Tableau2[[#This Row],[Date de fin]],"AAAA")))</f>
        <v/>
      </c>
      <c r="AC1091" s="229">
        <f>DATEDIF(Tableau2[[#This Row],[Date de début]],Tableau2[[#This Row],[Date de fin]],"m")</f>
        <v>0</v>
      </c>
      <c r="AD1091" s="224"/>
      <c r="AE1091" s="225"/>
      <c r="AF1091" s="225"/>
      <c r="AG1091" s="222"/>
      <c r="AH1091" s="227"/>
      <c r="AI1091" s="226"/>
      <c r="AJ1091" s="340"/>
      <c r="AK1091" s="341">
        <f t="shared" si="18"/>
        <v>0</v>
      </c>
      <c r="AL1091" s="342"/>
    </row>
    <row r="1092" spans="3:38" ht="14" x14ac:dyDescent="0.35">
      <c r="C1092" s="241"/>
      <c r="D1092" s="225" t="str">
        <f>IF(ISBLANK(Tableau2[[#This Row],[Date de signature]]),"",UPPER(TEXT(Tableau2[[#This Row],[Date de signature]],"mmm")))</f>
        <v/>
      </c>
      <c r="E1092" s="231" t="str">
        <f>IF(ISBLANK(Tableau2[[#This Row],[Date de signature]]),"",UPPER(TEXT(Tableau2[[#This Row],[Date de signature]],"AAAA")))</f>
        <v/>
      </c>
      <c r="F1092" s="240"/>
      <c r="G1092" s="242"/>
      <c r="H1092" s="328"/>
      <c r="I1092" s="327"/>
      <c r="J1092" s="333"/>
      <c r="K1092" s="324" t="str">
        <f>IFERROR(VLOOKUP(Tableau2[[#This Row],[Nom association/Sigle]],Tableau1[],2,FALSE),"")</f>
        <v/>
      </c>
      <c r="L1092" s="324" t="str">
        <f>IFERROR(VLOOKUP(Tableau2[[#This Row],[Nom association/Sigle]],Tableau1[],4,FALSE),"")</f>
        <v/>
      </c>
      <c r="M1092" s="324" t="str">
        <f>IFERROR(VLOOKUP(Tableau2[[#This Row],[Nom association/Sigle]],Tableau1[],5,FALSE),"")</f>
        <v/>
      </c>
      <c r="N1092" s="73" t="str">
        <f>IFERROR(VLOOKUP(Tableau2[[#This Row],[Nom association/Sigle]],Tableau1[],6,FALSE),"")</f>
        <v/>
      </c>
      <c r="O1092" s="324" t="str">
        <f>IFERROR(VLOOKUP(Tableau2[[#This Row],[Nom association/Sigle]],Tableau1[],7,FALSE),"")</f>
        <v/>
      </c>
      <c r="P1092" s="222"/>
      <c r="Q1092" s="333"/>
      <c r="R1092" s="222"/>
      <c r="S1092" s="223"/>
      <c r="T1092" s="224"/>
      <c r="U1092" s="224"/>
      <c r="V1092" s="222"/>
      <c r="W1092" s="220"/>
      <c r="X1092" s="220" t="str">
        <f>IF(ISBLANK(Tableau2[[#This Row],[Date de début]]),"",UPPER(TEXT(Tableau2[[#This Row],[Date de début]],"mmm")))</f>
        <v/>
      </c>
      <c r="Y1092" s="219" t="str">
        <f>IF(ISBLANK(Tableau2[[#This Row],[Date de début]]),"",UPPER(TEXT(Tableau2[[#This Row],[Date de début]],"AAAA")))</f>
        <v/>
      </c>
      <c r="Z1092" s="220"/>
      <c r="AA1092" s="218" t="str">
        <f>IF(ISBLANK(Tableau2[[#This Row],[Date de fin]]),"",UPPER(TEXT(Tableau2[[#This Row],[Date de fin]],"mmm")))</f>
        <v/>
      </c>
      <c r="AB1092" s="221" t="str">
        <f>IF(ISBLANK(Tableau2[[#This Row],[Date de fin]]),"",UPPER(TEXT(Tableau2[[#This Row],[Date de fin]],"AAAA")))</f>
        <v/>
      </c>
      <c r="AC1092" s="229">
        <f>DATEDIF(Tableau2[[#This Row],[Date de début]],Tableau2[[#This Row],[Date de fin]],"m")</f>
        <v>0</v>
      </c>
      <c r="AD1092" s="224"/>
      <c r="AE1092" s="225"/>
      <c r="AF1092" s="225"/>
      <c r="AG1092" s="222"/>
      <c r="AH1092" s="227"/>
      <c r="AI1092" s="226"/>
      <c r="AJ1092" s="340"/>
      <c r="AK1092" s="341">
        <f t="shared" si="18"/>
        <v>0</v>
      </c>
      <c r="AL1092" s="342"/>
    </row>
    <row r="1093" spans="3:38" ht="14" x14ac:dyDescent="0.35">
      <c r="C1093" s="241"/>
      <c r="D1093" s="225" t="str">
        <f>IF(ISBLANK(Tableau2[[#This Row],[Date de signature]]),"",UPPER(TEXT(Tableau2[[#This Row],[Date de signature]],"mmm")))</f>
        <v/>
      </c>
      <c r="E1093" s="231" t="str">
        <f>IF(ISBLANK(Tableau2[[#This Row],[Date de signature]]),"",UPPER(TEXT(Tableau2[[#This Row],[Date de signature]],"AAAA")))</f>
        <v/>
      </c>
      <c r="F1093" s="240"/>
      <c r="G1093" s="242"/>
      <c r="H1093" s="328"/>
      <c r="I1093" s="327"/>
      <c r="J1093" s="333"/>
      <c r="K1093" s="324" t="str">
        <f>IFERROR(VLOOKUP(Tableau2[[#This Row],[Nom association/Sigle]],Tableau1[],2,FALSE),"")</f>
        <v/>
      </c>
      <c r="L1093" s="324" t="str">
        <f>IFERROR(VLOOKUP(Tableau2[[#This Row],[Nom association/Sigle]],Tableau1[],4,FALSE),"")</f>
        <v/>
      </c>
      <c r="M1093" s="324" t="str">
        <f>IFERROR(VLOOKUP(Tableau2[[#This Row],[Nom association/Sigle]],Tableau1[],5,FALSE),"")</f>
        <v/>
      </c>
      <c r="N1093" s="73" t="str">
        <f>IFERROR(VLOOKUP(Tableau2[[#This Row],[Nom association/Sigle]],Tableau1[],6,FALSE),"")</f>
        <v/>
      </c>
      <c r="O1093" s="324" t="str">
        <f>IFERROR(VLOOKUP(Tableau2[[#This Row],[Nom association/Sigle]],Tableau1[],7,FALSE),"")</f>
        <v/>
      </c>
      <c r="P1093" s="222"/>
      <c r="Q1093" s="333"/>
      <c r="R1093" s="222"/>
      <c r="S1093" s="223"/>
      <c r="T1093" s="224"/>
      <c r="U1093" s="224"/>
      <c r="V1093" s="222"/>
      <c r="W1093" s="220"/>
      <c r="X1093" s="220" t="str">
        <f>IF(ISBLANK(Tableau2[[#This Row],[Date de début]]),"",UPPER(TEXT(Tableau2[[#This Row],[Date de début]],"mmm")))</f>
        <v/>
      </c>
      <c r="Y1093" s="219" t="str">
        <f>IF(ISBLANK(Tableau2[[#This Row],[Date de début]]),"",UPPER(TEXT(Tableau2[[#This Row],[Date de début]],"AAAA")))</f>
        <v/>
      </c>
      <c r="Z1093" s="220"/>
      <c r="AA1093" s="218" t="str">
        <f>IF(ISBLANK(Tableau2[[#This Row],[Date de fin]]),"",UPPER(TEXT(Tableau2[[#This Row],[Date de fin]],"mmm")))</f>
        <v/>
      </c>
      <c r="AB1093" s="221" t="str">
        <f>IF(ISBLANK(Tableau2[[#This Row],[Date de fin]]),"",UPPER(TEXT(Tableau2[[#This Row],[Date de fin]],"AAAA")))</f>
        <v/>
      </c>
      <c r="AC1093" s="229">
        <f>DATEDIF(Tableau2[[#This Row],[Date de début]],Tableau2[[#This Row],[Date de fin]],"m")</f>
        <v>0</v>
      </c>
      <c r="AD1093" s="224"/>
      <c r="AE1093" s="225"/>
      <c r="AF1093" s="225"/>
      <c r="AG1093" s="222"/>
      <c r="AH1093" s="227"/>
      <c r="AI1093" s="226"/>
      <c r="AJ1093" s="340"/>
      <c r="AK1093" s="341">
        <f t="shared" si="18"/>
        <v>0</v>
      </c>
      <c r="AL1093" s="342"/>
    </row>
    <row r="1094" spans="3:38" ht="14" x14ac:dyDescent="0.35">
      <c r="C1094" s="241"/>
      <c r="D1094" s="225" t="str">
        <f>IF(ISBLANK(Tableau2[[#This Row],[Date de signature]]),"",UPPER(TEXT(Tableau2[[#This Row],[Date de signature]],"mmm")))</f>
        <v/>
      </c>
      <c r="E1094" s="231" t="str">
        <f>IF(ISBLANK(Tableau2[[#This Row],[Date de signature]]),"",UPPER(TEXT(Tableau2[[#This Row],[Date de signature]],"AAAA")))</f>
        <v/>
      </c>
      <c r="F1094" s="240"/>
      <c r="G1094" s="242"/>
      <c r="H1094" s="328"/>
      <c r="I1094" s="327"/>
      <c r="J1094" s="333"/>
      <c r="K1094" s="324" t="str">
        <f>IFERROR(VLOOKUP(Tableau2[[#This Row],[Nom association/Sigle]],Tableau1[],2,FALSE),"")</f>
        <v/>
      </c>
      <c r="L1094" s="324" t="str">
        <f>IFERROR(VLOOKUP(Tableau2[[#This Row],[Nom association/Sigle]],Tableau1[],4,FALSE),"")</f>
        <v/>
      </c>
      <c r="M1094" s="324" t="str">
        <f>IFERROR(VLOOKUP(Tableau2[[#This Row],[Nom association/Sigle]],Tableau1[],5,FALSE),"")</f>
        <v/>
      </c>
      <c r="N1094" s="73" t="str">
        <f>IFERROR(VLOOKUP(Tableau2[[#This Row],[Nom association/Sigle]],Tableau1[],6,FALSE),"")</f>
        <v/>
      </c>
      <c r="O1094" s="324" t="str">
        <f>IFERROR(VLOOKUP(Tableau2[[#This Row],[Nom association/Sigle]],Tableau1[],7,FALSE),"")</f>
        <v/>
      </c>
      <c r="P1094" s="222"/>
      <c r="Q1094" s="333"/>
      <c r="R1094" s="222"/>
      <c r="S1094" s="223"/>
      <c r="T1094" s="224"/>
      <c r="U1094" s="224"/>
      <c r="V1094" s="222"/>
      <c r="W1094" s="220"/>
      <c r="X1094" s="220" t="str">
        <f>IF(ISBLANK(Tableau2[[#This Row],[Date de début]]),"",UPPER(TEXT(Tableau2[[#This Row],[Date de début]],"mmm")))</f>
        <v/>
      </c>
      <c r="Y1094" s="219" t="str">
        <f>IF(ISBLANK(Tableau2[[#This Row],[Date de début]]),"",UPPER(TEXT(Tableau2[[#This Row],[Date de début]],"AAAA")))</f>
        <v/>
      </c>
      <c r="Z1094" s="220"/>
      <c r="AA1094" s="218" t="str">
        <f>IF(ISBLANK(Tableau2[[#This Row],[Date de fin]]),"",UPPER(TEXT(Tableau2[[#This Row],[Date de fin]],"mmm")))</f>
        <v/>
      </c>
      <c r="AB1094" s="221" t="str">
        <f>IF(ISBLANK(Tableau2[[#This Row],[Date de fin]]),"",UPPER(TEXT(Tableau2[[#This Row],[Date de fin]],"AAAA")))</f>
        <v/>
      </c>
      <c r="AC1094" s="229">
        <f>DATEDIF(Tableau2[[#This Row],[Date de début]],Tableau2[[#This Row],[Date de fin]],"m")</f>
        <v>0</v>
      </c>
      <c r="AD1094" s="224"/>
      <c r="AE1094" s="225"/>
      <c r="AF1094" s="225"/>
      <c r="AG1094" s="222"/>
      <c r="AH1094" s="227"/>
      <c r="AI1094" s="226"/>
      <c r="AJ1094" s="340"/>
      <c r="AK1094" s="341">
        <f t="shared" si="18"/>
        <v>0</v>
      </c>
      <c r="AL1094" s="342"/>
    </row>
    <row r="1095" spans="3:38" ht="14" x14ac:dyDescent="0.35">
      <c r="C1095" s="241"/>
      <c r="D1095" s="225" t="str">
        <f>IF(ISBLANK(Tableau2[[#This Row],[Date de signature]]),"",UPPER(TEXT(Tableau2[[#This Row],[Date de signature]],"mmm")))</f>
        <v/>
      </c>
      <c r="E1095" s="231" t="str">
        <f>IF(ISBLANK(Tableau2[[#This Row],[Date de signature]]),"",UPPER(TEXT(Tableau2[[#This Row],[Date de signature]],"AAAA")))</f>
        <v/>
      </c>
      <c r="F1095" s="240"/>
      <c r="G1095" s="242"/>
      <c r="H1095" s="328"/>
      <c r="I1095" s="327"/>
      <c r="J1095" s="333"/>
      <c r="K1095" s="324" t="str">
        <f>IFERROR(VLOOKUP(Tableau2[[#This Row],[Nom association/Sigle]],Tableau1[],2,FALSE),"")</f>
        <v/>
      </c>
      <c r="L1095" s="324" t="str">
        <f>IFERROR(VLOOKUP(Tableau2[[#This Row],[Nom association/Sigle]],Tableau1[],4,FALSE),"")</f>
        <v/>
      </c>
      <c r="M1095" s="324" t="str">
        <f>IFERROR(VLOOKUP(Tableau2[[#This Row],[Nom association/Sigle]],Tableau1[],5,FALSE),"")</f>
        <v/>
      </c>
      <c r="N1095" s="73" t="str">
        <f>IFERROR(VLOOKUP(Tableau2[[#This Row],[Nom association/Sigle]],Tableau1[],6,FALSE),"")</f>
        <v/>
      </c>
      <c r="O1095" s="324" t="str">
        <f>IFERROR(VLOOKUP(Tableau2[[#This Row],[Nom association/Sigle]],Tableau1[],7,FALSE),"")</f>
        <v/>
      </c>
      <c r="P1095" s="222"/>
      <c r="Q1095" s="333"/>
      <c r="R1095" s="222"/>
      <c r="S1095" s="223"/>
      <c r="T1095" s="224"/>
      <c r="U1095" s="224"/>
      <c r="V1095" s="222"/>
      <c r="W1095" s="220"/>
      <c r="X1095" s="220" t="str">
        <f>IF(ISBLANK(Tableau2[[#This Row],[Date de début]]),"",UPPER(TEXT(Tableau2[[#This Row],[Date de début]],"mmm")))</f>
        <v/>
      </c>
      <c r="Y1095" s="219" t="str">
        <f>IF(ISBLANK(Tableau2[[#This Row],[Date de début]]),"",UPPER(TEXT(Tableau2[[#This Row],[Date de début]],"AAAA")))</f>
        <v/>
      </c>
      <c r="Z1095" s="220"/>
      <c r="AA1095" s="218" t="str">
        <f>IF(ISBLANK(Tableau2[[#This Row],[Date de fin]]),"",UPPER(TEXT(Tableau2[[#This Row],[Date de fin]],"mmm")))</f>
        <v/>
      </c>
      <c r="AB1095" s="221" t="str">
        <f>IF(ISBLANK(Tableau2[[#This Row],[Date de fin]]),"",UPPER(TEXT(Tableau2[[#This Row],[Date de fin]],"AAAA")))</f>
        <v/>
      </c>
      <c r="AC1095" s="229">
        <f>DATEDIF(Tableau2[[#This Row],[Date de début]],Tableau2[[#This Row],[Date de fin]],"m")</f>
        <v>0</v>
      </c>
      <c r="AD1095" s="224"/>
      <c r="AE1095" s="225"/>
      <c r="AF1095" s="225"/>
      <c r="AG1095" s="222"/>
      <c r="AH1095" s="227"/>
      <c r="AI1095" s="226"/>
      <c r="AJ1095" s="340"/>
      <c r="AK1095" s="341">
        <f t="shared" si="18"/>
        <v>0</v>
      </c>
      <c r="AL1095" s="342"/>
    </row>
    <row r="1096" spans="3:38" ht="14" x14ac:dyDescent="0.35">
      <c r="C1096" s="241"/>
      <c r="D1096" s="225" t="str">
        <f>IF(ISBLANK(Tableau2[[#This Row],[Date de signature]]),"",UPPER(TEXT(Tableau2[[#This Row],[Date de signature]],"mmm")))</f>
        <v/>
      </c>
      <c r="E1096" s="231" t="str">
        <f>IF(ISBLANK(Tableau2[[#This Row],[Date de signature]]),"",UPPER(TEXT(Tableau2[[#This Row],[Date de signature]],"AAAA")))</f>
        <v/>
      </c>
      <c r="F1096" s="240"/>
      <c r="G1096" s="242"/>
      <c r="H1096" s="328"/>
      <c r="I1096" s="327"/>
      <c r="J1096" s="333"/>
      <c r="K1096" s="324" t="str">
        <f>IFERROR(VLOOKUP(Tableau2[[#This Row],[Nom association/Sigle]],Tableau1[],2,FALSE),"")</f>
        <v/>
      </c>
      <c r="L1096" s="324" t="str">
        <f>IFERROR(VLOOKUP(Tableau2[[#This Row],[Nom association/Sigle]],Tableau1[],4,FALSE),"")</f>
        <v/>
      </c>
      <c r="M1096" s="324" t="str">
        <f>IFERROR(VLOOKUP(Tableau2[[#This Row],[Nom association/Sigle]],Tableau1[],5,FALSE),"")</f>
        <v/>
      </c>
      <c r="N1096" s="73" t="str">
        <f>IFERROR(VLOOKUP(Tableau2[[#This Row],[Nom association/Sigle]],Tableau1[],6,FALSE),"")</f>
        <v/>
      </c>
      <c r="O1096" s="324" t="str">
        <f>IFERROR(VLOOKUP(Tableau2[[#This Row],[Nom association/Sigle]],Tableau1[],7,FALSE),"")</f>
        <v/>
      </c>
      <c r="P1096" s="222"/>
      <c r="Q1096" s="333"/>
      <c r="R1096" s="222"/>
      <c r="S1096" s="223"/>
      <c r="T1096" s="224"/>
      <c r="U1096" s="224"/>
      <c r="V1096" s="222"/>
      <c r="W1096" s="220"/>
      <c r="X1096" s="220" t="str">
        <f>IF(ISBLANK(Tableau2[[#This Row],[Date de début]]),"",UPPER(TEXT(Tableau2[[#This Row],[Date de début]],"mmm")))</f>
        <v/>
      </c>
      <c r="Y1096" s="219" t="str">
        <f>IF(ISBLANK(Tableau2[[#This Row],[Date de début]]),"",UPPER(TEXT(Tableau2[[#This Row],[Date de début]],"AAAA")))</f>
        <v/>
      </c>
      <c r="Z1096" s="220"/>
      <c r="AA1096" s="218" t="str">
        <f>IF(ISBLANK(Tableau2[[#This Row],[Date de fin]]),"",UPPER(TEXT(Tableau2[[#This Row],[Date de fin]],"mmm")))</f>
        <v/>
      </c>
      <c r="AB1096" s="221" t="str">
        <f>IF(ISBLANK(Tableau2[[#This Row],[Date de fin]]),"",UPPER(TEXT(Tableau2[[#This Row],[Date de fin]],"AAAA")))</f>
        <v/>
      </c>
      <c r="AC1096" s="229">
        <f>DATEDIF(Tableau2[[#This Row],[Date de début]],Tableau2[[#This Row],[Date de fin]],"m")</f>
        <v>0</v>
      </c>
      <c r="AD1096" s="224"/>
      <c r="AE1096" s="225"/>
      <c r="AF1096" s="225"/>
      <c r="AG1096" s="222"/>
      <c r="AH1096" s="227"/>
      <c r="AI1096" s="226"/>
      <c r="AJ1096" s="340"/>
      <c r="AK1096" s="341">
        <f t="shared" si="18"/>
        <v>0</v>
      </c>
      <c r="AL1096" s="342"/>
    </row>
    <row r="1097" spans="3:38" ht="14" x14ac:dyDescent="0.35">
      <c r="C1097" s="241"/>
      <c r="D1097" s="225" t="str">
        <f>IF(ISBLANK(Tableau2[[#This Row],[Date de signature]]),"",UPPER(TEXT(Tableau2[[#This Row],[Date de signature]],"mmm")))</f>
        <v/>
      </c>
      <c r="E1097" s="231" t="str">
        <f>IF(ISBLANK(Tableau2[[#This Row],[Date de signature]]),"",UPPER(TEXT(Tableau2[[#This Row],[Date de signature]],"AAAA")))</f>
        <v/>
      </c>
      <c r="F1097" s="240"/>
      <c r="G1097" s="242"/>
      <c r="H1097" s="328"/>
      <c r="I1097" s="327"/>
      <c r="J1097" s="333"/>
      <c r="K1097" s="324" t="str">
        <f>IFERROR(VLOOKUP(Tableau2[[#This Row],[Nom association/Sigle]],Tableau1[],2,FALSE),"")</f>
        <v/>
      </c>
      <c r="L1097" s="324" t="str">
        <f>IFERROR(VLOOKUP(Tableau2[[#This Row],[Nom association/Sigle]],Tableau1[],4,FALSE),"")</f>
        <v/>
      </c>
      <c r="M1097" s="324" t="str">
        <f>IFERROR(VLOOKUP(Tableau2[[#This Row],[Nom association/Sigle]],Tableau1[],5,FALSE),"")</f>
        <v/>
      </c>
      <c r="N1097" s="73" t="str">
        <f>IFERROR(VLOOKUP(Tableau2[[#This Row],[Nom association/Sigle]],Tableau1[],6,FALSE),"")</f>
        <v/>
      </c>
      <c r="O1097" s="324" t="str">
        <f>IFERROR(VLOOKUP(Tableau2[[#This Row],[Nom association/Sigle]],Tableau1[],7,FALSE),"")</f>
        <v/>
      </c>
      <c r="P1097" s="222"/>
      <c r="Q1097" s="333"/>
      <c r="R1097" s="222"/>
      <c r="S1097" s="223"/>
      <c r="T1097" s="224"/>
      <c r="U1097" s="224"/>
      <c r="V1097" s="222"/>
      <c r="W1097" s="220"/>
      <c r="X1097" s="220" t="str">
        <f>IF(ISBLANK(Tableau2[[#This Row],[Date de début]]),"",UPPER(TEXT(Tableau2[[#This Row],[Date de début]],"mmm")))</f>
        <v/>
      </c>
      <c r="Y1097" s="219" t="str">
        <f>IF(ISBLANK(Tableau2[[#This Row],[Date de début]]),"",UPPER(TEXT(Tableau2[[#This Row],[Date de début]],"AAAA")))</f>
        <v/>
      </c>
      <c r="Z1097" s="220"/>
      <c r="AA1097" s="218" t="str">
        <f>IF(ISBLANK(Tableau2[[#This Row],[Date de fin]]),"",UPPER(TEXT(Tableau2[[#This Row],[Date de fin]],"mmm")))</f>
        <v/>
      </c>
      <c r="AB1097" s="221" t="str">
        <f>IF(ISBLANK(Tableau2[[#This Row],[Date de fin]]),"",UPPER(TEXT(Tableau2[[#This Row],[Date de fin]],"AAAA")))</f>
        <v/>
      </c>
      <c r="AC1097" s="229">
        <f>DATEDIF(Tableau2[[#This Row],[Date de début]],Tableau2[[#This Row],[Date de fin]],"m")</f>
        <v>0</v>
      </c>
      <c r="AD1097" s="224"/>
      <c r="AE1097" s="225"/>
      <c r="AF1097" s="225"/>
      <c r="AG1097" s="222"/>
      <c r="AH1097" s="227"/>
      <c r="AI1097" s="226"/>
      <c r="AJ1097" s="340"/>
      <c r="AK1097" s="341">
        <f t="shared" si="18"/>
        <v>0</v>
      </c>
      <c r="AL1097" s="342"/>
    </row>
    <row r="1098" spans="3:38" ht="14" x14ac:dyDescent="0.35">
      <c r="C1098" s="241"/>
      <c r="D1098" s="225" t="str">
        <f>IF(ISBLANK(Tableau2[[#This Row],[Date de signature]]),"",UPPER(TEXT(Tableau2[[#This Row],[Date de signature]],"mmm")))</f>
        <v/>
      </c>
      <c r="E1098" s="231" t="str">
        <f>IF(ISBLANK(Tableau2[[#This Row],[Date de signature]]),"",UPPER(TEXT(Tableau2[[#This Row],[Date de signature]],"AAAA")))</f>
        <v/>
      </c>
      <c r="F1098" s="240"/>
      <c r="G1098" s="242"/>
      <c r="H1098" s="328"/>
      <c r="I1098" s="327"/>
      <c r="J1098" s="333"/>
      <c r="K1098" s="324" t="str">
        <f>IFERROR(VLOOKUP(Tableau2[[#This Row],[Nom association/Sigle]],Tableau1[],2,FALSE),"")</f>
        <v/>
      </c>
      <c r="L1098" s="324" t="str">
        <f>IFERROR(VLOOKUP(Tableau2[[#This Row],[Nom association/Sigle]],Tableau1[],4,FALSE),"")</f>
        <v/>
      </c>
      <c r="M1098" s="324" t="str">
        <f>IFERROR(VLOOKUP(Tableau2[[#This Row],[Nom association/Sigle]],Tableau1[],5,FALSE),"")</f>
        <v/>
      </c>
      <c r="N1098" s="73" t="str">
        <f>IFERROR(VLOOKUP(Tableau2[[#This Row],[Nom association/Sigle]],Tableau1[],6,FALSE),"")</f>
        <v/>
      </c>
      <c r="O1098" s="324" t="str">
        <f>IFERROR(VLOOKUP(Tableau2[[#This Row],[Nom association/Sigle]],Tableau1[],7,FALSE),"")</f>
        <v/>
      </c>
      <c r="P1098" s="222"/>
      <c r="Q1098" s="333"/>
      <c r="R1098" s="222"/>
      <c r="S1098" s="223"/>
      <c r="T1098" s="224"/>
      <c r="U1098" s="224"/>
      <c r="V1098" s="222"/>
      <c r="W1098" s="220"/>
      <c r="X1098" s="220" t="str">
        <f>IF(ISBLANK(Tableau2[[#This Row],[Date de début]]),"",UPPER(TEXT(Tableau2[[#This Row],[Date de début]],"mmm")))</f>
        <v/>
      </c>
      <c r="Y1098" s="219" t="str">
        <f>IF(ISBLANK(Tableau2[[#This Row],[Date de début]]),"",UPPER(TEXT(Tableau2[[#This Row],[Date de début]],"AAAA")))</f>
        <v/>
      </c>
      <c r="Z1098" s="220"/>
      <c r="AA1098" s="218" t="str">
        <f>IF(ISBLANK(Tableau2[[#This Row],[Date de fin]]),"",UPPER(TEXT(Tableau2[[#This Row],[Date de fin]],"mmm")))</f>
        <v/>
      </c>
      <c r="AB1098" s="221" t="str">
        <f>IF(ISBLANK(Tableau2[[#This Row],[Date de fin]]),"",UPPER(TEXT(Tableau2[[#This Row],[Date de fin]],"AAAA")))</f>
        <v/>
      </c>
      <c r="AC1098" s="229">
        <f>DATEDIF(Tableau2[[#This Row],[Date de début]],Tableau2[[#This Row],[Date de fin]],"m")</f>
        <v>0</v>
      </c>
      <c r="AD1098" s="224"/>
      <c r="AE1098" s="225"/>
      <c r="AF1098" s="225"/>
      <c r="AG1098" s="222"/>
      <c r="AH1098" s="227"/>
      <c r="AI1098" s="226"/>
      <c r="AJ1098" s="340"/>
      <c r="AK1098" s="341">
        <f t="shared" si="18"/>
        <v>0</v>
      </c>
      <c r="AL1098" s="342"/>
    </row>
    <row r="1099" spans="3:38" ht="14" x14ac:dyDescent="0.35">
      <c r="C1099" s="241"/>
      <c r="D1099" s="225" t="str">
        <f>IF(ISBLANK(Tableau2[[#This Row],[Date de signature]]),"",UPPER(TEXT(Tableau2[[#This Row],[Date de signature]],"mmm")))</f>
        <v/>
      </c>
      <c r="E1099" s="231" t="str">
        <f>IF(ISBLANK(Tableau2[[#This Row],[Date de signature]]),"",UPPER(TEXT(Tableau2[[#This Row],[Date de signature]],"AAAA")))</f>
        <v/>
      </c>
      <c r="F1099" s="240"/>
      <c r="G1099" s="242"/>
      <c r="H1099" s="328"/>
      <c r="I1099" s="327"/>
      <c r="J1099" s="333"/>
      <c r="K1099" s="324" t="str">
        <f>IFERROR(VLOOKUP(Tableau2[[#This Row],[Nom association/Sigle]],Tableau1[],2,FALSE),"")</f>
        <v/>
      </c>
      <c r="L1099" s="324" t="str">
        <f>IFERROR(VLOOKUP(Tableau2[[#This Row],[Nom association/Sigle]],Tableau1[],4,FALSE),"")</f>
        <v/>
      </c>
      <c r="M1099" s="324" t="str">
        <f>IFERROR(VLOOKUP(Tableau2[[#This Row],[Nom association/Sigle]],Tableau1[],5,FALSE),"")</f>
        <v/>
      </c>
      <c r="N1099" s="73" t="str">
        <f>IFERROR(VLOOKUP(Tableau2[[#This Row],[Nom association/Sigle]],Tableau1[],6,FALSE),"")</f>
        <v/>
      </c>
      <c r="O1099" s="324" t="str">
        <f>IFERROR(VLOOKUP(Tableau2[[#This Row],[Nom association/Sigle]],Tableau1[],7,FALSE),"")</f>
        <v/>
      </c>
      <c r="P1099" s="222"/>
      <c r="Q1099" s="333"/>
      <c r="R1099" s="222"/>
      <c r="S1099" s="223"/>
      <c r="T1099" s="224"/>
      <c r="U1099" s="224"/>
      <c r="V1099" s="222"/>
      <c r="W1099" s="220"/>
      <c r="X1099" s="220" t="str">
        <f>IF(ISBLANK(Tableau2[[#This Row],[Date de début]]),"",UPPER(TEXT(Tableau2[[#This Row],[Date de début]],"mmm")))</f>
        <v/>
      </c>
      <c r="Y1099" s="219" t="str">
        <f>IF(ISBLANK(Tableau2[[#This Row],[Date de début]]),"",UPPER(TEXT(Tableau2[[#This Row],[Date de début]],"AAAA")))</f>
        <v/>
      </c>
      <c r="Z1099" s="220"/>
      <c r="AA1099" s="218" t="str">
        <f>IF(ISBLANK(Tableau2[[#This Row],[Date de fin]]),"",UPPER(TEXT(Tableau2[[#This Row],[Date de fin]],"mmm")))</f>
        <v/>
      </c>
      <c r="AB1099" s="221" t="str">
        <f>IF(ISBLANK(Tableau2[[#This Row],[Date de fin]]),"",UPPER(TEXT(Tableau2[[#This Row],[Date de fin]],"AAAA")))</f>
        <v/>
      </c>
      <c r="AC1099" s="229">
        <f>DATEDIF(Tableau2[[#This Row],[Date de début]],Tableau2[[#This Row],[Date de fin]],"m")</f>
        <v>0</v>
      </c>
      <c r="AD1099" s="224"/>
      <c r="AE1099" s="225"/>
      <c r="AF1099" s="225"/>
      <c r="AG1099" s="222"/>
      <c r="AH1099" s="227"/>
      <c r="AI1099" s="226"/>
      <c r="AJ1099" s="340"/>
      <c r="AK1099" s="341">
        <f t="shared" si="18"/>
        <v>0</v>
      </c>
      <c r="AL1099" s="342"/>
    </row>
    <row r="1100" spans="3:38" ht="14" x14ac:dyDescent="0.35">
      <c r="C1100" s="241"/>
      <c r="D1100" s="225" t="str">
        <f>IF(ISBLANK(Tableau2[[#This Row],[Date de signature]]),"",UPPER(TEXT(Tableau2[[#This Row],[Date de signature]],"mmm")))</f>
        <v/>
      </c>
      <c r="E1100" s="231" t="str">
        <f>IF(ISBLANK(Tableau2[[#This Row],[Date de signature]]),"",UPPER(TEXT(Tableau2[[#This Row],[Date de signature]],"AAAA")))</f>
        <v/>
      </c>
      <c r="F1100" s="240"/>
      <c r="G1100" s="242"/>
      <c r="H1100" s="328"/>
      <c r="I1100" s="327"/>
      <c r="J1100" s="333"/>
      <c r="K1100" s="324" t="str">
        <f>IFERROR(VLOOKUP(Tableau2[[#This Row],[Nom association/Sigle]],Tableau1[],2,FALSE),"")</f>
        <v/>
      </c>
      <c r="L1100" s="324" t="str">
        <f>IFERROR(VLOOKUP(Tableau2[[#This Row],[Nom association/Sigle]],Tableau1[],4,FALSE),"")</f>
        <v/>
      </c>
      <c r="M1100" s="324" t="str">
        <f>IFERROR(VLOOKUP(Tableau2[[#This Row],[Nom association/Sigle]],Tableau1[],5,FALSE),"")</f>
        <v/>
      </c>
      <c r="N1100" s="73" t="str">
        <f>IFERROR(VLOOKUP(Tableau2[[#This Row],[Nom association/Sigle]],Tableau1[],6,FALSE),"")</f>
        <v/>
      </c>
      <c r="O1100" s="324" t="str">
        <f>IFERROR(VLOOKUP(Tableau2[[#This Row],[Nom association/Sigle]],Tableau1[],7,FALSE),"")</f>
        <v/>
      </c>
      <c r="P1100" s="222"/>
      <c r="Q1100" s="333"/>
      <c r="R1100" s="222"/>
      <c r="S1100" s="223"/>
      <c r="T1100" s="224"/>
      <c r="U1100" s="224"/>
      <c r="V1100" s="222"/>
      <c r="W1100" s="220"/>
      <c r="X1100" s="220" t="str">
        <f>IF(ISBLANK(Tableau2[[#This Row],[Date de début]]),"",UPPER(TEXT(Tableau2[[#This Row],[Date de début]],"mmm")))</f>
        <v/>
      </c>
      <c r="Y1100" s="219" t="str">
        <f>IF(ISBLANK(Tableau2[[#This Row],[Date de début]]),"",UPPER(TEXT(Tableau2[[#This Row],[Date de début]],"AAAA")))</f>
        <v/>
      </c>
      <c r="Z1100" s="220"/>
      <c r="AA1100" s="218" t="str">
        <f>IF(ISBLANK(Tableau2[[#This Row],[Date de fin]]),"",UPPER(TEXT(Tableau2[[#This Row],[Date de fin]],"mmm")))</f>
        <v/>
      </c>
      <c r="AB1100" s="221" t="str">
        <f>IF(ISBLANK(Tableau2[[#This Row],[Date de fin]]),"",UPPER(TEXT(Tableau2[[#This Row],[Date de fin]],"AAAA")))</f>
        <v/>
      </c>
      <c r="AC1100" s="229">
        <f>DATEDIF(Tableau2[[#This Row],[Date de début]],Tableau2[[#This Row],[Date de fin]],"m")</f>
        <v>0</v>
      </c>
      <c r="AD1100" s="224"/>
      <c r="AE1100" s="225"/>
      <c r="AF1100" s="225"/>
      <c r="AG1100" s="222"/>
      <c r="AH1100" s="227"/>
      <c r="AI1100" s="226"/>
      <c r="AJ1100" s="340"/>
      <c r="AK1100" s="341">
        <f t="shared" si="18"/>
        <v>0</v>
      </c>
      <c r="AL1100" s="342"/>
    </row>
    <row r="1101" spans="3:38" ht="14" x14ac:dyDescent="0.35">
      <c r="C1101" s="241"/>
      <c r="D1101" s="225" t="str">
        <f>IF(ISBLANK(Tableau2[[#This Row],[Date de signature]]),"",UPPER(TEXT(Tableau2[[#This Row],[Date de signature]],"mmm")))</f>
        <v/>
      </c>
      <c r="E1101" s="231" t="str">
        <f>IF(ISBLANK(Tableau2[[#This Row],[Date de signature]]),"",UPPER(TEXT(Tableau2[[#This Row],[Date de signature]],"AAAA")))</f>
        <v/>
      </c>
      <c r="F1101" s="240"/>
      <c r="G1101" s="242"/>
      <c r="H1101" s="328"/>
      <c r="I1101" s="327"/>
      <c r="J1101" s="333"/>
      <c r="K1101" s="324" t="str">
        <f>IFERROR(VLOOKUP(Tableau2[[#This Row],[Nom association/Sigle]],Tableau1[],2,FALSE),"")</f>
        <v/>
      </c>
      <c r="L1101" s="324" t="str">
        <f>IFERROR(VLOOKUP(Tableau2[[#This Row],[Nom association/Sigle]],Tableau1[],4,FALSE),"")</f>
        <v/>
      </c>
      <c r="M1101" s="324" t="str">
        <f>IFERROR(VLOOKUP(Tableau2[[#This Row],[Nom association/Sigle]],Tableau1[],5,FALSE),"")</f>
        <v/>
      </c>
      <c r="N1101" s="73" t="str">
        <f>IFERROR(VLOOKUP(Tableau2[[#This Row],[Nom association/Sigle]],Tableau1[],6,FALSE),"")</f>
        <v/>
      </c>
      <c r="O1101" s="324" t="str">
        <f>IFERROR(VLOOKUP(Tableau2[[#This Row],[Nom association/Sigle]],Tableau1[],7,FALSE),"")</f>
        <v/>
      </c>
      <c r="P1101" s="222"/>
      <c r="Q1101" s="333"/>
      <c r="R1101" s="222"/>
      <c r="S1101" s="223"/>
      <c r="T1101" s="224"/>
      <c r="U1101" s="224"/>
      <c r="V1101" s="222"/>
      <c r="W1101" s="220"/>
      <c r="X1101" s="220" t="str">
        <f>IF(ISBLANK(Tableau2[[#This Row],[Date de début]]),"",UPPER(TEXT(Tableau2[[#This Row],[Date de début]],"mmm")))</f>
        <v/>
      </c>
      <c r="Y1101" s="219" t="str">
        <f>IF(ISBLANK(Tableau2[[#This Row],[Date de début]]),"",UPPER(TEXT(Tableau2[[#This Row],[Date de début]],"AAAA")))</f>
        <v/>
      </c>
      <c r="Z1101" s="220"/>
      <c r="AA1101" s="218" t="str">
        <f>IF(ISBLANK(Tableau2[[#This Row],[Date de fin]]),"",UPPER(TEXT(Tableau2[[#This Row],[Date de fin]],"mmm")))</f>
        <v/>
      </c>
      <c r="AB1101" s="221" t="str">
        <f>IF(ISBLANK(Tableau2[[#This Row],[Date de fin]]),"",UPPER(TEXT(Tableau2[[#This Row],[Date de fin]],"AAAA")))</f>
        <v/>
      </c>
      <c r="AC1101" s="229">
        <f>DATEDIF(Tableau2[[#This Row],[Date de début]],Tableau2[[#This Row],[Date de fin]],"m")</f>
        <v>0</v>
      </c>
      <c r="AD1101" s="224"/>
      <c r="AE1101" s="225"/>
      <c r="AF1101" s="225"/>
      <c r="AG1101" s="222"/>
      <c r="AH1101" s="227"/>
      <c r="AI1101" s="226"/>
      <c r="AJ1101" s="340"/>
      <c r="AK1101" s="341">
        <f t="shared" si="18"/>
        <v>0</v>
      </c>
      <c r="AL1101" s="342"/>
    </row>
    <row r="1102" spans="3:38" ht="14" x14ac:dyDescent="0.35">
      <c r="C1102" s="241"/>
      <c r="D1102" s="225" t="str">
        <f>IF(ISBLANK(Tableau2[[#This Row],[Date de signature]]),"",UPPER(TEXT(Tableau2[[#This Row],[Date de signature]],"mmm")))</f>
        <v/>
      </c>
      <c r="E1102" s="231" t="str">
        <f>IF(ISBLANK(Tableau2[[#This Row],[Date de signature]]),"",UPPER(TEXT(Tableau2[[#This Row],[Date de signature]],"AAAA")))</f>
        <v/>
      </c>
      <c r="F1102" s="240"/>
      <c r="G1102" s="242"/>
      <c r="H1102" s="328"/>
      <c r="I1102" s="327"/>
      <c r="J1102" s="333"/>
      <c r="K1102" s="324" t="str">
        <f>IFERROR(VLOOKUP(Tableau2[[#This Row],[Nom association/Sigle]],Tableau1[],2,FALSE),"")</f>
        <v/>
      </c>
      <c r="L1102" s="324" t="str">
        <f>IFERROR(VLOOKUP(Tableau2[[#This Row],[Nom association/Sigle]],Tableau1[],4,FALSE),"")</f>
        <v/>
      </c>
      <c r="M1102" s="324" t="str">
        <f>IFERROR(VLOOKUP(Tableau2[[#This Row],[Nom association/Sigle]],Tableau1[],5,FALSE),"")</f>
        <v/>
      </c>
      <c r="N1102" s="73" t="str">
        <f>IFERROR(VLOOKUP(Tableau2[[#This Row],[Nom association/Sigle]],Tableau1[],6,FALSE),"")</f>
        <v/>
      </c>
      <c r="O1102" s="324" t="str">
        <f>IFERROR(VLOOKUP(Tableau2[[#This Row],[Nom association/Sigle]],Tableau1[],7,FALSE),"")</f>
        <v/>
      </c>
      <c r="P1102" s="222"/>
      <c r="Q1102" s="333"/>
      <c r="R1102" s="222"/>
      <c r="S1102" s="223"/>
      <c r="T1102" s="224"/>
      <c r="U1102" s="224"/>
      <c r="V1102" s="222"/>
      <c r="W1102" s="220"/>
      <c r="X1102" s="220" t="str">
        <f>IF(ISBLANK(Tableau2[[#This Row],[Date de début]]),"",UPPER(TEXT(Tableau2[[#This Row],[Date de début]],"mmm")))</f>
        <v/>
      </c>
      <c r="Y1102" s="219" t="str">
        <f>IF(ISBLANK(Tableau2[[#This Row],[Date de début]]),"",UPPER(TEXT(Tableau2[[#This Row],[Date de début]],"AAAA")))</f>
        <v/>
      </c>
      <c r="Z1102" s="220"/>
      <c r="AA1102" s="218" t="str">
        <f>IF(ISBLANK(Tableau2[[#This Row],[Date de fin]]),"",UPPER(TEXT(Tableau2[[#This Row],[Date de fin]],"mmm")))</f>
        <v/>
      </c>
      <c r="AB1102" s="221" t="str">
        <f>IF(ISBLANK(Tableau2[[#This Row],[Date de fin]]),"",UPPER(TEXT(Tableau2[[#This Row],[Date de fin]],"AAAA")))</f>
        <v/>
      </c>
      <c r="AC1102" s="229">
        <f>DATEDIF(Tableau2[[#This Row],[Date de début]],Tableau2[[#This Row],[Date de fin]],"m")</f>
        <v>0</v>
      </c>
      <c r="AD1102" s="224"/>
      <c r="AE1102" s="225"/>
      <c r="AF1102" s="225"/>
      <c r="AG1102" s="222"/>
      <c r="AH1102" s="227"/>
      <c r="AI1102" s="226"/>
      <c r="AJ1102" s="340"/>
      <c r="AK1102" s="341">
        <f t="shared" si="18"/>
        <v>0</v>
      </c>
      <c r="AL1102" s="342"/>
    </row>
    <row r="1103" spans="3:38" ht="14" x14ac:dyDescent="0.35">
      <c r="C1103" s="241"/>
      <c r="D1103" s="225" t="str">
        <f>IF(ISBLANK(Tableau2[[#This Row],[Date de signature]]),"",UPPER(TEXT(Tableau2[[#This Row],[Date de signature]],"mmm")))</f>
        <v/>
      </c>
      <c r="E1103" s="231" t="str">
        <f>IF(ISBLANK(Tableau2[[#This Row],[Date de signature]]),"",UPPER(TEXT(Tableau2[[#This Row],[Date de signature]],"AAAA")))</f>
        <v/>
      </c>
      <c r="F1103" s="240"/>
      <c r="G1103" s="242"/>
      <c r="H1103" s="328"/>
      <c r="I1103" s="327"/>
      <c r="J1103" s="333"/>
      <c r="K1103" s="324" t="str">
        <f>IFERROR(VLOOKUP(Tableau2[[#This Row],[Nom association/Sigle]],Tableau1[],2,FALSE),"")</f>
        <v/>
      </c>
      <c r="L1103" s="324" t="str">
        <f>IFERROR(VLOOKUP(Tableau2[[#This Row],[Nom association/Sigle]],Tableau1[],4,FALSE),"")</f>
        <v/>
      </c>
      <c r="M1103" s="324" t="str">
        <f>IFERROR(VLOOKUP(Tableau2[[#This Row],[Nom association/Sigle]],Tableau1[],5,FALSE),"")</f>
        <v/>
      </c>
      <c r="N1103" s="73" t="str">
        <f>IFERROR(VLOOKUP(Tableau2[[#This Row],[Nom association/Sigle]],Tableau1[],6,FALSE),"")</f>
        <v/>
      </c>
      <c r="O1103" s="324" t="str">
        <f>IFERROR(VLOOKUP(Tableau2[[#This Row],[Nom association/Sigle]],Tableau1[],7,FALSE),"")</f>
        <v/>
      </c>
      <c r="P1103" s="222"/>
      <c r="Q1103" s="333"/>
      <c r="R1103" s="222"/>
      <c r="S1103" s="223"/>
      <c r="T1103" s="224"/>
      <c r="U1103" s="224"/>
      <c r="V1103" s="222"/>
      <c r="W1103" s="220"/>
      <c r="X1103" s="220" t="str">
        <f>IF(ISBLANK(Tableau2[[#This Row],[Date de début]]),"",UPPER(TEXT(Tableau2[[#This Row],[Date de début]],"mmm")))</f>
        <v/>
      </c>
      <c r="Y1103" s="219" t="str">
        <f>IF(ISBLANK(Tableau2[[#This Row],[Date de début]]),"",UPPER(TEXT(Tableau2[[#This Row],[Date de début]],"AAAA")))</f>
        <v/>
      </c>
      <c r="Z1103" s="220"/>
      <c r="AA1103" s="218" t="str">
        <f>IF(ISBLANK(Tableau2[[#This Row],[Date de fin]]),"",UPPER(TEXT(Tableau2[[#This Row],[Date de fin]],"mmm")))</f>
        <v/>
      </c>
      <c r="AB1103" s="221" t="str">
        <f>IF(ISBLANK(Tableau2[[#This Row],[Date de fin]]),"",UPPER(TEXT(Tableau2[[#This Row],[Date de fin]],"AAAA")))</f>
        <v/>
      </c>
      <c r="AC1103" s="229">
        <f>DATEDIF(Tableau2[[#This Row],[Date de début]],Tableau2[[#This Row],[Date de fin]],"m")</f>
        <v>0</v>
      </c>
      <c r="AD1103" s="224"/>
      <c r="AE1103" s="225"/>
      <c r="AF1103" s="225"/>
      <c r="AG1103" s="222"/>
      <c r="AH1103" s="227"/>
      <c r="AI1103" s="226"/>
      <c r="AJ1103" s="340"/>
      <c r="AK1103" s="341">
        <f t="shared" si="18"/>
        <v>0</v>
      </c>
      <c r="AL1103" s="342"/>
    </row>
    <row r="1104" spans="3:38" ht="14" x14ac:dyDescent="0.35">
      <c r="C1104" s="241"/>
      <c r="D1104" s="225" t="str">
        <f>IF(ISBLANK(Tableau2[[#This Row],[Date de signature]]),"",UPPER(TEXT(Tableau2[[#This Row],[Date de signature]],"mmm")))</f>
        <v/>
      </c>
      <c r="E1104" s="231" t="str">
        <f>IF(ISBLANK(Tableau2[[#This Row],[Date de signature]]),"",UPPER(TEXT(Tableau2[[#This Row],[Date de signature]],"AAAA")))</f>
        <v/>
      </c>
      <c r="F1104" s="240"/>
      <c r="G1104" s="242"/>
      <c r="H1104" s="328"/>
      <c r="I1104" s="327"/>
      <c r="J1104" s="333"/>
      <c r="K1104" s="324" t="str">
        <f>IFERROR(VLOOKUP(Tableau2[[#This Row],[Nom association/Sigle]],Tableau1[],2,FALSE),"")</f>
        <v/>
      </c>
      <c r="L1104" s="324" t="str">
        <f>IFERROR(VLOOKUP(Tableau2[[#This Row],[Nom association/Sigle]],Tableau1[],4,FALSE),"")</f>
        <v/>
      </c>
      <c r="M1104" s="324" t="str">
        <f>IFERROR(VLOOKUP(Tableau2[[#This Row],[Nom association/Sigle]],Tableau1[],5,FALSE),"")</f>
        <v/>
      </c>
      <c r="N1104" s="73" t="str">
        <f>IFERROR(VLOOKUP(Tableau2[[#This Row],[Nom association/Sigle]],Tableau1[],6,FALSE),"")</f>
        <v/>
      </c>
      <c r="O1104" s="324" t="str">
        <f>IFERROR(VLOOKUP(Tableau2[[#This Row],[Nom association/Sigle]],Tableau1[],7,FALSE),"")</f>
        <v/>
      </c>
      <c r="P1104" s="222"/>
      <c r="Q1104" s="333"/>
      <c r="R1104" s="222"/>
      <c r="S1104" s="223"/>
      <c r="T1104" s="224"/>
      <c r="U1104" s="224"/>
      <c r="V1104" s="222"/>
      <c r="W1104" s="220"/>
      <c r="X1104" s="220" t="str">
        <f>IF(ISBLANK(Tableau2[[#This Row],[Date de début]]),"",UPPER(TEXT(Tableau2[[#This Row],[Date de début]],"mmm")))</f>
        <v/>
      </c>
      <c r="Y1104" s="219" t="str">
        <f>IF(ISBLANK(Tableau2[[#This Row],[Date de début]]),"",UPPER(TEXT(Tableau2[[#This Row],[Date de début]],"AAAA")))</f>
        <v/>
      </c>
      <c r="Z1104" s="220"/>
      <c r="AA1104" s="218" t="str">
        <f>IF(ISBLANK(Tableau2[[#This Row],[Date de fin]]),"",UPPER(TEXT(Tableau2[[#This Row],[Date de fin]],"mmm")))</f>
        <v/>
      </c>
      <c r="AB1104" s="221" t="str">
        <f>IF(ISBLANK(Tableau2[[#This Row],[Date de fin]]),"",UPPER(TEXT(Tableau2[[#This Row],[Date de fin]],"AAAA")))</f>
        <v/>
      </c>
      <c r="AC1104" s="229">
        <f>DATEDIF(Tableau2[[#This Row],[Date de début]],Tableau2[[#This Row],[Date de fin]],"m")</f>
        <v>0</v>
      </c>
      <c r="AD1104" s="224"/>
      <c r="AE1104" s="225"/>
      <c r="AF1104" s="225"/>
      <c r="AG1104" s="222"/>
      <c r="AH1104" s="227"/>
      <c r="AI1104" s="226"/>
      <c r="AJ1104" s="340"/>
      <c r="AK1104" s="341">
        <f t="shared" si="18"/>
        <v>0</v>
      </c>
      <c r="AL1104" s="342"/>
    </row>
    <row r="1105" spans="3:38" ht="14" x14ac:dyDescent="0.35">
      <c r="C1105" s="241"/>
      <c r="D1105" s="225" t="str">
        <f>IF(ISBLANK(Tableau2[[#This Row],[Date de signature]]),"",UPPER(TEXT(Tableau2[[#This Row],[Date de signature]],"mmm")))</f>
        <v/>
      </c>
      <c r="E1105" s="231" t="str">
        <f>IF(ISBLANK(Tableau2[[#This Row],[Date de signature]]),"",UPPER(TEXT(Tableau2[[#This Row],[Date de signature]],"AAAA")))</f>
        <v/>
      </c>
      <c r="F1105" s="240"/>
      <c r="G1105" s="242"/>
      <c r="H1105" s="328"/>
      <c r="I1105" s="327"/>
      <c r="J1105" s="333"/>
      <c r="K1105" s="324" t="str">
        <f>IFERROR(VLOOKUP(Tableau2[[#This Row],[Nom association/Sigle]],Tableau1[],2,FALSE),"")</f>
        <v/>
      </c>
      <c r="L1105" s="324" t="str">
        <f>IFERROR(VLOOKUP(Tableau2[[#This Row],[Nom association/Sigle]],Tableau1[],4,FALSE),"")</f>
        <v/>
      </c>
      <c r="M1105" s="324" t="str">
        <f>IFERROR(VLOOKUP(Tableau2[[#This Row],[Nom association/Sigle]],Tableau1[],5,FALSE),"")</f>
        <v/>
      </c>
      <c r="N1105" s="73" t="str">
        <f>IFERROR(VLOOKUP(Tableau2[[#This Row],[Nom association/Sigle]],Tableau1[],6,FALSE),"")</f>
        <v/>
      </c>
      <c r="O1105" s="324" t="str">
        <f>IFERROR(VLOOKUP(Tableau2[[#This Row],[Nom association/Sigle]],Tableau1[],7,FALSE),"")</f>
        <v/>
      </c>
      <c r="P1105" s="222"/>
      <c r="Q1105" s="333"/>
      <c r="R1105" s="222"/>
      <c r="S1105" s="223"/>
      <c r="T1105" s="224"/>
      <c r="U1105" s="224"/>
      <c r="V1105" s="222"/>
      <c r="W1105" s="220"/>
      <c r="X1105" s="220" t="str">
        <f>IF(ISBLANK(Tableau2[[#This Row],[Date de début]]),"",UPPER(TEXT(Tableau2[[#This Row],[Date de début]],"mmm")))</f>
        <v/>
      </c>
      <c r="Y1105" s="219" t="str">
        <f>IF(ISBLANK(Tableau2[[#This Row],[Date de début]]),"",UPPER(TEXT(Tableau2[[#This Row],[Date de début]],"AAAA")))</f>
        <v/>
      </c>
      <c r="Z1105" s="220"/>
      <c r="AA1105" s="218" t="str">
        <f>IF(ISBLANK(Tableau2[[#This Row],[Date de fin]]),"",UPPER(TEXT(Tableau2[[#This Row],[Date de fin]],"mmm")))</f>
        <v/>
      </c>
      <c r="AB1105" s="221" t="str">
        <f>IF(ISBLANK(Tableau2[[#This Row],[Date de fin]]),"",UPPER(TEXT(Tableau2[[#This Row],[Date de fin]],"AAAA")))</f>
        <v/>
      </c>
      <c r="AC1105" s="229">
        <f>DATEDIF(Tableau2[[#This Row],[Date de début]],Tableau2[[#This Row],[Date de fin]],"m")</f>
        <v>0</v>
      </c>
      <c r="AD1105" s="224"/>
      <c r="AE1105" s="225"/>
      <c r="AF1105" s="225"/>
      <c r="AG1105" s="222"/>
      <c r="AH1105" s="227"/>
      <c r="AI1105" s="226"/>
      <c r="AJ1105" s="340"/>
      <c r="AK1105" s="341">
        <f t="shared" si="18"/>
        <v>0</v>
      </c>
      <c r="AL1105" s="342"/>
    </row>
    <row r="1106" spans="3:38" ht="14" x14ac:dyDescent="0.35">
      <c r="C1106" s="241"/>
      <c r="D1106" s="225" t="str">
        <f>IF(ISBLANK(Tableau2[[#This Row],[Date de signature]]),"",UPPER(TEXT(Tableau2[[#This Row],[Date de signature]],"mmm")))</f>
        <v/>
      </c>
      <c r="E1106" s="231" t="str">
        <f>IF(ISBLANK(Tableau2[[#This Row],[Date de signature]]),"",UPPER(TEXT(Tableau2[[#This Row],[Date de signature]],"AAAA")))</f>
        <v/>
      </c>
      <c r="F1106" s="240"/>
      <c r="G1106" s="242"/>
      <c r="H1106" s="328"/>
      <c r="I1106" s="327"/>
      <c r="J1106" s="333"/>
      <c r="K1106" s="324" t="str">
        <f>IFERROR(VLOOKUP(Tableau2[[#This Row],[Nom association/Sigle]],Tableau1[],2,FALSE),"")</f>
        <v/>
      </c>
      <c r="L1106" s="324" t="str">
        <f>IFERROR(VLOOKUP(Tableau2[[#This Row],[Nom association/Sigle]],Tableau1[],4,FALSE),"")</f>
        <v/>
      </c>
      <c r="M1106" s="324" t="str">
        <f>IFERROR(VLOOKUP(Tableau2[[#This Row],[Nom association/Sigle]],Tableau1[],5,FALSE),"")</f>
        <v/>
      </c>
      <c r="N1106" s="73" t="str">
        <f>IFERROR(VLOOKUP(Tableau2[[#This Row],[Nom association/Sigle]],Tableau1[],6,FALSE),"")</f>
        <v/>
      </c>
      <c r="O1106" s="324" t="str">
        <f>IFERROR(VLOOKUP(Tableau2[[#This Row],[Nom association/Sigle]],Tableau1[],7,FALSE),"")</f>
        <v/>
      </c>
      <c r="P1106" s="222"/>
      <c r="Q1106" s="333"/>
      <c r="R1106" s="222"/>
      <c r="S1106" s="223"/>
      <c r="T1106" s="224"/>
      <c r="U1106" s="224"/>
      <c r="V1106" s="222"/>
      <c r="W1106" s="220"/>
      <c r="X1106" s="220" t="str">
        <f>IF(ISBLANK(Tableau2[[#This Row],[Date de début]]),"",UPPER(TEXT(Tableau2[[#This Row],[Date de début]],"mmm")))</f>
        <v/>
      </c>
      <c r="Y1106" s="219" t="str">
        <f>IF(ISBLANK(Tableau2[[#This Row],[Date de début]]),"",UPPER(TEXT(Tableau2[[#This Row],[Date de début]],"AAAA")))</f>
        <v/>
      </c>
      <c r="Z1106" s="220"/>
      <c r="AA1106" s="218" t="str">
        <f>IF(ISBLANK(Tableau2[[#This Row],[Date de fin]]),"",UPPER(TEXT(Tableau2[[#This Row],[Date de fin]],"mmm")))</f>
        <v/>
      </c>
      <c r="AB1106" s="221" t="str">
        <f>IF(ISBLANK(Tableau2[[#This Row],[Date de fin]]),"",UPPER(TEXT(Tableau2[[#This Row],[Date de fin]],"AAAA")))</f>
        <v/>
      </c>
      <c r="AC1106" s="229">
        <f>DATEDIF(Tableau2[[#This Row],[Date de début]],Tableau2[[#This Row],[Date de fin]],"m")</f>
        <v>0</v>
      </c>
      <c r="AD1106" s="224"/>
      <c r="AE1106" s="225"/>
      <c r="AF1106" s="225"/>
      <c r="AG1106" s="222"/>
      <c r="AH1106" s="227"/>
      <c r="AI1106" s="226"/>
      <c r="AJ1106" s="340"/>
      <c r="AK1106" s="341">
        <f t="shared" si="18"/>
        <v>0</v>
      </c>
      <c r="AL1106" s="342"/>
    </row>
    <row r="1107" spans="3:38" ht="14" x14ac:dyDescent="0.35">
      <c r="C1107" s="241"/>
      <c r="D1107" s="225" t="str">
        <f>IF(ISBLANK(Tableau2[[#This Row],[Date de signature]]),"",UPPER(TEXT(Tableau2[[#This Row],[Date de signature]],"mmm")))</f>
        <v/>
      </c>
      <c r="E1107" s="231" t="str">
        <f>IF(ISBLANK(Tableau2[[#This Row],[Date de signature]]),"",UPPER(TEXT(Tableau2[[#This Row],[Date de signature]],"AAAA")))</f>
        <v/>
      </c>
      <c r="F1107" s="240"/>
      <c r="G1107" s="242"/>
      <c r="H1107" s="328"/>
      <c r="I1107" s="327"/>
      <c r="J1107" s="333"/>
      <c r="K1107" s="324" t="str">
        <f>IFERROR(VLOOKUP(Tableau2[[#This Row],[Nom association/Sigle]],Tableau1[],2,FALSE),"")</f>
        <v/>
      </c>
      <c r="L1107" s="324" t="str">
        <f>IFERROR(VLOOKUP(Tableau2[[#This Row],[Nom association/Sigle]],Tableau1[],4,FALSE),"")</f>
        <v/>
      </c>
      <c r="M1107" s="324" t="str">
        <f>IFERROR(VLOOKUP(Tableau2[[#This Row],[Nom association/Sigle]],Tableau1[],5,FALSE),"")</f>
        <v/>
      </c>
      <c r="N1107" s="73" t="str">
        <f>IFERROR(VLOOKUP(Tableau2[[#This Row],[Nom association/Sigle]],Tableau1[],6,FALSE),"")</f>
        <v/>
      </c>
      <c r="O1107" s="324" t="str">
        <f>IFERROR(VLOOKUP(Tableau2[[#This Row],[Nom association/Sigle]],Tableau1[],7,FALSE),"")</f>
        <v/>
      </c>
      <c r="P1107" s="222"/>
      <c r="Q1107" s="333"/>
      <c r="R1107" s="222"/>
      <c r="S1107" s="223"/>
      <c r="T1107" s="224"/>
      <c r="U1107" s="224"/>
      <c r="V1107" s="222"/>
      <c r="W1107" s="220"/>
      <c r="X1107" s="220" t="str">
        <f>IF(ISBLANK(Tableau2[[#This Row],[Date de début]]),"",UPPER(TEXT(Tableau2[[#This Row],[Date de début]],"mmm")))</f>
        <v/>
      </c>
      <c r="Y1107" s="219" t="str">
        <f>IF(ISBLANK(Tableau2[[#This Row],[Date de début]]),"",UPPER(TEXT(Tableau2[[#This Row],[Date de début]],"AAAA")))</f>
        <v/>
      </c>
      <c r="Z1107" s="220"/>
      <c r="AA1107" s="218" t="str">
        <f>IF(ISBLANK(Tableau2[[#This Row],[Date de fin]]),"",UPPER(TEXT(Tableau2[[#This Row],[Date de fin]],"mmm")))</f>
        <v/>
      </c>
      <c r="AB1107" s="221" t="str">
        <f>IF(ISBLANK(Tableau2[[#This Row],[Date de fin]]),"",UPPER(TEXT(Tableau2[[#This Row],[Date de fin]],"AAAA")))</f>
        <v/>
      </c>
      <c r="AC1107" s="229">
        <f>DATEDIF(Tableau2[[#This Row],[Date de début]],Tableau2[[#This Row],[Date de fin]],"m")</f>
        <v>0</v>
      </c>
      <c r="AD1107" s="224"/>
      <c r="AE1107" s="225"/>
      <c r="AF1107" s="225"/>
      <c r="AG1107" s="222"/>
      <c r="AH1107" s="227"/>
      <c r="AI1107" s="226"/>
      <c r="AJ1107" s="340"/>
      <c r="AK1107" s="341">
        <f t="shared" si="18"/>
        <v>0</v>
      </c>
      <c r="AL1107" s="342"/>
    </row>
    <row r="1108" spans="3:38" ht="14" x14ac:dyDescent="0.35">
      <c r="C1108" s="241"/>
      <c r="D1108" s="225" t="str">
        <f>IF(ISBLANK(Tableau2[[#This Row],[Date de signature]]),"",UPPER(TEXT(Tableau2[[#This Row],[Date de signature]],"mmm")))</f>
        <v/>
      </c>
      <c r="E1108" s="231" t="str">
        <f>IF(ISBLANK(Tableau2[[#This Row],[Date de signature]]),"",UPPER(TEXT(Tableau2[[#This Row],[Date de signature]],"AAAA")))</f>
        <v/>
      </c>
      <c r="F1108" s="240"/>
      <c r="G1108" s="242"/>
      <c r="H1108" s="328"/>
      <c r="I1108" s="327"/>
      <c r="J1108" s="333"/>
      <c r="K1108" s="324" t="str">
        <f>IFERROR(VLOOKUP(Tableau2[[#This Row],[Nom association/Sigle]],Tableau1[],2,FALSE),"")</f>
        <v/>
      </c>
      <c r="L1108" s="324" t="str">
        <f>IFERROR(VLOOKUP(Tableau2[[#This Row],[Nom association/Sigle]],Tableau1[],4,FALSE),"")</f>
        <v/>
      </c>
      <c r="M1108" s="324" t="str">
        <f>IFERROR(VLOOKUP(Tableau2[[#This Row],[Nom association/Sigle]],Tableau1[],5,FALSE),"")</f>
        <v/>
      </c>
      <c r="N1108" s="73" t="str">
        <f>IFERROR(VLOOKUP(Tableau2[[#This Row],[Nom association/Sigle]],Tableau1[],6,FALSE),"")</f>
        <v/>
      </c>
      <c r="O1108" s="324" t="str">
        <f>IFERROR(VLOOKUP(Tableau2[[#This Row],[Nom association/Sigle]],Tableau1[],7,FALSE),"")</f>
        <v/>
      </c>
      <c r="P1108" s="222"/>
      <c r="Q1108" s="333"/>
      <c r="R1108" s="222"/>
      <c r="S1108" s="223"/>
      <c r="T1108" s="224"/>
      <c r="U1108" s="224"/>
      <c r="V1108" s="222"/>
      <c r="W1108" s="220"/>
      <c r="X1108" s="220" t="str">
        <f>IF(ISBLANK(Tableau2[[#This Row],[Date de début]]),"",UPPER(TEXT(Tableau2[[#This Row],[Date de début]],"mmm")))</f>
        <v/>
      </c>
      <c r="Y1108" s="219" t="str">
        <f>IF(ISBLANK(Tableau2[[#This Row],[Date de début]]),"",UPPER(TEXT(Tableau2[[#This Row],[Date de début]],"AAAA")))</f>
        <v/>
      </c>
      <c r="Z1108" s="220"/>
      <c r="AA1108" s="218" t="str">
        <f>IF(ISBLANK(Tableau2[[#This Row],[Date de fin]]),"",UPPER(TEXT(Tableau2[[#This Row],[Date de fin]],"mmm")))</f>
        <v/>
      </c>
      <c r="AB1108" s="221" t="str">
        <f>IF(ISBLANK(Tableau2[[#This Row],[Date de fin]]),"",UPPER(TEXT(Tableau2[[#This Row],[Date de fin]],"AAAA")))</f>
        <v/>
      </c>
      <c r="AC1108" s="229">
        <f>DATEDIF(Tableau2[[#This Row],[Date de début]],Tableau2[[#This Row],[Date de fin]],"m")</f>
        <v>0</v>
      </c>
      <c r="AD1108" s="224"/>
      <c r="AE1108" s="225"/>
      <c r="AF1108" s="225"/>
      <c r="AG1108" s="222"/>
      <c r="AH1108" s="227"/>
      <c r="AI1108" s="226"/>
      <c r="AJ1108" s="340"/>
      <c r="AK1108" s="341">
        <f t="shared" si="18"/>
        <v>0</v>
      </c>
      <c r="AL1108" s="342"/>
    </row>
    <row r="1109" spans="3:38" ht="14" x14ac:dyDescent="0.35">
      <c r="C1109" s="241"/>
      <c r="D1109" s="225" t="str">
        <f>IF(ISBLANK(Tableau2[[#This Row],[Date de signature]]),"",UPPER(TEXT(Tableau2[[#This Row],[Date de signature]],"mmm")))</f>
        <v/>
      </c>
      <c r="E1109" s="231" t="str">
        <f>IF(ISBLANK(Tableau2[[#This Row],[Date de signature]]),"",UPPER(TEXT(Tableau2[[#This Row],[Date de signature]],"AAAA")))</f>
        <v/>
      </c>
      <c r="F1109" s="240"/>
      <c r="G1109" s="242"/>
      <c r="H1109" s="328"/>
      <c r="I1109" s="327"/>
      <c r="J1109" s="333"/>
      <c r="K1109" s="324" t="str">
        <f>IFERROR(VLOOKUP(Tableau2[[#This Row],[Nom association/Sigle]],Tableau1[],2,FALSE),"")</f>
        <v/>
      </c>
      <c r="L1109" s="324" t="str">
        <f>IFERROR(VLOOKUP(Tableau2[[#This Row],[Nom association/Sigle]],Tableau1[],4,FALSE),"")</f>
        <v/>
      </c>
      <c r="M1109" s="324" t="str">
        <f>IFERROR(VLOOKUP(Tableau2[[#This Row],[Nom association/Sigle]],Tableau1[],5,FALSE),"")</f>
        <v/>
      </c>
      <c r="N1109" s="73" t="str">
        <f>IFERROR(VLOOKUP(Tableau2[[#This Row],[Nom association/Sigle]],Tableau1[],6,FALSE),"")</f>
        <v/>
      </c>
      <c r="O1109" s="324" t="str">
        <f>IFERROR(VLOOKUP(Tableau2[[#This Row],[Nom association/Sigle]],Tableau1[],7,FALSE),"")</f>
        <v/>
      </c>
      <c r="P1109" s="222"/>
      <c r="Q1109" s="333"/>
      <c r="R1109" s="222"/>
      <c r="S1109" s="223"/>
      <c r="T1109" s="224"/>
      <c r="U1109" s="224"/>
      <c r="V1109" s="222"/>
      <c r="W1109" s="220"/>
      <c r="X1109" s="220" t="str">
        <f>IF(ISBLANK(Tableau2[[#This Row],[Date de début]]),"",UPPER(TEXT(Tableau2[[#This Row],[Date de début]],"mmm")))</f>
        <v/>
      </c>
      <c r="Y1109" s="219" t="str">
        <f>IF(ISBLANK(Tableau2[[#This Row],[Date de début]]),"",UPPER(TEXT(Tableau2[[#This Row],[Date de début]],"AAAA")))</f>
        <v/>
      </c>
      <c r="Z1109" s="220"/>
      <c r="AA1109" s="218" t="str">
        <f>IF(ISBLANK(Tableau2[[#This Row],[Date de fin]]),"",UPPER(TEXT(Tableau2[[#This Row],[Date de fin]],"mmm")))</f>
        <v/>
      </c>
      <c r="AB1109" s="221" t="str">
        <f>IF(ISBLANK(Tableau2[[#This Row],[Date de fin]]),"",UPPER(TEXT(Tableau2[[#This Row],[Date de fin]],"AAAA")))</f>
        <v/>
      </c>
      <c r="AC1109" s="229">
        <f>DATEDIF(Tableau2[[#This Row],[Date de début]],Tableau2[[#This Row],[Date de fin]],"m")</f>
        <v>0</v>
      </c>
      <c r="AD1109" s="224"/>
      <c r="AE1109" s="225"/>
      <c r="AF1109" s="225"/>
      <c r="AG1109" s="222"/>
      <c r="AH1109" s="227"/>
      <c r="AI1109" s="226"/>
      <c r="AJ1109" s="340"/>
      <c r="AK1109" s="341">
        <f t="shared" si="18"/>
        <v>0</v>
      </c>
      <c r="AL1109" s="342"/>
    </row>
    <row r="1110" spans="3:38" ht="14" x14ac:dyDescent="0.35">
      <c r="C1110" s="241"/>
      <c r="D1110" s="225" t="str">
        <f>IF(ISBLANK(Tableau2[[#This Row],[Date de signature]]),"",UPPER(TEXT(Tableau2[[#This Row],[Date de signature]],"mmm")))</f>
        <v/>
      </c>
      <c r="E1110" s="231" t="str">
        <f>IF(ISBLANK(Tableau2[[#This Row],[Date de signature]]),"",UPPER(TEXT(Tableau2[[#This Row],[Date de signature]],"AAAA")))</f>
        <v/>
      </c>
      <c r="F1110" s="240"/>
      <c r="G1110" s="242"/>
      <c r="H1110" s="328"/>
      <c r="I1110" s="327"/>
      <c r="J1110" s="333"/>
      <c r="K1110" s="324" t="str">
        <f>IFERROR(VLOOKUP(Tableau2[[#This Row],[Nom association/Sigle]],Tableau1[],2,FALSE),"")</f>
        <v/>
      </c>
      <c r="L1110" s="324" t="str">
        <f>IFERROR(VLOOKUP(Tableau2[[#This Row],[Nom association/Sigle]],Tableau1[],4,FALSE),"")</f>
        <v/>
      </c>
      <c r="M1110" s="324" t="str">
        <f>IFERROR(VLOOKUP(Tableau2[[#This Row],[Nom association/Sigle]],Tableau1[],5,FALSE),"")</f>
        <v/>
      </c>
      <c r="N1110" s="73" t="str">
        <f>IFERROR(VLOOKUP(Tableau2[[#This Row],[Nom association/Sigle]],Tableau1[],6,FALSE),"")</f>
        <v/>
      </c>
      <c r="O1110" s="324" t="str">
        <f>IFERROR(VLOOKUP(Tableau2[[#This Row],[Nom association/Sigle]],Tableau1[],7,FALSE),"")</f>
        <v/>
      </c>
      <c r="P1110" s="222"/>
      <c r="Q1110" s="333"/>
      <c r="R1110" s="222"/>
      <c r="S1110" s="223"/>
      <c r="T1110" s="224"/>
      <c r="U1110" s="224"/>
      <c r="V1110" s="222"/>
      <c r="W1110" s="220"/>
      <c r="X1110" s="220" t="str">
        <f>IF(ISBLANK(Tableau2[[#This Row],[Date de début]]),"",UPPER(TEXT(Tableau2[[#This Row],[Date de début]],"mmm")))</f>
        <v/>
      </c>
      <c r="Y1110" s="219" t="str">
        <f>IF(ISBLANK(Tableau2[[#This Row],[Date de début]]),"",UPPER(TEXT(Tableau2[[#This Row],[Date de début]],"AAAA")))</f>
        <v/>
      </c>
      <c r="Z1110" s="220"/>
      <c r="AA1110" s="218" t="str">
        <f>IF(ISBLANK(Tableau2[[#This Row],[Date de fin]]),"",UPPER(TEXT(Tableau2[[#This Row],[Date de fin]],"mmm")))</f>
        <v/>
      </c>
      <c r="AB1110" s="221" t="str">
        <f>IF(ISBLANK(Tableau2[[#This Row],[Date de fin]]),"",UPPER(TEXT(Tableau2[[#This Row],[Date de fin]],"AAAA")))</f>
        <v/>
      </c>
      <c r="AC1110" s="229">
        <f>DATEDIF(Tableau2[[#This Row],[Date de début]],Tableau2[[#This Row],[Date de fin]],"m")</f>
        <v>0</v>
      </c>
      <c r="AD1110" s="224"/>
      <c r="AE1110" s="225"/>
      <c r="AF1110" s="225"/>
      <c r="AG1110" s="222"/>
      <c r="AH1110" s="227"/>
      <c r="AI1110" s="226"/>
      <c r="AJ1110" s="340"/>
      <c r="AK1110" s="341">
        <f t="shared" si="18"/>
        <v>0</v>
      </c>
      <c r="AL1110" s="342"/>
    </row>
    <row r="1111" spans="3:38" ht="14" x14ac:dyDescent="0.35">
      <c r="C1111" s="241"/>
      <c r="D1111" s="225" t="str">
        <f>IF(ISBLANK(Tableau2[[#This Row],[Date de signature]]),"",UPPER(TEXT(Tableau2[[#This Row],[Date de signature]],"mmm")))</f>
        <v/>
      </c>
      <c r="E1111" s="231" t="str">
        <f>IF(ISBLANK(Tableau2[[#This Row],[Date de signature]]),"",UPPER(TEXT(Tableau2[[#This Row],[Date de signature]],"AAAA")))</f>
        <v/>
      </c>
      <c r="F1111" s="240"/>
      <c r="G1111" s="242"/>
      <c r="H1111" s="328"/>
      <c r="I1111" s="327"/>
      <c r="J1111" s="333"/>
      <c r="K1111" s="324" t="str">
        <f>IFERROR(VLOOKUP(Tableau2[[#This Row],[Nom association/Sigle]],Tableau1[],2,FALSE),"")</f>
        <v/>
      </c>
      <c r="L1111" s="324" t="str">
        <f>IFERROR(VLOOKUP(Tableau2[[#This Row],[Nom association/Sigle]],Tableau1[],4,FALSE),"")</f>
        <v/>
      </c>
      <c r="M1111" s="324" t="str">
        <f>IFERROR(VLOOKUP(Tableau2[[#This Row],[Nom association/Sigle]],Tableau1[],5,FALSE),"")</f>
        <v/>
      </c>
      <c r="N1111" s="73" t="str">
        <f>IFERROR(VLOOKUP(Tableau2[[#This Row],[Nom association/Sigle]],Tableau1[],6,FALSE),"")</f>
        <v/>
      </c>
      <c r="O1111" s="324" t="str">
        <f>IFERROR(VLOOKUP(Tableau2[[#This Row],[Nom association/Sigle]],Tableau1[],7,FALSE),"")</f>
        <v/>
      </c>
      <c r="P1111" s="222"/>
      <c r="Q1111" s="333"/>
      <c r="R1111" s="222"/>
      <c r="S1111" s="223"/>
      <c r="T1111" s="224"/>
      <c r="U1111" s="224"/>
      <c r="V1111" s="222"/>
      <c r="W1111" s="220"/>
      <c r="X1111" s="220" t="str">
        <f>IF(ISBLANK(Tableau2[[#This Row],[Date de début]]),"",UPPER(TEXT(Tableau2[[#This Row],[Date de début]],"mmm")))</f>
        <v/>
      </c>
      <c r="Y1111" s="219" t="str">
        <f>IF(ISBLANK(Tableau2[[#This Row],[Date de début]]),"",UPPER(TEXT(Tableau2[[#This Row],[Date de début]],"AAAA")))</f>
        <v/>
      </c>
      <c r="Z1111" s="220"/>
      <c r="AA1111" s="218" t="str">
        <f>IF(ISBLANK(Tableau2[[#This Row],[Date de fin]]),"",UPPER(TEXT(Tableau2[[#This Row],[Date de fin]],"mmm")))</f>
        <v/>
      </c>
      <c r="AB1111" s="221" t="str">
        <f>IF(ISBLANK(Tableau2[[#This Row],[Date de fin]]),"",UPPER(TEXT(Tableau2[[#This Row],[Date de fin]],"AAAA")))</f>
        <v/>
      </c>
      <c r="AC1111" s="229">
        <f>DATEDIF(Tableau2[[#This Row],[Date de début]],Tableau2[[#This Row],[Date de fin]],"m")</f>
        <v>0</v>
      </c>
      <c r="AD1111" s="224"/>
      <c r="AE1111" s="225"/>
      <c r="AF1111" s="225"/>
      <c r="AG1111" s="222"/>
      <c r="AH1111" s="227"/>
      <c r="AI1111" s="226"/>
      <c r="AJ1111" s="340"/>
      <c r="AK1111" s="341">
        <f t="shared" si="18"/>
        <v>0</v>
      </c>
      <c r="AL1111" s="342"/>
    </row>
    <row r="1112" spans="3:38" ht="14" x14ac:dyDescent="0.35">
      <c r="C1112" s="241"/>
      <c r="D1112" s="225" t="str">
        <f>IF(ISBLANK(Tableau2[[#This Row],[Date de signature]]),"",UPPER(TEXT(Tableau2[[#This Row],[Date de signature]],"mmm")))</f>
        <v/>
      </c>
      <c r="E1112" s="231" t="str">
        <f>IF(ISBLANK(Tableau2[[#This Row],[Date de signature]]),"",UPPER(TEXT(Tableau2[[#This Row],[Date de signature]],"AAAA")))</f>
        <v/>
      </c>
      <c r="F1112" s="240"/>
      <c r="G1112" s="242"/>
      <c r="H1112" s="328"/>
      <c r="I1112" s="327"/>
      <c r="J1112" s="333"/>
      <c r="K1112" s="324" t="str">
        <f>IFERROR(VLOOKUP(Tableau2[[#This Row],[Nom association/Sigle]],Tableau1[],2,FALSE),"")</f>
        <v/>
      </c>
      <c r="L1112" s="324" t="str">
        <f>IFERROR(VLOOKUP(Tableau2[[#This Row],[Nom association/Sigle]],Tableau1[],4,FALSE),"")</f>
        <v/>
      </c>
      <c r="M1112" s="324" t="str">
        <f>IFERROR(VLOOKUP(Tableau2[[#This Row],[Nom association/Sigle]],Tableau1[],5,FALSE),"")</f>
        <v/>
      </c>
      <c r="N1112" s="73" t="str">
        <f>IFERROR(VLOOKUP(Tableau2[[#This Row],[Nom association/Sigle]],Tableau1[],6,FALSE),"")</f>
        <v/>
      </c>
      <c r="O1112" s="324" t="str">
        <f>IFERROR(VLOOKUP(Tableau2[[#This Row],[Nom association/Sigle]],Tableau1[],7,FALSE),"")</f>
        <v/>
      </c>
      <c r="P1112" s="222"/>
      <c r="Q1112" s="333"/>
      <c r="R1112" s="222"/>
      <c r="S1112" s="223"/>
      <c r="T1112" s="224"/>
      <c r="U1112" s="224"/>
      <c r="V1112" s="222"/>
      <c r="W1112" s="220"/>
      <c r="X1112" s="220" t="str">
        <f>IF(ISBLANK(Tableau2[[#This Row],[Date de début]]),"",UPPER(TEXT(Tableau2[[#This Row],[Date de début]],"mmm")))</f>
        <v/>
      </c>
      <c r="Y1112" s="219" t="str">
        <f>IF(ISBLANK(Tableau2[[#This Row],[Date de début]]),"",UPPER(TEXT(Tableau2[[#This Row],[Date de début]],"AAAA")))</f>
        <v/>
      </c>
      <c r="Z1112" s="220"/>
      <c r="AA1112" s="218" t="str">
        <f>IF(ISBLANK(Tableau2[[#This Row],[Date de fin]]),"",UPPER(TEXT(Tableau2[[#This Row],[Date de fin]],"mmm")))</f>
        <v/>
      </c>
      <c r="AB1112" s="221" t="str">
        <f>IF(ISBLANK(Tableau2[[#This Row],[Date de fin]]),"",UPPER(TEXT(Tableau2[[#This Row],[Date de fin]],"AAAA")))</f>
        <v/>
      </c>
      <c r="AC1112" s="229">
        <f>DATEDIF(Tableau2[[#This Row],[Date de début]],Tableau2[[#This Row],[Date de fin]],"m")</f>
        <v>0</v>
      </c>
      <c r="AD1112" s="224"/>
      <c r="AE1112" s="225"/>
      <c r="AF1112" s="225"/>
      <c r="AG1112" s="222"/>
      <c r="AH1112" s="227"/>
      <c r="AI1112" s="226"/>
      <c r="AJ1112" s="340"/>
      <c r="AK1112" s="341">
        <f t="shared" si="18"/>
        <v>0</v>
      </c>
      <c r="AL1112" s="342"/>
    </row>
    <row r="1113" spans="3:38" ht="14" x14ac:dyDescent="0.35">
      <c r="C1113" s="241"/>
      <c r="D1113" s="225" t="str">
        <f>IF(ISBLANK(Tableau2[[#This Row],[Date de signature]]),"",UPPER(TEXT(Tableau2[[#This Row],[Date de signature]],"mmm")))</f>
        <v/>
      </c>
      <c r="E1113" s="231" t="str">
        <f>IF(ISBLANK(Tableau2[[#This Row],[Date de signature]]),"",UPPER(TEXT(Tableau2[[#This Row],[Date de signature]],"AAAA")))</f>
        <v/>
      </c>
      <c r="F1113" s="240"/>
      <c r="G1113" s="242"/>
      <c r="H1113" s="328"/>
      <c r="I1113" s="327"/>
      <c r="J1113" s="333"/>
      <c r="K1113" s="324" t="str">
        <f>IFERROR(VLOOKUP(Tableau2[[#This Row],[Nom association/Sigle]],Tableau1[],2,FALSE),"")</f>
        <v/>
      </c>
      <c r="L1113" s="324" t="str">
        <f>IFERROR(VLOOKUP(Tableau2[[#This Row],[Nom association/Sigle]],Tableau1[],4,FALSE),"")</f>
        <v/>
      </c>
      <c r="M1113" s="324" t="str">
        <f>IFERROR(VLOOKUP(Tableau2[[#This Row],[Nom association/Sigle]],Tableau1[],5,FALSE),"")</f>
        <v/>
      </c>
      <c r="N1113" s="73" t="str">
        <f>IFERROR(VLOOKUP(Tableau2[[#This Row],[Nom association/Sigle]],Tableau1[],6,FALSE),"")</f>
        <v/>
      </c>
      <c r="O1113" s="324" t="str">
        <f>IFERROR(VLOOKUP(Tableau2[[#This Row],[Nom association/Sigle]],Tableau1[],7,FALSE),"")</f>
        <v/>
      </c>
      <c r="P1113" s="222"/>
      <c r="Q1113" s="333"/>
      <c r="R1113" s="222"/>
      <c r="S1113" s="223"/>
      <c r="T1113" s="224"/>
      <c r="U1113" s="224"/>
      <c r="V1113" s="222"/>
      <c r="W1113" s="220"/>
      <c r="X1113" s="220" t="str">
        <f>IF(ISBLANK(Tableau2[[#This Row],[Date de début]]),"",UPPER(TEXT(Tableau2[[#This Row],[Date de début]],"mmm")))</f>
        <v/>
      </c>
      <c r="Y1113" s="219" t="str">
        <f>IF(ISBLANK(Tableau2[[#This Row],[Date de début]]),"",UPPER(TEXT(Tableau2[[#This Row],[Date de début]],"AAAA")))</f>
        <v/>
      </c>
      <c r="Z1113" s="220"/>
      <c r="AA1113" s="218" t="str">
        <f>IF(ISBLANK(Tableau2[[#This Row],[Date de fin]]),"",UPPER(TEXT(Tableau2[[#This Row],[Date de fin]],"mmm")))</f>
        <v/>
      </c>
      <c r="AB1113" s="221" t="str">
        <f>IF(ISBLANK(Tableau2[[#This Row],[Date de fin]]),"",UPPER(TEXT(Tableau2[[#This Row],[Date de fin]],"AAAA")))</f>
        <v/>
      </c>
      <c r="AC1113" s="229">
        <f>DATEDIF(Tableau2[[#This Row],[Date de début]],Tableau2[[#This Row],[Date de fin]],"m")</f>
        <v>0</v>
      </c>
      <c r="AD1113" s="224"/>
      <c r="AE1113" s="225"/>
      <c r="AF1113" s="225"/>
      <c r="AG1113" s="222"/>
      <c r="AH1113" s="227"/>
      <c r="AI1113" s="226"/>
      <c r="AJ1113" s="340"/>
      <c r="AK1113" s="341">
        <f t="shared" si="18"/>
        <v>0</v>
      </c>
      <c r="AL1113" s="342"/>
    </row>
    <row r="1114" spans="3:38" ht="14" x14ac:dyDescent="0.35">
      <c r="C1114" s="241"/>
      <c r="D1114" s="225" t="str">
        <f>IF(ISBLANK(Tableau2[[#This Row],[Date de signature]]),"",UPPER(TEXT(Tableau2[[#This Row],[Date de signature]],"mmm")))</f>
        <v/>
      </c>
      <c r="E1114" s="231" t="str">
        <f>IF(ISBLANK(Tableau2[[#This Row],[Date de signature]]),"",UPPER(TEXT(Tableau2[[#This Row],[Date de signature]],"AAAA")))</f>
        <v/>
      </c>
      <c r="F1114" s="240"/>
      <c r="G1114" s="242"/>
      <c r="H1114" s="328"/>
      <c r="I1114" s="327"/>
      <c r="J1114" s="333"/>
      <c r="K1114" s="324" t="str">
        <f>IFERROR(VLOOKUP(Tableau2[[#This Row],[Nom association/Sigle]],Tableau1[],2,FALSE),"")</f>
        <v/>
      </c>
      <c r="L1114" s="324" t="str">
        <f>IFERROR(VLOOKUP(Tableau2[[#This Row],[Nom association/Sigle]],Tableau1[],4,FALSE),"")</f>
        <v/>
      </c>
      <c r="M1114" s="324" t="str">
        <f>IFERROR(VLOOKUP(Tableau2[[#This Row],[Nom association/Sigle]],Tableau1[],5,FALSE),"")</f>
        <v/>
      </c>
      <c r="N1114" s="73" t="str">
        <f>IFERROR(VLOOKUP(Tableau2[[#This Row],[Nom association/Sigle]],Tableau1[],6,FALSE),"")</f>
        <v/>
      </c>
      <c r="O1114" s="324" t="str">
        <f>IFERROR(VLOOKUP(Tableau2[[#This Row],[Nom association/Sigle]],Tableau1[],7,FALSE),"")</f>
        <v/>
      </c>
      <c r="P1114" s="222"/>
      <c r="Q1114" s="333"/>
      <c r="R1114" s="222"/>
      <c r="S1114" s="223"/>
      <c r="T1114" s="224"/>
      <c r="U1114" s="224"/>
      <c r="V1114" s="222"/>
      <c r="W1114" s="220"/>
      <c r="X1114" s="220" t="str">
        <f>IF(ISBLANK(Tableau2[[#This Row],[Date de début]]),"",UPPER(TEXT(Tableau2[[#This Row],[Date de début]],"mmm")))</f>
        <v/>
      </c>
      <c r="Y1114" s="219" t="str">
        <f>IF(ISBLANK(Tableau2[[#This Row],[Date de début]]),"",UPPER(TEXT(Tableau2[[#This Row],[Date de début]],"AAAA")))</f>
        <v/>
      </c>
      <c r="Z1114" s="220"/>
      <c r="AA1114" s="218" t="str">
        <f>IF(ISBLANK(Tableau2[[#This Row],[Date de fin]]),"",UPPER(TEXT(Tableau2[[#This Row],[Date de fin]],"mmm")))</f>
        <v/>
      </c>
      <c r="AB1114" s="221" t="str">
        <f>IF(ISBLANK(Tableau2[[#This Row],[Date de fin]]),"",UPPER(TEXT(Tableau2[[#This Row],[Date de fin]],"AAAA")))</f>
        <v/>
      </c>
      <c r="AC1114" s="229">
        <f>DATEDIF(Tableau2[[#This Row],[Date de début]],Tableau2[[#This Row],[Date de fin]],"m")</f>
        <v>0</v>
      </c>
      <c r="AD1114" s="224"/>
      <c r="AE1114" s="225"/>
      <c r="AF1114" s="225"/>
      <c r="AG1114" s="222"/>
      <c r="AH1114" s="227"/>
      <c r="AI1114" s="226"/>
      <c r="AJ1114" s="340"/>
      <c r="AK1114" s="341">
        <f t="shared" si="18"/>
        <v>0</v>
      </c>
      <c r="AL1114" s="342"/>
    </row>
    <row r="1115" spans="3:38" ht="14" x14ac:dyDescent="0.35">
      <c r="C1115" s="241"/>
      <c r="D1115" s="225" t="str">
        <f>IF(ISBLANK(Tableau2[[#This Row],[Date de signature]]),"",UPPER(TEXT(Tableau2[[#This Row],[Date de signature]],"mmm")))</f>
        <v/>
      </c>
      <c r="E1115" s="231" t="str">
        <f>IF(ISBLANK(Tableau2[[#This Row],[Date de signature]]),"",UPPER(TEXT(Tableau2[[#This Row],[Date de signature]],"AAAA")))</f>
        <v/>
      </c>
      <c r="F1115" s="240"/>
      <c r="G1115" s="242"/>
      <c r="H1115" s="328"/>
      <c r="I1115" s="327"/>
      <c r="J1115" s="333"/>
      <c r="K1115" s="324" t="str">
        <f>IFERROR(VLOOKUP(Tableau2[[#This Row],[Nom association/Sigle]],Tableau1[],2,FALSE),"")</f>
        <v/>
      </c>
      <c r="L1115" s="324" t="str">
        <f>IFERROR(VLOOKUP(Tableau2[[#This Row],[Nom association/Sigle]],Tableau1[],4,FALSE),"")</f>
        <v/>
      </c>
      <c r="M1115" s="324" t="str">
        <f>IFERROR(VLOOKUP(Tableau2[[#This Row],[Nom association/Sigle]],Tableau1[],5,FALSE),"")</f>
        <v/>
      </c>
      <c r="N1115" s="73" t="str">
        <f>IFERROR(VLOOKUP(Tableau2[[#This Row],[Nom association/Sigle]],Tableau1[],6,FALSE),"")</f>
        <v/>
      </c>
      <c r="O1115" s="324" t="str">
        <f>IFERROR(VLOOKUP(Tableau2[[#This Row],[Nom association/Sigle]],Tableau1[],7,FALSE),"")</f>
        <v/>
      </c>
      <c r="P1115" s="222"/>
      <c r="Q1115" s="333"/>
      <c r="R1115" s="222"/>
      <c r="S1115" s="223"/>
      <c r="T1115" s="224"/>
      <c r="U1115" s="224"/>
      <c r="V1115" s="222"/>
      <c r="W1115" s="220"/>
      <c r="X1115" s="220" t="str">
        <f>IF(ISBLANK(Tableau2[[#This Row],[Date de début]]),"",UPPER(TEXT(Tableau2[[#This Row],[Date de début]],"mmm")))</f>
        <v/>
      </c>
      <c r="Y1115" s="219" t="str">
        <f>IF(ISBLANK(Tableau2[[#This Row],[Date de début]]),"",UPPER(TEXT(Tableau2[[#This Row],[Date de début]],"AAAA")))</f>
        <v/>
      </c>
      <c r="Z1115" s="220"/>
      <c r="AA1115" s="218" t="str">
        <f>IF(ISBLANK(Tableau2[[#This Row],[Date de fin]]),"",UPPER(TEXT(Tableau2[[#This Row],[Date de fin]],"mmm")))</f>
        <v/>
      </c>
      <c r="AB1115" s="221" t="str">
        <f>IF(ISBLANK(Tableau2[[#This Row],[Date de fin]]),"",UPPER(TEXT(Tableau2[[#This Row],[Date de fin]],"AAAA")))</f>
        <v/>
      </c>
      <c r="AC1115" s="229">
        <f>DATEDIF(Tableau2[[#This Row],[Date de début]],Tableau2[[#This Row],[Date de fin]],"m")</f>
        <v>0</v>
      </c>
      <c r="AD1115" s="224"/>
      <c r="AE1115" s="225"/>
      <c r="AF1115" s="225"/>
      <c r="AG1115" s="222"/>
      <c r="AH1115" s="227"/>
      <c r="AI1115" s="226"/>
      <c r="AJ1115" s="340"/>
      <c r="AK1115" s="341">
        <f t="shared" si="18"/>
        <v>0</v>
      </c>
      <c r="AL1115" s="342"/>
    </row>
    <row r="1116" spans="3:38" ht="14" x14ac:dyDescent="0.35">
      <c r="C1116" s="241"/>
      <c r="D1116" s="225" t="str">
        <f>IF(ISBLANK(Tableau2[[#This Row],[Date de signature]]),"",UPPER(TEXT(Tableau2[[#This Row],[Date de signature]],"mmm")))</f>
        <v/>
      </c>
      <c r="E1116" s="231" t="str">
        <f>IF(ISBLANK(Tableau2[[#This Row],[Date de signature]]),"",UPPER(TEXT(Tableau2[[#This Row],[Date de signature]],"AAAA")))</f>
        <v/>
      </c>
      <c r="F1116" s="240"/>
      <c r="G1116" s="242"/>
      <c r="H1116" s="328"/>
      <c r="I1116" s="327"/>
      <c r="J1116" s="333"/>
      <c r="K1116" s="324" t="str">
        <f>IFERROR(VLOOKUP(Tableau2[[#This Row],[Nom association/Sigle]],Tableau1[],2,FALSE),"")</f>
        <v/>
      </c>
      <c r="L1116" s="324" t="str">
        <f>IFERROR(VLOOKUP(Tableau2[[#This Row],[Nom association/Sigle]],Tableau1[],4,FALSE),"")</f>
        <v/>
      </c>
      <c r="M1116" s="324" t="str">
        <f>IFERROR(VLOOKUP(Tableau2[[#This Row],[Nom association/Sigle]],Tableau1[],5,FALSE),"")</f>
        <v/>
      </c>
      <c r="N1116" s="73" t="str">
        <f>IFERROR(VLOOKUP(Tableau2[[#This Row],[Nom association/Sigle]],Tableau1[],6,FALSE),"")</f>
        <v/>
      </c>
      <c r="O1116" s="324" t="str">
        <f>IFERROR(VLOOKUP(Tableau2[[#This Row],[Nom association/Sigle]],Tableau1[],7,FALSE),"")</f>
        <v/>
      </c>
      <c r="P1116" s="222"/>
      <c r="Q1116" s="333"/>
      <c r="R1116" s="222"/>
      <c r="S1116" s="223"/>
      <c r="T1116" s="224"/>
      <c r="U1116" s="224"/>
      <c r="V1116" s="222"/>
      <c r="W1116" s="220"/>
      <c r="X1116" s="220" t="str">
        <f>IF(ISBLANK(Tableau2[[#This Row],[Date de début]]),"",UPPER(TEXT(Tableau2[[#This Row],[Date de début]],"mmm")))</f>
        <v/>
      </c>
      <c r="Y1116" s="219" t="str">
        <f>IF(ISBLANK(Tableau2[[#This Row],[Date de début]]),"",UPPER(TEXT(Tableau2[[#This Row],[Date de début]],"AAAA")))</f>
        <v/>
      </c>
      <c r="Z1116" s="220"/>
      <c r="AA1116" s="218" t="str">
        <f>IF(ISBLANK(Tableau2[[#This Row],[Date de fin]]),"",UPPER(TEXT(Tableau2[[#This Row],[Date de fin]],"mmm")))</f>
        <v/>
      </c>
      <c r="AB1116" s="221" t="str">
        <f>IF(ISBLANK(Tableau2[[#This Row],[Date de fin]]),"",UPPER(TEXT(Tableau2[[#This Row],[Date de fin]],"AAAA")))</f>
        <v/>
      </c>
      <c r="AC1116" s="229">
        <f>DATEDIF(Tableau2[[#This Row],[Date de début]],Tableau2[[#This Row],[Date de fin]],"m")</f>
        <v>0</v>
      </c>
      <c r="AD1116" s="224"/>
      <c r="AE1116" s="225"/>
      <c r="AF1116" s="225"/>
      <c r="AG1116" s="222"/>
      <c r="AH1116" s="227"/>
      <c r="AI1116" s="226"/>
      <c r="AJ1116" s="340"/>
      <c r="AK1116" s="341">
        <f t="shared" si="18"/>
        <v>0</v>
      </c>
      <c r="AL1116" s="342"/>
    </row>
    <row r="1117" spans="3:38" ht="14" x14ac:dyDescent="0.35">
      <c r="C1117" s="241"/>
      <c r="D1117" s="225" t="str">
        <f>IF(ISBLANK(Tableau2[[#This Row],[Date de signature]]),"",UPPER(TEXT(Tableau2[[#This Row],[Date de signature]],"mmm")))</f>
        <v/>
      </c>
      <c r="E1117" s="231" t="str">
        <f>IF(ISBLANK(Tableau2[[#This Row],[Date de signature]]),"",UPPER(TEXT(Tableau2[[#This Row],[Date de signature]],"AAAA")))</f>
        <v/>
      </c>
      <c r="F1117" s="240"/>
      <c r="G1117" s="242"/>
      <c r="H1117" s="328"/>
      <c r="I1117" s="327"/>
      <c r="J1117" s="333"/>
      <c r="K1117" s="324" t="str">
        <f>IFERROR(VLOOKUP(Tableau2[[#This Row],[Nom association/Sigle]],Tableau1[],2,FALSE),"")</f>
        <v/>
      </c>
      <c r="L1117" s="324" t="str">
        <f>IFERROR(VLOOKUP(Tableau2[[#This Row],[Nom association/Sigle]],Tableau1[],4,FALSE),"")</f>
        <v/>
      </c>
      <c r="M1117" s="324" t="str">
        <f>IFERROR(VLOOKUP(Tableau2[[#This Row],[Nom association/Sigle]],Tableau1[],5,FALSE),"")</f>
        <v/>
      </c>
      <c r="N1117" s="73" t="str">
        <f>IFERROR(VLOOKUP(Tableau2[[#This Row],[Nom association/Sigle]],Tableau1[],6,FALSE),"")</f>
        <v/>
      </c>
      <c r="O1117" s="324" t="str">
        <f>IFERROR(VLOOKUP(Tableau2[[#This Row],[Nom association/Sigle]],Tableau1[],7,FALSE),"")</f>
        <v/>
      </c>
      <c r="P1117" s="222"/>
      <c r="Q1117" s="333"/>
      <c r="R1117" s="222"/>
      <c r="S1117" s="223"/>
      <c r="T1117" s="224"/>
      <c r="U1117" s="224"/>
      <c r="V1117" s="222"/>
      <c r="W1117" s="220"/>
      <c r="X1117" s="220" t="str">
        <f>IF(ISBLANK(Tableau2[[#This Row],[Date de début]]),"",UPPER(TEXT(Tableau2[[#This Row],[Date de début]],"mmm")))</f>
        <v/>
      </c>
      <c r="Y1117" s="219" t="str">
        <f>IF(ISBLANK(Tableau2[[#This Row],[Date de début]]),"",UPPER(TEXT(Tableau2[[#This Row],[Date de début]],"AAAA")))</f>
        <v/>
      </c>
      <c r="Z1117" s="220"/>
      <c r="AA1117" s="218" t="str">
        <f>IF(ISBLANK(Tableau2[[#This Row],[Date de fin]]),"",UPPER(TEXT(Tableau2[[#This Row],[Date de fin]],"mmm")))</f>
        <v/>
      </c>
      <c r="AB1117" s="221" t="str">
        <f>IF(ISBLANK(Tableau2[[#This Row],[Date de fin]]),"",UPPER(TEXT(Tableau2[[#This Row],[Date de fin]],"AAAA")))</f>
        <v/>
      </c>
      <c r="AC1117" s="229">
        <f>DATEDIF(Tableau2[[#This Row],[Date de début]],Tableau2[[#This Row],[Date de fin]],"m")</f>
        <v>0</v>
      </c>
      <c r="AD1117" s="224"/>
      <c r="AE1117" s="225"/>
      <c r="AF1117" s="225"/>
      <c r="AG1117" s="222"/>
      <c r="AH1117" s="227"/>
      <c r="AI1117" s="226"/>
      <c r="AJ1117" s="340"/>
      <c r="AK1117" s="341">
        <f t="shared" ref="AK1117:AK1141" si="19">SUM(AJ1117-AL1117)</f>
        <v>0</v>
      </c>
      <c r="AL1117" s="342"/>
    </row>
    <row r="1118" spans="3:38" ht="14" x14ac:dyDescent="0.35">
      <c r="C1118" s="241"/>
      <c r="D1118" s="225" t="str">
        <f>IF(ISBLANK(Tableau2[[#This Row],[Date de signature]]),"",UPPER(TEXT(Tableau2[[#This Row],[Date de signature]],"mmm")))</f>
        <v/>
      </c>
      <c r="E1118" s="231" t="str">
        <f>IF(ISBLANK(Tableau2[[#This Row],[Date de signature]]),"",UPPER(TEXT(Tableau2[[#This Row],[Date de signature]],"AAAA")))</f>
        <v/>
      </c>
      <c r="F1118" s="240"/>
      <c r="G1118" s="242"/>
      <c r="H1118" s="328"/>
      <c r="I1118" s="327"/>
      <c r="J1118" s="333"/>
      <c r="K1118" s="324" t="str">
        <f>IFERROR(VLOOKUP(Tableau2[[#This Row],[Nom association/Sigle]],Tableau1[],2,FALSE),"")</f>
        <v/>
      </c>
      <c r="L1118" s="324" t="str">
        <f>IFERROR(VLOOKUP(Tableau2[[#This Row],[Nom association/Sigle]],Tableau1[],4,FALSE),"")</f>
        <v/>
      </c>
      <c r="M1118" s="324" t="str">
        <f>IFERROR(VLOOKUP(Tableau2[[#This Row],[Nom association/Sigle]],Tableau1[],5,FALSE),"")</f>
        <v/>
      </c>
      <c r="N1118" s="73" t="str">
        <f>IFERROR(VLOOKUP(Tableau2[[#This Row],[Nom association/Sigle]],Tableau1[],6,FALSE),"")</f>
        <v/>
      </c>
      <c r="O1118" s="324" t="str">
        <f>IFERROR(VLOOKUP(Tableau2[[#This Row],[Nom association/Sigle]],Tableau1[],7,FALSE),"")</f>
        <v/>
      </c>
      <c r="P1118" s="222"/>
      <c r="Q1118" s="333"/>
      <c r="R1118" s="222"/>
      <c r="S1118" s="223"/>
      <c r="T1118" s="224"/>
      <c r="U1118" s="224"/>
      <c r="V1118" s="222"/>
      <c r="W1118" s="220"/>
      <c r="X1118" s="220" t="str">
        <f>IF(ISBLANK(Tableau2[[#This Row],[Date de début]]),"",UPPER(TEXT(Tableau2[[#This Row],[Date de début]],"mmm")))</f>
        <v/>
      </c>
      <c r="Y1118" s="219" t="str">
        <f>IF(ISBLANK(Tableau2[[#This Row],[Date de début]]),"",UPPER(TEXT(Tableau2[[#This Row],[Date de début]],"AAAA")))</f>
        <v/>
      </c>
      <c r="Z1118" s="220"/>
      <c r="AA1118" s="218" t="str">
        <f>IF(ISBLANK(Tableau2[[#This Row],[Date de fin]]),"",UPPER(TEXT(Tableau2[[#This Row],[Date de fin]],"mmm")))</f>
        <v/>
      </c>
      <c r="AB1118" s="221" t="str">
        <f>IF(ISBLANK(Tableau2[[#This Row],[Date de fin]]),"",UPPER(TEXT(Tableau2[[#This Row],[Date de fin]],"AAAA")))</f>
        <v/>
      </c>
      <c r="AC1118" s="229">
        <f>DATEDIF(Tableau2[[#This Row],[Date de début]],Tableau2[[#This Row],[Date de fin]],"m")</f>
        <v>0</v>
      </c>
      <c r="AD1118" s="224"/>
      <c r="AE1118" s="225"/>
      <c r="AF1118" s="225"/>
      <c r="AG1118" s="222"/>
      <c r="AH1118" s="227"/>
      <c r="AI1118" s="226"/>
      <c r="AJ1118" s="340"/>
      <c r="AK1118" s="341">
        <f t="shared" si="19"/>
        <v>0</v>
      </c>
      <c r="AL1118" s="342"/>
    </row>
    <row r="1119" spans="3:38" ht="14" x14ac:dyDescent="0.35">
      <c r="C1119" s="241"/>
      <c r="D1119" s="225" t="str">
        <f>IF(ISBLANK(Tableau2[[#This Row],[Date de signature]]),"",UPPER(TEXT(Tableau2[[#This Row],[Date de signature]],"mmm")))</f>
        <v/>
      </c>
      <c r="E1119" s="231" t="str">
        <f>IF(ISBLANK(Tableau2[[#This Row],[Date de signature]]),"",UPPER(TEXT(Tableau2[[#This Row],[Date de signature]],"AAAA")))</f>
        <v/>
      </c>
      <c r="F1119" s="240"/>
      <c r="G1119" s="242"/>
      <c r="H1119" s="328"/>
      <c r="I1119" s="327"/>
      <c r="J1119" s="333"/>
      <c r="K1119" s="324" t="str">
        <f>IFERROR(VLOOKUP(Tableau2[[#This Row],[Nom association/Sigle]],Tableau1[],2,FALSE),"")</f>
        <v/>
      </c>
      <c r="L1119" s="324" t="str">
        <f>IFERROR(VLOOKUP(Tableau2[[#This Row],[Nom association/Sigle]],Tableau1[],4,FALSE),"")</f>
        <v/>
      </c>
      <c r="M1119" s="324" t="str">
        <f>IFERROR(VLOOKUP(Tableau2[[#This Row],[Nom association/Sigle]],Tableau1[],5,FALSE),"")</f>
        <v/>
      </c>
      <c r="N1119" s="73" t="str">
        <f>IFERROR(VLOOKUP(Tableau2[[#This Row],[Nom association/Sigle]],Tableau1[],6,FALSE),"")</f>
        <v/>
      </c>
      <c r="O1119" s="324" t="str">
        <f>IFERROR(VLOOKUP(Tableau2[[#This Row],[Nom association/Sigle]],Tableau1[],7,FALSE),"")</f>
        <v/>
      </c>
      <c r="P1119" s="222"/>
      <c r="Q1119" s="333"/>
      <c r="R1119" s="222"/>
      <c r="S1119" s="223"/>
      <c r="T1119" s="224"/>
      <c r="U1119" s="224"/>
      <c r="V1119" s="222"/>
      <c r="W1119" s="220"/>
      <c r="X1119" s="220" t="str">
        <f>IF(ISBLANK(Tableau2[[#This Row],[Date de début]]),"",UPPER(TEXT(Tableau2[[#This Row],[Date de début]],"mmm")))</f>
        <v/>
      </c>
      <c r="Y1119" s="219" t="str">
        <f>IF(ISBLANK(Tableau2[[#This Row],[Date de début]]),"",UPPER(TEXT(Tableau2[[#This Row],[Date de début]],"AAAA")))</f>
        <v/>
      </c>
      <c r="Z1119" s="220"/>
      <c r="AA1119" s="218" t="str">
        <f>IF(ISBLANK(Tableau2[[#This Row],[Date de fin]]),"",UPPER(TEXT(Tableau2[[#This Row],[Date de fin]],"mmm")))</f>
        <v/>
      </c>
      <c r="AB1119" s="221" t="str">
        <f>IF(ISBLANK(Tableau2[[#This Row],[Date de fin]]),"",UPPER(TEXT(Tableau2[[#This Row],[Date de fin]],"AAAA")))</f>
        <v/>
      </c>
      <c r="AC1119" s="229">
        <f>DATEDIF(Tableau2[[#This Row],[Date de début]],Tableau2[[#This Row],[Date de fin]],"m")</f>
        <v>0</v>
      </c>
      <c r="AD1119" s="224"/>
      <c r="AE1119" s="225"/>
      <c r="AF1119" s="225"/>
      <c r="AG1119" s="222"/>
      <c r="AH1119" s="227"/>
      <c r="AI1119" s="226"/>
      <c r="AJ1119" s="340"/>
      <c r="AK1119" s="341">
        <f t="shared" si="19"/>
        <v>0</v>
      </c>
      <c r="AL1119" s="342"/>
    </row>
    <row r="1120" spans="3:38" ht="14" x14ac:dyDescent="0.35">
      <c r="C1120" s="241"/>
      <c r="D1120" s="225" t="str">
        <f>IF(ISBLANK(Tableau2[[#This Row],[Date de signature]]),"",UPPER(TEXT(Tableau2[[#This Row],[Date de signature]],"mmm")))</f>
        <v/>
      </c>
      <c r="E1120" s="231" t="str">
        <f>IF(ISBLANK(Tableau2[[#This Row],[Date de signature]]),"",UPPER(TEXT(Tableau2[[#This Row],[Date de signature]],"AAAA")))</f>
        <v/>
      </c>
      <c r="F1120" s="240"/>
      <c r="G1120" s="242"/>
      <c r="H1120" s="328"/>
      <c r="I1120" s="327"/>
      <c r="J1120" s="333"/>
      <c r="K1120" s="324" t="str">
        <f>IFERROR(VLOOKUP(Tableau2[[#This Row],[Nom association/Sigle]],Tableau1[],2,FALSE),"")</f>
        <v/>
      </c>
      <c r="L1120" s="324" t="str">
        <f>IFERROR(VLOOKUP(Tableau2[[#This Row],[Nom association/Sigle]],Tableau1[],4,FALSE),"")</f>
        <v/>
      </c>
      <c r="M1120" s="324" t="str">
        <f>IFERROR(VLOOKUP(Tableau2[[#This Row],[Nom association/Sigle]],Tableau1[],5,FALSE),"")</f>
        <v/>
      </c>
      <c r="N1120" s="73" t="str">
        <f>IFERROR(VLOOKUP(Tableau2[[#This Row],[Nom association/Sigle]],Tableau1[],6,FALSE),"")</f>
        <v/>
      </c>
      <c r="O1120" s="324" t="str">
        <f>IFERROR(VLOOKUP(Tableau2[[#This Row],[Nom association/Sigle]],Tableau1[],7,FALSE),"")</f>
        <v/>
      </c>
      <c r="P1120" s="222"/>
      <c r="Q1120" s="333"/>
      <c r="R1120" s="222"/>
      <c r="S1120" s="223"/>
      <c r="T1120" s="224"/>
      <c r="U1120" s="224"/>
      <c r="V1120" s="222"/>
      <c r="W1120" s="220"/>
      <c r="X1120" s="220" t="str">
        <f>IF(ISBLANK(Tableau2[[#This Row],[Date de début]]),"",UPPER(TEXT(Tableau2[[#This Row],[Date de début]],"mmm")))</f>
        <v/>
      </c>
      <c r="Y1120" s="219" t="str">
        <f>IF(ISBLANK(Tableau2[[#This Row],[Date de début]]),"",UPPER(TEXT(Tableau2[[#This Row],[Date de début]],"AAAA")))</f>
        <v/>
      </c>
      <c r="Z1120" s="220"/>
      <c r="AA1120" s="218" t="str">
        <f>IF(ISBLANK(Tableau2[[#This Row],[Date de fin]]),"",UPPER(TEXT(Tableau2[[#This Row],[Date de fin]],"mmm")))</f>
        <v/>
      </c>
      <c r="AB1120" s="221" t="str">
        <f>IF(ISBLANK(Tableau2[[#This Row],[Date de fin]]),"",UPPER(TEXT(Tableau2[[#This Row],[Date de fin]],"AAAA")))</f>
        <v/>
      </c>
      <c r="AC1120" s="229">
        <f>DATEDIF(Tableau2[[#This Row],[Date de début]],Tableau2[[#This Row],[Date de fin]],"m")</f>
        <v>0</v>
      </c>
      <c r="AD1120" s="224"/>
      <c r="AE1120" s="225"/>
      <c r="AF1120" s="225"/>
      <c r="AG1120" s="222"/>
      <c r="AH1120" s="227"/>
      <c r="AI1120" s="226"/>
      <c r="AJ1120" s="340"/>
      <c r="AK1120" s="341">
        <f t="shared" si="19"/>
        <v>0</v>
      </c>
      <c r="AL1120" s="342"/>
    </row>
    <row r="1121" spans="3:38" ht="14" x14ac:dyDescent="0.35">
      <c r="C1121" s="241"/>
      <c r="D1121" s="225" t="str">
        <f>IF(ISBLANK(Tableau2[[#This Row],[Date de signature]]),"",UPPER(TEXT(Tableau2[[#This Row],[Date de signature]],"mmm")))</f>
        <v/>
      </c>
      <c r="E1121" s="231" t="str">
        <f>IF(ISBLANK(Tableau2[[#This Row],[Date de signature]]),"",UPPER(TEXT(Tableau2[[#This Row],[Date de signature]],"AAAA")))</f>
        <v/>
      </c>
      <c r="F1121" s="240"/>
      <c r="G1121" s="242"/>
      <c r="H1121" s="328"/>
      <c r="I1121" s="327"/>
      <c r="J1121" s="333"/>
      <c r="K1121" s="324" t="str">
        <f>IFERROR(VLOOKUP(Tableau2[[#This Row],[Nom association/Sigle]],Tableau1[],2,FALSE),"")</f>
        <v/>
      </c>
      <c r="L1121" s="324" t="str">
        <f>IFERROR(VLOOKUP(Tableau2[[#This Row],[Nom association/Sigle]],Tableau1[],4,FALSE),"")</f>
        <v/>
      </c>
      <c r="M1121" s="324" t="str">
        <f>IFERROR(VLOOKUP(Tableau2[[#This Row],[Nom association/Sigle]],Tableau1[],5,FALSE),"")</f>
        <v/>
      </c>
      <c r="N1121" s="73" t="str">
        <f>IFERROR(VLOOKUP(Tableau2[[#This Row],[Nom association/Sigle]],Tableau1[],6,FALSE),"")</f>
        <v/>
      </c>
      <c r="O1121" s="324" t="str">
        <f>IFERROR(VLOOKUP(Tableau2[[#This Row],[Nom association/Sigle]],Tableau1[],7,FALSE),"")</f>
        <v/>
      </c>
      <c r="P1121" s="222"/>
      <c r="Q1121" s="333"/>
      <c r="R1121" s="222"/>
      <c r="S1121" s="223"/>
      <c r="T1121" s="224"/>
      <c r="U1121" s="224"/>
      <c r="V1121" s="222"/>
      <c r="W1121" s="220"/>
      <c r="X1121" s="220" t="str">
        <f>IF(ISBLANK(Tableau2[[#This Row],[Date de début]]),"",UPPER(TEXT(Tableau2[[#This Row],[Date de début]],"mmm")))</f>
        <v/>
      </c>
      <c r="Y1121" s="219" t="str">
        <f>IF(ISBLANK(Tableau2[[#This Row],[Date de début]]),"",UPPER(TEXT(Tableau2[[#This Row],[Date de début]],"AAAA")))</f>
        <v/>
      </c>
      <c r="Z1121" s="220"/>
      <c r="AA1121" s="218" t="str">
        <f>IF(ISBLANK(Tableau2[[#This Row],[Date de fin]]),"",UPPER(TEXT(Tableau2[[#This Row],[Date de fin]],"mmm")))</f>
        <v/>
      </c>
      <c r="AB1121" s="221" t="str">
        <f>IF(ISBLANK(Tableau2[[#This Row],[Date de fin]]),"",UPPER(TEXT(Tableau2[[#This Row],[Date de fin]],"AAAA")))</f>
        <v/>
      </c>
      <c r="AC1121" s="229">
        <f>DATEDIF(Tableau2[[#This Row],[Date de début]],Tableau2[[#This Row],[Date de fin]],"m")</f>
        <v>0</v>
      </c>
      <c r="AD1121" s="224"/>
      <c r="AE1121" s="225"/>
      <c r="AF1121" s="225"/>
      <c r="AG1121" s="222"/>
      <c r="AH1121" s="227"/>
      <c r="AI1121" s="226"/>
      <c r="AJ1121" s="340"/>
      <c r="AK1121" s="341">
        <f t="shared" si="19"/>
        <v>0</v>
      </c>
      <c r="AL1121" s="342"/>
    </row>
    <row r="1122" spans="3:38" ht="14" x14ac:dyDescent="0.35">
      <c r="C1122" s="241"/>
      <c r="D1122" s="225" t="str">
        <f>IF(ISBLANK(Tableau2[[#This Row],[Date de signature]]),"",UPPER(TEXT(Tableau2[[#This Row],[Date de signature]],"mmm")))</f>
        <v/>
      </c>
      <c r="E1122" s="231" t="str">
        <f>IF(ISBLANK(Tableau2[[#This Row],[Date de signature]]),"",UPPER(TEXT(Tableau2[[#This Row],[Date de signature]],"AAAA")))</f>
        <v/>
      </c>
      <c r="F1122" s="240"/>
      <c r="G1122" s="242"/>
      <c r="H1122" s="328"/>
      <c r="I1122" s="327"/>
      <c r="J1122" s="333"/>
      <c r="K1122" s="324" t="str">
        <f>IFERROR(VLOOKUP(Tableau2[[#This Row],[Nom association/Sigle]],Tableau1[],2,FALSE),"")</f>
        <v/>
      </c>
      <c r="L1122" s="324" t="str">
        <f>IFERROR(VLOOKUP(Tableau2[[#This Row],[Nom association/Sigle]],Tableau1[],4,FALSE),"")</f>
        <v/>
      </c>
      <c r="M1122" s="324" t="str">
        <f>IFERROR(VLOOKUP(Tableau2[[#This Row],[Nom association/Sigle]],Tableau1[],5,FALSE),"")</f>
        <v/>
      </c>
      <c r="N1122" s="73" t="str">
        <f>IFERROR(VLOOKUP(Tableau2[[#This Row],[Nom association/Sigle]],Tableau1[],6,FALSE),"")</f>
        <v/>
      </c>
      <c r="O1122" s="324" t="str">
        <f>IFERROR(VLOOKUP(Tableau2[[#This Row],[Nom association/Sigle]],Tableau1[],7,FALSE),"")</f>
        <v/>
      </c>
      <c r="P1122" s="222"/>
      <c r="Q1122" s="333"/>
      <c r="R1122" s="222"/>
      <c r="S1122" s="223"/>
      <c r="T1122" s="224"/>
      <c r="U1122" s="224"/>
      <c r="V1122" s="222"/>
      <c r="W1122" s="220"/>
      <c r="X1122" s="220" t="str">
        <f>IF(ISBLANK(Tableau2[[#This Row],[Date de début]]),"",UPPER(TEXT(Tableau2[[#This Row],[Date de début]],"mmm")))</f>
        <v/>
      </c>
      <c r="Y1122" s="219" t="str">
        <f>IF(ISBLANK(Tableau2[[#This Row],[Date de début]]),"",UPPER(TEXT(Tableau2[[#This Row],[Date de début]],"AAAA")))</f>
        <v/>
      </c>
      <c r="Z1122" s="220"/>
      <c r="AA1122" s="218" t="str">
        <f>IF(ISBLANK(Tableau2[[#This Row],[Date de fin]]),"",UPPER(TEXT(Tableau2[[#This Row],[Date de fin]],"mmm")))</f>
        <v/>
      </c>
      <c r="AB1122" s="221" t="str">
        <f>IF(ISBLANK(Tableau2[[#This Row],[Date de fin]]),"",UPPER(TEXT(Tableau2[[#This Row],[Date de fin]],"AAAA")))</f>
        <v/>
      </c>
      <c r="AC1122" s="229">
        <f>DATEDIF(Tableau2[[#This Row],[Date de début]],Tableau2[[#This Row],[Date de fin]],"m")</f>
        <v>0</v>
      </c>
      <c r="AD1122" s="224"/>
      <c r="AE1122" s="225"/>
      <c r="AF1122" s="225"/>
      <c r="AG1122" s="222"/>
      <c r="AH1122" s="227"/>
      <c r="AI1122" s="226"/>
      <c r="AJ1122" s="340"/>
      <c r="AK1122" s="341">
        <f t="shared" si="19"/>
        <v>0</v>
      </c>
      <c r="AL1122" s="342"/>
    </row>
    <row r="1123" spans="3:38" ht="14" x14ac:dyDescent="0.35">
      <c r="C1123" s="241"/>
      <c r="D1123" s="225" t="str">
        <f>IF(ISBLANK(Tableau2[[#This Row],[Date de signature]]),"",UPPER(TEXT(Tableau2[[#This Row],[Date de signature]],"mmm")))</f>
        <v/>
      </c>
      <c r="E1123" s="231" t="str">
        <f>IF(ISBLANK(Tableau2[[#This Row],[Date de signature]]),"",UPPER(TEXT(Tableau2[[#This Row],[Date de signature]],"AAAA")))</f>
        <v/>
      </c>
      <c r="F1123" s="240"/>
      <c r="G1123" s="242"/>
      <c r="H1123" s="328"/>
      <c r="I1123" s="327"/>
      <c r="J1123" s="333"/>
      <c r="K1123" s="324" t="str">
        <f>IFERROR(VLOOKUP(Tableau2[[#This Row],[Nom association/Sigle]],Tableau1[],2,FALSE),"")</f>
        <v/>
      </c>
      <c r="L1123" s="324" t="str">
        <f>IFERROR(VLOOKUP(Tableau2[[#This Row],[Nom association/Sigle]],Tableau1[],4,FALSE),"")</f>
        <v/>
      </c>
      <c r="M1123" s="324" t="str">
        <f>IFERROR(VLOOKUP(Tableau2[[#This Row],[Nom association/Sigle]],Tableau1[],5,FALSE),"")</f>
        <v/>
      </c>
      <c r="N1123" s="73" t="str">
        <f>IFERROR(VLOOKUP(Tableau2[[#This Row],[Nom association/Sigle]],Tableau1[],6,FALSE),"")</f>
        <v/>
      </c>
      <c r="O1123" s="324" t="str">
        <f>IFERROR(VLOOKUP(Tableau2[[#This Row],[Nom association/Sigle]],Tableau1[],7,FALSE),"")</f>
        <v/>
      </c>
      <c r="P1123" s="222"/>
      <c r="Q1123" s="333"/>
      <c r="R1123" s="222"/>
      <c r="S1123" s="223"/>
      <c r="T1123" s="224"/>
      <c r="U1123" s="224"/>
      <c r="V1123" s="222"/>
      <c r="W1123" s="220"/>
      <c r="X1123" s="220" t="str">
        <f>IF(ISBLANK(Tableau2[[#This Row],[Date de début]]),"",UPPER(TEXT(Tableau2[[#This Row],[Date de début]],"mmm")))</f>
        <v/>
      </c>
      <c r="Y1123" s="219" t="str">
        <f>IF(ISBLANK(Tableau2[[#This Row],[Date de début]]),"",UPPER(TEXT(Tableau2[[#This Row],[Date de début]],"AAAA")))</f>
        <v/>
      </c>
      <c r="Z1123" s="220"/>
      <c r="AA1123" s="218" t="str">
        <f>IF(ISBLANK(Tableau2[[#This Row],[Date de fin]]),"",UPPER(TEXT(Tableau2[[#This Row],[Date de fin]],"mmm")))</f>
        <v/>
      </c>
      <c r="AB1123" s="221" t="str">
        <f>IF(ISBLANK(Tableau2[[#This Row],[Date de fin]]),"",UPPER(TEXT(Tableau2[[#This Row],[Date de fin]],"AAAA")))</f>
        <v/>
      </c>
      <c r="AC1123" s="229">
        <f>DATEDIF(Tableau2[[#This Row],[Date de début]],Tableau2[[#This Row],[Date de fin]],"m")</f>
        <v>0</v>
      </c>
      <c r="AD1123" s="224"/>
      <c r="AE1123" s="225"/>
      <c r="AF1123" s="225"/>
      <c r="AG1123" s="222"/>
      <c r="AH1123" s="227"/>
      <c r="AI1123" s="226"/>
      <c r="AJ1123" s="340"/>
      <c r="AK1123" s="341">
        <f t="shared" si="19"/>
        <v>0</v>
      </c>
      <c r="AL1123" s="342"/>
    </row>
    <row r="1124" spans="3:38" ht="14" x14ac:dyDescent="0.35">
      <c r="C1124" s="241"/>
      <c r="D1124" s="225" t="str">
        <f>IF(ISBLANK(Tableau2[[#This Row],[Date de signature]]),"",UPPER(TEXT(Tableau2[[#This Row],[Date de signature]],"mmm")))</f>
        <v/>
      </c>
      <c r="E1124" s="231" t="str">
        <f>IF(ISBLANK(Tableau2[[#This Row],[Date de signature]]),"",UPPER(TEXT(Tableau2[[#This Row],[Date de signature]],"AAAA")))</f>
        <v/>
      </c>
      <c r="F1124" s="240"/>
      <c r="G1124" s="242"/>
      <c r="H1124" s="328"/>
      <c r="I1124" s="327"/>
      <c r="J1124" s="333"/>
      <c r="K1124" s="324" t="str">
        <f>IFERROR(VLOOKUP(Tableau2[[#This Row],[Nom association/Sigle]],Tableau1[],2,FALSE),"")</f>
        <v/>
      </c>
      <c r="L1124" s="324" t="str">
        <f>IFERROR(VLOOKUP(Tableau2[[#This Row],[Nom association/Sigle]],Tableau1[],4,FALSE),"")</f>
        <v/>
      </c>
      <c r="M1124" s="324" t="str">
        <f>IFERROR(VLOOKUP(Tableau2[[#This Row],[Nom association/Sigle]],Tableau1[],5,FALSE),"")</f>
        <v/>
      </c>
      <c r="N1124" s="73" t="str">
        <f>IFERROR(VLOOKUP(Tableau2[[#This Row],[Nom association/Sigle]],Tableau1[],6,FALSE),"")</f>
        <v/>
      </c>
      <c r="O1124" s="324" t="str">
        <f>IFERROR(VLOOKUP(Tableau2[[#This Row],[Nom association/Sigle]],Tableau1[],7,FALSE),"")</f>
        <v/>
      </c>
      <c r="P1124" s="222"/>
      <c r="Q1124" s="333"/>
      <c r="R1124" s="222"/>
      <c r="S1124" s="223"/>
      <c r="T1124" s="224"/>
      <c r="U1124" s="224"/>
      <c r="V1124" s="222"/>
      <c r="W1124" s="220"/>
      <c r="X1124" s="220" t="str">
        <f>IF(ISBLANK(Tableau2[[#This Row],[Date de début]]),"",UPPER(TEXT(Tableau2[[#This Row],[Date de début]],"mmm")))</f>
        <v/>
      </c>
      <c r="Y1124" s="219" t="str">
        <f>IF(ISBLANK(Tableau2[[#This Row],[Date de début]]),"",UPPER(TEXT(Tableau2[[#This Row],[Date de début]],"AAAA")))</f>
        <v/>
      </c>
      <c r="Z1124" s="220"/>
      <c r="AA1124" s="218" t="str">
        <f>IF(ISBLANK(Tableau2[[#This Row],[Date de fin]]),"",UPPER(TEXT(Tableau2[[#This Row],[Date de fin]],"mmm")))</f>
        <v/>
      </c>
      <c r="AB1124" s="221" t="str">
        <f>IF(ISBLANK(Tableau2[[#This Row],[Date de fin]]),"",UPPER(TEXT(Tableau2[[#This Row],[Date de fin]],"AAAA")))</f>
        <v/>
      </c>
      <c r="AC1124" s="229">
        <f>DATEDIF(Tableau2[[#This Row],[Date de début]],Tableau2[[#This Row],[Date de fin]],"m")</f>
        <v>0</v>
      </c>
      <c r="AD1124" s="224"/>
      <c r="AE1124" s="225"/>
      <c r="AF1124" s="225"/>
      <c r="AG1124" s="222"/>
      <c r="AH1124" s="227"/>
      <c r="AI1124" s="226"/>
      <c r="AJ1124" s="340"/>
      <c r="AK1124" s="341">
        <f t="shared" si="19"/>
        <v>0</v>
      </c>
      <c r="AL1124" s="342"/>
    </row>
    <row r="1125" spans="3:38" ht="14" x14ac:dyDescent="0.35">
      <c r="C1125" s="241"/>
      <c r="D1125" s="225" t="str">
        <f>IF(ISBLANK(Tableau2[[#This Row],[Date de signature]]),"",UPPER(TEXT(Tableau2[[#This Row],[Date de signature]],"mmm")))</f>
        <v/>
      </c>
      <c r="E1125" s="231" t="str">
        <f>IF(ISBLANK(Tableau2[[#This Row],[Date de signature]]),"",UPPER(TEXT(Tableau2[[#This Row],[Date de signature]],"AAAA")))</f>
        <v/>
      </c>
      <c r="F1125" s="240"/>
      <c r="G1125" s="242"/>
      <c r="H1125" s="328"/>
      <c r="I1125" s="327"/>
      <c r="J1125" s="333"/>
      <c r="K1125" s="324" t="str">
        <f>IFERROR(VLOOKUP(Tableau2[[#This Row],[Nom association/Sigle]],Tableau1[],2,FALSE),"")</f>
        <v/>
      </c>
      <c r="L1125" s="324" t="str">
        <f>IFERROR(VLOOKUP(Tableau2[[#This Row],[Nom association/Sigle]],Tableau1[],4,FALSE),"")</f>
        <v/>
      </c>
      <c r="M1125" s="324" t="str">
        <f>IFERROR(VLOOKUP(Tableau2[[#This Row],[Nom association/Sigle]],Tableau1[],5,FALSE),"")</f>
        <v/>
      </c>
      <c r="N1125" s="73" t="str">
        <f>IFERROR(VLOOKUP(Tableau2[[#This Row],[Nom association/Sigle]],Tableau1[],6,FALSE),"")</f>
        <v/>
      </c>
      <c r="O1125" s="324" t="str">
        <f>IFERROR(VLOOKUP(Tableau2[[#This Row],[Nom association/Sigle]],Tableau1[],7,FALSE),"")</f>
        <v/>
      </c>
      <c r="P1125" s="222"/>
      <c r="Q1125" s="333"/>
      <c r="R1125" s="222"/>
      <c r="S1125" s="223"/>
      <c r="T1125" s="224"/>
      <c r="U1125" s="224"/>
      <c r="V1125" s="222"/>
      <c r="W1125" s="220"/>
      <c r="X1125" s="220" t="str">
        <f>IF(ISBLANK(Tableau2[[#This Row],[Date de début]]),"",UPPER(TEXT(Tableau2[[#This Row],[Date de début]],"mmm")))</f>
        <v/>
      </c>
      <c r="Y1125" s="219" t="str">
        <f>IF(ISBLANK(Tableau2[[#This Row],[Date de début]]),"",UPPER(TEXT(Tableau2[[#This Row],[Date de début]],"AAAA")))</f>
        <v/>
      </c>
      <c r="Z1125" s="220"/>
      <c r="AA1125" s="218" t="str">
        <f>IF(ISBLANK(Tableau2[[#This Row],[Date de fin]]),"",UPPER(TEXT(Tableau2[[#This Row],[Date de fin]],"mmm")))</f>
        <v/>
      </c>
      <c r="AB1125" s="221" t="str">
        <f>IF(ISBLANK(Tableau2[[#This Row],[Date de fin]]),"",UPPER(TEXT(Tableau2[[#This Row],[Date de fin]],"AAAA")))</f>
        <v/>
      </c>
      <c r="AC1125" s="229">
        <f>DATEDIF(Tableau2[[#This Row],[Date de début]],Tableau2[[#This Row],[Date de fin]],"m")</f>
        <v>0</v>
      </c>
      <c r="AD1125" s="224"/>
      <c r="AE1125" s="225"/>
      <c r="AF1125" s="225"/>
      <c r="AG1125" s="222"/>
      <c r="AH1125" s="227"/>
      <c r="AI1125" s="226"/>
      <c r="AJ1125" s="340"/>
      <c r="AK1125" s="341">
        <f t="shared" si="19"/>
        <v>0</v>
      </c>
      <c r="AL1125" s="342"/>
    </row>
    <row r="1126" spans="3:38" ht="14" x14ac:dyDescent="0.35">
      <c r="C1126" s="241"/>
      <c r="D1126" s="225" t="str">
        <f>IF(ISBLANK(Tableau2[[#This Row],[Date de signature]]),"",UPPER(TEXT(Tableau2[[#This Row],[Date de signature]],"mmm")))</f>
        <v/>
      </c>
      <c r="E1126" s="231" t="str">
        <f>IF(ISBLANK(Tableau2[[#This Row],[Date de signature]]),"",UPPER(TEXT(Tableau2[[#This Row],[Date de signature]],"AAAA")))</f>
        <v/>
      </c>
      <c r="F1126" s="240"/>
      <c r="G1126" s="242"/>
      <c r="H1126" s="328"/>
      <c r="I1126" s="327"/>
      <c r="J1126" s="333"/>
      <c r="K1126" s="324" t="str">
        <f>IFERROR(VLOOKUP(Tableau2[[#This Row],[Nom association/Sigle]],Tableau1[],2,FALSE),"")</f>
        <v/>
      </c>
      <c r="L1126" s="324" t="str">
        <f>IFERROR(VLOOKUP(Tableau2[[#This Row],[Nom association/Sigle]],Tableau1[],4,FALSE),"")</f>
        <v/>
      </c>
      <c r="M1126" s="324" t="str">
        <f>IFERROR(VLOOKUP(Tableau2[[#This Row],[Nom association/Sigle]],Tableau1[],5,FALSE),"")</f>
        <v/>
      </c>
      <c r="N1126" s="73" t="str">
        <f>IFERROR(VLOOKUP(Tableau2[[#This Row],[Nom association/Sigle]],Tableau1[],6,FALSE),"")</f>
        <v/>
      </c>
      <c r="O1126" s="324" t="str">
        <f>IFERROR(VLOOKUP(Tableau2[[#This Row],[Nom association/Sigle]],Tableau1[],7,FALSE),"")</f>
        <v/>
      </c>
      <c r="P1126" s="222"/>
      <c r="Q1126" s="333"/>
      <c r="R1126" s="222"/>
      <c r="S1126" s="223"/>
      <c r="T1126" s="224"/>
      <c r="U1126" s="224"/>
      <c r="V1126" s="222"/>
      <c r="W1126" s="220"/>
      <c r="X1126" s="220" t="str">
        <f>IF(ISBLANK(Tableau2[[#This Row],[Date de début]]),"",UPPER(TEXT(Tableau2[[#This Row],[Date de début]],"mmm")))</f>
        <v/>
      </c>
      <c r="Y1126" s="219" t="str">
        <f>IF(ISBLANK(Tableau2[[#This Row],[Date de début]]),"",UPPER(TEXT(Tableau2[[#This Row],[Date de début]],"AAAA")))</f>
        <v/>
      </c>
      <c r="Z1126" s="220"/>
      <c r="AA1126" s="218" t="str">
        <f>IF(ISBLANK(Tableau2[[#This Row],[Date de fin]]),"",UPPER(TEXT(Tableau2[[#This Row],[Date de fin]],"mmm")))</f>
        <v/>
      </c>
      <c r="AB1126" s="221" t="str">
        <f>IF(ISBLANK(Tableau2[[#This Row],[Date de fin]]),"",UPPER(TEXT(Tableau2[[#This Row],[Date de fin]],"AAAA")))</f>
        <v/>
      </c>
      <c r="AC1126" s="229">
        <f>DATEDIF(Tableau2[[#This Row],[Date de début]],Tableau2[[#This Row],[Date de fin]],"m")</f>
        <v>0</v>
      </c>
      <c r="AD1126" s="224"/>
      <c r="AE1126" s="225"/>
      <c r="AF1126" s="225"/>
      <c r="AG1126" s="222"/>
      <c r="AH1126" s="227"/>
      <c r="AI1126" s="226"/>
      <c r="AJ1126" s="340"/>
      <c r="AK1126" s="341">
        <f t="shared" si="19"/>
        <v>0</v>
      </c>
      <c r="AL1126" s="342"/>
    </row>
    <row r="1127" spans="3:38" ht="14" x14ac:dyDescent="0.35">
      <c r="C1127" s="241"/>
      <c r="D1127" s="225" t="str">
        <f>IF(ISBLANK(Tableau2[[#This Row],[Date de signature]]),"",UPPER(TEXT(Tableau2[[#This Row],[Date de signature]],"mmm")))</f>
        <v/>
      </c>
      <c r="E1127" s="231" t="str">
        <f>IF(ISBLANK(Tableau2[[#This Row],[Date de signature]]),"",UPPER(TEXT(Tableau2[[#This Row],[Date de signature]],"AAAA")))</f>
        <v/>
      </c>
      <c r="F1127" s="240"/>
      <c r="G1127" s="242"/>
      <c r="H1127" s="328"/>
      <c r="I1127" s="327"/>
      <c r="J1127" s="333"/>
      <c r="K1127" s="324" t="str">
        <f>IFERROR(VLOOKUP(Tableau2[[#This Row],[Nom association/Sigle]],Tableau1[],2,FALSE),"")</f>
        <v/>
      </c>
      <c r="L1127" s="324" t="str">
        <f>IFERROR(VLOOKUP(Tableau2[[#This Row],[Nom association/Sigle]],Tableau1[],4,FALSE),"")</f>
        <v/>
      </c>
      <c r="M1127" s="324" t="str">
        <f>IFERROR(VLOOKUP(Tableau2[[#This Row],[Nom association/Sigle]],Tableau1[],5,FALSE),"")</f>
        <v/>
      </c>
      <c r="N1127" s="73" t="str">
        <f>IFERROR(VLOOKUP(Tableau2[[#This Row],[Nom association/Sigle]],Tableau1[],6,FALSE),"")</f>
        <v/>
      </c>
      <c r="O1127" s="324" t="str">
        <f>IFERROR(VLOOKUP(Tableau2[[#This Row],[Nom association/Sigle]],Tableau1[],7,FALSE),"")</f>
        <v/>
      </c>
      <c r="P1127" s="222"/>
      <c r="Q1127" s="333"/>
      <c r="R1127" s="222"/>
      <c r="S1127" s="223"/>
      <c r="T1127" s="224"/>
      <c r="U1127" s="224"/>
      <c r="V1127" s="222"/>
      <c r="W1127" s="220"/>
      <c r="X1127" s="220" t="str">
        <f>IF(ISBLANK(Tableau2[[#This Row],[Date de début]]),"",UPPER(TEXT(Tableau2[[#This Row],[Date de début]],"mmm")))</f>
        <v/>
      </c>
      <c r="Y1127" s="219" t="str">
        <f>IF(ISBLANK(Tableau2[[#This Row],[Date de début]]),"",UPPER(TEXT(Tableau2[[#This Row],[Date de début]],"AAAA")))</f>
        <v/>
      </c>
      <c r="Z1127" s="220"/>
      <c r="AA1127" s="218" t="str">
        <f>IF(ISBLANK(Tableau2[[#This Row],[Date de fin]]),"",UPPER(TEXT(Tableau2[[#This Row],[Date de fin]],"mmm")))</f>
        <v/>
      </c>
      <c r="AB1127" s="221" t="str">
        <f>IF(ISBLANK(Tableau2[[#This Row],[Date de fin]]),"",UPPER(TEXT(Tableau2[[#This Row],[Date de fin]],"AAAA")))</f>
        <v/>
      </c>
      <c r="AC1127" s="229">
        <f>DATEDIF(Tableau2[[#This Row],[Date de début]],Tableau2[[#This Row],[Date de fin]],"m")</f>
        <v>0</v>
      </c>
      <c r="AD1127" s="224"/>
      <c r="AE1127" s="225"/>
      <c r="AF1127" s="225"/>
      <c r="AG1127" s="222"/>
      <c r="AH1127" s="227"/>
      <c r="AI1127" s="226"/>
      <c r="AJ1127" s="340"/>
      <c r="AK1127" s="341">
        <f t="shared" si="19"/>
        <v>0</v>
      </c>
      <c r="AL1127" s="342"/>
    </row>
    <row r="1128" spans="3:38" ht="14" x14ac:dyDescent="0.35">
      <c r="C1128" s="241"/>
      <c r="D1128" s="225" t="str">
        <f>IF(ISBLANK(Tableau2[[#This Row],[Date de signature]]),"",UPPER(TEXT(Tableau2[[#This Row],[Date de signature]],"mmm")))</f>
        <v/>
      </c>
      <c r="E1128" s="231" t="str">
        <f>IF(ISBLANK(Tableau2[[#This Row],[Date de signature]]),"",UPPER(TEXT(Tableau2[[#This Row],[Date de signature]],"AAAA")))</f>
        <v/>
      </c>
      <c r="F1128" s="240"/>
      <c r="G1128" s="242"/>
      <c r="H1128" s="328"/>
      <c r="I1128" s="327"/>
      <c r="J1128" s="333"/>
      <c r="K1128" s="324" t="str">
        <f>IFERROR(VLOOKUP(Tableau2[[#This Row],[Nom association/Sigle]],Tableau1[],2,FALSE),"")</f>
        <v/>
      </c>
      <c r="L1128" s="324" t="str">
        <f>IFERROR(VLOOKUP(Tableau2[[#This Row],[Nom association/Sigle]],Tableau1[],4,FALSE),"")</f>
        <v/>
      </c>
      <c r="M1128" s="324" t="str">
        <f>IFERROR(VLOOKUP(Tableau2[[#This Row],[Nom association/Sigle]],Tableau1[],5,FALSE),"")</f>
        <v/>
      </c>
      <c r="N1128" s="73" t="str">
        <f>IFERROR(VLOOKUP(Tableau2[[#This Row],[Nom association/Sigle]],Tableau1[],6,FALSE),"")</f>
        <v/>
      </c>
      <c r="O1128" s="324" t="str">
        <f>IFERROR(VLOOKUP(Tableau2[[#This Row],[Nom association/Sigle]],Tableau1[],7,FALSE),"")</f>
        <v/>
      </c>
      <c r="P1128" s="222"/>
      <c r="Q1128" s="333"/>
      <c r="R1128" s="222"/>
      <c r="S1128" s="223"/>
      <c r="T1128" s="224"/>
      <c r="U1128" s="224"/>
      <c r="V1128" s="222"/>
      <c r="W1128" s="220"/>
      <c r="X1128" s="220" t="str">
        <f>IF(ISBLANK(Tableau2[[#This Row],[Date de début]]),"",UPPER(TEXT(Tableau2[[#This Row],[Date de début]],"mmm")))</f>
        <v/>
      </c>
      <c r="Y1128" s="219" t="str">
        <f>IF(ISBLANK(Tableau2[[#This Row],[Date de début]]),"",UPPER(TEXT(Tableau2[[#This Row],[Date de début]],"AAAA")))</f>
        <v/>
      </c>
      <c r="Z1128" s="220"/>
      <c r="AA1128" s="218" t="str">
        <f>IF(ISBLANK(Tableau2[[#This Row],[Date de fin]]),"",UPPER(TEXT(Tableau2[[#This Row],[Date de fin]],"mmm")))</f>
        <v/>
      </c>
      <c r="AB1128" s="221" t="str">
        <f>IF(ISBLANK(Tableau2[[#This Row],[Date de fin]]),"",UPPER(TEXT(Tableau2[[#This Row],[Date de fin]],"AAAA")))</f>
        <v/>
      </c>
      <c r="AC1128" s="229">
        <f>DATEDIF(Tableau2[[#This Row],[Date de début]],Tableau2[[#This Row],[Date de fin]],"m")</f>
        <v>0</v>
      </c>
      <c r="AD1128" s="224"/>
      <c r="AE1128" s="225"/>
      <c r="AF1128" s="225"/>
      <c r="AG1128" s="222"/>
      <c r="AH1128" s="227"/>
      <c r="AI1128" s="226"/>
      <c r="AJ1128" s="340"/>
      <c r="AK1128" s="341">
        <f t="shared" si="19"/>
        <v>0</v>
      </c>
      <c r="AL1128" s="342"/>
    </row>
    <row r="1129" spans="3:38" ht="14" x14ac:dyDescent="0.35">
      <c r="C1129" s="241"/>
      <c r="D1129" s="225" t="str">
        <f>IF(ISBLANK(Tableau2[[#This Row],[Date de signature]]),"",UPPER(TEXT(Tableau2[[#This Row],[Date de signature]],"mmm")))</f>
        <v/>
      </c>
      <c r="E1129" s="231" t="str">
        <f>IF(ISBLANK(Tableau2[[#This Row],[Date de signature]]),"",UPPER(TEXT(Tableau2[[#This Row],[Date de signature]],"AAAA")))</f>
        <v/>
      </c>
      <c r="F1129" s="240"/>
      <c r="G1129" s="242"/>
      <c r="H1129" s="328"/>
      <c r="I1129" s="327"/>
      <c r="J1129" s="333"/>
      <c r="K1129" s="324" t="str">
        <f>IFERROR(VLOOKUP(Tableau2[[#This Row],[Nom association/Sigle]],Tableau1[],2,FALSE),"")</f>
        <v/>
      </c>
      <c r="L1129" s="324" t="str">
        <f>IFERROR(VLOOKUP(Tableau2[[#This Row],[Nom association/Sigle]],Tableau1[],4,FALSE),"")</f>
        <v/>
      </c>
      <c r="M1129" s="324" t="str">
        <f>IFERROR(VLOOKUP(Tableau2[[#This Row],[Nom association/Sigle]],Tableau1[],5,FALSE),"")</f>
        <v/>
      </c>
      <c r="N1129" s="73" t="str">
        <f>IFERROR(VLOOKUP(Tableau2[[#This Row],[Nom association/Sigle]],Tableau1[],6,FALSE),"")</f>
        <v/>
      </c>
      <c r="O1129" s="324" t="str">
        <f>IFERROR(VLOOKUP(Tableau2[[#This Row],[Nom association/Sigle]],Tableau1[],7,FALSE),"")</f>
        <v/>
      </c>
      <c r="P1129" s="222"/>
      <c r="Q1129" s="333"/>
      <c r="R1129" s="222"/>
      <c r="S1129" s="223"/>
      <c r="T1129" s="224"/>
      <c r="U1129" s="224"/>
      <c r="V1129" s="222"/>
      <c r="W1129" s="220"/>
      <c r="X1129" s="220" t="str">
        <f>IF(ISBLANK(Tableau2[[#This Row],[Date de début]]),"",UPPER(TEXT(Tableau2[[#This Row],[Date de début]],"mmm")))</f>
        <v/>
      </c>
      <c r="Y1129" s="219" t="str">
        <f>IF(ISBLANK(Tableau2[[#This Row],[Date de début]]),"",UPPER(TEXT(Tableau2[[#This Row],[Date de début]],"AAAA")))</f>
        <v/>
      </c>
      <c r="Z1129" s="220"/>
      <c r="AA1129" s="218" t="str">
        <f>IF(ISBLANK(Tableau2[[#This Row],[Date de fin]]),"",UPPER(TEXT(Tableau2[[#This Row],[Date de fin]],"mmm")))</f>
        <v/>
      </c>
      <c r="AB1129" s="221" t="str">
        <f>IF(ISBLANK(Tableau2[[#This Row],[Date de fin]]),"",UPPER(TEXT(Tableau2[[#This Row],[Date de fin]],"AAAA")))</f>
        <v/>
      </c>
      <c r="AC1129" s="229">
        <f>DATEDIF(Tableau2[[#This Row],[Date de début]],Tableau2[[#This Row],[Date de fin]],"m")</f>
        <v>0</v>
      </c>
      <c r="AD1129" s="224"/>
      <c r="AE1129" s="225"/>
      <c r="AF1129" s="225"/>
      <c r="AG1129" s="222"/>
      <c r="AH1129" s="227"/>
      <c r="AI1129" s="226"/>
      <c r="AJ1129" s="340"/>
      <c r="AK1129" s="341">
        <f t="shared" si="19"/>
        <v>0</v>
      </c>
      <c r="AL1129" s="342"/>
    </row>
    <row r="1130" spans="3:38" ht="14" x14ac:dyDescent="0.35">
      <c r="C1130" s="241"/>
      <c r="D1130" s="225" t="str">
        <f>IF(ISBLANK(Tableau2[[#This Row],[Date de signature]]),"",UPPER(TEXT(Tableau2[[#This Row],[Date de signature]],"mmm")))</f>
        <v/>
      </c>
      <c r="E1130" s="231" t="str">
        <f>IF(ISBLANK(Tableau2[[#This Row],[Date de signature]]),"",UPPER(TEXT(Tableau2[[#This Row],[Date de signature]],"AAAA")))</f>
        <v/>
      </c>
      <c r="F1130" s="240"/>
      <c r="G1130" s="242"/>
      <c r="H1130" s="328"/>
      <c r="I1130" s="327"/>
      <c r="J1130" s="333"/>
      <c r="K1130" s="324" t="str">
        <f>IFERROR(VLOOKUP(Tableau2[[#This Row],[Nom association/Sigle]],Tableau1[],2,FALSE),"")</f>
        <v/>
      </c>
      <c r="L1130" s="324" t="str">
        <f>IFERROR(VLOOKUP(Tableau2[[#This Row],[Nom association/Sigle]],Tableau1[],4,FALSE),"")</f>
        <v/>
      </c>
      <c r="M1130" s="324" t="str">
        <f>IFERROR(VLOOKUP(Tableau2[[#This Row],[Nom association/Sigle]],Tableau1[],5,FALSE),"")</f>
        <v/>
      </c>
      <c r="N1130" s="73" t="str">
        <f>IFERROR(VLOOKUP(Tableau2[[#This Row],[Nom association/Sigle]],Tableau1[],6,FALSE),"")</f>
        <v/>
      </c>
      <c r="O1130" s="324" t="str">
        <f>IFERROR(VLOOKUP(Tableau2[[#This Row],[Nom association/Sigle]],Tableau1[],7,FALSE),"")</f>
        <v/>
      </c>
      <c r="P1130" s="222"/>
      <c r="Q1130" s="333"/>
      <c r="R1130" s="222"/>
      <c r="S1130" s="223"/>
      <c r="T1130" s="224"/>
      <c r="U1130" s="224"/>
      <c r="V1130" s="222"/>
      <c r="W1130" s="220"/>
      <c r="X1130" s="220" t="str">
        <f>IF(ISBLANK(Tableau2[[#This Row],[Date de début]]),"",UPPER(TEXT(Tableau2[[#This Row],[Date de début]],"mmm")))</f>
        <v/>
      </c>
      <c r="Y1130" s="219" t="str">
        <f>IF(ISBLANK(Tableau2[[#This Row],[Date de début]]),"",UPPER(TEXT(Tableau2[[#This Row],[Date de début]],"AAAA")))</f>
        <v/>
      </c>
      <c r="Z1130" s="220"/>
      <c r="AA1130" s="218" t="str">
        <f>IF(ISBLANK(Tableau2[[#This Row],[Date de fin]]),"",UPPER(TEXT(Tableau2[[#This Row],[Date de fin]],"mmm")))</f>
        <v/>
      </c>
      <c r="AB1130" s="221" t="str">
        <f>IF(ISBLANK(Tableau2[[#This Row],[Date de fin]]),"",UPPER(TEXT(Tableau2[[#This Row],[Date de fin]],"AAAA")))</f>
        <v/>
      </c>
      <c r="AC1130" s="229">
        <f>DATEDIF(Tableau2[[#This Row],[Date de début]],Tableau2[[#This Row],[Date de fin]],"m")</f>
        <v>0</v>
      </c>
      <c r="AD1130" s="224"/>
      <c r="AE1130" s="225"/>
      <c r="AF1130" s="225"/>
      <c r="AG1130" s="222"/>
      <c r="AH1130" s="227"/>
      <c r="AI1130" s="226"/>
      <c r="AJ1130" s="340"/>
      <c r="AK1130" s="341">
        <f t="shared" si="19"/>
        <v>0</v>
      </c>
      <c r="AL1130" s="342"/>
    </row>
    <row r="1131" spans="3:38" ht="14" x14ac:dyDescent="0.35">
      <c r="C1131" s="241"/>
      <c r="D1131" s="225" t="str">
        <f>IF(ISBLANK(Tableau2[[#This Row],[Date de signature]]),"",UPPER(TEXT(Tableau2[[#This Row],[Date de signature]],"mmm")))</f>
        <v/>
      </c>
      <c r="E1131" s="231" t="str">
        <f>IF(ISBLANK(Tableau2[[#This Row],[Date de signature]]),"",UPPER(TEXT(Tableau2[[#This Row],[Date de signature]],"AAAA")))</f>
        <v/>
      </c>
      <c r="F1131" s="240"/>
      <c r="G1131" s="242"/>
      <c r="H1131" s="328"/>
      <c r="I1131" s="327"/>
      <c r="J1131" s="333"/>
      <c r="K1131" s="324" t="str">
        <f>IFERROR(VLOOKUP(Tableau2[[#This Row],[Nom association/Sigle]],Tableau1[],2,FALSE),"")</f>
        <v/>
      </c>
      <c r="L1131" s="324" t="str">
        <f>IFERROR(VLOOKUP(Tableau2[[#This Row],[Nom association/Sigle]],Tableau1[],4,FALSE),"")</f>
        <v/>
      </c>
      <c r="M1131" s="324" t="str">
        <f>IFERROR(VLOOKUP(Tableau2[[#This Row],[Nom association/Sigle]],Tableau1[],5,FALSE),"")</f>
        <v/>
      </c>
      <c r="N1131" s="73" t="str">
        <f>IFERROR(VLOOKUP(Tableau2[[#This Row],[Nom association/Sigle]],Tableau1[],6,FALSE),"")</f>
        <v/>
      </c>
      <c r="O1131" s="324" t="str">
        <f>IFERROR(VLOOKUP(Tableau2[[#This Row],[Nom association/Sigle]],Tableau1[],7,FALSE),"")</f>
        <v/>
      </c>
      <c r="P1131" s="222"/>
      <c r="Q1131" s="333"/>
      <c r="R1131" s="222"/>
      <c r="S1131" s="223"/>
      <c r="T1131" s="224"/>
      <c r="U1131" s="224"/>
      <c r="V1131" s="222"/>
      <c r="W1131" s="220"/>
      <c r="X1131" s="220" t="str">
        <f>IF(ISBLANK(Tableau2[[#This Row],[Date de début]]),"",UPPER(TEXT(Tableau2[[#This Row],[Date de début]],"mmm")))</f>
        <v/>
      </c>
      <c r="Y1131" s="219" t="str">
        <f>IF(ISBLANK(Tableau2[[#This Row],[Date de début]]),"",UPPER(TEXT(Tableau2[[#This Row],[Date de début]],"AAAA")))</f>
        <v/>
      </c>
      <c r="Z1131" s="220"/>
      <c r="AA1131" s="218" t="str">
        <f>IF(ISBLANK(Tableau2[[#This Row],[Date de fin]]),"",UPPER(TEXT(Tableau2[[#This Row],[Date de fin]],"mmm")))</f>
        <v/>
      </c>
      <c r="AB1131" s="221" t="str">
        <f>IF(ISBLANK(Tableau2[[#This Row],[Date de fin]]),"",UPPER(TEXT(Tableau2[[#This Row],[Date de fin]],"AAAA")))</f>
        <v/>
      </c>
      <c r="AC1131" s="229">
        <f>DATEDIF(Tableau2[[#This Row],[Date de début]],Tableau2[[#This Row],[Date de fin]],"m")</f>
        <v>0</v>
      </c>
      <c r="AD1131" s="224"/>
      <c r="AE1131" s="225"/>
      <c r="AF1131" s="225"/>
      <c r="AG1131" s="222"/>
      <c r="AH1131" s="227"/>
      <c r="AI1131" s="226"/>
      <c r="AJ1131" s="340"/>
      <c r="AK1131" s="341">
        <f t="shared" si="19"/>
        <v>0</v>
      </c>
      <c r="AL1131" s="342"/>
    </row>
    <row r="1132" spans="3:38" ht="14" x14ac:dyDescent="0.35">
      <c r="C1132" s="241"/>
      <c r="D1132" s="225" t="str">
        <f>IF(ISBLANK(Tableau2[[#This Row],[Date de signature]]),"",UPPER(TEXT(Tableau2[[#This Row],[Date de signature]],"mmm")))</f>
        <v/>
      </c>
      <c r="E1132" s="231" t="str">
        <f>IF(ISBLANK(Tableau2[[#This Row],[Date de signature]]),"",UPPER(TEXT(Tableau2[[#This Row],[Date de signature]],"AAAA")))</f>
        <v/>
      </c>
      <c r="F1132" s="240"/>
      <c r="G1132" s="242"/>
      <c r="H1132" s="328"/>
      <c r="I1132" s="327"/>
      <c r="J1132" s="333"/>
      <c r="K1132" s="324" t="str">
        <f>IFERROR(VLOOKUP(Tableau2[[#This Row],[Nom association/Sigle]],Tableau1[],2,FALSE),"")</f>
        <v/>
      </c>
      <c r="L1132" s="324" t="str">
        <f>IFERROR(VLOOKUP(Tableau2[[#This Row],[Nom association/Sigle]],Tableau1[],4,FALSE),"")</f>
        <v/>
      </c>
      <c r="M1132" s="324" t="str">
        <f>IFERROR(VLOOKUP(Tableau2[[#This Row],[Nom association/Sigle]],Tableau1[],5,FALSE),"")</f>
        <v/>
      </c>
      <c r="N1132" s="73" t="str">
        <f>IFERROR(VLOOKUP(Tableau2[[#This Row],[Nom association/Sigle]],Tableau1[],6,FALSE),"")</f>
        <v/>
      </c>
      <c r="O1132" s="324" t="str">
        <f>IFERROR(VLOOKUP(Tableau2[[#This Row],[Nom association/Sigle]],Tableau1[],7,FALSE),"")</f>
        <v/>
      </c>
      <c r="P1132" s="222"/>
      <c r="Q1132" s="333"/>
      <c r="R1132" s="222"/>
      <c r="S1132" s="223"/>
      <c r="T1132" s="224"/>
      <c r="U1132" s="224"/>
      <c r="V1132" s="222"/>
      <c r="W1132" s="220"/>
      <c r="X1132" s="220" t="str">
        <f>IF(ISBLANK(Tableau2[[#This Row],[Date de début]]),"",UPPER(TEXT(Tableau2[[#This Row],[Date de début]],"mmm")))</f>
        <v/>
      </c>
      <c r="Y1132" s="219" t="str">
        <f>IF(ISBLANK(Tableau2[[#This Row],[Date de début]]),"",UPPER(TEXT(Tableau2[[#This Row],[Date de début]],"AAAA")))</f>
        <v/>
      </c>
      <c r="Z1132" s="220"/>
      <c r="AA1132" s="218" t="str">
        <f>IF(ISBLANK(Tableau2[[#This Row],[Date de fin]]),"",UPPER(TEXT(Tableau2[[#This Row],[Date de fin]],"mmm")))</f>
        <v/>
      </c>
      <c r="AB1132" s="221" t="str">
        <f>IF(ISBLANK(Tableau2[[#This Row],[Date de fin]]),"",UPPER(TEXT(Tableau2[[#This Row],[Date de fin]],"AAAA")))</f>
        <v/>
      </c>
      <c r="AC1132" s="229">
        <f>DATEDIF(Tableau2[[#This Row],[Date de début]],Tableau2[[#This Row],[Date de fin]],"m")</f>
        <v>0</v>
      </c>
      <c r="AD1132" s="224"/>
      <c r="AE1132" s="225"/>
      <c r="AF1132" s="225"/>
      <c r="AG1132" s="222"/>
      <c r="AH1132" s="227"/>
      <c r="AI1132" s="226"/>
      <c r="AJ1132" s="340"/>
      <c r="AK1132" s="341">
        <f t="shared" si="19"/>
        <v>0</v>
      </c>
      <c r="AL1132" s="342"/>
    </row>
    <row r="1133" spans="3:38" ht="14" x14ac:dyDescent="0.35">
      <c r="C1133" s="241"/>
      <c r="D1133" s="225" t="str">
        <f>IF(ISBLANK(Tableau2[[#This Row],[Date de signature]]),"",UPPER(TEXT(Tableau2[[#This Row],[Date de signature]],"mmm")))</f>
        <v/>
      </c>
      <c r="E1133" s="231" t="str">
        <f>IF(ISBLANK(Tableau2[[#This Row],[Date de signature]]),"",UPPER(TEXT(Tableau2[[#This Row],[Date de signature]],"AAAA")))</f>
        <v/>
      </c>
      <c r="F1133" s="240"/>
      <c r="G1133" s="242"/>
      <c r="H1133" s="328"/>
      <c r="I1133" s="327"/>
      <c r="J1133" s="333"/>
      <c r="K1133" s="324" t="str">
        <f>IFERROR(VLOOKUP(Tableau2[[#This Row],[Nom association/Sigle]],Tableau1[],2,FALSE),"")</f>
        <v/>
      </c>
      <c r="L1133" s="324" t="str">
        <f>IFERROR(VLOOKUP(Tableau2[[#This Row],[Nom association/Sigle]],Tableau1[],4,FALSE),"")</f>
        <v/>
      </c>
      <c r="M1133" s="324" t="str">
        <f>IFERROR(VLOOKUP(Tableau2[[#This Row],[Nom association/Sigle]],Tableau1[],5,FALSE),"")</f>
        <v/>
      </c>
      <c r="N1133" s="73" t="str">
        <f>IFERROR(VLOOKUP(Tableau2[[#This Row],[Nom association/Sigle]],Tableau1[],6,FALSE),"")</f>
        <v/>
      </c>
      <c r="O1133" s="324" t="str">
        <f>IFERROR(VLOOKUP(Tableau2[[#This Row],[Nom association/Sigle]],Tableau1[],7,FALSE),"")</f>
        <v/>
      </c>
      <c r="P1133" s="222"/>
      <c r="Q1133" s="333"/>
      <c r="R1133" s="222"/>
      <c r="S1133" s="223"/>
      <c r="T1133" s="224"/>
      <c r="U1133" s="224"/>
      <c r="V1133" s="222"/>
      <c r="W1133" s="220"/>
      <c r="X1133" s="220" t="str">
        <f>IF(ISBLANK(Tableau2[[#This Row],[Date de début]]),"",UPPER(TEXT(Tableau2[[#This Row],[Date de début]],"mmm")))</f>
        <v/>
      </c>
      <c r="Y1133" s="219" t="str">
        <f>IF(ISBLANK(Tableau2[[#This Row],[Date de début]]),"",UPPER(TEXT(Tableau2[[#This Row],[Date de début]],"AAAA")))</f>
        <v/>
      </c>
      <c r="Z1133" s="220"/>
      <c r="AA1133" s="218" t="str">
        <f>IF(ISBLANK(Tableau2[[#This Row],[Date de fin]]),"",UPPER(TEXT(Tableau2[[#This Row],[Date de fin]],"mmm")))</f>
        <v/>
      </c>
      <c r="AB1133" s="221" t="str">
        <f>IF(ISBLANK(Tableau2[[#This Row],[Date de fin]]),"",UPPER(TEXT(Tableau2[[#This Row],[Date de fin]],"AAAA")))</f>
        <v/>
      </c>
      <c r="AC1133" s="229">
        <f>DATEDIF(Tableau2[[#This Row],[Date de début]],Tableau2[[#This Row],[Date de fin]],"m")</f>
        <v>0</v>
      </c>
      <c r="AD1133" s="224"/>
      <c r="AE1133" s="225"/>
      <c r="AF1133" s="225"/>
      <c r="AG1133" s="222"/>
      <c r="AH1133" s="227"/>
      <c r="AI1133" s="226"/>
      <c r="AJ1133" s="340"/>
      <c r="AK1133" s="341">
        <f t="shared" si="19"/>
        <v>0</v>
      </c>
      <c r="AL1133" s="342"/>
    </row>
    <row r="1134" spans="3:38" ht="14" x14ac:dyDescent="0.35">
      <c r="C1134" s="241"/>
      <c r="D1134" s="225" t="str">
        <f>IF(ISBLANK(Tableau2[[#This Row],[Date de signature]]),"",UPPER(TEXT(Tableau2[[#This Row],[Date de signature]],"mmm")))</f>
        <v/>
      </c>
      <c r="E1134" s="231" t="str">
        <f>IF(ISBLANK(Tableau2[[#This Row],[Date de signature]]),"",UPPER(TEXT(Tableau2[[#This Row],[Date de signature]],"AAAA")))</f>
        <v/>
      </c>
      <c r="F1134" s="240"/>
      <c r="G1134" s="242"/>
      <c r="H1134" s="328"/>
      <c r="I1134" s="327"/>
      <c r="J1134" s="333"/>
      <c r="K1134" s="324" t="str">
        <f>IFERROR(VLOOKUP(Tableau2[[#This Row],[Nom association/Sigle]],Tableau1[],2,FALSE),"")</f>
        <v/>
      </c>
      <c r="L1134" s="324" t="str">
        <f>IFERROR(VLOOKUP(Tableau2[[#This Row],[Nom association/Sigle]],Tableau1[],4,FALSE),"")</f>
        <v/>
      </c>
      <c r="M1134" s="324" t="str">
        <f>IFERROR(VLOOKUP(Tableau2[[#This Row],[Nom association/Sigle]],Tableau1[],5,FALSE),"")</f>
        <v/>
      </c>
      <c r="N1134" s="73" t="str">
        <f>IFERROR(VLOOKUP(Tableau2[[#This Row],[Nom association/Sigle]],Tableau1[],6,FALSE),"")</f>
        <v/>
      </c>
      <c r="O1134" s="324" t="str">
        <f>IFERROR(VLOOKUP(Tableau2[[#This Row],[Nom association/Sigle]],Tableau1[],7,FALSE),"")</f>
        <v/>
      </c>
      <c r="P1134" s="222"/>
      <c r="Q1134" s="333"/>
      <c r="R1134" s="222"/>
      <c r="S1134" s="223"/>
      <c r="T1134" s="224"/>
      <c r="U1134" s="224"/>
      <c r="V1134" s="222"/>
      <c r="W1134" s="220"/>
      <c r="X1134" s="220" t="str">
        <f>IF(ISBLANK(Tableau2[[#This Row],[Date de début]]),"",UPPER(TEXT(Tableau2[[#This Row],[Date de début]],"mmm")))</f>
        <v/>
      </c>
      <c r="Y1134" s="219" t="str">
        <f>IF(ISBLANK(Tableau2[[#This Row],[Date de début]]),"",UPPER(TEXT(Tableau2[[#This Row],[Date de début]],"AAAA")))</f>
        <v/>
      </c>
      <c r="Z1134" s="220"/>
      <c r="AA1134" s="218" t="str">
        <f>IF(ISBLANK(Tableau2[[#This Row],[Date de fin]]),"",UPPER(TEXT(Tableau2[[#This Row],[Date de fin]],"mmm")))</f>
        <v/>
      </c>
      <c r="AB1134" s="221" t="str">
        <f>IF(ISBLANK(Tableau2[[#This Row],[Date de fin]]),"",UPPER(TEXT(Tableau2[[#This Row],[Date de fin]],"AAAA")))</f>
        <v/>
      </c>
      <c r="AC1134" s="229">
        <f>DATEDIF(Tableau2[[#This Row],[Date de début]],Tableau2[[#This Row],[Date de fin]],"m")</f>
        <v>0</v>
      </c>
      <c r="AD1134" s="224"/>
      <c r="AE1134" s="225"/>
      <c r="AF1134" s="225"/>
      <c r="AG1134" s="222"/>
      <c r="AH1134" s="227"/>
      <c r="AI1134" s="226"/>
      <c r="AJ1134" s="340"/>
      <c r="AK1134" s="341">
        <f t="shared" si="19"/>
        <v>0</v>
      </c>
      <c r="AL1134" s="342"/>
    </row>
    <row r="1135" spans="3:38" ht="14" x14ac:dyDescent="0.35">
      <c r="C1135" s="241"/>
      <c r="D1135" s="225" t="str">
        <f>IF(ISBLANK(Tableau2[[#This Row],[Date de signature]]),"",UPPER(TEXT(Tableau2[[#This Row],[Date de signature]],"mmm")))</f>
        <v/>
      </c>
      <c r="E1135" s="231" t="str">
        <f>IF(ISBLANK(Tableau2[[#This Row],[Date de signature]]),"",UPPER(TEXT(Tableau2[[#This Row],[Date de signature]],"AAAA")))</f>
        <v/>
      </c>
      <c r="F1135" s="240"/>
      <c r="G1135" s="242"/>
      <c r="H1135" s="328"/>
      <c r="I1135" s="327"/>
      <c r="J1135" s="333"/>
      <c r="K1135" s="324" t="str">
        <f>IFERROR(VLOOKUP(Tableau2[[#This Row],[Nom association/Sigle]],Tableau1[],2,FALSE),"")</f>
        <v/>
      </c>
      <c r="L1135" s="324" t="str">
        <f>IFERROR(VLOOKUP(Tableau2[[#This Row],[Nom association/Sigle]],Tableau1[],4,FALSE),"")</f>
        <v/>
      </c>
      <c r="M1135" s="324" t="str">
        <f>IFERROR(VLOOKUP(Tableau2[[#This Row],[Nom association/Sigle]],Tableau1[],5,FALSE),"")</f>
        <v/>
      </c>
      <c r="N1135" s="73" t="str">
        <f>IFERROR(VLOOKUP(Tableau2[[#This Row],[Nom association/Sigle]],Tableau1[],6,FALSE),"")</f>
        <v/>
      </c>
      <c r="O1135" s="324" t="str">
        <f>IFERROR(VLOOKUP(Tableau2[[#This Row],[Nom association/Sigle]],Tableau1[],7,FALSE),"")</f>
        <v/>
      </c>
      <c r="P1135" s="222"/>
      <c r="Q1135" s="333"/>
      <c r="R1135" s="222"/>
      <c r="S1135" s="223"/>
      <c r="T1135" s="224"/>
      <c r="U1135" s="224"/>
      <c r="V1135" s="222"/>
      <c r="W1135" s="220"/>
      <c r="X1135" s="220" t="str">
        <f>IF(ISBLANK(Tableau2[[#This Row],[Date de début]]),"",UPPER(TEXT(Tableau2[[#This Row],[Date de début]],"mmm")))</f>
        <v/>
      </c>
      <c r="Y1135" s="219" t="str">
        <f>IF(ISBLANK(Tableau2[[#This Row],[Date de début]]),"",UPPER(TEXT(Tableau2[[#This Row],[Date de début]],"AAAA")))</f>
        <v/>
      </c>
      <c r="Z1135" s="220"/>
      <c r="AA1135" s="218" t="str">
        <f>IF(ISBLANK(Tableau2[[#This Row],[Date de fin]]),"",UPPER(TEXT(Tableau2[[#This Row],[Date de fin]],"mmm")))</f>
        <v/>
      </c>
      <c r="AB1135" s="221" t="str">
        <f>IF(ISBLANK(Tableau2[[#This Row],[Date de fin]]),"",UPPER(TEXT(Tableau2[[#This Row],[Date de fin]],"AAAA")))</f>
        <v/>
      </c>
      <c r="AC1135" s="229">
        <f>DATEDIF(Tableau2[[#This Row],[Date de début]],Tableau2[[#This Row],[Date de fin]],"m")</f>
        <v>0</v>
      </c>
      <c r="AD1135" s="224"/>
      <c r="AE1135" s="225"/>
      <c r="AF1135" s="225"/>
      <c r="AG1135" s="222"/>
      <c r="AH1135" s="227"/>
      <c r="AI1135" s="226"/>
      <c r="AJ1135" s="340"/>
      <c r="AK1135" s="341">
        <f t="shared" si="19"/>
        <v>0</v>
      </c>
      <c r="AL1135" s="342"/>
    </row>
    <row r="1136" spans="3:38" ht="14" x14ac:dyDescent="0.35">
      <c r="C1136" s="241"/>
      <c r="D1136" s="225" t="str">
        <f>IF(ISBLANK(Tableau2[[#This Row],[Date de signature]]),"",UPPER(TEXT(Tableau2[[#This Row],[Date de signature]],"mmm")))</f>
        <v/>
      </c>
      <c r="E1136" s="231" t="str">
        <f>IF(ISBLANK(Tableau2[[#This Row],[Date de signature]]),"",UPPER(TEXT(Tableau2[[#This Row],[Date de signature]],"AAAA")))</f>
        <v/>
      </c>
      <c r="F1136" s="240"/>
      <c r="G1136" s="242"/>
      <c r="H1136" s="328"/>
      <c r="I1136" s="327"/>
      <c r="J1136" s="333"/>
      <c r="K1136" s="324" t="str">
        <f>IFERROR(VLOOKUP(Tableau2[[#This Row],[Nom association/Sigle]],Tableau1[],2,FALSE),"")</f>
        <v/>
      </c>
      <c r="L1136" s="324" t="str">
        <f>IFERROR(VLOOKUP(Tableau2[[#This Row],[Nom association/Sigle]],Tableau1[],4,FALSE),"")</f>
        <v/>
      </c>
      <c r="M1136" s="324" t="str">
        <f>IFERROR(VLOOKUP(Tableau2[[#This Row],[Nom association/Sigle]],Tableau1[],5,FALSE),"")</f>
        <v/>
      </c>
      <c r="N1136" s="73" t="str">
        <f>IFERROR(VLOOKUP(Tableau2[[#This Row],[Nom association/Sigle]],Tableau1[],6,FALSE),"")</f>
        <v/>
      </c>
      <c r="O1136" s="324" t="str">
        <f>IFERROR(VLOOKUP(Tableau2[[#This Row],[Nom association/Sigle]],Tableau1[],7,FALSE),"")</f>
        <v/>
      </c>
      <c r="P1136" s="222"/>
      <c r="Q1136" s="333"/>
      <c r="R1136" s="222"/>
      <c r="S1136" s="223"/>
      <c r="T1136" s="224"/>
      <c r="U1136" s="224"/>
      <c r="V1136" s="222"/>
      <c r="W1136" s="220"/>
      <c r="X1136" s="220" t="str">
        <f>IF(ISBLANK(Tableau2[[#This Row],[Date de début]]),"",UPPER(TEXT(Tableau2[[#This Row],[Date de début]],"mmm")))</f>
        <v/>
      </c>
      <c r="Y1136" s="219" t="str">
        <f>IF(ISBLANK(Tableau2[[#This Row],[Date de début]]),"",UPPER(TEXT(Tableau2[[#This Row],[Date de début]],"AAAA")))</f>
        <v/>
      </c>
      <c r="Z1136" s="220"/>
      <c r="AA1136" s="218" t="str">
        <f>IF(ISBLANK(Tableau2[[#This Row],[Date de fin]]),"",UPPER(TEXT(Tableau2[[#This Row],[Date de fin]],"mmm")))</f>
        <v/>
      </c>
      <c r="AB1136" s="221" t="str">
        <f>IF(ISBLANK(Tableau2[[#This Row],[Date de fin]]),"",UPPER(TEXT(Tableau2[[#This Row],[Date de fin]],"AAAA")))</f>
        <v/>
      </c>
      <c r="AC1136" s="229">
        <f>DATEDIF(Tableau2[[#This Row],[Date de début]],Tableau2[[#This Row],[Date de fin]],"m")</f>
        <v>0</v>
      </c>
      <c r="AD1136" s="224"/>
      <c r="AE1136" s="225"/>
      <c r="AF1136" s="225"/>
      <c r="AG1136" s="222"/>
      <c r="AH1136" s="227"/>
      <c r="AI1136" s="226"/>
      <c r="AJ1136" s="340"/>
      <c r="AK1136" s="341">
        <f t="shared" si="19"/>
        <v>0</v>
      </c>
      <c r="AL1136" s="342"/>
    </row>
    <row r="1137" spans="3:38" ht="14" x14ac:dyDescent="0.35">
      <c r="C1137" s="241"/>
      <c r="D1137" s="225" t="str">
        <f>IF(ISBLANK(Tableau2[[#This Row],[Date de signature]]),"",UPPER(TEXT(Tableau2[[#This Row],[Date de signature]],"mmm")))</f>
        <v/>
      </c>
      <c r="E1137" s="231" t="str">
        <f>IF(ISBLANK(Tableau2[[#This Row],[Date de signature]]),"",UPPER(TEXT(Tableau2[[#This Row],[Date de signature]],"AAAA")))</f>
        <v/>
      </c>
      <c r="F1137" s="240"/>
      <c r="G1137" s="242"/>
      <c r="H1137" s="328"/>
      <c r="I1137" s="327"/>
      <c r="J1137" s="333"/>
      <c r="K1137" s="324" t="str">
        <f>IFERROR(VLOOKUP(Tableau2[[#This Row],[Nom association/Sigle]],Tableau1[],2,FALSE),"")</f>
        <v/>
      </c>
      <c r="L1137" s="324" t="str">
        <f>IFERROR(VLOOKUP(Tableau2[[#This Row],[Nom association/Sigle]],Tableau1[],4,FALSE),"")</f>
        <v/>
      </c>
      <c r="M1137" s="324" t="str">
        <f>IFERROR(VLOOKUP(Tableau2[[#This Row],[Nom association/Sigle]],Tableau1[],5,FALSE),"")</f>
        <v/>
      </c>
      <c r="N1137" s="73" t="str">
        <f>IFERROR(VLOOKUP(Tableau2[[#This Row],[Nom association/Sigle]],Tableau1[],6,FALSE),"")</f>
        <v/>
      </c>
      <c r="O1137" s="324" t="str">
        <f>IFERROR(VLOOKUP(Tableau2[[#This Row],[Nom association/Sigle]],Tableau1[],7,FALSE),"")</f>
        <v/>
      </c>
      <c r="P1137" s="222"/>
      <c r="Q1137" s="333"/>
      <c r="R1137" s="222"/>
      <c r="S1137" s="223"/>
      <c r="T1137" s="224"/>
      <c r="U1137" s="224"/>
      <c r="V1137" s="222"/>
      <c r="W1137" s="220"/>
      <c r="X1137" s="220" t="str">
        <f>IF(ISBLANK(Tableau2[[#This Row],[Date de début]]),"",UPPER(TEXT(Tableau2[[#This Row],[Date de début]],"mmm")))</f>
        <v/>
      </c>
      <c r="Y1137" s="219" t="str">
        <f>IF(ISBLANK(Tableau2[[#This Row],[Date de début]]),"",UPPER(TEXT(Tableau2[[#This Row],[Date de début]],"AAAA")))</f>
        <v/>
      </c>
      <c r="Z1137" s="220"/>
      <c r="AA1137" s="218" t="str">
        <f>IF(ISBLANK(Tableau2[[#This Row],[Date de fin]]),"",UPPER(TEXT(Tableau2[[#This Row],[Date de fin]],"mmm")))</f>
        <v/>
      </c>
      <c r="AB1137" s="221" t="str">
        <f>IF(ISBLANK(Tableau2[[#This Row],[Date de fin]]),"",UPPER(TEXT(Tableau2[[#This Row],[Date de fin]],"AAAA")))</f>
        <v/>
      </c>
      <c r="AC1137" s="229">
        <f>DATEDIF(Tableau2[[#This Row],[Date de début]],Tableau2[[#This Row],[Date de fin]],"m")</f>
        <v>0</v>
      </c>
      <c r="AD1137" s="224"/>
      <c r="AE1137" s="225"/>
      <c r="AF1137" s="225"/>
      <c r="AG1137" s="222"/>
      <c r="AH1137" s="227"/>
      <c r="AI1137" s="226"/>
      <c r="AJ1137" s="340"/>
      <c r="AK1137" s="341">
        <f t="shared" si="19"/>
        <v>0</v>
      </c>
      <c r="AL1137" s="342"/>
    </row>
    <row r="1138" spans="3:38" ht="14" x14ac:dyDescent="0.35">
      <c r="C1138" s="241"/>
      <c r="D1138" s="225" t="str">
        <f>IF(ISBLANK(Tableau2[[#This Row],[Date de signature]]),"",UPPER(TEXT(Tableau2[[#This Row],[Date de signature]],"mmm")))</f>
        <v/>
      </c>
      <c r="E1138" s="231" t="str">
        <f>IF(ISBLANK(Tableau2[[#This Row],[Date de signature]]),"",UPPER(TEXT(Tableau2[[#This Row],[Date de signature]],"AAAA")))</f>
        <v/>
      </c>
      <c r="F1138" s="240"/>
      <c r="G1138" s="242"/>
      <c r="H1138" s="328"/>
      <c r="I1138" s="327"/>
      <c r="J1138" s="333"/>
      <c r="K1138" s="324" t="str">
        <f>IFERROR(VLOOKUP(Tableau2[[#This Row],[Nom association/Sigle]],Tableau1[],2,FALSE),"")</f>
        <v/>
      </c>
      <c r="L1138" s="324" t="str">
        <f>IFERROR(VLOOKUP(Tableau2[[#This Row],[Nom association/Sigle]],Tableau1[],4,FALSE),"")</f>
        <v/>
      </c>
      <c r="M1138" s="324" t="str">
        <f>IFERROR(VLOOKUP(Tableau2[[#This Row],[Nom association/Sigle]],Tableau1[],5,FALSE),"")</f>
        <v/>
      </c>
      <c r="N1138" s="73" t="str">
        <f>IFERROR(VLOOKUP(Tableau2[[#This Row],[Nom association/Sigle]],Tableau1[],6,FALSE),"")</f>
        <v/>
      </c>
      <c r="O1138" s="324" t="str">
        <f>IFERROR(VLOOKUP(Tableau2[[#This Row],[Nom association/Sigle]],Tableau1[],7,FALSE),"")</f>
        <v/>
      </c>
      <c r="P1138" s="222"/>
      <c r="Q1138" s="333"/>
      <c r="R1138" s="222"/>
      <c r="S1138" s="223"/>
      <c r="T1138" s="224"/>
      <c r="U1138" s="224"/>
      <c r="V1138" s="222"/>
      <c r="W1138" s="220"/>
      <c r="X1138" s="220" t="str">
        <f>IF(ISBLANK(Tableau2[[#This Row],[Date de début]]),"",UPPER(TEXT(Tableau2[[#This Row],[Date de début]],"mmm")))</f>
        <v/>
      </c>
      <c r="Y1138" s="219" t="str">
        <f>IF(ISBLANK(Tableau2[[#This Row],[Date de début]]),"",UPPER(TEXT(Tableau2[[#This Row],[Date de début]],"AAAA")))</f>
        <v/>
      </c>
      <c r="Z1138" s="220"/>
      <c r="AA1138" s="218" t="str">
        <f>IF(ISBLANK(Tableau2[[#This Row],[Date de fin]]),"",UPPER(TEXT(Tableau2[[#This Row],[Date de fin]],"mmm")))</f>
        <v/>
      </c>
      <c r="AB1138" s="221" t="str">
        <f>IF(ISBLANK(Tableau2[[#This Row],[Date de fin]]),"",UPPER(TEXT(Tableau2[[#This Row],[Date de fin]],"AAAA")))</f>
        <v/>
      </c>
      <c r="AC1138" s="229">
        <f>DATEDIF(Tableau2[[#This Row],[Date de début]],Tableau2[[#This Row],[Date de fin]],"m")</f>
        <v>0</v>
      </c>
      <c r="AD1138" s="224"/>
      <c r="AE1138" s="225"/>
      <c r="AF1138" s="225"/>
      <c r="AG1138" s="222"/>
      <c r="AH1138" s="227"/>
      <c r="AI1138" s="226"/>
      <c r="AJ1138" s="340"/>
      <c r="AK1138" s="341">
        <f t="shared" si="19"/>
        <v>0</v>
      </c>
      <c r="AL1138" s="342"/>
    </row>
    <row r="1139" spans="3:38" ht="14" x14ac:dyDescent="0.35">
      <c r="C1139" s="241"/>
      <c r="D1139" s="225" t="str">
        <f>IF(ISBLANK(Tableau2[[#This Row],[Date de signature]]),"",UPPER(TEXT(Tableau2[[#This Row],[Date de signature]],"mmm")))</f>
        <v/>
      </c>
      <c r="E1139" s="231" t="str">
        <f>IF(ISBLANK(Tableau2[[#This Row],[Date de signature]]),"",UPPER(TEXT(Tableau2[[#This Row],[Date de signature]],"AAAA")))</f>
        <v/>
      </c>
      <c r="F1139" s="240"/>
      <c r="G1139" s="242"/>
      <c r="H1139" s="328"/>
      <c r="I1139" s="327"/>
      <c r="J1139" s="333"/>
      <c r="K1139" s="324" t="str">
        <f>IFERROR(VLOOKUP(Tableau2[[#This Row],[Nom association/Sigle]],Tableau1[],2,FALSE),"")</f>
        <v/>
      </c>
      <c r="L1139" s="324" t="str">
        <f>IFERROR(VLOOKUP(Tableau2[[#This Row],[Nom association/Sigle]],Tableau1[],4,FALSE),"")</f>
        <v/>
      </c>
      <c r="M1139" s="324" t="str">
        <f>IFERROR(VLOOKUP(Tableau2[[#This Row],[Nom association/Sigle]],Tableau1[],5,FALSE),"")</f>
        <v/>
      </c>
      <c r="N1139" s="73" t="str">
        <f>IFERROR(VLOOKUP(Tableau2[[#This Row],[Nom association/Sigle]],Tableau1[],6,FALSE),"")</f>
        <v/>
      </c>
      <c r="O1139" s="324" t="str">
        <f>IFERROR(VLOOKUP(Tableau2[[#This Row],[Nom association/Sigle]],Tableau1[],7,FALSE),"")</f>
        <v/>
      </c>
      <c r="P1139" s="222"/>
      <c r="Q1139" s="333"/>
      <c r="R1139" s="222"/>
      <c r="S1139" s="223"/>
      <c r="T1139" s="224"/>
      <c r="U1139" s="224"/>
      <c r="V1139" s="222"/>
      <c r="W1139" s="220"/>
      <c r="X1139" s="220" t="str">
        <f>IF(ISBLANK(Tableau2[[#This Row],[Date de début]]),"",UPPER(TEXT(Tableau2[[#This Row],[Date de début]],"mmm")))</f>
        <v/>
      </c>
      <c r="Y1139" s="219" t="str">
        <f>IF(ISBLANK(Tableau2[[#This Row],[Date de début]]),"",UPPER(TEXT(Tableau2[[#This Row],[Date de début]],"AAAA")))</f>
        <v/>
      </c>
      <c r="Z1139" s="220"/>
      <c r="AA1139" s="218" t="str">
        <f>IF(ISBLANK(Tableau2[[#This Row],[Date de fin]]),"",UPPER(TEXT(Tableau2[[#This Row],[Date de fin]],"mmm")))</f>
        <v/>
      </c>
      <c r="AB1139" s="221" t="str">
        <f>IF(ISBLANK(Tableau2[[#This Row],[Date de fin]]),"",UPPER(TEXT(Tableau2[[#This Row],[Date de fin]],"AAAA")))</f>
        <v/>
      </c>
      <c r="AC1139" s="229">
        <f>DATEDIF(Tableau2[[#This Row],[Date de début]],Tableau2[[#This Row],[Date de fin]],"m")</f>
        <v>0</v>
      </c>
      <c r="AD1139" s="224"/>
      <c r="AE1139" s="225"/>
      <c r="AF1139" s="225"/>
      <c r="AG1139" s="222"/>
      <c r="AH1139" s="227"/>
      <c r="AI1139" s="226"/>
      <c r="AJ1139" s="340"/>
      <c r="AK1139" s="341">
        <f t="shared" si="19"/>
        <v>0</v>
      </c>
      <c r="AL1139" s="342"/>
    </row>
    <row r="1140" spans="3:38" ht="14" x14ac:dyDescent="0.35">
      <c r="C1140" s="241"/>
      <c r="D1140" s="225" t="str">
        <f>IF(ISBLANK(Tableau2[[#This Row],[Date de signature]]),"",UPPER(TEXT(Tableau2[[#This Row],[Date de signature]],"mmm")))</f>
        <v/>
      </c>
      <c r="E1140" s="231" t="str">
        <f>IF(ISBLANK(Tableau2[[#This Row],[Date de signature]]),"",UPPER(TEXT(Tableau2[[#This Row],[Date de signature]],"AAAA")))</f>
        <v/>
      </c>
      <c r="F1140" s="240"/>
      <c r="G1140" s="242"/>
      <c r="H1140" s="328"/>
      <c r="I1140" s="327"/>
      <c r="J1140" s="333"/>
      <c r="K1140" s="324" t="str">
        <f>IFERROR(VLOOKUP(Tableau2[[#This Row],[Nom association/Sigle]],Tableau1[],2,FALSE),"")</f>
        <v/>
      </c>
      <c r="L1140" s="324" t="str">
        <f>IFERROR(VLOOKUP(Tableau2[[#This Row],[Nom association/Sigle]],Tableau1[],4,FALSE),"")</f>
        <v/>
      </c>
      <c r="M1140" s="324" t="str">
        <f>IFERROR(VLOOKUP(Tableau2[[#This Row],[Nom association/Sigle]],Tableau1[],5,FALSE),"")</f>
        <v/>
      </c>
      <c r="N1140" s="73" t="str">
        <f>IFERROR(VLOOKUP(Tableau2[[#This Row],[Nom association/Sigle]],Tableau1[],6,FALSE),"")</f>
        <v/>
      </c>
      <c r="O1140" s="324" t="str">
        <f>IFERROR(VLOOKUP(Tableau2[[#This Row],[Nom association/Sigle]],Tableau1[],7,FALSE),"")</f>
        <v/>
      </c>
      <c r="P1140" s="222"/>
      <c r="Q1140" s="333"/>
      <c r="R1140" s="222"/>
      <c r="S1140" s="223"/>
      <c r="T1140" s="224"/>
      <c r="U1140" s="224"/>
      <c r="V1140" s="222"/>
      <c r="W1140" s="220"/>
      <c r="X1140" s="220" t="str">
        <f>IF(ISBLANK(Tableau2[[#This Row],[Date de début]]),"",UPPER(TEXT(Tableau2[[#This Row],[Date de début]],"mmm")))</f>
        <v/>
      </c>
      <c r="Y1140" s="219" t="str">
        <f>IF(ISBLANK(Tableau2[[#This Row],[Date de début]]),"",UPPER(TEXT(Tableau2[[#This Row],[Date de début]],"AAAA")))</f>
        <v/>
      </c>
      <c r="Z1140" s="220"/>
      <c r="AA1140" s="218" t="str">
        <f>IF(ISBLANK(Tableau2[[#This Row],[Date de fin]]),"",UPPER(TEXT(Tableau2[[#This Row],[Date de fin]],"mmm")))</f>
        <v/>
      </c>
      <c r="AB1140" s="221" t="str">
        <f>IF(ISBLANK(Tableau2[[#This Row],[Date de fin]]),"",UPPER(TEXT(Tableau2[[#This Row],[Date de fin]],"AAAA")))</f>
        <v/>
      </c>
      <c r="AC1140" s="229">
        <f>DATEDIF(Tableau2[[#This Row],[Date de début]],Tableau2[[#This Row],[Date de fin]],"m")</f>
        <v>0</v>
      </c>
      <c r="AD1140" s="224"/>
      <c r="AE1140" s="225"/>
      <c r="AF1140" s="225"/>
      <c r="AG1140" s="222"/>
      <c r="AH1140" s="227"/>
      <c r="AI1140" s="226"/>
      <c r="AJ1140" s="340"/>
      <c r="AK1140" s="341">
        <f t="shared" si="19"/>
        <v>0</v>
      </c>
      <c r="AL1140" s="342"/>
    </row>
    <row r="1141" spans="3:38" thickBot="1" x14ac:dyDescent="0.4">
      <c r="C1141" s="243"/>
      <c r="D1141" s="237" t="str">
        <f>IF(ISBLANK(Tableau2[[#This Row],[Date de signature]]),"",UPPER(TEXT(Tableau2[[#This Row],[Date de signature]],"mmm")))</f>
        <v/>
      </c>
      <c r="E1141" s="244" t="str">
        <f>IF(ISBLANK(Tableau2[[#This Row],[Date de signature]]),"",UPPER(TEXT(Tableau2[[#This Row],[Date de signature]],"AAAA")))</f>
        <v/>
      </c>
      <c r="F1141" s="245"/>
      <c r="G1141" s="246"/>
      <c r="H1141" s="387"/>
      <c r="I1141" s="389"/>
      <c r="J1141" s="334"/>
      <c r="K1141" s="324" t="str">
        <f>IFERROR(VLOOKUP(Tableau2[[#This Row],[Nom association/Sigle]],Tableau1[],2,FALSE),"")</f>
        <v/>
      </c>
      <c r="L1141" s="324" t="str">
        <f>IFERROR(VLOOKUP(Tableau2[[#This Row],[Nom association/Sigle]],Tableau1[],4,FALSE),"")</f>
        <v/>
      </c>
      <c r="M1141" s="324" t="str">
        <f>IFERROR(VLOOKUP(Tableau2[[#This Row],[Nom association/Sigle]],Tableau1[],5,FALSE),"")</f>
        <v/>
      </c>
      <c r="N1141" s="73" t="str">
        <f>IFERROR(VLOOKUP(Tableau2[[#This Row],[Nom association/Sigle]],Tableau1[],6,FALSE),"")</f>
        <v/>
      </c>
      <c r="O1141" s="324" t="str">
        <f>IFERROR(VLOOKUP(Tableau2[[#This Row],[Nom association/Sigle]],Tableau1[],7,FALSE),"")</f>
        <v/>
      </c>
      <c r="P1141" s="222"/>
      <c r="Q1141" s="334"/>
      <c r="R1141" s="232"/>
      <c r="S1141" s="233"/>
      <c r="T1141" s="234"/>
      <c r="U1141" s="234"/>
      <c r="V1141" s="232"/>
      <c r="W1141" s="235"/>
      <c r="X1141" s="220" t="str">
        <f>IF(ISBLANK(Tableau2[[#This Row],[Date de début]]),"",UPPER(TEXT(Tableau2[[#This Row],[Date de début]],"mmm")))</f>
        <v/>
      </c>
      <c r="Y1141" s="219" t="str">
        <f>IF(ISBLANK(Tableau2[[#This Row],[Date de début]]),"",UPPER(TEXT(Tableau2[[#This Row],[Date de début]],"AAAA")))</f>
        <v/>
      </c>
      <c r="Z1141" s="235"/>
      <c r="AA1141" s="218" t="str">
        <f>IF(ISBLANK(Tableau2[[#This Row],[Date de fin]]),"",UPPER(TEXT(Tableau2[[#This Row],[Date de fin]],"mmm")))</f>
        <v/>
      </c>
      <c r="AB1141" s="221" t="str">
        <f>IF(ISBLANK(Tableau2[[#This Row],[Date de fin]]),"",UPPER(TEXT(Tableau2[[#This Row],[Date de fin]],"AAAA")))</f>
        <v/>
      </c>
      <c r="AC1141" s="236">
        <f>DATEDIF(Tableau2[[#This Row],[Date de début]],Tableau2[[#This Row],[Date de fin]],"m")</f>
        <v>0</v>
      </c>
      <c r="AD1141" s="234"/>
      <c r="AE1141" s="237"/>
      <c r="AF1141" s="237"/>
      <c r="AG1141" s="232"/>
      <c r="AH1141" s="238"/>
      <c r="AI1141" s="239"/>
      <c r="AJ1141" s="343"/>
      <c r="AK1141" s="344">
        <f t="shared" si="19"/>
        <v>0</v>
      </c>
      <c r="AL1141" s="345"/>
    </row>
  </sheetData>
  <sheetProtection selectLockedCells="1" sort="0" autoFilter="0"/>
  <autoFilter ref="B7:B9" xr:uid="{635127C6-DDD7-46BD-A3F6-5AE82E8A8202}">
    <sortState xmlns:xlrd2="http://schemas.microsoft.com/office/spreadsheetml/2017/richdata2" ref="B8:B9">
      <sortCondition ref="B9"/>
    </sortState>
  </autoFilter>
  <dataConsolidate/>
  <mergeCells count="10">
    <mergeCell ref="B90:B91"/>
    <mergeCell ref="AJ6:AL6"/>
    <mergeCell ref="S6:V6"/>
    <mergeCell ref="C2:J2"/>
    <mergeCell ref="C6:I6"/>
    <mergeCell ref="AG6:AI6"/>
    <mergeCell ref="AJ3:AL3"/>
    <mergeCell ref="W6:AF6"/>
    <mergeCell ref="J6:R6"/>
    <mergeCell ref="B34:B35"/>
  </mergeCells>
  <phoneticPr fontId="3" type="noConversion"/>
  <conditionalFormatting sqref="P340:AL1141 C340:J1141">
    <cfRule type="expression" dxfId="5" priority="6">
      <formula>ROW()=CELL("LIGNE")</formula>
    </cfRule>
  </conditionalFormatting>
  <pageMargins left="0.70866141732283472" right="0.70866141732283472" top="0.78740157480314965" bottom="0.78740157480314965" header="0.31496062992125984" footer="0.31496062992125984"/>
  <pageSetup paperSize="8" scale="50" orientation="landscape" r:id="rId1"/>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8" id="{72F95546-C72D-4F82-AA93-9B4B86DDBDC3}">
            <x14:iconSet iconSet="3Symbols2" custom="1">
              <x14:cfvo type="percent">
                <xm:f>0</xm:f>
              </x14:cfvo>
              <x14:cfvo type="num">
                <xm:f>0</xm:f>
              </x14:cfvo>
              <x14:cfvo type="num">
                <xm:f>1</xm:f>
              </x14:cfvo>
              <x14:cfIcon iconSet="3Symbols2" iconId="0"/>
              <x14:cfIcon iconSet="NoIcons" iconId="0"/>
              <x14:cfIcon iconSet="3Symbols2" iconId="2"/>
            </x14:iconSet>
          </x14:cfRule>
          <xm:sqref>AJ4:AL4</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E9EFE637-60AC-4236-A9B0-F13F1F4B45FC}">
          <x14:formula1>
            <xm:f>Sources!$D$5:$D$9</xm:f>
          </x14:formula1>
          <xm:sqref>R340:R1141</xm:sqref>
        </x14:dataValidation>
        <x14:dataValidation type="list" allowBlank="1" showInputMessage="1" showErrorMessage="1" xr:uid="{1BB13D1C-A904-4613-908D-DFE33AC705B5}">
          <x14:formula1>
            <xm:f>Sources!$I$5:$I$6</xm:f>
          </x14:formula1>
          <xm:sqref>AD7:AD1141</xm:sqref>
        </x14:dataValidation>
        <x14:dataValidation type="list" allowBlank="1" showInputMessage="1" showErrorMessage="1" xr:uid="{E233AA50-BED2-46FC-BA7A-249A3DF56A37}">
          <x14:formula1>
            <xm:f>Sources!$K$5:$K$7</xm:f>
          </x14:formula1>
          <xm:sqref>AI7:AI1141</xm:sqref>
        </x14:dataValidation>
        <x14:dataValidation type="list" allowBlank="1" showInputMessage="1" showErrorMessage="1" xr:uid="{A1E1147D-E615-4F0C-A790-5C81DF44D6D6}">
          <x14:formula1>
            <xm:f>Sources!$B$5:$B$8</xm:f>
          </x14:formula1>
          <xm:sqref>G7:G1141</xm:sqref>
        </x14:dataValidation>
        <x14:dataValidation type="list" allowBlank="1" showInputMessage="1" showErrorMessage="1" xr:uid="{170CC871-C5EF-488E-8686-D77E182F21B7}">
          <x14:formula1>
            <xm:f>Sources!$M$5:$M$9</xm:f>
          </x14:formula1>
          <xm:sqref>S7:S1141</xm:sqref>
        </x14:dataValidation>
        <x14:dataValidation type="list" allowBlank="1" showInputMessage="1" showErrorMessage="1" xr:uid="{48D92650-7D27-43E9-8E04-17B759EF9AFC}">
          <x14:formula1>
            <xm:f>'1. Données Partenaires'!$C$7:$C$79</xm:f>
          </x14:formula1>
          <xm:sqref>J7:J1141</xm:sqref>
        </x14:dataValidation>
      </x14:dataValidations>
    </ext>
    <ext xmlns:x15="http://schemas.microsoft.com/office/spreadsheetml/2010/11/main" uri="{3A4CF648-6AED-40f4-86FF-DC5316D8AED3}">
      <x14:slicerList xmlns:x14="http://schemas.microsoft.com/office/spreadsheetml/2009/9/main">
        <x14:slicer r:id="rId5"/>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843E8-30EB-44A6-B7EA-4CE5E2B0C832}">
  <sheetPr codeName="Feuil13"/>
  <dimension ref="B2:N30"/>
  <sheetViews>
    <sheetView zoomScale="140" zoomScaleNormal="140" workbookViewId="0">
      <selection activeCell="K14" sqref="K14"/>
    </sheetView>
  </sheetViews>
  <sheetFormatPr baseColWidth="10" defaultRowHeight="14.5" x14ac:dyDescent="0.35"/>
  <cols>
    <col min="2" max="2" width="18.26953125" customWidth="1"/>
    <col min="3" max="3" width="13.36328125" customWidth="1"/>
    <col min="7" max="7" width="19.6328125" customWidth="1"/>
    <col min="8" max="8" width="18.453125" customWidth="1"/>
    <col min="10" max="14" width="10.90625" style="322"/>
  </cols>
  <sheetData>
    <row r="2" spans="2:14" x14ac:dyDescent="0.35">
      <c r="C2" t="s">
        <v>268</v>
      </c>
      <c r="D2" t="s">
        <v>116</v>
      </c>
      <c r="E2" t="s">
        <v>271</v>
      </c>
      <c r="F2" t="s">
        <v>270</v>
      </c>
      <c r="G2" t="s">
        <v>269</v>
      </c>
      <c r="H2" t="s">
        <v>272</v>
      </c>
      <c r="J2" s="323" t="s">
        <v>259</v>
      </c>
      <c r="K2" s="323">
        <v>2020</v>
      </c>
      <c r="L2" s="323" t="s">
        <v>54</v>
      </c>
    </row>
    <row r="3" spans="2:14" x14ac:dyDescent="0.35">
      <c r="B3" t="s">
        <v>277</v>
      </c>
      <c r="C3" t="str">
        <f>LEFT(B3,5)</f>
        <v>AVEN-</v>
      </c>
      <c r="D3" t="str">
        <f>LEFT(RIGHT(B3,11),3)</f>
        <v>24-</v>
      </c>
      <c r="E3" t="str">
        <f>LEFT(RIGHT(B3,8),6)</f>
        <v>000001</v>
      </c>
      <c r="F3" t="str">
        <f>RIGHT(B3,2)</f>
        <v>-S</v>
      </c>
      <c r="G3" t="str">
        <f>TEXT(E3+1,"000000")</f>
        <v>000002</v>
      </c>
      <c r="H3" t="str">
        <f>C3&amp;D3&amp;G3&amp;F3</f>
        <v>AVEN-24-000002-S</v>
      </c>
    </row>
    <row r="4" spans="2:14" x14ac:dyDescent="0.35">
      <c r="B4" t="s">
        <v>278</v>
      </c>
      <c r="C4" t="str">
        <f>LEFT(B4,5)</f>
        <v>CONV-</v>
      </c>
      <c r="D4" t="str">
        <f>LEFT(RIGHT(B4,11),3)</f>
        <v>22-</v>
      </c>
      <c r="E4" t="str">
        <f>LEFT(RIGHT(B4,8),6)</f>
        <v>000222</v>
      </c>
      <c r="F4" t="str">
        <f>RIGHT(B4,2)</f>
        <v>-P</v>
      </c>
      <c r="G4" t="str">
        <f>TEXT(E4+1,"000000")</f>
        <v>000223</v>
      </c>
      <c r="H4" t="str">
        <f>C4&amp;D4&amp;G4&amp;F4</f>
        <v>CONV-22-000223-P</v>
      </c>
    </row>
    <row r="8" spans="2:14" x14ac:dyDescent="0.35">
      <c r="L8" s="322" t="s">
        <v>143</v>
      </c>
      <c r="M8" s="322">
        <v>2018</v>
      </c>
      <c r="N8" s="322" t="s">
        <v>30</v>
      </c>
    </row>
    <row r="9" spans="2:14" x14ac:dyDescent="0.35">
      <c r="L9" s="322" t="s">
        <v>259</v>
      </c>
      <c r="M9" s="322">
        <v>2019</v>
      </c>
      <c r="N9" s="322" t="s">
        <v>54</v>
      </c>
    </row>
    <row r="10" spans="2:14" x14ac:dyDescent="0.35">
      <c r="L10" s="322" t="s">
        <v>273</v>
      </c>
      <c r="M10" s="322">
        <v>2020</v>
      </c>
      <c r="N10" s="322" t="s">
        <v>87</v>
      </c>
    </row>
    <row r="11" spans="2:14" x14ac:dyDescent="0.35">
      <c r="M11" s="322">
        <v>2021</v>
      </c>
    </row>
    <row r="12" spans="2:14" x14ac:dyDescent="0.35">
      <c r="M12" s="322">
        <v>2022</v>
      </c>
    </row>
    <row r="13" spans="2:14" x14ac:dyDescent="0.35">
      <c r="M13" s="322">
        <v>2023</v>
      </c>
    </row>
    <row r="14" spans="2:14" x14ac:dyDescent="0.35">
      <c r="M14" s="322">
        <v>2024</v>
      </c>
    </row>
    <row r="15" spans="2:14" x14ac:dyDescent="0.35">
      <c r="M15" s="322">
        <v>2025</v>
      </c>
    </row>
    <row r="16" spans="2:14" x14ac:dyDescent="0.35">
      <c r="M16" s="322">
        <v>2026</v>
      </c>
    </row>
    <row r="17" spans="13:13" x14ac:dyDescent="0.35">
      <c r="M17" s="322">
        <v>2027</v>
      </c>
    </row>
    <row r="18" spans="13:13" x14ac:dyDescent="0.35">
      <c r="M18" s="322">
        <v>2028</v>
      </c>
    </row>
    <row r="19" spans="13:13" x14ac:dyDescent="0.35">
      <c r="M19" s="322">
        <v>2029</v>
      </c>
    </row>
    <row r="20" spans="13:13" x14ac:dyDescent="0.35">
      <c r="M20" s="322">
        <v>2030</v>
      </c>
    </row>
    <row r="21" spans="13:13" x14ac:dyDescent="0.35">
      <c r="M21" s="322">
        <v>2031</v>
      </c>
    </row>
    <row r="22" spans="13:13" x14ac:dyDescent="0.35">
      <c r="M22" s="322">
        <v>2032</v>
      </c>
    </row>
    <row r="23" spans="13:13" x14ac:dyDescent="0.35">
      <c r="M23" s="322">
        <v>2033</v>
      </c>
    </row>
    <row r="24" spans="13:13" x14ac:dyDescent="0.35">
      <c r="M24" s="322">
        <v>2034</v>
      </c>
    </row>
    <row r="25" spans="13:13" x14ac:dyDescent="0.35">
      <c r="M25" s="322">
        <v>2035</v>
      </c>
    </row>
    <row r="26" spans="13:13" x14ac:dyDescent="0.35">
      <c r="M26" s="322">
        <v>2036</v>
      </c>
    </row>
    <row r="27" spans="13:13" x14ac:dyDescent="0.35">
      <c r="M27" s="322">
        <v>2037</v>
      </c>
    </row>
    <row r="28" spans="13:13" x14ac:dyDescent="0.35">
      <c r="M28" s="322">
        <v>2038</v>
      </c>
    </row>
    <row r="29" spans="13:13" x14ac:dyDescent="0.35">
      <c r="M29" s="322">
        <v>2039</v>
      </c>
    </row>
    <row r="30" spans="13:13" x14ac:dyDescent="0.35">
      <c r="M30" s="322">
        <v>2040</v>
      </c>
    </row>
  </sheetData>
  <dataValidations count="3">
    <dataValidation type="list" allowBlank="1" showInputMessage="1" showErrorMessage="1" sqref="J2" xr:uid="{77229B02-22F7-4B6E-ADB8-A424452CBBCF}">
      <formula1>$L$8:$L$10</formula1>
    </dataValidation>
    <dataValidation type="list" allowBlank="1" showInputMessage="1" showErrorMessage="1" sqref="K2" xr:uid="{ECC308F7-2387-4EF0-8839-80F27BEE27B3}">
      <formula1>$M$8:$M$30</formula1>
    </dataValidation>
    <dataValidation type="list" allowBlank="1" showInputMessage="1" showErrorMessage="1" sqref="N8 L2" xr:uid="{D76A3EE5-EB40-4ECD-AF1F-D0E4567DEF97}">
      <formula1>$N$8:$N$10</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91C95-A3E8-4DB7-8EC7-D601D30AED8B}">
  <sheetPr codeName="Feuil8">
    <tabColor theme="5" tint="-0.249977111117893"/>
  </sheetPr>
  <dimension ref="B2:R1120"/>
  <sheetViews>
    <sheetView showGridLines="0" topLeftCell="A11" zoomScale="70" zoomScaleNormal="70" workbookViewId="0">
      <selection activeCell="O2" sqref="O2"/>
    </sheetView>
  </sheetViews>
  <sheetFormatPr baseColWidth="10" defaultColWidth="11.54296875" defaultRowHeight="14" outlineLevelCol="1" x14ac:dyDescent="0.35"/>
  <cols>
    <col min="1" max="1" width="5.7265625" style="257" customWidth="1"/>
    <col min="2" max="3" width="10.54296875" style="180" hidden="1" customWidth="1"/>
    <col min="4" max="4" width="11.54296875" style="256"/>
    <col min="5" max="5" width="14.453125" style="182" customWidth="1"/>
    <col min="6" max="6" width="17.7265625" style="257" customWidth="1"/>
    <col min="7" max="7" width="15.54296875" style="257" customWidth="1"/>
    <col min="8" max="8" width="27.453125" style="257" customWidth="1"/>
    <col min="9" max="9" width="50.54296875" style="257" customWidth="1" outlineLevel="1"/>
    <col min="10" max="10" width="20.54296875" style="258" customWidth="1" outlineLevel="1"/>
    <col min="11" max="11" width="70.54296875" style="257" customWidth="1" outlineLevel="1"/>
    <col min="12" max="13" width="10.54296875" style="180" customWidth="1" outlineLevel="1"/>
    <col min="14" max="14" width="10.54296875" style="77" customWidth="1" outlineLevel="1"/>
    <col min="15" max="15" width="20.54296875" style="180" customWidth="1" outlineLevel="1"/>
    <col min="16" max="16" width="20.54296875" style="77" customWidth="1" outlineLevel="1"/>
    <col min="17" max="17" width="20.54296875" style="74" customWidth="1" outlineLevel="1"/>
    <col min="18" max="18" width="47.54296875" style="259" customWidth="1" outlineLevel="1"/>
    <col min="19" max="16384" width="11.54296875" style="257"/>
  </cols>
  <sheetData>
    <row r="2" spans="2:18" ht="185.5" customHeight="1" x14ac:dyDescent="0.5">
      <c r="B2" s="199"/>
      <c r="C2" s="199"/>
      <c r="D2" s="261" t="s">
        <v>154</v>
      </c>
      <c r="E2" s="262"/>
      <c r="L2" s="199"/>
      <c r="M2" s="199"/>
      <c r="N2" s="204"/>
      <c r="O2" s="263"/>
      <c r="P2" s="74"/>
    </row>
    <row r="3" spans="2:18" ht="18" customHeight="1" x14ac:dyDescent="0.35">
      <c r="B3" s="199"/>
      <c r="C3" s="199"/>
      <c r="D3" s="264"/>
      <c r="E3" s="262"/>
      <c r="F3" s="247"/>
      <c r="L3" s="199"/>
      <c r="M3" s="199"/>
      <c r="N3" s="204"/>
      <c r="O3" s="263"/>
      <c r="P3" s="75" t="s">
        <v>106</v>
      </c>
      <c r="Q3" s="76">
        <f ca="1">TODAY()</f>
        <v>45573</v>
      </c>
      <c r="R3" s="265"/>
    </row>
    <row r="4" spans="2:18" ht="20.149999999999999" customHeight="1" x14ac:dyDescent="0.35">
      <c r="B4" s="199"/>
      <c r="C4" s="199"/>
      <c r="D4" s="264"/>
      <c r="E4" s="262"/>
      <c r="M4" s="199"/>
      <c r="N4" s="204"/>
      <c r="O4" s="421" t="s">
        <v>108</v>
      </c>
      <c r="P4" s="422"/>
      <c r="Q4" s="423"/>
      <c r="R4" s="266"/>
    </row>
    <row r="5" spans="2:18" ht="20.149999999999999" customHeight="1" x14ac:dyDescent="0.35">
      <c r="B5" s="199"/>
      <c r="C5" s="199"/>
      <c r="D5" s="267"/>
      <c r="E5" s="268"/>
      <c r="L5" s="199"/>
      <c r="M5" s="199"/>
      <c r="N5" s="204"/>
      <c r="O5" s="269" t="e">
        <f>SUM(Tableau25[Budget alloué TTC])</f>
        <v>#REF!</v>
      </c>
      <c r="P5" s="270" t="e">
        <f>SUM(Tableau25[Restant])</f>
        <v>#REF!</v>
      </c>
      <c r="Q5" s="271" t="e">
        <f>SUM(Tableau25[Exploité])</f>
        <v>#REF!</v>
      </c>
      <c r="R5" s="272"/>
    </row>
    <row r="6" spans="2:18" ht="7.5" customHeight="1" x14ac:dyDescent="0.35">
      <c r="B6" s="199"/>
      <c r="C6" s="199"/>
      <c r="D6" s="267"/>
      <c r="E6" s="268"/>
      <c r="L6" s="199"/>
      <c r="M6" s="199"/>
      <c r="N6" s="204"/>
      <c r="O6" s="273"/>
      <c r="P6" s="274"/>
      <c r="Q6" s="275"/>
      <c r="R6" s="276"/>
    </row>
    <row r="7" spans="2:18" s="277" customFormat="1" ht="30" customHeight="1" x14ac:dyDescent="0.35">
      <c r="B7" s="424" t="s">
        <v>155</v>
      </c>
      <c r="C7" s="424"/>
      <c r="D7" s="278" t="s">
        <v>156</v>
      </c>
      <c r="E7" s="279"/>
      <c r="F7" s="278"/>
      <c r="G7" s="278"/>
      <c r="H7" s="278"/>
      <c r="I7" s="278"/>
      <c r="J7" s="278"/>
      <c r="K7" s="278"/>
      <c r="L7" s="278"/>
      <c r="M7" s="278"/>
      <c r="N7" s="278"/>
      <c r="O7" s="425" t="s">
        <v>113</v>
      </c>
      <c r="P7" s="426"/>
      <c r="Q7" s="426"/>
      <c r="R7" s="427"/>
    </row>
    <row r="8" spans="2:18" s="180" customFormat="1" ht="36.65" customHeight="1" x14ac:dyDescent="0.35">
      <c r="B8" s="280" t="s">
        <v>157</v>
      </c>
      <c r="C8" s="280" t="s">
        <v>158</v>
      </c>
      <c r="D8" s="281" t="s">
        <v>114</v>
      </c>
      <c r="E8" s="209" t="s">
        <v>159</v>
      </c>
      <c r="F8" s="207" t="s">
        <v>118</v>
      </c>
      <c r="G8" s="207" t="s">
        <v>160</v>
      </c>
      <c r="H8" s="207" t="s">
        <v>161</v>
      </c>
      <c r="I8" s="207" t="s">
        <v>16</v>
      </c>
      <c r="J8" s="282" t="s">
        <v>126</v>
      </c>
      <c r="K8" s="207" t="s">
        <v>127</v>
      </c>
      <c r="L8" s="207" t="s">
        <v>128</v>
      </c>
      <c r="M8" s="207" t="s">
        <v>131</v>
      </c>
      <c r="N8" s="207" t="s">
        <v>134</v>
      </c>
      <c r="O8" s="283" t="s">
        <v>140</v>
      </c>
      <c r="P8" s="284" t="s">
        <v>141</v>
      </c>
      <c r="Q8" s="284" t="s">
        <v>142</v>
      </c>
      <c r="R8" s="285" t="s">
        <v>28</v>
      </c>
    </row>
    <row r="9" spans="2:18" ht="179.15" customHeight="1" x14ac:dyDescent="0.35">
      <c r="B9" s="183" t="str">
        <f>IF(ISBLANK(Tableau25[[#This Row],[Date de signature]]),"",UPPER(TEXT(Tableau25[[#This Row],[Date de signature]],"AAAA")))</f>
        <v>1900</v>
      </c>
      <c r="C9" s="183" t="str">
        <f>IF(ISBLANK(Tableau25[[#This Row],[Date de signature]]),"",UPPER(TEXT(Tableau25[[#This Row],[Date de signature]],"mmm")))</f>
        <v>JANV</v>
      </c>
      <c r="D9" s="62">
        <f>'2. Termes '!C31</f>
        <v>0</v>
      </c>
      <c r="E9" s="82">
        <f>'2. Termes '!F31</f>
        <v>0</v>
      </c>
      <c r="F9" s="63">
        <f>'2. Termes '!G31</f>
        <v>0</v>
      </c>
      <c r="G9" s="80">
        <f>'2. Termes '!H31</f>
        <v>0</v>
      </c>
      <c r="H9" s="80">
        <f>'2. Termes '!I31</f>
        <v>0</v>
      </c>
      <c r="I9" s="64">
        <f>'2. Termes '!J31</f>
        <v>0</v>
      </c>
      <c r="J9" s="65">
        <f>'2. Termes '!U31</f>
        <v>0</v>
      </c>
      <c r="K9" s="70">
        <f>'2. Termes '!V31</f>
        <v>0</v>
      </c>
      <c r="L9" s="66">
        <f>'2. Termes '!W31</f>
        <v>0</v>
      </c>
      <c r="M9" s="66">
        <f>'2. Termes '!Z31</f>
        <v>0</v>
      </c>
      <c r="N9" s="67">
        <f>'2. Termes '!AC31</f>
        <v>0</v>
      </c>
      <c r="O9" s="81">
        <f>'2. Termes '!AJ31</f>
        <v>0</v>
      </c>
      <c r="P9" s="72">
        <f>'2. Termes '!AK31</f>
        <v>0</v>
      </c>
      <c r="Q9" s="71">
        <f>'2. Termes '!AL31</f>
        <v>0</v>
      </c>
      <c r="R9" s="158">
        <f>'2. Termes '!AG31</f>
        <v>0</v>
      </c>
    </row>
    <row r="10" spans="2:18" ht="336" customHeight="1" x14ac:dyDescent="0.35">
      <c r="B10" s="183" t="str">
        <f>IF(ISBLANK(Tableau25[[#This Row],[Date de signature]]),"",UPPER(TEXT(Tableau25[[#This Row],[Date de signature]],"AAAA")))</f>
        <v>1900</v>
      </c>
      <c r="C10" s="183" t="str">
        <f>IF(ISBLANK(Tableau25[[#This Row],[Date de signature]]),"",UPPER(TEXT(Tableau25[[#This Row],[Date de signature]],"mmm")))</f>
        <v>JANV</v>
      </c>
      <c r="D10" s="62">
        <f>'2. Termes '!C32</f>
        <v>0</v>
      </c>
      <c r="E10" s="82">
        <f>'2. Termes '!F32</f>
        <v>0</v>
      </c>
      <c r="F10" s="63">
        <f>'2. Termes '!G32</f>
        <v>0</v>
      </c>
      <c r="G10" s="80">
        <f>'2. Termes '!H32</f>
        <v>0</v>
      </c>
      <c r="H10" s="80">
        <f>'2. Termes '!I32</f>
        <v>0</v>
      </c>
      <c r="I10" s="64">
        <f>'2. Termes '!J32</f>
        <v>0</v>
      </c>
      <c r="J10" s="65">
        <f>'2. Termes '!U32</f>
        <v>0</v>
      </c>
      <c r="K10" s="70">
        <f>'2. Termes '!V32</f>
        <v>0</v>
      </c>
      <c r="L10" s="66">
        <f>'2. Termes '!W32</f>
        <v>0</v>
      </c>
      <c r="M10" s="66">
        <f>'2. Termes '!Z32</f>
        <v>0</v>
      </c>
      <c r="N10" s="67">
        <f>'2. Termes '!AC32</f>
        <v>0</v>
      </c>
      <c r="O10" s="81">
        <f>'2. Termes '!AJ32</f>
        <v>0</v>
      </c>
      <c r="P10" s="72">
        <f>'2. Termes '!AK32</f>
        <v>0</v>
      </c>
      <c r="Q10" s="71">
        <f>'2. Termes '!AL32</f>
        <v>0</v>
      </c>
      <c r="R10" s="158">
        <f>'2. Termes '!AG32</f>
        <v>0</v>
      </c>
    </row>
    <row r="11" spans="2:18" ht="132.65" customHeight="1" x14ac:dyDescent="0.35">
      <c r="B11" s="183" t="str">
        <f>IF(ISBLANK(Tableau25[[#This Row],[Date de signature]]),"",UPPER(TEXT(Tableau25[[#This Row],[Date de signature]],"AAAA")))</f>
        <v>1900</v>
      </c>
      <c r="C11" s="183" t="str">
        <f>IF(ISBLANK(Tableau25[[#This Row],[Date de signature]]),"",UPPER(TEXT(Tableau25[[#This Row],[Date de signature]],"mmm")))</f>
        <v>JANV</v>
      </c>
      <c r="D11" s="62">
        <f>'2. Termes '!C33</f>
        <v>0</v>
      </c>
      <c r="E11" s="82">
        <f>'2. Termes '!F33</f>
        <v>0</v>
      </c>
      <c r="F11" s="63">
        <f>'2. Termes '!G33</f>
        <v>0</v>
      </c>
      <c r="G11" s="80">
        <f>'2. Termes '!H33</f>
        <v>0</v>
      </c>
      <c r="H11" s="80">
        <f>'2. Termes '!I33</f>
        <v>0</v>
      </c>
      <c r="I11" s="64">
        <f>'2. Termes '!J33</f>
        <v>0</v>
      </c>
      <c r="J11" s="65">
        <f>'2. Termes '!U33</f>
        <v>0</v>
      </c>
      <c r="K11" s="70">
        <f>'2. Termes '!V33</f>
        <v>0</v>
      </c>
      <c r="L11" s="66">
        <f>'2. Termes '!W33</f>
        <v>0</v>
      </c>
      <c r="M11" s="66">
        <f>'2. Termes '!Z33</f>
        <v>0</v>
      </c>
      <c r="N11" s="67">
        <f>'2. Termes '!AC33</f>
        <v>0</v>
      </c>
      <c r="O11" s="81">
        <f>'2. Termes '!AJ33</f>
        <v>0</v>
      </c>
      <c r="P11" s="72">
        <f>'2. Termes '!AK33</f>
        <v>0</v>
      </c>
      <c r="Q11" s="71">
        <f>'2. Termes '!AL33</f>
        <v>0</v>
      </c>
      <c r="R11" s="158">
        <f>'2. Termes '!AG33</f>
        <v>0</v>
      </c>
    </row>
    <row r="12" spans="2:18" ht="45" customHeight="1" x14ac:dyDescent="0.35">
      <c r="B12" s="260" t="str">
        <f>IF(ISBLANK(Tableau25[[#This Row],[Date de signature]]),"",UPPER(TEXT(Tableau25[[#This Row],[Date de signature]],"AAAA")))</f>
        <v>1900</v>
      </c>
      <c r="C12" s="260" t="str">
        <f>IF(ISBLANK(Tableau25[[#This Row],[Date de signature]]),"",UPPER(TEXT(Tableau25[[#This Row],[Date de signature]],"mmm")))</f>
        <v>JANV</v>
      </c>
      <c r="D12" s="62">
        <f>'2. Termes '!C34</f>
        <v>0</v>
      </c>
      <c r="E12" s="82">
        <f>'2. Termes '!F34</f>
        <v>0</v>
      </c>
      <c r="F12" s="63">
        <f>'2. Termes '!G34</f>
        <v>0</v>
      </c>
      <c r="G12" s="80">
        <f>'2. Termes '!H34</f>
        <v>0</v>
      </c>
      <c r="H12" s="80">
        <f>'2. Termes '!I34</f>
        <v>0</v>
      </c>
      <c r="I12" s="64">
        <f>'2. Termes '!J34</f>
        <v>0</v>
      </c>
      <c r="J12" s="65">
        <f>'2. Termes '!U34</f>
        <v>0</v>
      </c>
      <c r="K12" s="70">
        <f>'2. Termes '!V34</f>
        <v>0</v>
      </c>
      <c r="L12" s="66">
        <f>'2. Termes '!W34</f>
        <v>0</v>
      </c>
      <c r="M12" s="66">
        <f>'2. Termes '!Z34</f>
        <v>0</v>
      </c>
      <c r="N12" s="67">
        <f>'2. Termes '!AC34</f>
        <v>0</v>
      </c>
      <c r="O12" s="81">
        <f>'2. Termes '!AJ34</f>
        <v>0</v>
      </c>
      <c r="P12" s="72">
        <f>'2. Termes '!AK34</f>
        <v>0</v>
      </c>
      <c r="Q12" s="71">
        <f>'2. Termes '!AL34</f>
        <v>0</v>
      </c>
      <c r="R12" s="158">
        <f>'2. Termes '!AG34</f>
        <v>0</v>
      </c>
    </row>
    <row r="13" spans="2:18" ht="45" customHeight="1" x14ac:dyDescent="0.35">
      <c r="B13" s="183" t="str">
        <f>IF(ISBLANK(Tableau25[[#This Row],[Date de signature]]),"",UPPER(TEXT(Tableau25[[#This Row],[Date de signature]],"AAAA")))</f>
        <v>1900</v>
      </c>
      <c r="C13" s="183" t="str">
        <f>IF(ISBLANK(Tableau25[[#This Row],[Date de signature]]),"",UPPER(TEXT(Tableau25[[#This Row],[Date de signature]],"mmm")))</f>
        <v>JANV</v>
      </c>
      <c r="D13" s="62">
        <f>'2. Termes '!C35</f>
        <v>0</v>
      </c>
      <c r="E13" s="82">
        <f>'2. Termes '!F35</f>
        <v>0</v>
      </c>
      <c r="F13" s="63">
        <f>'2. Termes '!G35</f>
        <v>0</v>
      </c>
      <c r="G13" s="80">
        <f>'2. Termes '!H35</f>
        <v>0</v>
      </c>
      <c r="H13" s="80">
        <f>'2. Termes '!I35</f>
        <v>0</v>
      </c>
      <c r="I13" s="64">
        <f>'2. Termes '!J35</f>
        <v>0</v>
      </c>
      <c r="J13" s="65">
        <f>'2. Termes '!U35</f>
        <v>0</v>
      </c>
      <c r="K13" s="70">
        <f>'2. Termes '!V35</f>
        <v>0</v>
      </c>
      <c r="L13" s="66">
        <f>'2. Termes '!W35</f>
        <v>0</v>
      </c>
      <c r="M13" s="66">
        <f>'2. Termes '!Z35</f>
        <v>0</v>
      </c>
      <c r="N13" s="67">
        <f>'2. Termes '!AC35</f>
        <v>0</v>
      </c>
      <c r="O13" s="81">
        <f>'2. Termes '!AJ35</f>
        <v>0</v>
      </c>
      <c r="P13" s="72">
        <f>'2. Termes '!AK35</f>
        <v>0</v>
      </c>
      <c r="Q13" s="71">
        <f>'2. Termes '!AL35</f>
        <v>0</v>
      </c>
      <c r="R13" s="158">
        <f>'2. Termes '!AG35</f>
        <v>0</v>
      </c>
    </row>
    <row r="14" spans="2:18" ht="45" customHeight="1" x14ac:dyDescent="0.35">
      <c r="B14" s="183" t="str">
        <f>IF(ISBLANK(Tableau25[[#This Row],[Date de signature]]),"",UPPER(TEXT(Tableau25[[#This Row],[Date de signature]],"AAAA")))</f>
        <v>1900</v>
      </c>
      <c r="C14" s="183" t="str">
        <f>IF(ISBLANK(Tableau25[[#This Row],[Date de signature]]),"",UPPER(TEXT(Tableau25[[#This Row],[Date de signature]],"mmm")))</f>
        <v>JANV</v>
      </c>
      <c r="D14" s="62">
        <f>'2. Termes '!C36</f>
        <v>0</v>
      </c>
      <c r="E14" s="82">
        <f>'2. Termes '!F36</f>
        <v>0</v>
      </c>
      <c r="F14" s="63">
        <f>'2. Termes '!G36</f>
        <v>0</v>
      </c>
      <c r="G14" s="80">
        <f>'2. Termes '!H36</f>
        <v>0</v>
      </c>
      <c r="H14" s="80">
        <f>'2. Termes '!I36</f>
        <v>0</v>
      </c>
      <c r="I14" s="64">
        <f>'2. Termes '!J36</f>
        <v>0</v>
      </c>
      <c r="J14" s="65">
        <f>'2. Termes '!U36</f>
        <v>0</v>
      </c>
      <c r="K14" s="70">
        <f>'2. Termes '!V36</f>
        <v>0</v>
      </c>
      <c r="L14" s="66">
        <f>'2. Termes '!W36</f>
        <v>0</v>
      </c>
      <c r="M14" s="66">
        <f>'2. Termes '!Z36</f>
        <v>0</v>
      </c>
      <c r="N14" s="67">
        <f>'2. Termes '!AC36</f>
        <v>0</v>
      </c>
      <c r="O14" s="81">
        <f>'2. Termes '!AJ36</f>
        <v>0</v>
      </c>
      <c r="P14" s="72">
        <f>'2. Termes '!AK36</f>
        <v>0</v>
      </c>
      <c r="Q14" s="71">
        <f>'2. Termes '!AL36</f>
        <v>0</v>
      </c>
      <c r="R14" s="158">
        <f>'2. Termes '!AG36</f>
        <v>0</v>
      </c>
    </row>
    <row r="15" spans="2:18" ht="45" customHeight="1" x14ac:dyDescent="0.35">
      <c r="B15" s="183" t="str">
        <f>IF(ISBLANK(Tableau25[[#This Row],[Date de signature]]),"",UPPER(TEXT(Tableau25[[#This Row],[Date de signature]],"AAAA")))</f>
        <v>1900</v>
      </c>
      <c r="C15" s="183" t="str">
        <f>IF(ISBLANK(Tableau25[[#This Row],[Date de signature]]),"",UPPER(TEXT(Tableau25[[#This Row],[Date de signature]],"mmm")))</f>
        <v>JANV</v>
      </c>
      <c r="D15" s="62">
        <f>'2. Termes '!C37</f>
        <v>0</v>
      </c>
      <c r="E15" s="82">
        <f>'2. Termes '!F37</f>
        <v>0</v>
      </c>
      <c r="F15" s="63">
        <f>'2. Termes '!G37</f>
        <v>0</v>
      </c>
      <c r="G15" s="80">
        <f>'2. Termes '!H37</f>
        <v>0</v>
      </c>
      <c r="H15" s="80">
        <f>'2. Termes '!I37</f>
        <v>0</v>
      </c>
      <c r="I15" s="64">
        <f>'2. Termes '!J37</f>
        <v>0</v>
      </c>
      <c r="J15" s="65">
        <f>'2. Termes '!U37</f>
        <v>0</v>
      </c>
      <c r="K15" s="70">
        <f>'2. Termes '!V37</f>
        <v>0</v>
      </c>
      <c r="L15" s="66">
        <f>'2. Termes '!W37</f>
        <v>0</v>
      </c>
      <c r="M15" s="66">
        <f>'2. Termes '!Z37</f>
        <v>0</v>
      </c>
      <c r="N15" s="67">
        <f>'2. Termes '!AC37</f>
        <v>0</v>
      </c>
      <c r="O15" s="81">
        <f>'2. Termes '!AJ37</f>
        <v>0</v>
      </c>
      <c r="P15" s="72">
        <f>'2. Termes '!AK37</f>
        <v>0</v>
      </c>
      <c r="Q15" s="71">
        <f>'2. Termes '!AL37</f>
        <v>0</v>
      </c>
      <c r="R15" s="158">
        <f>'2. Termes '!AG37</f>
        <v>0</v>
      </c>
    </row>
    <row r="16" spans="2:18" ht="50.15" customHeight="1" x14ac:dyDescent="0.35">
      <c r="B16" s="183" t="str">
        <f>IF(ISBLANK(Tableau25[[#This Row],[Date de signature]]),"",UPPER(TEXT(Tableau25[[#This Row],[Date de signature]],"AAAA")))</f>
        <v>1900</v>
      </c>
      <c r="C16" s="183" t="str">
        <f>IF(ISBLANK(Tableau25[[#This Row],[Date de signature]]),"",UPPER(TEXT(Tableau25[[#This Row],[Date de signature]],"mmm")))</f>
        <v>JANV</v>
      </c>
      <c r="D16" s="62">
        <f>'2. Termes '!C38</f>
        <v>0</v>
      </c>
      <c r="E16" s="82">
        <f>'2. Termes '!F38</f>
        <v>0</v>
      </c>
      <c r="F16" s="63">
        <f>'2. Termes '!G38</f>
        <v>0</v>
      </c>
      <c r="G16" s="80">
        <f>'2. Termes '!H38</f>
        <v>0</v>
      </c>
      <c r="H16" s="80">
        <f>'2. Termes '!I38</f>
        <v>0</v>
      </c>
      <c r="I16" s="64">
        <f>'2. Termes '!J38</f>
        <v>0</v>
      </c>
      <c r="J16" s="65">
        <f>'2. Termes '!U38</f>
        <v>0</v>
      </c>
      <c r="K16" s="70">
        <f>'2. Termes '!V38</f>
        <v>0</v>
      </c>
      <c r="L16" s="66">
        <f>'2. Termes '!W38</f>
        <v>0</v>
      </c>
      <c r="M16" s="66">
        <f>'2. Termes '!Z38</f>
        <v>0</v>
      </c>
      <c r="N16" s="67">
        <f>'2. Termes '!AC38</f>
        <v>0</v>
      </c>
      <c r="O16" s="81">
        <f>'2. Termes '!AJ38</f>
        <v>0</v>
      </c>
      <c r="P16" s="72">
        <f>'2. Termes '!AK38</f>
        <v>0</v>
      </c>
      <c r="Q16" s="71">
        <f>'2. Termes '!AL38</f>
        <v>0</v>
      </c>
      <c r="R16" s="158">
        <f>'2. Termes '!AG38</f>
        <v>0</v>
      </c>
    </row>
    <row r="17" spans="2:18" ht="50.15" customHeight="1" x14ac:dyDescent="0.35">
      <c r="B17" s="183" t="str">
        <f>IF(ISBLANK(Tableau25[[#This Row],[Date de signature]]),"",UPPER(TEXT(Tableau25[[#This Row],[Date de signature]],"AAAA")))</f>
        <v>1900</v>
      </c>
      <c r="C17" s="183" t="str">
        <f>IF(ISBLANK(Tableau25[[#This Row],[Date de signature]]),"",UPPER(TEXT(Tableau25[[#This Row],[Date de signature]],"mmm")))</f>
        <v>JANV</v>
      </c>
      <c r="D17" s="62">
        <f>'2. Termes '!C39</f>
        <v>0</v>
      </c>
      <c r="E17" s="82">
        <f>'2. Termes '!F39</f>
        <v>0</v>
      </c>
      <c r="F17" s="63">
        <f>'2. Termes '!G39</f>
        <v>0</v>
      </c>
      <c r="G17" s="80">
        <f>'2. Termes '!H39</f>
        <v>0</v>
      </c>
      <c r="H17" s="80">
        <f>'2. Termes '!I39</f>
        <v>0</v>
      </c>
      <c r="I17" s="64">
        <f>'2. Termes '!J39</f>
        <v>0</v>
      </c>
      <c r="J17" s="65">
        <f>'2. Termes '!U39</f>
        <v>0</v>
      </c>
      <c r="K17" s="70">
        <f>'2. Termes '!V39</f>
        <v>0</v>
      </c>
      <c r="L17" s="66">
        <f>'2. Termes '!W39</f>
        <v>0</v>
      </c>
      <c r="M17" s="66">
        <f>'2. Termes '!Z39</f>
        <v>0</v>
      </c>
      <c r="N17" s="67">
        <f>'2. Termes '!AC39</f>
        <v>0</v>
      </c>
      <c r="O17" s="81">
        <f>'2. Termes '!AJ39</f>
        <v>0</v>
      </c>
      <c r="P17" s="72">
        <f>'2. Termes '!AK39</f>
        <v>0</v>
      </c>
      <c r="Q17" s="71">
        <f>'2. Termes '!AL39</f>
        <v>0</v>
      </c>
      <c r="R17" s="158">
        <f>'2. Termes '!AG39</f>
        <v>0</v>
      </c>
    </row>
    <row r="18" spans="2:18" ht="50.15" customHeight="1" x14ac:dyDescent="0.35">
      <c r="B18" s="183" t="str">
        <f>IF(ISBLANK(Tableau25[[#This Row],[Date de signature]]),"",UPPER(TEXT(Tableau25[[#This Row],[Date de signature]],"AAAA")))</f>
        <v>1900</v>
      </c>
      <c r="C18" s="183" t="str">
        <f>IF(ISBLANK(Tableau25[[#This Row],[Date de signature]]),"",UPPER(TEXT(Tableau25[[#This Row],[Date de signature]],"mmm")))</f>
        <v>JANV</v>
      </c>
      <c r="D18" s="62">
        <f>'2. Termes '!C40</f>
        <v>0</v>
      </c>
      <c r="E18" s="82">
        <f>'2. Termes '!F40</f>
        <v>0</v>
      </c>
      <c r="F18" s="63">
        <f>'2. Termes '!G40</f>
        <v>0</v>
      </c>
      <c r="G18" s="80">
        <f>'2. Termes '!H40</f>
        <v>0</v>
      </c>
      <c r="H18" s="80">
        <f>'2. Termes '!I40</f>
        <v>0</v>
      </c>
      <c r="I18" s="64">
        <f>'2. Termes '!J40</f>
        <v>0</v>
      </c>
      <c r="J18" s="65">
        <f>'2. Termes '!U40</f>
        <v>0</v>
      </c>
      <c r="K18" s="70">
        <f>'2. Termes '!V40</f>
        <v>0</v>
      </c>
      <c r="L18" s="66">
        <f>'2. Termes '!W40</f>
        <v>0</v>
      </c>
      <c r="M18" s="66">
        <f>'2. Termes '!Z40</f>
        <v>0</v>
      </c>
      <c r="N18" s="67">
        <f>'2. Termes '!AC40</f>
        <v>0</v>
      </c>
      <c r="O18" s="81">
        <f>'2. Termes '!AJ40</f>
        <v>0</v>
      </c>
      <c r="P18" s="72">
        <f>'2. Termes '!AK40</f>
        <v>0</v>
      </c>
      <c r="Q18" s="71">
        <f>'2. Termes '!AL40</f>
        <v>0</v>
      </c>
      <c r="R18" s="158">
        <f>'2. Termes '!AG40</f>
        <v>0</v>
      </c>
    </row>
    <row r="19" spans="2:18" ht="48" customHeight="1" x14ac:dyDescent="0.35">
      <c r="B19" s="183" t="str">
        <f>IF(ISBLANK(Tableau25[[#This Row],[Date de signature]]),"",UPPER(TEXT(Tableau25[[#This Row],[Date de signature]],"AAAA")))</f>
        <v>1900</v>
      </c>
      <c r="C19" s="183" t="str">
        <f>IF(ISBLANK(Tableau25[[#This Row],[Date de signature]]),"",UPPER(TEXT(Tableau25[[#This Row],[Date de signature]],"mmm")))</f>
        <v>JANV</v>
      </c>
      <c r="D19" s="62">
        <f>'2. Termes '!C41</f>
        <v>0</v>
      </c>
      <c r="E19" s="82">
        <f>'2. Termes '!F41</f>
        <v>0</v>
      </c>
      <c r="F19" s="63">
        <f>'2. Termes '!G41</f>
        <v>0</v>
      </c>
      <c r="G19" s="80">
        <f>'2. Termes '!H41</f>
        <v>0</v>
      </c>
      <c r="H19" s="80">
        <f>'2. Termes '!I41</f>
        <v>0</v>
      </c>
      <c r="I19" s="64">
        <f>'2. Termes '!J41</f>
        <v>0</v>
      </c>
      <c r="J19" s="65">
        <f>'2. Termes '!U41</f>
        <v>0</v>
      </c>
      <c r="K19" s="70">
        <f>'2. Termes '!V41</f>
        <v>0</v>
      </c>
      <c r="L19" s="66">
        <f>'2. Termes '!W41</f>
        <v>0</v>
      </c>
      <c r="M19" s="66">
        <f>'2. Termes '!Z41</f>
        <v>0</v>
      </c>
      <c r="N19" s="67">
        <f>'2. Termes '!AC41</f>
        <v>0</v>
      </c>
      <c r="O19" s="81">
        <f>'2. Termes '!AJ41</f>
        <v>0</v>
      </c>
      <c r="P19" s="72">
        <f>'2. Termes '!AK41</f>
        <v>0</v>
      </c>
      <c r="Q19" s="71">
        <f>'2. Termes '!AL41</f>
        <v>0</v>
      </c>
      <c r="R19" s="158">
        <f>'2. Termes '!AG41</f>
        <v>0</v>
      </c>
    </row>
    <row r="20" spans="2:18" ht="30" customHeight="1" x14ac:dyDescent="0.35">
      <c r="B20" s="183" t="str">
        <f>IF(ISBLANK(Tableau25[[#This Row],[Date de signature]]),"",UPPER(TEXT(Tableau25[[#This Row],[Date de signature]],"AAAA")))</f>
        <v>1900</v>
      </c>
      <c r="C20" s="183" t="str">
        <f>IF(ISBLANK(Tableau25[[#This Row],[Date de signature]]),"",UPPER(TEXT(Tableau25[[#This Row],[Date de signature]],"mmm")))</f>
        <v>JANV</v>
      </c>
      <c r="D20" s="62">
        <f>'2. Termes '!C42</f>
        <v>0</v>
      </c>
      <c r="E20" s="82">
        <f>'2. Termes '!F42</f>
        <v>0</v>
      </c>
      <c r="F20" s="63">
        <f>'2. Termes '!G42</f>
        <v>0</v>
      </c>
      <c r="G20" s="80">
        <f>'2. Termes '!H42</f>
        <v>0</v>
      </c>
      <c r="H20" s="80">
        <f>'2. Termes '!I42</f>
        <v>0</v>
      </c>
      <c r="I20" s="64">
        <f>'2. Termes '!J42</f>
        <v>0</v>
      </c>
      <c r="J20" s="65">
        <f>'2. Termes '!U42</f>
        <v>0</v>
      </c>
      <c r="K20" s="70">
        <f>'2. Termes '!V42</f>
        <v>0</v>
      </c>
      <c r="L20" s="66">
        <f>'2. Termes '!W42</f>
        <v>0</v>
      </c>
      <c r="M20" s="66">
        <f>'2. Termes '!Z42</f>
        <v>0</v>
      </c>
      <c r="N20" s="67">
        <f>'2. Termes '!AC42</f>
        <v>0</v>
      </c>
      <c r="O20" s="81">
        <f>'2. Termes '!AJ42</f>
        <v>0</v>
      </c>
      <c r="P20" s="72">
        <f>'2. Termes '!AK42</f>
        <v>0</v>
      </c>
      <c r="Q20" s="71">
        <f>'2. Termes '!AL42</f>
        <v>0</v>
      </c>
      <c r="R20" s="158">
        <f>'2. Termes '!AG42</f>
        <v>0</v>
      </c>
    </row>
    <row r="21" spans="2:18" ht="30" customHeight="1" x14ac:dyDescent="0.35">
      <c r="B21" s="183" t="str">
        <f>IF(ISBLANK(Tableau25[[#This Row],[Date de signature]]),"",UPPER(TEXT(Tableau25[[#This Row],[Date de signature]],"AAAA")))</f>
        <v>1900</v>
      </c>
      <c r="C21" s="183" t="str">
        <f>IF(ISBLANK(Tableau25[[#This Row],[Date de signature]]),"",UPPER(TEXT(Tableau25[[#This Row],[Date de signature]],"mmm")))</f>
        <v>JANV</v>
      </c>
      <c r="D21" s="62">
        <f>'2. Termes '!C43</f>
        <v>0</v>
      </c>
      <c r="E21" s="82">
        <f>'2. Termes '!F43</f>
        <v>0</v>
      </c>
      <c r="F21" s="63">
        <f>'2. Termes '!G43</f>
        <v>0</v>
      </c>
      <c r="G21" s="80">
        <f>'2. Termes '!H43</f>
        <v>0</v>
      </c>
      <c r="H21" s="80">
        <f>'2. Termes '!I43</f>
        <v>0</v>
      </c>
      <c r="I21" s="64">
        <f>'2. Termes '!J43</f>
        <v>0</v>
      </c>
      <c r="J21" s="65">
        <f>'2. Termes '!U43</f>
        <v>0</v>
      </c>
      <c r="K21" s="70">
        <f>'2. Termes '!V43</f>
        <v>0</v>
      </c>
      <c r="L21" s="66">
        <f>'2. Termes '!W43</f>
        <v>0</v>
      </c>
      <c r="M21" s="66">
        <f>'2. Termes '!Z43</f>
        <v>0</v>
      </c>
      <c r="N21" s="67">
        <f>'2. Termes '!AC43</f>
        <v>0</v>
      </c>
      <c r="O21" s="81">
        <f>'2. Termes '!AJ43</f>
        <v>0</v>
      </c>
      <c r="P21" s="72">
        <f>'2. Termes '!AK43</f>
        <v>0</v>
      </c>
      <c r="Q21" s="71">
        <f>'2. Termes '!AL43</f>
        <v>0</v>
      </c>
      <c r="R21" s="158">
        <f>'2. Termes '!AG43</f>
        <v>0</v>
      </c>
    </row>
    <row r="22" spans="2:18" ht="30" customHeight="1" x14ac:dyDescent="0.35">
      <c r="B22" s="183" t="str">
        <f>IF(ISBLANK(Tableau25[[#This Row],[Date de signature]]),"",UPPER(TEXT(Tableau25[[#This Row],[Date de signature]],"AAAA")))</f>
        <v>1900</v>
      </c>
      <c r="C22" s="183" t="str">
        <f>IF(ISBLANK(Tableau25[[#This Row],[Date de signature]]),"",UPPER(TEXT(Tableau25[[#This Row],[Date de signature]],"mmm")))</f>
        <v>JANV</v>
      </c>
      <c r="D22" s="62">
        <f>'2. Termes '!C44</f>
        <v>0</v>
      </c>
      <c r="E22" s="82">
        <f>'2. Termes '!F44</f>
        <v>0</v>
      </c>
      <c r="F22" s="63">
        <f>'2. Termes '!G44</f>
        <v>0</v>
      </c>
      <c r="G22" s="80">
        <f>'2. Termes '!H44</f>
        <v>0</v>
      </c>
      <c r="H22" s="80">
        <f>'2. Termes '!I44</f>
        <v>0</v>
      </c>
      <c r="I22" s="64">
        <f>'2. Termes '!J44</f>
        <v>0</v>
      </c>
      <c r="J22" s="65">
        <f>'2. Termes '!U44</f>
        <v>0</v>
      </c>
      <c r="K22" s="70">
        <f>'2. Termes '!V44</f>
        <v>0</v>
      </c>
      <c r="L22" s="66">
        <f>'2. Termes '!W44</f>
        <v>0</v>
      </c>
      <c r="M22" s="66">
        <f>'2. Termes '!Z44</f>
        <v>0</v>
      </c>
      <c r="N22" s="67">
        <f>'2. Termes '!AC44</f>
        <v>0</v>
      </c>
      <c r="O22" s="81">
        <f>'2. Termes '!AJ44</f>
        <v>0</v>
      </c>
      <c r="P22" s="72">
        <f>'2. Termes '!AK44</f>
        <v>0</v>
      </c>
      <c r="Q22" s="71">
        <f>'2. Termes '!AL44</f>
        <v>0</v>
      </c>
      <c r="R22" s="158">
        <f>'2. Termes '!AG44</f>
        <v>0</v>
      </c>
    </row>
    <row r="23" spans="2:18" ht="30" customHeight="1" x14ac:dyDescent="0.35">
      <c r="B23" s="183" t="str">
        <f>IF(ISBLANK(Tableau25[[#This Row],[Date de signature]]),"",UPPER(TEXT(Tableau25[[#This Row],[Date de signature]],"AAAA")))</f>
        <v>1900</v>
      </c>
      <c r="C23" s="183" t="str">
        <f>IF(ISBLANK(Tableau25[[#This Row],[Date de signature]]),"",UPPER(TEXT(Tableau25[[#This Row],[Date de signature]],"mmm")))</f>
        <v>JANV</v>
      </c>
      <c r="D23" s="62">
        <f>'2. Termes '!C45</f>
        <v>0</v>
      </c>
      <c r="E23" s="82">
        <f>'2. Termes '!F45</f>
        <v>0</v>
      </c>
      <c r="F23" s="63">
        <f>'2. Termes '!G45</f>
        <v>0</v>
      </c>
      <c r="G23" s="80">
        <f>'2. Termes '!H45</f>
        <v>0</v>
      </c>
      <c r="H23" s="80">
        <f>'2. Termes '!I45</f>
        <v>0</v>
      </c>
      <c r="I23" s="64">
        <f>'2. Termes '!J45</f>
        <v>0</v>
      </c>
      <c r="J23" s="65">
        <f>'2. Termes '!U45</f>
        <v>0</v>
      </c>
      <c r="K23" s="70">
        <f>'2. Termes '!V45</f>
        <v>0</v>
      </c>
      <c r="L23" s="66">
        <f>'2. Termes '!W45</f>
        <v>0</v>
      </c>
      <c r="M23" s="66">
        <f>'2. Termes '!Z45</f>
        <v>0</v>
      </c>
      <c r="N23" s="67">
        <f>'2. Termes '!AC45</f>
        <v>0</v>
      </c>
      <c r="O23" s="81">
        <f>'2. Termes '!AJ45</f>
        <v>0</v>
      </c>
      <c r="P23" s="72">
        <f>'2. Termes '!AK45</f>
        <v>0</v>
      </c>
      <c r="Q23" s="71">
        <f>'2. Termes '!AL45</f>
        <v>0</v>
      </c>
      <c r="R23" s="158">
        <f>'2. Termes '!AG45</f>
        <v>0</v>
      </c>
    </row>
    <row r="24" spans="2:18" ht="30" customHeight="1" x14ac:dyDescent="0.35">
      <c r="B24" s="183" t="str">
        <f>IF(ISBLANK(Tableau25[[#This Row],[Date de signature]]),"",UPPER(TEXT(Tableau25[[#This Row],[Date de signature]],"AAAA")))</f>
        <v>1900</v>
      </c>
      <c r="C24" s="183" t="str">
        <f>IF(ISBLANK(Tableau25[[#This Row],[Date de signature]]),"",UPPER(TEXT(Tableau25[[#This Row],[Date de signature]],"mmm")))</f>
        <v>JANV</v>
      </c>
      <c r="D24" s="62">
        <f>'2. Termes '!C46</f>
        <v>0</v>
      </c>
      <c r="E24" s="82">
        <f>'2. Termes '!F46</f>
        <v>0</v>
      </c>
      <c r="F24" s="63">
        <f>'2. Termes '!G46</f>
        <v>0</v>
      </c>
      <c r="G24" s="80">
        <f>'2. Termes '!H46</f>
        <v>0</v>
      </c>
      <c r="H24" s="80">
        <f>'2. Termes '!I46</f>
        <v>0</v>
      </c>
      <c r="I24" s="64">
        <f>'2. Termes '!J46</f>
        <v>0</v>
      </c>
      <c r="J24" s="65">
        <f>'2. Termes '!U46</f>
        <v>0</v>
      </c>
      <c r="K24" s="70">
        <f>'2. Termes '!V46</f>
        <v>0</v>
      </c>
      <c r="L24" s="66">
        <f>'2. Termes '!W46</f>
        <v>0</v>
      </c>
      <c r="M24" s="66">
        <f>'2. Termes '!Z46</f>
        <v>0</v>
      </c>
      <c r="N24" s="67">
        <f>'2. Termes '!AC46</f>
        <v>0</v>
      </c>
      <c r="O24" s="81">
        <f>'2. Termes '!AJ46</f>
        <v>0</v>
      </c>
      <c r="P24" s="72">
        <f>'2. Termes '!AK46</f>
        <v>0</v>
      </c>
      <c r="Q24" s="71">
        <f>'2. Termes '!AL46</f>
        <v>0</v>
      </c>
      <c r="R24" s="158">
        <f>'2. Termes '!AG46</f>
        <v>0</v>
      </c>
    </row>
    <row r="25" spans="2:18" ht="30" customHeight="1" x14ac:dyDescent="0.35">
      <c r="B25" s="183" t="str">
        <f>IF(ISBLANK(Tableau25[[#This Row],[Date de signature]]),"",UPPER(TEXT(Tableau25[[#This Row],[Date de signature]],"AAAA")))</f>
        <v>1900</v>
      </c>
      <c r="C25" s="183" t="str">
        <f>IF(ISBLANK(Tableau25[[#This Row],[Date de signature]]),"",UPPER(TEXT(Tableau25[[#This Row],[Date de signature]],"mmm")))</f>
        <v>JANV</v>
      </c>
      <c r="D25" s="62">
        <f>'2. Termes '!C47</f>
        <v>0</v>
      </c>
      <c r="E25" s="82">
        <f>'2. Termes '!F47</f>
        <v>0</v>
      </c>
      <c r="F25" s="63">
        <f>'2. Termes '!G47</f>
        <v>0</v>
      </c>
      <c r="G25" s="80">
        <f>'2. Termes '!H47</f>
        <v>0</v>
      </c>
      <c r="H25" s="80">
        <f>'2. Termes '!I47</f>
        <v>0</v>
      </c>
      <c r="I25" s="64">
        <f>'2. Termes '!J47</f>
        <v>0</v>
      </c>
      <c r="J25" s="65">
        <f>'2. Termes '!U47</f>
        <v>0</v>
      </c>
      <c r="K25" s="70">
        <f>'2. Termes '!V47</f>
        <v>0</v>
      </c>
      <c r="L25" s="66">
        <f>'2. Termes '!W47</f>
        <v>0</v>
      </c>
      <c r="M25" s="66">
        <f>'2. Termes '!Z47</f>
        <v>0</v>
      </c>
      <c r="N25" s="67">
        <f>'2. Termes '!AC47</f>
        <v>0</v>
      </c>
      <c r="O25" s="81">
        <f>'2. Termes '!AJ47</f>
        <v>0</v>
      </c>
      <c r="P25" s="72">
        <f>'2. Termes '!AK47</f>
        <v>0</v>
      </c>
      <c r="Q25" s="71">
        <f>'2. Termes '!AL47</f>
        <v>0</v>
      </c>
      <c r="R25" s="158">
        <f>'2. Termes '!AG47</f>
        <v>0</v>
      </c>
    </row>
    <row r="26" spans="2:18" ht="30" customHeight="1" x14ac:dyDescent="0.35">
      <c r="B26" s="183" t="str">
        <f>IF(ISBLANK(Tableau25[[#This Row],[Date de signature]]),"",UPPER(TEXT(Tableau25[[#This Row],[Date de signature]],"AAAA")))</f>
        <v>1900</v>
      </c>
      <c r="C26" s="183" t="str">
        <f>IF(ISBLANK(Tableau25[[#This Row],[Date de signature]]),"",UPPER(TEXT(Tableau25[[#This Row],[Date de signature]],"mmm")))</f>
        <v>JANV</v>
      </c>
      <c r="D26" s="62">
        <f>'2. Termes '!C48</f>
        <v>0</v>
      </c>
      <c r="E26" s="82">
        <f>'2. Termes '!F48</f>
        <v>0</v>
      </c>
      <c r="F26" s="63">
        <f>'2. Termes '!G48</f>
        <v>0</v>
      </c>
      <c r="G26" s="80">
        <f>'2. Termes '!H48</f>
        <v>0</v>
      </c>
      <c r="H26" s="80">
        <f>'2. Termes '!I48</f>
        <v>0</v>
      </c>
      <c r="I26" s="64">
        <f>'2. Termes '!J48</f>
        <v>0</v>
      </c>
      <c r="J26" s="65">
        <f>'2. Termes '!U48</f>
        <v>0</v>
      </c>
      <c r="K26" s="70">
        <f>'2. Termes '!V48</f>
        <v>0</v>
      </c>
      <c r="L26" s="66">
        <f>'2. Termes '!W48</f>
        <v>0</v>
      </c>
      <c r="M26" s="66">
        <f>'2. Termes '!Z48</f>
        <v>0</v>
      </c>
      <c r="N26" s="67">
        <f>'2. Termes '!AC48</f>
        <v>0</v>
      </c>
      <c r="O26" s="81">
        <f>'2. Termes '!AJ48</f>
        <v>0</v>
      </c>
      <c r="P26" s="72">
        <f>'2. Termes '!AK48</f>
        <v>0</v>
      </c>
      <c r="Q26" s="71">
        <f>'2. Termes '!AL48</f>
        <v>0</v>
      </c>
      <c r="R26" s="158">
        <f>'2. Termes '!AG48</f>
        <v>0</v>
      </c>
    </row>
    <row r="27" spans="2:18" ht="47.5" customHeight="1" x14ac:dyDescent="0.35">
      <c r="B27" s="183" t="str">
        <f>IF(ISBLANK(Tableau25[[#This Row],[Date de signature]]),"",UPPER(TEXT(Tableau25[[#This Row],[Date de signature]],"AAAA")))</f>
        <v>1900</v>
      </c>
      <c r="C27" s="183" t="str">
        <f>IF(ISBLANK(Tableau25[[#This Row],[Date de signature]]),"",UPPER(TEXT(Tableau25[[#This Row],[Date de signature]],"mmm")))</f>
        <v>JANV</v>
      </c>
      <c r="D27" s="62">
        <f>'2. Termes '!C49</f>
        <v>0</v>
      </c>
      <c r="E27" s="82">
        <f>'2. Termes '!F49</f>
        <v>0</v>
      </c>
      <c r="F27" s="63">
        <f>'2. Termes '!G49</f>
        <v>0</v>
      </c>
      <c r="G27" s="80">
        <f>'2. Termes '!H49</f>
        <v>0</v>
      </c>
      <c r="H27" s="80">
        <f>'2. Termes '!I49</f>
        <v>0</v>
      </c>
      <c r="I27" s="64">
        <f>'2. Termes '!J49</f>
        <v>0</v>
      </c>
      <c r="J27" s="65">
        <f>'2. Termes '!U49</f>
        <v>0</v>
      </c>
      <c r="K27" s="70">
        <f>'2. Termes '!V49</f>
        <v>0</v>
      </c>
      <c r="L27" s="66">
        <f>'2. Termes '!W49</f>
        <v>0</v>
      </c>
      <c r="M27" s="66">
        <f>'2. Termes '!Z49</f>
        <v>0</v>
      </c>
      <c r="N27" s="67">
        <f>'2. Termes '!AC49</f>
        <v>0</v>
      </c>
      <c r="O27" s="81">
        <f>'2. Termes '!AJ49</f>
        <v>0</v>
      </c>
      <c r="P27" s="72">
        <f>'2. Termes '!AK49</f>
        <v>0</v>
      </c>
      <c r="Q27" s="71">
        <f>'2. Termes '!AL49</f>
        <v>0</v>
      </c>
      <c r="R27" s="158">
        <f>'2. Termes '!AG49</f>
        <v>0</v>
      </c>
    </row>
    <row r="28" spans="2:18" ht="30" customHeight="1" x14ac:dyDescent="0.35">
      <c r="B28" s="183" t="str">
        <f>IF(ISBLANK(Tableau25[[#This Row],[Date de signature]]),"",UPPER(TEXT(Tableau25[[#This Row],[Date de signature]],"AAAA")))</f>
        <v>1900</v>
      </c>
      <c r="C28" s="183" t="str">
        <f>IF(ISBLANK(Tableau25[[#This Row],[Date de signature]]),"",UPPER(TEXT(Tableau25[[#This Row],[Date de signature]],"mmm")))</f>
        <v>JANV</v>
      </c>
      <c r="D28" s="62">
        <f>'2. Termes '!C50</f>
        <v>0</v>
      </c>
      <c r="E28" s="82">
        <f>'2. Termes '!F50</f>
        <v>0</v>
      </c>
      <c r="F28" s="63">
        <f>'2. Termes '!G50</f>
        <v>0</v>
      </c>
      <c r="G28" s="80">
        <f>'2. Termes '!H50</f>
        <v>0</v>
      </c>
      <c r="H28" s="80">
        <f>'2. Termes '!I50</f>
        <v>0</v>
      </c>
      <c r="I28" s="64">
        <f>'2. Termes '!J50</f>
        <v>0</v>
      </c>
      <c r="J28" s="65">
        <f>'2. Termes '!U50</f>
        <v>0</v>
      </c>
      <c r="K28" s="70">
        <f>'2. Termes '!V50</f>
        <v>0</v>
      </c>
      <c r="L28" s="66">
        <f>'2. Termes '!W50</f>
        <v>0</v>
      </c>
      <c r="M28" s="66">
        <f>'2. Termes '!Z50</f>
        <v>0</v>
      </c>
      <c r="N28" s="67">
        <f>'2. Termes '!AC50</f>
        <v>0</v>
      </c>
      <c r="O28" s="81">
        <f>'2. Termes '!AJ50</f>
        <v>0</v>
      </c>
      <c r="P28" s="72">
        <f>'2. Termes '!AK50</f>
        <v>0</v>
      </c>
      <c r="Q28" s="71">
        <f>'2. Termes '!AL50</f>
        <v>0</v>
      </c>
      <c r="R28" s="158">
        <f>'2. Termes '!AG50</f>
        <v>0</v>
      </c>
    </row>
    <row r="29" spans="2:18" ht="30" customHeight="1" x14ac:dyDescent="0.35">
      <c r="B29" s="183" t="str">
        <f>IF(ISBLANK(Tableau25[[#This Row],[Date de signature]]),"",UPPER(TEXT(Tableau25[[#This Row],[Date de signature]],"AAAA")))</f>
        <v>1900</v>
      </c>
      <c r="C29" s="183" t="str">
        <f>IF(ISBLANK(Tableau25[[#This Row],[Date de signature]]),"",UPPER(TEXT(Tableau25[[#This Row],[Date de signature]],"mmm")))</f>
        <v>JANV</v>
      </c>
      <c r="D29" s="62">
        <f>'2. Termes '!C51</f>
        <v>0</v>
      </c>
      <c r="E29" s="82">
        <f>'2. Termes '!F51</f>
        <v>0</v>
      </c>
      <c r="F29" s="63">
        <f>'2. Termes '!G51</f>
        <v>0</v>
      </c>
      <c r="G29" s="80">
        <f>'2. Termes '!H51</f>
        <v>0</v>
      </c>
      <c r="H29" s="80">
        <f>'2. Termes '!I51</f>
        <v>0</v>
      </c>
      <c r="I29" s="64">
        <f>'2. Termes '!J51</f>
        <v>0</v>
      </c>
      <c r="J29" s="65">
        <f>'2. Termes '!U51</f>
        <v>0</v>
      </c>
      <c r="K29" s="70">
        <f>'2. Termes '!V51</f>
        <v>0</v>
      </c>
      <c r="L29" s="66">
        <f>'2. Termes '!W51</f>
        <v>0</v>
      </c>
      <c r="M29" s="66">
        <f>'2. Termes '!Z51</f>
        <v>0</v>
      </c>
      <c r="N29" s="67">
        <f>'2. Termes '!AC51</f>
        <v>0</v>
      </c>
      <c r="O29" s="81">
        <f>'2. Termes '!AJ51</f>
        <v>0</v>
      </c>
      <c r="P29" s="72">
        <f>'2. Termes '!AK51</f>
        <v>0</v>
      </c>
      <c r="Q29" s="71">
        <f>'2. Termes '!AL51</f>
        <v>0</v>
      </c>
      <c r="R29" s="158">
        <f>'2. Termes '!AG51</f>
        <v>0</v>
      </c>
    </row>
    <row r="30" spans="2:18" ht="30" customHeight="1" x14ac:dyDescent="0.35">
      <c r="B30" s="183" t="str">
        <f>IF(ISBLANK(Tableau25[[#This Row],[Date de signature]]),"",UPPER(TEXT(Tableau25[[#This Row],[Date de signature]],"AAAA")))</f>
        <v>1900</v>
      </c>
      <c r="C30" s="183" t="str">
        <f>IF(ISBLANK(Tableau25[[#This Row],[Date de signature]]),"",UPPER(TEXT(Tableau25[[#This Row],[Date de signature]],"mmm")))</f>
        <v>JANV</v>
      </c>
      <c r="D30" s="62">
        <f>'2. Termes '!C52</f>
        <v>0</v>
      </c>
      <c r="E30" s="82">
        <f>'2. Termes '!F52</f>
        <v>0</v>
      </c>
      <c r="F30" s="63">
        <f>'2. Termes '!G52</f>
        <v>0</v>
      </c>
      <c r="G30" s="80">
        <f>'2. Termes '!H52</f>
        <v>0</v>
      </c>
      <c r="H30" s="80">
        <f>'2. Termes '!I52</f>
        <v>0</v>
      </c>
      <c r="I30" s="64">
        <f>'2. Termes '!J52</f>
        <v>0</v>
      </c>
      <c r="J30" s="65">
        <f>'2. Termes '!U52</f>
        <v>0</v>
      </c>
      <c r="K30" s="70">
        <f>'2. Termes '!V52</f>
        <v>0</v>
      </c>
      <c r="L30" s="66">
        <f>'2. Termes '!W52</f>
        <v>0</v>
      </c>
      <c r="M30" s="66">
        <f>'2. Termes '!Z52</f>
        <v>0</v>
      </c>
      <c r="N30" s="67">
        <f>'2. Termes '!AC52</f>
        <v>0</v>
      </c>
      <c r="O30" s="81">
        <f>'2. Termes '!AJ52</f>
        <v>0</v>
      </c>
      <c r="P30" s="72">
        <f>'2. Termes '!AK52</f>
        <v>0</v>
      </c>
      <c r="Q30" s="71">
        <f>'2. Termes '!AL52</f>
        <v>0</v>
      </c>
      <c r="R30" s="158">
        <f>'2. Termes '!AG52</f>
        <v>0</v>
      </c>
    </row>
    <row r="31" spans="2:18" ht="70" customHeight="1" x14ac:dyDescent="0.35">
      <c r="B31" s="183" t="str">
        <f>IF(ISBLANK(Tableau25[[#This Row],[Date de signature]]),"",UPPER(TEXT(Tableau25[[#This Row],[Date de signature]],"AAAA")))</f>
        <v>1900</v>
      </c>
      <c r="C31" s="183" t="str">
        <f>IF(ISBLANK(Tableau25[[#This Row],[Date de signature]]),"",UPPER(TEXT(Tableau25[[#This Row],[Date de signature]],"mmm")))</f>
        <v>JANV</v>
      </c>
      <c r="D31" s="62">
        <f>'2. Termes '!C53</f>
        <v>0</v>
      </c>
      <c r="E31" s="82">
        <f>'2. Termes '!F53</f>
        <v>0</v>
      </c>
      <c r="F31" s="63">
        <f>'2. Termes '!G53</f>
        <v>0</v>
      </c>
      <c r="G31" s="80">
        <f>'2. Termes '!H53</f>
        <v>0</v>
      </c>
      <c r="H31" s="80">
        <f>'2. Termes '!I53</f>
        <v>0</v>
      </c>
      <c r="I31" s="64">
        <f>'2. Termes '!J53</f>
        <v>0</v>
      </c>
      <c r="J31" s="65">
        <f>'2. Termes '!U53</f>
        <v>0</v>
      </c>
      <c r="K31" s="70">
        <f>'2. Termes '!V53</f>
        <v>0</v>
      </c>
      <c r="L31" s="66">
        <f>'2. Termes '!W53</f>
        <v>0</v>
      </c>
      <c r="M31" s="66">
        <f>'2. Termes '!Z53</f>
        <v>0</v>
      </c>
      <c r="N31" s="67">
        <f>'2. Termes '!AC53</f>
        <v>0</v>
      </c>
      <c r="O31" s="81">
        <f>'2. Termes '!AJ53</f>
        <v>0</v>
      </c>
      <c r="P31" s="72">
        <f>'2. Termes '!AK53</f>
        <v>0</v>
      </c>
      <c r="Q31" s="71">
        <f>'2. Termes '!AL53</f>
        <v>0</v>
      </c>
      <c r="R31" s="158">
        <f>'2. Termes '!AG53</f>
        <v>0</v>
      </c>
    </row>
    <row r="32" spans="2:18" ht="30" customHeight="1" x14ac:dyDescent="0.35">
      <c r="B32" s="183" t="str">
        <f>IF(ISBLANK(Tableau25[[#This Row],[Date de signature]]),"",UPPER(TEXT(Tableau25[[#This Row],[Date de signature]],"AAAA")))</f>
        <v>1900</v>
      </c>
      <c r="C32" s="183" t="str">
        <f>IF(ISBLANK(Tableau25[[#This Row],[Date de signature]]),"",UPPER(TEXT(Tableau25[[#This Row],[Date de signature]],"mmm")))</f>
        <v>JANV</v>
      </c>
      <c r="D32" s="62">
        <f>'2. Termes '!C54</f>
        <v>0</v>
      </c>
      <c r="E32" s="82">
        <f>'2. Termes '!F54</f>
        <v>0</v>
      </c>
      <c r="F32" s="63">
        <f>'2. Termes '!G54</f>
        <v>0</v>
      </c>
      <c r="G32" s="80">
        <f>'2. Termes '!H54</f>
        <v>0</v>
      </c>
      <c r="H32" s="80">
        <f>'2. Termes '!I54</f>
        <v>0</v>
      </c>
      <c r="I32" s="64">
        <f>'2. Termes '!J54</f>
        <v>0</v>
      </c>
      <c r="J32" s="65">
        <f>'2. Termes '!U54</f>
        <v>0</v>
      </c>
      <c r="K32" s="70">
        <f>'2. Termes '!V54</f>
        <v>0</v>
      </c>
      <c r="L32" s="66">
        <f>'2. Termes '!W54</f>
        <v>0</v>
      </c>
      <c r="M32" s="66">
        <f>'2. Termes '!Z54</f>
        <v>0</v>
      </c>
      <c r="N32" s="67">
        <f>'2. Termes '!AC54</f>
        <v>0</v>
      </c>
      <c r="O32" s="81">
        <f>'2. Termes '!AJ54</f>
        <v>0</v>
      </c>
      <c r="P32" s="72">
        <f>'2. Termes '!AK54</f>
        <v>0</v>
      </c>
      <c r="Q32" s="71">
        <f>'2. Termes '!AL54</f>
        <v>0</v>
      </c>
      <c r="R32" s="158">
        <f>'2. Termes '!AG54</f>
        <v>0</v>
      </c>
    </row>
    <row r="33" spans="2:18" ht="30" customHeight="1" x14ac:dyDescent="0.35">
      <c r="B33" s="183" t="str">
        <f>IF(ISBLANK(Tableau25[[#This Row],[Date de signature]]),"",UPPER(TEXT(Tableau25[[#This Row],[Date de signature]],"AAAA")))</f>
        <v>1900</v>
      </c>
      <c r="C33" s="183" t="str">
        <f>IF(ISBLANK(Tableau25[[#This Row],[Date de signature]]),"",UPPER(TEXT(Tableau25[[#This Row],[Date de signature]],"mmm")))</f>
        <v>JANV</v>
      </c>
      <c r="D33" s="62">
        <f>'2. Termes '!C55</f>
        <v>0</v>
      </c>
      <c r="E33" s="82">
        <f>'2. Termes '!F55</f>
        <v>0</v>
      </c>
      <c r="F33" s="63">
        <f>'2. Termes '!G55</f>
        <v>0</v>
      </c>
      <c r="G33" s="80">
        <f>'2. Termes '!H55</f>
        <v>0</v>
      </c>
      <c r="H33" s="80">
        <f>'2. Termes '!I55</f>
        <v>0</v>
      </c>
      <c r="I33" s="64">
        <f>'2. Termes '!J55</f>
        <v>0</v>
      </c>
      <c r="J33" s="65">
        <f>'2. Termes '!U55</f>
        <v>0</v>
      </c>
      <c r="K33" s="70">
        <f>'2. Termes '!V55</f>
        <v>0</v>
      </c>
      <c r="L33" s="66">
        <f>'2. Termes '!W55</f>
        <v>0</v>
      </c>
      <c r="M33" s="66">
        <f>'2. Termes '!Z55</f>
        <v>0</v>
      </c>
      <c r="N33" s="67">
        <f>'2. Termes '!AC55</f>
        <v>0</v>
      </c>
      <c r="O33" s="81">
        <f>'2. Termes '!AJ55</f>
        <v>0</v>
      </c>
      <c r="P33" s="72">
        <f>'2. Termes '!AK55</f>
        <v>0</v>
      </c>
      <c r="Q33" s="71">
        <f>'2. Termes '!AL55</f>
        <v>0</v>
      </c>
      <c r="R33" s="158">
        <f>'2. Termes '!AG55</f>
        <v>0</v>
      </c>
    </row>
    <row r="34" spans="2:18" ht="30" customHeight="1" x14ac:dyDescent="0.35">
      <c r="B34" s="183" t="str">
        <f>IF(ISBLANK(Tableau25[[#This Row],[Date de signature]]),"",UPPER(TEXT(Tableau25[[#This Row],[Date de signature]],"AAAA")))</f>
        <v>1900</v>
      </c>
      <c r="C34" s="183" t="str">
        <f>IF(ISBLANK(Tableau25[[#This Row],[Date de signature]]),"",UPPER(TEXT(Tableau25[[#This Row],[Date de signature]],"mmm")))</f>
        <v>JANV</v>
      </c>
      <c r="D34" s="62">
        <f>'2. Termes '!C56</f>
        <v>0</v>
      </c>
      <c r="E34" s="82">
        <f>'2. Termes '!F56</f>
        <v>0</v>
      </c>
      <c r="F34" s="63">
        <f>'2. Termes '!G56</f>
        <v>0</v>
      </c>
      <c r="G34" s="80">
        <f>'2. Termes '!H56</f>
        <v>0</v>
      </c>
      <c r="H34" s="80">
        <f>'2. Termes '!I56</f>
        <v>0</v>
      </c>
      <c r="I34" s="64">
        <f>'2. Termes '!J56</f>
        <v>0</v>
      </c>
      <c r="J34" s="65">
        <f>'2. Termes '!U56</f>
        <v>0</v>
      </c>
      <c r="K34" s="70">
        <f>'2. Termes '!V56</f>
        <v>0</v>
      </c>
      <c r="L34" s="66">
        <f>'2. Termes '!W56</f>
        <v>0</v>
      </c>
      <c r="M34" s="66">
        <f>'2. Termes '!Z56</f>
        <v>0</v>
      </c>
      <c r="N34" s="67">
        <f>'2. Termes '!AC56</f>
        <v>0</v>
      </c>
      <c r="O34" s="81">
        <f>'2. Termes '!AJ56</f>
        <v>0</v>
      </c>
      <c r="P34" s="72">
        <f>'2. Termes '!AK56</f>
        <v>0</v>
      </c>
      <c r="Q34" s="71">
        <f>'2. Termes '!AL56</f>
        <v>0</v>
      </c>
      <c r="R34" s="158">
        <f>'2. Termes '!AG56</f>
        <v>0</v>
      </c>
    </row>
    <row r="35" spans="2:18" ht="30" customHeight="1" x14ac:dyDescent="0.35">
      <c r="B35" s="183" t="str">
        <f>IF(ISBLANK(Tableau25[[#This Row],[Date de signature]]),"",UPPER(TEXT(Tableau25[[#This Row],[Date de signature]],"AAAA")))</f>
        <v>1900</v>
      </c>
      <c r="C35" s="183" t="str">
        <f>IF(ISBLANK(Tableau25[[#This Row],[Date de signature]]),"",UPPER(TEXT(Tableau25[[#This Row],[Date de signature]],"mmm")))</f>
        <v>JANV</v>
      </c>
      <c r="D35" s="62">
        <f>'2. Termes '!C57</f>
        <v>0</v>
      </c>
      <c r="E35" s="82">
        <f>'2. Termes '!F57</f>
        <v>0</v>
      </c>
      <c r="F35" s="63">
        <f>'2. Termes '!G57</f>
        <v>0</v>
      </c>
      <c r="G35" s="80">
        <f>'2. Termes '!H57</f>
        <v>0</v>
      </c>
      <c r="H35" s="80">
        <f>'2. Termes '!I57</f>
        <v>0</v>
      </c>
      <c r="I35" s="64">
        <f>'2. Termes '!J57</f>
        <v>0</v>
      </c>
      <c r="J35" s="65">
        <f>'2. Termes '!U57</f>
        <v>0</v>
      </c>
      <c r="K35" s="70">
        <f>'2. Termes '!V57</f>
        <v>0</v>
      </c>
      <c r="L35" s="66">
        <f>'2. Termes '!W57</f>
        <v>0</v>
      </c>
      <c r="M35" s="66">
        <f>'2. Termes '!Z57</f>
        <v>0</v>
      </c>
      <c r="N35" s="67">
        <f>'2. Termes '!AC57</f>
        <v>0</v>
      </c>
      <c r="O35" s="81">
        <f>'2. Termes '!AJ57</f>
        <v>0</v>
      </c>
      <c r="P35" s="72">
        <f>'2. Termes '!AK57</f>
        <v>0</v>
      </c>
      <c r="Q35" s="71">
        <f>'2. Termes '!AL57</f>
        <v>0</v>
      </c>
      <c r="R35" s="158">
        <f>'2. Termes '!AG57</f>
        <v>0</v>
      </c>
    </row>
    <row r="36" spans="2:18" ht="30" customHeight="1" x14ac:dyDescent="0.35">
      <c r="B36" s="183" t="str">
        <f>IF(ISBLANK(Tableau25[[#This Row],[Date de signature]]),"",UPPER(TEXT(Tableau25[[#This Row],[Date de signature]],"AAAA")))</f>
        <v>1900</v>
      </c>
      <c r="C36" s="183" t="str">
        <f>IF(ISBLANK(Tableau25[[#This Row],[Date de signature]]),"",UPPER(TEXT(Tableau25[[#This Row],[Date de signature]],"mmm")))</f>
        <v>JANV</v>
      </c>
      <c r="D36" s="62">
        <f>'2. Termes '!C58</f>
        <v>0</v>
      </c>
      <c r="E36" s="82">
        <f>'2. Termes '!F58</f>
        <v>0</v>
      </c>
      <c r="F36" s="63">
        <f>'2. Termes '!G58</f>
        <v>0</v>
      </c>
      <c r="G36" s="80">
        <f>'2. Termes '!H58</f>
        <v>0</v>
      </c>
      <c r="H36" s="80">
        <f>'2. Termes '!I58</f>
        <v>0</v>
      </c>
      <c r="I36" s="64">
        <f>'2. Termes '!J58</f>
        <v>0</v>
      </c>
      <c r="J36" s="65">
        <f>'2. Termes '!U58</f>
        <v>0</v>
      </c>
      <c r="K36" s="70">
        <f>'2. Termes '!V58</f>
        <v>0</v>
      </c>
      <c r="L36" s="66">
        <f>'2. Termes '!W58</f>
        <v>0</v>
      </c>
      <c r="M36" s="66">
        <f>'2. Termes '!Z58</f>
        <v>0</v>
      </c>
      <c r="N36" s="67">
        <f>'2. Termes '!AC58</f>
        <v>0</v>
      </c>
      <c r="O36" s="81">
        <f>'2. Termes '!AJ58</f>
        <v>0</v>
      </c>
      <c r="P36" s="72">
        <f>'2. Termes '!AK58</f>
        <v>0</v>
      </c>
      <c r="Q36" s="71">
        <f>'2. Termes '!AL58</f>
        <v>0</v>
      </c>
      <c r="R36" s="158">
        <f>'2. Termes '!AG58</f>
        <v>0</v>
      </c>
    </row>
    <row r="37" spans="2:18" ht="49.5" customHeight="1" x14ac:dyDescent="0.35">
      <c r="B37" s="183" t="str">
        <f>IF(ISBLANK(Tableau25[[#This Row],[Date de signature]]),"",UPPER(TEXT(Tableau25[[#This Row],[Date de signature]],"AAAA")))</f>
        <v>1900</v>
      </c>
      <c r="C37" s="183" t="str">
        <f>IF(ISBLANK(Tableau25[[#This Row],[Date de signature]]),"",UPPER(TEXT(Tableau25[[#This Row],[Date de signature]],"mmm")))</f>
        <v>JANV</v>
      </c>
      <c r="D37" s="62">
        <f>'2. Termes '!C59</f>
        <v>0</v>
      </c>
      <c r="E37" s="82">
        <f>'2. Termes '!F59</f>
        <v>0</v>
      </c>
      <c r="F37" s="63">
        <f>'2. Termes '!G59</f>
        <v>0</v>
      </c>
      <c r="G37" s="80">
        <f>'2. Termes '!H59</f>
        <v>0</v>
      </c>
      <c r="H37" s="80">
        <f>'2. Termes '!I59</f>
        <v>0</v>
      </c>
      <c r="I37" s="64">
        <f>'2. Termes '!J59</f>
        <v>0</v>
      </c>
      <c r="J37" s="65">
        <f>'2. Termes '!U59</f>
        <v>0</v>
      </c>
      <c r="K37" s="70">
        <f>'2. Termes '!V59</f>
        <v>0</v>
      </c>
      <c r="L37" s="66">
        <f>'2. Termes '!W59</f>
        <v>0</v>
      </c>
      <c r="M37" s="66">
        <f>'2. Termes '!Z59</f>
        <v>0</v>
      </c>
      <c r="N37" s="67">
        <f>'2. Termes '!AC59</f>
        <v>0</v>
      </c>
      <c r="O37" s="81">
        <f>'2. Termes '!AJ59</f>
        <v>0</v>
      </c>
      <c r="P37" s="72">
        <f>'2. Termes '!AK59</f>
        <v>0</v>
      </c>
      <c r="Q37" s="71">
        <f>'2. Termes '!AL59</f>
        <v>0</v>
      </c>
      <c r="R37" s="158">
        <f>'2. Termes '!AG59</f>
        <v>0</v>
      </c>
    </row>
    <row r="38" spans="2:18" ht="30" customHeight="1" x14ac:dyDescent="0.35">
      <c r="B38" s="183" t="str">
        <f>IF(ISBLANK(Tableau25[[#This Row],[Date de signature]]),"",UPPER(TEXT(Tableau25[[#This Row],[Date de signature]],"AAAA")))</f>
        <v>1900</v>
      </c>
      <c r="C38" s="183" t="str">
        <f>IF(ISBLANK(Tableau25[[#This Row],[Date de signature]]),"",UPPER(TEXT(Tableau25[[#This Row],[Date de signature]],"mmm")))</f>
        <v>JANV</v>
      </c>
      <c r="D38" s="62">
        <f>'2. Termes '!C60</f>
        <v>0</v>
      </c>
      <c r="E38" s="82">
        <f>'2. Termes '!F60</f>
        <v>0</v>
      </c>
      <c r="F38" s="63">
        <f>'2. Termes '!G60</f>
        <v>0</v>
      </c>
      <c r="G38" s="80">
        <f>'2. Termes '!H60</f>
        <v>0</v>
      </c>
      <c r="H38" s="80">
        <f>'2. Termes '!I60</f>
        <v>0</v>
      </c>
      <c r="I38" s="64">
        <f>'2. Termes '!J60</f>
        <v>0</v>
      </c>
      <c r="J38" s="65">
        <f>'2. Termes '!U60</f>
        <v>0</v>
      </c>
      <c r="K38" s="70">
        <f>'2. Termes '!V60</f>
        <v>0</v>
      </c>
      <c r="L38" s="66">
        <f>'2. Termes '!W60</f>
        <v>0</v>
      </c>
      <c r="M38" s="66">
        <f>'2. Termes '!Z60</f>
        <v>0</v>
      </c>
      <c r="N38" s="67">
        <f>'2. Termes '!AC60</f>
        <v>0</v>
      </c>
      <c r="O38" s="81">
        <f>'2. Termes '!AJ60</f>
        <v>0</v>
      </c>
      <c r="P38" s="72">
        <f>'2. Termes '!AK60</f>
        <v>0</v>
      </c>
      <c r="Q38" s="71">
        <f>'2. Termes '!AL60</f>
        <v>0</v>
      </c>
      <c r="R38" s="158">
        <f>'2. Termes '!AG60</f>
        <v>0</v>
      </c>
    </row>
    <row r="39" spans="2:18" ht="30" customHeight="1" x14ac:dyDescent="0.35">
      <c r="B39" s="183" t="str">
        <f>IF(ISBLANK(Tableau25[[#This Row],[Date de signature]]),"",UPPER(TEXT(Tableau25[[#This Row],[Date de signature]],"AAAA")))</f>
        <v>1900</v>
      </c>
      <c r="C39" s="183" t="str">
        <f>IF(ISBLANK(Tableau25[[#This Row],[Date de signature]]),"",UPPER(TEXT(Tableau25[[#This Row],[Date de signature]],"mmm")))</f>
        <v>JANV</v>
      </c>
      <c r="D39" s="62">
        <f>'2. Termes '!C61</f>
        <v>0</v>
      </c>
      <c r="E39" s="82">
        <f>'2. Termes '!F61</f>
        <v>0</v>
      </c>
      <c r="F39" s="63">
        <f>'2. Termes '!G61</f>
        <v>0</v>
      </c>
      <c r="G39" s="80">
        <f>'2. Termes '!H61</f>
        <v>0</v>
      </c>
      <c r="H39" s="80">
        <f>'2. Termes '!I61</f>
        <v>0</v>
      </c>
      <c r="I39" s="64">
        <f>'2. Termes '!J61</f>
        <v>0</v>
      </c>
      <c r="J39" s="65">
        <f>'2. Termes '!U61</f>
        <v>0</v>
      </c>
      <c r="K39" s="70">
        <f>'2. Termes '!V61</f>
        <v>0</v>
      </c>
      <c r="L39" s="66">
        <f>'2. Termes '!W61</f>
        <v>0</v>
      </c>
      <c r="M39" s="66">
        <f>'2. Termes '!Z61</f>
        <v>0</v>
      </c>
      <c r="N39" s="67">
        <f>'2. Termes '!AC61</f>
        <v>0</v>
      </c>
      <c r="O39" s="81">
        <f>'2. Termes '!AJ61</f>
        <v>0</v>
      </c>
      <c r="P39" s="72">
        <f>'2. Termes '!AK61</f>
        <v>0</v>
      </c>
      <c r="Q39" s="71">
        <f>'2. Termes '!AL61</f>
        <v>0</v>
      </c>
      <c r="R39" s="158">
        <f>'2. Termes '!AG61</f>
        <v>0</v>
      </c>
    </row>
    <row r="40" spans="2:18" ht="30" customHeight="1" x14ac:dyDescent="0.35">
      <c r="B40" s="183" t="str">
        <f>IF(ISBLANK(Tableau25[[#This Row],[Date de signature]]),"",UPPER(TEXT(Tableau25[[#This Row],[Date de signature]],"AAAA")))</f>
        <v>1900</v>
      </c>
      <c r="C40" s="183" t="str">
        <f>IF(ISBLANK(Tableau25[[#This Row],[Date de signature]]),"",UPPER(TEXT(Tableau25[[#This Row],[Date de signature]],"mmm")))</f>
        <v>JANV</v>
      </c>
      <c r="D40" s="62">
        <f>'2. Termes '!C62</f>
        <v>0</v>
      </c>
      <c r="E40" s="82">
        <f>'2. Termes '!F62</f>
        <v>0</v>
      </c>
      <c r="F40" s="63">
        <f>'2. Termes '!G62</f>
        <v>0</v>
      </c>
      <c r="G40" s="80">
        <f>'2. Termes '!H62</f>
        <v>0</v>
      </c>
      <c r="H40" s="80">
        <f>'2. Termes '!I62</f>
        <v>0</v>
      </c>
      <c r="I40" s="64">
        <f>'2. Termes '!J62</f>
        <v>0</v>
      </c>
      <c r="J40" s="65">
        <f>'2. Termes '!U62</f>
        <v>0</v>
      </c>
      <c r="K40" s="70">
        <f>'2. Termes '!V62</f>
        <v>0</v>
      </c>
      <c r="L40" s="66">
        <f>'2. Termes '!W62</f>
        <v>0</v>
      </c>
      <c r="M40" s="66">
        <f>'2. Termes '!Z62</f>
        <v>0</v>
      </c>
      <c r="N40" s="67">
        <f>'2. Termes '!AC62</f>
        <v>0</v>
      </c>
      <c r="O40" s="81">
        <f>'2. Termes '!AJ62</f>
        <v>0</v>
      </c>
      <c r="P40" s="72">
        <f>'2. Termes '!AK62</f>
        <v>0</v>
      </c>
      <c r="Q40" s="71">
        <f>'2. Termes '!AL62</f>
        <v>0</v>
      </c>
      <c r="R40" s="158">
        <f>'2. Termes '!AG62</f>
        <v>0</v>
      </c>
    </row>
    <row r="41" spans="2:18" ht="30" customHeight="1" x14ac:dyDescent="0.35">
      <c r="B41" s="183" t="str">
        <f>IF(ISBLANK(Tableau25[[#This Row],[Date de signature]]),"",UPPER(TEXT(Tableau25[[#This Row],[Date de signature]],"AAAA")))</f>
        <v>1900</v>
      </c>
      <c r="C41" s="183" t="str">
        <f>IF(ISBLANK(Tableau25[[#This Row],[Date de signature]]),"",UPPER(TEXT(Tableau25[[#This Row],[Date de signature]],"mmm")))</f>
        <v>JANV</v>
      </c>
      <c r="D41" s="62">
        <f>'2. Termes '!C63</f>
        <v>0</v>
      </c>
      <c r="E41" s="82">
        <f>'2. Termes '!F63</f>
        <v>0</v>
      </c>
      <c r="F41" s="63">
        <f>'2. Termes '!G63</f>
        <v>0</v>
      </c>
      <c r="G41" s="80">
        <f>'2. Termes '!H63</f>
        <v>0</v>
      </c>
      <c r="H41" s="80">
        <f>'2. Termes '!I63</f>
        <v>0</v>
      </c>
      <c r="I41" s="64">
        <f>'2. Termes '!J63</f>
        <v>0</v>
      </c>
      <c r="J41" s="65">
        <f>'2. Termes '!U63</f>
        <v>0</v>
      </c>
      <c r="K41" s="70">
        <f>'2. Termes '!V63</f>
        <v>0</v>
      </c>
      <c r="L41" s="66">
        <f>'2. Termes '!W63</f>
        <v>0</v>
      </c>
      <c r="M41" s="66">
        <f>'2. Termes '!Z63</f>
        <v>0</v>
      </c>
      <c r="N41" s="67">
        <f>'2. Termes '!AC63</f>
        <v>0</v>
      </c>
      <c r="O41" s="81">
        <f>'2. Termes '!AJ63</f>
        <v>0</v>
      </c>
      <c r="P41" s="72">
        <f>'2. Termes '!AK63</f>
        <v>0</v>
      </c>
      <c r="Q41" s="71">
        <f>'2. Termes '!AL63</f>
        <v>0</v>
      </c>
      <c r="R41" s="158">
        <f>'2. Termes '!AG63</f>
        <v>0</v>
      </c>
    </row>
    <row r="42" spans="2:18" ht="45" customHeight="1" x14ac:dyDescent="0.35">
      <c r="B42" s="183" t="str">
        <f>IF(ISBLANK(Tableau25[[#This Row],[Date de signature]]),"",UPPER(TEXT(Tableau25[[#This Row],[Date de signature]],"AAAA")))</f>
        <v>1900</v>
      </c>
      <c r="C42" s="183" t="str">
        <f>IF(ISBLANK(Tableau25[[#This Row],[Date de signature]]),"",UPPER(TEXT(Tableau25[[#This Row],[Date de signature]],"mmm")))</f>
        <v>JANV</v>
      </c>
      <c r="D42" s="62">
        <f>'2. Termes '!C64</f>
        <v>0</v>
      </c>
      <c r="E42" s="82">
        <f>'2. Termes '!F64</f>
        <v>0</v>
      </c>
      <c r="F42" s="63">
        <f>'2. Termes '!G64</f>
        <v>0</v>
      </c>
      <c r="G42" s="80">
        <f>'2. Termes '!H64</f>
        <v>0</v>
      </c>
      <c r="H42" s="80">
        <f>'2. Termes '!I64</f>
        <v>0</v>
      </c>
      <c r="I42" s="64">
        <f>'2. Termes '!J64</f>
        <v>0</v>
      </c>
      <c r="J42" s="65">
        <f>'2. Termes '!U64</f>
        <v>0</v>
      </c>
      <c r="K42" s="70">
        <f>'2. Termes '!V64</f>
        <v>0</v>
      </c>
      <c r="L42" s="66">
        <f>'2. Termes '!W64</f>
        <v>0</v>
      </c>
      <c r="M42" s="66">
        <f>'2. Termes '!Z64</f>
        <v>0</v>
      </c>
      <c r="N42" s="67">
        <f>'2. Termes '!AC64</f>
        <v>0</v>
      </c>
      <c r="O42" s="81">
        <f>'2. Termes '!AJ64</f>
        <v>0</v>
      </c>
      <c r="P42" s="72">
        <f>'2. Termes '!AK64</f>
        <v>0</v>
      </c>
      <c r="Q42" s="71">
        <f>'2. Termes '!AL64</f>
        <v>0</v>
      </c>
      <c r="R42" s="158">
        <f>'2. Termes '!AG64</f>
        <v>0</v>
      </c>
    </row>
    <row r="43" spans="2:18" ht="30" customHeight="1" x14ac:dyDescent="0.35">
      <c r="B43" s="183" t="str">
        <f>IF(ISBLANK(Tableau25[[#This Row],[Date de signature]]),"",UPPER(TEXT(Tableau25[[#This Row],[Date de signature]],"AAAA")))</f>
        <v>1900</v>
      </c>
      <c r="C43" s="183" t="str">
        <f>IF(ISBLANK(Tableau25[[#This Row],[Date de signature]]),"",UPPER(TEXT(Tableau25[[#This Row],[Date de signature]],"mmm")))</f>
        <v>JANV</v>
      </c>
      <c r="D43" s="62">
        <f>'2. Termes '!C65</f>
        <v>0</v>
      </c>
      <c r="E43" s="82">
        <f>'2. Termes '!F65</f>
        <v>0</v>
      </c>
      <c r="F43" s="63">
        <f>'2. Termes '!G65</f>
        <v>0</v>
      </c>
      <c r="G43" s="80">
        <f>'2. Termes '!H65</f>
        <v>0</v>
      </c>
      <c r="H43" s="80">
        <f>'2. Termes '!I65</f>
        <v>0</v>
      </c>
      <c r="I43" s="64">
        <f>'2. Termes '!J65</f>
        <v>0</v>
      </c>
      <c r="J43" s="65">
        <f>'2. Termes '!U65</f>
        <v>0</v>
      </c>
      <c r="K43" s="70">
        <f>'2. Termes '!V65</f>
        <v>0</v>
      </c>
      <c r="L43" s="66">
        <f>'2. Termes '!W65</f>
        <v>0</v>
      </c>
      <c r="M43" s="66">
        <f>'2. Termes '!Z65</f>
        <v>0</v>
      </c>
      <c r="N43" s="67">
        <f>'2. Termes '!AC65</f>
        <v>0</v>
      </c>
      <c r="O43" s="81">
        <f>'2. Termes '!AJ65</f>
        <v>0</v>
      </c>
      <c r="P43" s="72">
        <f>'2. Termes '!AK65</f>
        <v>0</v>
      </c>
      <c r="Q43" s="71">
        <f>'2. Termes '!AL65</f>
        <v>0</v>
      </c>
      <c r="R43" s="158">
        <f>'2. Termes '!AG65</f>
        <v>0</v>
      </c>
    </row>
    <row r="44" spans="2:18" ht="30" customHeight="1" x14ac:dyDescent="0.35">
      <c r="B44" s="183" t="str">
        <f>IF(ISBLANK(Tableau25[[#This Row],[Date de signature]]),"",UPPER(TEXT(Tableau25[[#This Row],[Date de signature]],"AAAA")))</f>
        <v>1900</v>
      </c>
      <c r="C44" s="183" t="str">
        <f>IF(ISBLANK(Tableau25[[#This Row],[Date de signature]]),"",UPPER(TEXT(Tableau25[[#This Row],[Date de signature]],"mmm")))</f>
        <v>JANV</v>
      </c>
      <c r="D44" s="62">
        <f>'2. Termes '!C66</f>
        <v>0</v>
      </c>
      <c r="E44" s="82">
        <f>'2. Termes '!F66</f>
        <v>0</v>
      </c>
      <c r="F44" s="63">
        <f>'2. Termes '!G66</f>
        <v>0</v>
      </c>
      <c r="G44" s="80">
        <f>'2. Termes '!H66</f>
        <v>0</v>
      </c>
      <c r="H44" s="80">
        <f>'2. Termes '!I66</f>
        <v>0</v>
      </c>
      <c r="I44" s="64">
        <f>'2. Termes '!J66</f>
        <v>0</v>
      </c>
      <c r="J44" s="65">
        <f>'2. Termes '!U66</f>
        <v>0</v>
      </c>
      <c r="K44" s="70">
        <f>'2. Termes '!V66</f>
        <v>0</v>
      </c>
      <c r="L44" s="66">
        <f>'2. Termes '!W66</f>
        <v>0</v>
      </c>
      <c r="M44" s="66">
        <f>'2. Termes '!Z66</f>
        <v>0</v>
      </c>
      <c r="N44" s="67">
        <f>'2. Termes '!AC66</f>
        <v>0</v>
      </c>
      <c r="O44" s="81">
        <f>'2. Termes '!AJ66</f>
        <v>0</v>
      </c>
      <c r="P44" s="72">
        <f>'2. Termes '!AK66</f>
        <v>0</v>
      </c>
      <c r="Q44" s="71">
        <f>'2. Termes '!AL66</f>
        <v>0</v>
      </c>
      <c r="R44" s="158">
        <f>'2. Termes '!AG66</f>
        <v>0</v>
      </c>
    </row>
    <row r="45" spans="2:18" ht="30" customHeight="1" x14ac:dyDescent="0.35">
      <c r="B45" s="183" t="str">
        <f>IF(ISBLANK(Tableau25[[#This Row],[Date de signature]]),"",UPPER(TEXT(Tableau25[[#This Row],[Date de signature]],"AAAA")))</f>
        <v>1900</v>
      </c>
      <c r="C45" s="183" t="str">
        <f>IF(ISBLANK(Tableau25[[#This Row],[Date de signature]]),"",UPPER(TEXT(Tableau25[[#This Row],[Date de signature]],"mmm")))</f>
        <v>JANV</v>
      </c>
      <c r="D45" s="62">
        <f>'2. Termes '!C67</f>
        <v>0</v>
      </c>
      <c r="E45" s="82">
        <f>'2. Termes '!F67</f>
        <v>0</v>
      </c>
      <c r="F45" s="63">
        <f>'2. Termes '!G67</f>
        <v>0</v>
      </c>
      <c r="G45" s="80">
        <f>'2. Termes '!H67</f>
        <v>0</v>
      </c>
      <c r="H45" s="80">
        <f>'2. Termes '!I67</f>
        <v>0</v>
      </c>
      <c r="I45" s="64">
        <f>'2. Termes '!J67</f>
        <v>0</v>
      </c>
      <c r="J45" s="65">
        <f>'2. Termes '!U67</f>
        <v>0</v>
      </c>
      <c r="K45" s="70">
        <f>'2. Termes '!V67</f>
        <v>0</v>
      </c>
      <c r="L45" s="66">
        <f>'2. Termes '!W67</f>
        <v>0</v>
      </c>
      <c r="M45" s="66">
        <f>'2. Termes '!Z67</f>
        <v>0</v>
      </c>
      <c r="N45" s="67">
        <f>'2. Termes '!AC67</f>
        <v>0</v>
      </c>
      <c r="O45" s="81">
        <f>'2. Termes '!AJ67</f>
        <v>0</v>
      </c>
      <c r="P45" s="72">
        <f>'2. Termes '!AK67</f>
        <v>0</v>
      </c>
      <c r="Q45" s="71">
        <f>'2. Termes '!AL67</f>
        <v>0</v>
      </c>
      <c r="R45" s="158">
        <f>'2. Termes '!AG67</f>
        <v>0</v>
      </c>
    </row>
    <row r="46" spans="2:18" ht="30" customHeight="1" x14ac:dyDescent="0.35">
      <c r="B46" s="183" t="str">
        <f>IF(ISBLANK(Tableau25[[#This Row],[Date de signature]]),"",UPPER(TEXT(Tableau25[[#This Row],[Date de signature]],"AAAA")))</f>
        <v>1900</v>
      </c>
      <c r="C46" s="183" t="str">
        <f>IF(ISBLANK(Tableau25[[#This Row],[Date de signature]]),"",UPPER(TEXT(Tableau25[[#This Row],[Date de signature]],"mmm")))</f>
        <v>JANV</v>
      </c>
      <c r="D46" s="62">
        <f>'2. Termes '!C68</f>
        <v>0</v>
      </c>
      <c r="E46" s="82">
        <f>'2. Termes '!F68</f>
        <v>0</v>
      </c>
      <c r="F46" s="63">
        <f>'2. Termes '!G68</f>
        <v>0</v>
      </c>
      <c r="G46" s="80">
        <f>'2. Termes '!H68</f>
        <v>0</v>
      </c>
      <c r="H46" s="80">
        <f>'2. Termes '!I68</f>
        <v>0</v>
      </c>
      <c r="I46" s="64">
        <f>'2. Termes '!J68</f>
        <v>0</v>
      </c>
      <c r="J46" s="65">
        <f>'2. Termes '!U68</f>
        <v>0</v>
      </c>
      <c r="K46" s="70">
        <f>'2. Termes '!V68</f>
        <v>0</v>
      </c>
      <c r="L46" s="66">
        <f>'2. Termes '!W68</f>
        <v>0</v>
      </c>
      <c r="M46" s="66">
        <f>'2. Termes '!Z68</f>
        <v>0</v>
      </c>
      <c r="N46" s="67">
        <f>'2. Termes '!AC68</f>
        <v>0</v>
      </c>
      <c r="O46" s="81">
        <f>'2. Termes '!AJ68</f>
        <v>0</v>
      </c>
      <c r="P46" s="72">
        <f>'2. Termes '!AK68</f>
        <v>0</v>
      </c>
      <c r="Q46" s="71">
        <f>'2. Termes '!AL68</f>
        <v>0</v>
      </c>
      <c r="R46" s="158">
        <f>'2. Termes '!AG68</f>
        <v>0</v>
      </c>
    </row>
    <row r="47" spans="2:18" ht="30" customHeight="1" x14ac:dyDescent="0.35">
      <c r="B47" s="183" t="str">
        <f>IF(ISBLANK(Tableau25[[#This Row],[Date de signature]]),"",UPPER(TEXT(Tableau25[[#This Row],[Date de signature]],"AAAA")))</f>
        <v>1900</v>
      </c>
      <c r="C47" s="183" t="str">
        <f>IF(ISBLANK(Tableau25[[#This Row],[Date de signature]]),"",UPPER(TEXT(Tableau25[[#This Row],[Date de signature]],"mmm")))</f>
        <v>JANV</v>
      </c>
      <c r="D47" s="62">
        <f>'2. Termes '!C69</f>
        <v>0</v>
      </c>
      <c r="E47" s="82">
        <f>'2. Termes '!F69</f>
        <v>0</v>
      </c>
      <c r="F47" s="63">
        <f>'2. Termes '!G69</f>
        <v>0</v>
      </c>
      <c r="G47" s="80">
        <f>'2. Termes '!H69</f>
        <v>0</v>
      </c>
      <c r="H47" s="80">
        <f>'2. Termes '!I69</f>
        <v>0</v>
      </c>
      <c r="I47" s="64">
        <f>'2. Termes '!J69</f>
        <v>0</v>
      </c>
      <c r="J47" s="65">
        <f>'2. Termes '!U69</f>
        <v>0</v>
      </c>
      <c r="K47" s="70">
        <f>'2. Termes '!V69</f>
        <v>0</v>
      </c>
      <c r="L47" s="66">
        <f>'2. Termes '!W69</f>
        <v>0</v>
      </c>
      <c r="M47" s="66">
        <f>'2. Termes '!Z69</f>
        <v>0</v>
      </c>
      <c r="N47" s="67">
        <f>'2. Termes '!AC69</f>
        <v>0</v>
      </c>
      <c r="O47" s="81">
        <f>'2. Termes '!AJ69</f>
        <v>0</v>
      </c>
      <c r="P47" s="72">
        <f>'2. Termes '!AK69</f>
        <v>0</v>
      </c>
      <c r="Q47" s="71">
        <f>'2. Termes '!AL69</f>
        <v>0</v>
      </c>
      <c r="R47" s="158">
        <f>'2. Termes '!AG69</f>
        <v>0</v>
      </c>
    </row>
    <row r="48" spans="2:18" ht="30" customHeight="1" x14ac:dyDescent="0.35">
      <c r="B48" s="183" t="str">
        <f>IF(ISBLANK(Tableau25[[#This Row],[Date de signature]]),"",UPPER(TEXT(Tableau25[[#This Row],[Date de signature]],"AAAA")))</f>
        <v>1900</v>
      </c>
      <c r="C48" s="183" t="str">
        <f>IF(ISBLANK(Tableau25[[#This Row],[Date de signature]]),"",UPPER(TEXT(Tableau25[[#This Row],[Date de signature]],"mmm")))</f>
        <v>JANV</v>
      </c>
      <c r="D48" s="62">
        <f>'2. Termes '!C70</f>
        <v>0</v>
      </c>
      <c r="E48" s="82">
        <f>'2. Termes '!F70</f>
        <v>0</v>
      </c>
      <c r="F48" s="63">
        <f>'2. Termes '!G70</f>
        <v>0</v>
      </c>
      <c r="G48" s="80">
        <f>'2. Termes '!H70</f>
        <v>0</v>
      </c>
      <c r="H48" s="80">
        <f>'2. Termes '!I70</f>
        <v>0</v>
      </c>
      <c r="I48" s="64">
        <f>'2. Termes '!J70</f>
        <v>0</v>
      </c>
      <c r="J48" s="65">
        <f>'2. Termes '!U70</f>
        <v>0</v>
      </c>
      <c r="K48" s="70">
        <f>'2. Termes '!V70</f>
        <v>0</v>
      </c>
      <c r="L48" s="66">
        <f>'2. Termes '!W70</f>
        <v>0</v>
      </c>
      <c r="M48" s="66">
        <f>'2. Termes '!Z70</f>
        <v>0</v>
      </c>
      <c r="N48" s="67">
        <f>'2. Termes '!AC70</f>
        <v>0</v>
      </c>
      <c r="O48" s="81">
        <f>'2. Termes '!AJ70</f>
        <v>0</v>
      </c>
      <c r="P48" s="72">
        <f>'2. Termes '!AK70</f>
        <v>0</v>
      </c>
      <c r="Q48" s="71">
        <f>'2. Termes '!AL70</f>
        <v>0</v>
      </c>
      <c r="R48" s="158">
        <f>'2. Termes '!AG70</f>
        <v>0</v>
      </c>
    </row>
    <row r="49" spans="2:18" ht="30" customHeight="1" x14ac:dyDescent="0.35">
      <c r="B49" s="183" t="str">
        <f>IF(ISBLANK(Tableau25[[#This Row],[Date de signature]]),"",UPPER(TEXT(Tableau25[[#This Row],[Date de signature]],"AAAA")))</f>
        <v>1900</v>
      </c>
      <c r="C49" s="183" t="str">
        <f>IF(ISBLANK(Tableau25[[#This Row],[Date de signature]]),"",UPPER(TEXT(Tableau25[[#This Row],[Date de signature]],"mmm")))</f>
        <v>JANV</v>
      </c>
      <c r="D49" s="62">
        <f>'2. Termes '!C71</f>
        <v>0</v>
      </c>
      <c r="E49" s="82">
        <f>'2. Termes '!F71</f>
        <v>0</v>
      </c>
      <c r="F49" s="63">
        <f>'2. Termes '!G71</f>
        <v>0</v>
      </c>
      <c r="G49" s="80">
        <f>'2. Termes '!H71</f>
        <v>0</v>
      </c>
      <c r="H49" s="80">
        <f>'2. Termes '!I71</f>
        <v>0</v>
      </c>
      <c r="I49" s="64">
        <f>'2. Termes '!J71</f>
        <v>0</v>
      </c>
      <c r="J49" s="65">
        <f>'2. Termes '!U71</f>
        <v>0</v>
      </c>
      <c r="K49" s="70">
        <f>'2. Termes '!V71</f>
        <v>0</v>
      </c>
      <c r="L49" s="66">
        <f>'2. Termes '!W71</f>
        <v>0</v>
      </c>
      <c r="M49" s="66">
        <f>'2. Termes '!Z71</f>
        <v>0</v>
      </c>
      <c r="N49" s="67">
        <f>'2. Termes '!AC71</f>
        <v>0</v>
      </c>
      <c r="O49" s="81">
        <f>'2. Termes '!AJ71</f>
        <v>0</v>
      </c>
      <c r="P49" s="72">
        <f>'2. Termes '!AK71</f>
        <v>0</v>
      </c>
      <c r="Q49" s="71">
        <f>'2. Termes '!AL71</f>
        <v>0</v>
      </c>
      <c r="R49" s="158">
        <f>'2. Termes '!AG71</f>
        <v>0</v>
      </c>
    </row>
    <row r="50" spans="2:18" ht="30" customHeight="1" x14ac:dyDescent="0.35">
      <c r="B50" s="183" t="str">
        <f>IF(ISBLANK(Tableau25[[#This Row],[Date de signature]]),"",UPPER(TEXT(Tableau25[[#This Row],[Date de signature]],"AAAA")))</f>
        <v>1900</v>
      </c>
      <c r="C50" s="183" t="str">
        <f>IF(ISBLANK(Tableau25[[#This Row],[Date de signature]]),"",UPPER(TEXT(Tableau25[[#This Row],[Date de signature]],"mmm")))</f>
        <v>JANV</v>
      </c>
      <c r="D50" s="62">
        <f>'2. Termes '!C72</f>
        <v>0</v>
      </c>
      <c r="E50" s="82">
        <f>'2. Termes '!F72</f>
        <v>0</v>
      </c>
      <c r="F50" s="63">
        <f>'2. Termes '!G72</f>
        <v>0</v>
      </c>
      <c r="G50" s="80">
        <f>'2. Termes '!H72</f>
        <v>0</v>
      </c>
      <c r="H50" s="80">
        <f>'2. Termes '!I72</f>
        <v>0</v>
      </c>
      <c r="I50" s="64">
        <f>'2. Termes '!J72</f>
        <v>0</v>
      </c>
      <c r="J50" s="65">
        <f>'2. Termes '!U72</f>
        <v>0</v>
      </c>
      <c r="K50" s="70">
        <f>'2. Termes '!V72</f>
        <v>0</v>
      </c>
      <c r="L50" s="66">
        <f>'2. Termes '!W72</f>
        <v>0</v>
      </c>
      <c r="M50" s="66">
        <f>'2. Termes '!Z72</f>
        <v>0</v>
      </c>
      <c r="N50" s="67">
        <f>'2. Termes '!AC72</f>
        <v>0</v>
      </c>
      <c r="O50" s="81">
        <f>'2. Termes '!AJ72</f>
        <v>0</v>
      </c>
      <c r="P50" s="72">
        <f>'2. Termes '!AK72</f>
        <v>0</v>
      </c>
      <c r="Q50" s="71">
        <f>'2. Termes '!AL72</f>
        <v>0</v>
      </c>
      <c r="R50" s="158">
        <f>'2. Termes '!AG72</f>
        <v>0</v>
      </c>
    </row>
    <row r="51" spans="2:18" ht="30" customHeight="1" x14ac:dyDescent="0.35">
      <c r="B51" s="183" t="str">
        <f>IF(ISBLANK(Tableau25[[#This Row],[Date de signature]]),"",UPPER(TEXT(Tableau25[[#This Row],[Date de signature]],"AAAA")))</f>
        <v>1900</v>
      </c>
      <c r="C51" s="183" t="str">
        <f>IF(ISBLANK(Tableau25[[#This Row],[Date de signature]]),"",UPPER(TEXT(Tableau25[[#This Row],[Date de signature]],"mmm")))</f>
        <v>JANV</v>
      </c>
      <c r="D51" s="62">
        <f>'2. Termes '!C73</f>
        <v>0</v>
      </c>
      <c r="E51" s="82">
        <f>'2. Termes '!F73</f>
        <v>0</v>
      </c>
      <c r="F51" s="63">
        <f>'2. Termes '!G73</f>
        <v>0</v>
      </c>
      <c r="G51" s="80">
        <f>'2. Termes '!H73</f>
        <v>0</v>
      </c>
      <c r="H51" s="80">
        <f>'2. Termes '!I73</f>
        <v>0</v>
      </c>
      <c r="I51" s="64">
        <f>'2. Termes '!J73</f>
        <v>0</v>
      </c>
      <c r="J51" s="65">
        <f>'2. Termes '!U73</f>
        <v>0</v>
      </c>
      <c r="K51" s="70">
        <f>'2. Termes '!V73</f>
        <v>0</v>
      </c>
      <c r="L51" s="66">
        <f>'2. Termes '!W73</f>
        <v>0</v>
      </c>
      <c r="M51" s="66">
        <f>'2. Termes '!Z73</f>
        <v>0</v>
      </c>
      <c r="N51" s="67">
        <f>'2. Termes '!AC73</f>
        <v>0</v>
      </c>
      <c r="O51" s="81">
        <f>'2. Termes '!AJ73</f>
        <v>0</v>
      </c>
      <c r="P51" s="72">
        <f>'2. Termes '!AK73</f>
        <v>0</v>
      </c>
      <c r="Q51" s="71">
        <f>'2. Termes '!AL73</f>
        <v>0</v>
      </c>
      <c r="R51" s="158">
        <f>'2. Termes '!AG73</f>
        <v>0</v>
      </c>
    </row>
    <row r="52" spans="2:18" ht="30" customHeight="1" x14ac:dyDescent="0.35">
      <c r="B52" s="183" t="str">
        <f>IF(ISBLANK(Tableau25[[#This Row],[Date de signature]]),"",UPPER(TEXT(Tableau25[[#This Row],[Date de signature]],"AAAA")))</f>
        <v>1900</v>
      </c>
      <c r="C52" s="183" t="str">
        <f>IF(ISBLANK(Tableau25[[#This Row],[Date de signature]]),"",UPPER(TEXT(Tableau25[[#This Row],[Date de signature]],"mmm")))</f>
        <v>JANV</v>
      </c>
      <c r="D52" s="62">
        <f>'2. Termes '!C74</f>
        <v>0</v>
      </c>
      <c r="E52" s="82">
        <f>'2. Termes '!F74</f>
        <v>0</v>
      </c>
      <c r="F52" s="63">
        <f>'2. Termes '!G74</f>
        <v>0</v>
      </c>
      <c r="G52" s="80">
        <f>'2. Termes '!H74</f>
        <v>0</v>
      </c>
      <c r="H52" s="80">
        <f>'2. Termes '!I74</f>
        <v>0</v>
      </c>
      <c r="I52" s="64">
        <f>'2. Termes '!J74</f>
        <v>0</v>
      </c>
      <c r="J52" s="65">
        <f>'2. Termes '!U74</f>
        <v>0</v>
      </c>
      <c r="K52" s="70">
        <f>'2. Termes '!V74</f>
        <v>0</v>
      </c>
      <c r="L52" s="66">
        <f>'2. Termes '!W74</f>
        <v>0</v>
      </c>
      <c r="M52" s="66">
        <f>'2. Termes '!Z74</f>
        <v>0</v>
      </c>
      <c r="N52" s="67">
        <f>'2. Termes '!AC74</f>
        <v>0</v>
      </c>
      <c r="O52" s="81">
        <f>'2. Termes '!AJ74</f>
        <v>0</v>
      </c>
      <c r="P52" s="72">
        <f>'2. Termes '!AK74</f>
        <v>0</v>
      </c>
      <c r="Q52" s="71">
        <f>'2. Termes '!AL74</f>
        <v>0</v>
      </c>
      <c r="R52" s="158">
        <f>'2. Termes '!AG74</f>
        <v>0</v>
      </c>
    </row>
    <row r="53" spans="2:18" ht="30" customHeight="1" x14ac:dyDescent="0.35">
      <c r="B53" s="183" t="str">
        <f>IF(ISBLANK(Tableau25[[#This Row],[Date de signature]]),"",UPPER(TEXT(Tableau25[[#This Row],[Date de signature]],"AAAA")))</f>
        <v>1900</v>
      </c>
      <c r="C53" s="183" t="str">
        <f>IF(ISBLANK(Tableau25[[#This Row],[Date de signature]]),"",UPPER(TEXT(Tableau25[[#This Row],[Date de signature]],"mmm")))</f>
        <v>JANV</v>
      </c>
      <c r="D53" s="62">
        <f>'2. Termes '!C75</f>
        <v>0</v>
      </c>
      <c r="E53" s="82">
        <f>'2. Termes '!F75</f>
        <v>0</v>
      </c>
      <c r="F53" s="63">
        <f>'2. Termes '!G75</f>
        <v>0</v>
      </c>
      <c r="G53" s="80">
        <f>'2. Termes '!H75</f>
        <v>0</v>
      </c>
      <c r="H53" s="80">
        <f>'2. Termes '!I75</f>
        <v>0</v>
      </c>
      <c r="I53" s="64">
        <f>'2. Termes '!J75</f>
        <v>0</v>
      </c>
      <c r="J53" s="65">
        <f>'2. Termes '!U75</f>
        <v>0</v>
      </c>
      <c r="K53" s="70">
        <f>'2. Termes '!V75</f>
        <v>0</v>
      </c>
      <c r="L53" s="66">
        <f>'2. Termes '!W75</f>
        <v>0</v>
      </c>
      <c r="M53" s="66">
        <f>'2. Termes '!Z75</f>
        <v>0</v>
      </c>
      <c r="N53" s="67">
        <f>'2. Termes '!AC75</f>
        <v>0</v>
      </c>
      <c r="O53" s="81">
        <f>'2. Termes '!AJ75</f>
        <v>0</v>
      </c>
      <c r="P53" s="72">
        <f>'2. Termes '!AK75</f>
        <v>0</v>
      </c>
      <c r="Q53" s="71">
        <f>'2. Termes '!AL75</f>
        <v>0</v>
      </c>
      <c r="R53" s="158">
        <f>'2. Termes '!AG75</f>
        <v>0</v>
      </c>
    </row>
    <row r="54" spans="2:18" ht="30" customHeight="1" x14ac:dyDescent="0.35">
      <c r="B54" s="183" t="str">
        <f>IF(ISBLANK(Tableau25[[#This Row],[Date de signature]]),"",UPPER(TEXT(Tableau25[[#This Row],[Date de signature]],"AAAA")))</f>
        <v>1900</v>
      </c>
      <c r="C54" s="183" t="str">
        <f>IF(ISBLANK(Tableau25[[#This Row],[Date de signature]]),"",UPPER(TEXT(Tableau25[[#This Row],[Date de signature]],"mmm")))</f>
        <v>JANV</v>
      </c>
      <c r="D54" s="62">
        <f>'2. Termes '!C76</f>
        <v>0</v>
      </c>
      <c r="E54" s="82">
        <f>'2. Termes '!F76</f>
        <v>0</v>
      </c>
      <c r="F54" s="63">
        <f>'2. Termes '!G76</f>
        <v>0</v>
      </c>
      <c r="G54" s="80">
        <f>'2. Termes '!H76</f>
        <v>0</v>
      </c>
      <c r="H54" s="80">
        <f>'2. Termes '!I76</f>
        <v>0</v>
      </c>
      <c r="I54" s="64">
        <f>'2. Termes '!J76</f>
        <v>0</v>
      </c>
      <c r="J54" s="65">
        <f>'2. Termes '!U76</f>
        <v>0</v>
      </c>
      <c r="K54" s="70">
        <f>'2. Termes '!V76</f>
        <v>0</v>
      </c>
      <c r="L54" s="66">
        <f>'2. Termes '!W76</f>
        <v>0</v>
      </c>
      <c r="M54" s="66">
        <f>'2. Termes '!Z76</f>
        <v>0</v>
      </c>
      <c r="N54" s="67">
        <f>'2. Termes '!AC76</f>
        <v>0</v>
      </c>
      <c r="O54" s="81">
        <f>'2. Termes '!AJ76</f>
        <v>0</v>
      </c>
      <c r="P54" s="72">
        <f>'2. Termes '!AK76</f>
        <v>0</v>
      </c>
      <c r="Q54" s="71">
        <f>'2. Termes '!AL76</f>
        <v>0</v>
      </c>
      <c r="R54" s="158">
        <f>'2. Termes '!AG76</f>
        <v>0</v>
      </c>
    </row>
    <row r="55" spans="2:18" ht="30" customHeight="1" x14ac:dyDescent="0.35">
      <c r="B55" s="183" t="str">
        <f>IF(ISBLANK(Tableau25[[#This Row],[Date de signature]]),"",UPPER(TEXT(Tableau25[[#This Row],[Date de signature]],"AAAA")))</f>
        <v>1900</v>
      </c>
      <c r="C55" s="183" t="str">
        <f>IF(ISBLANK(Tableau25[[#This Row],[Date de signature]]),"",UPPER(TEXT(Tableau25[[#This Row],[Date de signature]],"mmm")))</f>
        <v>JANV</v>
      </c>
      <c r="D55" s="62">
        <f>'2. Termes '!C77</f>
        <v>0</v>
      </c>
      <c r="E55" s="82">
        <f>'2. Termes '!F77</f>
        <v>0</v>
      </c>
      <c r="F55" s="63">
        <f>'2. Termes '!G77</f>
        <v>0</v>
      </c>
      <c r="G55" s="80">
        <f>'2. Termes '!H77</f>
        <v>0</v>
      </c>
      <c r="H55" s="80">
        <f>'2. Termes '!I77</f>
        <v>0</v>
      </c>
      <c r="I55" s="64">
        <f>'2. Termes '!J77</f>
        <v>0</v>
      </c>
      <c r="J55" s="65">
        <f>'2. Termes '!U77</f>
        <v>0</v>
      </c>
      <c r="K55" s="70">
        <f>'2. Termes '!V77</f>
        <v>0</v>
      </c>
      <c r="L55" s="66">
        <f>'2. Termes '!W77</f>
        <v>0</v>
      </c>
      <c r="M55" s="66">
        <f>'2. Termes '!Z77</f>
        <v>0</v>
      </c>
      <c r="N55" s="67">
        <f>'2. Termes '!AC77</f>
        <v>0</v>
      </c>
      <c r="O55" s="81">
        <f>'2. Termes '!AJ77</f>
        <v>0</v>
      </c>
      <c r="P55" s="72">
        <f>'2. Termes '!AK77</f>
        <v>0</v>
      </c>
      <c r="Q55" s="71">
        <f>'2. Termes '!AL77</f>
        <v>0</v>
      </c>
      <c r="R55" s="158">
        <f>'2. Termes '!AG77</f>
        <v>0</v>
      </c>
    </row>
    <row r="56" spans="2:18" ht="30" customHeight="1" x14ac:dyDescent="0.35">
      <c r="B56" s="183" t="str">
        <f>IF(ISBLANK(Tableau25[[#This Row],[Date de signature]]),"",UPPER(TEXT(Tableau25[[#This Row],[Date de signature]],"AAAA")))</f>
        <v>1900</v>
      </c>
      <c r="C56" s="183" t="str">
        <f>IF(ISBLANK(Tableau25[[#This Row],[Date de signature]]),"",UPPER(TEXT(Tableau25[[#This Row],[Date de signature]],"mmm")))</f>
        <v>JANV</v>
      </c>
      <c r="D56" s="62">
        <f>'2. Termes '!C78</f>
        <v>0</v>
      </c>
      <c r="E56" s="82">
        <f>'2. Termes '!F78</f>
        <v>0</v>
      </c>
      <c r="F56" s="63">
        <f>'2. Termes '!G78</f>
        <v>0</v>
      </c>
      <c r="G56" s="80">
        <f>'2. Termes '!H78</f>
        <v>0</v>
      </c>
      <c r="H56" s="80">
        <f>'2. Termes '!I78</f>
        <v>0</v>
      </c>
      <c r="I56" s="64">
        <f>'2. Termes '!J78</f>
        <v>0</v>
      </c>
      <c r="J56" s="65">
        <f>'2. Termes '!U78</f>
        <v>0</v>
      </c>
      <c r="K56" s="70">
        <f>'2. Termes '!V78</f>
        <v>0</v>
      </c>
      <c r="L56" s="66">
        <f>'2. Termes '!W78</f>
        <v>0</v>
      </c>
      <c r="M56" s="66">
        <f>'2. Termes '!Z78</f>
        <v>0</v>
      </c>
      <c r="N56" s="67">
        <f>'2. Termes '!AC78</f>
        <v>0</v>
      </c>
      <c r="O56" s="81">
        <f>'2. Termes '!AJ78</f>
        <v>0</v>
      </c>
      <c r="P56" s="72">
        <f>'2. Termes '!AK78</f>
        <v>0</v>
      </c>
      <c r="Q56" s="71">
        <f>'2. Termes '!AL78</f>
        <v>0</v>
      </c>
      <c r="R56" s="158">
        <f>'2. Termes '!AG78</f>
        <v>0</v>
      </c>
    </row>
    <row r="57" spans="2:18" ht="51.65" customHeight="1" x14ac:dyDescent="0.35">
      <c r="B57" s="183" t="str">
        <f>IF(ISBLANK(Tableau25[[#This Row],[Date de signature]]),"",UPPER(TEXT(Tableau25[[#This Row],[Date de signature]],"AAAA")))</f>
        <v>1900</v>
      </c>
      <c r="C57" s="183" t="str">
        <f>IF(ISBLANK(Tableau25[[#This Row],[Date de signature]]),"",UPPER(TEXT(Tableau25[[#This Row],[Date de signature]],"mmm")))</f>
        <v>JANV</v>
      </c>
      <c r="D57" s="62">
        <f>'2. Termes '!C79</f>
        <v>0</v>
      </c>
      <c r="E57" s="82">
        <f>'2. Termes '!F79</f>
        <v>0</v>
      </c>
      <c r="F57" s="63">
        <f>'2. Termes '!G79</f>
        <v>0</v>
      </c>
      <c r="G57" s="80">
        <f>'2. Termes '!H79</f>
        <v>0</v>
      </c>
      <c r="H57" s="80">
        <f>'2. Termes '!I79</f>
        <v>0</v>
      </c>
      <c r="I57" s="64">
        <f>'2. Termes '!J79</f>
        <v>0</v>
      </c>
      <c r="J57" s="65">
        <f>'2. Termes '!U79</f>
        <v>0</v>
      </c>
      <c r="K57" s="70">
        <f>'2. Termes '!V79</f>
        <v>0</v>
      </c>
      <c r="L57" s="66">
        <f>'2. Termes '!W79</f>
        <v>0</v>
      </c>
      <c r="M57" s="66">
        <f>'2. Termes '!Z79</f>
        <v>0</v>
      </c>
      <c r="N57" s="67">
        <f>'2. Termes '!AC79</f>
        <v>0</v>
      </c>
      <c r="O57" s="81">
        <f>'2. Termes '!AJ79</f>
        <v>0</v>
      </c>
      <c r="P57" s="72">
        <f>'2. Termes '!AK79</f>
        <v>0</v>
      </c>
      <c r="Q57" s="71">
        <f>'2. Termes '!AL79</f>
        <v>0</v>
      </c>
      <c r="R57" s="158">
        <f>'2. Termes '!AG79</f>
        <v>0</v>
      </c>
    </row>
    <row r="58" spans="2:18" ht="92.5" customHeight="1" x14ac:dyDescent="0.35">
      <c r="B58" s="183" t="str">
        <f>IF(ISBLANK(Tableau25[[#This Row],[Date de signature]]),"",UPPER(TEXT(Tableau25[[#This Row],[Date de signature]],"AAAA")))</f>
        <v>1900</v>
      </c>
      <c r="C58" s="183" t="str">
        <f>IF(ISBLANK(Tableau25[[#This Row],[Date de signature]]),"",UPPER(TEXT(Tableau25[[#This Row],[Date de signature]],"mmm")))</f>
        <v>JANV</v>
      </c>
      <c r="D58" s="62">
        <f>'2. Termes '!C80</f>
        <v>0</v>
      </c>
      <c r="E58" s="82">
        <f>'2. Termes '!F80</f>
        <v>0</v>
      </c>
      <c r="F58" s="63">
        <f>'2. Termes '!G80</f>
        <v>0</v>
      </c>
      <c r="G58" s="80">
        <f>'2. Termes '!H80</f>
        <v>0</v>
      </c>
      <c r="H58" s="80">
        <f>'2. Termes '!I80</f>
        <v>0</v>
      </c>
      <c r="I58" s="64">
        <f>'2. Termes '!J80</f>
        <v>0</v>
      </c>
      <c r="J58" s="65">
        <f>'2. Termes '!U80</f>
        <v>0</v>
      </c>
      <c r="K58" s="70">
        <f>'2. Termes '!V80</f>
        <v>0</v>
      </c>
      <c r="L58" s="66">
        <f>'2. Termes '!W80</f>
        <v>0</v>
      </c>
      <c r="M58" s="66">
        <f>'2. Termes '!Z80</f>
        <v>0</v>
      </c>
      <c r="N58" s="67">
        <f>'2. Termes '!AC80</f>
        <v>0</v>
      </c>
      <c r="O58" s="81">
        <f>'2. Termes '!AJ80</f>
        <v>0</v>
      </c>
      <c r="P58" s="72">
        <f>'2. Termes '!AK80</f>
        <v>0</v>
      </c>
      <c r="Q58" s="71">
        <f>'2. Termes '!AL80</f>
        <v>0</v>
      </c>
      <c r="R58" s="158">
        <f>'2. Termes '!AG80</f>
        <v>0</v>
      </c>
    </row>
    <row r="59" spans="2:18" ht="30" customHeight="1" x14ac:dyDescent="0.35">
      <c r="B59" s="183" t="str">
        <f>IF(ISBLANK(Tableau25[[#This Row],[Date de signature]]),"",UPPER(TEXT(Tableau25[[#This Row],[Date de signature]],"AAAA")))</f>
        <v>1900</v>
      </c>
      <c r="C59" s="183" t="str">
        <f>IF(ISBLANK(Tableau25[[#This Row],[Date de signature]]),"",UPPER(TEXT(Tableau25[[#This Row],[Date de signature]],"mmm")))</f>
        <v>JANV</v>
      </c>
      <c r="D59" s="62">
        <f>'2. Termes '!C81</f>
        <v>0</v>
      </c>
      <c r="E59" s="82">
        <f>'2. Termes '!F81</f>
        <v>0</v>
      </c>
      <c r="F59" s="63">
        <f>'2. Termes '!G81</f>
        <v>0</v>
      </c>
      <c r="G59" s="80">
        <f>'2. Termes '!H81</f>
        <v>0</v>
      </c>
      <c r="H59" s="80">
        <f>'2. Termes '!I81</f>
        <v>0</v>
      </c>
      <c r="I59" s="64">
        <f>'2. Termes '!J81</f>
        <v>0</v>
      </c>
      <c r="J59" s="65">
        <f>'2. Termes '!U81</f>
        <v>0</v>
      </c>
      <c r="K59" s="70">
        <f>'2. Termes '!V81</f>
        <v>0</v>
      </c>
      <c r="L59" s="66">
        <f>'2. Termes '!W81</f>
        <v>0</v>
      </c>
      <c r="M59" s="66">
        <f>'2. Termes '!Z81</f>
        <v>0</v>
      </c>
      <c r="N59" s="67">
        <f>'2. Termes '!AC81</f>
        <v>0</v>
      </c>
      <c r="O59" s="81">
        <f>'2. Termes '!AJ81</f>
        <v>0</v>
      </c>
      <c r="P59" s="72">
        <f>'2. Termes '!AK81</f>
        <v>0</v>
      </c>
      <c r="Q59" s="71">
        <f>'2. Termes '!AL81</f>
        <v>0</v>
      </c>
      <c r="R59" s="158">
        <f>'2. Termes '!AG81</f>
        <v>0</v>
      </c>
    </row>
    <row r="60" spans="2:18" ht="30" customHeight="1" x14ac:dyDescent="0.35">
      <c r="B60" s="183" t="str">
        <f>IF(ISBLANK(Tableau25[[#This Row],[Date de signature]]),"",UPPER(TEXT(Tableau25[[#This Row],[Date de signature]],"AAAA")))</f>
        <v>1900</v>
      </c>
      <c r="C60" s="183" t="str">
        <f>IF(ISBLANK(Tableau25[[#This Row],[Date de signature]]),"",UPPER(TEXT(Tableau25[[#This Row],[Date de signature]],"mmm")))</f>
        <v>JANV</v>
      </c>
      <c r="D60" s="62">
        <f>'2. Termes '!C82</f>
        <v>0</v>
      </c>
      <c r="E60" s="82">
        <f>'2. Termes '!F82</f>
        <v>0</v>
      </c>
      <c r="F60" s="63">
        <f>'2. Termes '!G82</f>
        <v>0</v>
      </c>
      <c r="G60" s="80">
        <f>'2. Termes '!H82</f>
        <v>0</v>
      </c>
      <c r="H60" s="80">
        <f>'2. Termes '!I82</f>
        <v>0</v>
      </c>
      <c r="I60" s="64">
        <f>'2. Termes '!J82</f>
        <v>0</v>
      </c>
      <c r="J60" s="65">
        <f>'2. Termes '!U82</f>
        <v>0</v>
      </c>
      <c r="K60" s="70">
        <f>'2. Termes '!V82</f>
        <v>0</v>
      </c>
      <c r="L60" s="66">
        <f>'2. Termes '!W82</f>
        <v>0</v>
      </c>
      <c r="M60" s="66">
        <f>'2. Termes '!Z82</f>
        <v>0</v>
      </c>
      <c r="N60" s="67">
        <f>'2. Termes '!AC82</f>
        <v>0</v>
      </c>
      <c r="O60" s="81">
        <f>'2. Termes '!AJ82</f>
        <v>0</v>
      </c>
      <c r="P60" s="72">
        <f>'2. Termes '!AK82</f>
        <v>0</v>
      </c>
      <c r="Q60" s="71">
        <f>'2. Termes '!AL82</f>
        <v>0</v>
      </c>
      <c r="R60" s="158">
        <f>'2. Termes '!AG82</f>
        <v>0</v>
      </c>
    </row>
    <row r="61" spans="2:18" ht="30" customHeight="1" x14ac:dyDescent="0.35">
      <c r="B61" s="183" t="str">
        <f>IF(ISBLANK(Tableau25[[#This Row],[Date de signature]]),"",UPPER(TEXT(Tableau25[[#This Row],[Date de signature]],"AAAA")))</f>
        <v>1900</v>
      </c>
      <c r="C61" s="183" t="str">
        <f>IF(ISBLANK(Tableau25[[#This Row],[Date de signature]]),"",UPPER(TEXT(Tableau25[[#This Row],[Date de signature]],"mmm")))</f>
        <v>JANV</v>
      </c>
      <c r="D61" s="62">
        <f>'2. Termes '!C83</f>
        <v>0</v>
      </c>
      <c r="E61" s="82">
        <f>'2. Termes '!F83</f>
        <v>0</v>
      </c>
      <c r="F61" s="63">
        <f>'2. Termes '!G83</f>
        <v>0</v>
      </c>
      <c r="G61" s="80">
        <f>'2. Termes '!H83</f>
        <v>0</v>
      </c>
      <c r="H61" s="80">
        <f>'2. Termes '!I83</f>
        <v>0</v>
      </c>
      <c r="I61" s="64">
        <f>'2. Termes '!J83</f>
        <v>0</v>
      </c>
      <c r="J61" s="65">
        <f>'2. Termes '!U83</f>
        <v>0</v>
      </c>
      <c r="K61" s="70">
        <f>'2. Termes '!V83</f>
        <v>0</v>
      </c>
      <c r="L61" s="66">
        <f>'2. Termes '!W83</f>
        <v>0</v>
      </c>
      <c r="M61" s="66">
        <f>'2. Termes '!Z83</f>
        <v>0</v>
      </c>
      <c r="N61" s="67">
        <f>'2. Termes '!AC83</f>
        <v>0</v>
      </c>
      <c r="O61" s="81">
        <f>'2. Termes '!AJ83</f>
        <v>0</v>
      </c>
      <c r="P61" s="72">
        <f>'2. Termes '!AK83</f>
        <v>0</v>
      </c>
      <c r="Q61" s="71">
        <f>'2. Termes '!AL83</f>
        <v>0</v>
      </c>
      <c r="R61" s="158">
        <f>'2. Termes '!AG83</f>
        <v>0</v>
      </c>
    </row>
    <row r="62" spans="2:18" ht="30" customHeight="1" x14ac:dyDescent="0.35">
      <c r="B62" s="183" t="str">
        <f>IF(ISBLANK(Tableau25[[#This Row],[Date de signature]]),"",UPPER(TEXT(Tableau25[[#This Row],[Date de signature]],"AAAA")))</f>
        <v>1900</v>
      </c>
      <c r="C62" s="183" t="str">
        <f>IF(ISBLANK(Tableau25[[#This Row],[Date de signature]]),"",UPPER(TEXT(Tableau25[[#This Row],[Date de signature]],"mmm")))</f>
        <v>JANV</v>
      </c>
      <c r="D62" s="62">
        <f>'2. Termes '!C84</f>
        <v>0</v>
      </c>
      <c r="E62" s="82">
        <f>'2. Termes '!F84</f>
        <v>0</v>
      </c>
      <c r="F62" s="63">
        <f>'2. Termes '!G84</f>
        <v>0</v>
      </c>
      <c r="G62" s="80">
        <f>'2. Termes '!H84</f>
        <v>0</v>
      </c>
      <c r="H62" s="80">
        <f>'2. Termes '!I84</f>
        <v>0</v>
      </c>
      <c r="I62" s="64">
        <f>'2. Termes '!J84</f>
        <v>0</v>
      </c>
      <c r="J62" s="65">
        <f>'2. Termes '!U84</f>
        <v>0</v>
      </c>
      <c r="K62" s="70">
        <f>'2. Termes '!V84</f>
        <v>0</v>
      </c>
      <c r="L62" s="66">
        <f>'2. Termes '!W84</f>
        <v>0</v>
      </c>
      <c r="M62" s="66">
        <f>'2. Termes '!Z84</f>
        <v>0</v>
      </c>
      <c r="N62" s="67">
        <f>'2. Termes '!AC84</f>
        <v>0</v>
      </c>
      <c r="O62" s="81">
        <f>'2. Termes '!AJ84</f>
        <v>0</v>
      </c>
      <c r="P62" s="72">
        <f>'2. Termes '!AK84</f>
        <v>0</v>
      </c>
      <c r="Q62" s="71">
        <f>'2. Termes '!AL84</f>
        <v>0</v>
      </c>
      <c r="R62" s="158">
        <f>'2. Termes '!AG84</f>
        <v>0</v>
      </c>
    </row>
    <row r="63" spans="2:18" ht="30" customHeight="1" x14ac:dyDescent="0.35">
      <c r="B63" s="183" t="str">
        <f>IF(ISBLANK(Tableau25[[#This Row],[Date de signature]]),"",UPPER(TEXT(Tableau25[[#This Row],[Date de signature]],"AAAA")))</f>
        <v>1900</v>
      </c>
      <c r="C63" s="183" t="str">
        <f>IF(ISBLANK(Tableau25[[#This Row],[Date de signature]]),"",UPPER(TEXT(Tableau25[[#This Row],[Date de signature]],"mmm")))</f>
        <v>JANV</v>
      </c>
      <c r="D63" s="62">
        <f>'2. Termes '!C85</f>
        <v>0</v>
      </c>
      <c r="E63" s="82">
        <f>'2. Termes '!F85</f>
        <v>0</v>
      </c>
      <c r="F63" s="63">
        <f>'2. Termes '!G85</f>
        <v>0</v>
      </c>
      <c r="G63" s="80">
        <f>'2. Termes '!H85</f>
        <v>0</v>
      </c>
      <c r="H63" s="80">
        <f>'2. Termes '!I85</f>
        <v>0</v>
      </c>
      <c r="I63" s="64">
        <f>'2. Termes '!J85</f>
        <v>0</v>
      </c>
      <c r="J63" s="65">
        <f>'2. Termes '!U85</f>
        <v>0</v>
      </c>
      <c r="K63" s="70">
        <f>'2. Termes '!V85</f>
        <v>0</v>
      </c>
      <c r="L63" s="66">
        <f>'2. Termes '!W85</f>
        <v>0</v>
      </c>
      <c r="M63" s="66">
        <f>'2. Termes '!Z85</f>
        <v>0</v>
      </c>
      <c r="N63" s="67">
        <f>'2. Termes '!AC85</f>
        <v>0</v>
      </c>
      <c r="O63" s="81">
        <f>'2. Termes '!AJ85</f>
        <v>0</v>
      </c>
      <c r="P63" s="72">
        <f>'2. Termes '!AK85</f>
        <v>0</v>
      </c>
      <c r="Q63" s="71">
        <f>'2. Termes '!AL85</f>
        <v>0</v>
      </c>
      <c r="R63" s="158">
        <f>'2. Termes '!AG85</f>
        <v>0</v>
      </c>
    </row>
    <row r="64" spans="2:18" ht="30" customHeight="1" x14ac:dyDescent="0.35">
      <c r="B64" s="183" t="str">
        <f>IF(ISBLANK(Tableau25[[#This Row],[Date de signature]]),"",UPPER(TEXT(Tableau25[[#This Row],[Date de signature]],"AAAA")))</f>
        <v>1900</v>
      </c>
      <c r="C64" s="183" t="str">
        <f>IF(ISBLANK(Tableau25[[#This Row],[Date de signature]]),"",UPPER(TEXT(Tableau25[[#This Row],[Date de signature]],"mmm")))</f>
        <v>JANV</v>
      </c>
      <c r="D64" s="62">
        <f>'2. Termes '!C86</f>
        <v>0</v>
      </c>
      <c r="E64" s="82">
        <f>'2. Termes '!F86</f>
        <v>0</v>
      </c>
      <c r="F64" s="63">
        <f>'2. Termes '!G86</f>
        <v>0</v>
      </c>
      <c r="G64" s="80">
        <f>'2. Termes '!H86</f>
        <v>0</v>
      </c>
      <c r="H64" s="80">
        <f>'2. Termes '!I86</f>
        <v>0</v>
      </c>
      <c r="I64" s="64">
        <f>'2. Termes '!J86</f>
        <v>0</v>
      </c>
      <c r="J64" s="65">
        <f>'2. Termes '!U86</f>
        <v>0</v>
      </c>
      <c r="K64" s="70">
        <f>'2. Termes '!V86</f>
        <v>0</v>
      </c>
      <c r="L64" s="66">
        <f>'2. Termes '!W86</f>
        <v>0</v>
      </c>
      <c r="M64" s="66">
        <f>'2. Termes '!Z86</f>
        <v>0</v>
      </c>
      <c r="N64" s="67">
        <f>'2. Termes '!AC86</f>
        <v>0</v>
      </c>
      <c r="O64" s="81">
        <f>'2. Termes '!AJ86</f>
        <v>0</v>
      </c>
      <c r="P64" s="72">
        <f>'2. Termes '!AK86</f>
        <v>0</v>
      </c>
      <c r="Q64" s="71">
        <f>'2. Termes '!AL86</f>
        <v>0</v>
      </c>
      <c r="R64" s="158">
        <f>'2. Termes '!AG86</f>
        <v>0</v>
      </c>
    </row>
    <row r="65" spans="2:18" ht="30" customHeight="1" x14ac:dyDescent="0.35">
      <c r="B65" s="183" t="str">
        <f>IF(ISBLANK(Tableau25[[#This Row],[Date de signature]]),"",UPPER(TEXT(Tableau25[[#This Row],[Date de signature]],"AAAA")))</f>
        <v>1900</v>
      </c>
      <c r="C65" s="183" t="str">
        <f>IF(ISBLANK(Tableau25[[#This Row],[Date de signature]]),"",UPPER(TEXT(Tableau25[[#This Row],[Date de signature]],"mmm")))</f>
        <v>JANV</v>
      </c>
      <c r="D65" s="62">
        <f>'2. Termes '!C87</f>
        <v>0</v>
      </c>
      <c r="E65" s="82">
        <f>'2. Termes '!F87</f>
        <v>0</v>
      </c>
      <c r="F65" s="63">
        <f>'2. Termes '!G87</f>
        <v>0</v>
      </c>
      <c r="G65" s="80">
        <f>'2. Termes '!H87</f>
        <v>0</v>
      </c>
      <c r="H65" s="80">
        <f>'2. Termes '!I87</f>
        <v>0</v>
      </c>
      <c r="I65" s="64">
        <f>'2. Termes '!J87</f>
        <v>0</v>
      </c>
      <c r="J65" s="65">
        <f>'2. Termes '!U87</f>
        <v>0</v>
      </c>
      <c r="K65" s="70">
        <f>'2. Termes '!V87</f>
        <v>0</v>
      </c>
      <c r="L65" s="66">
        <f>'2. Termes '!W87</f>
        <v>0</v>
      </c>
      <c r="M65" s="66">
        <f>'2. Termes '!Z87</f>
        <v>0</v>
      </c>
      <c r="N65" s="67">
        <f>'2. Termes '!AC87</f>
        <v>0</v>
      </c>
      <c r="O65" s="81">
        <f>'2. Termes '!AJ87</f>
        <v>0</v>
      </c>
      <c r="P65" s="72">
        <f>'2. Termes '!AK87</f>
        <v>0</v>
      </c>
      <c r="Q65" s="71">
        <f>'2. Termes '!AL87</f>
        <v>0</v>
      </c>
      <c r="R65" s="158">
        <f>'2. Termes '!AG87</f>
        <v>0</v>
      </c>
    </row>
    <row r="66" spans="2:18" ht="30" customHeight="1" x14ac:dyDescent="0.35">
      <c r="B66" s="183" t="str">
        <f>IF(ISBLANK(Tableau25[[#This Row],[Date de signature]]),"",UPPER(TEXT(Tableau25[[#This Row],[Date de signature]],"AAAA")))</f>
        <v>1900</v>
      </c>
      <c r="C66" s="183" t="str">
        <f>IF(ISBLANK(Tableau25[[#This Row],[Date de signature]]),"",UPPER(TEXT(Tableau25[[#This Row],[Date de signature]],"mmm")))</f>
        <v>JANV</v>
      </c>
      <c r="D66" s="62">
        <f>'2. Termes '!C88</f>
        <v>0</v>
      </c>
      <c r="E66" s="82">
        <f>'2. Termes '!F88</f>
        <v>0</v>
      </c>
      <c r="F66" s="63">
        <f>'2. Termes '!G88</f>
        <v>0</v>
      </c>
      <c r="G66" s="80">
        <f>'2. Termes '!H88</f>
        <v>0</v>
      </c>
      <c r="H66" s="80">
        <f>'2. Termes '!I88</f>
        <v>0</v>
      </c>
      <c r="I66" s="64">
        <f>'2. Termes '!J88</f>
        <v>0</v>
      </c>
      <c r="J66" s="65">
        <f>'2. Termes '!U88</f>
        <v>0</v>
      </c>
      <c r="K66" s="70">
        <f>'2. Termes '!V88</f>
        <v>0</v>
      </c>
      <c r="L66" s="66">
        <f>'2. Termes '!W88</f>
        <v>0</v>
      </c>
      <c r="M66" s="66">
        <f>'2. Termes '!Z88</f>
        <v>0</v>
      </c>
      <c r="N66" s="67">
        <f>'2. Termes '!AC88</f>
        <v>0</v>
      </c>
      <c r="O66" s="81">
        <f>'2. Termes '!AJ88</f>
        <v>0</v>
      </c>
      <c r="P66" s="72">
        <f>'2. Termes '!AK88</f>
        <v>0</v>
      </c>
      <c r="Q66" s="71">
        <f>'2. Termes '!AL88</f>
        <v>0</v>
      </c>
      <c r="R66" s="158">
        <f>'2. Termes '!AG88</f>
        <v>0</v>
      </c>
    </row>
    <row r="67" spans="2:18" ht="30" customHeight="1" x14ac:dyDescent="0.35">
      <c r="B67" s="183" t="str">
        <f>IF(ISBLANK(Tableau25[[#This Row],[Date de signature]]),"",UPPER(TEXT(Tableau25[[#This Row],[Date de signature]],"AAAA")))</f>
        <v>1900</v>
      </c>
      <c r="C67" s="183" t="str">
        <f>IF(ISBLANK(Tableau25[[#This Row],[Date de signature]]),"",UPPER(TEXT(Tableau25[[#This Row],[Date de signature]],"mmm")))</f>
        <v>JANV</v>
      </c>
      <c r="D67" s="62">
        <f>'2. Termes '!C89</f>
        <v>0</v>
      </c>
      <c r="E67" s="82">
        <f>'2. Termes '!F89</f>
        <v>0</v>
      </c>
      <c r="F67" s="63">
        <f>'2. Termes '!G89</f>
        <v>0</v>
      </c>
      <c r="G67" s="80">
        <f>'2. Termes '!H89</f>
        <v>0</v>
      </c>
      <c r="H67" s="80">
        <f>'2. Termes '!I89</f>
        <v>0</v>
      </c>
      <c r="I67" s="64">
        <f>'2. Termes '!J89</f>
        <v>0</v>
      </c>
      <c r="J67" s="65">
        <f>'2. Termes '!U89</f>
        <v>0</v>
      </c>
      <c r="K67" s="70">
        <f>'2. Termes '!V89</f>
        <v>0</v>
      </c>
      <c r="L67" s="66">
        <f>'2. Termes '!W89</f>
        <v>0</v>
      </c>
      <c r="M67" s="66">
        <f>'2. Termes '!Z89</f>
        <v>0</v>
      </c>
      <c r="N67" s="67">
        <f>'2. Termes '!AC89</f>
        <v>0</v>
      </c>
      <c r="O67" s="81">
        <f>'2. Termes '!AJ89</f>
        <v>0</v>
      </c>
      <c r="P67" s="72">
        <f>'2. Termes '!AK89</f>
        <v>0</v>
      </c>
      <c r="Q67" s="71">
        <f>'2. Termes '!AL89</f>
        <v>0</v>
      </c>
      <c r="R67" s="158">
        <f>'2. Termes '!AG89</f>
        <v>0</v>
      </c>
    </row>
    <row r="68" spans="2:18" ht="30" customHeight="1" x14ac:dyDescent="0.35">
      <c r="B68" s="183" t="str">
        <f>IF(ISBLANK(Tableau25[[#This Row],[Date de signature]]),"",UPPER(TEXT(Tableau25[[#This Row],[Date de signature]],"AAAA")))</f>
        <v>1900</v>
      </c>
      <c r="C68" s="183" t="str">
        <f>IF(ISBLANK(Tableau25[[#This Row],[Date de signature]]),"",UPPER(TEXT(Tableau25[[#This Row],[Date de signature]],"mmm")))</f>
        <v>JANV</v>
      </c>
      <c r="D68" s="62">
        <f>'2. Termes '!C90</f>
        <v>0</v>
      </c>
      <c r="E68" s="82">
        <f>'2. Termes '!F90</f>
        <v>0</v>
      </c>
      <c r="F68" s="63">
        <f>'2. Termes '!G90</f>
        <v>0</v>
      </c>
      <c r="G68" s="80">
        <f>'2. Termes '!H90</f>
        <v>0</v>
      </c>
      <c r="H68" s="80">
        <f>'2. Termes '!I90</f>
        <v>0</v>
      </c>
      <c r="I68" s="64">
        <f>'2. Termes '!J90</f>
        <v>0</v>
      </c>
      <c r="J68" s="65">
        <f>'2. Termes '!U90</f>
        <v>0</v>
      </c>
      <c r="K68" s="70">
        <f>'2. Termes '!V90</f>
        <v>0</v>
      </c>
      <c r="L68" s="66">
        <f>'2. Termes '!W90</f>
        <v>0</v>
      </c>
      <c r="M68" s="66">
        <f>'2. Termes '!Z90</f>
        <v>0</v>
      </c>
      <c r="N68" s="67">
        <f>'2. Termes '!AC90</f>
        <v>0</v>
      </c>
      <c r="O68" s="81">
        <f>'2. Termes '!AJ90</f>
        <v>0</v>
      </c>
      <c r="P68" s="72">
        <f>'2. Termes '!AK90</f>
        <v>0</v>
      </c>
      <c r="Q68" s="71">
        <f>'2. Termes '!AL90</f>
        <v>0</v>
      </c>
      <c r="R68" s="158">
        <f>'2. Termes '!AG90</f>
        <v>0</v>
      </c>
    </row>
    <row r="69" spans="2:18" ht="30" customHeight="1" x14ac:dyDescent="0.35">
      <c r="B69" s="183" t="str">
        <f>IF(ISBLANK(Tableau25[[#This Row],[Date de signature]]),"",UPPER(TEXT(Tableau25[[#This Row],[Date de signature]],"AAAA")))</f>
        <v>1900</v>
      </c>
      <c r="C69" s="183" t="str">
        <f>IF(ISBLANK(Tableau25[[#This Row],[Date de signature]]),"",UPPER(TEXT(Tableau25[[#This Row],[Date de signature]],"mmm")))</f>
        <v>JANV</v>
      </c>
      <c r="D69" s="62">
        <f>'2. Termes '!C91</f>
        <v>0</v>
      </c>
      <c r="E69" s="82">
        <f>'2. Termes '!F91</f>
        <v>0</v>
      </c>
      <c r="F69" s="63">
        <f>'2. Termes '!G91</f>
        <v>0</v>
      </c>
      <c r="G69" s="80">
        <f>'2. Termes '!H91</f>
        <v>0</v>
      </c>
      <c r="H69" s="80">
        <f>'2. Termes '!I91</f>
        <v>0</v>
      </c>
      <c r="I69" s="64">
        <f>'2. Termes '!J91</f>
        <v>0</v>
      </c>
      <c r="J69" s="65">
        <f>'2. Termes '!U91</f>
        <v>0</v>
      </c>
      <c r="K69" s="70">
        <f>'2. Termes '!V91</f>
        <v>0</v>
      </c>
      <c r="L69" s="66">
        <f>'2. Termes '!W91</f>
        <v>0</v>
      </c>
      <c r="M69" s="66">
        <f>'2. Termes '!Z91</f>
        <v>0</v>
      </c>
      <c r="N69" s="67">
        <f>'2. Termes '!AC91</f>
        <v>0</v>
      </c>
      <c r="O69" s="81">
        <f>'2. Termes '!AJ91</f>
        <v>0</v>
      </c>
      <c r="P69" s="72">
        <f>'2. Termes '!AK91</f>
        <v>0</v>
      </c>
      <c r="Q69" s="71">
        <f>'2. Termes '!AL91</f>
        <v>0</v>
      </c>
      <c r="R69" s="158">
        <f>'2. Termes '!AG91</f>
        <v>0</v>
      </c>
    </row>
    <row r="70" spans="2:18" ht="30" customHeight="1" x14ac:dyDescent="0.35">
      <c r="B70" s="183" t="str">
        <f>IF(ISBLANK(Tableau25[[#This Row],[Date de signature]]),"",UPPER(TEXT(Tableau25[[#This Row],[Date de signature]],"AAAA")))</f>
        <v>1900</v>
      </c>
      <c r="C70" s="183" t="str">
        <f>IF(ISBLANK(Tableau25[[#This Row],[Date de signature]]),"",UPPER(TEXT(Tableau25[[#This Row],[Date de signature]],"mmm")))</f>
        <v>JANV</v>
      </c>
      <c r="D70" s="62">
        <f>'2. Termes '!C92</f>
        <v>0</v>
      </c>
      <c r="E70" s="82">
        <f>'2. Termes '!F92</f>
        <v>0</v>
      </c>
      <c r="F70" s="63">
        <f>'2. Termes '!G92</f>
        <v>0</v>
      </c>
      <c r="G70" s="80">
        <f>'2. Termes '!H92</f>
        <v>0</v>
      </c>
      <c r="H70" s="80">
        <f>'2. Termes '!I92</f>
        <v>0</v>
      </c>
      <c r="I70" s="64">
        <f>'2. Termes '!J92</f>
        <v>0</v>
      </c>
      <c r="J70" s="65">
        <f>'2. Termes '!U92</f>
        <v>0</v>
      </c>
      <c r="K70" s="70">
        <f>'2. Termes '!V92</f>
        <v>0</v>
      </c>
      <c r="L70" s="66">
        <f>'2. Termes '!W92</f>
        <v>0</v>
      </c>
      <c r="M70" s="66">
        <f>'2. Termes '!Z92</f>
        <v>0</v>
      </c>
      <c r="N70" s="67">
        <f>'2. Termes '!AC92</f>
        <v>0</v>
      </c>
      <c r="O70" s="81">
        <f>'2. Termes '!AJ92</f>
        <v>0</v>
      </c>
      <c r="P70" s="72">
        <f>'2. Termes '!AK92</f>
        <v>0</v>
      </c>
      <c r="Q70" s="71">
        <f>'2. Termes '!AL92</f>
        <v>0</v>
      </c>
      <c r="R70" s="158">
        <f>'2. Termes '!AG92</f>
        <v>0</v>
      </c>
    </row>
    <row r="71" spans="2:18" ht="30" customHeight="1" x14ac:dyDescent="0.35">
      <c r="B71" s="183" t="str">
        <f>IF(ISBLANK(Tableau25[[#This Row],[Date de signature]]),"",UPPER(TEXT(Tableau25[[#This Row],[Date de signature]],"AAAA")))</f>
        <v>1900</v>
      </c>
      <c r="C71" s="183" t="str">
        <f>IF(ISBLANK(Tableau25[[#This Row],[Date de signature]]),"",UPPER(TEXT(Tableau25[[#This Row],[Date de signature]],"mmm")))</f>
        <v>JANV</v>
      </c>
      <c r="D71" s="62">
        <f>'2. Termes '!C93</f>
        <v>0</v>
      </c>
      <c r="E71" s="82">
        <f>'2. Termes '!F93</f>
        <v>0</v>
      </c>
      <c r="F71" s="63">
        <f>'2. Termes '!G93</f>
        <v>0</v>
      </c>
      <c r="G71" s="80">
        <f>'2. Termes '!H93</f>
        <v>0</v>
      </c>
      <c r="H71" s="80">
        <f>'2. Termes '!I93</f>
        <v>0</v>
      </c>
      <c r="I71" s="64">
        <f>'2. Termes '!J93</f>
        <v>0</v>
      </c>
      <c r="J71" s="65">
        <f>'2. Termes '!U93</f>
        <v>0</v>
      </c>
      <c r="K71" s="70">
        <f>'2. Termes '!V93</f>
        <v>0</v>
      </c>
      <c r="L71" s="66">
        <f>'2. Termes '!W93</f>
        <v>0</v>
      </c>
      <c r="M71" s="66">
        <f>'2. Termes '!Z93</f>
        <v>0</v>
      </c>
      <c r="N71" s="67">
        <f>'2. Termes '!AC93</f>
        <v>0</v>
      </c>
      <c r="O71" s="81">
        <f>'2. Termes '!AJ93</f>
        <v>0</v>
      </c>
      <c r="P71" s="72">
        <f>'2. Termes '!AK93</f>
        <v>0</v>
      </c>
      <c r="Q71" s="71">
        <f>'2. Termes '!AL93</f>
        <v>0</v>
      </c>
      <c r="R71" s="158">
        <f>'2. Termes '!AG93</f>
        <v>0</v>
      </c>
    </row>
    <row r="72" spans="2:18" ht="30" customHeight="1" x14ac:dyDescent="0.35">
      <c r="B72" s="183" t="str">
        <f>IF(ISBLANK(Tableau25[[#This Row],[Date de signature]]),"",UPPER(TEXT(Tableau25[[#This Row],[Date de signature]],"AAAA")))</f>
        <v>1900</v>
      </c>
      <c r="C72" s="183" t="str">
        <f>IF(ISBLANK(Tableau25[[#This Row],[Date de signature]]),"",UPPER(TEXT(Tableau25[[#This Row],[Date de signature]],"mmm")))</f>
        <v>JANV</v>
      </c>
      <c r="D72" s="62">
        <f>'2. Termes '!C94</f>
        <v>0</v>
      </c>
      <c r="E72" s="82">
        <f>'2. Termes '!F94</f>
        <v>0</v>
      </c>
      <c r="F72" s="63">
        <f>'2. Termes '!G94</f>
        <v>0</v>
      </c>
      <c r="G72" s="80">
        <f>'2. Termes '!H94</f>
        <v>0</v>
      </c>
      <c r="H72" s="80">
        <f>'2. Termes '!I94</f>
        <v>0</v>
      </c>
      <c r="I72" s="64">
        <f>'2. Termes '!J94</f>
        <v>0</v>
      </c>
      <c r="J72" s="65">
        <f>'2. Termes '!U94</f>
        <v>0</v>
      </c>
      <c r="K72" s="70">
        <f>'2. Termes '!V94</f>
        <v>0</v>
      </c>
      <c r="L72" s="66">
        <f>'2. Termes '!W94</f>
        <v>0</v>
      </c>
      <c r="M72" s="66">
        <f>'2. Termes '!Z94</f>
        <v>0</v>
      </c>
      <c r="N72" s="67">
        <f>'2. Termes '!AC94</f>
        <v>0</v>
      </c>
      <c r="O72" s="81">
        <f>'2. Termes '!AJ94</f>
        <v>0</v>
      </c>
      <c r="P72" s="72">
        <f>'2. Termes '!AK94</f>
        <v>0</v>
      </c>
      <c r="Q72" s="71">
        <f>'2. Termes '!AL94</f>
        <v>0</v>
      </c>
      <c r="R72" s="158">
        <f>'2. Termes '!AG94</f>
        <v>0</v>
      </c>
    </row>
    <row r="73" spans="2:18" ht="30" customHeight="1" x14ac:dyDescent="0.35">
      <c r="B73" s="183" t="str">
        <f>IF(ISBLANK(Tableau25[[#This Row],[Date de signature]]),"",UPPER(TEXT(Tableau25[[#This Row],[Date de signature]],"AAAA")))</f>
        <v>1900</v>
      </c>
      <c r="C73" s="183" t="str">
        <f>IF(ISBLANK(Tableau25[[#This Row],[Date de signature]]),"",UPPER(TEXT(Tableau25[[#This Row],[Date de signature]],"mmm")))</f>
        <v>JANV</v>
      </c>
      <c r="D73" s="62">
        <f>'2. Termes '!C95</f>
        <v>0</v>
      </c>
      <c r="E73" s="82">
        <f>'2. Termes '!F95</f>
        <v>0</v>
      </c>
      <c r="F73" s="63">
        <f>'2. Termes '!G95</f>
        <v>0</v>
      </c>
      <c r="G73" s="80">
        <f>'2. Termes '!H95</f>
        <v>0</v>
      </c>
      <c r="H73" s="80">
        <f>'2. Termes '!I95</f>
        <v>0</v>
      </c>
      <c r="I73" s="64">
        <f>'2. Termes '!J95</f>
        <v>0</v>
      </c>
      <c r="J73" s="65">
        <f>'2. Termes '!U95</f>
        <v>0</v>
      </c>
      <c r="K73" s="70">
        <f>'2. Termes '!V95</f>
        <v>0</v>
      </c>
      <c r="L73" s="66">
        <f>'2. Termes '!W95</f>
        <v>0</v>
      </c>
      <c r="M73" s="66">
        <f>'2. Termes '!Z95</f>
        <v>0</v>
      </c>
      <c r="N73" s="67">
        <f>'2. Termes '!AC95</f>
        <v>0</v>
      </c>
      <c r="O73" s="81">
        <f>'2. Termes '!AJ95</f>
        <v>0</v>
      </c>
      <c r="P73" s="72">
        <f>'2. Termes '!AK95</f>
        <v>0</v>
      </c>
      <c r="Q73" s="71">
        <f>'2. Termes '!AL95</f>
        <v>0</v>
      </c>
      <c r="R73" s="158">
        <f>'2. Termes '!AG95</f>
        <v>0</v>
      </c>
    </row>
    <row r="74" spans="2:18" ht="30" customHeight="1" x14ac:dyDescent="0.35">
      <c r="B74" s="183" t="str">
        <f>IF(ISBLANK(Tableau25[[#This Row],[Date de signature]]),"",UPPER(TEXT(Tableau25[[#This Row],[Date de signature]],"AAAA")))</f>
        <v>1900</v>
      </c>
      <c r="C74" s="183" t="str">
        <f>IF(ISBLANK(Tableau25[[#This Row],[Date de signature]]),"",UPPER(TEXT(Tableau25[[#This Row],[Date de signature]],"mmm")))</f>
        <v>JANV</v>
      </c>
      <c r="D74" s="62">
        <f>'2. Termes '!C96</f>
        <v>0</v>
      </c>
      <c r="E74" s="82">
        <f>'2. Termes '!F96</f>
        <v>0</v>
      </c>
      <c r="F74" s="63">
        <f>'2. Termes '!G96</f>
        <v>0</v>
      </c>
      <c r="G74" s="80">
        <f>'2. Termes '!H96</f>
        <v>0</v>
      </c>
      <c r="H74" s="80">
        <f>'2. Termes '!I96</f>
        <v>0</v>
      </c>
      <c r="I74" s="64">
        <f>'2. Termes '!J96</f>
        <v>0</v>
      </c>
      <c r="J74" s="65">
        <f>'2. Termes '!U96</f>
        <v>0</v>
      </c>
      <c r="K74" s="70">
        <f>'2. Termes '!V96</f>
        <v>0</v>
      </c>
      <c r="L74" s="66">
        <f>'2. Termes '!W96</f>
        <v>0</v>
      </c>
      <c r="M74" s="66">
        <f>'2. Termes '!Z96</f>
        <v>0</v>
      </c>
      <c r="N74" s="67">
        <f>'2. Termes '!AC96</f>
        <v>0</v>
      </c>
      <c r="O74" s="81">
        <f>'2. Termes '!AJ96</f>
        <v>0</v>
      </c>
      <c r="P74" s="72">
        <f>'2. Termes '!AK96</f>
        <v>0</v>
      </c>
      <c r="Q74" s="71">
        <f>'2. Termes '!AL96</f>
        <v>0</v>
      </c>
      <c r="R74" s="158">
        <f>'2. Termes '!AG96</f>
        <v>0</v>
      </c>
    </row>
    <row r="75" spans="2:18" ht="30" customHeight="1" x14ac:dyDescent="0.35">
      <c r="B75" s="180" t="str">
        <f>IF(ISBLANK(Tableau25[[#This Row],[Date de signature]]),"",UPPER(TEXT(Tableau25[[#This Row],[Date de signature]],"AAAA")))</f>
        <v>1900</v>
      </c>
      <c r="C75" s="180" t="str">
        <f>IF(ISBLANK(Tableau25[[#This Row],[Date de signature]]),"",UPPER(TEXT(Tableau25[[#This Row],[Date de signature]],"mmm")))</f>
        <v>JANV</v>
      </c>
      <c r="D75" s="62">
        <f>'2. Termes '!C97</f>
        <v>0</v>
      </c>
      <c r="E75" s="82">
        <f>'2. Termes '!F97</f>
        <v>0</v>
      </c>
      <c r="F75" s="63">
        <f>'2. Termes '!G97</f>
        <v>0</v>
      </c>
      <c r="G75" s="80">
        <f>'2. Termes '!H97</f>
        <v>0</v>
      </c>
      <c r="H75" s="80">
        <f>'2. Termes '!I97</f>
        <v>0</v>
      </c>
      <c r="I75" s="64">
        <f>'2. Termes '!J97</f>
        <v>0</v>
      </c>
      <c r="J75" s="65">
        <f>'2. Termes '!U97</f>
        <v>0</v>
      </c>
      <c r="K75" s="70">
        <f>'2. Termes '!V97</f>
        <v>0</v>
      </c>
      <c r="L75" s="66">
        <f>'2. Termes '!W97</f>
        <v>0</v>
      </c>
      <c r="M75" s="66">
        <f>'2. Termes '!Z97</f>
        <v>0</v>
      </c>
      <c r="N75" s="67">
        <f>'2. Termes '!AC97</f>
        <v>0</v>
      </c>
      <c r="O75" s="81">
        <f>'2. Termes '!AJ97</f>
        <v>0</v>
      </c>
      <c r="P75" s="72">
        <f>'2. Termes '!AK97</f>
        <v>0</v>
      </c>
      <c r="Q75" s="71">
        <f>'2. Termes '!AL97</f>
        <v>0</v>
      </c>
      <c r="R75" s="158">
        <f>'2. Termes '!AG97</f>
        <v>0</v>
      </c>
    </row>
    <row r="76" spans="2:18" ht="30" customHeight="1" x14ac:dyDescent="0.35">
      <c r="B76" s="180" t="str">
        <f>IF(ISBLANK(Tableau25[[#This Row],[Date de signature]]),"",UPPER(TEXT(Tableau25[[#This Row],[Date de signature]],"AAAA")))</f>
        <v>1900</v>
      </c>
      <c r="C76" s="180" t="str">
        <f>IF(ISBLANK(Tableau25[[#This Row],[Date de signature]]),"",UPPER(TEXT(Tableau25[[#This Row],[Date de signature]],"mmm")))</f>
        <v>JANV</v>
      </c>
      <c r="D76" s="62">
        <f>'2. Termes '!C98</f>
        <v>0</v>
      </c>
      <c r="E76" s="82">
        <f>'2. Termes '!F98</f>
        <v>0</v>
      </c>
      <c r="F76" s="63">
        <f>'2. Termes '!G98</f>
        <v>0</v>
      </c>
      <c r="G76" s="80">
        <f>'2. Termes '!H98</f>
        <v>0</v>
      </c>
      <c r="H76" s="80">
        <f>'2. Termes '!I98</f>
        <v>0</v>
      </c>
      <c r="I76" s="64">
        <f>'2. Termes '!J98</f>
        <v>0</v>
      </c>
      <c r="J76" s="65">
        <f>'2. Termes '!U98</f>
        <v>0</v>
      </c>
      <c r="K76" s="70">
        <f>'2. Termes '!V98</f>
        <v>0</v>
      </c>
      <c r="L76" s="66">
        <f>'2. Termes '!W98</f>
        <v>0</v>
      </c>
      <c r="M76" s="66">
        <f>'2. Termes '!Z98</f>
        <v>0</v>
      </c>
      <c r="N76" s="67">
        <f>'2. Termes '!AC98</f>
        <v>0</v>
      </c>
      <c r="O76" s="81">
        <f>'2. Termes '!AJ98</f>
        <v>0</v>
      </c>
      <c r="P76" s="72">
        <f>'2. Termes '!AK98</f>
        <v>0</v>
      </c>
      <c r="Q76" s="71">
        <f>'2. Termes '!AL98</f>
        <v>0</v>
      </c>
      <c r="R76" s="158">
        <f>'2. Termes '!AG98</f>
        <v>0</v>
      </c>
    </row>
    <row r="77" spans="2:18" ht="30" customHeight="1" x14ac:dyDescent="0.35">
      <c r="B77" s="180" t="str">
        <f>IF(ISBLANK(Tableau25[[#This Row],[Date de signature]]),"",UPPER(TEXT(Tableau25[[#This Row],[Date de signature]],"AAAA")))</f>
        <v>1900</v>
      </c>
      <c r="C77" s="180" t="str">
        <f>IF(ISBLANK(Tableau25[[#This Row],[Date de signature]]),"",UPPER(TEXT(Tableau25[[#This Row],[Date de signature]],"mmm")))</f>
        <v>JANV</v>
      </c>
      <c r="D77" s="62">
        <f>'2. Termes '!C99</f>
        <v>0</v>
      </c>
      <c r="E77" s="82">
        <f>'2. Termes '!F99</f>
        <v>0</v>
      </c>
      <c r="F77" s="63">
        <f>'2. Termes '!G99</f>
        <v>0</v>
      </c>
      <c r="G77" s="80">
        <f>'2. Termes '!H99</f>
        <v>0</v>
      </c>
      <c r="H77" s="80">
        <f>'2. Termes '!I99</f>
        <v>0</v>
      </c>
      <c r="I77" s="64">
        <f>'2. Termes '!J99</f>
        <v>0</v>
      </c>
      <c r="J77" s="65">
        <f>'2. Termes '!U99</f>
        <v>0</v>
      </c>
      <c r="K77" s="70">
        <f>'2. Termes '!V99</f>
        <v>0</v>
      </c>
      <c r="L77" s="66">
        <f>'2. Termes '!W99</f>
        <v>0</v>
      </c>
      <c r="M77" s="66">
        <f>'2. Termes '!Z99</f>
        <v>0</v>
      </c>
      <c r="N77" s="67">
        <f>'2. Termes '!AC99</f>
        <v>0</v>
      </c>
      <c r="O77" s="81">
        <f>'2. Termes '!AJ99</f>
        <v>0</v>
      </c>
      <c r="P77" s="72">
        <f>'2. Termes '!AK99</f>
        <v>0</v>
      </c>
      <c r="Q77" s="71">
        <f>'2. Termes '!AL99</f>
        <v>0</v>
      </c>
      <c r="R77" s="158">
        <f>'2. Termes '!AG99</f>
        <v>0</v>
      </c>
    </row>
    <row r="78" spans="2:18" ht="42" customHeight="1" x14ac:dyDescent="0.35">
      <c r="B78" s="180" t="str">
        <f>IF(ISBLANK(Tableau25[[#This Row],[Date de signature]]),"",UPPER(TEXT(Tableau25[[#This Row],[Date de signature]],"AAAA")))</f>
        <v>1900</v>
      </c>
      <c r="C78" s="180" t="str">
        <f>IF(ISBLANK(Tableau25[[#This Row],[Date de signature]]),"",UPPER(TEXT(Tableau25[[#This Row],[Date de signature]],"mmm")))</f>
        <v>JANV</v>
      </c>
      <c r="D78" s="62">
        <f>'2. Termes '!C100</f>
        <v>0</v>
      </c>
      <c r="E78" s="82">
        <f>'2. Termes '!F100</f>
        <v>0</v>
      </c>
      <c r="F78" s="63">
        <f>'2. Termes '!G100</f>
        <v>0</v>
      </c>
      <c r="G78" s="80">
        <f>'2. Termes '!H100</f>
        <v>0</v>
      </c>
      <c r="H78" s="80">
        <f>'2. Termes '!I100</f>
        <v>0</v>
      </c>
      <c r="I78" s="64">
        <f>'2. Termes '!J100</f>
        <v>0</v>
      </c>
      <c r="J78" s="65">
        <f>'2. Termes '!U100</f>
        <v>0</v>
      </c>
      <c r="K78" s="70">
        <f>'2. Termes '!V100</f>
        <v>0</v>
      </c>
      <c r="L78" s="66">
        <f>'2. Termes '!W100</f>
        <v>0</v>
      </c>
      <c r="M78" s="66">
        <f>'2. Termes '!Z100</f>
        <v>0</v>
      </c>
      <c r="N78" s="67">
        <f>'2. Termes '!AC100</f>
        <v>0</v>
      </c>
      <c r="O78" s="81">
        <f>'2. Termes '!AJ100</f>
        <v>0</v>
      </c>
      <c r="P78" s="72">
        <f>'2. Termes '!AK100</f>
        <v>0</v>
      </c>
      <c r="Q78" s="71">
        <f>'2. Termes '!AL100</f>
        <v>0</v>
      </c>
      <c r="R78" s="158">
        <f>'2. Termes '!AG100</f>
        <v>0</v>
      </c>
    </row>
    <row r="79" spans="2:18" ht="30" customHeight="1" x14ac:dyDescent="0.35">
      <c r="B79" s="180" t="str">
        <f>IF(ISBLANK(Tableau25[[#This Row],[Date de signature]]),"",UPPER(TEXT(Tableau25[[#This Row],[Date de signature]],"AAAA")))</f>
        <v>1900</v>
      </c>
      <c r="C79" s="180" t="str">
        <f>IF(ISBLANK(Tableau25[[#This Row],[Date de signature]]),"",UPPER(TEXT(Tableau25[[#This Row],[Date de signature]],"mmm")))</f>
        <v>JANV</v>
      </c>
      <c r="D79" s="62">
        <f>'2. Termes '!C101</f>
        <v>0</v>
      </c>
      <c r="E79" s="82">
        <f>'2. Termes '!F101</f>
        <v>0</v>
      </c>
      <c r="F79" s="63">
        <f>'2. Termes '!G101</f>
        <v>0</v>
      </c>
      <c r="G79" s="80">
        <f>'2. Termes '!H101</f>
        <v>0</v>
      </c>
      <c r="H79" s="80">
        <f>'2. Termes '!I101</f>
        <v>0</v>
      </c>
      <c r="I79" s="64">
        <f>'2. Termes '!J101</f>
        <v>0</v>
      </c>
      <c r="J79" s="65">
        <f>'2. Termes '!U101</f>
        <v>0</v>
      </c>
      <c r="K79" s="70">
        <f>'2. Termes '!V101</f>
        <v>0</v>
      </c>
      <c r="L79" s="66">
        <f>'2. Termes '!W101</f>
        <v>0</v>
      </c>
      <c r="M79" s="66">
        <f>'2. Termes '!Z101</f>
        <v>0</v>
      </c>
      <c r="N79" s="67">
        <f>'2. Termes '!AC101</f>
        <v>0</v>
      </c>
      <c r="O79" s="81">
        <f>'2. Termes '!AJ101</f>
        <v>0</v>
      </c>
      <c r="P79" s="72">
        <f>'2. Termes '!AK101</f>
        <v>0</v>
      </c>
      <c r="Q79" s="71">
        <f>'2. Termes '!AL101</f>
        <v>0</v>
      </c>
      <c r="R79" s="158">
        <f>'2. Termes '!AG101</f>
        <v>0</v>
      </c>
    </row>
    <row r="80" spans="2:18" ht="30" customHeight="1" x14ac:dyDescent="0.35">
      <c r="B80" s="180" t="str">
        <f>IF(ISBLANK(Tableau25[[#This Row],[Date de signature]]),"",UPPER(TEXT(Tableau25[[#This Row],[Date de signature]],"AAAA")))</f>
        <v>1900</v>
      </c>
      <c r="C80" s="180" t="str">
        <f>IF(ISBLANK(Tableau25[[#This Row],[Date de signature]]),"",UPPER(TEXT(Tableau25[[#This Row],[Date de signature]],"mmm")))</f>
        <v>JANV</v>
      </c>
      <c r="D80" s="62">
        <f>'2. Termes '!C102</f>
        <v>0</v>
      </c>
      <c r="E80" s="82">
        <f>'2. Termes '!F102</f>
        <v>0</v>
      </c>
      <c r="F80" s="63">
        <f>'2. Termes '!G102</f>
        <v>0</v>
      </c>
      <c r="G80" s="80">
        <f>'2. Termes '!H102</f>
        <v>0</v>
      </c>
      <c r="H80" s="80">
        <f>'2. Termes '!I102</f>
        <v>0</v>
      </c>
      <c r="I80" s="64">
        <f>'2. Termes '!J102</f>
        <v>0</v>
      </c>
      <c r="J80" s="65">
        <f>'2. Termes '!U102</f>
        <v>0</v>
      </c>
      <c r="K80" s="70">
        <f>'2. Termes '!V102</f>
        <v>0</v>
      </c>
      <c r="L80" s="66">
        <f>'2. Termes '!W102</f>
        <v>0</v>
      </c>
      <c r="M80" s="66">
        <f>'2. Termes '!Z102</f>
        <v>0</v>
      </c>
      <c r="N80" s="67">
        <f>'2. Termes '!AC102</f>
        <v>0</v>
      </c>
      <c r="O80" s="81">
        <f>'2. Termes '!AJ102</f>
        <v>0</v>
      </c>
      <c r="P80" s="72">
        <f>'2. Termes '!AK102</f>
        <v>0</v>
      </c>
      <c r="Q80" s="71">
        <f>'2. Termes '!AL102</f>
        <v>0</v>
      </c>
      <c r="R80" s="158">
        <f>'2. Termes '!AG102</f>
        <v>0</v>
      </c>
    </row>
    <row r="81" spans="2:18" ht="30" customHeight="1" x14ac:dyDescent="0.35">
      <c r="B81" s="180" t="str">
        <f>IF(ISBLANK(Tableau25[[#This Row],[Date de signature]]),"",UPPER(TEXT(Tableau25[[#This Row],[Date de signature]],"AAAA")))</f>
        <v>1900</v>
      </c>
      <c r="C81" s="180" t="str">
        <f>IF(ISBLANK(Tableau25[[#This Row],[Date de signature]]),"",UPPER(TEXT(Tableau25[[#This Row],[Date de signature]],"mmm")))</f>
        <v>JANV</v>
      </c>
      <c r="D81" s="62">
        <f>'2. Termes '!C103</f>
        <v>0</v>
      </c>
      <c r="E81" s="82">
        <f>'2. Termes '!F103</f>
        <v>0</v>
      </c>
      <c r="F81" s="63">
        <f>'2. Termes '!G103</f>
        <v>0</v>
      </c>
      <c r="G81" s="80">
        <f>'2. Termes '!H103</f>
        <v>0</v>
      </c>
      <c r="H81" s="80">
        <f>'2. Termes '!I103</f>
        <v>0</v>
      </c>
      <c r="I81" s="64">
        <f>'2. Termes '!J103</f>
        <v>0</v>
      </c>
      <c r="J81" s="65">
        <f>'2. Termes '!U103</f>
        <v>0</v>
      </c>
      <c r="K81" s="70">
        <f>'2. Termes '!V103</f>
        <v>0</v>
      </c>
      <c r="L81" s="66">
        <f>'2. Termes '!W103</f>
        <v>0</v>
      </c>
      <c r="M81" s="66">
        <f>'2. Termes '!Z103</f>
        <v>0</v>
      </c>
      <c r="N81" s="67">
        <f>'2. Termes '!AC103</f>
        <v>0</v>
      </c>
      <c r="O81" s="81">
        <f>'2. Termes '!AJ103</f>
        <v>0</v>
      </c>
      <c r="P81" s="72">
        <f>'2. Termes '!AK103</f>
        <v>0</v>
      </c>
      <c r="Q81" s="71">
        <f>'2. Termes '!AL103</f>
        <v>0</v>
      </c>
      <c r="R81" s="158">
        <f>'2. Termes '!AG103</f>
        <v>0</v>
      </c>
    </row>
    <row r="82" spans="2:18" ht="30" customHeight="1" x14ac:dyDescent="0.35">
      <c r="B82" s="180" t="str">
        <f>IF(ISBLANK(Tableau25[[#This Row],[Date de signature]]),"",UPPER(TEXT(Tableau25[[#This Row],[Date de signature]],"AAAA")))</f>
        <v>1900</v>
      </c>
      <c r="C82" s="180" t="str">
        <f>IF(ISBLANK(Tableau25[[#This Row],[Date de signature]]),"",UPPER(TEXT(Tableau25[[#This Row],[Date de signature]],"mmm")))</f>
        <v>JANV</v>
      </c>
      <c r="D82" s="62">
        <f>'2. Termes '!C104</f>
        <v>0</v>
      </c>
      <c r="E82" s="82">
        <f>'2. Termes '!F104</f>
        <v>0</v>
      </c>
      <c r="F82" s="63">
        <f>'2. Termes '!G104</f>
        <v>0</v>
      </c>
      <c r="G82" s="80">
        <f>'2. Termes '!H104</f>
        <v>0</v>
      </c>
      <c r="H82" s="80">
        <f>'2. Termes '!I104</f>
        <v>0</v>
      </c>
      <c r="I82" s="64">
        <f>'2. Termes '!J104</f>
        <v>0</v>
      </c>
      <c r="J82" s="65">
        <f>'2. Termes '!U104</f>
        <v>0</v>
      </c>
      <c r="K82" s="70">
        <f>'2. Termes '!V104</f>
        <v>0</v>
      </c>
      <c r="L82" s="66">
        <f>'2. Termes '!W104</f>
        <v>0</v>
      </c>
      <c r="M82" s="66">
        <f>'2. Termes '!Z104</f>
        <v>0</v>
      </c>
      <c r="N82" s="67">
        <f>'2. Termes '!AC104</f>
        <v>0</v>
      </c>
      <c r="O82" s="81">
        <f>'2. Termes '!AJ104</f>
        <v>0</v>
      </c>
      <c r="P82" s="72">
        <f>'2. Termes '!AK104</f>
        <v>0</v>
      </c>
      <c r="Q82" s="71">
        <f>'2. Termes '!AL104</f>
        <v>0</v>
      </c>
      <c r="R82" s="158">
        <f>'2. Termes '!AG104</f>
        <v>0</v>
      </c>
    </row>
    <row r="83" spans="2:18" ht="30" customHeight="1" x14ac:dyDescent="0.35">
      <c r="B83" s="180" t="str">
        <f>IF(ISBLANK(Tableau25[[#This Row],[Date de signature]]),"",UPPER(TEXT(Tableau25[[#This Row],[Date de signature]],"AAAA")))</f>
        <v>1900</v>
      </c>
      <c r="C83" s="180" t="str">
        <f>IF(ISBLANK(Tableau25[[#This Row],[Date de signature]]),"",UPPER(TEXT(Tableau25[[#This Row],[Date de signature]],"mmm")))</f>
        <v>JANV</v>
      </c>
      <c r="D83" s="62">
        <f>'2. Termes '!C105</f>
        <v>0</v>
      </c>
      <c r="E83" s="82">
        <f>'2. Termes '!F105</f>
        <v>0</v>
      </c>
      <c r="F83" s="63">
        <f>'2. Termes '!G105</f>
        <v>0</v>
      </c>
      <c r="G83" s="80">
        <f>'2. Termes '!H105</f>
        <v>0</v>
      </c>
      <c r="H83" s="80">
        <f>'2. Termes '!I105</f>
        <v>0</v>
      </c>
      <c r="I83" s="64">
        <f>'2. Termes '!J105</f>
        <v>0</v>
      </c>
      <c r="J83" s="65">
        <f>'2. Termes '!U105</f>
        <v>0</v>
      </c>
      <c r="K83" s="70">
        <f>'2. Termes '!V105</f>
        <v>0</v>
      </c>
      <c r="L83" s="66">
        <f>'2. Termes '!W105</f>
        <v>0</v>
      </c>
      <c r="M83" s="66">
        <f>'2. Termes '!Z105</f>
        <v>0</v>
      </c>
      <c r="N83" s="67">
        <f>'2. Termes '!AC105</f>
        <v>0</v>
      </c>
      <c r="O83" s="81">
        <f>'2. Termes '!AJ105</f>
        <v>0</v>
      </c>
      <c r="P83" s="72">
        <f>'2. Termes '!AK105</f>
        <v>0</v>
      </c>
      <c r="Q83" s="71">
        <f>'2. Termes '!AL105</f>
        <v>0</v>
      </c>
      <c r="R83" s="158">
        <f>'2. Termes '!AG105</f>
        <v>0</v>
      </c>
    </row>
    <row r="84" spans="2:18" ht="30" customHeight="1" x14ac:dyDescent="0.35">
      <c r="B84" s="180" t="str">
        <f>IF(ISBLANK(Tableau25[[#This Row],[Date de signature]]),"",UPPER(TEXT(Tableau25[[#This Row],[Date de signature]],"AAAA")))</f>
        <v>1900</v>
      </c>
      <c r="C84" s="180" t="str">
        <f>IF(ISBLANK(Tableau25[[#This Row],[Date de signature]]),"",UPPER(TEXT(Tableau25[[#This Row],[Date de signature]],"mmm")))</f>
        <v>JANV</v>
      </c>
      <c r="D84" s="62">
        <f>'2. Termes '!C106</f>
        <v>0</v>
      </c>
      <c r="E84" s="82">
        <f>'2. Termes '!F106</f>
        <v>0</v>
      </c>
      <c r="F84" s="63">
        <f>'2. Termes '!G106</f>
        <v>0</v>
      </c>
      <c r="G84" s="80">
        <f>'2. Termes '!H106</f>
        <v>0</v>
      </c>
      <c r="H84" s="80">
        <f>'2. Termes '!I106</f>
        <v>0</v>
      </c>
      <c r="I84" s="64">
        <f>'2. Termes '!J106</f>
        <v>0</v>
      </c>
      <c r="J84" s="65">
        <f>'2. Termes '!U106</f>
        <v>0</v>
      </c>
      <c r="K84" s="70">
        <f>'2. Termes '!V106</f>
        <v>0</v>
      </c>
      <c r="L84" s="66">
        <f>'2. Termes '!W106</f>
        <v>0</v>
      </c>
      <c r="M84" s="66">
        <f>'2. Termes '!Z106</f>
        <v>0</v>
      </c>
      <c r="N84" s="67">
        <f>'2. Termes '!AC106</f>
        <v>0</v>
      </c>
      <c r="O84" s="81">
        <f>'2. Termes '!AJ106</f>
        <v>0</v>
      </c>
      <c r="P84" s="72">
        <f>'2. Termes '!AK106</f>
        <v>0</v>
      </c>
      <c r="Q84" s="71">
        <f>'2. Termes '!AL106</f>
        <v>0</v>
      </c>
      <c r="R84" s="158">
        <f>'2. Termes '!AG106</f>
        <v>0</v>
      </c>
    </row>
    <row r="85" spans="2:18" ht="30" customHeight="1" x14ac:dyDescent="0.35">
      <c r="B85" s="183" t="str">
        <f>IF(ISBLANK(Tableau25[[#This Row],[Date de signature]]),"",UPPER(TEXT(Tableau25[[#This Row],[Date de signature]],"AAAA")))</f>
        <v>1900</v>
      </c>
      <c r="C85" s="183" t="str">
        <f>IF(ISBLANK(Tableau25[[#This Row],[Date de signature]]),"",UPPER(TEXT(Tableau25[[#This Row],[Date de signature]],"mmm")))</f>
        <v>JANV</v>
      </c>
      <c r="D85" s="62">
        <f>'2. Termes '!C107</f>
        <v>0</v>
      </c>
      <c r="E85" s="82">
        <f>'2. Termes '!F107</f>
        <v>0</v>
      </c>
      <c r="F85" s="63">
        <f>'2. Termes '!G107</f>
        <v>0</v>
      </c>
      <c r="G85" s="80">
        <f>'2. Termes '!H107</f>
        <v>0</v>
      </c>
      <c r="H85" s="80">
        <f>'2. Termes '!I107</f>
        <v>0</v>
      </c>
      <c r="I85" s="64">
        <f>'2. Termes '!J107</f>
        <v>0</v>
      </c>
      <c r="J85" s="65">
        <f>'2. Termes '!U107</f>
        <v>0</v>
      </c>
      <c r="K85" s="70">
        <f>'2. Termes '!V107</f>
        <v>0</v>
      </c>
      <c r="L85" s="66">
        <f>'2. Termes '!W107</f>
        <v>0</v>
      </c>
      <c r="M85" s="66">
        <f>'2. Termes '!Z107</f>
        <v>0</v>
      </c>
      <c r="N85" s="67">
        <f>'2. Termes '!AC107</f>
        <v>0</v>
      </c>
      <c r="O85" s="81">
        <f>'2. Termes '!AJ107</f>
        <v>0</v>
      </c>
      <c r="P85" s="72">
        <f>'2. Termes '!AK107</f>
        <v>0</v>
      </c>
      <c r="Q85" s="71">
        <f>'2. Termes '!AL107</f>
        <v>0</v>
      </c>
      <c r="R85" s="158">
        <f>'2. Termes '!AG107</f>
        <v>0</v>
      </c>
    </row>
    <row r="86" spans="2:18" ht="30" customHeight="1" x14ac:dyDescent="0.35">
      <c r="B86" s="183" t="str">
        <f>IF(ISBLANK(Tableau25[[#This Row],[Date de signature]]),"",UPPER(TEXT(Tableau25[[#This Row],[Date de signature]],"AAAA")))</f>
        <v>1900</v>
      </c>
      <c r="C86" s="183" t="str">
        <f>IF(ISBLANK(Tableau25[[#This Row],[Date de signature]]),"",UPPER(TEXT(Tableau25[[#This Row],[Date de signature]],"mmm")))</f>
        <v>JANV</v>
      </c>
      <c r="D86" s="62">
        <f>'2. Termes '!C108</f>
        <v>0</v>
      </c>
      <c r="E86" s="82">
        <f>'2. Termes '!F108</f>
        <v>0</v>
      </c>
      <c r="F86" s="63">
        <f>'2. Termes '!G108</f>
        <v>0</v>
      </c>
      <c r="G86" s="80">
        <f>'2. Termes '!H108</f>
        <v>0</v>
      </c>
      <c r="H86" s="80">
        <f>'2. Termes '!I108</f>
        <v>0</v>
      </c>
      <c r="I86" s="64">
        <f>'2. Termes '!J108</f>
        <v>0</v>
      </c>
      <c r="J86" s="65">
        <f>'2. Termes '!U108</f>
        <v>0</v>
      </c>
      <c r="K86" s="70">
        <f>'2. Termes '!V108</f>
        <v>0</v>
      </c>
      <c r="L86" s="66">
        <f>'2. Termes '!W108</f>
        <v>0</v>
      </c>
      <c r="M86" s="66">
        <f>'2. Termes '!Z108</f>
        <v>0</v>
      </c>
      <c r="N86" s="67">
        <f>'2. Termes '!AC108</f>
        <v>0</v>
      </c>
      <c r="O86" s="81">
        <f>'2. Termes '!AJ108</f>
        <v>0</v>
      </c>
      <c r="P86" s="72">
        <f>'2. Termes '!AK108</f>
        <v>0</v>
      </c>
      <c r="Q86" s="71">
        <f>'2. Termes '!AL108</f>
        <v>0</v>
      </c>
      <c r="R86" s="158">
        <f>'2. Termes '!AG108</f>
        <v>0</v>
      </c>
    </row>
    <row r="87" spans="2:18" ht="30" customHeight="1" x14ac:dyDescent="0.35">
      <c r="B87" s="183" t="str">
        <f>IF(ISBLANK(Tableau25[[#This Row],[Date de signature]]),"",UPPER(TEXT(Tableau25[[#This Row],[Date de signature]],"AAAA")))</f>
        <v>1900</v>
      </c>
      <c r="C87" s="183" t="str">
        <f>IF(ISBLANK(Tableau25[[#This Row],[Date de signature]]),"",UPPER(TEXT(Tableau25[[#This Row],[Date de signature]],"mmm")))</f>
        <v>JANV</v>
      </c>
      <c r="D87" s="62">
        <f>'2. Termes '!C109</f>
        <v>0</v>
      </c>
      <c r="E87" s="82">
        <f>'2. Termes '!F109</f>
        <v>0</v>
      </c>
      <c r="F87" s="63">
        <f>'2. Termes '!G109</f>
        <v>0</v>
      </c>
      <c r="G87" s="80">
        <f>'2. Termes '!H109</f>
        <v>0</v>
      </c>
      <c r="H87" s="80">
        <f>'2. Termes '!I109</f>
        <v>0</v>
      </c>
      <c r="I87" s="64">
        <f>'2. Termes '!J109</f>
        <v>0</v>
      </c>
      <c r="J87" s="65">
        <f>'2. Termes '!U109</f>
        <v>0</v>
      </c>
      <c r="K87" s="70">
        <f>'2. Termes '!V109</f>
        <v>0</v>
      </c>
      <c r="L87" s="66">
        <f>'2. Termes '!W109</f>
        <v>0</v>
      </c>
      <c r="M87" s="66">
        <f>'2. Termes '!Z109</f>
        <v>0</v>
      </c>
      <c r="N87" s="67">
        <f>'2. Termes '!AC109</f>
        <v>0</v>
      </c>
      <c r="O87" s="81">
        <f>'2. Termes '!AJ109</f>
        <v>0</v>
      </c>
      <c r="P87" s="72">
        <f>'2. Termes '!AK109</f>
        <v>0</v>
      </c>
      <c r="Q87" s="71">
        <f>'2. Termes '!AL109</f>
        <v>0</v>
      </c>
      <c r="R87" s="158">
        <f>'2. Termes '!AG109</f>
        <v>0</v>
      </c>
    </row>
    <row r="88" spans="2:18" ht="30" customHeight="1" x14ac:dyDescent="0.35">
      <c r="B88" s="183" t="str">
        <f>IF(ISBLANK(Tableau25[[#This Row],[Date de signature]]),"",UPPER(TEXT(Tableau25[[#This Row],[Date de signature]],"AAAA")))</f>
        <v>1900</v>
      </c>
      <c r="C88" s="183" t="str">
        <f>IF(ISBLANK(Tableau25[[#This Row],[Date de signature]]),"",UPPER(TEXT(Tableau25[[#This Row],[Date de signature]],"mmm")))</f>
        <v>JANV</v>
      </c>
      <c r="D88" s="62">
        <f>'2. Termes '!C110</f>
        <v>0</v>
      </c>
      <c r="E88" s="82">
        <f>'2. Termes '!F110</f>
        <v>0</v>
      </c>
      <c r="F88" s="63">
        <f>'2. Termes '!G110</f>
        <v>0</v>
      </c>
      <c r="G88" s="80">
        <f>'2. Termes '!H110</f>
        <v>0</v>
      </c>
      <c r="H88" s="80">
        <f>'2. Termes '!I110</f>
        <v>0</v>
      </c>
      <c r="I88" s="64">
        <f>'2. Termes '!J110</f>
        <v>0</v>
      </c>
      <c r="J88" s="65">
        <f>'2. Termes '!U110</f>
        <v>0</v>
      </c>
      <c r="K88" s="70">
        <f>'2. Termes '!V110</f>
        <v>0</v>
      </c>
      <c r="L88" s="66">
        <f>'2. Termes '!W110</f>
        <v>0</v>
      </c>
      <c r="M88" s="66">
        <f>'2. Termes '!Z110</f>
        <v>0</v>
      </c>
      <c r="N88" s="67">
        <f>'2. Termes '!AC110</f>
        <v>0</v>
      </c>
      <c r="O88" s="81">
        <f>'2. Termes '!AJ110</f>
        <v>0</v>
      </c>
      <c r="P88" s="72">
        <f>'2. Termes '!AK110</f>
        <v>0</v>
      </c>
      <c r="Q88" s="71">
        <f>'2. Termes '!AL110</f>
        <v>0</v>
      </c>
      <c r="R88" s="158">
        <f>'2. Termes '!AG110</f>
        <v>0</v>
      </c>
    </row>
    <row r="89" spans="2:18" ht="30" customHeight="1" x14ac:dyDescent="0.35">
      <c r="B89" s="183" t="str">
        <f>IF(ISBLANK(Tableau25[[#This Row],[Date de signature]]),"",UPPER(TEXT(Tableau25[[#This Row],[Date de signature]],"AAAA")))</f>
        <v>1900</v>
      </c>
      <c r="C89" s="183" t="str">
        <f>IF(ISBLANK(Tableau25[[#This Row],[Date de signature]]),"",UPPER(TEXT(Tableau25[[#This Row],[Date de signature]],"mmm")))</f>
        <v>JANV</v>
      </c>
      <c r="D89" s="62">
        <f>'2. Termes '!C111</f>
        <v>0</v>
      </c>
      <c r="E89" s="82">
        <f>'2. Termes '!F111</f>
        <v>0</v>
      </c>
      <c r="F89" s="63">
        <f>'2. Termes '!G111</f>
        <v>0</v>
      </c>
      <c r="G89" s="80">
        <f>'2. Termes '!H111</f>
        <v>0</v>
      </c>
      <c r="H89" s="80">
        <f>'2. Termes '!I111</f>
        <v>0</v>
      </c>
      <c r="I89" s="64">
        <f>'2. Termes '!J111</f>
        <v>0</v>
      </c>
      <c r="J89" s="65">
        <f>'2. Termes '!U111</f>
        <v>0</v>
      </c>
      <c r="K89" s="70">
        <f>'2. Termes '!V111</f>
        <v>0</v>
      </c>
      <c r="L89" s="66">
        <f>'2. Termes '!W111</f>
        <v>0</v>
      </c>
      <c r="M89" s="66">
        <f>'2. Termes '!Z111</f>
        <v>0</v>
      </c>
      <c r="N89" s="67">
        <f>'2. Termes '!AC111</f>
        <v>0</v>
      </c>
      <c r="O89" s="81">
        <f>'2. Termes '!AJ111</f>
        <v>0</v>
      </c>
      <c r="P89" s="72">
        <f>'2. Termes '!AK111</f>
        <v>0</v>
      </c>
      <c r="Q89" s="71">
        <f>'2. Termes '!AL111</f>
        <v>0</v>
      </c>
      <c r="R89" s="158">
        <f>'2. Termes '!AG111</f>
        <v>0</v>
      </c>
    </row>
    <row r="90" spans="2:18" ht="30" customHeight="1" x14ac:dyDescent="0.35">
      <c r="B90" s="183" t="str">
        <f>IF(ISBLANK(Tableau25[[#This Row],[Date de signature]]),"",UPPER(TEXT(Tableau25[[#This Row],[Date de signature]],"AAAA")))</f>
        <v>1900</v>
      </c>
      <c r="C90" s="183" t="str">
        <f>IF(ISBLANK(Tableau25[[#This Row],[Date de signature]]),"",UPPER(TEXT(Tableau25[[#This Row],[Date de signature]],"mmm")))</f>
        <v>JANV</v>
      </c>
      <c r="D90" s="62">
        <f>'2. Termes '!C112</f>
        <v>0</v>
      </c>
      <c r="E90" s="82">
        <f>'2. Termes '!F112</f>
        <v>0</v>
      </c>
      <c r="F90" s="63">
        <f>'2. Termes '!G112</f>
        <v>0</v>
      </c>
      <c r="G90" s="80">
        <f>'2. Termes '!H112</f>
        <v>0</v>
      </c>
      <c r="H90" s="80">
        <f>'2. Termes '!I112</f>
        <v>0</v>
      </c>
      <c r="I90" s="64">
        <f>'2. Termes '!J112</f>
        <v>0</v>
      </c>
      <c r="J90" s="65">
        <f>'2. Termes '!U112</f>
        <v>0</v>
      </c>
      <c r="K90" s="70">
        <f>'2. Termes '!V112</f>
        <v>0</v>
      </c>
      <c r="L90" s="66">
        <f>'2. Termes '!W112</f>
        <v>0</v>
      </c>
      <c r="M90" s="66">
        <f>'2. Termes '!Z112</f>
        <v>0</v>
      </c>
      <c r="N90" s="67">
        <f>'2. Termes '!AC112</f>
        <v>0</v>
      </c>
      <c r="O90" s="81">
        <f>'2. Termes '!AJ112</f>
        <v>0</v>
      </c>
      <c r="P90" s="72">
        <f>'2. Termes '!AK112</f>
        <v>0</v>
      </c>
      <c r="Q90" s="71">
        <f>'2. Termes '!AL112</f>
        <v>0</v>
      </c>
      <c r="R90" s="158">
        <f>'2. Termes '!AG112</f>
        <v>0</v>
      </c>
    </row>
    <row r="91" spans="2:18" ht="30" customHeight="1" x14ac:dyDescent="0.35">
      <c r="B91" s="183" t="str">
        <f>IF(ISBLANK(Tableau25[[#This Row],[Date de signature]]),"",UPPER(TEXT(Tableau25[[#This Row],[Date de signature]],"AAAA")))</f>
        <v>1900</v>
      </c>
      <c r="C91" s="183" t="str">
        <f>IF(ISBLANK(Tableau25[[#This Row],[Date de signature]]),"",UPPER(TEXT(Tableau25[[#This Row],[Date de signature]],"mmm")))</f>
        <v>JANV</v>
      </c>
      <c r="D91" s="62">
        <f>'2. Termes '!C113</f>
        <v>0</v>
      </c>
      <c r="E91" s="82">
        <f>'2. Termes '!F113</f>
        <v>0</v>
      </c>
      <c r="F91" s="63">
        <f>'2. Termes '!G113</f>
        <v>0</v>
      </c>
      <c r="G91" s="80">
        <f>'2. Termes '!H113</f>
        <v>0</v>
      </c>
      <c r="H91" s="80">
        <f>'2. Termes '!I113</f>
        <v>0</v>
      </c>
      <c r="I91" s="64">
        <f>'2. Termes '!J113</f>
        <v>0</v>
      </c>
      <c r="J91" s="65">
        <f>'2. Termes '!U113</f>
        <v>0</v>
      </c>
      <c r="K91" s="70">
        <f>'2. Termes '!V113</f>
        <v>0</v>
      </c>
      <c r="L91" s="66">
        <f>'2. Termes '!W113</f>
        <v>0</v>
      </c>
      <c r="M91" s="66">
        <f>'2. Termes '!Z113</f>
        <v>0</v>
      </c>
      <c r="N91" s="67">
        <f>'2. Termes '!AC113</f>
        <v>0</v>
      </c>
      <c r="O91" s="81">
        <f>'2. Termes '!AJ113</f>
        <v>0</v>
      </c>
      <c r="P91" s="72">
        <f>'2. Termes '!AK113</f>
        <v>0</v>
      </c>
      <c r="Q91" s="71">
        <f>'2. Termes '!AL113</f>
        <v>0</v>
      </c>
      <c r="R91" s="158">
        <f>'2. Termes '!AG113</f>
        <v>0</v>
      </c>
    </row>
    <row r="92" spans="2:18" ht="30" customHeight="1" x14ac:dyDescent="0.35">
      <c r="B92" s="183" t="str">
        <f>IF(ISBLANK(Tableau25[[#This Row],[Date de signature]]),"",UPPER(TEXT(Tableau25[[#This Row],[Date de signature]],"AAAA")))</f>
        <v>1900</v>
      </c>
      <c r="C92" s="183" t="str">
        <f>IF(ISBLANK(Tableau25[[#This Row],[Date de signature]]),"",UPPER(TEXT(Tableau25[[#This Row],[Date de signature]],"mmm")))</f>
        <v>JANV</v>
      </c>
      <c r="D92" s="62">
        <f>'2. Termes '!C114</f>
        <v>0</v>
      </c>
      <c r="E92" s="82">
        <f>'2. Termes '!F114</f>
        <v>0</v>
      </c>
      <c r="F92" s="63">
        <f>'2. Termes '!G114</f>
        <v>0</v>
      </c>
      <c r="G92" s="80">
        <f>'2. Termes '!H114</f>
        <v>0</v>
      </c>
      <c r="H92" s="80">
        <f>'2. Termes '!I114</f>
        <v>0</v>
      </c>
      <c r="I92" s="64">
        <f>'2. Termes '!J114</f>
        <v>0</v>
      </c>
      <c r="J92" s="65">
        <f>'2. Termes '!U114</f>
        <v>0</v>
      </c>
      <c r="K92" s="70">
        <f>'2. Termes '!V114</f>
        <v>0</v>
      </c>
      <c r="L92" s="66">
        <f>'2. Termes '!W114</f>
        <v>0</v>
      </c>
      <c r="M92" s="66">
        <f>'2. Termes '!Z114</f>
        <v>0</v>
      </c>
      <c r="N92" s="67">
        <f>'2. Termes '!AC114</f>
        <v>0</v>
      </c>
      <c r="O92" s="81">
        <f>'2. Termes '!AJ114</f>
        <v>0</v>
      </c>
      <c r="P92" s="72">
        <f>'2. Termes '!AK114</f>
        <v>0</v>
      </c>
      <c r="Q92" s="71">
        <f>'2. Termes '!AL114</f>
        <v>0</v>
      </c>
      <c r="R92" s="158">
        <f>'2. Termes '!AG114</f>
        <v>0</v>
      </c>
    </row>
    <row r="93" spans="2:18" ht="30" customHeight="1" x14ac:dyDescent="0.35">
      <c r="B93" s="183" t="str">
        <f>IF(ISBLANK(Tableau25[[#This Row],[Date de signature]]),"",UPPER(TEXT(Tableau25[[#This Row],[Date de signature]],"AAAA")))</f>
        <v>1900</v>
      </c>
      <c r="C93" s="183" t="str">
        <f>IF(ISBLANK(Tableau25[[#This Row],[Date de signature]]),"",UPPER(TEXT(Tableau25[[#This Row],[Date de signature]],"mmm")))</f>
        <v>JANV</v>
      </c>
      <c r="D93" s="62">
        <f>'2. Termes '!C115</f>
        <v>0</v>
      </c>
      <c r="E93" s="82">
        <f>'2. Termes '!F115</f>
        <v>0</v>
      </c>
      <c r="F93" s="63">
        <f>'2. Termes '!G115</f>
        <v>0</v>
      </c>
      <c r="G93" s="80">
        <f>'2. Termes '!H115</f>
        <v>0</v>
      </c>
      <c r="H93" s="80">
        <f>'2. Termes '!I115</f>
        <v>0</v>
      </c>
      <c r="I93" s="64">
        <f>'2. Termes '!J115</f>
        <v>0</v>
      </c>
      <c r="J93" s="65">
        <f>'2. Termes '!U115</f>
        <v>0</v>
      </c>
      <c r="K93" s="70">
        <f>'2. Termes '!V115</f>
        <v>0</v>
      </c>
      <c r="L93" s="66">
        <f>'2. Termes '!W115</f>
        <v>0</v>
      </c>
      <c r="M93" s="66">
        <f>'2. Termes '!Z115</f>
        <v>0</v>
      </c>
      <c r="N93" s="67">
        <f>'2. Termes '!AC115</f>
        <v>0</v>
      </c>
      <c r="O93" s="81">
        <f>'2. Termes '!AJ115</f>
        <v>0</v>
      </c>
      <c r="P93" s="72">
        <f>'2. Termes '!AK115</f>
        <v>0</v>
      </c>
      <c r="Q93" s="71">
        <f>'2. Termes '!AL115</f>
        <v>0</v>
      </c>
      <c r="R93" s="158">
        <f>'2. Termes '!AG115</f>
        <v>0</v>
      </c>
    </row>
    <row r="94" spans="2:18" ht="30" customHeight="1" x14ac:dyDescent="0.35">
      <c r="B94" s="183" t="str">
        <f>IF(ISBLANK(Tableau25[[#This Row],[Date de signature]]),"",UPPER(TEXT(Tableau25[[#This Row],[Date de signature]],"AAAA")))</f>
        <v>1900</v>
      </c>
      <c r="C94" s="183" t="str">
        <f>IF(ISBLANK(Tableau25[[#This Row],[Date de signature]]),"",UPPER(TEXT(Tableau25[[#This Row],[Date de signature]],"mmm")))</f>
        <v>JANV</v>
      </c>
      <c r="D94" s="62">
        <f>'2. Termes '!C116</f>
        <v>0</v>
      </c>
      <c r="E94" s="82">
        <f>'2. Termes '!F116</f>
        <v>0</v>
      </c>
      <c r="F94" s="63">
        <f>'2. Termes '!G116</f>
        <v>0</v>
      </c>
      <c r="G94" s="80">
        <f>'2. Termes '!H116</f>
        <v>0</v>
      </c>
      <c r="H94" s="80">
        <f>'2. Termes '!I116</f>
        <v>0</v>
      </c>
      <c r="I94" s="64">
        <f>'2. Termes '!J116</f>
        <v>0</v>
      </c>
      <c r="J94" s="65">
        <f>'2. Termes '!U116</f>
        <v>0</v>
      </c>
      <c r="K94" s="70">
        <f>'2. Termes '!V116</f>
        <v>0</v>
      </c>
      <c r="L94" s="66">
        <f>'2. Termes '!W116</f>
        <v>0</v>
      </c>
      <c r="M94" s="66">
        <f>'2. Termes '!Z116</f>
        <v>0</v>
      </c>
      <c r="N94" s="67">
        <f>'2. Termes '!AC116</f>
        <v>0</v>
      </c>
      <c r="O94" s="81">
        <f>'2. Termes '!AJ116</f>
        <v>0</v>
      </c>
      <c r="P94" s="72">
        <f>'2. Termes '!AK116</f>
        <v>0</v>
      </c>
      <c r="Q94" s="71">
        <f>'2. Termes '!AL116</f>
        <v>0</v>
      </c>
      <c r="R94" s="158">
        <f>'2. Termes '!AG116</f>
        <v>0</v>
      </c>
    </row>
    <row r="95" spans="2:18" ht="30" customHeight="1" x14ac:dyDescent="0.35">
      <c r="B95" s="183" t="str">
        <f>IF(ISBLANK(Tableau25[[#This Row],[Date de signature]]),"",UPPER(TEXT(Tableau25[[#This Row],[Date de signature]],"AAAA")))</f>
        <v>1900</v>
      </c>
      <c r="C95" s="183" t="str">
        <f>IF(ISBLANK(Tableau25[[#This Row],[Date de signature]]),"",UPPER(TEXT(Tableau25[[#This Row],[Date de signature]],"mmm")))</f>
        <v>JANV</v>
      </c>
      <c r="D95" s="62">
        <f>'2. Termes '!C117</f>
        <v>0</v>
      </c>
      <c r="E95" s="82">
        <f>'2. Termes '!F117</f>
        <v>0</v>
      </c>
      <c r="F95" s="63">
        <f>'2. Termes '!G117</f>
        <v>0</v>
      </c>
      <c r="G95" s="80">
        <f>'2. Termes '!H117</f>
        <v>0</v>
      </c>
      <c r="H95" s="80">
        <f>'2. Termes '!I117</f>
        <v>0</v>
      </c>
      <c r="I95" s="64">
        <f>'2. Termes '!J117</f>
        <v>0</v>
      </c>
      <c r="J95" s="65">
        <f>'2. Termes '!U117</f>
        <v>0</v>
      </c>
      <c r="K95" s="70">
        <f>'2. Termes '!V117</f>
        <v>0</v>
      </c>
      <c r="L95" s="66">
        <f>'2. Termes '!W117</f>
        <v>0</v>
      </c>
      <c r="M95" s="66">
        <f>'2. Termes '!Z117</f>
        <v>0</v>
      </c>
      <c r="N95" s="67">
        <f>'2. Termes '!AC117</f>
        <v>0</v>
      </c>
      <c r="O95" s="81">
        <f>'2. Termes '!AJ117</f>
        <v>0</v>
      </c>
      <c r="P95" s="72">
        <f>'2. Termes '!AK117</f>
        <v>0</v>
      </c>
      <c r="Q95" s="71">
        <f>'2. Termes '!AL117</f>
        <v>0</v>
      </c>
      <c r="R95" s="158">
        <f>'2. Termes '!AG117</f>
        <v>0</v>
      </c>
    </row>
    <row r="96" spans="2:18" ht="35.5" customHeight="1" x14ac:dyDescent="0.35">
      <c r="B96" s="183" t="str">
        <f>IF(ISBLANK(Tableau25[[#This Row],[Date de signature]]),"",UPPER(TEXT(Tableau25[[#This Row],[Date de signature]],"AAAA")))</f>
        <v>1900</v>
      </c>
      <c r="C96" s="183" t="str">
        <f>IF(ISBLANK(Tableau25[[#This Row],[Date de signature]]),"",UPPER(TEXT(Tableau25[[#This Row],[Date de signature]],"mmm")))</f>
        <v>JANV</v>
      </c>
      <c r="D96" s="62">
        <f>'2. Termes '!C118</f>
        <v>0</v>
      </c>
      <c r="E96" s="82">
        <f>'2. Termes '!F118</f>
        <v>0</v>
      </c>
      <c r="F96" s="63">
        <f>'2. Termes '!G118</f>
        <v>0</v>
      </c>
      <c r="G96" s="80">
        <f>'2. Termes '!H118</f>
        <v>0</v>
      </c>
      <c r="H96" s="80">
        <f>'2. Termes '!I118</f>
        <v>0</v>
      </c>
      <c r="I96" s="64">
        <f>'2. Termes '!J118</f>
        <v>0</v>
      </c>
      <c r="J96" s="65">
        <f>'2. Termes '!U118</f>
        <v>0</v>
      </c>
      <c r="K96" s="70">
        <f>'2. Termes '!V118</f>
        <v>0</v>
      </c>
      <c r="L96" s="66">
        <f>'2. Termes '!W118</f>
        <v>0</v>
      </c>
      <c r="M96" s="66">
        <f>'2. Termes '!Z118</f>
        <v>0</v>
      </c>
      <c r="N96" s="67">
        <f>'2. Termes '!AC118</f>
        <v>0</v>
      </c>
      <c r="O96" s="81">
        <f>'2. Termes '!AJ118</f>
        <v>0</v>
      </c>
      <c r="P96" s="72">
        <f>'2. Termes '!AK118</f>
        <v>0</v>
      </c>
      <c r="Q96" s="71">
        <f>'2. Termes '!AL118</f>
        <v>0</v>
      </c>
      <c r="R96" s="158">
        <f>'2. Termes '!AG118</f>
        <v>0</v>
      </c>
    </row>
    <row r="97" spans="2:18" x14ac:dyDescent="0.35">
      <c r="B97" s="183" t="str">
        <f>IF(ISBLANK(Tableau25[[#This Row],[Date de signature]]),"",UPPER(TEXT(Tableau25[[#This Row],[Date de signature]],"AAAA")))</f>
        <v>1900</v>
      </c>
      <c r="C97" s="183" t="str">
        <f>IF(ISBLANK(Tableau25[[#This Row],[Date de signature]]),"",UPPER(TEXT(Tableau25[[#This Row],[Date de signature]],"mmm")))</f>
        <v>JANV</v>
      </c>
      <c r="D97" s="62">
        <f>'2. Termes '!C119</f>
        <v>0</v>
      </c>
      <c r="E97" s="82">
        <f>'2. Termes '!F119</f>
        <v>0</v>
      </c>
      <c r="F97" s="63">
        <f>'2. Termes '!G119</f>
        <v>0</v>
      </c>
      <c r="G97" s="80">
        <f>'2. Termes '!H119</f>
        <v>0</v>
      </c>
      <c r="H97" s="80">
        <f>'2. Termes '!I119</f>
        <v>0</v>
      </c>
      <c r="I97" s="64">
        <f>'2. Termes '!J119</f>
        <v>0</v>
      </c>
      <c r="J97" s="65">
        <f>'2. Termes '!U119</f>
        <v>0</v>
      </c>
      <c r="K97" s="70">
        <f>'2. Termes '!V119</f>
        <v>0</v>
      </c>
      <c r="L97" s="66">
        <f>'2. Termes '!W119</f>
        <v>0</v>
      </c>
      <c r="M97" s="66">
        <f>'2. Termes '!Z119</f>
        <v>0</v>
      </c>
      <c r="N97" s="67">
        <f>'2. Termes '!AC119</f>
        <v>0</v>
      </c>
      <c r="O97" s="81">
        <f>'2. Termes '!AJ119</f>
        <v>0</v>
      </c>
      <c r="P97" s="72">
        <f>'2. Termes '!AK119</f>
        <v>0</v>
      </c>
      <c r="Q97" s="71">
        <f>'2. Termes '!AL119</f>
        <v>0</v>
      </c>
      <c r="R97" s="158">
        <f>'2. Termes '!AG119</f>
        <v>0</v>
      </c>
    </row>
    <row r="98" spans="2:18" ht="25" customHeight="1" x14ac:dyDescent="0.35">
      <c r="B98" s="183" t="str">
        <f>IF(ISBLANK(Tableau25[[#This Row],[Date de signature]]),"",UPPER(TEXT(Tableau25[[#This Row],[Date de signature]],"AAAA")))</f>
        <v>1900</v>
      </c>
      <c r="C98" s="183" t="str">
        <f>IF(ISBLANK(Tableau25[[#This Row],[Date de signature]]),"",UPPER(TEXT(Tableau25[[#This Row],[Date de signature]],"mmm")))</f>
        <v>JANV</v>
      </c>
      <c r="D98" s="62">
        <f>'2. Termes '!C120</f>
        <v>0</v>
      </c>
      <c r="E98" s="82">
        <f>'2. Termes '!F120</f>
        <v>0</v>
      </c>
      <c r="F98" s="63">
        <f>'2. Termes '!G120</f>
        <v>0</v>
      </c>
      <c r="G98" s="80">
        <f>'2. Termes '!H120</f>
        <v>0</v>
      </c>
      <c r="H98" s="80">
        <f>'2. Termes '!I120</f>
        <v>0</v>
      </c>
      <c r="I98" s="64">
        <f>'2. Termes '!J120</f>
        <v>0</v>
      </c>
      <c r="J98" s="65">
        <f>'2. Termes '!U120</f>
        <v>0</v>
      </c>
      <c r="K98" s="70">
        <f>'2. Termes '!V120</f>
        <v>0</v>
      </c>
      <c r="L98" s="66">
        <f>'2. Termes '!W120</f>
        <v>0</v>
      </c>
      <c r="M98" s="66">
        <f>'2. Termes '!Z120</f>
        <v>0</v>
      </c>
      <c r="N98" s="67">
        <f>'2. Termes '!AC120</f>
        <v>0</v>
      </c>
      <c r="O98" s="81">
        <f>'2. Termes '!AJ120</f>
        <v>0</v>
      </c>
      <c r="P98" s="72">
        <f>'2. Termes '!AK120</f>
        <v>0</v>
      </c>
      <c r="Q98" s="71">
        <f>'2. Termes '!AL120</f>
        <v>0</v>
      </c>
      <c r="R98" s="158">
        <f>'2. Termes '!AG120</f>
        <v>0</v>
      </c>
    </row>
    <row r="99" spans="2:18" ht="25" customHeight="1" x14ac:dyDescent="0.35">
      <c r="B99" s="183" t="str">
        <f>IF(ISBLANK(Tableau25[[#This Row],[Date de signature]]),"",UPPER(TEXT(Tableau25[[#This Row],[Date de signature]],"AAAA")))</f>
        <v>1900</v>
      </c>
      <c r="C99" s="183" t="str">
        <f>IF(ISBLANK(Tableau25[[#This Row],[Date de signature]]),"",UPPER(TEXT(Tableau25[[#This Row],[Date de signature]],"mmm")))</f>
        <v>JANV</v>
      </c>
      <c r="D99" s="62">
        <f>'2. Termes '!C121</f>
        <v>0</v>
      </c>
      <c r="E99" s="82">
        <f>'2. Termes '!F121</f>
        <v>0</v>
      </c>
      <c r="F99" s="63">
        <f>'2. Termes '!G121</f>
        <v>0</v>
      </c>
      <c r="G99" s="80">
        <f>'2. Termes '!H121</f>
        <v>0</v>
      </c>
      <c r="H99" s="80">
        <f>'2. Termes '!I121</f>
        <v>0</v>
      </c>
      <c r="I99" s="64">
        <f>'2. Termes '!J121</f>
        <v>0</v>
      </c>
      <c r="J99" s="65">
        <f>'2. Termes '!U121</f>
        <v>0</v>
      </c>
      <c r="K99" s="70">
        <f>'2. Termes '!V121</f>
        <v>0</v>
      </c>
      <c r="L99" s="66">
        <f>'2. Termes '!W121</f>
        <v>0</v>
      </c>
      <c r="M99" s="66">
        <f>'2. Termes '!Z121</f>
        <v>0</v>
      </c>
      <c r="N99" s="67">
        <f>'2. Termes '!AC121</f>
        <v>0</v>
      </c>
      <c r="O99" s="81">
        <f>'2. Termes '!AJ121</f>
        <v>0</v>
      </c>
      <c r="P99" s="72">
        <f>'2. Termes '!AK121</f>
        <v>0</v>
      </c>
      <c r="Q99" s="71">
        <f>'2. Termes '!AL121</f>
        <v>0</v>
      </c>
      <c r="R99" s="158">
        <f>'2. Termes '!AG121</f>
        <v>0</v>
      </c>
    </row>
    <row r="100" spans="2:18" ht="25" customHeight="1" x14ac:dyDescent="0.35">
      <c r="B100" s="183" t="str">
        <f>IF(ISBLANK(Tableau25[[#This Row],[Date de signature]]),"",UPPER(TEXT(Tableau25[[#This Row],[Date de signature]],"AAAA")))</f>
        <v>1900</v>
      </c>
      <c r="C100" s="183" t="str">
        <f>IF(ISBLANK(Tableau25[[#This Row],[Date de signature]]),"",UPPER(TEXT(Tableau25[[#This Row],[Date de signature]],"mmm")))</f>
        <v>JANV</v>
      </c>
      <c r="D100" s="62">
        <f>'2. Termes '!C122</f>
        <v>0</v>
      </c>
      <c r="E100" s="82">
        <f>'2. Termes '!F122</f>
        <v>0</v>
      </c>
      <c r="F100" s="63">
        <f>'2. Termes '!G122</f>
        <v>0</v>
      </c>
      <c r="G100" s="80">
        <f>'2. Termes '!H122</f>
        <v>0</v>
      </c>
      <c r="H100" s="80">
        <f>'2. Termes '!I122</f>
        <v>0</v>
      </c>
      <c r="I100" s="64">
        <f>'2. Termes '!J122</f>
        <v>0</v>
      </c>
      <c r="J100" s="65">
        <f>'2. Termes '!U122</f>
        <v>0</v>
      </c>
      <c r="K100" s="70">
        <f>'2. Termes '!V122</f>
        <v>0</v>
      </c>
      <c r="L100" s="66">
        <f>'2. Termes '!W122</f>
        <v>0</v>
      </c>
      <c r="M100" s="66">
        <f>'2. Termes '!Z122</f>
        <v>0</v>
      </c>
      <c r="N100" s="67">
        <f>'2. Termes '!AC122</f>
        <v>0</v>
      </c>
      <c r="O100" s="81">
        <f>'2. Termes '!AJ122</f>
        <v>0</v>
      </c>
      <c r="P100" s="72">
        <f>'2. Termes '!AK122</f>
        <v>0</v>
      </c>
      <c r="Q100" s="71">
        <f>'2. Termes '!AL122</f>
        <v>0</v>
      </c>
      <c r="R100" s="158">
        <f>'2. Termes '!AG122</f>
        <v>0</v>
      </c>
    </row>
    <row r="101" spans="2:18" ht="25" customHeight="1" x14ac:dyDescent="0.35">
      <c r="B101" s="183" t="str">
        <f>IF(ISBLANK(Tableau25[[#This Row],[Date de signature]]),"",UPPER(TEXT(Tableau25[[#This Row],[Date de signature]],"AAAA")))</f>
        <v>1900</v>
      </c>
      <c r="C101" s="183" t="str">
        <f>IF(ISBLANK(Tableau25[[#This Row],[Date de signature]]),"",UPPER(TEXT(Tableau25[[#This Row],[Date de signature]],"mmm")))</f>
        <v>JANV</v>
      </c>
      <c r="D101" s="62">
        <f>'2. Termes '!C123</f>
        <v>0</v>
      </c>
      <c r="E101" s="82">
        <f>'2. Termes '!F123</f>
        <v>0</v>
      </c>
      <c r="F101" s="63">
        <f>'2. Termes '!G123</f>
        <v>0</v>
      </c>
      <c r="G101" s="80">
        <f>'2. Termes '!H123</f>
        <v>0</v>
      </c>
      <c r="H101" s="80">
        <f>'2. Termes '!I123</f>
        <v>0</v>
      </c>
      <c r="I101" s="64">
        <f>'2. Termes '!J123</f>
        <v>0</v>
      </c>
      <c r="J101" s="65">
        <f>'2. Termes '!U123</f>
        <v>0</v>
      </c>
      <c r="K101" s="70">
        <f>'2. Termes '!V123</f>
        <v>0</v>
      </c>
      <c r="L101" s="66">
        <f>'2. Termes '!W123</f>
        <v>0</v>
      </c>
      <c r="M101" s="66">
        <f>'2. Termes '!Z123</f>
        <v>0</v>
      </c>
      <c r="N101" s="67">
        <f>'2. Termes '!AC123</f>
        <v>0</v>
      </c>
      <c r="O101" s="81">
        <f>'2. Termes '!AJ123</f>
        <v>0</v>
      </c>
      <c r="P101" s="72">
        <f>'2. Termes '!AK123</f>
        <v>0</v>
      </c>
      <c r="Q101" s="71">
        <f>'2. Termes '!AL123</f>
        <v>0</v>
      </c>
      <c r="R101" s="158">
        <f>'2. Termes '!AG123</f>
        <v>0</v>
      </c>
    </row>
    <row r="102" spans="2:18" ht="25" customHeight="1" x14ac:dyDescent="0.35">
      <c r="B102" s="183" t="str">
        <f>IF(ISBLANK(Tableau25[[#This Row],[Date de signature]]),"",UPPER(TEXT(Tableau25[[#This Row],[Date de signature]],"AAAA")))</f>
        <v>1900</v>
      </c>
      <c r="C102" s="183" t="str">
        <f>IF(ISBLANK(Tableau25[[#This Row],[Date de signature]]),"",UPPER(TEXT(Tableau25[[#This Row],[Date de signature]],"mmm")))</f>
        <v>JANV</v>
      </c>
      <c r="D102" s="62">
        <f>'2. Termes '!C124</f>
        <v>0</v>
      </c>
      <c r="E102" s="82">
        <f>'2. Termes '!F124</f>
        <v>0</v>
      </c>
      <c r="F102" s="63">
        <f>'2. Termes '!G124</f>
        <v>0</v>
      </c>
      <c r="G102" s="80">
        <f>'2. Termes '!H124</f>
        <v>0</v>
      </c>
      <c r="H102" s="80">
        <f>'2. Termes '!I124</f>
        <v>0</v>
      </c>
      <c r="I102" s="64">
        <f>'2. Termes '!J124</f>
        <v>0</v>
      </c>
      <c r="J102" s="65">
        <f>'2. Termes '!U124</f>
        <v>0</v>
      </c>
      <c r="K102" s="70">
        <f>'2. Termes '!V124</f>
        <v>0</v>
      </c>
      <c r="L102" s="66">
        <f>'2. Termes '!W124</f>
        <v>0</v>
      </c>
      <c r="M102" s="66">
        <f>'2. Termes '!Z124</f>
        <v>0</v>
      </c>
      <c r="N102" s="67">
        <f>'2. Termes '!AC124</f>
        <v>0</v>
      </c>
      <c r="O102" s="81">
        <f>'2. Termes '!AJ124</f>
        <v>0</v>
      </c>
      <c r="P102" s="72">
        <f>'2. Termes '!AK124</f>
        <v>0</v>
      </c>
      <c r="Q102" s="71">
        <f>'2. Termes '!AL124</f>
        <v>0</v>
      </c>
      <c r="R102" s="158">
        <f>'2. Termes '!AG124</f>
        <v>0</v>
      </c>
    </row>
    <row r="103" spans="2:18" ht="25" customHeight="1" x14ac:dyDescent="0.35">
      <c r="B103" s="183" t="str">
        <f>IF(ISBLANK(Tableau25[[#This Row],[Date de signature]]),"",UPPER(TEXT(Tableau25[[#This Row],[Date de signature]],"AAAA")))</f>
        <v>1900</v>
      </c>
      <c r="C103" s="183" t="str">
        <f>IF(ISBLANK(Tableau25[[#This Row],[Date de signature]]),"",UPPER(TEXT(Tableau25[[#This Row],[Date de signature]],"mmm")))</f>
        <v>JANV</v>
      </c>
      <c r="D103" s="62">
        <f>'2. Termes '!C125</f>
        <v>0</v>
      </c>
      <c r="E103" s="82">
        <f>'2. Termes '!F125</f>
        <v>0</v>
      </c>
      <c r="F103" s="63">
        <f>'2. Termes '!G125</f>
        <v>0</v>
      </c>
      <c r="G103" s="80">
        <f>'2. Termes '!H125</f>
        <v>0</v>
      </c>
      <c r="H103" s="80">
        <f>'2. Termes '!I125</f>
        <v>0</v>
      </c>
      <c r="I103" s="64">
        <f>'2. Termes '!J125</f>
        <v>0</v>
      </c>
      <c r="J103" s="65">
        <f>'2. Termes '!U125</f>
        <v>0</v>
      </c>
      <c r="K103" s="70">
        <f>'2. Termes '!V125</f>
        <v>0</v>
      </c>
      <c r="L103" s="66">
        <f>'2. Termes '!W125</f>
        <v>0</v>
      </c>
      <c r="M103" s="66">
        <f>'2. Termes '!Z125</f>
        <v>0</v>
      </c>
      <c r="N103" s="67">
        <f>'2. Termes '!AC125</f>
        <v>0</v>
      </c>
      <c r="O103" s="81">
        <f>'2. Termes '!AJ125</f>
        <v>0</v>
      </c>
      <c r="P103" s="72">
        <f>'2. Termes '!AK125</f>
        <v>0</v>
      </c>
      <c r="Q103" s="71">
        <f>'2. Termes '!AL125</f>
        <v>0</v>
      </c>
      <c r="R103" s="158">
        <f>'2. Termes '!AG125</f>
        <v>0</v>
      </c>
    </row>
    <row r="104" spans="2:18" ht="25" customHeight="1" x14ac:dyDescent="0.35">
      <c r="B104" s="183" t="str">
        <f>IF(ISBLANK(Tableau25[[#This Row],[Date de signature]]),"",UPPER(TEXT(Tableau25[[#This Row],[Date de signature]],"AAAA")))</f>
        <v>1900</v>
      </c>
      <c r="C104" s="183" t="str">
        <f>IF(ISBLANK(Tableau25[[#This Row],[Date de signature]]),"",UPPER(TEXT(Tableau25[[#This Row],[Date de signature]],"mmm")))</f>
        <v>JANV</v>
      </c>
      <c r="D104" s="62">
        <f>'2. Termes '!C126</f>
        <v>0</v>
      </c>
      <c r="E104" s="82">
        <f>'2. Termes '!F126</f>
        <v>0</v>
      </c>
      <c r="F104" s="63">
        <f>'2. Termes '!G126</f>
        <v>0</v>
      </c>
      <c r="G104" s="80">
        <f>'2. Termes '!H126</f>
        <v>0</v>
      </c>
      <c r="H104" s="80">
        <f>'2. Termes '!I126</f>
        <v>0</v>
      </c>
      <c r="I104" s="64">
        <f>'2. Termes '!J126</f>
        <v>0</v>
      </c>
      <c r="J104" s="65">
        <f>'2. Termes '!U126</f>
        <v>0</v>
      </c>
      <c r="K104" s="70">
        <f>'2. Termes '!V126</f>
        <v>0</v>
      </c>
      <c r="L104" s="66">
        <f>'2. Termes '!W126</f>
        <v>0</v>
      </c>
      <c r="M104" s="66">
        <f>'2. Termes '!Z126</f>
        <v>0</v>
      </c>
      <c r="N104" s="67">
        <f>'2. Termes '!AC126</f>
        <v>0</v>
      </c>
      <c r="O104" s="81">
        <f>'2. Termes '!AJ126</f>
        <v>0</v>
      </c>
      <c r="P104" s="72">
        <f>'2. Termes '!AK126</f>
        <v>0</v>
      </c>
      <c r="Q104" s="71">
        <f>'2. Termes '!AL126</f>
        <v>0</v>
      </c>
      <c r="R104" s="158">
        <f>'2. Termes '!AG126</f>
        <v>0</v>
      </c>
    </row>
    <row r="105" spans="2:18" ht="25" customHeight="1" x14ac:dyDescent="0.35">
      <c r="B105" s="180" t="str">
        <f>IF(ISBLANK(Tableau25[[#This Row],[Date de signature]]),"",UPPER(TEXT(Tableau25[[#This Row],[Date de signature]],"AAAA")))</f>
        <v>1900</v>
      </c>
      <c r="C105" s="180" t="str">
        <f>IF(ISBLANK(Tableau25[[#This Row],[Date de signature]]),"",UPPER(TEXT(Tableau25[[#This Row],[Date de signature]],"mmm")))</f>
        <v>JANV</v>
      </c>
      <c r="D105" s="62">
        <f>'2. Termes '!C127</f>
        <v>0</v>
      </c>
      <c r="E105" s="82">
        <f>'2. Termes '!F127</f>
        <v>0</v>
      </c>
      <c r="F105" s="63">
        <f>'2. Termes '!G127</f>
        <v>0</v>
      </c>
      <c r="G105" s="80">
        <f>'2. Termes '!H127</f>
        <v>0</v>
      </c>
      <c r="H105" s="80">
        <f>'2. Termes '!I127</f>
        <v>0</v>
      </c>
      <c r="I105" s="64">
        <f>'2. Termes '!J127</f>
        <v>0</v>
      </c>
      <c r="J105" s="65">
        <f>'2. Termes '!U127</f>
        <v>0</v>
      </c>
      <c r="K105" s="70">
        <f>'2. Termes '!V127</f>
        <v>0</v>
      </c>
      <c r="L105" s="66">
        <f>'2. Termes '!W127</f>
        <v>0</v>
      </c>
      <c r="M105" s="66">
        <f>'2. Termes '!Z127</f>
        <v>0</v>
      </c>
      <c r="N105" s="67">
        <f>'2. Termes '!AC127</f>
        <v>0</v>
      </c>
      <c r="O105" s="81">
        <f>'2. Termes '!AJ127</f>
        <v>0</v>
      </c>
      <c r="P105" s="72">
        <f>'2. Termes '!AK127</f>
        <v>0</v>
      </c>
      <c r="Q105" s="71">
        <f>'2. Termes '!AL127</f>
        <v>0</v>
      </c>
      <c r="R105" s="158">
        <f>'2. Termes '!AG127</f>
        <v>0</v>
      </c>
    </row>
    <row r="106" spans="2:18" ht="25" customHeight="1" x14ac:dyDescent="0.35">
      <c r="B106" s="180" t="str">
        <f>IF(ISBLANK(Tableau25[[#This Row],[Date de signature]]),"",UPPER(TEXT(Tableau25[[#This Row],[Date de signature]],"AAAA")))</f>
        <v>1900</v>
      </c>
      <c r="C106" s="180" t="str">
        <f>IF(ISBLANK(Tableau25[[#This Row],[Date de signature]]),"",UPPER(TEXT(Tableau25[[#This Row],[Date de signature]],"mmm")))</f>
        <v>JANV</v>
      </c>
      <c r="D106" s="62">
        <f>'2. Termes '!C128</f>
        <v>0</v>
      </c>
      <c r="E106" s="82">
        <f>'2. Termes '!F128</f>
        <v>0</v>
      </c>
      <c r="F106" s="63">
        <f>'2. Termes '!G128</f>
        <v>0</v>
      </c>
      <c r="G106" s="80">
        <f>'2. Termes '!H128</f>
        <v>0</v>
      </c>
      <c r="H106" s="80">
        <f>'2. Termes '!I128</f>
        <v>0</v>
      </c>
      <c r="I106" s="64">
        <f>'2. Termes '!J128</f>
        <v>0</v>
      </c>
      <c r="J106" s="65">
        <f>'2. Termes '!U128</f>
        <v>0</v>
      </c>
      <c r="K106" s="70">
        <f>'2. Termes '!V128</f>
        <v>0</v>
      </c>
      <c r="L106" s="66">
        <f>'2. Termes '!W128</f>
        <v>0</v>
      </c>
      <c r="M106" s="66">
        <f>'2. Termes '!Z128</f>
        <v>0</v>
      </c>
      <c r="N106" s="67">
        <f>'2. Termes '!AC128</f>
        <v>0</v>
      </c>
      <c r="O106" s="81">
        <f>'2. Termes '!AJ128</f>
        <v>0</v>
      </c>
      <c r="P106" s="72">
        <f>'2. Termes '!AK128</f>
        <v>0</v>
      </c>
      <c r="Q106" s="71">
        <f>'2. Termes '!AL128</f>
        <v>0</v>
      </c>
      <c r="R106" s="158">
        <f>'2. Termes '!AG128</f>
        <v>0</v>
      </c>
    </row>
    <row r="107" spans="2:18" ht="25" customHeight="1" x14ac:dyDescent="0.35">
      <c r="B107" s="180" t="str">
        <f>IF(ISBLANK(Tableau25[[#This Row],[Date de signature]]),"",UPPER(TEXT(Tableau25[[#This Row],[Date de signature]],"AAAA")))</f>
        <v>1900</v>
      </c>
      <c r="C107" s="180" t="str">
        <f>IF(ISBLANK(Tableau25[[#This Row],[Date de signature]]),"",UPPER(TEXT(Tableau25[[#This Row],[Date de signature]],"mmm")))</f>
        <v>JANV</v>
      </c>
      <c r="D107" s="62">
        <f>'2. Termes '!C129</f>
        <v>0</v>
      </c>
      <c r="E107" s="82">
        <f>'2. Termes '!F129</f>
        <v>0</v>
      </c>
      <c r="F107" s="63">
        <f>'2. Termes '!G129</f>
        <v>0</v>
      </c>
      <c r="G107" s="80">
        <f>'2. Termes '!H129</f>
        <v>0</v>
      </c>
      <c r="H107" s="80">
        <f>'2. Termes '!I129</f>
        <v>0</v>
      </c>
      <c r="I107" s="64">
        <f>'2. Termes '!J129</f>
        <v>0</v>
      </c>
      <c r="J107" s="65">
        <f>'2. Termes '!U129</f>
        <v>0</v>
      </c>
      <c r="K107" s="70">
        <f>'2. Termes '!V129</f>
        <v>0</v>
      </c>
      <c r="L107" s="66">
        <f>'2. Termes '!W129</f>
        <v>0</v>
      </c>
      <c r="M107" s="66">
        <f>'2. Termes '!Z129</f>
        <v>0</v>
      </c>
      <c r="N107" s="67">
        <f>'2. Termes '!AC129</f>
        <v>0</v>
      </c>
      <c r="O107" s="81">
        <f>'2. Termes '!AJ129</f>
        <v>0</v>
      </c>
      <c r="P107" s="72">
        <f>'2. Termes '!AK129</f>
        <v>0</v>
      </c>
      <c r="Q107" s="71">
        <f>'2. Termes '!AL129</f>
        <v>0</v>
      </c>
      <c r="R107" s="158">
        <f>'2. Termes '!AG129</f>
        <v>0</v>
      </c>
    </row>
    <row r="108" spans="2:18" ht="25" customHeight="1" x14ac:dyDescent="0.35">
      <c r="B108" s="180" t="str">
        <f>IF(ISBLANK(Tableau25[[#This Row],[Date de signature]]),"",UPPER(TEXT(Tableau25[[#This Row],[Date de signature]],"AAAA")))</f>
        <v>1900</v>
      </c>
      <c r="C108" s="180" t="str">
        <f>IF(ISBLANK(Tableau25[[#This Row],[Date de signature]]),"",UPPER(TEXT(Tableau25[[#This Row],[Date de signature]],"mmm")))</f>
        <v>JANV</v>
      </c>
      <c r="D108" s="62">
        <f>'2. Termes '!C130</f>
        <v>0</v>
      </c>
      <c r="E108" s="82">
        <f>'2. Termes '!F130</f>
        <v>0</v>
      </c>
      <c r="F108" s="63">
        <f>'2. Termes '!G130</f>
        <v>0</v>
      </c>
      <c r="G108" s="80">
        <f>'2. Termes '!H130</f>
        <v>0</v>
      </c>
      <c r="H108" s="80">
        <f>'2. Termes '!I130</f>
        <v>0</v>
      </c>
      <c r="I108" s="64">
        <f>'2. Termes '!J130</f>
        <v>0</v>
      </c>
      <c r="J108" s="65">
        <f>'2. Termes '!U130</f>
        <v>0</v>
      </c>
      <c r="K108" s="70">
        <f>'2. Termes '!V130</f>
        <v>0</v>
      </c>
      <c r="L108" s="66">
        <f>'2. Termes '!W130</f>
        <v>0</v>
      </c>
      <c r="M108" s="66">
        <f>'2. Termes '!Z130</f>
        <v>0</v>
      </c>
      <c r="N108" s="67">
        <f>'2. Termes '!AC130</f>
        <v>0</v>
      </c>
      <c r="O108" s="81">
        <f>'2. Termes '!AJ130</f>
        <v>0</v>
      </c>
      <c r="P108" s="72">
        <f>'2. Termes '!AK130</f>
        <v>0</v>
      </c>
      <c r="Q108" s="71">
        <f>'2. Termes '!AL130</f>
        <v>0</v>
      </c>
      <c r="R108" s="158">
        <f>'2. Termes '!AG130</f>
        <v>0</v>
      </c>
    </row>
    <row r="109" spans="2:18" ht="25" customHeight="1" x14ac:dyDescent="0.35">
      <c r="B109" s="183" t="str">
        <f>IF(ISBLANK(Tableau25[[#This Row],[Date de signature]]),"",UPPER(TEXT(Tableau25[[#This Row],[Date de signature]],"AAAA")))</f>
        <v>1900</v>
      </c>
      <c r="C109" s="183" t="str">
        <f>IF(ISBLANK(Tableau25[[#This Row],[Date de signature]]),"",UPPER(TEXT(Tableau25[[#This Row],[Date de signature]],"mmm")))</f>
        <v>JANV</v>
      </c>
      <c r="D109" s="62">
        <f>'2. Termes '!C131</f>
        <v>0</v>
      </c>
      <c r="E109" s="82">
        <f>'2. Termes '!F131</f>
        <v>0</v>
      </c>
      <c r="F109" s="63">
        <f>'2. Termes '!G131</f>
        <v>0</v>
      </c>
      <c r="G109" s="80">
        <f>'2. Termes '!H131</f>
        <v>0</v>
      </c>
      <c r="H109" s="80">
        <f>'2. Termes '!I131</f>
        <v>0</v>
      </c>
      <c r="I109" s="64">
        <f>'2. Termes '!J131</f>
        <v>0</v>
      </c>
      <c r="J109" s="65">
        <f>'2. Termes '!U131</f>
        <v>0</v>
      </c>
      <c r="K109" s="70">
        <f>'2. Termes '!V131</f>
        <v>0</v>
      </c>
      <c r="L109" s="66">
        <f>'2. Termes '!W131</f>
        <v>0</v>
      </c>
      <c r="M109" s="66">
        <f>'2. Termes '!Z131</f>
        <v>0</v>
      </c>
      <c r="N109" s="67">
        <f>'2. Termes '!AC131</f>
        <v>0</v>
      </c>
      <c r="O109" s="81">
        <f>'2. Termes '!AJ131</f>
        <v>0</v>
      </c>
      <c r="P109" s="72">
        <f>'2. Termes '!AK131</f>
        <v>0</v>
      </c>
      <c r="Q109" s="71">
        <f>'2. Termes '!AL131</f>
        <v>0</v>
      </c>
      <c r="R109" s="158">
        <f>'2. Termes '!AG131</f>
        <v>0</v>
      </c>
    </row>
    <row r="110" spans="2:18" ht="25" customHeight="1" x14ac:dyDescent="0.35">
      <c r="B110" s="180" t="str">
        <f>IF(ISBLANK(Tableau25[[#This Row],[Date de signature]]),"",UPPER(TEXT(Tableau25[[#This Row],[Date de signature]],"AAAA")))</f>
        <v>1900</v>
      </c>
      <c r="C110" s="180" t="str">
        <f>IF(ISBLANK(Tableau25[[#This Row],[Date de signature]]),"",UPPER(TEXT(Tableau25[[#This Row],[Date de signature]],"mmm")))</f>
        <v>JANV</v>
      </c>
      <c r="D110" s="62">
        <f>'2. Termes '!C132</f>
        <v>0</v>
      </c>
      <c r="E110" s="82">
        <f>'2. Termes '!F132</f>
        <v>0</v>
      </c>
      <c r="F110" s="63">
        <f>'2. Termes '!G132</f>
        <v>0</v>
      </c>
      <c r="G110" s="80">
        <f>'2. Termes '!H132</f>
        <v>0</v>
      </c>
      <c r="H110" s="80">
        <f>'2. Termes '!I132</f>
        <v>0</v>
      </c>
      <c r="I110" s="64">
        <f>'2. Termes '!J132</f>
        <v>0</v>
      </c>
      <c r="J110" s="65">
        <f>'2. Termes '!U132</f>
        <v>0</v>
      </c>
      <c r="K110" s="70">
        <f>'2. Termes '!V132</f>
        <v>0</v>
      </c>
      <c r="L110" s="66">
        <f>'2. Termes '!W132</f>
        <v>0</v>
      </c>
      <c r="M110" s="66">
        <f>'2. Termes '!Z132</f>
        <v>0</v>
      </c>
      <c r="N110" s="67">
        <f>'2. Termes '!AC132</f>
        <v>0</v>
      </c>
      <c r="O110" s="81">
        <f>'2. Termes '!AJ132</f>
        <v>0</v>
      </c>
      <c r="P110" s="72">
        <f>'2. Termes '!AK132</f>
        <v>0</v>
      </c>
      <c r="Q110" s="71">
        <f>'2. Termes '!AL132</f>
        <v>0</v>
      </c>
      <c r="R110" s="158">
        <f>'2. Termes '!AG132</f>
        <v>0</v>
      </c>
    </row>
    <row r="111" spans="2:18" ht="25" customHeight="1" x14ac:dyDescent="0.35">
      <c r="B111" s="180" t="str">
        <f>IF(ISBLANK(Tableau25[[#This Row],[Date de signature]]),"",UPPER(TEXT(Tableau25[[#This Row],[Date de signature]],"AAAA")))</f>
        <v>1900</v>
      </c>
      <c r="C111" s="180" t="str">
        <f>IF(ISBLANK(Tableau25[[#This Row],[Date de signature]]),"",UPPER(TEXT(Tableau25[[#This Row],[Date de signature]],"mmm")))</f>
        <v>JANV</v>
      </c>
      <c r="D111" s="62">
        <f>'2. Termes '!C133</f>
        <v>0</v>
      </c>
      <c r="E111" s="82">
        <f>'2. Termes '!F133</f>
        <v>0</v>
      </c>
      <c r="F111" s="63">
        <f>'2. Termes '!G133</f>
        <v>0</v>
      </c>
      <c r="G111" s="80">
        <f>'2. Termes '!H133</f>
        <v>0</v>
      </c>
      <c r="H111" s="80">
        <f>'2. Termes '!I133</f>
        <v>0</v>
      </c>
      <c r="I111" s="64">
        <f>'2. Termes '!J133</f>
        <v>0</v>
      </c>
      <c r="J111" s="65">
        <f>'2. Termes '!U133</f>
        <v>0</v>
      </c>
      <c r="K111" s="70">
        <f>'2. Termes '!V133</f>
        <v>0</v>
      </c>
      <c r="L111" s="66">
        <f>'2. Termes '!W133</f>
        <v>0</v>
      </c>
      <c r="M111" s="66">
        <f>'2. Termes '!Z133</f>
        <v>0</v>
      </c>
      <c r="N111" s="67">
        <f>'2. Termes '!AC133</f>
        <v>0</v>
      </c>
      <c r="O111" s="81">
        <f>'2. Termes '!AJ133</f>
        <v>0</v>
      </c>
      <c r="P111" s="72">
        <f>'2. Termes '!AK133</f>
        <v>0</v>
      </c>
      <c r="Q111" s="71">
        <f>'2. Termes '!AL133</f>
        <v>0</v>
      </c>
      <c r="R111" s="158">
        <f>'2. Termes '!AG133</f>
        <v>0</v>
      </c>
    </row>
    <row r="112" spans="2:18" ht="25" customHeight="1" x14ac:dyDescent="0.35">
      <c r="B112" s="180" t="str">
        <f>IF(ISBLANK(Tableau25[[#This Row],[Date de signature]]),"",UPPER(TEXT(Tableau25[[#This Row],[Date de signature]],"AAAA")))</f>
        <v>1900</v>
      </c>
      <c r="C112" s="180" t="str">
        <f>IF(ISBLANK(Tableau25[[#This Row],[Date de signature]]),"",UPPER(TEXT(Tableau25[[#This Row],[Date de signature]],"mmm")))</f>
        <v>JANV</v>
      </c>
      <c r="D112" s="62">
        <f>'2. Termes '!C134</f>
        <v>0</v>
      </c>
      <c r="E112" s="82">
        <f>'2. Termes '!F134</f>
        <v>0</v>
      </c>
      <c r="F112" s="63">
        <f>'2. Termes '!G134</f>
        <v>0</v>
      </c>
      <c r="G112" s="80">
        <f>'2. Termes '!H134</f>
        <v>0</v>
      </c>
      <c r="H112" s="80">
        <f>'2. Termes '!I134</f>
        <v>0</v>
      </c>
      <c r="I112" s="64">
        <f>'2. Termes '!J134</f>
        <v>0</v>
      </c>
      <c r="J112" s="65">
        <f>'2. Termes '!U134</f>
        <v>0</v>
      </c>
      <c r="K112" s="70">
        <f>'2. Termes '!V134</f>
        <v>0</v>
      </c>
      <c r="L112" s="66">
        <f>'2. Termes '!W134</f>
        <v>0</v>
      </c>
      <c r="M112" s="66">
        <f>'2. Termes '!Z134</f>
        <v>0</v>
      </c>
      <c r="N112" s="67">
        <f>'2. Termes '!AC134</f>
        <v>0</v>
      </c>
      <c r="O112" s="81">
        <f>'2. Termes '!AJ134</f>
        <v>0</v>
      </c>
      <c r="P112" s="72">
        <f>'2. Termes '!AK134</f>
        <v>0</v>
      </c>
      <c r="Q112" s="71">
        <f>'2. Termes '!AL134</f>
        <v>0</v>
      </c>
      <c r="R112" s="158">
        <f>'2. Termes '!AG134</f>
        <v>0</v>
      </c>
    </row>
    <row r="113" spans="2:18" ht="25" customHeight="1" x14ac:dyDescent="0.35">
      <c r="B113" s="180" t="str">
        <f>IF(ISBLANK(Tableau25[[#This Row],[Date de signature]]),"",UPPER(TEXT(Tableau25[[#This Row],[Date de signature]],"AAAA")))</f>
        <v>1900</v>
      </c>
      <c r="C113" s="180" t="str">
        <f>IF(ISBLANK(Tableau25[[#This Row],[Date de signature]]),"",UPPER(TEXT(Tableau25[[#This Row],[Date de signature]],"mmm")))</f>
        <v>JANV</v>
      </c>
      <c r="D113" s="62">
        <f>'2. Termes '!C135</f>
        <v>0</v>
      </c>
      <c r="E113" s="82">
        <f>'2. Termes '!F135</f>
        <v>0</v>
      </c>
      <c r="F113" s="63">
        <f>'2. Termes '!G135</f>
        <v>0</v>
      </c>
      <c r="G113" s="80">
        <f>'2. Termes '!H135</f>
        <v>0</v>
      </c>
      <c r="H113" s="80">
        <f>'2. Termes '!I135</f>
        <v>0</v>
      </c>
      <c r="I113" s="64">
        <f>'2. Termes '!J135</f>
        <v>0</v>
      </c>
      <c r="J113" s="65">
        <f>'2. Termes '!U135</f>
        <v>0</v>
      </c>
      <c r="K113" s="70">
        <f>'2. Termes '!V135</f>
        <v>0</v>
      </c>
      <c r="L113" s="66">
        <f>'2. Termes '!W135</f>
        <v>0</v>
      </c>
      <c r="M113" s="66">
        <f>'2. Termes '!Z135</f>
        <v>0</v>
      </c>
      <c r="N113" s="67">
        <f>'2. Termes '!AC135</f>
        <v>0</v>
      </c>
      <c r="O113" s="81">
        <f>'2. Termes '!AJ135</f>
        <v>0</v>
      </c>
      <c r="P113" s="72">
        <f>'2. Termes '!AK135</f>
        <v>0</v>
      </c>
      <c r="Q113" s="71">
        <f>'2. Termes '!AL135</f>
        <v>0</v>
      </c>
      <c r="R113" s="158">
        <f>'2. Termes '!AG135</f>
        <v>0</v>
      </c>
    </row>
    <row r="114" spans="2:18" ht="25" customHeight="1" x14ac:dyDescent="0.35">
      <c r="B114" s="180" t="str">
        <f>IF(ISBLANK(Tableau25[[#This Row],[Date de signature]]),"",UPPER(TEXT(Tableau25[[#This Row],[Date de signature]],"AAAA")))</f>
        <v>1900</v>
      </c>
      <c r="C114" s="180" t="str">
        <f>IF(ISBLANK(Tableau25[[#This Row],[Date de signature]]),"",UPPER(TEXT(Tableau25[[#This Row],[Date de signature]],"mmm")))</f>
        <v>JANV</v>
      </c>
      <c r="D114" s="62">
        <f>'2. Termes '!C136</f>
        <v>0</v>
      </c>
      <c r="E114" s="82">
        <f>'2. Termes '!F136</f>
        <v>0</v>
      </c>
      <c r="F114" s="63">
        <f>'2. Termes '!G136</f>
        <v>0</v>
      </c>
      <c r="G114" s="80">
        <f>'2. Termes '!H136</f>
        <v>0</v>
      </c>
      <c r="H114" s="80">
        <f>'2. Termes '!I136</f>
        <v>0</v>
      </c>
      <c r="I114" s="64">
        <f>'2. Termes '!J136</f>
        <v>0</v>
      </c>
      <c r="J114" s="65">
        <f>'2. Termes '!U136</f>
        <v>0</v>
      </c>
      <c r="K114" s="70">
        <f>'2. Termes '!V136</f>
        <v>0</v>
      </c>
      <c r="L114" s="66">
        <f>'2. Termes '!W136</f>
        <v>0</v>
      </c>
      <c r="M114" s="66">
        <f>'2. Termes '!Z136</f>
        <v>0</v>
      </c>
      <c r="N114" s="67">
        <f>'2. Termes '!AC136</f>
        <v>0</v>
      </c>
      <c r="O114" s="81">
        <f>'2. Termes '!AJ136</f>
        <v>0</v>
      </c>
      <c r="P114" s="72">
        <f>'2. Termes '!AK136</f>
        <v>0</v>
      </c>
      <c r="Q114" s="71">
        <f>'2. Termes '!AL136</f>
        <v>0</v>
      </c>
      <c r="R114" s="158">
        <f>'2. Termes '!AG136</f>
        <v>0</v>
      </c>
    </row>
    <row r="115" spans="2:18" ht="25" customHeight="1" x14ac:dyDescent="0.35">
      <c r="B115" s="180" t="str">
        <f>IF(ISBLANK(Tableau25[[#This Row],[Date de signature]]),"",UPPER(TEXT(Tableau25[[#This Row],[Date de signature]],"AAAA")))</f>
        <v>1900</v>
      </c>
      <c r="C115" s="180" t="str">
        <f>IF(ISBLANK(Tableau25[[#This Row],[Date de signature]]),"",UPPER(TEXT(Tableau25[[#This Row],[Date de signature]],"mmm")))</f>
        <v>JANV</v>
      </c>
      <c r="D115" s="62">
        <f>'2. Termes '!C137</f>
        <v>0</v>
      </c>
      <c r="E115" s="82">
        <f>'2. Termes '!F137</f>
        <v>0</v>
      </c>
      <c r="F115" s="63">
        <f>'2. Termes '!G137</f>
        <v>0</v>
      </c>
      <c r="G115" s="80">
        <f>'2. Termes '!H137</f>
        <v>0</v>
      </c>
      <c r="H115" s="80">
        <f>'2. Termes '!I137</f>
        <v>0</v>
      </c>
      <c r="I115" s="64">
        <f>'2. Termes '!J137</f>
        <v>0</v>
      </c>
      <c r="J115" s="65">
        <f>'2. Termes '!U137</f>
        <v>0</v>
      </c>
      <c r="K115" s="70">
        <f>'2. Termes '!V137</f>
        <v>0</v>
      </c>
      <c r="L115" s="66">
        <f>'2. Termes '!W137</f>
        <v>0</v>
      </c>
      <c r="M115" s="66">
        <f>'2. Termes '!Z137</f>
        <v>0</v>
      </c>
      <c r="N115" s="67">
        <f>'2. Termes '!AC137</f>
        <v>0</v>
      </c>
      <c r="O115" s="81">
        <f>'2. Termes '!AJ137</f>
        <v>0</v>
      </c>
      <c r="P115" s="72">
        <f>'2. Termes '!AK137</f>
        <v>0</v>
      </c>
      <c r="Q115" s="71">
        <f>'2. Termes '!AL137</f>
        <v>0</v>
      </c>
      <c r="R115" s="158">
        <f>'2. Termes '!AG137</f>
        <v>0</v>
      </c>
    </row>
    <row r="116" spans="2:18" ht="25" customHeight="1" x14ac:dyDescent="0.35">
      <c r="B116" s="180" t="str">
        <f>IF(ISBLANK(Tableau25[[#This Row],[Date de signature]]),"",UPPER(TEXT(Tableau25[[#This Row],[Date de signature]],"AAAA")))</f>
        <v>1900</v>
      </c>
      <c r="C116" s="180" t="str">
        <f>IF(ISBLANK(Tableau25[[#This Row],[Date de signature]]),"",UPPER(TEXT(Tableau25[[#This Row],[Date de signature]],"mmm")))</f>
        <v>JANV</v>
      </c>
      <c r="D116" s="62">
        <f>'2. Termes '!C138</f>
        <v>0</v>
      </c>
      <c r="E116" s="82">
        <f>'2. Termes '!F138</f>
        <v>0</v>
      </c>
      <c r="F116" s="63">
        <f>'2. Termes '!G138</f>
        <v>0</v>
      </c>
      <c r="G116" s="80">
        <f>'2. Termes '!H138</f>
        <v>0</v>
      </c>
      <c r="H116" s="80">
        <f>'2. Termes '!I138</f>
        <v>0</v>
      </c>
      <c r="I116" s="64">
        <f>'2. Termes '!J138</f>
        <v>0</v>
      </c>
      <c r="J116" s="65">
        <f>'2. Termes '!U138</f>
        <v>0</v>
      </c>
      <c r="K116" s="70">
        <f>'2. Termes '!V138</f>
        <v>0</v>
      </c>
      <c r="L116" s="66">
        <f>'2. Termes '!W138</f>
        <v>0</v>
      </c>
      <c r="M116" s="66">
        <f>'2. Termes '!Z138</f>
        <v>0</v>
      </c>
      <c r="N116" s="67">
        <f>'2. Termes '!AC138</f>
        <v>0</v>
      </c>
      <c r="O116" s="81">
        <f>'2. Termes '!AJ138</f>
        <v>0</v>
      </c>
      <c r="P116" s="72">
        <f>'2. Termes '!AK138</f>
        <v>0</v>
      </c>
      <c r="Q116" s="71">
        <f>'2. Termes '!AL138</f>
        <v>0</v>
      </c>
      <c r="R116" s="158">
        <f>'2. Termes '!AG138</f>
        <v>0</v>
      </c>
    </row>
    <row r="117" spans="2:18" ht="25" customHeight="1" x14ac:dyDescent="0.35">
      <c r="B117" s="180" t="str">
        <f>IF(ISBLANK(Tableau25[[#This Row],[Date de signature]]),"",UPPER(TEXT(Tableau25[[#This Row],[Date de signature]],"AAAA")))</f>
        <v>1900</v>
      </c>
      <c r="C117" s="180" t="str">
        <f>IF(ISBLANK(Tableau25[[#This Row],[Date de signature]]),"",UPPER(TEXT(Tableau25[[#This Row],[Date de signature]],"mmm")))</f>
        <v>JANV</v>
      </c>
      <c r="D117" s="62">
        <f>'2. Termes '!C139</f>
        <v>0</v>
      </c>
      <c r="E117" s="82">
        <f>'2. Termes '!F139</f>
        <v>0</v>
      </c>
      <c r="F117" s="63">
        <f>'2. Termes '!G139</f>
        <v>0</v>
      </c>
      <c r="G117" s="80">
        <f>'2. Termes '!H139</f>
        <v>0</v>
      </c>
      <c r="H117" s="80">
        <f>'2. Termes '!I139</f>
        <v>0</v>
      </c>
      <c r="I117" s="64">
        <f>'2. Termes '!J139</f>
        <v>0</v>
      </c>
      <c r="J117" s="65">
        <f>'2. Termes '!U139</f>
        <v>0</v>
      </c>
      <c r="K117" s="70">
        <f>'2. Termes '!V139</f>
        <v>0</v>
      </c>
      <c r="L117" s="66">
        <f>'2. Termes '!W139</f>
        <v>0</v>
      </c>
      <c r="M117" s="66">
        <f>'2. Termes '!Z139</f>
        <v>0</v>
      </c>
      <c r="N117" s="67">
        <f>'2. Termes '!AC139</f>
        <v>0</v>
      </c>
      <c r="O117" s="81">
        <f>'2. Termes '!AJ139</f>
        <v>0</v>
      </c>
      <c r="P117" s="72">
        <f>'2. Termes '!AK139</f>
        <v>0</v>
      </c>
      <c r="Q117" s="71">
        <f>'2. Termes '!AL139</f>
        <v>0</v>
      </c>
      <c r="R117" s="158">
        <f>'2. Termes '!AG139</f>
        <v>0</v>
      </c>
    </row>
    <row r="118" spans="2:18" ht="44.15" customHeight="1" x14ac:dyDescent="0.35">
      <c r="B118" s="183" t="str">
        <f>IF(ISBLANK(Tableau25[[#This Row],[Date de signature]]),"",UPPER(TEXT(Tableau25[[#This Row],[Date de signature]],"AAAA")))</f>
        <v>1900</v>
      </c>
      <c r="C118" s="183" t="str">
        <f>IF(ISBLANK(Tableau25[[#This Row],[Date de signature]]),"",UPPER(TEXT(Tableau25[[#This Row],[Date de signature]],"mmm")))</f>
        <v>JANV</v>
      </c>
      <c r="D118" s="62">
        <f>'2. Termes '!C140</f>
        <v>0</v>
      </c>
      <c r="E118" s="82">
        <f>'2. Termes '!F140</f>
        <v>0</v>
      </c>
      <c r="F118" s="63">
        <f>'2. Termes '!G140</f>
        <v>0</v>
      </c>
      <c r="G118" s="80">
        <f>'2. Termes '!H140</f>
        <v>0</v>
      </c>
      <c r="H118" s="80">
        <f>'2. Termes '!I140</f>
        <v>0</v>
      </c>
      <c r="I118" s="64">
        <f>'2. Termes '!J140</f>
        <v>0</v>
      </c>
      <c r="J118" s="65">
        <f>'2. Termes '!U140</f>
        <v>0</v>
      </c>
      <c r="K118" s="70">
        <f>'2. Termes '!V140</f>
        <v>0</v>
      </c>
      <c r="L118" s="66">
        <f>'2. Termes '!W140</f>
        <v>0</v>
      </c>
      <c r="M118" s="66">
        <f>'2. Termes '!Z140</f>
        <v>0</v>
      </c>
      <c r="N118" s="67">
        <f>'2. Termes '!AC140</f>
        <v>0</v>
      </c>
      <c r="O118" s="81">
        <f>'2. Termes '!AJ140</f>
        <v>0</v>
      </c>
      <c r="P118" s="72">
        <f>'2. Termes '!AK140</f>
        <v>0</v>
      </c>
      <c r="Q118" s="71">
        <f>'2. Termes '!AL140</f>
        <v>0</v>
      </c>
      <c r="R118" s="158">
        <f>'2. Termes '!AG140</f>
        <v>0</v>
      </c>
    </row>
    <row r="119" spans="2:18" ht="25" customHeight="1" x14ac:dyDescent="0.35">
      <c r="B119" s="180" t="str">
        <f>IF(ISBLANK(Tableau25[[#This Row],[Date de signature]]),"",UPPER(TEXT(Tableau25[[#This Row],[Date de signature]],"AAAA")))</f>
        <v>1900</v>
      </c>
      <c r="C119" s="180" t="str">
        <f>IF(ISBLANK(Tableau25[[#This Row],[Date de signature]]),"",UPPER(TEXT(Tableau25[[#This Row],[Date de signature]],"mmm")))</f>
        <v>JANV</v>
      </c>
      <c r="D119" s="62">
        <f>'2. Termes '!C141</f>
        <v>0</v>
      </c>
      <c r="E119" s="82">
        <f>'2. Termes '!F141</f>
        <v>0</v>
      </c>
      <c r="F119" s="63">
        <f>'2. Termes '!G141</f>
        <v>0</v>
      </c>
      <c r="G119" s="80">
        <f>'2. Termes '!H141</f>
        <v>0</v>
      </c>
      <c r="H119" s="80">
        <f>'2. Termes '!I141</f>
        <v>0</v>
      </c>
      <c r="I119" s="64">
        <f>'2. Termes '!J141</f>
        <v>0</v>
      </c>
      <c r="J119" s="65">
        <f>'2. Termes '!U141</f>
        <v>0</v>
      </c>
      <c r="K119" s="70">
        <f>'2. Termes '!V141</f>
        <v>0</v>
      </c>
      <c r="L119" s="66">
        <f>'2. Termes '!W141</f>
        <v>0</v>
      </c>
      <c r="M119" s="66">
        <f>'2. Termes '!Z141</f>
        <v>0</v>
      </c>
      <c r="N119" s="67">
        <f>'2. Termes '!AC141</f>
        <v>0</v>
      </c>
      <c r="O119" s="81">
        <f>'2. Termes '!AJ141</f>
        <v>0</v>
      </c>
      <c r="P119" s="72">
        <f>'2. Termes '!AK141</f>
        <v>0</v>
      </c>
      <c r="Q119" s="71">
        <f>'2. Termes '!AL141</f>
        <v>0</v>
      </c>
      <c r="R119" s="158">
        <f>'2. Termes '!AG141</f>
        <v>0</v>
      </c>
    </row>
    <row r="120" spans="2:18" ht="53.15" customHeight="1" x14ac:dyDescent="0.35">
      <c r="B120" s="183" t="str">
        <f>IF(ISBLANK(Tableau25[[#This Row],[Date de signature]]),"",UPPER(TEXT(Tableau25[[#This Row],[Date de signature]],"AAAA")))</f>
        <v>1900</v>
      </c>
      <c r="C120" s="183" t="str">
        <f>IF(ISBLANK(Tableau25[[#This Row],[Date de signature]]),"",UPPER(TEXT(Tableau25[[#This Row],[Date de signature]],"mmm")))</f>
        <v>JANV</v>
      </c>
      <c r="D120" s="62">
        <f>'2. Termes '!C142</f>
        <v>0</v>
      </c>
      <c r="E120" s="82">
        <f>'2. Termes '!F142</f>
        <v>0</v>
      </c>
      <c r="F120" s="63">
        <f>'2. Termes '!G142</f>
        <v>0</v>
      </c>
      <c r="G120" s="80">
        <f>'2. Termes '!H142</f>
        <v>0</v>
      </c>
      <c r="H120" s="80">
        <f>'2. Termes '!I142</f>
        <v>0</v>
      </c>
      <c r="I120" s="64">
        <f>'2. Termes '!J142</f>
        <v>0</v>
      </c>
      <c r="J120" s="65">
        <f>'2. Termes '!U142</f>
        <v>0</v>
      </c>
      <c r="K120" s="70">
        <f>'2. Termes '!V142</f>
        <v>0</v>
      </c>
      <c r="L120" s="66">
        <f>'2. Termes '!W142</f>
        <v>0</v>
      </c>
      <c r="M120" s="66">
        <f>'2. Termes '!Z142</f>
        <v>0</v>
      </c>
      <c r="N120" s="67">
        <f>'2. Termes '!AC142</f>
        <v>0</v>
      </c>
      <c r="O120" s="81">
        <f>'2. Termes '!AJ142</f>
        <v>0</v>
      </c>
      <c r="P120" s="72">
        <f>'2. Termes '!AK142</f>
        <v>0</v>
      </c>
      <c r="Q120" s="71">
        <f>'2. Termes '!AL142</f>
        <v>0</v>
      </c>
      <c r="R120" s="158">
        <f>'2. Termes '!AG142</f>
        <v>0</v>
      </c>
    </row>
    <row r="121" spans="2:18" ht="25" customHeight="1" x14ac:dyDescent="0.35">
      <c r="B121" s="180" t="str">
        <f>IF(ISBLANK(Tableau25[[#This Row],[Date de signature]]),"",UPPER(TEXT(Tableau25[[#This Row],[Date de signature]],"AAAA")))</f>
        <v>1900</v>
      </c>
      <c r="C121" s="180" t="str">
        <f>IF(ISBLANK(Tableau25[[#This Row],[Date de signature]]),"",UPPER(TEXT(Tableau25[[#This Row],[Date de signature]],"mmm")))</f>
        <v>JANV</v>
      </c>
      <c r="D121" s="62">
        <f>'2. Termes '!C143</f>
        <v>0</v>
      </c>
      <c r="E121" s="82">
        <f>'2. Termes '!F143</f>
        <v>0</v>
      </c>
      <c r="F121" s="63">
        <f>'2. Termes '!G143</f>
        <v>0</v>
      </c>
      <c r="G121" s="80">
        <f>'2. Termes '!H143</f>
        <v>0</v>
      </c>
      <c r="H121" s="80">
        <f>'2. Termes '!I143</f>
        <v>0</v>
      </c>
      <c r="I121" s="64">
        <f>'2. Termes '!J143</f>
        <v>0</v>
      </c>
      <c r="J121" s="65">
        <f>'2. Termes '!U143</f>
        <v>0</v>
      </c>
      <c r="K121" s="70">
        <f>'2. Termes '!V143</f>
        <v>0</v>
      </c>
      <c r="L121" s="66">
        <f>'2. Termes '!W143</f>
        <v>0</v>
      </c>
      <c r="M121" s="66">
        <f>'2. Termes '!Z143</f>
        <v>0</v>
      </c>
      <c r="N121" s="67">
        <f>'2. Termes '!AC143</f>
        <v>0</v>
      </c>
      <c r="O121" s="81">
        <f>'2. Termes '!AJ143</f>
        <v>0</v>
      </c>
      <c r="P121" s="72">
        <f>'2. Termes '!AK143</f>
        <v>0</v>
      </c>
      <c r="Q121" s="71">
        <f>'2. Termes '!AL143</f>
        <v>0</v>
      </c>
      <c r="R121" s="158">
        <f>'2. Termes '!AG143</f>
        <v>0</v>
      </c>
    </row>
    <row r="122" spans="2:18" ht="25" customHeight="1" x14ac:dyDescent="0.35">
      <c r="B122" s="180" t="str">
        <f>IF(ISBLANK(Tableau25[[#This Row],[Date de signature]]),"",UPPER(TEXT(Tableau25[[#This Row],[Date de signature]],"AAAA")))</f>
        <v>1900</v>
      </c>
      <c r="C122" s="180" t="str">
        <f>IF(ISBLANK(Tableau25[[#This Row],[Date de signature]]),"",UPPER(TEXT(Tableau25[[#This Row],[Date de signature]],"mmm")))</f>
        <v>JANV</v>
      </c>
      <c r="D122" s="62">
        <f>'2. Termes '!C144</f>
        <v>0</v>
      </c>
      <c r="E122" s="82">
        <f>'2. Termes '!F144</f>
        <v>0</v>
      </c>
      <c r="F122" s="63">
        <f>'2. Termes '!G144</f>
        <v>0</v>
      </c>
      <c r="G122" s="80">
        <f>'2. Termes '!H144</f>
        <v>0</v>
      </c>
      <c r="H122" s="80">
        <f>'2. Termes '!I144</f>
        <v>0</v>
      </c>
      <c r="I122" s="64">
        <f>'2. Termes '!J144</f>
        <v>0</v>
      </c>
      <c r="J122" s="65">
        <f>'2. Termes '!U144</f>
        <v>0</v>
      </c>
      <c r="K122" s="70">
        <f>'2. Termes '!V144</f>
        <v>0</v>
      </c>
      <c r="L122" s="66">
        <f>'2. Termes '!W144</f>
        <v>0</v>
      </c>
      <c r="M122" s="66">
        <f>'2. Termes '!Z144</f>
        <v>0</v>
      </c>
      <c r="N122" s="67">
        <f>'2. Termes '!AC144</f>
        <v>0</v>
      </c>
      <c r="O122" s="81">
        <f>'2. Termes '!AJ144</f>
        <v>0</v>
      </c>
      <c r="P122" s="72">
        <f>'2. Termes '!AK144</f>
        <v>0</v>
      </c>
      <c r="Q122" s="71">
        <f>'2. Termes '!AL144</f>
        <v>0</v>
      </c>
      <c r="R122" s="158">
        <f>'2. Termes '!AG144</f>
        <v>0</v>
      </c>
    </row>
    <row r="123" spans="2:18" ht="25" customHeight="1" x14ac:dyDescent="0.35">
      <c r="B123" s="180" t="str">
        <f>IF(ISBLANK(Tableau25[[#This Row],[Date de signature]]),"",UPPER(TEXT(Tableau25[[#This Row],[Date de signature]],"AAAA")))</f>
        <v>1900</v>
      </c>
      <c r="C123" s="180" t="str">
        <f>IF(ISBLANK(Tableau25[[#This Row],[Date de signature]]),"",UPPER(TEXT(Tableau25[[#This Row],[Date de signature]],"mmm")))</f>
        <v>JANV</v>
      </c>
      <c r="D123" s="62">
        <f>'2. Termes '!C145</f>
        <v>0</v>
      </c>
      <c r="E123" s="82">
        <f>'2. Termes '!F145</f>
        <v>0</v>
      </c>
      <c r="F123" s="63">
        <f>'2. Termes '!G145</f>
        <v>0</v>
      </c>
      <c r="G123" s="80">
        <f>'2. Termes '!H145</f>
        <v>0</v>
      </c>
      <c r="H123" s="80">
        <f>'2. Termes '!I145</f>
        <v>0</v>
      </c>
      <c r="I123" s="64">
        <f>'2. Termes '!J145</f>
        <v>0</v>
      </c>
      <c r="J123" s="65">
        <f>'2. Termes '!U145</f>
        <v>0</v>
      </c>
      <c r="K123" s="70">
        <f>'2. Termes '!V145</f>
        <v>0</v>
      </c>
      <c r="L123" s="66">
        <f>'2. Termes '!W145</f>
        <v>0</v>
      </c>
      <c r="M123" s="66">
        <f>'2. Termes '!Z145</f>
        <v>0</v>
      </c>
      <c r="N123" s="67">
        <f>'2. Termes '!AC145</f>
        <v>0</v>
      </c>
      <c r="O123" s="81">
        <f>'2. Termes '!AJ145</f>
        <v>0</v>
      </c>
      <c r="P123" s="72">
        <f>'2. Termes '!AK145</f>
        <v>0</v>
      </c>
      <c r="Q123" s="71">
        <f>'2. Termes '!AL145</f>
        <v>0</v>
      </c>
      <c r="R123" s="158">
        <f>'2. Termes '!AG145</f>
        <v>0</v>
      </c>
    </row>
    <row r="124" spans="2:18" ht="25" customHeight="1" x14ac:dyDescent="0.35">
      <c r="B124" s="180" t="str">
        <f>IF(ISBLANK(Tableau25[[#This Row],[Date de signature]]),"",UPPER(TEXT(Tableau25[[#This Row],[Date de signature]],"AAAA")))</f>
        <v>1900</v>
      </c>
      <c r="C124" s="180" t="str">
        <f>IF(ISBLANK(Tableau25[[#This Row],[Date de signature]]),"",UPPER(TEXT(Tableau25[[#This Row],[Date de signature]],"mmm")))</f>
        <v>JANV</v>
      </c>
      <c r="D124" s="62">
        <f>'2. Termes '!C146</f>
        <v>0</v>
      </c>
      <c r="E124" s="82">
        <f>'2. Termes '!F146</f>
        <v>0</v>
      </c>
      <c r="F124" s="63">
        <f>'2. Termes '!G146</f>
        <v>0</v>
      </c>
      <c r="G124" s="80">
        <f>'2. Termes '!H146</f>
        <v>0</v>
      </c>
      <c r="H124" s="80">
        <f>'2. Termes '!I146</f>
        <v>0</v>
      </c>
      <c r="I124" s="64">
        <f>'2. Termes '!J146</f>
        <v>0</v>
      </c>
      <c r="J124" s="65">
        <f>'2. Termes '!U146</f>
        <v>0</v>
      </c>
      <c r="K124" s="70">
        <f>'2. Termes '!V146</f>
        <v>0</v>
      </c>
      <c r="L124" s="66">
        <f>'2. Termes '!W146</f>
        <v>0</v>
      </c>
      <c r="M124" s="66">
        <f>'2. Termes '!Z146</f>
        <v>0</v>
      </c>
      <c r="N124" s="67">
        <f>'2. Termes '!AC146</f>
        <v>0</v>
      </c>
      <c r="O124" s="81">
        <f>'2. Termes '!AJ146</f>
        <v>0</v>
      </c>
      <c r="P124" s="72">
        <f>'2. Termes '!AK146</f>
        <v>0</v>
      </c>
      <c r="Q124" s="71">
        <f>'2. Termes '!AL146</f>
        <v>0</v>
      </c>
      <c r="R124" s="158">
        <f>'2. Termes '!AG146</f>
        <v>0</v>
      </c>
    </row>
    <row r="125" spans="2:18" ht="55" customHeight="1" x14ac:dyDescent="0.35">
      <c r="B125" s="180" t="str">
        <f>IF(ISBLANK(Tableau25[[#This Row],[Date de signature]]),"",UPPER(TEXT(Tableau25[[#This Row],[Date de signature]],"AAAA")))</f>
        <v>1900</v>
      </c>
      <c r="C125" s="180" t="str">
        <f>IF(ISBLANK(Tableau25[[#This Row],[Date de signature]]),"",UPPER(TEXT(Tableau25[[#This Row],[Date de signature]],"mmm")))</f>
        <v>JANV</v>
      </c>
      <c r="D125" s="62">
        <f>'2. Termes '!C147</f>
        <v>0</v>
      </c>
      <c r="E125" s="82">
        <f>'2. Termes '!F147</f>
        <v>0</v>
      </c>
      <c r="F125" s="63">
        <f>'2. Termes '!G147</f>
        <v>0</v>
      </c>
      <c r="G125" s="80">
        <f>'2. Termes '!H147</f>
        <v>0</v>
      </c>
      <c r="H125" s="80">
        <f>'2. Termes '!I147</f>
        <v>0</v>
      </c>
      <c r="I125" s="64">
        <f>'2. Termes '!J147</f>
        <v>0</v>
      </c>
      <c r="J125" s="65">
        <f>'2. Termes '!U147</f>
        <v>0</v>
      </c>
      <c r="K125" s="70">
        <f>'2. Termes '!V147</f>
        <v>0</v>
      </c>
      <c r="L125" s="66">
        <f>'2. Termes '!W147</f>
        <v>0</v>
      </c>
      <c r="M125" s="66">
        <f>'2. Termes '!Z147</f>
        <v>0</v>
      </c>
      <c r="N125" s="67">
        <f>'2. Termes '!AC147</f>
        <v>0</v>
      </c>
      <c r="O125" s="81">
        <f>'2. Termes '!AJ147</f>
        <v>0</v>
      </c>
      <c r="P125" s="72">
        <f>'2. Termes '!AK147</f>
        <v>0</v>
      </c>
      <c r="Q125" s="71">
        <f>'2. Termes '!AL147</f>
        <v>0</v>
      </c>
      <c r="R125" s="158">
        <f>'2. Termes '!AG147</f>
        <v>0</v>
      </c>
    </row>
    <row r="126" spans="2:18" ht="25" customHeight="1" x14ac:dyDescent="0.35">
      <c r="B126" s="180" t="str">
        <f>IF(ISBLANK(Tableau25[[#This Row],[Date de signature]]),"",UPPER(TEXT(Tableau25[[#This Row],[Date de signature]],"AAAA")))</f>
        <v>1900</v>
      </c>
      <c r="C126" s="180" t="str">
        <f>IF(ISBLANK(Tableau25[[#This Row],[Date de signature]]),"",UPPER(TEXT(Tableau25[[#This Row],[Date de signature]],"mmm")))</f>
        <v>JANV</v>
      </c>
      <c r="D126" s="62">
        <f>'2. Termes '!C148</f>
        <v>0</v>
      </c>
      <c r="E126" s="82">
        <f>'2. Termes '!F148</f>
        <v>0</v>
      </c>
      <c r="F126" s="63">
        <f>'2. Termes '!G148</f>
        <v>0</v>
      </c>
      <c r="G126" s="80">
        <f>'2. Termes '!H148</f>
        <v>0</v>
      </c>
      <c r="H126" s="80">
        <f>'2. Termes '!I148</f>
        <v>0</v>
      </c>
      <c r="I126" s="64">
        <f>'2. Termes '!J148</f>
        <v>0</v>
      </c>
      <c r="J126" s="65">
        <f>'2. Termes '!U148</f>
        <v>0</v>
      </c>
      <c r="K126" s="70">
        <f>'2. Termes '!V148</f>
        <v>0</v>
      </c>
      <c r="L126" s="66">
        <f>'2. Termes '!W148</f>
        <v>0</v>
      </c>
      <c r="M126" s="66">
        <f>'2. Termes '!Z148</f>
        <v>0</v>
      </c>
      <c r="N126" s="67">
        <f>'2. Termes '!AC148</f>
        <v>0</v>
      </c>
      <c r="O126" s="81">
        <f>'2. Termes '!AJ148</f>
        <v>0</v>
      </c>
      <c r="P126" s="72">
        <f>'2. Termes '!AK148</f>
        <v>0</v>
      </c>
      <c r="Q126" s="71">
        <f>'2. Termes '!AL148</f>
        <v>0</v>
      </c>
      <c r="R126" s="158">
        <f>'2. Termes '!AG148</f>
        <v>0</v>
      </c>
    </row>
    <row r="127" spans="2:18" ht="25" customHeight="1" x14ac:dyDescent="0.35">
      <c r="B127" s="180" t="str">
        <f>IF(ISBLANK(Tableau25[[#This Row],[Date de signature]]),"",UPPER(TEXT(Tableau25[[#This Row],[Date de signature]],"AAAA")))</f>
        <v>1900</v>
      </c>
      <c r="C127" s="180" t="str">
        <f>IF(ISBLANK(Tableau25[[#This Row],[Date de signature]]),"",UPPER(TEXT(Tableau25[[#This Row],[Date de signature]],"mmm")))</f>
        <v>JANV</v>
      </c>
      <c r="D127" s="62">
        <f>'2. Termes '!C149</f>
        <v>0</v>
      </c>
      <c r="E127" s="82">
        <f>'2. Termes '!F149</f>
        <v>0</v>
      </c>
      <c r="F127" s="63">
        <f>'2. Termes '!G149</f>
        <v>0</v>
      </c>
      <c r="G127" s="80">
        <f>'2. Termes '!H149</f>
        <v>0</v>
      </c>
      <c r="H127" s="80">
        <f>'2. Termes '!I149</f>
        <v>0</v>
      </c>
      <c r="I127" s="64">
        <f>'2. Termes '!J149</f>
        <v>0</v>
      </c>
      <c r="J127" s="65">
        <f>'2. Termes '!U149</f>
        <v>0</v>
      </c>
      <c r="K127" s="70">
        <f>'2. Termes '!V149</f>
        <v>0</v>
      </c>
      <c r="L127" s="66">
        <f>'2. Termes '!W149</f>
        <v>0</v>
      </c>
      <c r="M127" s="66">
        <f>'2. Termes '!Z149</f>
        <v>0</v>
      </c>
      <c r="N127" s="67">
        <f>'2. Termes '!AC149</f>
        <v>0</v>
      </c>
      <c r="O127" s="81">
        <f>'2. Termes '!AJ149</f>
        <v>0</v>
      </c>
      <c r="P127" s="72">
        <f>'2. Termes '!AK149</f>
        <v>0</v>
      </c>
      <c r="Q127" s="71">
        <f>'2. Termes '!AL149</f>
        <v>0</v>
      </c>
      <c r="R127" s="158">
        <f>'2. Termes '!AG149</f>
        <v>0</v>
      </c>
    </row>
    <row r="128" spans="2:18" ht="98.5" customHeight="1" x14ac:dyDescent="0.35">
      <c r="B128" s="180" t="str">
        <f>IF(ISBLANK(Tableau25[[#This Row],[Date de signature]]),"",UPPER(TEXT(Tableau25[[#This Row],[Date de signature]],"AAAA")))</f>
        <v>1900</v>
      </c>
      <c r="C128" s="180" t="str">
        <f>IF(ISBLANK(Tableau25[[#This Row],[Date de signature]]),"",UPPER(TEXT(Tableau25[[#This Row],[Date de signature]],"mmm")))</f>
        <v>JANV</v>
      </c>
      <c r="D128" s="62">
        <f>'2. Termes '!C150</f>
        <v>0</v>
      </c>
      <c r="E128" s="82">
        <f>'2. Termes '!F150</f>
        <v>0</v>
      </c>
      <c r="F128" s="63">
        <f>'2. Termes '!G150</f>
        <v>0</v>
      </c>
      <c r="G128" s="80">
        <f>'2. Termes '!H150</f>
        <v>0</v>
      </c>
      <c r="H128" s="80">
        <f>'2. Termes '!I150</f>
        <v>0</v>
      </c>
      <c r="I128" s="64">
        <f>'2. Termes '!J150</f>
        <v>0</v>
      </c>
      <c r="J128" s="65">
        <f>'2. Termes '!U150</f>
        <v>0</v>
      </c>
      <c r="K128" s="70">
        <f>'2. Termes '!V150</f>
        <v>0</v>
      </c>
      <c r="L128" s="66">
        <f>'2. Termes '!W150</f>
        <v>0</v>
      </c>
      <c r="M128" s="66">
        <f>'2. Termes '!Z150</f>
        <v>0</v>
      </c>
      <c r="N128" s="67">
        <f>'2. Termes '!AC150</f>
        <v>0</v>
      </c>
      <c r="O128" s="81">
        <f>'2. Termes '!AJ150</f>
        <v>0</v>
      </c>
      <c r="P128" s="72">
        <f>'2. Termes '!AK150</f>
        <v>0</v>
      </c>
      <c r="Q128" s="71">
        <f>'2. Termes '!AL150</f>
        <v>0</v>
      </c>
      <c r="R128" s="158">
        <f>'2. Termes '!AG150</f>
        <v>0</v>
      </c>
    </row>
    <row r="129" spans="2:18" ht="121.5" customHeight="1" x14ac:dyDescent="0.35">
      <c r="B129" s="180" t="str">
        <f>IF(ISBLANK(Tableau25[[#This Row],[Date de signature]]),"",UPPER(TEXT(Tableau25[[#This Row],[Date de signature]],"AAAA")))</f>
        <v>1900</v>
      </c>
      <c r="C129" s="180" t="str">
        <f>IF(ISBLANK(Tableau25[[#This Row],[Date de signature]]),"",UPPER(TEXT(Tableau25[[#This Row],[Date de signature]],"mmm")))</f>
        <v>JANV</v>
      </c>
      <c r="D129" s="62">
        <f>'2. Termes '!C151</f>
        <v>0</v>
      </c>
      <c r="E129" s="82">
        <f>'2. Termes '!F151</f>
        <v>0</v>
      </c>
      <c r="F129" s="63">
        <f>'2. Termes '!G151</f>
        <v>0</v>
      </c>
      <c r="G129" s="80">
        <f>'2. Termes '!H151</f>
        <v>0</v>
      </c>
      <c r="H129" s="80">
        <f>'2. Termes '!I151</f>
        <v>0</v>
      </c>
      <c r="I129" s="64">
        <f>'2. Termes '!J151</f>
        <v>0</v>
      </c>
      <c r="J129" s="65">
        <f>'2. Termes '!U151</f>
        <v>0</v>
      </c>
      <c r="K129" s="70">
        <f>'2. Termes '!V151</f>
        <v>0</v>
      </c>
      <c r="L129" s="66">
        <f>'2. Termes '!W151</f>
        <v>0</v>
      </c>
      <c r="M129" s="66">
        <f>'2. Termes '!Z151</f>
        <v>0</v>
      </c>
      <c r="N129" s="67">
        <f>'2. Termes '!AC151</f>
        <v>0</v>
      </c>
      <c r="O129" s="81">
        <f>'2. Termes '!AJ151</f>
        <v>0</v>
      </c>
      <c r="P129" s="72">
        <f>'2. Termes '!AK151</f>
        <v>0</v>
      </c>
      <c r="Q129" s="71">
        <f>'2. Termes '!AL151</f>
        <v>0</v>
      </c>
      <c r="R129" s="158">
        <f>'2. Termes '!AG151</f>
        <v>0</v>
      </c>
    </row>
    <row r="130" spans="2:18" ht="51" customHeight="1" x14ac:dyDescent="0.35">
      <c r="B130" s="183" t="str">
        <f>IF(ISBLANK(Tableau25[[#This Row],[Date de signature]]),"",UPPER(TEXT(Tableau25[[#This Row],[Date de signature]],"AAAA")))</f>
        <v>1900</v>
      </c>
      <c r="C130" s="183" t="str">
        <f>IF(ISBLANK(Tableau25[[#This Row],[Date de signature]]),"",UPPER(TEXT(Tableau25[[#This Row],[Date de signature]],"mmm")))</f>
        <v>JANV</v>
      </c>
      <c r="D130" s="62">
        <f>'2. Termes '!C152</f>
        <v>0</v>
      </c>
      <c r="E130" s="82">
        <f>'2. Termes '!F152</f>
        <v>0</v>
      </c>
      <c r="F130" s="63">
        <f>'2. Termes '!G152</f>
        <v>0</v>
      </c>
      <c r="G130" s="80">
        <f>'2. Termes '!H152</f>
        <v>0</v>
      </c>
      <c r="H130" s="80">
        <f>'2. Termes '!I152</f>
        <v>0</v>
      </c>
      <c r="I130" s="64">
        <f>'2. Termes '!J152</f>
        <v>0</v>
      </c>
      <c r="J130" s="65">
        <f>'2. Termes '!U152</f>
        <v>0</v>
      </c>
      <c r="K130" s="70">
        <f>'2. Termes '!V152</f>
        <v>0</v>
      </c>
      <c r="L130" s="66">
        <f>'2. Termes '!W152</f>
        <v>0</v>
      </c>
      <c r="M130" s="66">
        <f>'2. Termes '!Z152</f>
        <v>0</v>
      </c>
      <c r="N130" s="67">
        <f>'2. Termes '!AC152</f>
        <v>0</v>
      </c>
      <c r="O130" s="81">
        <f>'2. Termes '!AJ152</f>
        <v>0</v>
      </c>
      <c r="P130" s="72">
        <f>'2. Termes '!AK152</f>
        <v>0</v>
      </c>
      <c r="Q130" s="71">
        <f>'2. Termes '!AL152</f>
        <v>0</v>
      </c>
      <c r="R130" s="158">
        <f>'2. Termes '!AG152</f>
        <v>0</v>
      </c>
    </row>
    <row r="131" spans="2:18" ht="211.5" customHeight="1" x14ac:dyDescent="0.35">
      <c r="B131" s="183" t="str">
        <f>IF(ISBLANK(Tableau25[[#This Row],[Date de signature]]),"",UPPER(TEXT(Tableau25[[#This Row],[Date de signature]],"AAAA")))</f>
        <v>1900</v>
      </c>
      <c r="C131" s="183" t="str">
        <f>IF(ISBLANK(Tableau25[[#This Row],[Date de signature]]),"",UPPER(TEXT(Tableau25[[#This Row],[Date de signature]],"mmm")))</f>
        <v>JANV</v>
      </c>
      <c r="D131" s="62">
        <f>'2. Termes '!C153</f>
        <v>0</v>
      </c>
      <c r="E131" s="82">
        <f>'2. Termes '!F153</f>
        <v>0</v>
      </c>
      <c r="F131" s="63">
        <f>'2. Termes '!G153</f>
        <v>0</v>
      </c>
      <c r="G131" s="80">
        <f>'2. Termes '!H153</f>
        <v>0</v>
      </c>
      <c r="H131" s="80">
        <f>'2. Termes '!I153</f>
        <v>0</v>
      </c>
      <c r="I131" s="64">
        <f>'2. Termes '!J153</f>
        <v>0</v>
      </c>
      <c r="J131" s="65">
        <f>'2. Termes '!U153</f>
        <v>0</v>
      </c>
      <c r="K131" s="70">
        <f>'2. Termes '!V153</f>
        <v>0</v>
      </c>
      <c r="L131" s="66">
        <f>'2. Termes '!W153</f>
        <v>0</v>
      </c>
      <c r="M131" s="66">
        <f>'2. Termes '!Z153</f>
        <v>0</v>
      </c>
      <c r="N131" s="67">
        <f>'2. Termes '!AC153</f>
        <v>0</v>
      </c>
      <c r="O131" s="81">
        <f>'2. Termes '!AJ153</f>
        <v>0</v>
      </c>
      <c r="P131" s="72">
        <f>'2. Termes '!AK153</f>
        <v>0</v>
      </c>
      <c r="Q131" s="71">
        <f>'2. Termes '!AL153</f>
        <v>0</v>
      </c>
      <c r="R131" s="158">
        <f>'2. Termes '!AG153</f>
        <v>0</v>
      </c>
    </row>
    <row r="132" spans="2:18" ht="83.15" customHeight="1" x14ac:dyDescent="0.35">
      <c r="B132" s="180" t="str">
        <f>IF(ISBLANK(Tableau25[[#This Row],[Date de signature]]),"",UPPER(TEXT(Tableau25[[#This Row],[Date de signature]],"AAAA")))</f>
        <v>1900</v>
      </c>
      <c r="C132" s="180" t="str">
        <f>IF(ISBLANK(Tableau25[[#This Row],[Date de signature]]),"",UPPER(TEXT(Tableau25[[#This Row],[Date de signature]],"mmm")))</f>
        <v>JANV</v>
      </c>
      <c r="D132" s="62">
        <f>'2. Termes '!C154</f>
        <v>0</v>
      </c>
      <c r="E132" s="82">
        <f>'2. Termes '!F154</f>
        <v>0</v>
      </c>
      <c r="F132" s="63">
        <f>'2. Termes '!G154</f>
        <v>0</v>
      </c>
      <c r="G132" s="80">
        <f>'2. Termes '!H154</f>
        <v>0</v>
      </c>
      <c r="H132" s="80">
        <f>'2. Termes '!I154</f>
        <v>0</v>
      </c>
      <c r="I132" s="64">
        <f>'2. Termes '!J154</f>
        <v>0</v>
      </c>
      <c r="J132" s="65">
        <f>'2. Termes '!U154</f>
        <v>0</v>
      </c>
      <c r="K132" s="70">
        <f>'2. Termes '!V154</f>
        <v>0</v>
      </c>
      <c r="L132" s="66">
        <f>'2. Termes '!W154</f>
        <v>0</v>
      </c>
      <c r="M132" s="66">
        <f>'2. Termes '!Z154</f>
        <v>0</v>
      </c>
      <c r="N132" s="67">
        <f>'2. Termes '!AC154</f>
        <v>0</v>
      </c>
      <c r="O132" s="81">
        <f>'2. Termes '!AJ154</f>
        <v>0</v>
      </c>
      <c r="P132" s="72">
        <f>'2. Termes '!AK154</f>
        <v>0</v>
      </c>
      <c r="Q132" s="71">
        <f>'2. Termes '!AL154</f>
        <v>0</v>
      </c>
      <c r="R132" s="158">
        <f>'2. Termes '!AG154</f>
        <v>0</v>
      </c>
    </row>
    <row r="133" spans="2:18" ht="91" customHeight="1" x14ac:dyDescent="0.35">
      <c r="B133" s="180" t="str">
        <f>IF(ISBLANK(Tableau25[[#This Row],[Date de signature]]),"",UPPER(TEXT(Tableau25[[#This Row],[Date de signature]],"AAAA")))</f>
        <v>1900</v>
      </c>
      <c r="C133" s="180" t="str">
        <f>IF(ISBLANK(Tableau25[[#This Row],[Date de signature]]),"",UPPER(TEXT(Tableau25[[#This Row],[Date de signature]],"mmm")))</f>
        <v>JANV</v>
      </c>
      <c r="D133" s="62">
        <f>'2. Termes '!C155</f>
        <v>0</v>
      </c>
      <c r="E133" s="82">
        <f>'2. Termes '!F155</f>
        <v>0</v>
      </c>
      <c r="F133" s="63">
        <f>'2. Termes '!G155</f>
        <v>0</v>
      </c>
      <c r="G133" s="80">
        <f>'2. Termes '!H155</f>
        <v>0</v>
      </c>
      <c r="H133" s="80">
        <f>'2. Termes '!I155</f>
        <v>0</v>
      </c>
      <c r="I133" s="64">
        <f>'2. Termes '!J155</f>
        <v>0</v>
      </c>
      <c r="J133" s="65">
        <f>'2. Termes '!U155</f>
        <v>0</v>
      </c>
      <c r="K133" s="70">
        <f>'2. Termes '!V155</f>
        <v>0</v>
      </c>
      <c r="L133" s="66">
        <f>'2. Termes '!W155</f>
        <v>0</v>
      </c>
      <c r="M133" s="66">
        <f>'2. Termes '!Z155</f>
        <v>0</v>
      </c>
      <c r="N133" s="67">
        <f>'2. Termes '!AC155</f>
        <v>0</v>
      </c>
      <c r="O133" s="81">
        <f>'2. Termes '!AJ155</f>
        <v>0</v>
      </c>
      <c r="P133" s="72">
        <f>'2. Termes '!AK155</f>
        <v>0</v>
      </c>
      <c r="Q133" s="71">
        <f>'2. Termes '!AL155</f>
        <v>0</v>
      </c>
      <c r="R133" s="158">
        <f>'2. Termes '!AG155</f>
        <v>0</v>
      </c>
    </row>
    <row r="134" spans="2:18" ht="62.5" customHeight="1" x14ac:dyDescent="0.35">
      <c r="B134" s="183" t="str">
        <f>IF(ISBLANK(Tableau25[[#This Row],[Date de signature]]),"",UPPER(TEXT(Tableau25[[#This Row],[Date de signature]],"AAAA")))</f>
        <v>1900</v>
      </c>
      <c r="C134" s="183" t="str">
        <f>IF(ISBLANK(Tableau25[[#This Row],[Date de signature]]),"",UPPER(TEXT(Tableau25[[#This Row],[Date de signature]],"mmm")))</f>
        <v>JANV</v>
      </c>
      <c r="D134" s="62">
        <f>'2. Termes '!C156</f>
        <v>0</v>
      </c>
      <c r="E134" s="82">
        <f>'2. Termes '!F156</f>
        <v>0</v>
      </c>
      <c r="F134" s="63">
        <f>'2. Termes '!G156</f>
        <v>0</v>
      </c>
      <c r="G134" s="80">
        <f>'2. Termes '!H156</f>
        <v>0</v>
      </c>
      <c r="H134" s="80">
        <f>'2. Termes '!I156</f>
        <v>0</v>
      </c>
      <c r="I134" s="64">
        <f>'2. Termes '!J156</f>
        <v>0</v>
      </c>
      <c r="J134" s="65">
        <f>'2. Termes '!U156</f>
        <v>0</v>
      </c>
      <c r="K134" s="70">
        <f>'2. Termes '!V156</f>
        <v>0</v>
      </c>
      <c r="L134" s="66">
        <f>'2. Termes '!W156</f>
        <v>0</v>
      </c>
      <c r="M134" s="66">
        <f>'2. Termes '!Z156</f>
        <v>0</v>
      </c>
      <c r="N134" s="67">
        <f>'2. Termes '!AC156</f>
        <v>0</v>
      </c>
      <c r="O134" s="81">
        <f>'2. Termes '!AJ156</f>
        <v>0</v>
      </c>
      <c r="P134" s="72">
        <f>'2. Termes '!AK156</f>
        <v>0</v>
      </c>
      <c r="Q134" s="71">
        <f>'2. Termes '!AL156</f>
        <v>0</v>
      </c>
      <c r="R134" s="158">
        <f>'2. Termes '!AG156</f>
        <v>0</v>
      </c>
    </row>
    <row r="135" spans="2:18" ht="52" customHeight="1" x14ac:dyDescent="0.35">
      <c r="B135" s="180" t="str">
        <f>IF(ISBLANK(Tableau25[[#This Row],[Date de signature]]),"",UPPER(TEXT(Tableau25[[#This Row],[Date de signature]],"AAAA")))</f>
        <v>1900</v>
      </c>
      <c r="C135" s="180" t="str">
        <f>IF(ISBLANK(Tableau25[[#This Row],[Date de signature]]),"",UPPER(TEXT(Tableau25[[#This Row],[Date de signature]],"mmm")))</f>
        <v>JANV</v>
      </c>
      <c r="D135" s="62">
        <f>'2. Termes '!C157</f>
        <v>0</v>
      </c>
      <c r="E135" s="82">
        <f>'2. Termes '!F157</f>
        <v>0</v>
      </c>
      <c r="F135" s="63">
        <f>'2. Termes '!G157</f>
        <v>0</v>
      </c>
      <c r="G135" s="80">
        <f>'2. Termes '!H157</f>
        <v>0</v>
      </c>
      <c r="H135" s="80">
        <f>'2. Termes '!I157</f>
        <v>0</v>
      </c>
      <c r="I135" s="64">
        <f>'2. Termes '!J157</f>
        <v>0</v>
      </c>
      <c r="J135" s="65">
        <f>'2. Termes '!U157</f>
        <v>0</v>
      </c>
      <c r="K135" s="70">
        <f>'2. Termes '!V157</f>
        <v>0</v>
      </c>
      <c r="L135" s="66">
        <f>'2. Termes '!W157</f>
        <v>0</v>
      </c>
      <c r="M135" s="66">
        <f>'2. Termes '!Z157</f>
        <v>0</v>
      </c>
      <c r="N135" s="67">
        <f>'2. Termes '!AC157</f>
        <v>0</v>
      </c>
      <c r="O135" s="81">
        <f>'2. Termes '!AJ157</f>
        <v>0</v>
      </c>
      <c r="P135" s="72">
        <f>'2. Termes '!AK157</f>
        <v>0</v>
      </c>
      <c r="Q135" s="71">
        <f>'2. Termes '!AL157</f>
        <v>0</v>
      </c>
      <c r="R135" s="158">
        <f>'2. Termes '!AG157</f>
        <v>0</v>
      </c>
    </row>
    <row r="136" spans="2:18" ht="25" customHeight="1" x14ac:dyDescent="0.35">
      <c r="B136" s="180" t="str">
        <f>IF(ISBLANK(Tableau25[[#This Row],[Date de signature]]),"",UPPER(TEXT(Tableau25[[#This Row],[Date de signature]],"AAAA")))</f>
        <v>1900</v>
      </c>
      <c r="C136" s="180" t="str">
        <f>IF(ISBLANK(Tableau25[[#This Row],[Date de signature]]),"",UPPER(TEXT(Tableau25[[#This Row],[Date de signature]],"mmm")))</f>
        <v>JANV</v>
      </c>
      <c r="D136" s="62">
        <f>'2. Termes '!C158</f>
        <v>0</v>
      </c>
      <c r="E136" s="82">
        <f>'2. Termes '!F158</f>
        <v>0</v>
      </c>
      <c r="F136" s="63">
        <f>'2. Termes '!G158</f>
        <v>0</v>
      </c>
      <c r="G136" s="80">
        <f>'2. Termes '!H158</f>
        <v>0</v>
      </c>
      <c r="H136" s="80">
        <f>'2. Termes '!I158</f>
        <v>0</v>
      </c>
      <c r="I136" s="64">
        <f>'2. Termes '!J158</f>
        <v>0</v>
      </c>
      <c r="J136" s="65">
        <f>'2. Termes '!U158</f>
        <v>0</v>
      </c>
      <c r="K136" s="70">
        <f>'2. Termes '!V158</f>
        <v>0</v>
      </c>
      <c r="L136" s="66">
        <f>'2. Termes '!W158</f>
        <v>0</v>
      </c>
      <c r="M136" s="66">
        <f>'2. Termes '!Z158</f>
        <v>0</v>
      </c>
      <c r="N136" s="67">
        <f>'2. Termes '!AC158</f>
        <v>0</v>
      </c>
      <c r="O136" s="81">
        <f>'2. Termes '!AJ158</f>
        <v>0</v>
      </c>
      <c r="P136" s="72">
        <f>'2. Termes '!AK158</f>
        <v>0</v>
      </c>
      <c r="Q136" s="71">
        <f>'2. Termes '!AL158</f>
        <v>0</v>
      </c>
      <c r="R136" s="158">
        <f>'2. Termes '!AG158</f>
        <v>0</v>
      </c>
    </row>
    <row r="137" spans="2:18" ht="47.15" customHeight="1" x14ac:dyDescent="0.35">
      <c r="B137" s="180" t="str">
        <f>IF(ISBLANK(Tableau25[[#This Row],[Date de signature]]),"",UPPER(TEXT(Tableau25[[#This Row],[Date de signature]],"AAAA")))</f>
        <v>1900</v>
      </c>
      <c r="C137" s="180" t="str">
        <f>IF(ISBLANK(Tableau25[[#This Row],[Date de signature]]),"",UPPER(TEXT(Tableau25[[#This Row],[Date de signature]],"mmm")))</f>
        <v>JANV</v>
      </c>
      <c r="D137" s="62">
        <f>'2. Termes '!C159</f>
        <v>0</v>
      </c>
      <c r="E137" s="82">
        <f>'2. Termes '!F159</f>
        <v>0</v>
      </c>
      <c r="F137" s="63">
        <f>'2. Termes '!G159</f>
        <v>0</v>
      </c>
      <c r="G137" s="80">
        <f>'2. Termes '!H159</f>
        <v>0</v>
      </c>
      <c r="H137" s="80">
        <f>'2. Termes '!I159</f>
        <v>0</v>
      </c>
      <c r="I137" s="64">
        <f>'2. Termes '!J159</f>
        <v>0</v>
      </c>
      <c r="J137" s="65">
        <f>'2. Termes '!U159</f>
        <v>0</v>
      </c>
      <c r="K137" s="70">
        <f>'2. Termes '!V159</f>
        <v>0</v>
      </c>
      <c r="L137" s="66">
        <f>'2. Termes '!W159</f>
        <v>0</v>
      </c>
      <c r="M137" s="66">
        <f>'2. Termes '!Z159</f>
        <v>0</v>
      </c>
      <c r="N137" s="67">
        <f>'2. Termes '!AC159</f>
        <v>0</v>
      </c>
      <c r="O137" s="81">
        <f>'2. Termes '!AJ159</f>
        <v>0</v>
      </c>
      <c r="P137" s="72">
        <f>'2. Termes '!AK159</f>
        <v>0</v>
      </c>
      <c r="Q137" s="71">
        <f>'2. Termes '!AL159</f>
        <v>0</v>
      </c>
      <c r="R137" s="158">
        <f>'2. Termes '!AG159</f>
        <v>0</v>
      </c>
    </row>
    <row r="138" spans="2:18" ht="32.15" customHeight="1" x14ac:dyDescent="0.35">
      <c r="B138" s="180" t="str">
        <f>IF(ISBLANK(Tableau25[[#This Row],[Date de signature]]),"",UPPER(TEXT(Tableau25[[#This Row],[Date de signature]],"AAAA")))</f>
        <v>1900</v>
      </c>
      <c r="C138" s="180" t="str">
        <f>IF(ISBLANK(Tableau25[[#This Row],[Date de signature]]),"",UPPER(TEXT(Tableau25[[#This Row],[Date de signature]],"mmm")))</f>
        <v>JANV</v>
      </c>
      <c r="D138" s="62">
        <f>'2. Termes '!C160</f>
        <v>0</v>
      </c>
      <c r="E138" s="82">
        <f>'2. Termes '!F160</f>
        <v>0</v>
      </c>
      <c r="F138" s="63">
        <f>'2. Termes '!G160</f>
        <v>0</v>
      </c>
      <c r="G138" s="80">
        <f>'2. Termes '!H160</f>
        <v>0</v>
      </c>
      <c r="H138" s="80">
        <f>'2. Termes '!I160</f>
        <v>0</v>
      </c>
      <c r="I138" s="64">
        <f>'2. Termes '!J160</f>
        <v>0</v>
      </c>
      <c r="J138" s="65">
        <f>'2. Termes '!U160</f>
        <v>0</v>
      </c>
      <c r="K138" s="70">
        <f>'2. Termes '!V160</f>
        <v>0</v>
      </c>
      <c r="L138" s="66">
        <f>'2. Termes '!W160</f>
        <v>0</v>
      </c>
      <c r="M138" s="66">
        <f>'2. Termes '!Z160</f>
        <v>0</v>
      </c>
      <c r="N138" s="67">
        <f>'2. Termes '!AC160</f>
        <v>0</v>
      </c>
      <c r="O138" s="81">
        <f>'2. Termes '!AJ160</f>
        <v>0</v>
      </c>
      <c r="P138" s="72">
        <f>'2. Termes '!AK160</f>
        <v>0</v>
      </c>
      <c r="Q138" s="71">
        <f>'2. Termes '!AL160</f>
        <v>0</v>
      </c>
      <c r="R138" s="158">
        <f>'2. Termes '!AG160</f>
        <v>0</v>
      </c>
    </row>
    <row r="139" spans="2:18" ht="31" customHeight="1" x14ac:dyDescent="0.35">
      <c r="B139" s="180" t="str">
        <f>IF(ISBLANK(Tableau25[[#This Row],[Date de signature]]),"",UPPER(TEXT(Tableau25[[#This Row],[Date de signature]],"AAAA")))</f>
        <v>1900</v>
      </c>
      <c r="C139" s="180" t="str">
        <f>IF(ISBLANK(Tableau25[[#This Row],[Date de signature]]),"",UPPER(TEXT(Tableau25[[#This Row],[Date de signature]],"mmm")))</f>
        <v>JANV</v>
      </c>
      <c r="D139" s="62">
        <f>'2. Termes '!C161</f>
        <v>0</v>
      </c>
      <c r="E139" s="82">
        <f>'2. Termes '!F161</f>
        <v>0</v>
      </c>
      <c r="F139" s="63">
        <f>'2. Termes '!G161</f>
        <v>0</v>
      </c>
      <c r="G139" s="80">
        <f>'2. Termes '!H161</f>
        <v>0</v>
      </c>
      <c r="H139" s="80">
        <f>'2. Termes '!I161</f>
        <v>0</v>
      </c>
      <c r="I139" s="64">
        <f>'2. Termes '!J161</f>
        <v>0</v>
      </c>
      <c r="J139" s="65">
        <f>'2. Termes '!U161</f>
        <v>0</v>
      </c>
      <c r="K139" s="70">
        <f>'2. Termes '!V161</f>
        <v>0</v>
      </c>
      <c r="L139" s="66">
        <f>'2. Termes '!W161</f>
        <v>0</v>
      </c>
      <c r="M139" s="66">
        <f>'2. Termes '!Z161</f>
        <v>0</v>
      </c>
      <c r="N139" s="67">
        <f>'2. Termes '!AC161</f>
        <v>0</v>
      </c>
      <c r="O139" s="81">
        <f>'2. Termes '!AJ161</f>
        <v>0</v>
      </c>
      <c r="P139" s="72">
        <f>'2. Termes '!AK161</f>
        <v>0</v>
      </c>
      <c r="Q139" s="71">
        <f>'2. Termes '!AL161</f>
        <v>0</v>
      </c>
      <c r="R139" s="158">
        <f>'2. Termes '!AG161</f>
        <v>0</v>
      </c>
    </row>
    <row r="140" spans="2:18" ht="52" customHeight="1" x14ac:dyDescent="0.35">
      <c r="B140" s="183" t="str">
        <f>IF(ISBLANK(Tableau25[[#This Row],[Date de signature]]),"",UPPER(TEXT(Tableau25[[#This Row],[Date de signature]],"AAAA")))</f>
        <v>1900</v>
      </c>
      <c r="C140" s="183" t="str">
        <f>IF(ISBLANK(Tableau25[[#This Row],[Date de signature]]),"",UPPER(TEXT(Tableau25[[#This Row],[Date de signature]],"mmm")))</f>
        <v>JANV</v>
      </c>
      <c r="D140" s="62">
        <f>'2. Termes '!C162</f>
        <v>0</v>
      </c>
      <c r="E140" s="82">
        <f>'2. Termes '!F162</f>
        <v>0</v>
      </c>
      <c r="F140" s="63">
        <f>'2. Termes '!G162</f>
        <v>0</v>
      </c>
      <c r="G140" s="80">
        <f>'2. Termes '!H162</f>
        <v>0</v>
      </c>
      <c r="H140" s="80">
        <f>'2. Termes '!I162</f>
        <v>0</v>
      </c>
      <c r="I140" s="64">
        <f>'2. Termes '!J162</f>
        <v>0</v>
      </c>
      <c r="J140" s="65">
        <f>'2. Termes '!U162</f>
        <v>0</v>
      </c>
      <c r="K140" s="70">
        <f>'2. Termes '!V162</f>
        <v>0</v>
      </c>
      <c r="L140" s="66">
        <f>'2. Termes '!W162</f>
        <v>0</v>
      </c>
      <c r="M140" s="66">
        <f>'2. Termes '!Z162</f>
        <v>0</v>
      </c>
      <c r="N140" s="67">
        <f>'2. Termes '!AC162</f>
        <v>0</v>
      </c>
      <c r="O140" s="81">
        <f>'2. Termes '!AJ162</f>
        <v>0</v>
      </c>
      <c r="P140" s="72">
        <f>'2. Termes '!AK162</f>
        <v>0</v>
      </c>
      <c r="Q140" s="71">
        <f>'2. Termes '!AL162</f>
        <v>0</v>
      </c>
      <c r="R140" s="158">
        <f>'2. Termes '!AG162</f>
        <v>0</v>
      </c>
    </row>
    <row r="141" spans="2:18" ht="66" customHeight="1" x14ac:dyDescent="0.35">
      <c r="B141" s="180" t="str">
        <f>IF(ISBLANK(Tableau25[[#This Row],[Date de signature]]),"",UPPER(TEXT(Tableau25[[#This Row],[Date de signature]],"AAAA")))</f>
        <v>1900</v>
      </c>
      <c r="C141" s="180" t="str">
        <f>IF(ISBLANK(Tableau25[[#This Row],[Date de signature]]),"",UPPER(TEXT(Tableau25[[#This Row],[Date de signature]],"mmm")))</f>
        <v>JANV</v>
      </c>
      <c r="D141" s="62">
        <f>'2. Termes '!C163</f>
        <v>0</v>
      </c>
      <c r="E141" s="82">
        <f>'2. Termes '!F163</f>
        <v>0</v>
      </c>
      <c r="F141" s="63">
        <f>'2. Termes '!G163</f>
        <v>0</v>
      </c>
      <c r="G141" s="80">
        <f>'2. Termes '!H163</f>
        <v>0</v>
      </c>
      <c r="H141" s="80">
        <f>'2. Termes '!I163</f>
        <v>0</v>
      </c>
      <c r="I141" s="64">
        <f>'2. Termes '!J163</f>
        <v>0</v>
      </c>
      <c r="J141" s="65">
        <f>'2. Termes '!U163</f>
        <v>0</v>
      </c>
      <c r="K141" s="70">
        <f>'2. Termes '!V163</f>
        <v>0</v>
      </c>
      <c r="L141" s="66">
        <f>'2. Termes '!W163</f>
        <v>0</v>
      </c>
      <c r="M141" s="66">
        <f>'2. Termes '!Z163</f>
        <v>0</v>
      </c>
      <c r="N141" s="67">
        <f>'2. Termes '!AC163</f>
        <v>0</v>
      </c>
      <c r="O141" s="81">
        <f>'2. Termes '!AJ163</f>
        <v>0</v>
      </c>
      <c r="P141" s="72">
        <f>'2. Termes '!AK163</f>
        <v>0</v>
      </c>
      <c r="Q141" s="71">
        <f>'2. Termes '!AL163</f>
        <v>0</v>
      </c>
      <c r="R141" s="158">
        <f>'2. Termes '!AG163</f>
        <v>0</v>
      </c>
    </row>
    <row r="142" spans="2:18" ht="41.15" customHeight="1" x14ac:dyDescent="0.35">
      <c r="B142" s="180" t="str">
        <f>IF(ISBLANK(Tableau25[[#This Row],[Date de signature]]),"",UPPER(TEXT(Tableau25[[#This Row],[Date de signature]],"AAAA")))</f>
        <v>1900</v>
      </c>
      <c r="C142" s="180" t="str">
        <f>IF(ISBLANK(Tableau25[[#This Row],[Date de signature]]),"",UPPER(TEXT(Tableau25[[#This Row],[Date de signature]],"mmm")))</f>
        <v>JANV</v>
      </c>
      <c r="D142" s="62">
        <f>'2. Termes '!C164</f>
        <v>0</v>
      </c>
      <c r="E142" s="82">
        <f>'2. Termes '!F164</f>
        <v>0</v>
      </c>
      <c r="F142" s="63">
        <f>'2. Termes '!G164</f>
        <v>0</v>
      </c>
      <c r="G142" s="80">
        <f>'2. Termes '!H164</f>
        <v>0</v>
      </c>
      <c r="H142" s="80">
        <f>'2. Termes '!I164</f>
        <v>0</v>
      </c>
      <c r="I142" s="64">
        <f>'2. Termes '!J164</f>
        <v>0</v>
      </c>
      <c r="J142" s="65">
        <f>'2. Termes '!U164</f>
        <v>0</v>
      </c>
      <c r="K142" s="70">
        <f>'2. Termes '!V164</f>
        <v>0</v>
      </c>
      <c r="L142" s="66">
        <f>'2. Termes '!W164</f>
        <v>0</v>
      </c>
      <c r="M142" s="66">
        <f>'2. Termes '!Z164</f>
        <v>0</v>
      </c>
      <c r="N142" s="67">
        <f>'2. Termes '!AC164</f>
        <v>0</v>
      </c>
      <c r="O142" s="81">
        <f>'2. Termes '!AJ164</f>
        <v>0</v>
      </c>
      <c r="P142" s="72">
        <f>'2. Termes '!AK164</f>
        <v>0</v>
      </c>
      <c r="Q142" s="71">
        <f>'2. Termes '!AL164</f>
        <v>0</v>
      </c>
      <c r="R142" s="158">
        <f>'2. Termes '!AG164</f>
        <v>0</v>
      </c>
    </row>
    <row r="143" spans="2:18" ht="53.5" customHeight="1" x14ac:dyDescent="0.35">
      <c r="B143" s="180" t="str">
        <f>IF(ISBLANK(Tableau25[[#This Row],[Date de signature]]),"",UPPER(TEXT(Tableau25[[#This Row],[Date de signature]],"AAAA")))</f>
        <v>1900</v>
      </c>
      <c r="C143" s="180" t="str">
        <f>IF(ISBLANK(Tableau25[[#This Row],[Date de signature]]),"",UPPER(TEXT(Tableau25[[#This Row],[Date de signature]],"mmm")))</f>
        <v>JANV</v>
      </c>
      <c r="D143" s="62">
        <f>'2. Termes '!C165</f>
        <v>0</v>
      </c>
      <c r="E143" s="82">
        <f>'2. Termes '!F165</f>
        <v>0</v>
      </c>
      <c r="F143" s="63">
        <f>'2. Termes '!G165</f>
        <v>0</v>
      </c>
      <c r="G143" s="80">
        <f>'2. Termes '!H165</f>
        <v>0</v>
      </c>
      <c r="H143" s="80">
        <f>'2. Termes '!I165</f>
        <v>0</v>
      </c>
      <c r="I143" s="64">
        <f>'2. Termes '!J165</f>
        <v>0</v>
      </c>
      <c r="J143" s="65">
        <f>'2. Termes '!U165</f>
        <v>0</v>
      </c>
      <c r="K143" s="70">
        <f>'2. Termes '!V165</f>
        <v>0</v>
      </c>
      <c r="L143" s="66">
        <f>'2. Termes '!W165</f>
        <v>0</v>
      </c>
      <c r="M143" s="66">
        <f>'2. Termes '!Z165</f>
        <v>0</v>
      </c>
      <c r="N143" s="67">
        <f>'2. Termes '!AC165</f>
        <v>0</v>
      </c>
      <c r="O143" s="81">
        <f>'2. Termes '!AJ165</f>
        <v>0</v>
      </c>
      <c r="P143" s="72">
        <f>'2. Termes '!AK165</f>
        <v>0</v>
      </c>
      <c r="Q143" s="71">
        <f>'2. Termes '!AL165</f>
        <v>0</v>
      </c>
      <c r="R143" s="158">
        <f>'2. Termes '!AG165</f>
        <v>0</v>
      </c>
    </row>
    <row r="144" spans="2:18" ht="33.65" customHeight="1" x14ac:dyDescent="0.35">
      <c r="B144" s="180" t="str">
        <f>IF(ISBLANK(Tableau25[[#This Row],[Date de signature]]),"",UPPER(TEXT(Tableau25[[#This Row],[Date de signature]],"AAAA")))</f>
        <v>1900</v>
      </c>
      <c r="C144" s="180" t="str">
        <f>IF(ISBLANK(Tableau25[[#This Row],[Date de signature]]),"",UPPER(TEXT(Tableau25[[#This Row],[Date de signature]],"mmm")))</f>
        <v>JANV</v>
      </c>
      <c r="D144" s="62">
        <f>'2. Termes '!C166</f>
        <v>0</v>
      </c>
      <c r="E144" s="82">
        <f>'2. Termes '!F166</f>
        <v>0</v>
      </c>
      <c r="F144" s="63">
        <f>'2. Termes '!G166</f>
        <v>0</v>
      </c>
      <c r="G144" s="80">
        <f>'2. Termes '!H166</f>
        <v>0</v>
      </c>
      <c r="H144" s="80">
        <f>'2. Termes '!I166</f>
        <v>0</v>
      </c>
      <c r="I144" s="64">
        <f>'2. Termes '!J166</f>
        <v>0</v>
      </c>
      <c r="J144" s="65">
        <f>'2. Termes '!U166</f>
        <v>0</v>
      </c>
      <c r="K144" s="70">
        <f>'2. Termes '!V166</f>
        <v>0</v>
      </c>
      <c r="L144" s="66">
        <f>'2. Termes '!W166</f>
        <v>0</v>
      </c>
      <c r="M144" s="66">
        <f>'2. Termes '!Z166</f>
        <v>0</v>
      </c>
      <c r="N144" s="67">
        <f>'2. Termes '!AC166</f>
        <v>0</v>
      </c>
      <c r="O144" s="81">
        <f>'2. Termes '!AJ166</f>
        <v>0</v>
      </c>
      <c r="P144" s="72">
        <f>'2. Termes '!AK166</f>
        <v>0</v>
      </c>
      <c r="Q144" s="71">
        <f>'2. Termes '!AL166</f>
        <v>0</v>
      </c>
      <c r="R144" s="158">
        <f>'2. Termes '!AG166</f>
        <v>0</v>
      </c>
    </row>
    <row r="145" spans="2:18" ht="172" customHeight="1" x14ac:dyDescent="0.35">
      <c r="B145" s="180" t="str">
        <f>IF(ISBLANK(Tableau25[[#This Row],[Date de signature]]),"",UPPER(TEXT(Tableau25[[#This Row],[Date de signature]],"AAAA")))</f>
        <v>1900</v>
      </c>
      <c r="C145" s="180" t="str">
        <f>IF(ISBLANK(Tableau25[[#This Row],[Date de signature]]),"",UPPER(TEXT(Tableau25[[#This Row],[Date de signature]],"mmm")))</f>
        <v>JANV</v>
      </c>
      <c r="D145" s="62">
        <f>'2. Termes '!C167</f>
        <v>0</v>
      </c>
      <c r="E145" s="82">
        <f>'2. Termes '!F167</f>
        <v>0</v>
      </c>
      <c r="F145" s="63">
        <f>'2. Termes '!G167</f>
        <v>0</v>
      </c>
      <c r="G145" s="80">
        <f>'2. Termes '!H167</f>
        <v>0</v>
      </c>
      <c r="H145" s="80">
        <f>'2. Termes '!I167</f>
        <v>0</v>
      </c>
      <c r="I145" s="64">
        <f>'2. Termes '!J167</f>
        <v>0</v>
      </c>
      <c r="J145" s="65">
        <f>'2. Termes '!U167</f>
        <v>0</v>
      </c>
      <c r="K145" s="70">
        <f>'2. Termes '!V167</f>
        <v>0</v>
      </c>
      <c r="L145" s="66">
        <f>'2. Termes '!W167</f>
        <v>0</v>
      </c>
      <c r="M145" s="66">
        <f>'2. Termes '!Z167</f>
        <v>0</v>
      </c>
      <c r="N145" s="67">
        <f>'2. Termes '!AC167</f>
        <v>0</v>
      </c>
      <c r="O145" s="81">
        <f>'2. Termes '!AJ167</f>
        <v>0</v>
      </c>
      <c r="P145" s="72">
        <f>'2. Termes '!AK167</f>
        <v>0</v>
      </c>
      <c r="Q145" s="71">
        <f>'2. Termes '!AL167</f>
        <v>0</v>
      </c>
      <c r="R145" s="158">
        <f>'2. Termes '!AG167</f>
        <v>0</v>
      </c>
    </row>
    <row r="146" spans="2:18" ht="172" customHeight="1" x14ac:dyDescent="0.35">
      <c r="B146" s="180" t="str">
        <f>IF(ISBLANK(Tableau25[[#This Row],[Date de signature]]),"",UPPER(TEXT(Tableau25[[#This Row],[Date de signature]],"AAAA")))</f>
        <v>1900</v>
      </c>
      <c r="C146" s="180" t="str">
        <f>IF(ISBLANK(Tableau25[[#This Row],[Date de signature]]),"",UPPER(TEXT(Tableau25[[#This Row],[Date de signature]],"mmm")))</f>
        <v>JANV</v>
      </c>
      <c r="D146" s="62">
        <f>'2. Termes '!C168</f>
        <v>0</v>
      </c>
      <c r="E146" s="82">
        <f>'2. Termes '!F168</f>
        <v>0</v>
      </c>
      <c r="F146" s="63">
        <f>'2. Termes '!G168</f>
        <v>0</v>
      </c>
      <c r="G146" s="80">
        <f>'2. Termes '!H168</f>
        <v>0</v>
      </c>
      <c r="H146" s="80">
        <f>'2. Termes '!I168</f>
        <v>0</v>
      </c>
      <c r="I146" s="64">
        <f>'2. Termes '!J168</f>
        <v>0</v>
      </c>
      <c r="J146" s="65">
        <f>'2. Termes '!U168</f>
        <v>0</v>
      </c>
      <c r="K146" s="70">
        <f>'2. Termes '!V168</f>
        <v>0</v>
      </c>
      <c r="L146" s="66">
        <f>'2. Termes '!W168</f>
        <v>0</v>
      </c>
      <c r="M146" s="66">
        <f>'2. Termes '!Z168</f>
        <v>0</v>
      </c>
      <c r="N146" s="67">
        <f>'2. Termes '!AC168</f>
        <v>0</v>
      </c>
      <c r="O146" s="81">
        <f>'2. Termes '!AJ168</f>
        <v>0</v>
      </c>
      <c r="P146" s="72">
        <f>'2. Termes '!AK168</f>
        <v>0</v>
      </c>
      <c r="Q146" s="71">
        <f>'2. Termes '!AL168</f>
        <v>0</v>
      </c>
      <c r="R146" s="158">
        <f>'2. Termes '!AG168</f>
        <v>0</v>
      </c>
    </row>
    <row r="147" spans="2:18" ht="178.5" customHeight="1" x14ac:dyDescent="0.35">
      <c r="B147" s="180" t="str">
        <f>IF(ISBLANK(Tableau25[[#This Row],[Date de signature]]),"",UPPER(TEXT(Tableau25[[#This Row],[Date de signature]],"AAAA")))</f>
        <v>1900</v>
      </c>
      <c r="C147" s="180" t="str">
        <f>IF(ISBLANK(Tableau25[[#This Row],[Date de signature]]),"",UPPER(TEXT(Tableau25[[#This Row],[Date de signature]],"mmm")))</f>
        <v>JANV</v>
      </c>
      <c r="D147" s="62">
        <f>'2. Termes '!C169</f>
        <v>0</v>
      </c>
      <c r="E147" s="82">
        <f>'2. Termes '!F169</f>
        <v>0</v>
      </c>
      <c r="F147" s="63">
        <f>'2. Termes '!G169</f>
        <v>0</v>
      </c>
      <c r="G147" s="80">
        <f>'2. Termes '!H169</f>
        <v>0</v>
      </c>
      <c r="H147" s="80">
        <f>'2. Termes '!I169</f>
        <v>0</v>
      </c>
      <c r="I147" s="64">
        <f>'2. Termes '!J169</f>
        <v>0</v>
      </c>
      <c r="J147" s="65">
        <f>'2. Termes '!U169</f>
        <v>0</v>
      </c>
      <c r="K147" s="70">
        <f>'2. Termes '!V169</f>
        <v>0</v>
      </c>
      <c r="L147" s="66">
        <f>'2. Termes '!W169</f>
        <v>0</v>
      </c>
      <c r="M147" s="66">
        <f>'2. Termes '!Z169</f>
        <v>0</v>
      </c>
      <c r="N147" s="67">
        <f>'2. Termes '!AC169</f>
        <v>0</v>
      </c>
      <c r="O147" s="81">
        <f>'2. Termes '!AJ169</f>
        <v>0</v>
      </c>
      <c r="P147" s="72">
        <f>'2. Termes '!AK169</f>
        <v>0</v>
      </c>
      <c r="Q147" s="71">
        <f>'2. Termes '!AL169</f>
        <v>0</v>
      </c>
      <c r="R147" s="158">
        <f>'2. Termes '!AG169</f>
        <v>0</v>
      </c>
    </row>
    <row r="148" spans="2:18" ht="230.5" customHeight="1" x14ac:dyDescent="0.35">
      <c r="B148" s="180" t="str">
        <f>IF(ISBLANK(Tableau25[[#This Row],[Date de signature]]),"",UPPER(TEXT(Tableau25[[#This Row],[Date de signature]],"AAAA")))</f>
        <v>1900</v>
      </c>
      <c r="C148" s="180" t="str">
        <f>IF(ISBLANK(Tableau25[[#This Row],[Date de signature]]),"",UPPER(TEXT(Tableau25[[#This Row],[Date de signature]],"mmm")))</f>
        <v>JANV</v>
      </c>
      <c r="D148" s="62">
        <f>'2. Termes '!C170</f>
        <v>0</v>
      </c>
      <c r="E148" s="82">
        <f>'2. Termes '!F170</f>
        <v>0</v>
      </c>
      <c r="F148" s="63">
        <f>'2. Termes '!G170</f>
        <v>0</v>
      </c>
      <c r="G148" s="80">
        <f>'2. Termes '!H170</f>
        <v>0</v>
      </c>
      <c r="H148" s="80">
        <f>'2. Termes '!I170</f>
        <v>0</v>
      </c>
      <c r="I148" s="64">
        <f>'2. Termes '!J170</f>
        <v>0</v>
      </c>
      <c r="J148" s="65">
        <f>'2. Termes '!U170</f>
        <v>0</v>
      </c>
      <c r="K148" s="70">
        <f>'2. Termes '!V170</f>
        <v>0</v>
      </c>
      <c r="L148" s="66">
        <f>'2. Termes '!W170</f>
        <v>0</v>
      </c>
      <c r="M148" s="66">
        <f>'2. Termes '!Z170</f>
        <v>0</v>
      </c>
      <c r="N148" s="67">
        <f>'2. Termes '!AC170</f>
        <v>0</v>
      </c>
      <c r="O148" s="81">
        <f>'2. Termes '!AJ170</f>
        <v>0</v>
      </c>
      <c r="P148" s="72">
        <f>'2. Termes '!AK170</f>
        <v>0</v>
      </c>
      <c r="Q148" s="71">
        <f>'2. Termes '!AL170</f>
        <v>0</v>
      </c>
      <c r="R148" s="158">
        <f>'2. Termes '!AG170</f>
        <v>0</v>
      </c>
    </row>
    <row r="149" spans="2:18" ht="219.65" customHeight="1" x14ac:dyDescent="0.35">
      <c r="B149" s="180" t="str">
        <f>IF(ISBLANK(Tableau25[[#This Row],[Date de signature]]),"",UPPER(TEXT(Tableau25[[#This Row],[Date de signature]],"AAAA")))</f>
        <v>1900</v>
      </c>
      <c r="C149" s="180" t="str">
        <f>IF(ISBLANK(Tableau25[[#This Row],[Date de signature]]),"",UPPER(TEXT(Tableau25[[#This Row],[Date de signature]],"mmm")))</f>
        <v>JANV</v>
      </c>
      <c r="D149" s="62">
        <f>'2. Termes '!C171</f>
        <v>0</v>
      </c>
      <c r="E149" s="82">
        <f>'2. Termes '!F171</f>
        <v>0</v>
      </c>
      <c r="F149" s="63">
        <f>'2. Termes '!G171</f>
        <v>0</v>
      </c>
      <c r="G149" s="80">
        <f>'2. Termes '!H171</f>
        <v>0</v>
      </c>
      <c r="H149" s="80">
        <f>'2. Termes '!I171</f>
        <v>0</v>
      </c>
      <c r="I149" s="64">
        <f>'2. Termes '!J171</f>
        <v>0</v>
      </c>
      <c r="J149" s="65">
        <f>'2. Termes '!U171</f>
        <v>0</v>
      </c>
      <c r="K149" s="70">
        <f>'2. Termes '!V171</f>
        <v>0</v>
      </c>
      <c r="L149" s="66">
        <f>'2. Termes '!W171</f>
        <v>0</v>
      </c>
      <c r="M149" s="66">
        <f>'2. Termes '!Z171</f>
        <v>0</v>
      </c>
      <c r="N149" s="67">
        <f>'2. Termes '!AC171</f>
        <v>0</v>
      </c>
      <c r="O149" s="81">
        <f>'2. Termes '!AJ171</f>
        <v>0</v>
      </c>
      <c r="P149" s="72">
        <f>'2. Termes '!AK171</f>
        <v>0</v>
      </c>
      <c r="Q149" s="71">
        <f>'2. Termes '!AL171</f>
        <v>0</v>
      </c>
      <c r="R149" s="158">
        <f>'2. Termes '!AG171</f>
        <v>0</v>
      </c>
    </row>
    <row r="150" spans="2:18" ht="179.5" customHeight="1" x14ac:dyDescent="0.35">
      <c r="B150" s="180" t="str">
        <f>IF(ISBLANK(Tableau25[[#This Row],[Date de signature]]),"",UPPER(TEXT(Tableau25[[#This Row],[Date de signature]],"AAAA")))</f>
        <v>1900</v>
      </c>
      <c r="C150" s="180" t="str">
        <f>IF(ISBLANK(Tableau25[[#This Row],[Date de signature]]),"",UPPER(TEXT(Tableau25[[#This Row],[Date de signature]],"mmm")))</f>
        <v>JANV</v>
      </c>
      <c r="D150" s="62">
        <f>'2. Termes '!C172</f>
        <v>0</v>
      </c>
      <c r="E150" s="82">
        <f>'2. Termes '!F172</f>
        <v>0</v>
      </c>
      <c r="F150" s="63">
        <f>'2. Termes '!G172</f>
        <v>0</v>
      </c>
      <c r="G150" s="80">
        <f>'2. Termes '!H172</f>
        <v>0</v>
      </c>
      <c r="H150" s="80">
        <f>'2. Termes '!I172</f>
        <v>0</v>
      </c>
      <c r="I150" s="64">
        <f>'2. Termes '!J172</f>
        <v>0</v>
      </c>
      <c r="J150" s="65">
        <f>'2. Termes '!U172</f>
        <v>0</v>
      </c>
      <c r="K150" s="70">
        <f>'2. Termes '!V172</f>
        <v>0</v>
      </c>
      <c r="L150" s="66">
        <f>'2. Termes '!W172</f>
        <v>0</v>
      </c>
      <c r="M150" s="66">
        <f>'2. Termes '!Z172</f>
        <v>0</v>
      </c>
      <c r="N150" s="67">
        <f>'2. Termes '!AC172</f>
        <v>0</v>
      </c>
      <c r="O150" s="81">
        <f>'2. Termes '!AJ172</f>
        <v>0</v>
      </c>
      <c r="P150" s="72">
        <f>'2. Termes '!AK172</f>
        <v>0</v>
      </c>
      <c r="Q150" s="71">
        <f>'2. Termes '!AL172</f>
        <v>0</v>
      </c>
      <c r="R150" s="158">
        <f>'2. Termes '!AG172</f>
        <v>0</v>
      </c>
    </row>
    <row r="151" spans="2:18" ht="209.5" customHeight="1" x14ac:dyDescent="0.35">
      <c r="B151" s="180" t="str">
        <f>IF(ISBLANK(Tableau25[[#This Row],[Date de signature]]),"",UPPER(TEXT(Tableau25[[#This Row],[Date de signature]],"AAAA")))</f>
        <v>1900</v>
      </c>
      <c r="C151" s="180" t="str">
        <f>IF(ISBLANK(Tableau25[[#This Row],[Date de signature]]),"",UPPER(TEXT(Tableau25[[#This Row],[Date de signature]],"mmm")))</f>
        <v>JANV</v>
      </c>
      <c r="D151" s="62">
        <f>'2. Termes '!C173</f>
        <v>0</v>
      </c>
      <c r="E151" s="82">
        <f>'2. Termes '!F173</f>
        <v>0</v>
      </c>
      <c r="F151" s="63">
        <f>'2. Termes '!G173</f>
        <v>0</v>
      </c>
      <c r="G151" s="80">
        <f>'2. Termes '!H173</f>
        <v>0</v>
      </c>
      <c r="H151" s="80">
        <f>'2. Termes '!I173</f>
        <v>0</v>
      </c>
      <c r="I151" s="64">
        <f>'2. Termes '!J173</f>
        <v>0</v>
      </c>
      <c r="J151" s="65">
        <f>'2. Termes '!U173</f>
        <v>0</v>
      </c>
      <c r="K151" s="70">
        <f>'2. Termes '!V173</f>
        <v>0</v>
      </c>
      <c r="L151" s="66">
        <f>'2. Termes '!W173</f>
        <v>0</v>
      </c>
      <c r="M151" s="66">
        <f>'2. Termes '!Z173</f>
        <v>0</v>
      </c>
      <c r="N151" s="67">
        <f>'2. Termes '!AC173</f>
        <v>0</v>
      </c>
      <c r="O151" s="81">
        <f>'2. Termes '!AJ173</f>
        <v>0</v>
      </c>
      <c r="P151" s="72">
        <f>'2. Termes '!AK173</f>
        <v>0</v>
      </c>
      <c r="Q151" s="71">
        <f>'2. Termes '!AL173</f>
        <v>0</v>
      </c>
      <c r="R151" s="158">
        <f>'2. Termes '!AG173</f>
        <v>0</v>
      </c>
    </row>
    <row r="152" spans="2:18" ht="392.15" customHeight="1" x14ac:dyDescent="0.35">
      <c r="B152" s="180" t="str">
        <f>IF(ISBLANK(Tableau25[[#This Row],[Date de signature]]),"",UPPER(TEXT(Tableau25[[#This Row],[Date de signature]],"AAAA")))</f>
        <v>1900</v>
      </c>
      <c r="C152" s="180" t="str">
        <f>IF(ISBLANK(Tableau25[[#This Row],[Date de signature]]),"",UPPER(TEXT(Tableau25[[#This Row],[Date de signature]],"mmm")))</f>
        <v>JANV</v>
      </c>
      <c r="D152" s="62">
        <f>'2. Termes '!C176</f>
        <v>0</v>
      </c>
      <c r="E152" s="82">
        <f>'2. Termes '!F176</f>
        <v>0</v>
      </c>
      <c r="F152" s="63">
        <f>'2. Termes '!G176</f>
        <v>0</v>
      </c>
      <c r="G152" s="80">
        <f>'2. Termes '!H176</f>
        <v>0</v>
      </c>
      <c r="H152" s="80">
        <f>'2. Termes '!I176</f>
        <v>0</v>
      </c>
      <c r="I152" s="64">
        <f>'2. Termes '!J176</f>
        <v>0</v>
      </c>
      <c r="J152" s="65">
        <f>'2. Termes '!U176</f>
        <v>0</v>
      </c>
      <c r="K152" s="70">
        <f>'2. Termes '!V176</f>
        <v>0</v>
      </c>
      <c r="L152" s="66">
        <f>'2. Termes '!W176</f>
        <v>0</v>
      </c>
      <c r="M152" s="66">
        <f>'2. Termes '!Z176</f>
        <v>0</v>
      </c>
      <c r="N152" s="67">
        <f>'2. Termes '!AC176</f>
        <v>0</v>
      </c>
      <c r="O152" s="81">
        <f>'2. Termes '!AJ176</f>
        <v>0</v>
      </c>
      <c r="P152" s="72">
        <f>'2. Termes '!AK176</f>
        <v>0</v>
      </c>
      <c r="Q152" s="71">
        <f>'2. Termes '!AL176</f>
        <v>0</v>
      </c>
      <c r="R152" s="158">
        <f>'2. Termes '!AG176</f>
        <v>0</v>
      </c>
    </row>
    <row r="153" spans="2:18" ht="191.15" customHeight="1" x14ac:dyDescent="0.35">
      <c r="B153" s="180" t="str">
        <f>IF(ISBLANK(Tableau25[[#This Row],[Date de signature]]),"",UPPER(TEXT(Tableau25[[#This Row],[Date de signature]],"AAAA")))</f>
        <v>1900</v>
      </c>
      <c r="C153" s="180" t="str">
        <f>IF(ISBLANK(Tableau25[[#This Row],[Date de signature]]),"",UPPER(TEXT(Tableau25[[#This Row],[Date de signature]],"mmm")))</f>
        <v>JANV</v>
      </c>
      <c r="D153" s="62">
        <f>'2. Termes '!C177</f>
        <v>0</v>
      </c>
      <c r="E153" s="82">
        <f>'2. Termes '!F177</f>
        <v>0</v>
      </c>
      <c r="F153" s="63">
        <f>'2. Termes '!G177</f>
        <v>0</v>
      </c>
      <c r="G153" s="80">
        <f>'2. Termes '!H177</f>
        <v>0</v>
      </c>
      <c r="H153" s="80">
        <f>'2. Termes '!I177</f>
        <v>0</v>
      </c>
      <c r="I153" s="64">
        <f>'2. Termes '!J177</f>
        <v>0</v>
      </c>
      <c r="J153" s="65">
        <f>'2. Termes '!U177</f>
        <v>0</v>
      </c>
      <c r="K153" s="70">
        <f>'2. Termes '!V177</f>
        <v>0</v>
      </c>
      <c r="L153" s="66">
        <f>'2. Termes '!W177</f>
        <v>0</v>
      </c>
      <c r="M153" s="66">
        <f>'2. Termes '!Z177</f>
        <v>0</v>
      </c>
      <c r="N153" s="67">
        <f>'2. Termes '!AC177</f>
        <v>0</v>
      </c>
      <c r="O153" s="81">
        <f>'2. Termes '!AJ177</f>
        <v>0</v>
      </c>
      <c r="P153" s="72">
        <f>'2. Termes '!AK177</f>
        <v>0</v>
      </c>
      <c r="Q153" s="71">
        <f>'2. Termes '!AL177</f>
        <v>0</v>
      </c>
      <c r="R153" s="158">
        <f>'2. Termes '!AG177</f>
        <v>0</v>
      </c>
    </row>
    <row r="154" spans="2:18" ht="172" customHeight="1" x14ac:dyDescent="0.35">
      <c r="B154" s="180" t="str">
        <f>IF(ISBLANK(Tableau25[[#This Row],[Date de signature]]),"",UPPER(TEXT(Tableau25[[#This Row],[Date de signature]],"AAAA")))</f>
        <v>1900</v>
      </c>
      <c r="C154" s="180" t="str">
        <f>IF(ISBLANK(Tableau25[[#This Row],[Date de signature]]),"",UPPER(TEXT(Tableau25[[#This Row],[Date de signature]],"mmm")))</f>
        <v>JANV</v>
      </c>
      <c r="D154" s="62">
        <f>'2. Termes '!C178</f>
        <v>0</v>
      </c>
      <c r="E154" s="82">
        <f>'2. Termes '!F178</f>
        <v>0</v>
      </c>
      <c r="F154" s="63">
        <f>'2. Termes '!G178</f>
        <v>0</v>
      </c>
      <c r="G154" s="80">
        <f>'2. Termes '!H178</f>
        <v>0</v>
      </c>
      <c r="H154" s="80">
        <f>'2. Termes '!I178</f>
        <v>0</v>
      </c>
      <c r="I154" s="64">
        <f>'2. Termes '!J178</f>
        <v>0</v>
      </c>
      <c r="J154" s="65">
        <f>'2. Termes '!U178</f>
        <v>0</v>
      </c>
      <c r="K154" s="70">
        <f>'2. Termes '!V178</f>
        <v>0</v>
      </c>
      <c r="L154" s="66">
        <f>'2. Termes '!W178</f>
        <v>0</v>
      </c>
      <c r="M154" s="66">
        <f>'2. Termes '!Z178</f>
        <v>0</v>
      </c>
      <c r="N154" s="67">
        <f>'2. Termes '!AC178</f>
        <v>0</v>
      </c>
      <c r="O154" s="81">
        <f>'2. Termes '!AJ178</f>
        <v>0</v>
      </c>
      <c r="P154" s="72">
        <f>'2. Termes '!AK178</f>
        <v>0</v>
      </c>
      <c r="Q154" s="71">
        <f>'2. Termes '!AL178</f>
        <v>0</v>
      </c>
      <c r="R154" s="158">
        <f>'2. Termes '!AG178</f>
        <v>0</v>
      </c>
    </row>
    <row r="155" spans="2:18" ht="218.15" customHeight="1" x14ac:dyDescent="0.35">
      <c r="B155" s="180" t="str">
        <f>IF(ISBLANK(Tableau25[[#This Row],[Date de signature]]),"",UPPER(TEXT(Tableau25[[#This Row],[Date de signature]],"AAAA")))</f>
        <v>1900</v>
      </c>
      <c r="C155" s="180" t="str">
        <f>IF(ISBLANK(Tableau25[[#This Row],[Date de signature]]),"",UPPER(TEXT(Tableau25[[#This Row],[Date de signature]],"mmm")))</f>
        <v>JANV</v>
      </c>
      <c r="D155" s="62">
        <f>'2. Termes '!C179</f>
        <v>0</v>
      </c>
      <c r="E155" s="82">
        <f>'2. Termes '!F179</f>
        <v>0</v>
      </c>
      <c r="F155" s="63">
        <f>'2. Termes '!G179</f>
        <v>0</v>
      </c>
      <c r="G155" s="80">
        <f>'2. Termes '!H179</f>
        <v>0</v>
      </c>
      <c r="H155" s="80">
        <f>'2. Termes '!I179</f>
        <v>0</v>
      </c>
      <c r="I155" s="64">
        <f>'2. Termes '!J179</f>
        <v>0</v>
      </c>
      <c r="J155" s="65">
        <f>'2. Termes '!U179</f>
        <v>0</v>
      </c>
      <c r="K155" s="70">
        <f>'2. Termes '!V179</f>
        <v>0</v>
      </c>
      <c r="L155" s="66">
        <f>'2. Termes '!W179</f>
        <v>0</v>
      </c>
      <c r="M155" s="66">
        <f>'2. Termes '!Z179</f>
        <v>0</v>
      </c>
      <c r="N155" s="67">
        <f>'2. Termes '!AC179</f>
        <v>0</v>
      </c>
      <c r="O155" s="81">
        <f>'2. Termes '!AJ179</f>
        <v>0</v>
      </c>
      <c r="P155" s="72">
        <f>'2. Termes '!AK179</f>
        <v>0</v>
      </c>
      <c r="Q155" s="71">
        <f>'2. Termes '!AL179</f>
        <v>0</v>
      </c>
      <c r="R155" s="158">
        <f>'2. Termes '!AG179</f>
        <v>0</v>
      </c>
    </row>
    <row r="156" spans="2:18" ht="93" customHeight="1" x14ac:dyDescent="0.35">
      <c r="B156" s="180" t="str">
        <f>IF(ISBLANK(Tableau25[[#This Row],[Date de signature]]),"",UPPER(TEXT(Tableau25[[#This Row],[Date de signature]],"AAAA")))</f>
        <v>1900</v>
      </c>
      <c r="C156" s="180" t="str">
        <f>IF(ISBLANK(Tableau25[[#This Row],[Date de signature]]),"",UPPER(TEXT(Tableau25[[#This Row],[Date de signature]],"mmm")))</f>
        <v>JANV</v>
      </c>
      <c r="D156" s="62">
        <f>'2. Termes '!C180</f>
        <v>0</v>
      </c>
      <c r="E156" s="82">
        <f>'2. Termes '!F180</f>
        <v>0</v>
      </c>
      <c r="F156" s="63">
        <f>'2. Termes '!G180</f>
        <v>0</v>
      </c>
      <c r="G156" s="80">
        <f>'2. Termes '!H180</f>
        <v>0</v>
      </c>
      <c r="H156" s="80">
        <f>'2. Termes '!I180</f>
        <v>0</v>
      </c>
      <c r="I156" s="64">
        <f>'2. Termes '!J180</f>
        <v>0</v>
      </c>
      <c r="J156" s="65">
        <f>'2. Termes '!U180</f>
        <v>0</v>
      </c>
      <c r="K156" s="70">
        <f>'2. Termes '!V180</f>
        <v>0</v>
      </c>
      <c r="L156" s="66">
        <f>'2. Termes '!W180</f>
        <v>0</v>
      </c>
      <c r="M156" s="66">
        <f>'2. Termes '!Z180</f>
        <v>0</v>
      </c>
      <c r="N156" s="67">
        <f>'2. Termes '!AC180</f>
        <v>0</v>
      </c>
      <c r="O156" s="81">
        <f>'2. Termes '!AJ180</f>
        <v>0</v>
      </c>
      <c r="P156" s="72">
        <f>'2. Termes '!AK180</f>
        <v>0</v>
      </c>
      <c r="Q156" s="71">
        <f>'2. Termes '!AL180</f>
        <v>0</v>
      </c>
      <c r="R156" s="158">
        <f>'2. Termes '!AG180</f>
        <v>0</v>
      </c>
    </row>
    <row r="157" spans="2:18" ht="306.64999999999998" customHeight="1" x14ac:dyDescent="0.35">
      <c r="B157" s="180" t="str">
        <f>IF(ISBLANK(Tableau25[[#This Row],[Date de signature]]),"",UPPER(TEXT(Tableau25[[#This Row],[Date de signature]],"AAAA")))</f>
        <v>1900</v>
      </c>
      <c r="C157" s="180" t="str">
        <f>IF(ISBLANK(Tableau25[[#This Row],[Date de signature]]),"",UPPER(TEXT(Tableau25[[#This Row],[Date de signature]],"mmm")))</f>
        <v>JANV</v>
      </c>
      <c r="D157" s="62">
        <f>'2. Termes '!C181</f>
        <v>0</v>
      </c>
      <c r="E157" s="82">
        <f>'2. Termes '!F181</f>
        <v>0</v>
      </c>
      <c r="F157" s="63">
        <f>'2. Termes '!G181</f>
        <v>0</v>
      </c>
      <c r="G157" s="80">
        <f>'2. Termes '!H181</f>
        <v>0</v>
      </c>
      <c r="H157" s="80">
        <f>'2. Termes '!I181</f>
        <v>0</v>
      </c>
      <c r="I157" s="64">
        <f>'2. Termes '!J181</f>
        <v>0</v>
      </c>
      <c r="J157" s="65">
        <f>'2. Termes '!U181</f>
        <v>0</v>
      </c>
      <c r="K157" s="70">
        <f>'2. Termes '!V181</f>
        <v>0</v>
      </c>
      <c r="L157" s="66">
        <f>'2. Termes '!W181</f>
        <v>0</v>
      </c>
      <c r="M157" s="66">
        <f>'2. Termes '!Z181</f>
        <v>0</v>
      </c>
      <c r="N157" s="67">
        <f>'2. Termes '!AC181</f>
        <v>0</v>
      </c>
      <c r="O157" s="81">
        <f>'2. Termes '!AJ181</f>
        <v>0</v>
      </c>
      <c r="P157" s="72">
        <f>'2. Termes '!AK181</f>
        <v>0</v>
      </c>
      <c r="Q157" s="71">
        <f>'2. Termes '!AL181</f>
        <v>0</v>
      </c>
      <c r="R157" s="158">
        <f>'2. Termes '!AG181</f>
        <v>0</v>
      </c>
    </row>
    <row r="158" spans="2:18" ht="340" customHeight="1" x14ac:dyDescent="0.35">
      <c r="B158" s="180" t="str">
        <f>IF(ISBLANK(Tableau25[[#This Row],[Date de signature]]),"",UPPER(TEXT(Tableau25[[#This Row],[Date de signature]],"AAAA")))</f>
        <v>1900</v>
      </c>
      <c r="C158" s="180" t="str">
        <f>IF(ISBLANK(Tableau25[[#This Row],[Date de signature]]),"",UPPER(TEXT(Tableau25[[#This Row],[Date de signature]],"mmm")))</f>
        <v>JANV</v>
      </c>
      <c r="D158" s="62">
        <f>'2. Termes '!C182</f>
        <v>0</v>
      </c>
      <c r="E158" s="82">
        <f>'2. Termes '!F182</f>
        <v>0</v>
      </c>
      <c r="F158" s="63">
        <f>'2. Termes '!G182</f>
        <v>0</v>
      </c>
      <c r="G158" s="80">
        <f>'2. Termes '!H182</f>
        <v>0</v>
      </c>
      <c r="H158" s="80">
        <f>'2. Termes '!I182</f>
        <v>0</v>
      </c>
      <c r="I158" s="64">
        <f>'2. Termes '!J182</f>
        <v>0</v>
      </c>
      <c r="J158" s="65">
        <f>'2. Termes '!U182</f>
        <v>0</v>
      </c>
      <c r="K158" s="70">
        <f>'2. Termes '!V182</f>
        <v>0</v>
      </c>
      <c r="L158" s="66">
        <f>'2. Termes '!W182</f>
        <v>0</v>
      </c>
      <c r="M158" s="66">
        <f>'2. Termes '!Z182</f>
        <v>0</v>
      </c>
      <c r="N158" s="67">
        <f>'2. Termes '!AC182</f>
        <v>0</v>
      </c>
      <c r="O158" s="81">
        <f>'2. Termes '!AJ182</f>
        <v>0</v>
      </c>
      <c r="P158" s="72">
        <f>'2. Termes '!AK182</f>
        <v>0</v>
      </c>
      <c r="Q158" s="71">
        <f>'2. Termes '!AL182</f>
        <v>0</v>
      </c>
      <c r="R158" s="158">
        <f>'2. Termes '!AG182</f>
        <v>0</v>
      </c>
    </row>
    <row r="159" spans="2:18" ht="289.5" customHeight="1" x14ac:dyDescent="0.35">
      <c r="B159" s="180" t="str">
        <f>IF(ISBLANK(Tableau25[[#This Row],[Date de signature]]),"",UPPER(TEXT(Tableau25[[#This Row],[Date de signature]],"AAAA")))</f>
        <v>1900</v>
      </c>
      <c r="C159" s="180" t="str">
        <f>IF(ISBLANK(Tableau25[[#This Row],[Date de signature]]),"",UPPER(TEXT(Tableau25[[#This Row],[Date de signature]],"mmm")))</f>
        <v>JANV</v>
      </c>
      <c r="D159" s="62">
        <f>'2. Termes '!C183</f>
        <v>0</v>
      </c>
      <c r="E159" s="82">
        <f>'2. Termes '!F183</f>
        <v>0</v>
      </c>
      <c r="F159" s="63">
        <f>'2. Termes '!G183</f>
        <v>0</v>
      </c>
      <c r="G159" s="80">
        <f>'2. Termes '!H183</f>
        <v>0</v>
      </c>
      <c r="H159" s="80">
        <f>'2. Termes '!I183</f>
        <v>0</v>
      </c>
      <c r="I159" s="64">
        <f>'2. Termes '!J183</f>
        <v>0</v>
      </c>
      <c r="J159" s="65">
        <f>'2. Termes '!U183</f>
        <v>0</v>
      </c>
      <c r="K159" s="70">
        <f>'2. Termes '!V183</f>
        <v>0</v>
      </c>
      <c r="L159" s="66">
        <f>'2. Termes '!W183</f>
        <v>0</v>
      </c>
      <c r="M159" s="66">
        <f>'2. Termes '!Z183</f>
        <v>0</v>
      </c>
      <c r="N159" s="67">
        <f>'2. Termes '!AC183</f>
        <v>0</v>
      </c>
      <c r="O159" s="81">
        <f>'2. Termes '!AJ183</f>
        <v>0</v>
      </c>
      <c r="P159" s="72">
        <f>'2. Termes '!AK183</f>
        <v>0</v>
      </c>
      <c r="Q159" s="71">
        <f>'2. Termes '!AL183</f>
        <v>0</v>
      </c>
      <c r="R159" s="158">
        <f>'2. Termes '!AG183</f>
        <v>0</v>
      </c>
    </row>
    <row r="160" spans="2:18" ht="212.5" customHeight="1" x14ac:dyDescent="0.35">
      <c r="B160" s="180" t="str">
        <f>IF(ISBLANK(Tableau25[[#This Row],[Date de signature]]),"",UPPER(TEXT(Tableau25[[#This Row],[Date de signature]],"AAAA")))</f>
        <v>1900</v>
      </c>
      <c r="C160" s="180" t="str">
        <f>IF(ISBLANK(Tableau25[[#This Row],[Date de signature]]),"",UPPER(TEXT(Tableau25[[#This Row],[Date de signature]],"mmm")))</f>
        <v>JANV</v>
      </c>
      <c r="D160" s="62">
        <f>'2. Termes '!C184</f>
        <v>0</v>
      </c>
      <c r="E160" s="82">
        <f>'2. Termes '!F184</f>
        <v>0</v>
      </c>
      <c r="F160" s="63">
        <f>'2. Termes '!G184</f>
        <v>0</v>
      </c>
      <c r="G160" s="80">
        <f>'2. Termes '!H184</f>
        <v>0</v>
      </c>
      <c r="H160" s="80">
        <f>'2. Termes '!I184</f>
        <v>0</v>
      </c>
      <c r="I160" s="64">
        <f>'2. Termes '!J184</f>
        <v>0</v>
      </c>
      <c r="J160" s="65">
        <f>'2. Termes '!U184</f>
        <v>0</v>
      </c>
      <c r="K160" s="70">
        <f>'2. Termes '!V184</f>
        <v>0</v>
      </c>
      <c r="L160" s="66">
        <f>'2. Termes '!W184</f>
        <v>0</v>
      </c>
      <c r="M160" s="66">
        <f>'2. Termes '!Z184</f>
        <v>0</v>
      </c>
      <c r="N160" s="67">
        <f>'2. Termes '!AC184</f>
        <v>0</v>
      </c>
      <c r="O160" s="81">
        <f>'2. Termes '!AJ184</f>
        <v>0</v>
      </c>
      <c r="P160" s="72">
        <f>'2. Termes '!AK184</f>
        <v>0</v>
      </c>
      <c r="Q160" s="71">
        <f>'2. Termes '!AL184</f>
        <v>0</v>
      </c>
      <c r="R160" s="158">
        <f>'2. Termes '!AG184</f>
        <v>0</v>
      </c>
    </row>
    <row r="161" spans="2:18" ht="172" customHeight="1" x14ac:dyDescent="0.35">
      <c r="B161" s="180" t="str">
        <f>IF(ISBLANK(Tableau25[[#This Row],[Date de signature]]),"",UPPER(TEXT(Tableau25[[#This Row],[Date de signature]],"AAAA")))</f>
        <v>1900</v>
      </c>
      <c r="C161" s="180" t="str">
        <f>IF(ISBLANK(Tableau25[[#This Row],[Date de signature]]),"",UPPER(TEXT(Tableau25[[#This Row],[Date de signature]],"mmm")))</f>
        <v>JANV</v>
      </c>
      <c r="D161" s="62">
        <f>'2. Termes '!C185</f>
        <v>0</v>
      </c>
      <c r="E161" s="82">
        <f>'2. Termes '!F185</f>
        <v>0</v>
      </c>
      <c r="F161" s="63">
        <f>'2. Termes '!G185</f>
        <v>0</v>
      </c>
      <c r="G161" s="80">
        <f>'2. Termes '!H185</f>
        <v>0</v>
      </c>
      <c r="H161" s="80">
        <f>'2. Termes '!I185</f>
        <v>0</v>
      </c>
      <c r="I161" s="64">
        <f>'2. Termes '!J185</f>
        <v>0</v>
      </c>
      <c r="J161" s="65">
        <f>'2. Termes '!U185</f>
        <v>0</v>
      </c>
      <c r="K161" s="70">
        <f>'2. Termes '!V185</f>
        <v>0</v>
      </c>
      <c r="L161" s="66">
        <f>'2. Termes '!W185</f>
        <v>0</v>
      </c>
      <c r="M161" s="66">
        <f>'2. Termes '!Z185</f>
        <v>0</v>
      </c>
      <c r="N161" s="67">
        <f>'2. Termes '!AC185</f>
        <v>0</v>
      </c>
      <c r="O161" s="81">
        <f>'2. Termes '!AJ185</f>
        <v>0</v>
      </c>
      <c r="P161" s="72">
        <f>'2. Termes '!AK185</f>
        <v>0</v>
      </c>
      <c r="Q161" s="71">
        <f>'2. Termes '!AL185</f>
        <v>0</v>
      </c>
      <c r="R161" s="158">
        <f>'2. Termes '!AG185</f>
        <v>0</v>
      </c>
    </row>
    <row r="162" spans="2:18" ht="366" customHeight="1" x14ac:dyDescent="0.35">
      <c r="B162" s="180" t="str">
        <f>IF(ISBLANK(Tableau25[[#This Row],[Date de signature]]),"",UPPER(TEXT(Tableau25[[#This Row],[Date de signature]],"AAAA")))</f>
        <v>1900</v>
      </c>
      <c r="C162" s="180" t="str">
        <f>IF(ISBLANK(Tableau25[[#This Row],[Date de signature]]),"",UPPER(TEXT(Tableau25[[#This Row],[Date de signature]],"mmm")))</f>
        <v>JANV</v>
      </c>
      <c r="D162" s="62">
        <f>'2. Termes '!C186</f>
        <v>0</v>
      </c>
      <c r="E162" s="82">
        <f>'2. Termes '!F186</f>
        <v>0</v>
      </c>
      <c r="F162" s="63">
        <f>'2. Termes '!G186</f>
        <v>0</v>
      </c>
      <c r="G162" s="80">
        <f>'2. Termes '!H186</f>
        <v>0</v>
      </c>
      <c r="H162" s="80">
        <f>'2. Termes '!I186</f>
        <v>0</v>
      </c>
      <c r="I162" s="64">
        <f>'2. Termes '!J186</f>
        <v>0</v>
      </c>
      <c r="J162" s="65">
        <f>'2. Termes '!U186</f>
        <v>0</v>
      </c>
      <c r="K162" s="70">
        <f>'2. Termes '!V186</f>
        <v>0</v>
      </c>
      <c r="L162" s="66">
        <f>'2. Termes '!W186</f>
        <v>0</v>
      </c>
      <c r="M162" s="66">
        <f>'2. Termes '!Z186</f>
        <v>0</v>
      </c>
      <c r="N162" s="67">
        <f>'2. Termes '!AC186</f>
        <v>0</v>
      </c>
      <c r="O162" s="81">
        <f>'2. Termes '!AJ186</f>
        <v>0</v>
      </c>
      <c r="P162" s="72">
        <f>'2. Termes '!AK186</f>
        <v>0</v>
      </c>
      <c r="Q162" s="71">
        <f>'2. Termes '!AL186</f>
        <v>0</v>
      </c>
      <c r="R162" s="158">
        <f>'2. Termes '!AG186</f>
        <v>0</v>
      </c>
    </row>
    <row r="163" spans="2:18" ht="122.5" customHeight="1" x14ac:dyDescent="0.35">
      <c r="B163" s="180" t="str">
        <f>IF(ISBLANK(Tableau25[[#This Row],[Date de signature]]),"",UPPER(TEXT(Tableau25[[#This Row],[Date de signature]],"AAAA")))</f>
        <v>1900</v>
      </c>
      <c r="C163" s="180" t="str">
        <f>IF(ISBLANK(Tableau25[[#This Row],[Date de signature]]),"",UPPER(TEXT(Tableau25[[#This Row],[Date de signature]],"mmm")))</f>
        <v>JANV</v>
      </c>
      <c r="D163" s="62">
        <f>'2. Termes '!C187</f>
        <v>0</v>
      </c>
      <c r="E163" s="82">
        <f>'2. Termes '!F187</f>
        <v>0</v>
      </c>
      <c r="F163" s="63">
        <f>'2. Termes '!G187</f>
        <v>0</v>
      </c>
      <c r="G163" s="80">
        <f>'2. Termes '!H187</f>
        <v>0</v>
      </c>
      <c r="H163" s="80">
        <f>'2. Termes '!I187</f>
        <v>0</v>
      </c>
      <c r="I163" s="64">
        <f>'2. Termes '!J187</f>
        <v>0</v>
      </c>
      <c r="J163" s="65">
        <f>'2. Termes '!U187</f>
        <v>0</v>
      </c>
      <c r="K163" s="70">
        <f>'2. Termes '!V187</f>
        <v>0</v>
      </c>
      <c r="L163" s="66">
        <f>'2. Termes '!W187</f>
        <v>0</v>
      </c>
      <c r="M163" s="66">
        <f>'2. Termes '!Z187</f>
        <v>0</v>
      </c>
      <c r="N163" s="67">
        <f>'2. Termes '!AC187</f>
        <v>0</v>
      </c>
      <c r="O163" s="81">
        <f>'2. Termes '!AJ187</f>
        <v>0</v>
      </c>
      <c r="P163" s="72">
        <f>'2. Termes '!AK187</f>
        <v>0</v>
      </c>
      <c r="Q163" s="71">
        <f>'2. Termes '!AL187</f>
        <v>0</v>
      </c>
      <c r="R163" s="158">
        <f>'2. Termes '!AG187</f>
        <v>0</v>
      </c>
    </row>
    <row r="164" spans="2:18" ht="409.6" customHeight="1" x14ac:dyDescent="0.35">
      <c r="B164" s="180" t="str">
        <f>IF(ISBLANK(Tableau25[[#This Row],[Date de signature]]),"",UPPER(TEXT(Tableau25[[#This Row],[Date de signature]],"AAAA")))</f>
        <v>1900</v>
      </c>
      <c r="C164" s="180" t="str">
        <f>IF(ISBLANK(Tableau25[[#This Row],[Date de signature]]),"",UPPER(TEXT(Tableau25[[#This Row],[Date de signature]],"mmm")))</f>
        <v>JANV</v>
      </c>
      <c r="D164" s="62">
        <f>'2. Termes '!C188</f>
        <v>0</v>
      </c>
      <c r="E164" s="82">
        <f>'2. Termes '!F188</f>
        <v>0</v>
      </c>
      <c r="F164" s="63">
        <f>'2. Termes '!G188</f>
        <v>0</v>
      </c>
      <c r="G164" s="80">
        <f>'2. Termes '!H188</f>
        <v>0</v>
      </c>
      <c r="H164" s="80">
        <f>'2. Termes '!I188</f>
        <v>0</v>
      </c>
      <c r="I164" s="64">
        <f>'2. Termes '!J188</f>
        <v>0</v>
      </c>
      <c r="J164" s="65">
        <f>'2. Termes '!U188</f>
        <v>0</v>
      </c>
      <c r="K164" s="70">
        <f>'2. Termes '!V188</f>
        <v>0</v>
      </c>
      <c r="L164" s="66">
        <f>'2. Termes '!W188</f>
        <v>0</v>
      </c>
      <c r="M164" s="66">
        <f>'2. Termes '!Z188</f>
        <v>0</v>
      </c>
      <c r="N164" s="67">
        <f>'2. Termes '!AC188</f>
        <v>0</v>
      </c>
      <c r="O164" s="81">
        <f>'2. Termes '!AJ188</f>
        <v>0</v>
      </c>
      <c r="P164" s="72">
        <f>'2. Termes '!AK188</f>
        <v>0</v>
      </c>
      <c r="Q164" s="71">
        <f>'2. Termes '!AL188</f>
        <v>0</v>
      </c>
      <c r="R164" s="158">
        <f>'2. Termes '!AG188</f>
        <v>0</v>
      </c>
    </row>
    <row r="165" spans="2:18" ht="338.15" customHeight="1" x14ac:dyDescent="0.35">
      <c r="B165" s="180" t="str">
        <f>IF(ISBLANK(Tableau25[[#This Row],[Date de signature]]),"",UPPER(TEXT(Tableau25[[#This Row],[Date de signature]],"AAAA")))</f>
        <v>1900</v>
      </c>
      <c r="C165" s="180" t="str">
        <f>IF(ISBLANK(Tableau25[[#This Row],[Date de signature]]),"",UPPER(TEXT(Tableau25[[#This Row],[Date de signature]],"mmm")))</f>
        <v>JANV</v>
      </c>
      <c r="D165" s="62">
        <f>'2. Termes '!C189</f>
        <v>0</v>
      </c>
      <c r="E165" s="82">
        <f>'2. Termes '!F189</f>
        <v>0</v>
      </c>
      <c r="F165" s="63">
        <f>'2. Termes '!G189</f>
        <v>0</v>
      </c>
      <c r="G165" s="80">
        <f>'2. Termes '!H189</f>
        <v>0</v>
      </c>
      <c r="H165" s="80">
        <f>'2. Termes '!I189</f>
        <v>0</v>
      </c>
      <c r="I165" s="64">
        <f>'2. Termes '!J189</f>
        <v>0</v>
      </c>
      <c r="J165" s="65">
        <f>'2. Termes '!U189</f>
        <v>0</v>
      </c>
      <c r="K165" s="70">
        <f>'2. Termes '!V189</f>
        <v>0</v>
      </c>
      <c r="L165" s="66">
        <f>'2. Termes '!W189</f>
        <v>0</v>
      </c>
      <c r="M165" s="66">
        <f>'2. Termes '!Z189</f>
        <v>0</v>
      </c>
      <c r="N165" s="67">
        <f>'2. Termes '!AC189</f>
        <v>0</v>
      </c>
      <c r="O165" s="81">
        <f>'2. Termes '!AJ189</f>
        <v>0</v>
      </c>
      <c r="P165" s="72">
        <f>'2. Termes '!AK189</f>
        <v>0</v>
      </c>
      <c r="Q165" s="71">
        <f>'2. Termes '!AL189</f>
        <v>0</v>
      </c>
      <c r="R165" s="158">
        <f>'2. Termes '!AG189</f>
        <v>0</v>
      </c>
    </row>
    <row r="166" spans="2:18" ht="370.5" customHeight="1" x14ac:dyDescent="0.35">
      <c r="B166" s="180" t="str">
        <f>IF(ISBLANK(Tableau25[[#This Row],[Date de signature]]),"",UPPER(TEXT(Tableau25[[#This Row],[Date de signature]],"AAAA")))</f>
        <v>1900</v>
      </c>
      <c r="C166" s="180" t="str">
        <f>IF(ISBLANK(Tableau25[[#This Row],[Date de signature]]),"",UPPER(TEXT(Tableau25[[#This Row],[Date de signature]],"mmm")))</f>
        <v>JANV</v>
      </c>
      <c r="D166" s="62">
        <f>'2. Termes '!C190</f>
        <v>0</v>
      </c>
      <c r="E166" s="82">
        <f>'2. Termes '!F190</f>
        <v>0</v>
      </c>
      <c r="F166" s="63">
        <f>'2. Termes '!G190</f>
        <v>0</v>
      </c>
      <c r="G166" s="80">
        <f>'2. Termes '!H190</f>
        <v>0</v>
      </c>
      <c r="H166" s="80">
        <f>'2. Termes '!I190</f>
        <v>0</v>
      </c>
      <c r="I166" s="64">
        <f>'2. Termes '!J190</f>
        <v>0</v>
      </c>
      <c r="J166" s="65">
        <f>'2. Termes '!U190</f>
        <v>0</v>
      </c>
      <c r="K166" s="70">
        <f>'2. Termes '!V190</f>
        <v>0</v>
      </c>
      <c r="L166" s="66">
        <f>'2. Termes '!W190</f>
        <v>0</v>
      </c>
      <c r="M166" s="66">
        <f>'2. Termes '!Z190</f>
        <v>0</v>
      </c>
      <c r="N166" s="67">
        <f>'2. Termes '!AC190</f>
        <v>0</v>
      </c>
      <c r="O166" s="81">
        <f>'2. Termes '!AJ190</f>
        <v>0</v>
      </c>
      <c r="P166" s="72">
        <f>'2. Termes '!AK190</f>
        <v>0</v>
      </c>
      <c r="Q166" s="71">
        <f>'2. Termes '!AL190</f>
        <v>0</v>
      </c>
      <c r="R166" s="158">
        <f>'2. Termes '!AG190</f>
        <v>0</v>
      </c>
    </row>
    <row r="167" spans="2:18" ht="325" customHeight="1" x14ac:dyDescent="0.35">
      <c r="B167" s="180" t="str">
        <f>IF(ISBLANK(Tableau25[[#This Row],[Date de signature]]),"",UPPER(TEXT(Tableau25[[#This Row],[Date de signature]],"AAAA")))</f>
        <v>1900</v>
      </c>
      <c r="C167" s="180" t="str">
        <f>IF(ISBLANK(Tableau25[[#This Row],[Date de signature]]),"",UPPER(TEXT(Tableau25[[#This Row],[Date de signature]],"mmm")))</f>
        <v>JANV</v>
      </c>
      <c r="D167" s="62">
        <f>'2. Termes '!C191</f>
        <v>0</v>
      </c>
      <c r="E167" s="82">
        <f>'2. Termes '!F191</f>
        <v>0</v>
      </c>
      <c r="F167" s="63">
        <f>'2. Termes '!G191</f>
        <v>0</v>
      </c>
      <c r="G167" s="80">
        <f>'2. Termes '!H191</f>
        <v>0</v>
      </c>
      <c r="H167" s="80">
        <f>'2. Termes '!I191</f>
        <v>0</v>
      </c>
      <c r="I167" s="64">
        <f>'2. Termes '!J191</f>
        <v>0</v>
      </c>
      <c r="J167" s="65">
        <f>'2. Termes '!U191</f>
        <v>0</v>
      </c>
      <c r="K167" s="70">
        <f>'2. Termes '!V191</f>
        <v>0</v>
      </c>
      <c r="L167" s="66">
        <f>'2. Termes '!W191</f>
        <v>0</v>
      </c>
      <c r="M167" s="66">
        <f>'2. Termes '!Z191</f>
        <v>0</v>
      </c>
      <c r="N167" s="67">
        <f>'2. Termes '!AC191</f>
        <v>0</v>
      </c>
      <c r="O167" s="81">
        <f>'2. Termes '!AJ191</f>
        <v>0</v>
      </c>
      <c r="P167" s="72">
        <f>'2. Termes '!AK191</f>
        <v>0</v>
      </c>
      <c r="Q167" s="71">
        <f>'2. Termes '!AL191</f>
        <v>0</v>
      </c>
      <c r="R167" s="158">
        <f>'2. Termes '!AG191</f>
        <v>0</v>
      </c>
    </row>
    <row r="168" spans="2:18" ht="334" customHeight="1" x14ac:dyDescent="0.35">
      <c r="B168" s="180" t="str">
        <f>IF(ISBLANK(Tableau25[[#This Row],[Date de signature]]),"",UPPER(TEXT(Tableau25[[#This Row],[Date de signature]],"AAAA")))</f>
        <v>1900</v>
      </c>
      <c r="C168" s="180" t="str">
        <f>IF(ISBLANK(Tableau25[[#This Row],[Date de signature]]),"",UPPER(TEXT(Tableau25[[#This Row],[Date de signature]],"mmm")))</f>
        <v>JANV</v>
      </c>
      <c r="D168" s="62">
        <f>'2. Termes '!C192</f>
        <v>0</v>
      </c>
      <c r="E168" s="82">
        <f>'2. Termes '!F192</f>
        <v>0</v>
      </c>
      <c r="F168" s="63">
        <f>'2. Termes '!G192</f>
        <v>0</v>
      </c>
      <c r="G168" s="80">
        <f>'2. Termes '!H192</f>
        <v>0</v>
      </c>
      <c r="H168" s="80">
        <f>'2. Termes '!I192</f>
        <v>0</v>
      </c>
      <c r="I168" s="64">
        <f>'2. Termes '!J192</f>
        <v>0</v>
      </c>
      <c r="J168" s="65">
        <f>'2. Termes '!U192</f>
        <v>0</v>
      </c>
      <c r="K168" s="70">
        <f>'2. Termes '!V192</f>
        <v>0</v>
      </c>
      <c r="L168" s="66">
        <f>'2. Termes '!W192</f>
        <v>0</v>
      </c>
      <c r="M168" s="66">
        <f>'2. Termes '!Z192</f>
        <v>0</v>
      </c>
      <c r="N168" s="67">
        <f>'2. Termes '!AC192</f>
        <v>0</v>
      </c>
      <c r="O168" s="81">
        <f>'2. Termes '!AJ192</f>
        <v>0</v>
      </c>
      <c r="P168" s="72">
        <f>'2. Termes '!AK192</f>
        <v>0</v>
      </c>
      <c r="Q168" s="71">
        <f>'2. Termes '!AL192</f>
        <v>0</v>
      </c>
      <c r="R168" s="158">
        <f>'2. Termes '!AG192</f>
        <v>0</v>
      </c>
    </row>
    <row r="169" spans="2:18" ht="61" customHeight="1" x14ac:dyDescent="0.35">
      <c r="B169" s="180" t="str">
        <f>IF(ISBLANK(Tableau25[[#This Row],[Date de signature]]),"",UPPER(TEXT(Tableau25[[#This Row],[Date de signature]],"AAAA")))</f>
        <v>1900</v>
      </c>
      <c r="C169" s="180" t="str">
        <f>IF(ISBLANK(Tableau25[[#This Row],[Date de signature]]),"",UPPER(TEXT(Tableau25[[#This Row],[Date de signature]],"mmm")))</f>
        <v>JANV</v>
      </c>
      <c r="D169" s="62">
        <f>'2. Termes '!C193</f>
        <v>0</v>
      </c>
      <c r="E169" s="82">
        <f>'2. Termes '!F193</f>
        <v>0</v>
      </c>
      <c r="F169" s="63">
        <f>'2. Termes '!G193</f>
        <v>0</v>
      </c>
      <c r="G169" s="80">
        <f>'2. Termes '!H193</f>
        <v>0</v>
      </c>
      <c r="H169" s="80">
        <f>'2. Termes '!I193</f>
        <v>0</v>
      </c>
      <c r="I169" s="64">
        <f>'2. Termes '!J193</f>
        <v>0</v>
      </c>
      <c r="J169" s="65">
        <f>'2. Termes '!U193</f>
        <v>0</v>
      </c>
      <c r="K169" s="70">
        <f>'2. Termes '!V193</f>
        <v>0</v>
      </c>
      <c r="L169" s="66">
        <f>'2. Termes '!W193</f>
        <v>0</v>
      </c>
      <c r="M169" s="66">
        <f>'2. Termes '!Z193</f>
        <v>0</v>
      </c>
      <c r="N169" s="67">
        <f>'2. Termes '!AC193</f>
        <v>0</v>
      </c>
      <c r="O169" s="81">
        <f>'2. Termes '!AJ193</f>
        <v>0</v>
      </c>
      <c r="P169" s="72">
        <f>'2. Termes '!AK193</f>
        <v>0</v>
      </c>
      <c r="Q169" s="71">
        <f>'2. Termes '!AL193</f>
        <v>0</v>
      </c>
      <c r="R169" s="158">
        <f>'2. Termes '!AG193</f>
        <v>0</v>
      </c>
    </row>
    <row r="170" spans="2:18" ht="77.5" customHeight="1" x14ac:dyDescent="0.35">
      <c r="B170" s="180" t="str">
        <f>IF(ISBLANK(Tableau25[[#This Row],[Date de signature]]),"",UPPER(TEXT(Tableau25[[#This Row],[Date de signature]],"AAAA")))</f>
        <v>1900</v>
      </c>
      <c r="C170" s="180" t="str">
        <f>IF(ISBLANK(Tableau25[[#This Row],[Date de signature]]),"",UPPER(TEXT(Tableau25[[#This Row],[Date de signature]],"mmm")))</f>
        <v>JANV</v>
      </c>
      <c r="D170" s="62">
        <f>'2. Termes '!C194</f>
        <v>0</v>
      </c>
      <c r="E170" s="82">
        <f>'2. Termes '!F194</f>
        <v>0</v>
      </c>
      <c r="F170" s="63">
        <f>'2. Termes '!G194</f>
        <v>0</v>
      </c>
      <c r="G170" s="80">
        <f>'2. Termes '!H194</f>
        <v>0</v>
      </c>
      <c r="H170" s="80">
        <f>'2. Termes '!I194</f>
        <v>0</v>
      </c>
      <c r="I170" s="64">
        <f>'2. Termes '!J194</f>
        <v>0</v>
      </c>
      <c r="J170" s="65">
        <f>'2. Termes '!U194</f>
        <v>0</v>
      </c>
      <c r="K170" s="70">
        <f>'2. Termes '!V194</f>
        <v>0</v>
      </c>
      <c r="L170" s="66">
        <f>'2. Termes '!W194</f>
        <v>0</v>
      </c>
      <c r="M170" s="66">
        <f>'2. Termes '!Z194</f>
        <v>0</v>
      </c>
      <c r="N170" s="67">
        <f>'2. Termes '!AC194</f>
        <v>0</v>
      </c>
      <c r="O170" s="81">
        <f>'2. Termes '!AJ194</f>
        <v>0</v>
      </c>
      <c r="P170" s="72">
        <f>'2. Termes '!AK194</f>
        <v>0</v>
      </c>
      <c r="Q170" s="71">
        <f>'2. Termes '!AL194</f>
        <v>0</v>
      </c>
      <c r="R170" s="158">
        <f>'2. Termes '!AG194</f>
        <v>0</v>
      </c>
    </row>
    <row r="171" spans="2:18" ht="115.5" customHeight="1" x14ac:dyDescent="0.35">
      <c r="B171" s="180" t="str">
        <f>IF(ISBLANK(Tableau25[[#This Row],[Date de signature]]),"",UPPER(TEXT(Tableau25[[#This Row],[Date de signature]],"AAAA")))</f>
        <v>1900</v>
      </c>
      <c r="C171" s="180" t="str">
        <f>IF(ISBLANK(Tableau25[[#This Row],[Date de signature]]),"",UPPER(TEXT(Tableau25[[#This Row],[Date de signature]],"mmm")))</f>
        <v>JANV</v>
      </c>
      <c r="D171" s="62">
        <f>'2. Termes '!C195</f>
        <v>0</v>
      </c>
      <c r="E171" s="82">
        <f>'2. Termes '!F195</f>
        <v>0</v>
      </c>
      <c r="F171" s="63">
        <f>'2. Termes '!G195</f>
        <v>0</v>
      </c>
      <c r="G171" s="80">
        <f>'2. Termes '!H195</f>
        <v>0</v>
      </c>
      <c r="H171" s="80">
        <f>'2. Termes '!I195</f>
        <v>0</v>
      </c>
      <c r="I171" s="64">
        <f>'2. Termes '!J195</f>
        <v>0</v>
      </c>
      <c r="J171" s="65">
        <f>'2. Termes '!U195</f>
        <v>0</v>
      </c>
      <c r="K171" s="70">
        <f>'2. Termes '!V195</f>
        <v>0</v>
      </c>
      <c r="L171" s="66">
        <f>'2. Termes '!W195</f>
        <v>0</v>
      </c>
      <c r="M171" s="66">
        <f>'2. Termes '!Z195</f>
        <v>0</v>
      </c>
      <c r="N171" s="67">
        <f>'2. Termes '!AC195</f>
        <v>0</v>
      </c>
      <c r="O171" s="81">
        <f>'2. Termes '!AJ195</f>
        <v>0</v>
      </c>
      <c r="P171" s="72">
        <f>'2. Termes '!AK195</f>
        <v>0</v>
      </c>
      <c r="Q171" s="71">
        <f>'2. Termes '!AL195</f>
        <v>0</v>
      </c>
      <c r="R171" s="158">
        <f>'2. Termes '!AG195</f>
        <v>0</v>
      </c>
    </row>
    <row r="172" spans="2:18" ht="85" customHeight="1" x14ac:dyDescent="0.35">
      <c r="B172" s="180" t="str">
        <f>IF(ISBLANK(Tableau25[[#This Row],[Date de signature]]),"",UPPER(TEXT(Tableau25[[#This Row],[Date de signature]],"AAAA")))</f>
        <v>1900</v>
      </c>
      <c r="C172" s="180" t="str">
        <f>IF(ISBLANK(Tableau25[[#This Row],[Date de signature]]),"",UPPER(TEXT(Tableau25[[#This Row],[Date de signature]],"mmm")))</f>
        <v>JANV</v>
      </c>
      <c r="D172" s="62">
        <f>'2. Termes '!C196</f>
        <v>0</v>
      </c>
      <c r="E172" s="82">
        <f>'2. Termes '!F196</f>
        <v>0</v>
      </c>
      <c r="F172" s="63">
        <f>'2. Termes '!G196</f>
        <v>0</v>
      </c>
      <c r="G172" s="80">
        <f>'2. Termes '!H196</f>
        <v>0</v>
      </c>
      <c r="H172" s="80">
        <f>'2. Termes '!I196</f>
        <v>0</v>
      </c>
      <c r="I172" s="64">
        <f>'2. Termes '!J196</f>
        <v>0</v>
      </c>
      <c r="J172" s="65">
        <f>'2. Termes '!U196</f>
        <v>0</v>
      </c>
      <c r="K172" s="70">
        <f>'2. Termes '!V196</f>
        <v>0</v>
      </c>
      <c r="L172" s="66">
        <f>'2. Termes '!W196</f>
        <v>0</v>
      </c>
      <c r="M172" s="66">
        <f>'2. Termes '!Z196</f>
        <v>0</v>
      </c>
      <c r="N172" s="67">
        <f>'2. Termes '!AC196</f>
        <v>0</v>
      </c>
      <c r="O172" s="81">
        <f>'2. Termes '!AJ196</f>
        <v>0</v>
      </c>
      <c r="P172" s="72">
        <f>'2. Termes '!AK196</f>
        <v>0</v>
      </c>
      <c r="Q172" s="71">
        <f>'2. Termes '!AL196</f>
        <v>0</v>
      </c>
      <c r="R172" s="158">
        <f>'2. Termes '!AG196</f>
        <v>0</v>
      </c>
    </row>
    <row r="173" spans="2:18" ht="86.5" customHeight="1" x14ac:dyDescent="0.35">
      <c r="B173" s="180" t="str">
        <f>IF(ISBLANK(Tableau25[[#This Row],[Date de signature]]),"",UPPER(TEXT(Tableau25[[#This Row],[Date de signature]],"AAAA")))</f>
        <v>1900</v>
      </c>
      <c r="C173" s="180" t="str">
        <f>IF(ISBLANK(Tableau25[[#This Row],[Date de signature]]),"",UPPER(TEXT(Tableau25[[#This Row],[Date de signature]],"mmm")))</f>
        <v>JANV</v>
      </c>
      <c r="D173" s="62">
        <f>'2. Termes '!C197</f>
        <v>0</v>
      </c>
      <c r="E173" s="82">
        <f>'2. Termes '!F197</f>
        <v>0</v>
      </c>
      <c r="F173" s="63">
        <f>'2. Termes '!G197</f>
        <v>0</v>
      </c>
      <c r="G173" s="80">
        <f>'2. Termes '!H197</f>
        <v>0</v>
      </c>
      <c r="H173" s="80">
        <f>'2. Termes '!I197</f>
        <v>0</v>
      </c>
      <c r="I173" s="64">
        <f>'2. Termes '!J197</f>
        <v>0</v>
      </c>
      <c r="J173" s="65">
        <f>'2. Termes '!U197</f>
        <v>0</v>
      </c>
      <c r="K173" s="70">
        <f>'2. Termes '!V197</f>
        <v>0</v>
      </c>
      <c r="L173" s="66">
        <f>'2. Termes '!W197</f>
        <v>0</v>
      </c>
      <c r="M173" s="66">
        <f>'2. Termes '!Z197</f>
        <v>0</v>
      </c>
      <c r="N173" s="67">
        <f>'2. Termes '!AC197</f>
        <v>0</v>
      </c>
      <c r="O173" s="81">
        <f>'2. Termes '!AJ197</f>
        <v>0</v>
      </c>
      <c r="P173" s="72">
        <f>'2. Termes '!AK197</f>
        <v>0</v>
      </c>
      <c r="Q173" s="71">
        <f>'2. Termes '!AL197</f>
        <v>0</v>
      </c>
      <c r="R173" s="158">
        <f>'2. Termes '!AG197</f>
        <v>0</v>
      </c>
    </row>
    <row r="174" spans="2:18" ht="105" customHeight="1" x14ac:dyDescent="0.35">
      <c r="B174" s="180" t="str">
        <f>IF(ISBLANK(Tableau25[[#This Row],[Date de signature]]),"",UPPER(TEXT(Tableau25[[#This Row],[Date de signature]],"AAAA")))</f>
        <v>1900</v>
      </c>
      <c r="C174" s="180" t="str">
        <f>IF(ISBLANK(Tableau25[[#This Row],[Date de signature]]),"",UPPER(TEXT(Tableau25[[#This Row],[Date de signature]],"mmm")))</f>
        <v>JANV</v>
      </c>
      <c r="D174" s="62">
        <f>'2. Termes '!C198</f>
        <v>0</v>
      </c>
      <c r="E174" s="82">
        <f>'2. Termes '!F198</f>
        <v>0</v>
      </c>
      <c r="F174" s="63">
        <f>'2. Termes '!G198</f>
        <v>0</v>
      </c>
      <c r="G174" s="80">
        <f>'2. Termes '!H198</f>
        <v>0</v>
      </c>
      <c r="H174" s="80">
        <f>'2. Termes '!I198</f>
        <v>0</v>
      </c>
      <c r="I174" s="64">
        <f>'2. Termes '!J198</f>
        <v>0</v>
      </c>
      <c r="J174" s="65">
        <f>'2. Termes '!U198</f>
        <v>0</v>
      </c>
      <c r="K174" s="70">
        <f>'2. Termes '!V198</f>
        <v>0</v>
      </c>
      <c r="L174" s="66">
        <f>'2. Termes '!W198</f>
        <v>0</v>
      </c>
      <c r="M174" s="66">
        <f>'2. Termes '!Z198</f>
        <v>0</v>
      </c>
      <c r="N174" s="67">
        <f>'2. Termes '!AC198</f>
        <v>0</v>
      </c>
      <c r="O174" s="81">
        <f>'2. Termes '!AJ198</f>
        <v>0</v>
      </c>
      <c r="P174" s="72">
        <f>'2. Termes '!AK198</f>
        <v>0</v>
      </c>
      <c r="Q174" s="71">
        <f>'2. Termes '!AL198</f>
        <v>0</v>
      </c>
      <c r="R174" s="158">
        <f>'2. Termes '!AG198</f>
        <v>0</v>
      </c>
    </row>
    <row r="175" spans="2:18" ht="25" customHeight="1" x14ac:dyDescent="0.35">
      <c r="B175" s="180" t="str">
        <f>IF(ISBLANK(Tableau25[[#This Row],[Date de signature]]),"",UPPER(TEXT(Tableau25[[#This Row],[Date de signature]],"AAAA")))</f>
        <v>1900</v>
      </c>
      <c r="C175" s="180" t="str">
        <f>IF(ISBLANK(Tableau25[[#This Row],[Date de signature]]),"",UPPER(TEXT(Tableau25[[#This Row],[Date de signature]],"mmm")))</f>
        <v>JANV</v>
      </c>
      <c r="D175" s="62">
        <f>'2. Termes '!C199</f>
        <v>0</v>
      </c>
      <c r="E175" s="82">
        <f>'2. Termes '!F199</f>
        <v>0</v>
      </c>
      <c r="F175" s="63">
        <f>'2. Termes '!G199</f>
        <v>0</v>
      </c>
      <c r="G175" s="80">
        <f>'2. Termes '!H199</f>
        <v>0</v>
      </c>
      <c r="H175" s="80">
        <f>'2. Termes '!I199</f>
        <v>0</v>
      </c>
      <c r="I175" s="64">
        <f>'2. Termes '!J199</f>
        <v>0</v>
      </c>
      <c r="J175" s="65">
        <f>'2. Termes '!U199</f>
        <v>0</v>
      </c>
      <c r="K175" s="70">
        <f>'2. Termes '!V199</f>
        <v>0</v>
      </c>
      <c r="L175" s="66">
        <f>'2. Termes '!W199</f>
        <v>0</v>
      </c>
      <c r="M175" s="66">
        <f>'2. Termes '!Z199</f>
        <v>0</v>
      </c>
      <c r="N175" s="67">
        <f>'2. Termes '!AC199</f>
        <v>0</v>
      </c>
      <c r="O175" s="81">
        <f>'2. Termes '!AJ199</f>
        <v>0</v>
      </c>
      <c r="P175" s="72">
        <f>'2. Termes '!AK199</f>
        <v>0</v>
      </c>
      <c r="Q175" s="71">
        <f>'2. Termes '!AL199</f>
        <v>0</v>
      </c>
      <c r="R175" s="158">
        <f>'2. Termes '!AG199</f>
        <v>0</v>
      </c>
    </row>
    <row r="176" spans="2:18" ht="87.65" customHeight="1" x14ac:dyDescent="0.35">
      <c r="B176" s="180" t="str">
        <f>IF(ISBLANK(Tableau25[[#This Row],[Date de signature]]),"",UPPER(TEXT(Tableau25[[#This Row],[Date de signature]],"AAAA")))</f>
        <v>1900</v>
      </c>
      <c r="C176" s="180" t="str">
        <f>IF(ISBLANK(Tableau25[[#This Row],[Date de signature]]),"",UPPER(TEXT(Tableau25[[#This Row],[Date de signature]],"mmm")))</f>
        <v>JANV</v>
      </c>
      <c r="D176" s="62">
        <f>'2. Termes '!C200</f>
        <v>0</v>
      </c>
      <c r="E176" s="82">
        <f>'2. Termes '!F200</f>
        <v>0</v>
      </c>
      <c r="F176" s="63">
        <f>'2. Termes '!G200</f>
        <v>0</v>
      </c>
      <c r="G176" s="80">
        <f>'2. Termes '!H200</f>
        <v>0</v>
      </c>
      <c r="H176" s="80">
        <f>'2. Termes '!I200</f>
        <v>0</v>
      </c>
      <c r="I176" s="64">
        <f>'2. Termes '!J200</f>
        <v>0</v>
      </c>
      <c r="J176" s="65">
        <f>'2. Termes '!U200</f>
        <v>0</v>
      </c>
      <c r="K176" s="70">
        <f>'2. Termes '!V200</f>
        <v>0</v>
      </c>
      <c r="L176" s="66">
        <f>'2. Termes '!W200</f>
        <v>0</v>
      </c>
      <c r="M176" s="66">
        <f>'2. Termes '!Z200</f>
        <v>0</v>
      </c>
      <c r="N176" s="67">
        <f>'2. Termes '!AC200</f>
        <v>0</v>
      </c>
      <c r="O176" s="81">
        <f>'2. Termes '!AJ200</f>
        <v>0</v>
      </c>
      <c r="P176" s="72">
        <f>'2. Termes '!AK200</f>
        <v>0</v>
      </c>
      <c r="Q176" s="71">
        <f>'2. Termes '!AL200</f>
        <v>0</v>
      </c>
      <c r="R176" s="158">
        <f>'2. Termes '!AG200</f>
        <v>0</v>
      </c>
    </row>
    <row r="177" spans="2:18" ht="87.65" customHeight="1" x14ac:dyDescent="0.35">
      <c r="B177" s="180" t="str">
        <f>IF(ISBLANK(Tableau25[[#This Row],[Date de signature]]),"",UPPER(TEXT(Tableau25[[#This Row],[Date de signature]],"AAAA")))</f>
        <v>1900</v>
      </c>
      <c r="C177" s="180" t="str">
        <f>IF(ISBLANK(Tableau25[[#This Row],[Date de signature]]),"",UPPER(TEXT(Tableau25[[#This Row],[Date de signature]],"mmm")))</f>
        <v>JANV</v>
      </c>
      <c r="D177" s="62">
        <f>'2. Termes '!C201</f>
        <v>0</v>
      </c>
      <c r="E177" s="82">
        <f>'2. Termes '!F201</f>
        <v>0</v>
      </c>
      <c r="F177" s="63">
        <f>'2. Termes '!G201</f>
        <v>0</v>
      </c>
      <c r="G177" s="80">
        <f>'2. Termes '!H201</f>
        <v>0</v>
      </c>
      <c r="H177" s="80">
        <f>'2. Termes '!I201</f>
        <v>0</v>
      </c>
      <c r="I177" s="64">
        <f>'2. Termes '!J201</f>
        <v>0</v>
      </c>
      <c r="J177" s="65">
        <f>'2. Termes '!U201</f>
        <v>0</v>
      </c>
      <c r="K177" s="70">
        <f>'2. Termes '!V201</f>
        <v>0</v>
      </c>
      <c r="L177" s="66">
        <f>'2. Termes '!W201</f>
        <v>0</v>
      </c>
      <c r="M177" s="66">
        <f>'2. Termes '!Z201</f>
        <v>0</v>
      </c>
      <c r="N177" s="67">
        <f>'2. Termes '!AC201</f>
        <v>0</v>
      </c>
      <c r="O177" s="81">
        <f>'2. Termes '!AJ201</f>
        <v>0</v>
      </c>
      <c r="P177" s="72">
        <f>'2. Termes '!AK201</f>
        <v>0</v>
      </c>
      <c r="Q177" s="71">
        <f>'2. Termes '!AL201</f>
        <v>0</v>
      </c>
      <c r="R177" s="158">
        <f>'2. Termes '!AG201</f>
        <v>0</v>
      </c>
    </row>
    <row r="178" spans="2:18" ht="25" customHeight="1" x14ac:dyDescent="0.35">
      <c r="B178" s="180" t="str">
        <f>IF(ISBLANK(Tableau25[[#This Row],[Date de signature]]),"",UPPER(TEXT(Tableau25[[#This Row],[Date de signature]],"AAAA")))</f>
        <v>1900</v>
      </c>
      <c r="C178" s="180" t="str">
        <f>IF(ISBLANK(Tableau25[[#This Row],[Date de signature]]),"",UPPER(TEXT(Tableau25[[#This Row],[Date de signature]],"mmm")))</f>
        <v>JANV</v>
      </c>
      <c r="D178" s="62">
        <f>'2. Termes '!C202</f>
        <v>0</v>
      </c>
      <c r="E178" s="82">
        <f>'2. Termes '!F202</f>
        <v>0</v>
      </c>
      <c r="F178" s="63">
        <f>'2. Termes '!G202</f>
        <v>0</v>
      </c>
      <c r="G178" s="80">
        <f>'2. Termes '!H202</f>
        <v>0</v>
      </c>
      <c r="H178" s="80">
        <f>'2. Termes '!I202</f>
        <v>0</v>
      </c>
      <c r="I178" s="64">
        <f>'2. Termes '!J202</f>
        <v>0</v>
      </c>
      <c r="J178" s="65">
        <f>'2. Termes '!U202</f>
        <v>0</v>
      </c>
      <c r="K178" s="70">
        <f>'2. Termes '!V202</f>
        <v>0</v>
      </c>
      <c r="L178" s="66">
        <f>'2. Termes '!W202</f>
        <v>0</v>
      </c>
      <c r="M178" s="66">
        <f>'2. Termes '!Z202</f>
        <v>0</v>
      </c>
      <c r="N178" s="67">
        <f>'2. Termes '!AC202</f>
        <v>0</v>
      </c>
      <c r="O178" s="81">
        <f>'2. Termes '!AJ202</f>
        <v>0</v>
      </c>
      <c r="P178" s="72">
        <f>'2. Termes '!AK202</f>
        <v>0</v>
      </c>
      <c r="Q178" s="71">
        <f>'2. Termes '!AL202</f>
        <v>0</v>
      </c>
      <c r="R178" s="158">
        <f>'2. Termes '!AG202</f>
        <v>0</v>
      </c>
    </row>
    <row r="179" spans="2:18" ht="25" customHeight="1" x14ac:dyDescent="0.35">
      <c r="B179" s="180" t="str">
        <f>IF(ISBLANK(Tableau25[[#This Row],[Date de signature]]),"",UPPER(TEXT(Tableau25[[#This Row],[Date de signature]],"AAAA")))</f>
        <v>1900</v>
      </c>
      <c r="C179" s="180" t="str">
        <f>IF(ISBLANK(Tableau25[[#This Row],[Date de signature]]),"",UPPER(TEXT(Tableau25[[#This Row],[Date de signature]],"mmm")))</f>
        <v>JANV</v>
      </c>
      <c r="D179" s="62">
        <f>'2. Termes '!C203</f>
        <v>0</v>
      </c>
      <c r="E179" s="82">
        <f>'2. Termes '!F203</f>
        <v>0</v>
      </c>
      <c r="F179" s="63">
        <f>'2. Termes '!G203</f>
        <v>0</v>
      </c>
      <c r="G179" s="80">
        <f>'2. Termes '!H203</f>
        <v>0</v>
      </c>
      <c r="H179" s="80">
        <f>'2. Termes '!I203</f>
        <v>0</v>
      </c>
      <c r="I179" s="64">
        <f>'2. Termes '!J203</f>
        <v>0</v>
      </c>
      <c r="J179" s="65">
        <f>'2. Termes '!U203</f>
        <v>0</v>
      </c>
      <c r="K179" s="70">
        <f>'2. Termes '!V203</f>
        <v>0</v>
      </c>
      <c r="L179" s="66">
        <f>'2. Termes '!W203</f>
        <v>0</v>
      </c>
      <c r="M179" s="66">
        <f>'2. Termes '!Z203</f>
        <v>0</v>
      </c>
      <c r="N179" s="67">
        <f>'2. Termes '!AC203</f>
        <v>0</v>
      </c>
      <c r="O179" s="81">
        <f>'2. Termes '!AJ203</f>
        <v>0</v>
      </c>
      <c r="P179" s="72">
        <f>'2. Termes '!AK203</f>
        <v>0</v>
      </c>
      <c r="Q179" s="71">
        <f>'2. Termes '!AL203</f>
        <v>0</v>
      </c>
      <c r="R179" s="158">
        <f>'2. Termes '!AG203</f>
        <v>0</v>
      </c>
    </row>
    <row r="180" spans="2:18" ht="25" customHeight="1" x14ac:dyDescent="0.35">
      <c r="B180" s="180" t="str">
        <f>IF(ISBLANK(Tableau25[[#This Row],[Date de signature]]),"",UPPER(TEXT(Tableau25[[#This Row],[Date de signature]],"AAAA")))</f>
        <v>1900</v>
      </c>
      <c r="C180" s="180" t="str">
        <f>IF(ISBLANK(Tableau25[[#This Row],[Date de signature]]),"",UPPER(TEXT(Tableau25[[#This Row],[Date de signature]],"mmm")))</f>
        <v>JANV</v>
      </c>
      <c r="D180" s="62">
        <f>'2. Termes '!C204</f>
        <v>0</v>
      </c>
      <c r="E180" s="82">
        <f>'2. Termes '!F204</f>
        <v>0</v>
      </c>
      <c r="F180" s="63">
        <f>'2. Termes '!G204</f>
        <v>0</v>
      </c>
      <c r="G180" s="80">
        <f>'2. Termes '!H204</f>
        <v>0</v>
      </c>
      <c r="H180" s="80">
        <f>'2. Termes '!I204</f>
        <v>0</v>
      </c>
      <c r="I180" s="64">
        <f>'2. Termes '!J204</f>
        <v>0</v>
      </c>
      <c r="J180" s="65">
        <f>'2. Termes '!U204</f>
        <v>0</v>
      </c>
      <c r="K180" s="70">
        <f>'2. Termes '!V204</f>
        <v>0</v>
      </c>
      <c r="L180" s="66">
        <f>'2. Termes '!W204</f>
        <v>0</v>
      </c>
      <c r="M180" s="66">
        <f>'2. Termes '!Z204</f>
        <v>0</v>
      </c>
      <c r="N180" s="67">
        <f>'2. Termes '!AC204</f>
        <v>0</v>
      </c>
      <c r="O180" s="81">
        <f>'2. Termes '!AJ204</f>
        <v>0</v>
      </c>
      <c r="P180" s="72">
        <f>'2. Termes '!AK204</f>
        <v>0</v>
      </c>
      <c r="Q180" s="71">
        <f>'2. Termes '!AL204</f>
        <v>0</v>
      </c>
      <c r="R180" s="158">
        <f>'2. Termes '!AG204</f>
        <v>0</v>
      </c>
    </row>
    <row r="181" spans="2:18" ht="121" customHeight="1" x14ac:dyDescent="0.35">
      <c r="B181" s="180" t="str">
        <f>IF(ISBLANK(Tableau25[[#This Row],[Date de signature]]),"",UPPER(TEXT(Tableau25[[#This Row],[Date de signature]],"AAAA")))</f>
        <v>1900</v>
      </c>
      <c r="C181" s="180" t="str">
        <f>IF(ISBLANK(Tableau25[[#This Row],[Date de signature]]),"",UPPER(TEXT(Tableau25[[#This Row],[Date de signature]],"mmm")))</f>
        <v>JANV</v>
      </c>
      <c r="D181" s="62">
        <f>'2. Termes '!C205</f>
        <v>0</v>
      </c>
      <c r="E181" s="82">
        <f>'2. Termes '!F205</f>
        <v>0</v>
      </c>
      <c r="F181" s="63">
        <f>'2. Termes '!G205</f>
        <v>0</v>
      </c>
      <c r="G181" s="80">
        <f>'2. Termes '!H205</f>
        <v>0</v>
      </c>
      <c r="H181" s="80">
        <f>'2. Termes '!I205</f>
        <v>0</v>
      </c>
      <c r="I181" s="64">
        <f>'2. Termes '!J205</f>
        <v>0</v>
      </c>
      <c r="J181" s="65">
        <f>'2. Termes '!U205</f>
        <v>0</v>
      </c>
      <c r="K181" s="70">
        <f>'2. Termes '!V205</f>
        <v>0</v>
      </c>
      <c r="L181" s="66">
        <f>'2. Termes '!W205</f>
        <v>0</v>
      </c>
      <c r="M181" s="66">
        <f>'2. Termes '!Z205</f>
        <v>0</v>
      </c>
      <c r="N181" s="67">
        <f>'2. Termes '!AC205</f>
        <v>0</v>
      </c>
      <c r="O181" s="81">
        <f>'2. Termes '!AJ205</f>
        <v>0</v>
      </c>
      <c r="P181" s="72">
        <f>'2. Termes '!AK205</f>
        <v>0</v>
      </c>
      <c r="Q181" s="71">
        <f>'2. Termes '!AL205</f>
        <v>0</v>
      </c>
      <c r="R181" s="158">
        <f>'2. Termes '!AG205</f>
        <v>0</v>
      </c>
    </row>
    <row r="182" spans="2:18" ht="121" customHeight="1" x14ac:dyDescent="0.35">
      <c r="B182" s="180" t="str">
        <f>IF(ISBLANK(Tableau25[[#This Row],[Date de signature]]),"",UPPER(TEXT(Tableau25[[#This Row],[Date de signature]],"AAAA")))</f>
        <v>1900</v>
      </c>
      <c r="C182" s="180" t="str">
        <f>IF(ISBLANK(Tableau25[[#This Row],[Date de signature]]),"",UPPER(TEXT(Tableau25[[#This Row],[Date de signature]],"mmm")))</f>
        <v>JANV</v>
      </c>
      <c r="D182" s="62">
        <f>'2. Termes '!C206</f>
        <v>0</v>
      </c>
      <c r="E182" s="82">
        <f>'2. Termes '!F206</f>
        <v>0</v>
      </c>
      <c r="F182" s="63">
        <f>'2. Termes '!G206</f>
        <v>0</v>
      </c>
      <c r="G182" s="80">
        <f>'2. Termes '!H206</f>
        <v>0</v>
      </c>
      <c r="H182" s="80">
        <f>'2. Termes '!I206</f>
        <v>0</v>
      </c>
      <c r="I182" s="64">
        <f>'2. Termes '!J206</f>
        <v>0</v>
      </c>
      <c r="J182" s="65">
        <f>'2. Termes '!U206</f>
        <v>0</v>
      </c>
      <c r="K182" s="70">
        <f>'2. Termes '!V206</f>
        <v>0</v>
      </c>
      <c r="L182" s="66">
        <f>'2. Termes '!W206</f>
        <v>0</v>
      </c>
      <c r="M182" s="66">
        <f>'2. Termes '!Z206</f>
        <v>0</v>
      </c>
      <c r="N182" s="67">
        <f>'2. Termes '!AC206</f>
        <v>0</v>
      </c>
      <c r="O182" s="81">
        <f>'2. Termes '!AJ206</f>
        <v>0</v>
      </c>
      <c r="P182" s="72">
        <f>'2. Termes '!AK206</f>
        <v>0</v>
      </c>
      <c r="Q182" s="71">
        <f>'2. Termes '!AL206</f>
        <v>0</v>
      </c>
      <c r="R182" s="158">
        <f>'2. Termes '!AG206</f>
        <v>0</v>
      </c>
    </row>
    <row r="183" spans="2:18" ht="92.15" customHeight="1" x14ac:dyDescent="0.35">
      <c r="B183" s="180" t="str">
        <f>IF(ISBLANK(Tableau25[[#This Row],[Date de signature]]),"",UPPER(TEXT(Tableau25[[#This Row],[Date de signature]],"AAAA")))</f>
        <v>1900</v>
      </c>
      <c r="C183" s="180" t="str">
        <f>IF(ISBLANK(Tableau25[[#This Row],[Date de signature]]),"",UPPER(TEXT(Tableau25[[#This Row],[Date de signature]],"mmm")))</f>
        <v>JANV</v>
      </c>
      <c r="D183" s="62">
        <f>'2. Termes '!C207</f>
        <v>0</v>
      </c>
      <c r="E183" s="82">
        <f>'2. Termes '!F207</f>
        <v>0</v>
      </c>
      <c r="F183" s="63">
        <f>'2. Termes '!G207</f>
        <v>0</v>
      </c>
      <c r="G183" s="80">
        <f>'2. Termes '!H207</f>
        <v>0</v>
      </c>
      <c r="H183" s="80">
        <f>'2. Termes '!I207</f>
        <v>0</v>
      </c>
      <c r="I183" s="64">
        <f>'2. Termes '!J207</f>
        <v>0</v>
      </c>
      <c r="J183" s="65">
        <f>'2. Termes '!U207</f>
        <v>0</v>
      </c>
      <c r="K183" s="70">
        <f>'2. Termes '!V207</f>
        <v>0</v>
      </c>
      <c r="L183" s="66">
        <f>'2. Termes '!W207</f>
        <v>0</v>
      </c>
      <c r="M183" s="66">
        <f>'2. Termes '!Z207</f>
        <v>0</v>
      </c>
      <c r="N183" s="67">
        <f>'2. Termes '!AC207</f>
        <v>0</v>
      </c>
      <c r="O183" s="81">
        <f>'2. Termes '!AJ207</f>
        <v>0</v>
      </c>
      <c r="P183" s="72">
        <f>'2. Termes '!AK207</f>
        <v>0</v>
      </c>
      <c r="Q183" s="71">
        <f>'2. Termes '!AL207</f>
        <v>0</v>
      </c>
      <c r="R183" s="158">
        <f>'2. Termes '!AG207</f>
        <v>0</v>
      </c>
    </row>
    <row r="184" spans="2:18" ht="92.15" customHeight="1" x14ac:dyDescent="0.35">
      <c r="B184" s="180" t="str">
        <f>IF(ISBLANK(Tableau25[[#This Row],[Date de signature]]),"",UPPER(TEXT(Tableau25[[#This Row],[Date de signature]],"AAAA")))</f>
        <v>1900</v>
      </c>
      <c r="C184" s="180" t="str">
        <f>IF(ISBLANK(Tableau25[[#This Row],[Date de signature]]),"",UPPER(TEXT(Tableau25[[#This Row],[Date de signature]],"mmm")))</f>
        <v>JANV</v>
      </c>
      <c r="D184" s="62">
        <f>'2. Termes '!C208</f>
        <v>0</v>
      </c>
      <c r="E184" s="82">
        <f>'2. Termes '!F208</f>
        <v>0</v>
      </c>
      <c r="F184" s="63">
        <f>'2. Termes '!G208</f>
        <v>0</v>
      </c>
      <c r="G184" s="80">
        <f>'2. Termes '!H208</f>
        <v>0</v>
      </c>
      <c r="H184" s="80">
        <f>'2. Termes '!I208</f>
        <v>0</v>
      </c>
      <c r="I184" s="64">
        <f>'2. Termes '!J208</f>
        <v>0</v>
      </c>
      <c r="J184" s="65">
        <f>'2. Termes '!U208</f>
        <v>0</v>
      </c>
      <c r="K184" s="70">
        <f>'2. Termes '!V208</f>
        <v>0</v>
      </c>
      <c r="L184" s="66">
        <f>'2. Termes '!W208</f>
        <v>0</v>
      </c>
      <c r="M184" s="66">
        <f>'2. Termes '!Z208</f>
        <v>0</v>
      </c>
      <c r="N184" s="67">
        <f>'2. Termes '!AC208</f>
        <v>0</v>
      </c>
      <c r="O184" s="81">
        <f>'2. Termes '!AJ208</f>
        <v>0</v>
      </c>
      <c r="P184" s="72">
        <f>'2. Termes '!AK208</f>
        <v>0</v>
      </c>
      <c r="Q184" s="71">
        <f>'2. Termes '!AL208</f>
        <v>0</v>
      </c>
      <c r="R184" s="158">
        <f>'2. Termes '!AG208</f>
        <v>0</v>
      </c>
    </row>
    <row r="185" spans="2:18" ht="127" customHeight="1" x14ac:dyDescent="0.35">
      <c r="B185" s="180" t="str">
        <f>IF(ISBLANK(Tableau25[[#This Row],[Date de signature]]),"",UPPER(TEXT(Tableau25[[#This Row],[Date de signature]],"AAAA")))</f>
        <v>1900</v>
      </c>
      <c r="C185" s="180" t="str">
        <f>IF(ISBLANK(Tableau25[[#This Row],[Date de signature]]),"",UPPER(TEXT(Tableau25[[#This Row],[Date de signature]],"mmm")))</f>
        <v>JANV</v>
      </c>
      <c r="D185" s="62">
        <f>'2. Termes '!C209</f>
        <v>0</v>
      </c>
      <c r="E185" s="82">
        <f>'2. Termes '!F209</f>
        <v>0</v>
      </c>
      <c r="F185" s="63">
        <f>'2. Termes '!G209</f>
        <v>0</v>
      </c>
      <c r="G185" s="80">
        <f>'2. Termes '!H209</f>
        <v>0</v>
      </c>
      <c r="H185" s="80">
        <f>'2. Termes '!I209</f>
        <v>0</v>
      </c>
      <c r="I185" s="64">
        <f>'2. Termes '!J209</f>
        <v>0</v>
      </c>
      <c r="J185" s="65">
        <f>'2. Termes '!U209</f>
        <v>0</v>
      </c>
      <c r="K185" s="70">
        <f>'2. Termes '!V209</f>
        <v>0</v>
      </c>
      <c r="L185" s="66">
        <f>'2. Termes '!W209</f>
        <v>0</v>
      </c>
      <c r="M185" s="66">
        <f>'2. Termes '!Z209</f>
        <v>0</v>
      </c>
      <c r="N185" s="67">
        <f>'2. Termes '!AC209</f>
        <v>0</v>
      </c>
      <c r="O185" s="81">
        <f>'2. Termes '!AJ209</f>
        <v>0</v>
      </c>
      <c r="P185" s="72">
        <f>'2. Termes '!AK209</f>
        <v>0</v>
      </c>
      <c r="Q185" s="71">
        <f>'2. Termes '!AL209</f>
        <v>0</v>
      </c>
      <c r="R185" s="158">
        <f>'2. Termes '!AG209</f>
        <v>0</v>
      </c>
    </row>
    <row r="186" spans="2:18" ht="111.65" customHeight="1" x14ac:dyDescent="0.35">
      <c r="B186" s="180" t="str">
        <f>IF(ISBLANK(Tableau25[[#This Row],[Date de signature]]),"",UPPER(TEXT(Tableau25[[#This Row],[Date de signature]],"AAAA")))</f>
        <v>1900</v>
      </c>
      <c r="C186" s="180" t="str">
        <f>IF(ISBLANK(Tableau25[[#This Row],[Date de signature]]),"",UPPER(TEXT(Tableau25[[#This Row],[Date de signature]],"mmm")))</f>
        <v>JANV</v>
      </c>
      <c r="D186" s="62">
        <f>'2. Termes '!C210</f>
        <v>0</v>
      </c>
      <c r="E186" s="82">
        <f>'2. Termes '!F210</f>
        <v>0</v>
      </c>
      <c r="F186" s="63">
        <f>'2. Termes '!G210</f>
        <v>0</v>
      </c>
      <c r="G186" s="80">
        <f>'2. Termes '!H210</f>
        <v>0</v>
      </c>
      <c r="H186" s="80">
        <f>'2. Termes '!I210</f>
        <v>0</v>
      </c>
      <c r="I186" s="64">
        <f>'2. Termes '!J210</f>
        <v>0</v>
      </c>
      <c r="J186" s="65">
        <f>'2. Termes '!U210</f>
        <v>0</v>
      </c>
      <c r="K186" s="70">
        <f>'2. Termes '!V210</f>
        <v>0</v>
      </c>
      <c r="L186" s="66">
        <f>'2. Termes '!W210</f>
        <v>0</v>
      </c>
      <c r="M186" s="66">
        <f>'2. Termes '!Z210</f>
        <v>0</v>
      </c>
      <c r="N186" s="67">
        <f>'2. Termes '!AC210</f>
        <v>0</v>
      </c>
      <c r="O186" s="81">
        <f>'2. Termes '!AJ210</f>
        <v>0</v>
      </c>
      <c r="P186" s="72">
        <f>'2. Termes '!AK210</f>
        <v>0</v>
      </c>
      <c r="Q186" s="71">
        <f>'2. Termes '!AL210</f>
        <v>0</v>
      </c>
      <c r="R186" s="158">
        <f>'2. Termes '!AG210</f>
        <v>0</v>
      </c>
    </row>
    <row r="187" spans="2:18" ht="111.65" customHeight="1" x14ac:dyDescent="0.35">
      <c r="B187" s="180" t="str">
        <f>IF(ISBLANK(Tableau25[[#This Row],[Date de signature]]),"",UPPER(TEXT(Tableau25[[#This Row],[Date de signature]],"AAAA")))</f>
        <v>1900</v>
      </c>
      <c r="C187" s="180" t="str">
        <f>IF(ISBLANK(Tableau25[[#This Row],[Date de signature]]),"",UPPER(TEXT(Tableau25[[#This Row],[Date de signature]],"mmm")))</f>
        <v>JANV</v>
      </c>
      <c r="D187" s="62">
        <f>'2. Termes '!C211</f>
        <v>0</v>
      </c>
      <c r="E187" s="82">
        <f>'2. Termes '!F211</f>
        <v>0</v>
      </c>
      <c r="F187" s="63">
        <f>'2. Termes '!G211</f>
        <v>0</v>
      </c>
      <c r="G187" s="80">
        <f>'2. Termes '!H211</f>
        <v>0</v>
      </c>
      <c r="H187" s="80">
        <f>'2. Termes '!I211</f>
        <v>0</v>
      </c>
      <c r="I187" s="64">
        <f>'2. Termes '!J211</f>
        <v>0</v>
      </c>
      <c r="J187" s="65">
        <f>'2. Termes '!U211</f>
        <v>0</v>
      </c>
      <c r="K187" s="70">
        <f>'2. Termes '!V211</f>
        <v>0</v>
      </c>
      <c r="L187" s="66">
        <f>'2. Termes '!W211</f>
        <v>0</v>
      </c>
      <c r="M187" s="66">
        <f>'2. Termes '!Z211</f>
        <v>0</v>
      </c>
      <c r="N187" s="67">
        <f>'2. Termes '!AC211</f>
        <v>0</v>
      </c>
      <c r="O187" s="81">
        <f>'2. Termes '!AJ211</f>
        <v>0</v>
      </c>
      <c r="P187" s="72">
        <f>'2. Termes '!AK211</f>
        <v>0</v>
      </c>
      <c r="Q187" s="71">
        <f>'2. Termes '!AL211</f>
        <v>0</v>
      </c>
      <c r="R187" s="158">
        <f>'2. Termes '!AG211</f>
        <v>0</v>
      </c>
    </row>
    <row r="188" spans="2:18" ht="25" customHeight="1" x14ac:dyDescent="0.35">
      <c r="B188" s="180" t="str">
        <f>IF(ISBLANK(Tableau25[[#This Row],[Date de signature]]),"",UPPER(TEXT(Tableau25[[#This Row],[Date de signature]],"AAAA")))</f>
        <v>1900</v>
      </c>
      <c r="C188" s="180" t="str">
        <f>IF(ISBLANK(Tableau25[[#This Row],[Date de signature]]),"",UPPER(TEXT(Tableau25[[#This Row],[Date de signature]],"mmm")))</f>
        <v>JANV</v>
      </c>
      <c r="D188" s="62">
        <f>'2. Termes '!C212</f>
        <v>0</v>
      </c>
      <c r="E188" s="82">
        <f>'2. Termes '!F212</f>
        <v>0</v>
      </c>
      <c r="F188" s="63">
        <f>'2. Termes '!G212</f>
        <v>0</v>
      </c>
      <c r="G188" s="80">
        <f>'2. Termes '!H212</f>
        <v>0</v>
      </c>
      <c r="H188" s="80">
        <f>'2. Termes '!I212</f>
        <v>0</v>
      </c>
      <c r="I188" s="64">
        <f>'2. Termes '!J212</f>
        <v>0</v>
      </c>
      <c r="J188" s="65">
        <f>'2. Termes '!U212</f>
        <v>0</v>
      </c>
      <c r="K188" s="70">
        <f>'2. Termes '!V212</f>
        <v>0</v>
      </c>
      <c r="L188" s="66">
        <f>'2. Termes '!W212</f>
        <v>0</v>
      </c>
      <c r="M188" s="66">
        <f>'2. Termes '!Z212</f>
        <v>0</v>
      </c>
      <c r="N188" s="67">
        <f>'2. Termes '!AC212</f>
        <v>0</v>
      </c>
      <c r="O188" s="81">
        <f>'2. Termes '!AJ212</f>
        <v>0</v>
      </c>
      <c r="P188" s="72">
        <f>'2. Termes '!AK212</f>
        <v>0</v>
      </c>
      <c r="Q188" s="71">
        <f>'2. Termes '!AL212</f>
        <v>0</v>
      </c>
      <c r="R188" s="158">
        <f>'2. Termes '!AG212</f>
        <v>0</v>
      </c>
    </row>
    <row r="189" spans="2:18" ht="25" customHeight="1" x14ac:dyDescent="0.35">
      <c r="B189" s="180" t="str">
        <f>IF(ISBLANK(Tableau25[[#This Row],[Date de signature]]),"",UPPER(TEXT(Tableau25[[#This Row],[Date de signature]],"AAAA")))</f>
        <v>1900</v>
      </c>
      <c r="C189" s="180" t="str">
        <f>IF(ISBLANK(Tableau25[[#This Row],[Date de signature]]),"",UPPER(TEXT(Tableau25[[#This Row],[Date de signature]],"mmm")))</f>
        <v>JANV</v>
      </c>
      <c r="D189" s="62">
        <f>'2. Termes '!C213</f>
        <v>0</v>
      </c>
      <c r="E189" s="82">
        <f>'2. Termes '!F213</f>
        <v>0</v>
      </c>
      <c r="F189" s="63">
        <f>'2. Termes '!G213</f>
        <v>0</v>
      </c>
      <c r="G189" s="80">
        <f>'2. Termes '!H213</f>
        <v>0</v>
      </c>
      <c r="H189" s="80">
        <f>'2. Termes '!I213</f>
        <v>0</v>
      </c>
      <c r="I189" s="64">
        <f>'2. Termes '!J213</f>
        <v>0</v>
      </c>
      <c r="J189" s="65">
        <f>'2. Termes '!U213</f>
        <v>0</v>
      </c>
      <c r="K189" s="70">
        <f>'2. Termes '!V213</f>
        <v>0</v>
      </c>
      <c r="L189" s="66">
        <f>'2. Termes '!W213</f>
        <v>0</v>
      </c>
      <c r="M189" s="66">
        <f>'2. Termes '!Z213</f>
        <v>0</v>
      </c>
      <c r="N189" s="67">
        <f>'2. Termes '!AC213</f>
        <v>0</v>
      </c>
      <c r="O189" s="81">
        <f>'2. Termes '!AJ213</f>
        <v>0</v>
      </c>
      <c r="P189" s="72">
        <f>'2. Termes '!AK213</f>
        <v>0</v>
      </c>
      <c r="Q189" s="71">
        <f>'2. Termes '!AL213</f>
        <v>0</v>
      </c>
      <c r="R189" s="158">
        <f>'2. Termes '!AG213</f>
        <v>0</v>
      </c>
    </row>
    <row r="190" spans="2:18" ht="25" customHeight="1" x14ac:dyDescent="0.35">
      <c r="B190" s="180" t="str">
        <f>IF(ISBLANK(Tableau25[[#This Row],[Date de signature]]),"",UPPER(TEXT(Tableau25[[#This Row],[Date de signature]],"AAAA")))</f>
        <v>1900</v>
      </c>
      <c r="C190" s="180" t="str">
        <f>IF(ISBLANK(Tableau25[[#This Row],[Date de signature]]),"",UPPER(TEXT(Tableau25[[#This Row],[Date de signature]],"mmm")))</f>
        <v>JANV</v>
      </c>
      <c r="D190" s="62">
        <f>'2. Termes '!C214</f>
        <v>0</v>
      </c>
      <c r="E190" s="82">
        <f>'2. Termes '!F214</f>
        <v>0</v>
      </c>
      <c r="F190" s="63">
        <f>'2. Termes '!G214</f>
        <v>0</v>
      </c>
      <c r="G190" s="80">
        <f>'2. Termes '!H214</f>
        <v>0</v>
      </c>
      <c r="H190" s="80">
        <f>'2. Termes '!I214</f>
        <v>0</v>
      </c>
      <c r="I190" s="64">
        <f>'2. Termes '!J214</f>
        <v>0</v>
      </c>
      <c r="J190" s="65">
        <f>'2. Termes '!U214</f>
        <v>0</v>
      </c>
      <c r="K190" s="70">
        <f>'2. Termes '!V214</f>
        <v>0</v>
      </c>
      <c r="L190" s="66">
        <f>'2. Termes '!W214</f>
        <v>0</v>
      </c>
      <c r="M190" s="66">
        <f>'2. Termes '!Z214</f>
        <v>0</v>
      </c>
      <c r="N190" s="67">
        <f>'2. Termes '!AC214</f>
        <v>0</v>
      </c>
      <c r="O190" s="81">
        <f>'2. Termes '!AJ214</f>
        <v>0</v>
      </c>
      <c r="P190" s="72">
        <f>'2. Termes '!AK214</f>
        <v>0</v>
      </c>
      <c r="Q190" s="71">
        <f>'2. Termes '!AL214</f>
        <v>0</v>
      </c>
      <c r="R190" s="158">
        <f>'2. Termes '!AG214</f>
        <v>0</v>
      </c>
    </row>
    <row r="191" spans="2:18" ht="25" customHeight="1" x14ac:dyDescent="0.35">
      <c r="B191" s="180" t="e">
        <f>IF(ISBLANK(Tableau25[[#This Row],[Date de signature]]),"",UPPER(TEXT(Tableau25[[#This Row],[Date de signature]],"AAAA")))</f>
        <v>#REF!</v>
      </c>
      <c r="C191" s="180" t="e">
        <f>IF(ISBLANK(Tableau25[[#This Row],[Date de signature]]),"",UPPER(TEXT(Tableau25[[#This Row],[Date de signature]],"mmm")))</f>
        <v>#REF!</v>
      </c>
      <c r="D191" s="62" t="e">
        <f>'2. Termes '!#REF!</f>
        <v>#REF!</v>
      </c>
      <c r="E191" s="82" t="e">
        <f>'2. Termes '!#REF!</f>
        <v>#REF!</v>
      </c>
      <c r="F191" s="63" t="e">
        <f>'2. Termes '!#REF!</f>
        <v>#REF!</v>
      </c>
      <c r="G191" s="80" t="e">
        <f>'2. Termes '!#REF!</f>
        <v>#REF!</v>
      </c>
      <c r="H191" s="80" t="e">
        <f>'2. Termes '!#REF!</f>
        <v>#REF!</v>
      </c>
      <c r="I191" s="64" t="e">
        <f>'2. Termes '!#REF!</f>
        <v>#REF!</v>
      </c>
      <c r="J191" s="65" t="e">
        <f>'2. Termes '!#REF!</f>
        <v>#REF!</v>
      </c>
      <c r="K191" s="70" t="e">
        <f>'2. Termes '!#REF!</f>
        <v>#REF!</v>
      </c>
      <c r="L191" s="66" t="e">
        <f>'2. Termes '!#REF!</f>
        <v>#REF!</v>
      </c>
      <c r="M191" s="66" t="e">
        <f>'2. Termes '!#REF!</f>
        <v>#REF!</v>
      </c>
      <c r="N191" s="67" t="e">
        <f>'2. Termes '!#REF!</f>
        <v>#REF!</v>
      </c>
      <c r="O191" s="81" t="e">
        <f>'2. Termes '!#REF!</f>
        <v>#REF!</v>
      </c>
      <c r="P191" s="72" t="e">
        <f>'2. Termes '!#REF!</f>
        <v>#REF!</v>
      </c>
      <c r="Q191" s="71" t="e">
        <f>'2. Termes '!#REF!</f>
        <v>#REF!</v>
      </c>
      <c r="R191" s="158" t="e">
        <f>'2. Termes '!#REF!</f>
        <v>#REF!</v>
      </c>
    </row>
    <row r="192" spans="2:18" ht="25" customHeight="1" x14ac:dyDescent="0.35">
      <c r="B192" s="180" t="str">
        <f>IF(ISBLANK(Tableau25[[#This Row],[Date de signature]]),"",UPPER(TEXT(Tableau25[[#This Row],[Date de signature]],"AAAA")))</f>
        <v>1900</v>
      </c>
      <c r="C192" s="180" t="str">
        <f>IF(ISBLANK(Tableau25[[#This Row],[Date de signature]]),"",UPPER(TEXT(Tableau25[[#This Row],[Date de signature]],"mmm")))</f>
        <v>JANV</v>
      </c>
      <c r="D192" s="62">
        <f>'2. Termes '!C215</f>
        <v>0</v>
      </c>
      <c r="E192" s="82">
        <f>'2. Termes '!F215</f>
        <v>0</v>
      </c>
      <c r="F192" s="63">
        <f>'2. Termes '!G215</f>
        <v>0</v>
      </c>
      <c r="G192" s="80">
        <f>'2. Termes '!H215</f>
        <v>0</v>
      </c>
      <c r="H192" s="80">
        <f>'2. Termes '!I215</f>
        <v>0</v>
      </c>
      <c r="I192" s="64">
        <f>'2. Termes '!J215</f>
        <v>0</v>
      </c>
      <c r="J192" s="65">
        <f>'2. Termes '!U215</f>
        <v>0</v>
      </c>
      <c r="K192" s="70">
        <f>'2. Termes '!V215</f>
        <v>0</v>
      </c>
      <c r="L192" s="66">
        <f>'2. Termes '!W215</f>
        <v>0</v>
      </c>
      <c r="M192" s="66">
        <f>'2. Termes '!Z215</f>
        <v>0</v>
      </c>
      <c r="N192" s="67">
        <f>'2. Termes '!AC215</f>
        <v>0</v>
      </c>
      <c r="O192" s="81">
        <f>'2. Termes '!AJ215</f>
        <v>0</v>
      </c>
      <c r="P192" s="72">
        <f>'2. Termes '!AK215</f>
        <v>0</v>
      </c>
      <c r="Q192" s="71">
        <f>'2. Termes '!AL215</f>
        <v>0</v>
      </c>
      <c r="R192" s="158">
        <f>'2. Termes '!AG215</f>
        <v>0</v>
      </c>
    </row>
    <row r="193" spans="2:18" ht="25" customHeight="1" x14ac:dyDescent="0.35">
      <c r="B193" s="180" t="str">
        <f>IF(ISBLANK(Tableau25[[#This Row],[Date de signature]]),"",UPPER(TEXT(Tableau25[[#This Row],[Date de signature]],"AAAA")))</f>
        <v>1900</v>
      </c>
      <c r="C193" s="180" t="str">
        <f>IF(ISBLANK(Tableau25[[#This Row],[Date de signature]]),"",UPPER(TEXT(Tableau25[[#This Row],[Date de signature]],"mmm")))</f>
        <v>JANV</v>
      </c>
      <c r="D193" s="62">
        <f>'2. Termes '!C216</f>
        <v>0</v>
      </c>
      <c r="E193" s="82">
        <f>'2. Termes '!F216</f>
        <v>0</v>
      </c>
      <c r="F193" s="63">
        <f>'2. Termes '!G216</f>
        <v>0</v>
      </c>
      <c r="G193" s="80">
        <f>'2. Termes '!H216</f>
        <v>0</v>
      </c>
      <c r="H193" s="80">
        <f>'2. Termes '!I216</f>
        <v>0</v>
      </c>
      <c r="I193" s="64">
        <f>'2. Termes '!J216</f>
        <v>0</v>
      </c>
      <c r="J193" s="65">
        <f>'2. Termes '!U216</f>
        <v>0</v>
      </c>
      <c r="K193" s="70">
        <f>'2. Termes '!V216</f>
        <v>0</v>
      </c>
      <c r="L193" s="66">
        <f>'2. Termes '!W216</f>
        <v>0</v>
      </c>
      <c r="M193" s="66">
        <f>'2. Termes '!Z216</f>
        <v>0</v>
      </c>
      <c r="N193" s="67">
        <f>'2. Termes '!AC216</f>
        <v>0</v>
      </c>
      <c r="O193" s="81">
        <f>'2. Termes '!AJ216</f>
        <v>0</v>
      </c>
      <c r="P193" s="72">
        <f>'2. Termes '!AK216</f>
        <v>0</v>
      </c>
      <c r="Q193" s="71">
        <f>'2. Termes '!AL216</f>
        <v>0</v>
      </c>
      <c r="R193" s="158">
        <f>'2. Termes '!AG216</f>
        <v>0</v>
      </c>
    </row>
    <row r="194" spans="2:18" ht="25" customHeight="1" x14ac:dyDescent="0.35">
      <c r="B194" s="180" t="str">
        <f>IF(ISBLANK(Tableau25[[#This Row],[Date de signature]]),"",UPPER(TEXT(Tableau25[[#This Row],[Date de signature]],"AAAA")))</f>
        <v>1900</v>
      </c>
      <c r="C194" s="180" t="str">
        <f>IF(ISBLANK(Tableau25[[#This Row],[Date de signature]]),"",UPPER(TEXT(Tableau25[[#This Row],[Date de signature]],"mmm")))</f>
        <v>JANV</v>
      </c>
      <c r="D194" s="62">
        <f>'2. Termes '!C217</f>
        <v>0</v>
      </c>
      <c r="E194" s="82">
        <f>'2. Termes '!F217</f>
        <v>0</v>
      </c>
      <c r="F194" s="63">
        <f>'2. Termes '!G217</f>
        <v>0</v>
      </c>
      <c r="G194" s="80">
        <f>'2. Termes '!H217</f>
        <v>0</v>
      </c>
      <c r="H194" s="80">
        <f>'2. Termes '!I217</f>
        <v>0</v>
      </c>
      <c r="I194" s="64">
        <f>'2. Termes '!J217</f>
        <v>0</v>
      </c>
      <c r="J194" s="65">
        <f>'2. Termes '!U217</f>
        <v>0</v>
      </c>
      <c r="K194" s="70">
        <f>'2. Termes '!V217</f>
        <v>0</v>
      </c>
      <c r="L194" s="66">
        <f>'2. Termes '!W217</f>
        <v>0</v>
      </c>
      <c r="M194" s="66">
        <f>'2. Termes '!Z217</f>
        <v>0</v>
      </c>
      <c r="N194" s="67">
        <f>'2. Termes '!AC217</f>
        <v>0</v>
      </c>
      <c r="O194" s="81">
        <f>'2. Termes '!AJ217</f>
        <v>0</v>
      </c>
      <c r="P194" s="72">
        <f>'2. Termes '!AK217</f>
        <v>0</v>
      </c>
      <c r="Q194" s="71">
        <f>'2. Termes '!AL217</f>
        <v>0</v>
      </c>
      <c r="R194" s="158">
        <f>'2. Termes '!AG217</f>
        <v>0</v>
      </c>
    </row>
    <row r="195" spans="2:18" ht="25" customHeight="1" x14ac:dyDescent="0.35">
      <c r="B195" s="180" t="str">
        <f>IF(ISBLANK(Tableau25[[#This Row],[Date de signature]]),"",UPPER(TEXT(Tableau25[[#This Row],[Date de signature]],"AAAA")))</f>
        <v>1900</v>
      </c>
      <c r="C195" s="180" t="str">
        <f>IF(ISBLANK(Tableau25[[#This Row],[Date de signature]]),"",UPPER(TEXT(Tableau25[[#This Row],[Date de signature]],"mmm")))</f>
        <v>JANV</v>
      </c>
      <c r="D195" s="62">
        <f>'2. Termes '!C218</f>
        <v>0</v>
      </c>
      <c r="E195" s="82">
        <f>'2. Termes '!F218</f>
        <v>0</v>
      </c>
      <c r="F195" s="63">
        <f>'2. Termes '!G218</f>
        <v>0</v>
      </c>
      <c r="G195" s="80">
        <f>'2. Termes '!H218</f>
        <v>0</v>
      </c>
      <c r="H195" s="80">
        <f>'2. Termes '!I218</f>
        <v>0</v>
      </c>
      <c r="I195" s="64">
        <f>'2. Termes '!J218</f>
        <v>0</v>
      </c>
      <c r="J195" s="65">
        <f>'2. Termes '!U218</f>
        <v>0</v>
      </c>
      <c r="K195" s="70">
        <f>'2. Termes '!V218</f>
        <v>0</v>
      </c>
      <c r="L195" s="66">
        <f>'2. Termes '!W218</f>
        <v>0</v>
      </c>
      <c r="M195" s="66">
        <f>'2. Termes '!Z218</f>
        <v>0</v>
      </c>
      <c r="N195" s="67">
        <f>'2. Termes '!AC218</f>
        <v>0</v>
      </c>
      <c r="O195" s="81">
        <f>'2. Termes '!AJ218</f>
        <v>0</v>
      </c>
      <c r="P195" s="72">
        <f>'2. Termes '!AK218</f>
        <v>0</v>
      </c>
      <c r="Q195" s="71">
        <f>'2. Termes '!AL218</f>
        <v>0</v>
      </c>
      <c r="R195" s="158">
        <f>'2. Termes '!AG218</f>
        <v>0</v>
      </c>
    </row>
    <row r="196" spans="2:18" ht="25" customHeight="1" x14ac:dyDescent="0.35">
      <c r="B196" s="180" t="str">
        <f>IF(ISBLANK(Tableau25[[#This Row],[Date de signature]]),"",UPPER(TEXT(Tableau25[[#This Row],[Date de signature]],"AAAA")))</f>
        <v>1900</v>
      </c>
      <c r="C196" s="180" t="str">
        <f>IF(ISBLANK(Tableau25[[#This Row],[Date de signature]]),"",UPPER(TEXT(Tableau25[[#This Row],[Date de signature]],"mmm")))</f>
        <v>JANV</v>
      </c>
      <c r="D196" s="62">
        <f>'2. Termes '!C219</f>
        <v>0</v>
      </c>
      <c r="E196" s="82">
        <f>'2. Termes '!F219</f>
        <v>0</v>
      </c>
      <c r="F196" s="63">
        <f>'2. Termes '!G219</f>
        <v>0</v>
      </c>
      <c r="G196" s="80">
        <f>'2. Termes '!H219</f>
        <v>0</v>
      </c>
      <c r="H196" s="80">
        <f>'2. Termes '!I219</f>
        <v>0</v>
      </c>
      <c r="I196" s="64">
        <f>'2. Termes '!J219</f>
        <v>0</v>
      </c>
      <c r="J196" s="65">
        <f>'2. Termes '!U219</f>
        <v>0</v>
      </c>
      <c r="K196" s="70">
        <f>'2. Termes '!V219</f>
        <v>0</v>
      </c>
      <c r="L196" s="66">
        <f>'2. Termes '!W219</f>
        <v>0</v>
      </c>
      <c r="M196" s="66">
        <f>'2. Termes '!Z219</f>
        <v>0</v>
      </c>
      <c r="N196" s="67">
        <f>'2. Termes '!AC219</f>
        <v>0</v>
      </c>
      <c r="O196" s="81">
        <f>'2. Termes '!AJ219</f>
        <v>0</v>
      </c>
      <c r="P196" s="72">
        <f>'2. Termes '!AK219</f>
        <v>0</v>
      </c>
      <c r="Q196" s="71">
        <f>'2. Termes '!AL219</f>
        <v>0</v>
      </c>
      <c r="R196" s="158">
        <f>'2. Termes '!AG219</f>
        <v>0</v>
      </c>
    </row>
    <row r="197" spans="2:18" ht="25" customHeight="1" x14ac:dyDescent="0.35">
      <c r="B197" s="180" t="str">
        <f>IF(ISBLANK(Tableau25[[#This Row],[Date de signature]]),"",UPPER(TEXT(Tableau25[[#This Row],[Date de signature]],"AAAA")))</f>
        <v>1900</v>
      </c>
      <c r="C197" s="180" t="str">
        <f>IF(ISBLANK(Tableau25[[#This Row],[Date de signature]]),"",UPPER(TEXT(Tableau25[[#This Row],[Date de signature]],"mmm")))</f>
        <v>JANV</v>
      </c>
      <c r="D197" s="62">
        <f>'2. Termes '!C220</f>
        <v>0</v>
      </c>
      <c r="E197" s="82">
        <f>'2. Termes '!F220</f>
        <v>0</v>
      </c>
      <c r="F197" s="63">
        <f>'2. Termes '!G220</f>
        <v>0</v>
      </c>
      <c r="G197" s="80">
        <f>'2. Termes '!H220</f>
        <v>0</v>
      </c>
      <c r="H197" s="80">
        <f>'2. Termes '!I220</f>
        <v>0</v>
      </c>
      <c r="I197" s="64">
        <f>'2. Termes '!J220</f>
        <v>0</v>
      </c>
      <c r="J197" s="65">
        <f>'2. Termes '!U220</f>
        <v>0</v>
      </c>
      <c r="K197" s="70">
        <f>'2. Termes '!V220</f>
        <v>0</v>
      </c>
      <c r="L197" s="66">
        <f>'2. Termes '!W220</f>
        <v>0</v>
      </c>
      <c r="M197" s="66">
        <f>'2. Termes '!Z220</f>
        <v>0</v>
      </c>
      <c r="N197" s="67">
        <f>'2. Termes '!AC220</f>
        <v>0</v>
      </c>
      <c r="O197" s="81">
        <f>'2. Termes '!AJ220</f>
        <v>0</v>
      </c>
      <c r="P197" s="72">
        <f>'2. Termes '!AK220</f>
        <v>0</v>
      </c>
      <c r="Q197" s="71">
        <f>'2. Termes '!AL220</f>
        <v>0</v>
      </c>
      <c r="R197" s="158">
        <f>'2. Termes '!AG220</f>
        <v>0</v>
      </c>
    </row>
    <row r="198" spans="2:18" ht="25" customHeight="1" x14ac:dyDescent="0.35">
      <c r="B198" s="180" t="str">
        <f>IF(ISBLANK(Tableau25[[#This Row],[Date de signature]]),"",UPPER(TEXT(Tableau25[[#This Row],[Date de signature]],"AAAA")))</f>
        <v>1900</v>
      </c>
      <c r="C198" s="180" t="str">
        <f>IF(ISBLANK(Tableau25[[#This Row],[Date de signature]]),"",UPPER(TEXT(Tableau25[[#This Row],[Date de signature]],"mmm")))</f>
        <v>JANV</v>
      </c>
      <c r="D198" s="62">
        <f>'2. Termes '!C221</f>
        <v>0</v>
      </c>
      <c r="E198" s="82">
        <f>'2. Termes '!F221</f>
        <v>0</v>
      </c>
      <c r="F198" s="63">
        <f>'2. Termes '!G221</f>
        <v>0</v>
      </c>
      <c r="G198" s="80">
        <f>'2. Termes '!H221</f>
        <v>0</v>
      </c>
      <c r="H198" s="80">
        <f>'2. Termes '!I221</f>
        <v>0</v>
      </c>
      <c r="I198" s="64">
        <f>'2. Termes '!J221</f>
        <v>0</v>
      </c>
      <c r="J198" s="65">
        <f>'2. Termes '!U221</f>
        <v>0</v>
      </c>
      <c r="K198" s="70">
        <f>'2. Termes '!V221</f>
        <v>0</v>
      </c>
      <c r="L198" s="66">
        <f>'2. Termes '!W221</f>
        <v>0</v>
      </c>
      <c r="M198" s="66">
        <f>'2. Termes '!Z221</f>
        <v>0</v>
      </c>
      <c r="N198" s="67">
        <f>'2. Termes '!AC221</f>
        <v>0</v>
      </c>
      <c r="O198" s="81">
        <f>'2. Termes '!AJ221</f>
        <v>0</v>
      </c>
      <c r="P198" s="72">
        <f>'2. Termes '!AK221</f>
        <v>0</v>
      </c>
      <c r="Q198" s="71">
        <f>'2. Termes '!AL221</f>
        <v>0</v>
      </c>
      <c r="R198" s="158">
        <f>'2. Termes '!AG221</f>
        <v>0</v>
      </c>
    </row>
    <row r="199" spans="2:18" ht="25" customHeight="1" x14ac:dyDescent="0.35">
      <c r="B199" s="180" t="str">
        <f>IF(ISBLANK(Tableau25[[#This Row],[Date de signature]]),"",UPPER(TEXT(Tableau25[[#This Row],[Date de signature]],"AAAA")))</f>
        <v>1900</v>
      </c>
      <c r="C199" s="180" t="str">
        <f>IF(ISBLANK(Tableau25[[#This Row],[Date de signature]]),"",UPPER(TEXT(Tableau25[[#This Row],[Date de signature]],"mmm")))</f>
        <v>JANV</v>
      </c>
      <c r="D199" s="62">
        <f>'2. Termes '!C222</f>
        <v>0</v>
      </c>
      <c r="E199" s="82">
        <f>'2. Termes '!F222</f>
        <v>0</v>
      </c>
      <c r="F199" s="63">
        <f>'2. Termes '!G222</f>
        <v>0</v>
      </c>
      <c r="G199" s="80">
        <f>'2. Termes '!H222</f>
        <v>0</v>
      </c>
      <c r="H199" s="80">
        <f>'2. Termes '!I222</f>
        <v>0</v>
      </c>
      <c r="I199" s="64">
        <f>'2. Termes '!J222</f>
        <v>0</v>
      </c>
      <c r="J199" s="65">
        <f>'2. Termes '!U222</f>
        <v>0</v>
      </c>
      <c r="K199" s="70">
        <f>'2. Termes '!V222</f>
        <v>0</v>
      </c>
      <c r="L199" s="66">
        <f>'2. Termes '!W222</f>
        <v>0</v>
      </c>
      <c r="M199" s="66">
        <f>'2. Termes '!Z222</f>
        <v>0</v>
      </c>
      <c r="N199" s="67">
        <f>'2. Termes '!AC222</f>
        <v>0</v>
      </c>
      <c r="O199" s="81">
        <f>'2. Termes '!AJ222</f>
        <v>0</v>
      </c>
      <c r="P199" s="72">
        <f>'2. Termes '!AK222</f>
        <v>0</v>
      </c>
      <c r="Q199" s="71">
        <f>'2. Termes '!AL222</f>
        <v>0</v>
      </c>
      <c r="R199" s="158">
        <f>'2. Termes '!AG222</f>
        <v>0</v>
      </c>
    </row>
    <row r="200" spans="2:18" ht="25" customHeight="1" x14ac:dyDescent="0.35">
      <c r="B200" s="180" t="str">
        <f>IF(ISBLANK(Tableau25[[#This Row],[Date de signature]]),"",UPPER(TEXT(Tableau25[[#This Row],[Date de signature]],"AAAA")))</f>
        <v>1900</v>
      </c>
      <c r="C200" s="180" t="str">
        <f>IF(ISBLANK(Tableau25[[#This Row],[Date de signature]]),"",UPPER(TEXT(Tableau25[[#This Row],[Date de signature]],"mmm")))</f>
        <v>JANV</v>
      </c>
      <c r="D200" s="62">
        <f>'2. Termes '!C223</f>
        <v>0</v>
      </c>
      <c r="E200" s="82">
        <f>'2. Termes '!F223</f>
        <v>0</v>
      </c>
      <c r="F200" s="63">
        <f>'2. Termes '!G223</f>
        <v>0</v>
      </c>
      <c r="G200" s="80">
        <f>'2. Termes '!H223</f>
        <v>0</v>
      </c>
      <c r="H200" s="80">
        <f>'2. Termes '!I223</f>
        <v>0</v>
      </c>
      <c r="I200" s="64">
        <f>'2. Termes '!J223</f>
        <v>0</v>
      </c>
      <c r="J200" s="65">
        <f>'2. Termes '!U223</f>
        <v>0</v>
      </c>
      <c r="K200" s="70">
        <f>'2. Termes '!V223</f>
        <v>0</v>
      </c>
      <c r="L200" s="66">
        <f>'2. Termes '!W223</f>
        <v>0</v>
      </c>
      <c r="M200" s="66">
        <f>'2. Termes '!Z223</f>
        <v>0</v>
      </c>
      <c r="N200" s="67">
        <f>'2. Termes '!AC223</f>
        <v>0</v>
      </c>
      <c r="O200" s="81">
        <f>'2. Termes '!AJ223</f>
        <v>0</v>
      </c>
      <c r="P200" s="72">
        <f>'2. Termes '!AK223</f>
        <v>0</v>
      </c>
      <c r="Q200" s="71">
        <f>'2. Termes '!AL223</f>
        <v>0</v>
      </c>
      <c r="R200" s="158">
        <f>'2. Termes '!AG223</f>
        <v>0</v>
      </c>
    </row>
    <row r="201" spans="2:18" ht="25" customHeight="1" x14ac:dyDescent="0.35">
      <c r="B201" s="180" t="str">
        <f>IF(ISBLANK(Tableau25[[#This Row],[Date de signature]]),"",UPPER(TEXT(Tableau25[[#This Row],[Date de signature]],"AAAA")))</f>
        <v>1900</v>
      </c>
      <c r="C201" s="180" t="str">
        <f>IF(ISBLANK(Tableau25[[#This Row],[Date de signature]]),"",UPPER(TEXT(Tableau25[[#This Row],[Date de signature]],"mmm")))</f>
        <v>JANV</v>
      </c>
      <c r="D201" s="62">
        <f>'2. Termes '!C224</f>
        <v>0</v>
      </c>
      <c r="E201" s="82">
        <f>'2. Termes '!F224</f>
        <v>0</v>
      </c>
      <c r="F201" s="63">
        <f>'2. Termes '!G224</f>
        <v>0</v>
      </c>
      <c r="G201" s="80">
        <f>'2. Termes '!H224</f>
        <v>0</v>
      </c>
      <c r="H201" s="80">
        <f>'2. Termes '!I224</f>
        <v>0</v>
      </c>
      <c r="I201" s="64">
        <f>'2. Termes '!J224</f>
        <v>0</v>
      </c>
      <c r="J201" s="65">
        <f>'2. Termes '!U224</f>
        <v>0</v>
      </c>
      <c r="K201" s="70">
        <f>'2. Termes '!V224</f>
        <v>0</v>
      </c>
      <c r="L201" s="66">
        <f>'2. Termes '!W224</f>
        <v>0</v>
      </c>
      <c r="M201" s="66">
        <f>'2. Termes '!Z224</f>
        <v>0</v>
      </c>
      <c r="N201" s="67">
        <f>'2. Termes '!AC224</f>
        <v>0</v>
      </c>
      <c r="O201" s="81">
        <f>'2. Termes '!AJ224</f>
        <v>0</v>
      </c>
      <c r="P201" s="72">
        <f>'2. Termes '!AK224</f>
        <v>0</v>
      </c>
      <c r="Q201" s="71">
        <f>'2. Termes '!AL224</f>
        <v>0</v>
      </c>
      <c r="R201" s="158">
        <f>'2. Termes '!AG224</f>
        <v>0</v>
      </c>
    </row>
    <row r="202" spans="2:18" ht="25" customHeight="1" x14ac:dyDescent="0.35">
      <c r="B202" s="180" t="str">
        <f>IF(ISBLANK(Tableau25[[#This Row],[Date de signature]]),"",UPPER(TEXT(Tableau25[[#This Row],[Date de signature]],"AAAA")))</f>
        <v>1900</v>
      </c>
      <c r="C202" s="180" t="str">
        <f>IF(ISBLANK(Tableau25[[#This Row],[Date de signature]]),"",UPPER(TEXT(Tableau25[[#This Row],[Date de signature]],"mmm")))</f>
        <v>JANV</v>
      </c>
      <c r="D202" s="62">
        <f>'2. Termes '!C225</f>
        <v>0</v>
      </c>
      <c r="E202" s="82">
        <f>'2. Termes '!F225</f>
        <v>0</v>
      </c>
      <c r="F202" s="63">
        <f>'2. Termes '!G225</f>
        <v>0</v>
      </c>
      <c r="G202" s="80">
        <f>'2. Termes '!H225</f>
        <v>0</v>
      </c>
      <c r="H202" s="80">
        <f>'2. Termes '!I225</f>
        <v>0</v>
      </c>
      <c r="I202" s="64">
        <f>'2. Termes '!J225</f>
        <v>0</v>
      </c>
      <c r="J202" s="65">
        <f>'2. Termes '!U225</f>
        <v>0</v>
      </c>
      <c r="K202" s="70">
        <f>'2. Termes '!V225</f>
        <v>0</v>
      </c>
      <c r="L202" s="66">
        <f>'2. Termes '!W225</f>
        <v>0</v>
      </c>
      <c r="M202" s="66">
        <f>'2. Termes '!Z225</f>
        <v>0</v>
      </c>
      <c r="N202" s="67">
        <f>'2. Termes '!AC225</f>
        <v>0</v>
      </c>
      <c r="O202" s="81">
        <f>'2. Termes '!AJ225</f>
        <v>0</v>
      </c>
      <c r="P202" s="72">
        <f>'2. Termes '!AK225</f>
        <v>0</v>
      </c>
      <c r="Q202" s="71">
        <f>'2. Termes '!AL225</f>
        <v>0</v>
      </c>
      <c r="R202" s="158">
        <f>'2. Termes '!AG225</f>
        <v>0</v>
      </c>
    </row>
    <row r="203" spans="2:18" ht="25" customHeight="1" x14ac:dyDescent="0.35">
      <c r="B203" s="180" t="str">
        <f>IF(ISBLANK(Tableau25[[#This Row],[Date de signature]]),"",UPPER(TEXT(Tableau25[[#This Row],[Date de signature]],"AAAA")))</f>
        <v>1900</v>
      </c>
      <c r="C203" s="180" t="str">
        <f>IF(ISBLANK(Tableau25[[#This Row],[Date de signature]]),"",UPPER(TEXT(Tableau25[[#This Row],[Date de signature]],"mmm")))</f>
        <v>JANV</v>
      </c>
      <c r="D203" s="62">
        <f>'2. Termes '!C226</f>
        <v>0</v>
      </c>
      <c r="E203" s="82">
        <f>'2. Termes '!F226</f>
        <v>0</v>
      </c>
      <c r="F203" s="63">
        <f>'2. Termes '!G226</f>
        <v>0</v>
      </c>
      <c r="G203" s="80">
        <f>'2. Termes '!H226</f>
        <v>0</v>
      </c>
      <c r="H203" s="80">
        <f>'2. Termes '!I226</f>
        <v>0</v>
      </c>
      <c r="I203" s="64">
        <f>'2. Termes '!J226</f>
        <v>0</v>
      </c>
      <c r="J203" s="65">
        <f>'2. Termes '!U226</f>
        <v>0</v>
      </c>
      <c r="K203" s="70">
        <f>'2. Termes '!V226</f>
        <v>0</v>
      </c>
      <c r="L203" s="66">
        <f>'2. Termes '!W226</f>
        <v>0</v>
      </c>
      <c r="M203" s="66">
        <f>'2. Termes '!Z226</f>
        <v>0</v>
      </c>
      <c r="N203" s="67">
        <f>'2. Termes '!AC226</f>
        <v>0</v>
      </c>
      <c r="O203" s="81">
        <f>'2. Termes '!AJ226</f>
        <v>0</v>
      </c>
      <c r="P203" s="72">
        <f>'2. Termes '!AK226</f>
        <v>0</v>
      </c>
      <c r="Q203" s="71">
        <f>'2. Termes '!AL226</f>
        <v>0</v>
      </c>
      <c r="R203" s="158">
        <f>'2. Termes '!AG226</f>
        <v>0</v>
      </c>
    </row>
    <row r="204" spans="2:18" ht="25" customHeight="1" x14ac:dyDescent="0.35">
      <c r="B204" s="180" t="str">
        <f>IF(ISBLANK(Tableau25[[#This Row],[Date de signature]]),"",UPPER(TEXT(Tableau25[[#This Row],[Date de signature]],"AAAA")))</f>
        <v>1900</v>
      </c>
      <c r="C204" s="180" t="str">
        <f>IF(ISBLANK(Tableau25[[#This Row],[Date de signature]]),"",UPPER(TEXT(Tableau25[[#This Row],[Date de signature]],"mmm")))</f>
        <v>JANV</v>
      </c>
      <c r="D204" s="62">
        <f>'2. Termes '!C227</f>
        <v>0</v>
      </c>
      <c r="E204" s="82">
        <f>'2. Termes '!F227</f>
        <v>0</v>
      </c>
      <c r="F204" s="63">
        <f>'2. Termes '!G227</f>
        <v>0</v>
      </c>
      <c r="G204" s="80">
        <f>'2. Termes '!H227</f>
        <v>0</v>
      </c>
      <c r="H204" s="80">
        <f>'2. Termes '!I227</f>
        <v>0</v>
      </c>
      <c r="I204" s="64">
        <f>'2. Termes '!J227</f>
        <v>0</v>
      </c>
      <c r="J204" s="65">
        <f>'2. Termes '!U227</f>
        <v>0</v>
      </c>
      <c r="K204" s="70">
        <f>'2. Termes '!V227</f>
        <v>0</v>
      </c>
      <c r="L204" s="66">
        <f>'2. Termes '!W227</f>
        <v>0</v>
      </c>
      <c r="M204" s="66">
        <f>'2. Termes '!Z227</f>
        <v>0</v>
      </c>
      <c r="N204" s="67">
        <f>'2. Termes '!AC227</f>
        <v>0</v>
      </c>
      <c r="O204" s="81">
        <f>'2. Termes '!AJ227</f>
        <v>0</v>
      </c>
      <c r="P204" s="72">
        <f>'2. Termes '!AK227</f>
        <v>0</v>
      </c>
      <c r="Q204" s="71">
        <f>'2. Termes '!AL227</f>
        <v>0</v>
      </c>
      <c r="R204" s="158">
        <f>'2. Termes '!AG227</f>
        <v>0</v>
      </c>
    </row>
    <row r="205" spans="2:18" ht="25" customHeight="1" x14ac:dyDescent="0.35">
      <c r="B205" s="180" t="e">
        <f>IF(ISBLANK(Tableau25[[#This Row],[Date de signature]]),"",UPPER(TEXT(Tableau25[[#This Row],[Date de signature]],"AAAA")))</f>
        <v>#REF!</v>
      </c>
      <c r="C205" s="180" t="e">
        <f>IF(ISBLANK(Tableau25[[#This Row],[Date de signature]]),"",UPPER(TEXT(Tableau25[[#This Row],[Date de signature]],"mmm")))</f>
        <v>#REF!</v>
      </c>
      <c r="D205" s="62" t="e">
        <f>'2. Termes '!#REF!</f>
        <v>#REF!</v>
      </c>
      <c r="E205" s="82" t="e">
        <f>'2. Termes '!#REF!</f>
        <v>#REF!</v>
      </c>
      <c r="F205" s="63" t="e">
        <f>'2. Termes '!#REF!</f>
        <v>#REF!</v>
      </c>
      <c r="G205" s="80" t="e">
        <f>'2. Termes '!#REF!</f>
        <v>#REF!</v>
      </c>
      <c r="H205" s="80" t="e">
        <f>'2. Termes '!#REF!</f>
        <v>#REF!</v>
      </c>
      <c r="I205" s="64" t="e">
        <f>'2. Termes '!#REF!</f>
        <v>#REF!</v>
      </c>
      <c r="J205" s="65" t="e">
        <f>'2. Termes '!#REF!</f>
        <v>#REF!</v>
      </c>
      <c r="K205" s="70" t="e">
        <f>'2. Termes '!#REF!</f>
        <v>#REF!</v>
      </c>
      <c r="L205" s="66" t="e">
        <f>'2. Termes '!#REF!</f>
        <v>#REF!</v>
      </c>
      <c r="M205" s="66" t="e">
        <f>'2. Termes '!#REF!</f>
        <v>#REF!</v>
      </c>
      <c r="N205" s="67" t="e">
        <f>'2. Termes '!#REF!</f>
        <v>#REF!</v>
      </c>
      <c r="O205" s="81" t="e">
        <f>'2. Termes '!#REF!</f>
        <v>#REF!</v>
      </c>
      <c r="P205" s="72" t="e">
        <f>'2. Termes '!#REF!</f>
        <v>#REF!</v>
      </c>
      <c r="Q205" s="71" t="e">
        <f>'2. Termes '!#REF!</f>
        <v>#REF!</v>
      </c>
      <c r="R205" s="158" t="e">
        <f>'2. Termes '!#REF!</f>
        <v>#REF!</v>
      </c>
    </row>
    <row r="206" spans="2:18" ht="25" customHeight="1" x14ac:dyDescent="0.35">
      <c r="B206" s="180" t="str">
        <f>IF(ISBLANK(Tableau25[[#This Row],[Date de signature]]),"",UPPER(TEXT(Tableau25[[#This Row],[Date de signature]],"AAAA")))</f>
        <v>1900</v>
      </c>
      <c r="C206" s="180" t="str">
        <f>IF(ISBLANK(Tableau25[[#This Row],[Date de signature]]),"",UPPER(TEXT(Tableau25[[#This Row],[Date de signature]],"mmm")))</f>
        <v>JANV</v>
      </c>
      <c r="D206" s="62">
        <f>'2. Termes '!C228</f>
        <v>0</v>
      </c>
      <c r="E206" s="82">
        <f>'2. Termes '!F228</f>
        <v>0</v>
      </c>
      <c r="F206" s="63">
        <f>'2. Termes '!G228</f>
        <v>0</v>
      </c>
      <c r="G206" s="80">
        <f>'2. Termes '!H228</f>
        <v>0</v>
      </c>
      <c r="H206" s="80">
        <f>'2. Termes '!I228</f>
        <v>0</v>
      </c>
      <c r="I206" s="64">
        <f>'2. Termes '!J228</f>
        <v>0</v>
      </c>
      <c r="J206" s="65">
        <f>'2. Termes '!U228</f>
        <v>0</v>
      </c>
      <c r="K206" s="70">
        <f>'2. Termes '!V228</f>
        <v>0</v>
      </c>
      <c r="L206" s="66">
        <f>'2. Termes '!W228</f>
        <v>0</v>
      </c>
      <c r="M206" s="66">
        <f>'2. Termes '!Z228</f>
        <v>0</v>
      </c>
      <c r="N206" s="67">
        <f>'2. Termes '!AC228</f>
        <v>0</v>
      </c>
      <c r="O206" s="81">
        <f>'2. Termes '!AJ228</f>
        <v>0</v>
      </c>
      <c r="P206" s="72">
        <f>'2. Termes '!AK228</f>
        <v>0</v>
      </c>
      <c r="Q206" s="71">
        <f>'2. Termes '!AL228</f>
        <v>0</v>
      </c>
      <c r="R206" s="158">
        <f>'2. Termes '!AG228</f>
        <v>0</v>
      </c>
    </row>
    <row r="207" spans="2:18" ht="25" customHeight="1" x14ac:dyDescent="0.35">
      <c r="B207" s="180" t="str">
        <f>IF(ISBLANK(Tableau25[[#This Row],[Date de signature]]),"",UPPER(TEXT(Tableau25[[#This Row],[Date de signature]],"AAAA")))</f>
        <v>1900</v>
      </c>
      <c r="C207" s="180" t="str">
        <f>IF(ISBLANK(Tableau25[[#This Row],[Date de signature]]),"",UPPER(TEXT(Tableau25[[#This Row],[Date de signature]],"mmm")))</f>
        <v>JANV</v>
      </c>
      <c r="D207" s="62">
        <f>'2. Termes '!C229</f>
        <v>0</v>
      </c>
      <c r="E207" s="82">
        <f>'2. Termes '!F229</f>
        <v>0</v>
      </c>
      <c r="F207" s="63">
        <f>'2. Termes '!G229</f>
        <v>0</v>
      </c>
      <c r="G207" s="80">
        <f>'2. Termes '!H229</f>
        <v>0</v>
      </c>
      <c r="H207" s="80">
        <f>'2. Termes '!I229</f>
        <v>0</v>
      </c>
      <c r="I207" s="64">
        <f>'2. Termes '!J229</f>
        <v>0</v>
      </c>
      <c r="J207" s="65">
        <f>'2. Termes '!U229</f>
        <v>0</v>
      </c>
      <c r="K207" s="70">
        <f>'2. Termes '!V229</f>
        <v>0</v>
      </c>
      <c r="L207" s="66">
        <f>'2. Termes '!W229</f>
        <v>0</v>
      </c>
      <c r="M207" s="66">
        <f>'2. Termes '!Z229</f>
        <v>0</v>
      </c>
      <c r="N207" s="67">
        <f>'2. Termes '!AC229</f>
        <v>0</v>
      </c>
      <c r="O207" s="81">
        <f>'2. Termes '!AJ229</f>
        <v>0</v>
      </c>
      <c r="P207" s="72">
        <f>'2. Termes '!AK229</f>
        <v>0</v>
      </c>
      <c r="Q207" s="71">
        <f>'2. Termes '!AL229</f>
        <v>0</v>
      </c>
      <c r="R207" s="158">
        <f>'2. Termes '!AG229</f>
        <v>0</v>
      </c>
    </row>
    <row r="208" spans="2:18" ht="25" customHeight="1" x14ac:dyDescent="0.35">
      <c r="B208" s="180" t="str">
        <f>IF(ISBLANK(Tableau25[[#This Row],[Date de signature]]),"",UPPER(TEXT(Tableau25[[#This Row],[Date de signature]],"AAAA")))</f>
        <v>1900</v>
      </c>
      <c r="C208" s="180" t="str">
        <f>IF(ISBLANK(Tableau25[[#This Row],[Date de signature]]),"",UPPER(TEXT(Tableau25[[#This Row],[Date de signature]],"mmm")))</f>
        <v>JANV</v>
      </c>
      <c r="D208" s="62">
        <f>'2. Termes '!C230</f>
        <v>0</v>
      </c>
      <c r="E208" s="82">
        <f>'2. Termes '!F230</f>
        <v>0</v>
      </c>
      <c r="F208" s="63">
        <f>'2. Termes '!G230</f>
        <v>0</v>
      </c>
      <c r="G208" s="80">
        <f>'2. Termes '!H230</f>
        <v>0</v>
      </c>
      <c r="H208" s="80">
        <f>'2. Termes '!I230</f>
        <v>0</v>
      </c>
      <c r="I208" s="64">
        <f>'2. Termes '!J230</f>
        <v>0</v>
      </c>
      <c r="J208" s="65">
        <f>'2. Termes '!U230</f>
        <v>0</v>
      </c>
      <c r="K208" s="70">
        <f>'2. Termes '!V230</f>
        <v>0</v>
      </c>
      <c r="L208" s="66">
        <f>'2. Termes '!W230</f>
        <v>0</v>
      </c>
      <c r="M208" s="66">
        <f>'2. Termes '!Z230</f>
        <v>0</v>
      </c>
      <c r="N208" s="67">
        <f>'2. Termes '!AC230</f>
        <v>0</v>
      </c>
      <c r="O208" s="81">
        <f>'2. Termes '!AJ230</f>
        <v>0</v>
      </c>
      <c r="P208" s="72">
        <f>'2. Termes '!AK230</f>
        <v>0</v>
      </c>
      <c r="Q208" s="71">
        <f>'2. Termes '!AL230</f>
        <v>0</v>
      </c>
      <c r="R208" s="158">
        <f>'2. Termes '!AG230</f>
        <v>0</v>
      </c>
    </row>
    <row r="209" spans="2:18" ht="25" customHeight="1" x14ac:dyDescent="0.35">
      <c r="B209" s="180" t="str">
        <f>IF(ISBLANK(Tableau25[[#This Row],[Date de signature]]),"",UPPER(TEXT(Tableau25[[#This Row],[Date de signature]],"AAAA")))</f>
        <v>1900</v>
      </c>
      <c r="C209" s="180" t="str">
        <f>IF(ISBLANK(Tableau25[[#This Row],[Date de signature]]),"",UPPER(TEXT(Tableau25[[#This Row],[Date de signature]],"mmm")))</f>
        <v>JANV</v>
      </c>
      <c r="D209" s="62">
        <f>'2. Termes '!C231</f>
        <v>0</v>
      </c>
      <c r="E209" s="82">
        <f>'2. Termes '!F231</f>
        <v>0</v>
      </c>
      <c r="F209" s="63">
        <f>'2. Termes '!G231</f>
        <v>0</v>
      </c>
      <c r="G209" s="80">
        <f>'2. Termes '!H231</f>
        <v>0</v>
      </c>
      <c r="H209" s="80">
        <f>'2. Termes '!I231</f>
        <v>0</v>
      </c>
      <c r="I209" s="64">
        <f>'2. Termes '!J231</f>
        <v>0</v>
      </c>
      <c r="J209" s="65">
        <f>'2. Termes '!U231</f>
        <v>0</v>
      </c>
      <c r="K209" s="70">
        <f>'2. Termes '!V231</f>
        <v>0</v>
      </c>
      <c r="L209" s="66">
        <f>'2. Termes '!W231</f>
        <v>0</v>
      </c>
      <c r="M209" s="66">
        <f>'2. Termes '!Z231</f>
        <v>0</v>
      </c>
      <c r="N209" s="67">
        <f>'2. Termes '!AC231</f>
        <v>0</v>
      </c>
      <c r="O209" s="81">
        <f>'2. Termes '!AJ231</f>
        <v>0</v>
      </c>
      <c r="P209" s="72">
        <f>'2. Termes '!AK231</f>
        <v>0</v>
      </c>
      <c r="Q209" s="71">
        <f>'2. Termes '!AL231</f>
        <v>0</v>
      </c>
      <c r="R209" s="158">
        <f>'2. Termes '!AG231</f>
        <v>0</v>
      </c>
    </row>
    <row r="210" spans="2:18" ht="25" customHeight="1" x14ac:dyDescent="0.35">
      <c r="B210" s="180" t="str">
        <f>IF(ISBLANK(Tableau25[[#This Row],[Date de signature]]),"",UPPER(TEXT(Tableau25[[#This Row],[Date de signature]],"AAAA")))</f>
        <v>1900</v>
      </c>
      <c r="C210" s="180" t="str">
        <f>IF(ISBLANK(Tableau25[[#This Row],[Date de signature]]),"",UPPER(TEXT(Tableau25[[#This Row],[Date de signature]],"mmm")))</f>
        <v>JANV</v>
      </c>
      <c r="D210" s="62">
        <f>'2. Termes '!C232</f>
        <v>0</v>
      </c>
      <c r="E210" s="82">
        <f>'2. Termes '!F232</f>
        <v>0</v>
      </c>
      <c r="F210" s="63">
        <f>'2. Termes '!G232</f>
        <v>0</v>
      </c>
      <c r="G210" s="80">
        <f>'2. Termes '!H232</f>
        <v>0</v>
      </c>
      <c r="H210" s="80">
        <f>'2. Termes '!I232</f>
        <v>0</v>
      </c>
      <c r="I210" s="64">
        <f>'2. Termes '!J232</f>
        <v>0</v>
      </c>
      <c r="J210" s="65">
        <f>'2. Termes '!U232</f>
        <v>0</v>
      </c>
      <c r="K210" s="70">
        <f>'2. Termes '!V232</f>
        <v>0</v>
      </c>
      <c r="L210" s="66">
        <f>'2. Termes '!W232</f>
        <v>0</v>
      </c>
      <c r="M210" s="66">
        <f>'2. Termes '!Z232</f>
        <v>0</v>
      </c>
      <c r="N210" s="67">
        <f>'2. Termes '!AC232</f>
        <v>0</v>
      </c>
      <c r="O210" s="81">
        <f>'2. Termes '!AJ232</f>
        <v>0</v>
      </c>
      <c r="P210" s="72">
        <f>'2. Termes '!AK232</f>
        <v>0</v>
      </c>
      <c r="Q210" s="71">
        <f>'2. Termes '!AL232</f>
        <v>0</v>
      </c>
      <c r="R210" s="158">
        <f>'2. Termes '!AG232</f>
        <v>0</v>
      </c>
    </row>
    <row r="211" spans="2:18" ht="25" customHeight="1" x14ac:dyDescent="0.35">
      <c r="B211" s="180" t="str">
        <f>IF(ISBLANK(Tableau25[[#This Row],[Date de signature]]),"",UPPER(TEXT(Tableau25[[#This Row],[Date de signature]],"AAAA")))</f>
        <v>1900</v>
      </c>
      <c r="C211" s="180" t="str">
        <f>IF(ISBLANK(Tableau25[[#This Row],[Date de signature]]),"",UPPER(TEXT(Tableau25[[#This Row],[Date de signature]],"mmm")))</f>
        <v>JANV</v>
      </c>
      <c r="D211" s="62">
        <f>'2. Termes '!C233</f>
        <v>0</v>
      </c>
      <c r="E211" s="82">
        <f>'2. Termes '!F233</f>
        <v>0</v>
      </c>
      <c r="F211" s="63">
        <f>'2. Termes '!G233</f>
        <v>0</v>
      </c>
      <c r="G211" s="80">
        <f>'2. Termes '!H233</f>
        <v>0</v>
      </c>
      <c r="H211" s="80">
        <f>'2. Termes '!I233</f>
        <v>0</v>
      </c>
      <c r="I211" s="64">
        <f>'2. Termes '!J233</f>
        <v>0</v>
      </c>
      <c r="J211" s="65">
        <f>'2. Termes '!U233</f>
        <v>0</v>
      </c>
      <c r="K211" s="70">
        <f>'2. Termes '!V233</f>
        <v>0</v>
      </c>
      <c r="L211" s="66">
        <f>'2. Termes '!W233</f>
        <v>0</v>
      </c>
      <c r="M211" s="66">
        <f>'2. Termes '!Z233</f>
        <v>0</v>
      </c>
      <c r="N211" s="67">
        <f>'2. Termes '!AC233</f>
        <v>0</v>
      </c>
      <c r="O211" s="81">
        <f>'2. Termes '!AJ233</f>
        <v>0</v>
      </c>
      <c r="P211" s="72">
        <f>'2. Termes '!AK233</f>
        <v>0</v>
      </c>
      <c r="Q211" s="71">
        <f>'2. Termes '!AL233</f>
        <v>0</v>
      </c>
      <c r="R211" s="158">
        <f>'2. Termes '!AG233</f>
        <v>0</v>
      </c>
    </row>
    <row r="212" spans="2:18" ht="25" customHeight="1" x14ac:dyDescent="0.35">
      <c r="B212" s="180" t="str">
        <f>IF(ISBLANK(Tableau25[[#This Row],[Date de signature]]),"",UPPER(TEXT(Tableau25[[#This Row],[Date de signature]],"AAAA")))</f>
        <v>1900</v>
      </c>
      <c r="C212" s="180" t="str">
        <f>IF(ISBLANK(Tableau25[[#This Row],[Date de signature]]),"",UPPER(TEXT(Tableau25[[#This Row],[Date de signature]],"mmm")))</f>
        <v>JANV</v>
      </c>
      <c r="D212" s="62">
        <f>'2. Termes '!C234</f>
        <v>0</v>
      </c>
      <c r="E212" s="82">
        <f>'2. Termes '!F234</f>
        <v>0</v>
      </c>
      <c r="F212" s="63">
        <f>'2. Termes '!G234</f>
        <v>0</v>
      </c>
      <c r="G212" s="80">
        <f>'2. Termes '!H234</f>
        <v>0</v>
      </c>
      <c r="H212" s="80">
        <f>'2. Termes '!I234</f>
        <v>0</v>
      </c>
      <c r="I212" s="64">
        <f>'2. Termes '!J234</f>
        <v>0</v>
      </c>
      <c r="J212" s="65">
        <f>'2. Termes '!U234</f>
        <v>0</v>
      </c>
      <c r="K212" s="70">
        <f>'2. Termes '!V234</f>
        <v>0</v>
      </c>
      <c r="L212" s="66">
        <f>'2. Termes '!W234</f>
        <v>0</v>
      </c>
      <c r="M212" s="66">
        <f>'2. Termes '!Z234</f>
        <v>0</v>
      </c>
      <c r="N212" s="67">
        <f>'2. Termes '!AC234</f>
        <v>0</v>
      </c>
      <c r="O212" s="81">
        <f>'2. Termes '!AJ234</f>
        <v>0</v>
      </c>
      <c r="P212" s="72">
        <f>'2. Termes '!AK234</f>
        <v>0</v>
      </c>
      <c r="Q212" s="71">
        <f>'2. Termes '!AL234</f>
        <v>0</v>
      </c>
      <c r="R212" s="158">
        <f>'2. Termes '!AG234</f>
        <v>0</v>
      </c>
    </row>
    <row r="213" spans="2:18" ht="25" customHeight="1" x14ac:dyDescent="0.35">
      <c r="B213" s="180" t="str">
        <f>IF(ISBLANK(Tableau25[[#This Row],[Date de signature]]),"",UPPER(TEXT(Tableau25[[#This Row],[Date de signature]],"AAAA")))</f>
        <v>1900</v>
      </c>
      <c r="C213" s="180" t="str">
        <f>IF(ISBLANK(Tableau25[[#This Row],[Date de signature]]),"",UPPER(TEXT(Tableau25[[#This Row],[Date de signature]],"mmm")))</f>
        <v>JANV</v>
      </c>
      <c r="D213" s="62">
        <f>'2. Termes '!C235</f>
        <v>0</v>
      </c>
      <c r="E213" s="82">
        <f>'2. Termes '!F235</f>
        <v>0</v>
      </c>
      <c r="F213" s="63">
        <f>'2. Termes '!G235</f>
        <v>0</v>
      </c>
      <c r="G213" s="80">
        <f>'2. Termes '!H235</f>
        <v>0</v>
      </c>
      <c r="H213" s="80">
        <f>'2. Termes '!I235</f>
        <v>0</v>
      </c>
      <c r="I213" s="64">
        <f>'2. Termes '!J235</f>
        <v>0</v>
      </c>
      <c r="J213" s="65">
        <f>'2. Termes '!U235</f>
        <v>0</v>
      </c>
      <c r="K213" s="70">
        <f>'2. Termes '!V235</f>
        <v>0</v>
      </c>
      <c r="L213" s="66">
        <f>'2. Termes '!W235</f>
        <v>0</v>
      </c>
      <c r="M213" s="66">
        <f>'2. Termes '!Z235</f>
        <v>0</v>
      </c>
      <c r="N213" s="67">
        <f>'2. Termes '!AC235</f>
        <v>0</v>
      </c>
      <c r="O213" s="81">
        <f>'2. Termes '!AJ235</f>
        <v>0</v>
      </c>
      <c r="P213" s="72">
        <f>'2. Termes '!AK235</f>
        <v>0</v>
      </c>
      <c r="Q213" s="71">
        <f>'2. Termes '!AL235</f>
        <v>0</v>
      </c>
      <c r="R213" s="158">
        <f>'2. Termes '!AG235</f>
        <v>0</v>
      </c>
    </row>
    <row r="214" spans="2:18" ht="25" customHeight="1" x14ac:dyDescent="0.35">
      <c r="B214" s="180" t="str">
        <f>IF(ISBLANK(Tableau25[[#This Row],[Date de signature]]),"",UPPER(TEXT(Tableau25[[#This Row],[Date de signature]],"AAAA")))</f>
        <v>1900</v>
      </c>
      <c r="C214" s="180" t="str">
        <f>IF(ISBLANK(Tableau25[[#This Row],[Date de signature]]),"",UPPER(TEXT(Tableau25[[#This Row],[Date de signature]],"mmm")))</f>
        <v>JANV</v>
      </c>
      <c r="D214" s="62">
        <f>'2. Termes '!C236</f>
        <v>0</v>
      </c>
      <c r="E214" s="82">
        <f>'2. Termes '!F236</f>
        <v>0</v>
      </c>
      <c r="F214" s="63">
        <f>'2. Termes '!G236</f>
        <v>0</v>
      </c>
      <c r="G214" s="80">
        <f>'2. Termes '!H236</f>
        <v>0</v>
      </c>
      <c r="H214" s="80">
        <f>'2. Termes '!I236</f>
        <v>0</v>
      </c>
      <c r="I214" s="64">
        <f>'2. Termes '!J236</f>
        <v>0</v>
      </c>
      <c r="J214" s="65">
        <f>'2. Termes '!U236</f>
        <v>0</v>
      </c>
      <c r="K214" s="70">
        <f>'2. Termes '!V236</f>
        <v>0</v>
      </c>
      <c r="L214" s="66">
        <f>'2. Termes '!W236</f>
        <v>0</v>
      </c>
      <c r="M214" s="66">
        <f>'2. Termes '!Z236</f>
        <v>0</v>
      </c>
      <c r="N214" s="67">
        <f>'2. Termes '!AC236</f>
        <v>0</v>
      </c>
      <c r="O214" s="81">
        <f>'2. Termes '!AJ236</f>
        <v>0</v>
      </c>
      <c r="P214" s="72">
        <f>'2. Termes '!AK236</f>
        <v>0</v>
      </c>
      <c r="Q214" s="71">
        <f>'2. Termes '!AL236</f>
        <v>0</v>
      </c>
      <c r="R214" s="158">
        <f>'2. Termes '!AG236</f>
        <v>0</v>
      </c>
    </row>
    <row r="215" spans="2:18" ht="25" customHeight="1" x14ac:dyDescent="0.35">
      <c r="B215" s="180" t="str">
        <f>IF(ISBLANK(Tableau25[[#This Row],[Date de signature]]),"",UPPER(TEXT(Tableau25[[#This Row],[Date de signature]],"AAAA")))</f>
        <v>1900</v>
      </c>
      <c r="C215" s="180" t="str">
        <f>IF(ISBLANK(Tableau25[[#This Row],[Date de signature]]),"",UPPER(TEXT(Tableau25[[#This Row],[Date de signature]],"mmm")))</f>
        <v>JANV</v>
      </c>
      <c r="D215" s="62">
        <f>'2. Termes '!C237</f>
        <v>0</v>
      </c>
      <c r="E215" s="82">
        <f>'2. Termes '!F237</f>
        <v>0</v>
      </c>
      <c r="F215" s="63">
        <f>'2. Termes '!G237</f>
        <v>0</v>
      </c>
      <c r="G215" s="80">
        <f>'2. Termes '!H237</f>
        <v>0</v>
      </c>
      <c r="H215" s="80">
        <f>'2. Termes '!I237</f>
        <v>0</v>
      </c>
      <c r="I215" s="64">
        <f>'2. Termes '!J237</f>
        <v>0</v>
      </c>
      <c r="J215" s="65">
        <f>'2. Termes '!U237</f>
        <v>0</v>
      </c>
      <c r="K215" s="70">
        <f>'2. Termes '!V237</f>
        <v>0</v>
      </c>
      <c r="L215" s="66">
        <f>'2. Termes '!W237</f>
        <v>0</v>
      </c>
      <c r="M215" s="66">
        <f>'2. Termes '!Z237</f>
        <v>0</v>
      </c>
      <c r="N215" s="67">
        <f>'2. Termes '!AC237</f>
        <v>0</v>
      </c>
      <c r="O215" s="81">
        <f>'2. Termes '!AJ237</f>
        <v>0</v>
      </c>
      <c r="P215" s="72">
        <f>'2. Termes '!AK237</f>
        <v>0</v>
      </c>
      <c r="Q215" s="71">
        <f>'2. Termes '!AL237</f>
        <v>0</v>
      </c>
      <c r="R215" s="158">
        <f>'2. Termes '!AG237</f>
        <v>0</v>
      </c>
    </row>
    <row r="216" spans="2:18" ht="25" customHeight="1" x14ac:dyDescent="0.35">
      <c r="B216" s="180" t="str">
        <f>IF(ISBLANK(Tableau25[[#This Row],[Date de signature]]),"",UPPER(TEXT(Tableau25[[#This Row],[Date de signature]],"AAAA")))</f>
        <v>1900</v>
      </c>
      <c r="C216" s="180" t="str">
        <f>IF(ISBLANK(Tableau25[[#This Row],[Date de signature]]),"",UPPER(TEXT(Tableau25[[#This Row],[Date de signature]],"mmm")))</f>
        <v>JANV</v>
      </c>
      <c r="D216" s="62">
        <f>'2. Termes '!C238</f>
        <v>0</v>
      </c>
      <c r="E216" s="82">
        <f>'2. Termes '!F238</f>
        <v>0</v>
      </c>
      <c r="F216" s="63">
        <f>'2. Termes '!G238</f>
        <v>0</v>
      </c>
      <c r="G216" s="80">
        <f>'2. Termes '!H238</f>
        <v>0</v>
      </c>
      <c r="H216" s="80">
        <f>'2. Termes '!I238</f>
        <v>0</v>
      </c>
      <c r="I216" s="64">
        <f>'2. Termes '!J238</f>
        <v>0</v>
      </c>
      <c r="J216" s="65">
        <f>'2. Termes '!U238</f>
        <v>0</v>
      </c>
      <c r="K216" s="70">
        <f>'2. Termes '!V238</f>
        <v>0</v>
      </c>
      <c r="L216" s="66">
        <f>'2. Termes '!W238</f>
        <v>0</v>
      </c>
      <c r="M216" s="66">
        <f>'2. Termes '!Z238</f>
        <v>0</v>
      </c>
      <c r="N216" s="67">
        <f>'2. Termes '!AC238</f>
        <v>0</v>
      </c>
      <c r="O216" s="81">
        <f>'2. Termes '!AJ238</f>
        <v>0</v>
      </c>
      <c r="P216" s="72">
        <f>'2. Termes '!AK238</f>
        <v>0</v>
      </c>
      <c r="Q216" s="71">
        <f>'2. Termes '!AL238</f>
        <v>0</v>
      </c>
      <c r="R216" s="158">
        <f>'2. Termes '!AG238</f>
        <v>0</v>
      </c>
    </row>
    <row r="217" spans="2:18" ht="25" customHeight="1" x14ac:dyDescent="0.35">
      <c r="B217" s="180" t="str">
        <f>IF(ISBLANK(Tableau25[[#This Row],[Date de signature]]),"",UPPER(TEXT(Tableau25[[#This Row],[Date de signature]],"AAAA")))</f>
        <v>1900</v>
      </c>
      <c r="C217" s="180" t="str">
        <f>IF(ISBLANK(Tableau25[[#This Row],[Date de signature]]),"",UPPER(TEXT(Tableau25[[#This Row],[Date de signature]],"mmm")))</f>
        <v>JANV</v>
      </c>
      <c r="D217" s="62">
        <f>'2. Termes '!C239</f>
        <v>0</v>
      </c>
      <c r="E217" s="82">
        <f>'2. Termes '!F239</f>
        <v>0</v>
      </c>
      <c r="F217" s="63">
        <f>'2. Termes '!G239</f>
        <v>0</v>
      </c>
      <c r="G217" s="80">
        <f>'2. Termes '!H239</f>
        <v>0</v>
      </c>
      <c r="H217" s="80">
        <f>'2. Termes '!I239</f>
        <v>0</v>
      </c>
      <c r="I217" s="64">
        <f>'2. Termes '!J239</f>
        <v>0</v>
      </c>
      <c r="J217" s="65">
        <f>'2. Termes '!U239</f>
        <v>0</v>
      </c>
      <c r="K217" s="70">
        <f>'2. Termes '!V239</f>
        <v>0</v>
      </c>
      <c r="L217" s="66">
        <f>'2. Termes '!W239</f>
        <v>0</v>
      </c>
      <c r="M217" s="66">
        <f>'2. Termes '!Z239</f>
        <v>0</v>
      </c>
      <c r="N217" s="67">
        <f>'2. Termes '!AC239</f>
        <v>0</v>
      </c>
      <c r="O217" s="81">
        <f>'2. Termes '!AJ239</f>
        <v>0</v>
      </c>
      <c r="P217" s="72">
        <f>'2. Termes '!AK239</f>
        <v>0</v>
      </c>
      <c r="Q217" s="71">
        <f>'2. Termes '!AL239</f>
        <v>0</v>
      </c>
      <c r="R217" s="158">
        <f>'2. Termes '!AG239</f>
        <v>0</v>
      </c>
    </row>
    <row r="218" spans="2:18" ht="25" customHeight="1" x14ac:dyDescent="0.35">
      <c r="B218" s="180" t="str">
        <f>IF(ISBLANK(Tableau25[[#This Row],[Date de signature]]),"",UPPER(TEXT(Tableau25[[#This Row],[Date de signature]],"AAAA")))</f>
        <v>1900</v>
      </c>
      <c r="C218" s="180" t="str">
        <f>IF(ISBLANK(Tableau25[[#This Row],[Date de signature]]),"",UPPER(TEXT(Tableau25[[#This Row],[Date de signature]],"mmm")))</f>
        <v>JANV</v>
      </c>
      <c r="D218" s="62">
        <f>'2. Termes '!C240</f>
        <v>0</v>
      </c>
      <c r="E218" s="82">
        <f>'2. Termes '!F240</f>
        <v>0</v>
      </c>
      <c r="F218" s="63">
        <f>'2. Termes '!G240</f>
        <v>0</v>
      </c>
      <c r="G218" s="80">
        <f>'2. Termes '!H240</f>
        <v>0</v>
      </c>
      <c r="H218" s="80">
        <f>'2. Termes '!I240</f>
        <v>0</v>
      </c>
      <c r="I218" s="64">
        <f>'2. Termes '!J240</f>
        <v>0</v>
      </c>
      <c r="J218" s="65">
        <f>'2. Termes '!U240</f>
        <v>0</v>
      </c>
      <c r="K218" s="70">
        <f>'2. Termes '!V240</f>
        <v>0</v>
      </c>
      <c r="L218" s="66">
        <f>'2. Termes '!W240</f>
        <v>0</v>
      </c>
      <c r="M218" s="66">
        <f>'2. Termes '!Z240</f>
        <v>0</v>
      </c>
      <c r="N218" s="67">
        <f>'2. Termes '!AC240</f>
        <v>0</v>
      </c>
      <c r="O218" s="81">
        <f>'2. Termes '!AJ240</f>
        <v>0</v>
      </c>
      <c r="P218" s="72">
        <f>'2. Termes '!AK240</f>
        <v>0</v>
      </c>
      <c r="Q218" s="71">
        <f>'2. Termes '!AL240</f>
        <v>0</v>
      </c>
      <c r="R218" s="158">
        <f>'2. Termes '!AG240</f>
        <v>0</v>
      </c>
    </row>
    <row r="219" spans="2:18" ht="25" customHeight="1" x14ac:dyDescent="0.35">
      <c r="B219" s="180" t="str">
        <f>IF(ISBLANK(Tableau25[[#This Row],[Date de signature]]),"",UPPER(TEXT(Tableau25[[#This Row],[Date de signature]],"AAAA")))</f>
        <v>1900</v>
      </c>
      <c r="C219" s="180" t="str">
        <f>IF(ISBLANK(Tableau25[[#This Row],[Date de signature]]),"",UPPER(TEXT(Tableau25[[#This Row],[Date de signature]],"mmm")))</f>
        <v>JANV</v>
      </c>
      <c r="D219" s="62">
        <f>'2. Termes '!C241</f>
        <v>0</v>
      </c>
      <c r="E219" s="82">
        <f>'2. Termes '!F241</f>
        <v>0</v>
      </c>
      <c r="F219" s="63">
        <f>'2. Termes '!G241</f>
        <v>0</v>
      </c>
      <c r="G219" s="80">
        <f>'2. Termes '!H241</f>
        <v>0</v>
      </c>
      <c r="H219" s="80">
        <f>'2. Termes '!I241</f>
        <v>0</v>
      </c>
      <c r="I219" s="64">
        <f>'2. Termes '!J241</f>
        <v>0</v>
      </c>
      <c r="J219" s="65">
        <f>'2. Termes '!U241</f>
        <v>0</v>
      </c>
      <c r="K219" s="70">
        <f>'2. Termes '!V241</f>
        <v>0</v>
      </c>
      <c r="L219" s="66">
        <f>'2. Termes '!W241</f>
        <v>0</v>
      </c>
      <c r="M219" s="66">
        <f>'2. Termes '!Z241</f>
        <v>0</v>
      </c>
      <c r="N219" s="67">
        <f>'2. Termes '!AC241</f>
        <v>0</v>
      </c>
      <c r="O219" s="81">
        <f>'2. Termes '!AJ241</f>
        <v>0</v>
      </c>
      <c r="P219" s="72">
        <f>'2. Termes '!AK241</f>
        <v>0</v>
      </c>
      <c r="Q219" s="71">
        <f>'2. Termes '!AL241</f>
        <v>0</v>
      </c>
      <c r="R219" s="158">
        <f>'2. Termes '!AG241</f>
        <v>0</v>
      </c>
    </row>
    <row r="220" spans="2:18" ht="25" customHeight="1" x14ac:dyDescent="0.35">
      <c r="B220" s="180" t="str">
        <f>IF(ISBLANK(Tableau25[[#This Row],[Date de signature]]),"",UPPER(TEXT(Tableau25[[#This Row],[Date de signature]],"AAAA")))</f>
        <v>1900</v>
      </c>
      <c r="C220" s="180" t="str">
        <f>IF(ISBLANK(Tableau25[[#This Row],[Date de signature]]),"",UPPER(TEXT(Tableau25[[#This Row],[Date de signature]],"mmm")))</f>
        <v>JANV</v>
      </c>
      <c r="D220" s="62">
        <f>'2. Termes '!C242</f>
        <v>0</v>
      </c>
      <c r="E220" s="82">
        <f>'2. Termes '!F242</f>
        <v>0</v>
      </c>
      <c r="F220" s="63">
        <f>'2. Termes '!G242</f>
        <v>0</v>
      </c>
      <c r="G220" s="80">
        <f>'2. Termes '!H242</f>
        <v>0</v>
      </c>
      <c r="H220" s="80">
        <f>'2. Termes '!I242</f>
        <v>0</v>
      </c>
      <c r="I220" s="64">
        <f>'2. Termes '!J242</f>
        <v>0</v>
      </c>
      <c r="J220" s="65">
        <f>'2. Termes '!U242</f>
        <v>0</v>
      </c>
      <c r="K220" s="70">
        <f>'2. Termes '!V242</f>
        <v>0</v>
      </c>
      <c r="L220" s="66">
        <f>'2. Termes '!W242</f>
        <v>0</v>
      </c>
      <c r="M220" s="66">
        <f>'2. Termes '!Z242</f>
        <v>0</v>
      </c>
      <c r="N220" s="67">
        <f>'2. Termes '!AC242</f>
        <v>0</v>
      </c>
      <c r="O220" s="81">
        <f>'2. Termes '!AJ242</f>
        <v>0</v>
      </c>
      <c r="P220" s="72">
        <f>'2. Termes '!AK242</f>
        <v>0</v>
      </c>
      <c r="Q220" s="71">
        <f>'2. Termes '!AL242</f>
        <v>0</v>
      </c>
      <c r="R220" s="158">
        <f>'2. Termes '!AG242</f>
        <v>0</v>
      </c>
    </row>
    <row r="221" spans="2:18" ht="25" customHeight="1" x14ac:dyDescent="0.35">
      <c r="B221" s="180" t="str">
        <f>IF(ISBLANK(Tableau25[[#This Row],[Date de signature]]),"",UPPER(TEXT(Tableau25[[#This Row],[Date de signature]],"AAAA")))</f>
        <v>1900</v>
      </c>
      <c r="C221" s="180" t="str">
        <f>IF(ISBLANK(Tableau25[[#This Row],[Date de signature]]),"",UPPER(TEXT(Tableau25[[#This Row],[Date de signature]],"mmm")))</f>
        <v>JANV</v>
      </c>
      <c r="D221" s="62">
        <f>'2. Termes '!C243</f>
        <v>0</v>
      </c>
      <c r="E221" s="82">
        <f>'2. Termes '!F243</f>
        <v>0</v>
      </c>
      <c r="F221" s="63">
        <f>'2. Termes '!G243</f>
        <v>0</v>
      </c>
      <c r="G221" s="80">
        <f>'2. Termes '!H243</f>
        <v>0</v>
      </c>
      <c r="H221" s="80">
        <f>'2. Termes '!I243</f>
        <v>0</v>
      </c>
      <c r="I221" s="64">
        <f>'2. Termes '!J243</f>
        <v>0</v>
      </c>
      <c r="J221" s="65">
        <f>'2. Termes '!U243</f>
        <v>0</v>
      </c>
      <c r="K221" s="70">
        <f>'2. Termes '!V243</f>
        <v>0</v>
      </c>
      <c r="L221" s="66">
        <f>'2. Termes '!W243</f>
        <v>0</v>
      </c>
      <c r="M221" s="66">
        <f>'2. Termes '!Z243</f>
        <v>0</v>
      </c>
      <c r="N221" s="67">
        <f>'2. Termes '!AC243</f>
        <v>0</v>
      </c>
      <c r="O221" s="81">
        <f>'2. Termes '!AJ243</f>
        <v>0</v>
      </c>
      <c r="P221" s="72">
        <f>'2. Termes '!AK243</f>
        <v>0</v>
      </c>
      <c r="Q221" s="71">
        <f>'2. Termes '!AL243</f>
        <v>0</v>
      </c>
      <c r="R221" s="158">
        <f>'2. Termes '!AG243</f>
        <v>0</v>
      </c>
    </row>
    <row r="222" spans="2:18" ht="25" customHeight="1" x14ac:dyDescent="0.35">
      <c r="B222" s="180" t="str">
        <f>IF(ISBLANK(Tableau25[[#This Row],[Date de signature]]),"",UPPER(TEXT(Tableau25[[#This Row],[Date de signature]],"AAAA")))</f>
        <v>1900</v>
      </c>
      <c r="C222" s="180" t="str">
        <f>IF(ISBLANK(Tableau25[[#This Row],[Date de signature]]),"",UPPER(TEXT(Tableau25[[#This Row],[Date de signature]],"mmm")))</f>
        <v>JANV</v>
      </c>
      <c r="D222" s="62">
        <f>'2. Termes '!C244</f>
        <v>0</v>
      </c>
      <c r="E222" s="82">
        <f>'2. Termes '!F244</f>
        <v>0</v>
      </c>
      <c r="F222" s="63">
        <f>'2. Termes '!G244</f>
        <v>0</v>
      </c>
      <c r="G222" s="80">
        <f>'2. Termes '!H244</f>
        <v>0</v>
      </c>
      <c r="H222" s="80">
        <f>'2. Termes '!I244</f>
        <v>0</v>
      </c>
      <c r="I222" s="64">
        <f>'2. Termes '!J244</f>
        <v>0</v>
      </c>
      <c r="J222" s="65">
        <f>'2. Termes '!U244</f>
        <v>0</v>
      </c>
      <c r="K222" s="70">
        <f>'2. Termes '!V244</f>
        <v>0</v>
      </c>
      <c r="L222" s="66">
        <f>'2. Termes '!W244</f>
        <v>0</v>
      </c>
      <c r="M222" s="66">
        <f>'2. Termes '!Z244</f>
        <v>0</v>
      </c>
      <c r="N222" s="67">
        <f>'2. Termes '!AC244</f>
        <v>0</v>
      </c>
      <c r="O222" s="81">
        <f>'2. Termes '!AJ244</f>
        <v>0</v>
      </c>
      <c r="P222" s="72">
        <f>'2. Termes '!AK244</f>
        <v>0</v>
      </c>
      <c r="Q222" s="71">
        <f>'2. Termes '!AL244</f>
        <v>0</v>
      </c>
      <c r="R222" s="158">
        <f>'2. Termes '!AG244</f>
        <v>0</v>
      </c>
    </row>
    <row r="223" spans="2:18" ht="25" customHeight="1" x14ac:dyDescent="0.35">
      <c r="B223" s="180" t="str">
        <f>IF(ISBLANK(Tableau25[[#This Row],[Date de signature]]),"",UPPER(TEXT(Tableau25[[#This Row],[Date de signature]],"AAAA")))</f>
        <v>1900</v>
      </c>
      <c r="C223" s="180" t="str">
        <f>IF(ISBLANK(Tableau25[[#This Row],[Date de signature]]),"",UPPER(TEXT(Tableau25[[#This Row],[Date de signature]],"mmm")))</f>
        <v>JANV</v>
      </c>
      <c r="D223" s="62">
        <f>'2. Termes '!C245</f>
        <v>0</v>
      </c>
      <c r="E223" s="82">
        <f>'2. Termes '!F245</f>
        <v>0</v>
      </c>
      <c r="F223" s="63">
        <f>'2. Termes '!G245</f>
        <v>0</v>
      </c>
      <c r="G223" s="80">
        <f>'2. Termes '!H245</f>
        <v>0</v>
      </c>
      <c r="H223" s="80">
        <f>'2. Termes '!I245</f>
        <v>0</v>
      </c>
      <c r="I223" s="64">
        <f>'2. Termes '!J245</f>
        <v>0</v>
      </c>
      <c r="J223" s="65">
        <f>'2. Termes '!U245</f>
        <v>0</v>
      </c>
      <c r="K223" s="70">
        <f>'2. Termes '!V245</f>
        <v>0</v>
      </c>
      <c r="L223" s="66">
        <f>'2. Termes '!W245</f>
        <v>0</v>
      </c>
      <c r="M223" s="66">
        <f>'2. Termes '!Z245</f>
        <v>0</v>
      </c>
      <c r="N223" s="67">
        <f>'2. Termes '!AC245</f>
        <v>0</v>
      </c>
      <c r="O223" s="81">
        <f>'2. Termes '!AJ245</f>
        <v>0</v>
      </c>
      <c r="P223" s="72">
        <f>'2. Termes '!AK245</f>
        <v>0</v>
      </c>
      <c r="Q223" s="71">
        <f>'2. Termes '!AL245</f>
        <v>0</v>
      </c>
      <c r="R223" s="158">
        <f>'2. Termes '!AG245</f>
        <v>0</v>
      </c>
    </row>
    <row r="224" spans="2:18" ht="25" customHeight="1" x14ac:dyDescent="0.35">
      <c r="B224" s="180" t="str">
        <f>IF(ISBLANK(Tableau25[[#This Row],[Date de signature]]),"",UPPER(TEXT(Tableau25[[#This Row],[Date de signature]],"AAAA")))</f>
        <v>1900</v>
      </c>
      <c r="C224" s="180" t="str">
        <f>IF(ISBLANK(Tableau25[[#This Row],[Date de signature]]),"",UPPER(TEXT(Tableau25[[#This Row],[Date de signature]],"mmm")))</f>
        <v>JANV</v>
      </c>
      <c r="D224" s="62">
        <f>'2. Termes '!C246</f>
        <v>0</v>
      </c>
      <c r="E224" s="82">
        <f>'2. Termes '!F246</f>
        <v>0</v>
      </c>
      <c r="F224" s="63">
        <f>'2. Termes '!G246</f>
        <v>0</v>
      </c>
      <c r="G224" s="80">
        <f>'2. Termes '!H246</f>
        <v>0</v>
      </c>
      <c r="H224" s="80">
        <f>'2. Termes '!I246</f>
        <v>0</v>
      </c>
      <c r="I224" s="64">
        <f>'2. Termes '!J246</f>
        <v>0</v>
      </c>
      <c r="J224" s="65">
        <f>'2. Termes '!U246</f>
        <v>0</v>
      </c>
      <c r="K224" s="70">
        <f>'2. Termes '!V246</f>
        <v>0</v>
      </c>
      <c r="L224" s="66">
        <f>'2. Termes '!W246</f>
        <v>0</v>
      </c>
      <c r="M224" s="66">
        <f>'2. Termes '!Z246</f>
        <v>0</v>
      </c>
      <c r="N224" s="67">
        <f>'2. Termes '!AC246</f>
        <v>0</v>
      </c>
      <c r="O224" s="81">
        <f>'2. Termes '!AJ246</f>
        <v>0</v>
      </c>
      <c r="P224" s="72">
        <f>'2. Termes '!AK246</f>
        <v>0</v>
      </c>
      <c r="Q224" s="71">
        <f>'2. Termes '!AL246</f>
        <v>0</v>
      </c>
      <c r="R224" s="158">
        <f>'2. Termes '!AG246</f>
        <v>0</v>
      </c>
    </row>
    <row r="225" spans="2:18" ht="25" customHeight="1" x14ac:dyDescent="0.35">
      <c r="B225" s="180" t="str">
        <f>IF(ISBLANK(Tableau25[[#This Row],[Date de signature]]),"",UPPER(TEXT(Tableau25[[#This Row],[Date de signature]],"AAAA")))</f>
        <v>1900</v>
      </c>
      <c r="C225" s="180" t="str">
        <f>IF(ISBLANK(Tableau25[[#This Row],[Date de signature]]),"",UPPER(TEXT(Tableau25[[#This Row],[Date de signature]],"mmm")))</f>
        <v>JANV</v>
      </c>
      <c r="D225" s="62">
        <f>'2. Termes '!C247</f>
        <v>0</v>
      </c>
      <c r="E225" s="82">
        <f>'2. Termes '!F247</f>
        <v>0</v>
      </c>
      <c r="F225" s="63">
        <f>'2. Termes '!G247</f>
        <v>0</v>
      </c>
      <c r="G225" s="80">
        <f>'2. Termes '!H247</f>
        <v>0</v>
      </c>
      <c r="H225" s="80">
        <f>'2. Termes '!I247</f>
        <v>0</v>
      </c>
      <c r="I225" s="64">
        <f>'2. Termes '!J247</f>
        <v>0</v>
      </c>
      <c r="J225" s="65">
        <f>'2. Termes '!U247</f>
        <v>0</v>
      </c>
      <c r="K225" s="70">
        <f>'2. Termes '!V247</f>
        <v>0</v>
      </c>
      <c r="L225" s="66">
        <f>'2. Termes '!W247</f>
        <v>0</v>
      </c>
      <c r="M225" s="66">
        <f>'2. Termes '!Z247</f>
        <v>0</v>
      </c>
      <c r="N225" s="67">
        <f>'2. Termes '!AC247</f>
        <v>0</v>
      </c>
      <c r="O225" s="81">
        <f>'2. Termes '!AJ247</f>
        <v>0</v>
      </c>
      <c r="P225" s="72">
        <f>'2. Termes '!AK247</f>
        <v>0</v>
      </c>
      <c r="Q225" s="71">
        <f>'2. Termes '!AL247</f>
        <v>0</v>
      </c>
      <c r="R225" s="158">
        <f>'2. Termes '!AG247</f>
        <v>0</v>
      </c>
    </row>
    <row r="226" spans="2:18" ht="25" customHeight="1" x14ac:dyDescent="0.35">
      <c r="B226" s="180" t="str">
        <f>IF(ISBLANK(Tableau25[[#This Row],[Date de signature]]),"",UPPER(TEXT(Tableau25[[#This Row],[Date de signature]],"AAAA")))</f>
        <v>1900</v>
      </c>
      <c r="C226" s="180" t="str">
        <f>IF(ISBLANK(Tableau25[[#This Row],[Date de signature]]),"",UPPER(TEXT(Tableau25[[#This Row],[Date de signature]],"mmm")))</f>
        <v>JANV</v>
      </c>
      <c r="D226" s="62">
        <f>'2. Termes '!C248</f>
        <v>0</v>
      </c>
      <c r="E226" s="82">
        <f>'2. Termes '!F248</f>
        <v>0</v>
      </c>
      <c r="F226" s="63">
        <f>'2. Termes '!G248</f>
        <v>0</v>
      </c>
      <c r="G226" s="80">
        <f>'2. Termes '!H248</f>
        <v>0</v>
      </c>
      <c r="H226" s="80">
        <f>'2. Termes '!I248</f>
        <v>0</v>
      </c>
      <c r="I226" s="64">
        <f>'2. Termes '!J248</f>
        <v>0</v>
      </c>
      <c r="J226" s="65">
        <f>'2. Termes '!U248</f>
        <v>0</v>
      </c>
      <c r="K226" s="70">
        <f>'2. Termes '!V248</f>
        <v>0</v>
      </c>
      <c r="L226" s="66">
        <f>'2. Termes '!W248</f>
        <v>0</v>
      </c>
      <c r="M226" s="66">
        <f>'2. Termes '!Z248</f>
        <v>0</v>
      </c>
      <c r="N226" s="67">
        <f>'2. Termes '!AC248</f>
        <v>0</v>
      </c>
      <c r="O226" s="81">
        <f>'2. Termes '!AJ248</f>
        <v>0</v>
      </c>
      <c r="P226" s="72">
        <f>'2. Termes '!AK248</f>
        <v>0</v>
      </c>
      <c r="Q226" s="71">
        <f>'2. Termes '!AL248</f>
        <v>0</v>
      </c>
      <c r="R226" s="158">
        <f>'2. Termes '!AG248</f>
        <v>0</v>
      </c>
    </row>
    <row r="227" spans="2:18" ht="25" customHeight="1" x14ac:dyDescent="0.35">
      <c r="B227" s="180" t="str">
        <f>IF(ISBLANK(Tableau25[[#This Row],[Date de signature]]),"",UPPER(TEXT(Tableau25[[#This Row],[Date de signature]],"AAAA")))</f>
        <v>1900</v>
      </c>
      <c r="C227" s="180" t="str">
        <f>IF(ISBLANK(Tableau25[[#This Row],[Date de signature]]),"",UPPER(TEXT(Tableau25[[#This Row],[Date de signature]],"mmm")))</f>
        <v>JANV</v>
      </c>
      <c r="D227" s="62">
        <f>'2. Termes '!C249</f>
        <v>0</v>
      </c>
      <c r="E227" s="82">
        <f>'2. Termes '!F249</f>
        <v>0</v>
      </c>
      <c r="F227" s="63">
        <f>'2. Termes '!G249</f>
        <v>0</v>
      </c>
      <c r="G227" s="80">
        <f>'2. Termes '!H249</f>
        <v>0</v>
      </c>
      <c r="H227" s="80">
        <f>'2. Termes '!I249</f>
        <v>0</v>
      </c>
      <c r="I227" s="64">
        <f>'2. Termes '!J249</f>
        <v>0</v>
      </c>
      <c r="J227" s="65">
        <f>'2. Termes '!U249</f>
        <v>0</v>
      </c>
      <c r="K227" s="70">
        <f>'2. Termes '!V249</f>
        <v>0</v>
      </c>
      <c r="L227" s="66">
        <f>'2. Termes '!W249</f>
        <v>0</v>
      </c>
      <c r="M227" s="66">
        <f>'2. Termes '!Z249</f>
        <v>0</v>
      </c>
      <c r="N227" s="67">
        <f>'2. Termes '!AC249</f>
        <v>0</v>
      </c>
      <c r="O227" s="81">
        <f>'2. Termes '!AJ249</f>
        <v>0</v>
      </c>
      <c r="P227" s="72">
        <f>'2. Termes '!AK249</f>
        <v>0</v>
      </c>
      <c r="Q227" s="71">
        <f>'2. Termes '!AL249</f>
        <v>0</v>
      </c>
      <c r="R227" s="158">
        <f>'2. Termes '!AG249</f>
        <v>0</v>
      </c>
    </row>
    <row r="228" spans="2:18" ht="25" customHeight="1" x14ac:dyDescent="0.35">
      <c r="B228" s="180" t="str">
        <f>IF(ISBLANK(Tableau25[[#This Row],[Date de signature]]),"",UPPER(TEXT(Tableau25[[#This Row],[Date de signature]],"AAAA")))</f>
        <v>1900</v>
      </c>
      <c r="C228" s="180" t="str">
        <f>IF(ISBLANK(Tableau25[[#This Row],[Date de signature]]),"",UPPER(TEXT(Tableau25[[#This Row],[Date de signature]],"mmm")))</f>
        <v>JANV</v>
      </c>
      <c r="D228" s="62">
        <f>'2. Termes '!C250</f>
        <v>0</v>
      </c>
      <c r="E228" s="82">
        <f>'2. Termes '!F250</f>
        <v>0</v>
      </c>
      <c r="F228" s="63">
        <f>'2. Termes '!G250</f>
        <v>0</v>
      </c>
      <c r="G228" s="80">
        <f>'2. Termes '!H250</f>
        <v>0</v>
      </c>
      <c r="H228" s="80">
        <f>'2. Termes '!I250</f>
        <v>0</v>
      </c>
      <c r="I228" s="64">
        <f>'2. Termes '!J250</f>
        <v>0</v>
      </c>
      <c r="J228" s="65">
        <f>'2. Termes '!U250</f>
        <v>0</v>
      </c>
      <c r="K228" s="70">
        <f>'2. Termes '!V250</f>
        <v>0</v>
      </c>
      <c r="L228" s="66">
        <f>'2. Termes '!W250</f>
        <v>0</v>
      </c>
      <c r="M228" s="66">
        <f>'2. Termes '!Z250</f>
        <v>0</v>
      </c>
      <c r="N228" s="67">
        <f>'2. Termes '!AC250</f>
        <v>0</v>
      </c>
      <c r="O228" s="81">
        <f>'2. Termes '!AJ250</f>
        <v>0</v>
      </c>
      <c r="P228" s="72">
        <f>'2. Termes '!AK250</f>
        <v>0</v>
      </c>
      <c r="Q228" s="71">
        <f>'2. Termes '!AL250</f>
        <v>0</v>
      </c>
      <c r="R228" s="158">
        <f>'2. Termes '!AG250</f>
        <v>0</v>
      </c>
    </row>
    <row r="229" spans="2:18" ht="25" customHeight="1" x14ac:dyDescent="0.35">
      <c r="B229" s="180" t="str">
        <f>IF(ISBLANK(Tableau25[[#This Row],[Date de signature]]),"",UPPER(TEXT(Tableau25[[#This Row],[Date de signature]],"AAAA")))</f>
        <v>1900</v>
      </c>
      <c r="C229" s="180" t="str">
        <f>IF(ISBLANK(Tableau25[[#This Row],[Date de signature]]),"",UPPER(TEXT(Tableau25[[#This Row],[Date de signature]],"mmm")))</f>
        <v>JANV</v>
      </c>
      <c r="D229" s="62">
        <f>'2. Termes '!C251</f>
        <v>0</v>
      </c>
      <c r="E229" s="82">
        <f>'2. Termes '!F251</f>
        <v>0</v>
      </c>
      <c r="F229" s="63">
        <f>'2. Termes '!G251</f>
        <v>0</v>
      </c>
      <c r="G229" s="80">
        <f>'2. Termes '!H251</f>
        <v>0</v>
      </c>
      <c r="H229" s="80">
        <f>'2. Termes '!I251</f>
        <v>0</v>
      </c>
      <c r="I229" s="64">
        <f>'2. Termes '!J251</f>
        <v>0</v>
      </c>
      <c r="J229" s="65">
        <f>'2. Termes '!U251</f>
        <v>0</v>
      </c>
      <c r="K229" s="70">
        <f>'2. Termes '!V251</f>
        <v>0</v>
      </c>
      <c r="L229" s="66">
        <f>'2. Termes '!W251</f>
        <v>0</v>
      </c>
      <c r="M229" s="66">
        <f>'2. Termes '!Z251</f>
        <v>0</v>
      </c>
      <c r="N229" s="67">
        <f>'2. Termes '!AC251</f>
        <v>0</v>
      </c>
      <c r="O229" s="81">
        <f>'2. Termes '!AJ251</f>
        <v>0</v>
      </c>
      <c r="P229" s="72">
        <f>'2. Termes '!AK251</f>
        <v>0</v>
      </c>
      <c r="Q229" s="71">
        <f>'2. Termes '!AL251</f>
        <v>0</v>
      </c>
      <c r="R229" s="158">
        <f>'2. Termes '!AG251</f>
        <v>0</v>
      </c>
    </row>
    <row r="230" spans="2:18" ht="25" customHeight="1" x14ac:dyDescent="0.35">
      <c r="B230" s="180" t="str">
        <f>IF(ISBLANK(Tableau25[[#This Row],[Date de signature]]),"",UPPER(TEXT(Tableau25[[#This Row],[Date de signature]],"AAAA")))</f>
        <v>1900</v>
      </c>
      <c r="C230" s="180" t="str">
        <f>IF(ISBLANK(Tableau25[[#This Row],[Date de signature]]),"",UPPER(TEXT(Tableau25[[#This Row],[Date de signature]],"mmm")))</f>
        <v>JANV</v>
      </c>
      <c r="D230" s="62">
        <f>'2. Termes '!C252</f>
        <v>0</v>
      </c>
      <c r="E230" s="82">
        <f>'2. Termes '!F252</f>
        <v>0</v>
      </c>
      <c r="F230" s="63">
        <f>'2. Termes '!G252</f>
        <v>0</v>
      </c>
      <c r="G230" s="80">
        <f>'2. Termes '!H252</f>
        <v>0</v>
      </c>
      <c r="H230" s="80">
        <f>'2. Termes '!I252</f>
        <v>0</v>
      </c>
      <c r="I230" s="64">
        <f>'2. Termes '!J252</f>
        <v>0</v>
      </c>
      <c r="J230" s="65">
        <f>'2. Termes '!U252</f>
        <v>0</v>
      </c>
      <c r="K230" s="70">
        <f>'2. Termes '!V252</f>
        <v>0</v>
      </c>
      <c r="L230" s="66">
        <f>'2. Termes '!W252</f>
        <v>0</v>
      </c>
      <c r="M230" s="66">
        <f>'2. Termes '!Z252</f>
        <v>0</v>
      </c>
      <c r="N230" s="67">
        <f>'2. Termes '!AC252</f>
        <v>0</v>
      </c>
      <c r="O230" s="81">
        <f>'2. Termes '!AJ252</f>
        <v>0</v>
      </c>
      <c r="P230" s="72">
        <f>'2. Termes '!AK252</f>
        <v>0</v>
      </c>
      <c r="Q230" s="71">
        <f>'2. Termes '!AL252</f>
        <v>0</v>
      </c>
      <c r="R230" s="158">
        <f>'2. Termes '!AG252</f>
        <v>0</v>
      </c>
    </row>
    <row r="231" spans="2:18" ht="25" customHeight="1" x14ac:dyDescent="0.35">
      <c r="B231" s="180" t="str">
        <f>IF(ISBLANK(Tableau25[[#This Row],[Date de signature]]),"",UPPER(TEXT(Tableau25[[#This Row],[Date de signature]],"AAAA")))</f>
        <v>1900</v>
      </c>
      <c r="C231" s="180" t="str">
        <f>IF(ISBLANK(Tableau25[[#This Row],[Date de signature]]),"",UPPER(TEXT(Tableau25[[#This Row],[Date de signature]],"mmm")))</f>
        <v>JANV</v>
      </c>
      <c r="D231" s="62">
        <f>'2. Termes '!C253</f>
        <v>0</v>
      </c>
      <c r="E231" s="82">
        <f>'2. Termes '!F253</f>
        <v>0</v>
      </c>
      <c r="F231" s="63">
        <f>'2. Termes '!G253</f>
        <v>0</v>
      </c>
      <c r="G231" s="80">
        <f>'2. Termes '!H253</f>
        <v>0</v>
      </c>
      <c r="H231" s="80">
        <f>'2. Termes '!I253</f>
        <v>0</v>
      </c>
      <c r="I231" s="64">
        <f>'2. Termes '!J253</f>
        <v>0</v>
      </c>
      <c r="J231" s="65">
        <f>'2. Termes '!U253</f>
        <v>0</v>
      </c>
      <c r="K231" s="70">
        <f>'2. Termes '!V253</f>
        <v>0</v>
      </c>
      <c r="L231" s="66">
        <f>'2. Termes '!W253</f>
        <v>0</v>
      </c>
      <c r="M231" s="66">
        <f>'2. Termes '!Z253</f>
        <v>0</v>
      </c>
      <c r="N231" s="67">
        <f>'2. Termes '!AC253</f>
        <v>0</v>
      </c>
      <c r="O231" s="81">
        <f>'2. Termes '!AJ253</f>
        <v>0</v>
      </c>
      <c r="P231" s="72">
        <f>'2. Termes '!AK253</f>
        <v>0</v>
      </c>
      <c r="Q231" s="71">
        <f>'2. Termes '!AL253</f>
        <v>0</v>
      </c>
      <c r="R231" s="158">
        <f>'2. Termes '!AG253</f>
        <v>0</v>
      </c>
    </row>
    <row r="232" spans="2:18" ht="25" customHeight="1" x14ac:dyDescent="0.35">
      <c r="B232" s="180" t="str">
        <f>IF(ISBLANK(Tableau25[[#This Row],[Date de signature]]),"",UPPER(TEXT(Tableau25[[#This Row],[Date de signature]],"AAAA")))</f>
        <v>1900</v>
      </c>
      <c r="C232" s="180" t="str">
        <f>IF(ISBLANK(Tableau25[[#This Row],[Date de signature]]),"",UPPER(TEXT(Tableau25[[#This Row],[Date de signature]],"mmm")))</f>
        <v>JANV</v>
      </c>
      <c r="D232" s="62">
        <f>'2. Termes '!C254</f>
        <v>0</v>
      </c>
      <c r="E232" s="82">
        <f>'2. Termes '!F254</f>
        <v>0</v>
      </c>
      <c r="F232" s="63">
        <f>'2. Termes '!G254</f>
        <v>0</v>
      </c>
      <c r="G232" s="80">
        <f>'2. Termes '!H254</f>
        <v>0</v>
      </c>
      <c r="H232" s="80">
        <f>'2. Termes '!I254</f>
        <v>0</v>
      </c>
      <c r="I232" s="64">
        <f>'2. Termes '!J254</f>
        <v>0</v>
      </c>
      <c r="J232" s="65">
        <f>'2. Termes '!U254</f>
        <v>0</v>
      </c>
      <c r="K232" s="70">
        <f>'2. Termes '!V254</f>
        <v>0</v>
      </c>
      <c r="L232" s="66">
        <f>'2. Termes '!W254</f>
        <v>0</v>
      </c>
      <c r="M232" s="66">
        <f>'2. Termes '!Z254</f>
        <v>0</v>
      </c>
      <c r="N232" s="67">
        <f>'2. Termes '!AC254</f>
        <v>0</v>
      </c>
      <c r="O232" s="81">
        <f>'2. Termes '!AJ254</f>
        <v>0</v>
      </c>
      <c r="P232" s="72">
        <f>'2. Termes '!AK254</f>
        <v>0</v>
      </c>
      <c r="Q232" s="71">
        <f>'2. Termes '!AL254</f>
        <v>0</v>
      </c>
      <c r="R232" s="158">
        <f>'2. Termes '!AG254</f>
        <v>0</v>
      </c>
    </row>
    <row r="233" spans="2:18" ht="25" customHeight="1" x14ac:dyDescent="0.35">
      <c r="B233" s="180" t="str">
        <f>IF(ISBLANK(Tableau25[[#This Row],[Date de signature]]),"",UPPER(TEXT(Tableau25[[#This Row],[Date de signature]],"AAAA")))</f>
        <v>1900</v>
      </c>
      <c r="C233" s="180" t="str">
        <f>IF(ISBLANK(Tableau25[[#This Row],[Date de signature]]),"",UPPER(TEXT(Tableau25[[#This Row],[Date de signature]],"mmm")))</f>
        <v>JANV</v>
      </c>
      <c r="D233" s="62">
        <f>'2. Termes '!C255</f>
        <v>0</v>
      </c>
      <c r="E233" s="82">
        <f>'2. Termes '!F255</f>
        <v>0</v>
      </c>
      <c r="F233" s="63">
        <f>'2. Termes '!G255</f>
        <v>0</v>
      </c>
      <c r="G233" s="80">
        <f>'2. Termes '!H255</f>
        <v>0</v>
      </c>
      <c r="H233" s="80">
        <f>'2. Termes '!I255</f>
        <v>0</v>
      </c>
      <c r="I233" s="64">
        <f>'2. Termes '!J255</f>
        <v>0</v>
      </c>
      <c r="J233" s="65">
        <f>'2. Termes '!U255</f>
        <v>0</v>
      </c>
      <c r="K233" s="70">
        <f>'2. Termes '!V255</f>
        <v>0</v>
      </c>
      <c r="L233" s="66">
        <f>'2. Termes '!W255</f>
        <v>0</v>
      </c>
      <c r="M233" s="66">
        <f>'2. Termes '!Z255</f>
        <v>0</v>
      </c>
      <c r="N233" s="67">
        <f>'2. Termes '!AC255</f>
        <v>0</v>
      </c>
      <c r="O233" s="81">
        <f>'2. Termes '!AJ255</f>
        <v>0</v>
      </c>
      <c r="P233" s="72">
        <f>'2. Termes '!AK255</f>
        <v>0</v>
      </c>
      <c r="Q233" s="71">
        <f>'2. Termes '!AL255</f>
        <v>0</v>
      </c>
      <c r="R233" s="158">
        <f>'2. Termes '!AG255</f>
        <v>0</v>
      </c>
    </row>
    <row r="234" spans="2:18" ht="25" customHeight="1" x14ac:dyDescent="0.35">
      <c r="B234" s="180" t="str">
        <f>IF(ISBLANK(Tableau25[[#This Row],[Date de signature]]),"",UPPER(TEXT(Tableau25[[#This Row],[Date de signature]],"AAAA")))</f>
        <v>1900</v>
      </c>
      <c r="C234" s="180" t="str">
        <f>IF(ISBLANK(Tableau25[[#This Row],[Date de signature]]),"",UPPER(TEXT(Tableau25[[#This Row],[Date de signature]],"mmm")))</f>
        <v>JANV</v>
      </c>
      <c r="D234" s="62">
        <f>'2. Termes '!C256</f>
        <v>0</v>
      </c>
      <c r="E234" s="82">
        <f>'2. Termes '!F256</f>
        <v>0</v>
      </c>
      <c r="F234" s="63">
        <f>'2. Termes '!G256</f>
        <v>0</v>
      </c>
      <c r="G234" s="80">
        <f>'2. Termes '!H256</f>
        <v>0</v>
      </c>
      <c r="H234" s="80">
        <f>'2. Termes '!I256</f>
        <v>0</v>
      </c>
      <c r="I234" s="64">
        <f>'2. Termes '!J256</f>
        <v>0</v>
      </c>
      <c r="J234" s="65">
        <f>'2. Termes '!U256</f>
        <v>0</v>
      </c>
      <c r="K234" s="70">
        <f>'2. Termes '!V256</f>
        <v>0</v>
      </c>
      <c r="L234" s="66">
        <f>'2. Termes '!W256</f>
        <v>0</v>
      </c>
      <c r="M234" s="66">
        <f>'2. Termes '!Z256</f>
        <v>0</v>
      </c>
      <c r="N234" s="67">
        <f>'2. Termes '!AC256</f>
        <v>0</v>
      </c>
      <c r="O234" s="81">
        <f>'2. Termes '!AJ256</f>
        <v>0</v>
      </c>
      <c r="P234" s="72">
        <f>'2. Termes '!AK256</f>
        <v>0</v>
      </c>
      <c r="Q234" s="71">
        <f>'2. Termes '!AL256</f>
        <v>0</v>
      </c>
      <c r="R234" s="158">
        <f>'2. Termes '!AG256</f>
        <v>0</v>
      </c>
    </row>
    <row r="235" spans="2:18" ht="25" customHeight="1" x14ac:dyDescent="0.35">
      <c r="B235" s="180" t="str">
        <f>IF(ISBLANK(Tableau25[[#This Row],[Date de signature]]),"",UPPER(TEXT(Tableau25[[#This Row],[Date de signature]],"AAAA")))</f>
        <v>1900</v>
      </c>
      <c r="C235" s="180" t="str">
        <f>IF(ISBLANK(Tableau25[[#This Row],[Date de signature]]),"",UPPER(TEXT(Tableau25[[#This Row],[Date de signature]],"mmm")))</f>
        <v>JANV</v>
      </c>
      <c r="D235" s="62">
        <f>'2. Termes '!C257</f>
        <v>0</v>
      </c>
      <c r="E235" s="82">
        <f>'2. Termes '!F257</f>
        <v>0</v>
      </c>
      <c r="F235" s="63">
        <f>'2. Termes '!G257</f>
        <v>0</v>
      </c>
      <c r="G235" s="80">
        <f>'2. Termes '!H257</f>
        <v>0</v>
      </c>
      <c r="H235" s="80">
        <f>'2. Termes '!I257</f>
        <v>0</v>
      </c>
      <c r="I235" s="64">
        <f>'2. Termes '!J257</f>
        <v>0</v>
      </c>
      <c r="J235" s="65">
        <f>'2. Termes '!U257</f>
        <v>0</v>
      </c>
      <c r="K235" s="70">
        <f>'2. Termes '!V257</f>
        <v>0</v>
      </c>
      <c r="L235" s="66">
        <f>'2. Termes '!W257</f>
        <v>0</v>
      </c>
      <c r="M235" s="66">
        <f>'2. Termes '!Z257</f>
        <v>0</v>
      </c>
      <c r="N235" s="67">
        <f>'2. Termes '!AC257</f>
        <v>0</v>
      </c>
      <c r="O235" s="81">
        <f>'2. Termes '!AJ257</f>
        <v>0</v>
      </c>
      <c r="P235" s="72">
        <f>'2. Termes '!AK257</f>
        <v>0</v>
      </c>
      <c r="Q235" s="71">
        <f>'2. Termes '!AL257</f>
        <v>0</v>
      </c>
      <c r="R235" s="158">
        <f>'2. Termes '!AG257</f>
        <v>0</v>
      </c>
    </row>
    <row r="236" spans="2:18" ht="25" customHeight="1" x14ac:dyDescent="0.35">
      <c r="B236" s="180" t="str">
        <f>IF(ISBLANK(Tableau25[[#This Row],[Date de signature]]),"",UPPER(TEXT(Tableau25[[#This Row],[Date de signature]],"AAAA")))</f>
        <v>1900</v>
      </c>
      <c r="C236" s="180" t="str">
        <f>IF(ISBLANK(Tableau25[[#This Row],[Date de signature]]),"",UPPER(TEXT(Tableau25[[#This Row],[Date de signature]],"mmm")))</f>
        <v>JANV</v>
      </c>
      <c r="D236" s="62">
        <f>'2. Termes '!C258</f>
        <v>0</v>
      </c>
      <c r="E236" s="82">
        <f>'2. Termes '!F258</f>
        <v>0</v>
      </c>
      <c r="F236" s="63">
        <f>'2. Termes '!G258</f>
        <v>0</v>
      </c>
      <c r="G236" s="80">
        <f>'2. Termes '!H258</f>
        <v>0</v>
      </c>
      <c r="H236" s="80">
        <f>'2. Termes '!I258</f>
        <v>0</v>
      </c>
      <c r="I236" s="64">
        <f>'2. Termes '!J258</f>
        <v>0</v>
      </c>
      <c r="J236" s="65">
        <f>'2. Termes '!U258</f>
        <v>0</v>
      </c>
      <c r="K236" s="70">
        <f>'2. Termes '!V258</f>
        <v>0</v>
      </c>
      <c r="L236" s="66">
        <f>'2. Termes '!W258</f>
        <v>0</v>
      </c>
      <c r="M236" s="66">
        <f>'2. Termes '!Z258</f>
        <v>0</v>
      </c>
      <c r="N236" s="67">
        <f>'2. Termes '!AC258</f>
        <v>0</v>
      </c>
      <c r="O236" s="81">
        <f>'2. Termes '!AJ258</f>
        <v>0</v>
      </c>
      <c r="P236" s="72">
        <f>'2. Termes '!AK258</f>
        <v>0</v>
      </c>
      <c r="Q236" s="71">
        <f>'2. Termes '!AL258</f>
        <v>0</v>
      </c>
      <c r="R236" s="158">
        <f>'2. Termes '!AG258</f>
        <v>0</v>
      </c>
    </row>
    <row r="237" spans="2:18" ht="25" customHeight="1" x14ac:dyDescent="0.35">
      <c r="B237" s="180" t="str">
        <f>IF(ISBLANK(Tableau25[[#This Row],[Date de signature]]),"",UPPER(TEXT(Tableau25[[#This Row],[Date de signature]],"AAAA")))</f>
        <v>1900</v>
      </c>
      <c r="C237" s="180" t="str">
        <f>IF(ISBLANK(Tableau25[[#This Row],[Date de signature]]),"",UPPER(TEXT(Tableau25[[#This Row],[Date de signature]],"mmm")))</f>
        <v>JANV</v>
      </c>
      <c r="D237" s="62">
        <f>'2. Termes '!C259</f>
        <v>0</v>
      </c>
      <c r="E237" s="82">
        <f>'2. Termes '!F259</f>
        <v>0</v>
      </c>
      <c r="F237" s="63">
        <f>'2. Termes '!G259</f>
        <v>0</v>
      </c>
      <c r="G237" s="80">
        <f>'2. Termes '!H259</f>
        <v>0</v>
      </c>
      <c r="H237" s="80">
        <f>'2. Termes '!I259</f>
        <v>0</v>
      </c>
      <c r="I237" s="64">
        <f>'2. Termes '!J259</f>
        <v>0</v>
      </c>
      <c r="J237" s="65">
        <f>'2. Termes '!U259</f>
        <v>0</v>
      </c>
      <c r="K237" s="70">
        <f>'2. Termes '!V259</f>
        <v>0</v>
      </c>
      <c r="L237" s="66">
        <f>'2. Termes '!W259</f>
        <v>0</v>
      </c>
      <c r="M237" s="66">
        <f>'2. Termes '!Z259</f>
        <v>0</v>
      </c>
      <c r="N237" s="67">
        <f>'2. Termes '!AC259</f>
        <v>0</v>
      </c>
      <c r="O237" s="81">
        <f>'2. Termes '!AJ259</f>
        <v>0</v>
      </c>
      <c r="P237" s="72">
        <f>'2. Termes '!AK259</f>
        <v>0</v>
      </c>
      <c r="Q237" s="71">
        <f>'2. Termes '!AL259</f>
        <v>0</v>
      </c>
      <c r="R237" s="158">
        <f>'2. Termes '!AG259</f>
        <v>0</v>
      </c>
    </row>
    <row r="238" spans="2:18" ht="25" customHeight="1" x14ac:dyDescent="0.35">
      <c r="B238" s="180" t="str">
        <f>IF(ISBLANK(Tableau25[[#This Row],[Date de signature]]),"",UPPER(TEXT(Tableau25[[#This Row],[Date de signature]],"AAAA")))</f>
        <v>1900</v>
      </c>
      <c r="C238" s="180" t="str">
        <f>IF(ISBLANK(Tableau25[[#This Row],[Date de signature]]),"",UPPER(TEXT(Tableau25[[#This Row],[Date de signature]],"mmm")))</f>
        <v>JANV</v>
      </c>
      <c r="D238" s="62">
        <f>'2. Termes '!C260</f>
        <v>0</v>
      </c>
      <c r="E238" s="82">
        <f>'2. Termes '!F260</f>
        <v>0</v>
      </c>
      <c r="F238" s="63">
        <f>'2. Termes '!G260</f>
        <v>0</v>
      </c>
      <c r="G238" s="80">
        <f>'2. Termes '!H260</f>
        <v>0</v>
      </c>
      <c r="H238" s="80">
        <f>'2. Termes '!I260</f>
        <v>0</v>
      </c>
      <c r="I238" s="64">
        <f>'2. Termes '!J260</f>
        <v>0</v>
      </c>
      <c r="J238" s="65">
        <f>'2. Termes '!U260</f>
        <v>0</v>
      </c>
      <c r="K238" s="70">
        <f>'2. Termes '!V260</f>
        <v>0</v>
      </c>
      <c r="L238" s="66">
        <f>'2. Termes '!W260</f>
        <v>0</v>
      </c>
      <c r="M238" s="66">
        <f>'2. Termes '!Z260</f>
        <v>0</v>
      </c>
      <c r="N238" s="67">
        <f>'2. Termes '!AC260</f>
        <v>0</v>
      </c>
      <c r="O238" s="81">
        <f>'2. Termes '!AJ260</f>
        <v>0</v>
      </c>
      <c r="P238" s="72">
        <f>'2. Termes '!AK260</f>
        <v>0</v>
      </c>
      <c r="Q238" s="71">
        <f>'2. Termes '!AL260</f>
        <v>0</v>
      </c>
      <c r="R238" s="158">
        <f>'2. Termes '!AG260</f>
        <v>0</v>
      </c>
    </row>
    <row r="239" spans="2:18" ht="25" customHeight="1" x14ac:dyDescent="0.35">
      <c r="B239" s="180" t="str">
        <f>IF(ISBLANK(Tableau25[[#This Row],[Date de signature]]),"",UPPER(TEXT(Tableau25[[#This Row],[Date de signature]],"AAAA")))</f>
        <v>1900</v>
      </c>
      <c r="C239" s="180" t="str">
        <f>IF(ISBLANK(Tableau25[[#This Row],[Date de signature]]),"",UPPER(TEXT(Tableau25[[#This Row],[Date de signature]],"mmm")))</f>
        <v>JANV</v>
      </c>
      <c r="D239" s="62">
        <f>'2. Termes '!C261</f>
        <v>0</v>
      </c>
      <c r="E239" s="82">
        <f>'2. Termes '!F261</f>
        <v>0</v>
      </c>
      <c r="F239" s="63">
        <f>'2. Termes '!G261</f>
        <v>0</v>
      </c>
      <c r="G239" s="80">
        <f>'2. Termes '!H261</f>
        <v>0</v>
      </c>
      <c r="H239" s="80">
        <f>'2. Termes '!I261</f>
        <v>0</v>
      </c>
      <c r="I239" s="64">
        <f>'2. Termes '!J261</f>
        <v>0</v>
      </c>
      <c r="J239" s="65">
        <f>'2. Termes '!U261</f>
        <v>0</v>
      </c>
      <c r="K239" s="70">
        <f>'2. Termes '!V261</f>
        <v>0</v>
      </c>
      <c r="L239" s="66">
        <f>'2. Termes '!W261</f>
        <v>0</v>
      </c>
      <c r="M239" s="66">
        <f>'2. Termes '!Z261</f>
        <v>0</v>
      </c>
      <c r="N239" s="67">
        <f>'2. Termes '!AC261</f>
        <v>0</v>
      </c>
      <c r="O239" s="81">
        <f>'2. Termes '!AJ261</f>
        <v>0</v>
      </c>
      <c r="P239" s="72">
        <f>'2. Termes '!AK261</f>
        <v>0</v>
      </c>
      <c r="Q239" s="71">
        <f>'2. Termes '!AL261</f>
        <v>0</v>
      </c>
      <c r="R239" s="158">
        <f>'2. Termes '!AG261</f>
        <v>0</v>
      </c>
    </row>
    <row r="240" spans="2:18" ht="25" customHeight="1" x14ac:dyDescent="0.35">
      <c r="B240" s="180" t="str">
        <f>IF(ISBLANK(Tableau25[[#This Row],[Date de signature]]),"",UPPER(TEXT(Tableau25[[#This Row],[Date de signature]],"AAAA")))</f>
        <v>1900</v>
      </c>
      <c r="C240" s="180" t="str">
        <f>IF(ISBLANK(Tableau25[[#This Row],[Date de signature]]),"",UPPER(TEXT(Tableau25[[#This Row],[Date de signature]],"mmm")))</f>
        <v>JANV</v>
      </c>
      <c r="D240" s="62">
        <f>'2. Termes '!C262</f>
        <v>0</v>
      </c>
      <c r="E240" s="82">
        <f>'2. Termes '!F262</f>
        <v>0</v>
      </c>
      <c r="F240" s="63">
        <f>'2. Termes '!G262</f>
        <v>0</v>
      </c>
      <c r="G240" s="80">
        <f>'2. Termes '!H262</f>
        <v>0</v>
      </c>
      <c r="H240" s="80">
        <f>'2. Termes '!I262</f>
        <v>0</v>
      </c>
      <c r="I240" s="64">
        <f>'2. Termes '!J262</f>
        <v>0</v>
      </c>
      <c r="J240" s="65">
        <f>'2. Termes '!U262</f>
        <v>0</v>
      </c>
      <c r="K240" s="70">
        <f>'2. Termes '!V262</f>
        <v>0</v>
      </c>
      <c r="L240" s="66">
        <f>'2. Termes '!W262</f>
        <v>0</v>
      </c>
      <c r="M240" s="66">
        <f>'2. Termes '!Z262</f>
        <v>0</v>
      </c>
      <c r="N240" s="67">
        <f>'2. Termes '!AC262</f>
        <v>0</v>
      </c>
      <c r="O240" s="81">
        <f>'2. Termes '!AJ262</f>
        <v>0</v>
      </c>
      <c r="P240" s="72">
        <f>'2. Termes '!AK262</f>
        <v>0</v>
      </c>
      <c r="Q240" s="71">
        <f>'2. Termes '!AL262</f>
        <v>0</v>
      </c>
      <c r="R240" s="158">
        <f>'2. Termes '!AG262</f>
        <v>0</v>
      </c>
    </row>
    <row r="241" spans="2:18" ht="25" customHeight="1" x14ac:dyDescent="0.35">
      <c r="B241" s="180" t="str">
        <f>IF(ISBLANK(Tableau25[[#This Row],[Date de signature]]),"",UPPER(TEXT(Tableau25[[#This Row],[Date de signature]],"AAAA")))</f>
        <v>1900</v>
      </c>
      <c r="C241" s="180" t="str">
        <f>IF(ISBLANK(Tableau25[[#This Row],[Date de signature]]),"",UPPER(TEXT(Tableau25[[#This Row],[Date de signature]],"mmm")))</f>
        <v>JANV</v>
      </c>
      <c r="D241" s="62">
        <f>'2. Termes '!C263</f>
        <v>0</v>
      </c>
      <c r="E241" s="82">
        <f>'2. Termes '!F263</f>
        <v>0</v>
      </c>
      <c r="F241" s="63">
        <f>'2. Termes '!G263</f>
        <v>0</v>
      </c>
      <c r="G241" s="80">
        <f>'2. Termes '!H263</f>
        <v>0</v>
      </c>
      <c r="H241" s="80">
        <f>'2. Termes '!I263</f>
        <v>0</v>
      </c>
      <c r="I241" s="64">
        <f>'2. Termes '!J263</f>
        <v>0</v>
      </c>
      <c r="J241" s="65">
        <f>'2. Termes '!U263</f>
        <v>0</v>
      </c>
      <c r="K241" s="70">
        <f>'2. Termes '!V263</f>
        <v>0</v>
      </c>
      <c r="L241" s="66">
        <f>'2. Termes '!W263</f>
        <v>0</v>
      </c>
      <c r="M241" s="66">
        <f>'2. Termes '!Z263</f>
        <v>0</v>
      </c>
      <c r="N241" s="67">
        <f>'2. Termes '!AC263</f>
        <v>0</v>
      </c>
      <c r="O241" s="81">
        <f>'2. Termes '!AJ263</f>
        <v>0</v>
      </c>
      <c r="P241" s="72">
        <f>'2. Termes '!AK263</f>
        <v>0</v>
      </c>
      <c r="Q241" s="71">
        <f>'2. Termes '!AL263</f>
        <v>0</v>
      </c>
      <c r="R241" s="158">
        <f>'2. Termes '!AG263</f>
        <v>0</v>
      </c>
    </row>
    <row r="242" spans="2:18" ht="25" customHeight="1" x14ac:dyDescent="0.35">
      <c r="B242" s="180" t="str">
        <f>IF(ISBLANK(Tableau25[[#This Row],[Date de signature]]),"",UPPER(TEXT(Tableau25[[#This Row],[Date de signature]],"AAAA")))</f>
        <v>1900</v>
      </c>
      <c r="C242" s="180" t="str">
        <f>IF(ISBLANK(Tableau25[[#This Row],[Date de signature]]),"",UPPER(TEXT(Tableau25[[#This Row],[Date de signature]],"mmm")))</f>
        <v>JANV</v>
      </c>
      <c r="D242" s="62">
        <f>'2. Termes '!C264</f>
        <v>0</v>
      </c>
      <c r="E242" s="82">
        <f>'2. Termes '!F264</f>
        <v>0</v>
      </c>
      <c r="F242" s="63">
        <f>'2. Termes '!G264</f>
        <v>0</v>
      </c>
      <c r="G242" s="80">
        <f>'2. Termes '!H264</f>
        <v>0</v>
      </c>
      <c r="H242" s="80">
        <f>'2. Termes '!I264</f>
        <v>0</v>
      </c>
      <c r="I242" s="64">
        <f>'2. Termes '!J264</f>
        <v>0</v>
      </c>
      <c r="J242" s="65">
        <f>'2. Termes '!U264</f>
        <v>0</v>
      </c>
      <c r="K242" s="70">
        <f>'2. Termes '!V264</f>
        <v>0</v>
      </c>
      <c r="L242" s="66">
        <f>'2. Termes '!W264</f>
        <v>0</v>
      </c>
      <c r="M242" s="66">
        <f>'2. Termes '!Z264</f>
        <v>0</v>
      </c>
      <c r="N242" s="67">
        <f>'2. Termes '!AC264</f>
        <v>0</v>
      </c>
      <c r="O242" s="81">
        <f>'2. Termes '!AJ264</f>
        <v>0</v>
      </c>
      <c r="P242" s="72">
        <f>'2. Termes '!AK264</f>
        <v>0</v>
      </c>
      <c r="Q242" s="71">
        <f>'2. Termes '!AL264</f>
        <v>0</v>
      </c>
      <c r="R242" s="158">
        <f>'2. Termes '!AG264</f>
        <v>0</v>
      </c>
    </row>
    <row r="243" spans="2:18" ht="25" customHeight="1" x14ac:dyDescent="0.35">
      <c r="B243" s="180" t="str">
        <f>IF(ISBLANK(Tableau25[[#This Row],[Date de signature]]),"",UPPER(TEXT(Tableau25[[#This Row],[Date de signature]],"AAAA")))</f>
        <v>1900</v>
      </c>
      <c r="C243" s="180" t="str">
        <f>IF(ISBLANK(Tableau25[[#This Row],[Date de signature]]),"",UPPER(TEXT(Tableau25[[#This Row],[Date de signature]],"mmm")))</f>
        <v>JANV</v>
      </c>
      <c r="D243" s="62">
        <f>'2. Termes '!C265</f>
        <v>0</v>
      </c>
      <c r="E243" s="82">
        <f>'2. Termes '!F265</f>
        <v>0</v>
      </c>
      <c r="F243" s="63">
        <f>'2. Termes '!G265</f>
        <v>0</v>
      </c>
      <c r="G243" s="80">
        <f>'2. Termes '!H265</f>
        <v>0</v>
      </c>
      <c r="H243" s="80">
        <f>'2. Termes '!I265</f>
        <v>0</v>
      </c>
      <c r="I243" s="64">
        <f>'2. Termes '!J265</f>
        <v>0</v>
      </c>
      <c r="J243" s="65">
        <f>'2. Termes '!U265</f>
        <v>0</v>
      </c>
      <c r="K243" s="70">
        <f>'2. Termes '!V265</f>
        <v>0</v>
      </c>
      <c r="L243" s="66">
        <f>'2. Termes '!W265</f>
        <v>0</v>
      </c>
      <c r="M243" s="66">
        <f>'2. Termes '!Z265</f>
        <v>0</v>
      </c>
      <c r="N243" s="67">
        <f>'2. Termes '!AC265</f>
        <v>0</v>
      </c>
      <c r="O243" s="81">
        <f>'2. Termes '!AJ265</f>
        <v>0</v>
      </c>
      <c r="P243" s="72">
        <f>'2. Termes '!AK265</f>
        <v>0</v>
      </c>
      <c r="Q243" s="71">
        <f>'2. Termes '!AL265</f>
        <v>0</v>
      </c>
      <c r="R243" s="158">
        <f>'2. Termes '!AG265</f>
        <v>0</v>
      </c>
    </row>
    <row r="244" spans="2:18" ht="25" customHeight="1" x14ac:dyDescent="0.35">
      <c r="B244" s="180" t="str">
        <f>IF(ISBLANK(Tableau25[[#This Row],[Date de signature]]),"",UPPER(TEXT(Tableau25[[#This Row],[Date de signature]],"AAAA")))</f>
        <v>1900</v>
      </c>
      <c r="C244" s="180" t="str">
        <f>IF(ISBLANK(Tableau25[[#This Row],[Date de signature]]),"",UPPER(TEXT(Tableau25[[#This Row],[Date de signature]],"mmm")))</f>
        <v>JANV</v>
      </c>
      <c r="D244" s="62">
        <f>'2. Termes '!C266</f>
        <v>0</v>
      </c>
      <c r="E244" s="82">
        <f>'2. Termes '!F266</f>
        <v>0</v>
      </c>
      <c r="F244" s="63">
        <f>'2. Termes '!G266</f>
        <v>0</v>
      </c>
      <c r="G244" s="80">
        <f>'2. Termes '!H266</f>
        <v>0</v>
      </c>
      <c r="H244" s="80">
        <f>'2. Termes '!I266</f>
        <v>0</v>
      </c>
      <c r="I244" s="64">
        <f>'2. Termes '!J266</f>
        <v>0</v>
      </c>
      <c r="J244" s="65">
        <f>'2. Termes '!U266</f>
        <v>0</v>
      </c>
      <c r="K244" s="70">
        <f>'2. Termes '!V266</f>
        <v>0</v>
      </c>
      <c r="L244" s="66">
        <f>'2. Termes '!W266</f>
        <v>0</v>
      </c>
      <c r="M244" s="66">
        <f>'2. Termes '!Z266</f>
        <v>0</v>
      </c>
      <c r="N244" s="67">
        <f>'2. Termes '!AC266</f>
        <v>0</v>
      </c>
      <c r="O244" s="81">
        <f>'2. Termes '!AJ266</f>
        <v>0</v>
      </c>
      <c r="P244" s="72">
        <f>'2. Termes '!AK266</f>
        <v>0</v>
      </c>
      <c r="Q244" s="71">
        <f>'2. Termes '!AL266</f>
        <v>0</v>
      </c>
      <c r="R244" s="158">
        <f>'2. Termes '!AG266</f>
        <v>0</v>
      </c>
    </row>
    <row r="245" spans="2:18" ht="25" customHeight="1" x14ac:dyDescent="0.35">
      <c r="B245" s="180" t="str">
        <f>IF(ISBLANK(Tableau25[[#This Row],[Date de signature]]),"",UPPER(TEXT(Tableau25[[#This Row],[Date de signature]],"AAAA")))</f>
        <v>1900</v>
      </c>
      <c r="C245" s="180" t="str">
        <f>IF(ISBLANK(Tableau25[[#This Row],[Date de signature]]),"",UPPER(TEXT(Tableau25[[#This Row],[Date de signature]],"mmm")))</f>
        <v>JANV</v>
      </c>
      <c r="D245" s="62">
        <f>'2. Termes '!C267</f>
        <v>0</v>
      </c>
      <c r="E245" s="82">
        <f>'2. Termes '!F267</f>
        <v>0</v>
      </c>
      <c r="F245" s="63">
        <f>'2. Termes '!G267</f>
        <v>0</v>
      </c>
      <c r="G245" s="80">
        <f>'2. Termes '!H267</f>
        <v>0</v>
      </c>
      <c r="H245" s="80">
        <f>'2. Termes '!I267</f>
        <v>0</v>
      </c>
      <c r="I245" s="64">
        <f>'2. Termes '!J267</f>
        <v>0</v>
      </c>
      <c r="J245" s="65">
        <f>'2. Termes '!U267</f>
        <v>0</v>
      </c>
      <c r="K245" s="70">
        <f>'2. Termes '!V267</f>
        <v>0</v>
      </c>
      <c r="L245" s="66">
        <f>'2. Termes '!W267</f>
        <v>0</v>
      </c>
      <c r="M245" s="66">
        <f>'2. Termes '!Z267</f>
        <v>0</v>
      </c>
      <c r="N245" s="67">
        <f>'2. Termes '!AC267</f>
        <v>0</v>
      </c>
      <c r="O245" s="81">
        <f>'2. Termes '!AJ267</f>
        <v>0</v>
      </c>
      <c r="P245" s="72">
        <f>'2. Termes '!AK267</f>
        <v>0</v>
      </c>
      <c r="Q245" s="71">
        <f>'2. Termes '!AL267</f>
        <v>0</v>
      </c>
      <c r="R245" s="158">
        <f>'2. Termes '!AG267</f>
        <v>0</v>
      </c>
    </row>
    <row r="246" spans="2:18" ht="25" customHeight="1" x14ac:dyDescent="0.35">
      <c r="B246" s="180" t="str">
        <f>IF(ISBLANK(Tableau25[[#This Row],[Date de signature]]),"",UPPER(TEXT(Tableau25[[#This Row],[Date de signature]],"AAAA")))</f>
        <v>1900</v>
      </c>
      <c r="C246" s="180" t="str">
        <f>IF(ISBLANK(Tableau25[[#This Row],[Date de signature]]),"",UPPER(TEXT(Tableau25[[#This Row],[Date de signature]],"mmm")))</f>
        <v>JANV</v>
      </c>
      <c r="D246" s="62">
        <f>'2. Termes '!C268</f>
        <v>0</v>
      </c>
      <c r="E246" s="82">
        <f>'2. Termes '!F268</f>
        <v>0</v>
      </c>
      <c r="F246" s="63">
        <f>'2. Termes '!G268</f>
        <v>0</v>
      </c>
      <c r="G246" s="80">
        <f>'2. Termes '!H268</f>
        <v>0</v>
      </c>
      <c r="H246" s="80">
        <f>'2. Termes '!I268</f>
        <v>0</v>
      </c>
      <c r="I246" s="64">
        <f>'2. Termes '!J268</f>
        <v>0</v>
      </c>
      <c r="J246" s="65">
        <f>'2. Termes '!U268</f>
        <v>0</v>
      </c>
      <c r="K246" s="70">
        <f>'2. Termes '!V268</f>
        <v>0</v>
      </c>
      <c r="L246" s="66">
        <f>'2. Termes '!W268</f>
        <v>0</v>
      </c>
      <c r="M246" s="66">
        <f>'2. Termes '!Z268</f>
        <v>0</v>
      </c>
      <c r="N246" s="67">
        <f>'2. Termes '!AC268</f>
        <v>0</v>
      </c>
      <c r="O246" s="81">
        <f>'2. Termes '!AJ268</f>
        <v>0</v>
      </c>
      <c r="P246" s="72">
        <f>'2. Termes '!AK268</f>
        <v>0</v>
      </c>
      <c r="Q246" s="71">
        <f>'2. Termes '!AL268</f>
        <v>0</v>
      </c>
      <c r="R246" s="158">
        <f>'2. Termes '!AG268</f>
        <v>0</v>
      </c>
    </row>
    <row r="247" spans="2:18" ht="25" customHeight="1" x14ac:dyDescent="0.35">
      <c r="B247" s="180" t="str">
        <f>IF(ISBLANK(Tableau25[[#This Row],[Date de signature]]),"",UPPER(TEXT(Tableau25[[#This Row],[Date de signature]],"AAAA")))</f>
        <v>1900</v>
      </c>
      <c r="C247" s="180" t="str">
        <f>IF(ISBLANK(Tableau25[[#This Row],[Date de signature]]),"",UPPER(TEXT(Tableau25[[#This Row],[Date de signature]],"mmm")))</f>
        <v>JANV</v>
      </c>
      <c r="D247" s="62">
        <f>'2. Termes '!C269</f>
        <v>0</v>
      </c>
      <c r="E247" s="82">
        <f>'2. Termes '!F269</f>
        <v>0</v>
      </c>
      <c r="F247" s="63">
        <f>'2. Termes '!G269</f>
        <v>0</v>
      </c>
      <c r="G247" s="80">
        <f>'2. Termes '!H269</f>
        <v>0</v>
      </c>
      <c r="H247" s="80">
        <f>'2. Termes '!I269</f>
        <v>0</v>
      </c>
      <c r="I247" s="64">
        <f>'2. Termes '!J269</f>
        <v>0</v>
      </c>
      <c r="J247" s="65">
        <f>'2. Termes '!U269</f>
        <v>0</v>
      </c>
      <c r="K247" s="70">
        <f>'2. Termes '!V269</f>
        <v>0</v>
      </c>
      <c r="L247" s="66">
        <f>'2. Termes '!W269</f>
        <v>0</v>
      </c>
      <c r="M247" s="66">
        <f>'2. Termes '!Z269</f>
        <v>0</v>
      </c>
      <c r="N247" s="67">
        <f>'2. Termes '!AC269</f>
        <v>0</v>
      </c>
      <c r="O247" s="81">
        <f>'2. Termes '!AJ269</f>
        <v>0</v>
      </c>
      <c r="P247" s="72">
        <f>'2. Termes '!AK269</f>
        <v>0</v>
      </c>
      <c r="Q247" s="71">
        <f>'2. Termes '!AL269</f>
        <v>0</v>
      </c>
      <c r="R247" s="158">
        <f>'2. Termes '!AG269</f>
        <v>0</v>
      </c>
    </row>
    <row r="248" spans="2:18" ht="25" customHeight="1" x14ac:dyDescent="0.35">
      <c r="B248" s="180" t="str">
        <f>IF(ISBLANK(Tableau25[[#This Row],[Date de signature]]),"",UPPER(TEXT(Tableau25[[#This Row],[Date de signature]],"AAAA")))</f>
        <v>1900</v>
      </c>
      <c r="C248" s="180" t="str">
        <f>IF(ISBLANK(Tableau25[[#This Row],[Date de signature]]),"",UPPER(TEXT(Tableau25[[#This Row],[Date de signature]],"mmm")))</f>
        <v>JANV</v>
      </c>
      <c r="D248" s="62">
        <f>'2. Termes '!C270</f>
        <v>0</v>
      </c>
      <c r="E248" s="82">
        <f>'2. Termes '!F270</f>
        <v>0</v>
      </c>
      <c r="F248" s="63">
        <f>'2. Termes '!G270</f>
        <v>0</v>
      </c>
      <c r="G248" s="80">
        <f>'2. Termes '!H270</f>
        <v>0</v>
      </c>
      <c r="H248" s="80">
        <f>'2. Termes '!I270</f>
        <v>0</v>
      </c>
      <c r="I248" s="64">
        <f>'2. Termes '!J270</f>
        <v>0</v>
      </c>
      <c r="J248" s="65">
        <f>'2. Termes '!U270</f>
        <v>0</v>
      </c>
      <c r="K248" s="70">
        <f>'2. Termes '!V270</f>
        <v>0</v>
      </c>
      <c r="L248" s="66">
        <f>'2. Termes '!W270</f>
        <v>0</v>
      </c>
      <c r="M248" s="66">
        <f>'2. Termes '!Z270</f>
        <v>0</v>
      </c>
      <c r="N248" s="67">
        <f>'2. Termes '!AC270</f>
        <v>0</v>
      </c>
      <c r="O248" s="81">
        <f>'2. Termes '!AJ270</f>
        <v>0</v>
      </c>
      <c r="P248" s="72">
        <f>'2. Termes '!AK270</f>
        <v>0</v>
      </c>
      <c r="Q248" s="71">
        <f>'2. Termes '!AL270</f>
        <v>0</v>
      </c>
      <c r="R248" s="158">
        <f>'2. Termes '!AG270</f>
        <v>0</v>
      </c>
    </row>
    <row r="249" spans="2:18" ht="25" customHeight="1" x14ac:dyDescent="0.35">
      <c r="B249" s="180" t="str">
        <f>IF(ISBLANK(Tableau25[[#This Row],[Date de signature]]),"",UPPER(TEXT(Tableau25[[#This Row],[Date de signature]],"AAAA")))</f>
        <v>1900</v>
      </c>
      <c r="C249" s="180" t="str">
        <f>IF(ISBLANK(Tableau25[[#This Row],[Date de signature]]),"",UPPER(TEXT(Tableau25[[#This Row],[Date de signature]],"mmm")))</f>
        <v>JANV</v>
      </c>
      <c r="D249" s="62">
        <f>'2. Termes '!C271</f>
        <v>0</v>
      </c>
      <c r="E249" s="82">
        <f>'2. Termes '!F271</f>
        <v>0</v>
      </c>
      <c r="F249" s="63">
        <f>'2. Termes '!G271</f>
        <v>0</v>
      </c>
      <c r="G249" s="80">
        <f>'2. Termes '!H271</f>
        <v>0</v>
      </c>
      <c r="H249" s="80">
        <f>'2. Termes '!I271</f>
        <v>0</v>
      </c>
      <c r="I249" s="64">
        <f>'2. Termes '!J271</f>
        <v>0</v>
      </c>
      <c r="J249" s="65">
        <f>'2. Termes '!U271</f>
        <v>0</v>
      </c>
      <c r="K249" s="70">
        <f>'2. Termes '!V271</f>
        <v>0</v>
      </c>
      <c r="L249" s="66">
        <f>'2. Termes '!W271</f>
        <v>0</v>
      </c>
      <c r="M249" s="66">
        <f>'2. Termes '!Z271</f>
        <v>0</v>
      </c>
      <c r="N249" s="67">
        <f>'2. Termes '!AC271</f>
        <v>0</v>
      </c>
      <c r="O249" s="81">
        <f>'2. Termes '!AJ271</f>
        <v>0</v>
      </c>
      <c r="P249" s="72">
        <f>'2. Termes '!AK271</f>
        <v>0</v>
      </c>
      <c r="Q249" s="71">
        <f>'2. Termes '!AL271</f>
        <v>0</v>
      </c>
      <c r="R249" s="158">
        <f>'2. Termes '!AG271</f>
        <v>0</v>
      </c>
    </row>
    <row r="250" spans="2:18" ht="25" customHeight="1" x14ac:dyDescent="0.35">
      <c r="B250" s="180" t="str">
        <f>IF(ISBLANK(Tableau25[[#This Row],[Date de signature]]),"",UPPER(TEXT(Tableau25[[#This Row],[Date de signature]],"AAAA")))</f>
        <v>1900</v>
      </c>
      <c r="C250" s="180" t="str">
        <f>IF(ISBLANK(Tableau25[[#This Row],[Date de signature]]),"",UPPER(TEXT(Tableau25[[#This Row],[Date de signature]],"mmm")))</f>
        <v>JANV</v>
      </c>
      <c r="D250" s="62">
        <f>'2. Termes '!C272</f>
        <v>0</v>
      </c>
      <c r="E250" s="82">
        <f>'2. Termes '!F272</f>
        <v>0</v>
      </c>
      <c r="F250" s="63">
        <f>'2. Termes '!G272</f>
        <v>0</v>
      </c>
      <c r="G250" s="80">
        <f>'2. Termes '!H272</f>
        <v>0</v>
      </c>
      <c r="H250" s="80">
        <f>'2. Termes '!I272</f>
        <v>0</v>
      </c>
      <c r="I250" s="64">
        <f>'2. Termes '!J272</f>
        <v>0</v>
      </c>
      <c r="J250" s="65">
        <f>'2. Termes '!U272</f>
        <v>0</v>
      </c>
      <c r="K250" s="70">
        <f>'2. Termes '!V272</f>
        <v>0</v>
      </c>
      <c r="L250" s="66">
        <f>'2. Termes '!W272</f>
        <v>0</v>
      </c>
      <c r="M250" s="66">
        <f>'2. Termes '!Z272</f>
        <v>0</v>
      </c>
      <c r="N250" s="67">
        <f>'2. Termes '!AC272</f>
        <v>0</v>
      </c>
      <c r="O250" s="81">
        <f>'2. Termes '!AJ272</f>
        <v>0</v>
      </c>
      <c r="P250" s="72">
        <f>'2. Termes '!AK272</f>
        <v>0</v>
      </c>
      <c r="Q250" s="71">
        <f>'2. Termes '!AL272</f>
        <v>0</v>
      </c>
      <c r="R250" s="158">
        <f>'2. Termes '!AG272</f>
        <v>0</v>
      </c>
    </row>
    <row r="251" spans="2:18" ht="25" customHeight="1" x14ac:dyDescent="0.35">
      <c r="B251" s="180" t="str">
        <f>IF(ISBLANK(Tableau25[[#This Row],[Date de signature]]),"",UPPER(TEXT(Tableau25[[#This Row],[Date de signature]],"AAAA")))</f>
        <v>1900</v>
      </c>
      <c r="C251" s="180" t="str">
        <f>IF(ISBLANK(Tableau25[[#This Row],[Date de signature]]),"",UPPER(TEXT(Tableau25[[#This Row],[Date de signature]],"mmm")))</f>
        <v>JANV</v>
      </c>
      <c r="D251" s="62">
        <f>'2. Termes '!C273</f>
        <v>0</v>
      </c>
      <c r="E251" s="82">
        <f>'2. Termes '!F273</f>
        <v>0</v>
      </c>
      <c r="F251" s="63">
        <f>'2. Termes '!G273</f>
        <v>0</v>
      </c>
      <c r="G251" s="80">
        <f>'2. Termes '!H273</f>
        <v>0</v>
      </c>
      <c r="H251" s="80">
        <f>'2. Termes '!I273</f>
        <v>0</v>
      </c>
      <c r="I251" s="64">
        <f>'2. Termes '!J273</f>
        <v>0</v>
      </c>
      <c r="J251" s="65">
        <f>'2. Termes '!U273</f>
        <v>0</v>
      </c>
      <c r="K251" s="70">
        <f>'2. Termes '!V273</f>
        <v>0</v>
      </c>
      <c r="L251" s="66">
        <f>'2. Termes '!W273</f>
        <v>0</v>
      </c>
      <c r="M251" s="66">
        <f>'2. Termes '!Z273</f>
        <v>0</v>
      </c>
      <c r="N251" s="67">
        <f>'2. Termes '!AC273</f>
        <v>0</v>
      </c>
      <c r="O251" s="81">
        <f>'2. Termes '!AJ273</f>
        <v>0</v>
      </c>
      <c r="P251" s="72">
        <f>'2. Termes '!AK273</f>
        <v>0</v>
      </c>
      <c r="Q251" s="71">
        <f>'2. Termes '!AL273</f>
        <v>0</v>
      </c>
      <c r="R251" s="158">
        <f>'2. Termes '!AG273</f>
        <v>0</v>
      </c>
    </row>
    <row r="252" spans="2:18" ht="25" customHeight="1" x14ac:dyDescent="0.35">
      <c r="B252" s="180" t="str">
        <f>IF(ISBLANK(Tableau25[[#This Row],[Date de signature]]),"",UPPER(TEXT(Tableau25[[#This Row],[Date de signature]],"AAAA")))</f>
        <v>1900</v>
      </c>
      <c r="C252" s="180" t="str">
        <f>IF(ISBLANK(Tableau25[[#This Row],[Date de signature]]),"",UPPER(TEXT(Tableau25[[#This Row],[Date de signature]],"mmm")))</f>
        <v>JANV</v>
      </c>
      <c r="D252" s="62">
        <f>'2. Termes '!C274</f>
        <v>0</v>
      </c>
      <c r="E252" s="82">
        <f>'2. Termes '!F274</f>
        <v>0</v>
      </c>
      <c r="F252" s="63">
        <f>'2. Termes '!G274</f>
        <v>0</v>
      </c>
      <c r="G252" s="80">
        <f>'2. Termes '!H274</f>
        <v>0</v>
      </c>
      <c r="H252" s="80">
        <f>'2. Termes '!I274</f>
        <v>0</v>
      </c>
      <c r="I252" s="64">
        <f>'2. Termes '!J274</f>
        <v>0</v>
      </c>
      <c r="J252" s="65">
        <f>'2. Termes '!U274</f>
        <v>0</v>
      </c>
      <c r="K252" s="70">
        <f>'2. Termes '!V274</f>
        <v>0</v>
      </c>
      <c r="L252" s="66">
        <f>'2. Termes '!W274</f>
        <v>0</v>
      </c>
      <c r="M252" s="66">
        <f>'2. Termes '!Z274</f>
        <v>0</v>
      </c>
      <c r="N252" s="67">
        <f>'2. Termes '!AC274</f>
        <v>0</v>
      </c>
      <c r="O252" s="81">
        <f>'2. Termes '!AJ274</f>
        <v>0</v>
      </c>
      <c r="P252" s="72">
        <f>'2. Termes '!AK274</f>
        <v>0</v>
      </c>
      <c r="Q252" s="71">
        <f>'2. Termes '!AL274</f>
        <v>0</v>
      </c>
      <c r="R252" s="158">
        <f>'2. Termes '!AG274</f>
        <v>0</v>
      </c>
    </row>
    <row r="253" spans="2:18" ht="25" customHeight="1" x14ac:dyDescent="0.35">
      <c r="B253" s="180" t="str">
        <f>IF(ISBLANK(Tableau25[[#This Row],[Date de signature]]),"",UPPER(TEXT(Tableau25[[#This Row],[Date de signature]],"AAAA")))</f>
        <v>1900</v>
      </c>
      <c r="C253" s="180" t="str">
        <f>IF(ISBLANK(Tableau25[[#This Row],[Date de signature]]),"",UPPER(TEXT(Tableau25[[#This Row],[Date de signature]],"mmm")))</f>
        <v>JANV</v>
      </c>
      <c r="D253" s="62">
        <f>'2. Termes '!C275</f>
        <v>0</v>
      </c>
      <c r="E253" s="82">
        <f>'2. Termes '!F275</f>
        <v>0</v>
      </c>
      <c r="F253" s="63">
        <f>'2. Termes '!G275</f>
        <v>0</v>
      </c>
      <c r="G253" s="80">
        <f>'2. Termes '!H275</f>
        <v>0</v>
      </c>
      <c r="H253" s="80">
        <f>'2. Termes '!I275</f>
        <v>0</v>
      </c>
      <c r="I253" s="64">
        <f>'2. Termes '!J275</f>
        <v>0</v>
      </c>
      <c r="J253" s="65">
        <f>'2. Termes '!U275</f>
        <v>0</v>
      </c>
      <c r="K253" s="70">
        <f>'2. Termes '!V275</f>
        <v>0</v>
      </c>
      <c r="L253" s="66">
        <f>'2. Termes '!W275</f>
        <v>0</v>
      </c>
      <c r="M253" s="66">
        <f>'2. Termes '!Z275</f>
        <v>0</v>
      </c>
      <c r="N253" s="67">
        <f>'2. Termes '!AC275</f>
        <v>0</v>
      </c>
      <c r="O253" s="81">
        <f>'2. Termes '!AJ275</f>
        <v>0</v>
      </c>
      <c r="P253" s="72">
        <f>'2. Termes '!AK275</f>
        <v>0</v>
      </c>
      <c r="Q253" s="71">
        <f>'2. Termes '!AL275</f>
        <v>0</v>
      </c>
      <c r="R253" s="158">
        <f>'2. Termes '!AG275</f>
        <v>0</v>
      </c>
    </row>
    <row r="254" spans="2:18" ht="25" customHeight="1" x14ac:dyDescent="0.35">
      <c r="B254" s="180" t="str">
        <f>IF(ISBLANK(Tableau25[[#This Row],[Date de signature]]),"",UPPER(TEXT(Tableau25[[#This Row],[Date de signature]],"AAAA")))</f>
        <v>1900</v>
      </c>
      <c r="C254" s="180" t="str">
        <f>IF(ISBLANK(Tableau25[[#This Row],[Date de signature]]),"",UPPER(TEXT(Tableau25[[#This Row],[Date de signature]],"mmm")))</f>
        <v>JANV</v>
      </c>
      <c r="D254" s="62">
        <f>'2. Termes '!C276</f>
        <v>0</v>
      </c>
      <c r="E254" s="82">
        <f>'2. Termes '!F276</f>
        <v>0</v>
      </c>
      <c r="F254" s="63">
        <f>'2. Termes '!G276</f>
        <v>0</v>
      </c>
      <c r="G254" s="80">
        <f>'2. Termes '!H276</f>
        <v>0</v>
      </c>
      <c r="H254" s="80">
        <f>'2. Termes '!I276</f>
        <v>0</v>
      </c>
      <c r="I254" s="64">
        <f>'2. Termes '!J276</f>
        <v>0</v>
      </c>
      <c r="J254" s="65">
        <f>'2. Termes '!U276</f>
        <v>0</v>
      </c>
      <c r="K254" s="70">
        <f>'2. Termes '!V276</f>
        <v>0</v>
      </c>
      <c r="L254" s="66">
        <f>'2. Termes '!W276</f>
        <v>0</v>
      </c>
      <c r="M254" s="66">
        <f>'2. Termes '!Z276</f>
        <v>0</v>
      </c>
      <c r="N254" s="67">
        <f>'2. Termes '!AC276</f>
        <v>0</v>
      </c>
      <c r="O254" s="81">
        <f>'2. Termes '!AJ276</f>
        <v>0</v>
      </c>
      <c r="P254" s="72">
        <f>'2. Termes '!AK276</f>
        <v>0</v>
      </c>
      <c r="Q254" s="71">
        <f>'2. Termes '!AL276</f>
        <v>0</v>
      </c>
      <c r="R254" s="158">
        <f>'2. Termes '!AG276</f>
        <v>0</v>
      </c>
    </row>
    <row r="255" spans="2:18" ht="25" customHeight="1" x14ac:dyDescent="0.35">
      <c r="B255" s="180" t="str">
        <f>IF(ISBLANK(Tableau25[[#This Row],[Date de signature]]),"",UPPER(TEXT(Tableau25[[#This Row],[Date de signature]],"AAAA")))</f>
        <v>1900</v>
      </c>
      <c r="C255" s="180" t="str">
        <f>IF(ISBLANK(Tableau25[[#This Row],[Date de signature]]),"",UPPER(TEXT(Tableau25[[#This Row],[Date de signature]],"mmm")))</f>
        <v>JANV</v>
      </c>
      <c r="D255" s="62">
        <f>'2. Termes '!C277</f>
        <v>0</v>
      </c>
      <c r="E255" s="82">
        <f>'2. Termes '!F277</f>
        <v>0</v>
      </c>
      <c r="F255" s="63">
        <f>'2. Termes '!G277</f>
        <v>0</v>
      </c>
      <c r="G255" s="80">
        <f>'2. Termes '!H277</f>
        <v>0</v>
      </c>
      <c r="H255" s="80">
        <f>'2. Termes '!I277</f>
        <v>0</v>
      </c>
      <c r="I255" s="64">
        <f>'2. Termes '!J277</f>
        <v>0</v>
      </c>
      <c r="J255" s="65">
        <f>'2. Termes '!U277</f>
        <v>0</v>
      </c>
      <c r="K255" s="70">
        <f>'2. Termes '!V277</f>
        <v>0</v>
      </c>
      <c r="L255" s="66">
        <f>'2. Termes '!W277</f>
        <v>0</v>
      </c>
      <c r="M255" s="66">
        <f>'2. Termes '!Z277</f>
        <v>0</v>
      </c>
      <c r="N255" s="67">
        <f>'2. Termes '!AC277</f>
        <v>0</v>
      </c>
      <c r="O255" s="81">
        <f>'2. Termes '!AJ277</f>
        <v>0</v>
      </c>
      <c r="P255" s="72">
        <f>'2. Termes '!AK277</f>
        <v>0</v>
      </c>
      <c r="Q255" s="71">
        <f>'2. Termes '!AL277</f>
        <v>0</v>
      </c>
      <c r="R255" s="158">
        <f>'2. Termes '!AG277</f>
        <v>0</v>
      </c>
    </row>
    <row r="256" spans="2:18" ht="25" customHeight="1" x14ac:dyDescent="0.35">
      <c r="B256" s="180" t="str">
        <f>IF(ISBLANK(Tableau25[[#This Row],[Date de signature]]),"",UPPER(TEXT(Tableau25[[#This Row],[Date de signature]],"AAAA")))</f>
        <v>1900</v>
      </c>
      <c r="C256" s="180" t="str">
        <f>IF(ISBLANK(Tableau25[[#This Row],[Date de signature]]),"",UPPER(TEXT(Tableau25[[#This Row],[Date de signature]],"mmm")))</f>
        <v>JANV</v>
      </c>
      <c r="D256" s="62">
        <f>'2. Termes '!C278</f>
        <v>0</v>
      </c>
      <c r="E256" s="82">
        <f>'2. Termes '!F278</f>
        <v>0</v>
      </c>
      <c r="F256" s="63">
        <f>'2. Termes '!G278</f>
        <v>0</v>
      </c>
      <c r="G256" s="80">
        <f>'2. Termes '!H278</f>
        <v>0</v>
      </c>
      <c r="H256" s="80">
        <f>'2. Termes '!I278</f>
        <v>0</v>
      </c>
      <c r="I256" s="64">
        <f>'2. Termes '!J278</f>
        <v>0</v>
      </c>
      <c r="J256" s="65">
        <f>'2. Termes '!U278</f>
        <v>0</v>
      </c>
      <c r="K256" s="70">
        <f>'2. Termes '!V278</f>
        <v>0</v>
      </c>
      <c r="L256" s="66">
        <f>'2. Termes '!W278</f>
        <v>0</v>
      </c>
      <c r="M256" s="66">
        <f>'2. Termes '!Z278</f>
        <v>0</v>
      </c>
      <c r="N256" s="67">
        <f>'2. Termes '!AC278</f>
        <v>0</v>
      </c>
      <c r="O256" s="81">
        <f>'2. Termes '!AJ278</f>
        <v>0</v>
      </c>
      <c r="P256" s="72">
        <f>'2. Termes '!AK278</f>
        <v>0</v>
      </c>
      <c r="Q256" s="71">
        <f>'2. Termes '!AL278</f>
        <v>0</v>
      </c>
      <c r="R256" s="158">
        <f>'2. Termes '!AG278</f>
        <v>0</v>
      </c>
    </row>
    <row r="257" spans="2:18" ht="25" customHeight="1" x14ac:dyDescent="0.35">
      <c r="B257" s="180" t="str">
        <f>IF(ISBLANK(Tableau25[[#This Row],[Date de signature]]),"",UPPER(TEXT(Tableau25[[#This Row],[Date de signature]],"AAAA")))</f>
        <v>1900</v>
      </c>
      <c r="C257" s="180" t="str">
        <f>IF(ISBLANK(Tableau25[[#This Row],[Date de signature]]),"",UPPER(TEXT(Tableau25[[#This Row],[Date de signature]],"mmm")))</f>
        <v>JANV</v>
      </c>
      <c r="D257" s="62">
        <f>'2. Termes '!C279</f>
        <v>0</v>
      </c>
      <c r="E257" s="82">
        <f>'2. Termes '!F279</f>
        <v>0</v>
      </c>
      <c r="F257" s="63">
        <f>'2. Termes '!G279</f>
        <v>0</v>
      </c>
      <c r="G257" s="80">
        <f>'2. Termes '!H279</f>
        <v>0</v>
      </c>
      <c r="H257" s="80">
        <f>'2. Termes '!I279</f>
        <v>0</v>
      </c>
      <c r="I257" s="64">
        <f>'2. Termes '!J279</f>
        <v>0</v>
      </c>
      <c r="J257" s="65">
        <f>'2. Termes '!U279</f>
        <v>0</v>
      </c>
      <c r="K257" s="70">
        <f>'2. Termes '!V279</f>
        <v>0</v>
      </c>
      <c r="L257" s="66">
        <f>'2. Termes '!W279</f>
        <v>0</v>
      </c>
      <c r="M257" s="66">
        <f>'2. Termes '!Z279</f>
        <v>0</v>
      </c>
      <c r="N257" s="67">
        <f>'2. Termes '!AC279</f>
        <v>0</v>
      </c>
      <c r="O257" s="81">
        <f>'2. Termes '!AJ279</f>
        <v>0</v>
      </c>
      <c r="P257" s="72">
        <f>'2. Termes '!AK279</f>
        <v>0</v>
      </c>
      <c r="Q257" s="71">
        <f>'2. Termes '!AL279</f>
        <v>0</v>
      </c>
      <c r="R257" s="158">
        <f>'2. Termes '!AG279</f>
        <v>0</v>
      </c>
    </row>
    <row r="258" spans="2:18" ht="25" customHeight="1" x14ac:dyDescent="0.35">
      <c r="B258" s="180" t="str">
        <f>IF(ISBLANK(Tableau25[[#This Row],[Date de signature]]),"",UPPER(TEXT(Tableau25[[#This Row],[Date de signature]],"AAAA")))</f>
        <v>1900</v>
      </c>
      <c r="C258" s="180" t="str">
        <f>IF(ISBLANK(Tableau25[[#This Row],[Date de signature]]),"",UPPER(TEXT(Tableau25[[#This Row],[Date de signature]],"mmm")))</f>
        <v>JANV</v>
      </c>
      <c r="D258" s="62">
        <f>'2. Termes '!C280</f>
        <v>0</v>
      </c>
      <c r="E258" s="82">
        <f>'2. Termes '!F280</f>
        <v>0</v>
      </c>
      <c r="F258" s="63">
        <f>'2. Termes '!G280</f>
        <v>0</v>
      </c>
      <c r="G258" s="80">
        <f>'2. Termes '!H280</f>
        <v>0</v>
      </c>
      <c r="H258" s="80">
        <f>'2. Termes '!I280</f>
        <v>0</v>
      </c>
      <c r="I258" s="64">
        <f>'2. Termes '!J280</f>
        <v>0</v>
      </c>
      <c r="J258" s="65">
        <f>'2. Termes '!U280</f>
        <v>0</v>
      </c>
      <c r="K258" s="70">
        <f>'2. Termes '!V280</f>
        <v>0</v>
      </c>
      <c r="L258" s="66">
        <f>'2. Termes '!W280</f>
        <v>0</v>
      </c>
      <c r="M258" s="66">
        <f>'2. Termes '!Z280</f>
        <v>0</v>
      </c>
      <c r="N258" s="67">
        <f>'2. Termes '!AC280</f>
        <v>0</v>
      </c>
      <c r="O258" s="81">
        <f>'2. Termes '!AJ280</f>
        <v>0</v>
      </c>
      <c r="P258" s="72">
        <f>'2. Termes '!AK280</f>
        <v>0</v>
      </c>
      <c r="Q258" s="71">
        <f>'2. Termes '!AL280</f>
        <v>0</v>
      </c>
      <c r="R258" s="158">
        <f>'2. Termes '!AG280</f>
        <v>0</v>
      </c>
    </row>
    <row r="259" spans="2:18" ht="25" customHeight="1" x14ac:dyDescent="0.35">
      <c r="B259" s="180" t="str">
        <f>IF(ISBLANK(Tableau25[[#This Row],[Date de signature]]),"",UPPER(TEXT(Tableau25[[#This Row],[Date de signature]],"AAAA")))</f>
        <v>1900</v>
      </c>
      <c r="C259" s="180" t="str">
        <f>IF(ISBLANK(Tableau25[[#This Row],[Date de signature]]),"",UPPER(TEXT(Tableau25[[#This Row],[Date de signature]],"mmm")))</f>
        <v>JANV</v>
      </c>
      <c r="D259" s="62">
        <f>'2. Termes '!C281</f>
        <v>0</v>
      </c>
      <c r="E259" s="82">
        <f>'2. Termes '!F281</f>
        <v>0</v>
      </c>
      <c r="F259" s="63">
        <f>'2. Termes '!G281</f>
        <v>0</v>
      </c>
      <c r="G259" s="80">
        <f>'2. Termes '!H281</f>
        <v>0</v>
      </c>
      <c r="H259" s="80">
        <f>'2. Termes '!I281</f>
        <v>0</v>
      </c>
      <c r="I259" s="64">
        <f>'2. Termes '!J281</f>
        <v>0</v>
      </c>
      <c r="J259" s="65">
        <f>'2. Termes '!U281</f>
        <v>0</v>
      </c>
      <c r="K259" s="70">
        <f>'2. Termes '!V281</f>
        <v>0</v>
      </c>
      <c r="L259" s="66">
        <f>'2. Termes '!W281</f>
        <v>0</v>
      </c>
      <c r="M259" s="66">
        <f>'2. Termes '!Z281</f>
        <v>0</v>
      </c>
      <c r="N259" s="67">
        <f>'2. Termes '!AC281</f>
        <v>0</v>
      </c>
      <c r="O259" s="81">
        <f>'2. Termes '!AJ281</f>
        <v>0</v>
      </c>
      <c r="P259" s="72">
        <f>'2. Termes '!AK281</f>
        <v>0</v>
      </c>
      <c r="Q259" s="71">
        <f>'2. Termes '!AL281</f>
        <v>0</v>
      </c>
      <c r="R259" s="158">
        <f>'2. Termes '!AG281</f>
        <v>0</v>
      </c>
    </row>
    <row r="260" spans="2:18" ht="25" customHeight="1" x14ac:dyDescent="0.35">
      <c r="B260" s="180" t="str">
        <f>IF(ISBLANK(Tableau25[[#This Row],[Date de signature]]),"",UPPER(TEXT(Tableau25[[#This Row],[Date de signature]],"AAAA")))</f>
        <v>1900</v>
      </c>
      <c r="C260" s="180" t="str">
        <f>IF(ISBLANK(Tableau25[[#This Row],[Date de signature]]),"",UPPER(TEXT(Tableau25[[#This Row],[Date de signature]],"mmm")))</f>
        <v>JANV</v>
      </c>
      <c r="D260" s="62">
        <f>'2. Termes '!C282</f>
        <v>0</v>
      </c>
      <c r="E260" s="82">
        <f>'2. Termes '!F282</f>
        <v>0</v>
      </c>
      <c r="F260" s="63">
        <f>'2. Termes '!G282</f>
        <v>0</v>
      </c>
      <c r="G260" s="80">
        <f>'2. Termes '!H282</f>
        <v>0</v>
      </c>
      <c r="H260" s="80">
        <f>'2. Termes '!I282</f>
        <v>0</v>
      </c>
      <c r="I260" s="64">
        <f>'2. Termes '!J282</f>
        <v>0</v>
      </c>
      <c r="J260" s="65">
        <f>'2. Termes '!U282</f>
        <v>0</v>
      </c>
      <c r="K260" s="70">
        <f>'2. Termes '!V282</f>
        <v>0</v>
      </c>
      <c r="L260" s="66">
        <f>'2. Termes '!W282</f>
        <v>0</v>
      </c>
      <c r="M260" s="66">
        <f>'2. Termes '!Z282</f>
        <v>0</v>
      </c>
      <c r="N260" s="67">
        <f>'2. Termes '!AC282</f>
        <v>0</v>
      </c>
      <c r="O260" s="81">
        <f>'2. Termes '!AJ282</f>
        <v>0</v>
      </c>
      <c r="P260" s="72">
        <f>'2. Termes '!AK282</f>
        <v>0</v>
      </c>
      <c r="Q260" s="71">
        <f>'2. Termes '!AL282</f>
        <v>0</v>
      </c>
      <c r="R260" s="158">
        <f>'2. Termes '!AG282</f>
        <v>0</v>
      </c>
    </row>
    <row r="261" spans="2:18" ht="25" customHeight="1" x14ac:dyDescent="0.35">
      <c r="B261" s="180" t="str">
        <f>IF(ISBLANK(Tableau25[[#This Row],[Date de signature]]),"",UPPER(TEXT(Tableau25[[#This Row],[Date de signature]],"AAAA")))</f>
        <v>1900</v>
      </c>
      <c r="C261" s="180" t="str">
        <f>IF(ISBLANK(Tableau25[[#This Row],[Date de signature]]),"",UPPER(TEXT(Tableau25[[#This Row],[Date de signature]],"mmm")))</f>
        <v>JANV</v>
      </c>
      <c r="D261" s="62">
        <f>'2. Termes '!C283</f>
        <v>0</v>
      </c>
      <c r="E261" s="82">
        <f>'2. Termes '!F283</f>
        <v>0</v>
      </c>
      <c r="F261" s="63">
        <f>'2. Termes '!G283</f>
        <v>0</v>
      </c>
      <c r="G261" s="80">
        <f>'2. Termes '!H283</f>
        <v>0</v>
      </c>
      <c r="H261" s="80">
        <f>'2. Termes '!I283</f>
        <v>0</v>
      </c>
      <c r="I261" s="64">
        <f>'2. Termes '!J283</f>
        <v>0</v>
      </c>
      <c r="J261" s="65">
        <f>'2. Termes '!U283</f>
        <v>0</v>
      </c>
      <c r="K261" s="70">
        <f>'2. Termes '!V283</f>
        <v>0</v>
      </c>
      <c r="L261" s="66">
        <f>'2. Termes '!W283</f>
        <v>0</v>
      </c>
      <c r="M261" s="66">
        <f>'2. Termes '!Z283</f>
        <v>0</v>
      </c>
      <c r="N261" s="67">
        <f>'2. Termes '!AC283</f>
        <v>0</v>
      </c>
      <c r="O261" s="81">
        <f>'2. Termes '!AJ283</f>
        <v>0</v>
      </c>
      <c r="P261" s="72">
        <f>'2. Termes '!AK283</f>
        <v>0</v>
      </c>
      <c r="Q261" s="71">
        <f>'2. Termes '!AL283</f>
        <v>0</v>
      </c>
      <c r="R261" s="158">
        <f>'2. Termes '!AG283</f>
        <v>0</v>
      </c>
    </row>
    <row r="262" spans="2:18" ht="25" customHeight="1" x14ac:dyDescent="0.35">
      <c r="B262" s="180" t="str">
        <f>IF(ISBLANK(Tableau25[[#This Row],[Date de signature]]),"",UPPER(TEXT(Tableau25[[#This Row],[Date de signature]],"AAAA")))</f>
        <v>1900</v>
      </c>
      <c r="C262" s="180" t="str">
        <f>IF(ISBLANK(Tableau25[[#This Row],[Date de signature]]),"",UPPER(TEXT(Tableau25[[#This Row],[Date de signature]],"mmm")))</f>
        <v>JANV</v>
      </c>
      <c r="D262" s="62">
        <f>'2. Termes '!C284</f>
        <v>0</v>
      </c>
      <c r="E262" s="82">
        <f>'2. Termes '!F284</f>
        <v>0</v>
      </c>
      <c r="F262" s="63">
        <f>'2. Termes '!G284</f>
        <v>0</v>
      </c>
      <c r="G262" s="80">
        <f>'2. Termes '!H284</f>
        <v>0</v>
      </c>
      <c r="H262" s="80">
        <f>'2. Termes '!I284</f>
        <v>0</v>
      </c>
      <c r="I262" s="64">
        <f>'2. Termes '!J284</f>
        <v>0</v>
      </c>
      <c r="J262" s="65">
        <f>'2. Termes '!U284</f>
        <v>0</v>
      </c>
      <c r="K262" s="70">
        <f>'2. Termes '!V284</f>
        <v>0</v>
      </c>
      <c r="L262" s="66">
        <f>'2. Termes '!W284</f>
        <v>0</v>
      </c>
      <c r="M262" s="66">
        <f>'2. Termes '!Z284</f>
        <v>0</v>
      </c>
      <c r="N262" s="67">
        <f>'2. Termes '!AC284</f>
        <v>0</v>
      </c>
      <c r="O262" s="81">
        <f>'2. Termes '!AJ284</f>
        <v>0</v>
      </c>
      <c r="P262" s="72">
        <f>'2. Termes '!AK284</f>
        <v>0</v>
      </c>
      <c r="Q262" s="71">
        <f>'2. Termes '!AL284</f>
        <v>0</v>
      </c>
      <c r="R262" s="158">
        <f>'2. Termes '!AG284</f>
        <v>0</v>
      </c>
    </row>
    <row r="263" spans="2:18" ht="25" customHeight="1" x14ac:dyDescent="0.35">
      <c r="B263" s="180" t="str">
        <f>IF(ISBLANK(Tableau25[[#This Row],[Date de signature]]),"",UPPER(TEXT(Tableau25[[#This Row],[Date de signature]],"AAAA")))</f>
        <v>1900</v>
      </c>
      <c r="C263" s="180" t="str">
        <f>IF(ISBLANK(Tableau25[[#This Row],[Date de signature]]),"",UPPER(TEXT(Tableau25[[#This Row],[Date de signature]],"mmm")))</f>
        <v>JANV</v>
      </c>
      <c r="D263" s="62">
        <f>'2. Termes '!C285</f>
        <v>0</v>
      </c>
      <c r="E263" s="82">
        <f>'2. Termes '!F285</f>
        <v>0</v>
      </c>
      <c r="F263" s="63">
        <f>'2. Termes '!G285</f>
        <v>0</v>
      </c>
      <c r="G263" s="80">
        <f>'2. Termes '!H285</f>
        <v>0</v>
      </c>
      <c r="H263" s="80">
        <f>'2. Termes '!I285</f>
        <v>0</v>
      </c>
      <c r="I263" s="64">
        <f>'2. Termes '!J285</f>
        <v>0</v>
      </c>
      <c r="J263" s="65">
        <f>'2. Termes '!U285</f>
        <v>0</v>
      </c>
      <c r="K263" s="70">
        <f>'2. Termes '!V285</f>
        <v>0</v>
      </c>
      <c r="L263" s="66">
        <f>'2. Termes '!W285</f>
        <v>0</v>
      </c>
      <c r="M263" s="66">
        <f>'2. Termes '!Z285</f>
        <v>0</v>
      </c>
      <c r="N263" s="67">
        <f>'2. Termes '!AC285</f>
        <v>0</v>
      </c>
      <c r="O263" s="81">
        <f>'2. Termes '!AJ285</f>
        <v>0</v>
      </c>
      <c r="P263" s="72">
        <f>'2. Termes '!AK285</f>
        <v>0</v>
      </c>
      <c r="Q263" s="71">
        <f>'2. Termes '!AL285</f>
        <v>0</v>
      </c>
      <c r="R263" s="158">
        <f>'2. Termes '!AG285</f>
        <v>0</v>
      </c>
    </row>
    <row r="264" spans="2:18" ht="25" customHeight="1" x14ac:dyDescent="0.35">
      <c r="B264" s="180" t="str">
        <f>IF(ISBLANK(Tableau25[[#This Row],[Date de signature]]),"",UPPER(TEXT(Tableau25[[#This Row],[Date de signature]],"AAAA")))</f>
        <v>1900</v>
      </c>
      <c r="C264" s="180" t="str">
        <f>IF(ISBLANK(Tableau25[[#This Row],[Date de signature]]),"",UPPER(TEXT(Tableau25[[#This Row],[Date de signature]],"mmm")))</f>
        <v>JANV</v>
      </c>
      <c r="D264" s="62">
        <f>'2. Termes '!C286</f>
        <v>0</v>
      </c>
      <c r="E264" s="82">
        <f>'2. Termes '!F286</f>
        <v>0</v>
      </c>
      <c r="F264" s="63">
        <f>'2. Termes '!G286</f>
        <v>0</v>
      </c>
      <c r="G264" s="80">
        <f>'2. Termes '!H286</f>
        <v>0</v>
      </c>
      <c r="H264" s="80">
        <f>'2. Termes '!I286</f>
        <v>0</v>
      </c>
      <c r="I264" s="64">
        <f>'2. Termes '!J286</f>
        <v>0</v>
      </c>
      <c r="J264" s="65">
        <f>'2. Termes '!U286</f>
        <v>0</v>
      </c>
      <c r="K264" s="70">
        <f>'2. Termes '!V286</f>
        <v>0</v>
      </c>
      <c r="L264" s="66">
        <f>'2. Termes '!W286</f>
        <v>0</v>
      </c>
      <c r="M264" s="66">
        <f>'2. Termes '!Z286</f>
        <v>0</v>
      </c>
      <c r="N264" s="67">
        <f>'2. Termes '!AC286</f>
        <v>0</v>
      </c>
      <c r="O264" s="81">
        <f>'2. Termes '!AJ286</f>
        <v>0</v>
      </c>
      <c r="P264" s="72">
        <f>'2. Termes '!AK286</f>
        <v>0</v>
      </c>
      <c r="Q264" s="71">
        <f>'2. Termes '!AL286</f>
        <v>0</v>
      </c>
      <c r="R264" s="158">
        <f>'2. Termes '!AG286</f>
        <v>0</v>
      </c>
    </row>
    <row r="265" spans="2:18" ht="25" customHeight="1" x14ac:dyDescent="0.35">
      <c r="B265" s="180" t="str">
        <f>IF(ISBLANK(Tableau25[[#This Row],[Date de signature]]),"",UPPER(TEXT(Tableau25[[#This Row],[Date de signature]],"AAAA")))</f>
        <v>1900</v>
      </c>
      <c r="C265" s="180" t="str">
        <f>IF(ISBLANK(Tableau25[[#This Row],[Date de signature]]),"",UPPER(TEXT(Tableau25[[#This Row],[Date de signature]],"mmm")))</f>
        <v>JANV</v>
      </c>
      <c r="D265" s="62">
        <f>'2. Termes '!C287</f>
        <v>0</v>
      </c>
      <c r="E265" s="82">
        <f>'2. Termes '!F287</f>
        <v>0</v>
      </c>
      <c r="F265" s="63">
        <f>'2. Termes '!G287</f>
        <v>0</v>
      </c>
      <c r="G265" s="80">
        <f>'2. Termes '!H287</f>
        <v>0</v>
      </c>
      <c r="H265" s="80">
        <f>'2. Termes '!I287</f>
        <v>0</v>
      </c>
      <c r="I265" s="64">
        <f>'2. Termes '!J287</f>
        <v>0</v>
      </c>
      <c r="J265" s="65">
        <f>'2. Termes '!U287</f>
        <v>0</v>
      </c>
      <c r="K265" s="70">
        <f>'2. Termes '!V287</f>
        <v>0</v>
      </c>
      <c r="L265" s="66">
        <f>'2. Termes '!W287</f>
        <v>0</v>
      </c>
      <c r="M265" s="66">
        <f>'2. Termes '!Z287</f>
        <v>0</v>
      </c>
      <c r="N265" s="67">
        <f>'2. Termes '!AC287</f>
        <v>0</v>
      </c>
      <c r="O265" s="81">
        <f>'2. Termes '!AJ287</f>
        <v>0</v>
      </c>
      <c r="P265" s="72">
        <f>'2. Termes '!AK287</f>
        <v>0</v>
      </c>
      <c r="Q265" s="71">
        <f>'2. Termes '!AL287</f>
        <v>0</v>
      </c>
      <c r="R265" s="158">
        <f>'2. Termes '!AG287</f>
        <v>0</v>
      </c>
    </row>
    <row r="266" spans="2:18" ht="25" customHeight="1" x14ac:dyDescent="0.35">
      <c r="B266" s="180" t="str">
        <f>IF(ISBLANK(Tableau25[[#This Row],[Date de signature]]),"",UPPER(TEXT(Tableau25[[#This Row],[Date de signature]],"AAAA")))</f>
        <v>1900</v>
      </c>
      <c r="C266" s="180" t="str">
        <f>IF(ISBLANK(Tableau25[[#This Row],[Date de signature]]),"",UPPER(TEXT(Tableau25[[#This Row],[Date de signature]],"mmm")))</f>
        <v>JANV</v>
      </c>
      <c r="D266" s="62">
        <f>'2. Termes '!C288</f>
        <v>0</v>
      </c>
      <c r="E266" s="82">
        <f>'2. Termes '!F288</f>
        <v>0</v>
      </c>
      <c r="F266" s="63">
        <f>'2. Termes '!G288</f>
        <v>0</v>
      </c>
      <c r="G266" s="80">
        <f>'2. Termes '!H288</f>
        <v>0</v>
      </c>
      <c r="H266" s="80">
        <f>'2. Termes '!I288</f>
        <v>0</v>
      </c>
      <c r="I266" s="64">
        <f>'2. Termes '!J288</f>
        <v>0</v>
      </c>
      <c r="J266" s="65">
        <f>'2. Termes '!U288</f>
        <v>0</v>
      </c>
      <c r="K266" s="70">
        <f>'2. Termes '!V288</f>
        <v>0</v>
      </c>
      <c r="L266" s="66">
        <f>'2. Termes '!W288</f>
        <v>0</v>
      </c>
      <c r="M266" s="66">
        <f>'2. Termes '!Z288</f>
        <v>0</v>
      </c>
      <c r="N266" s="67">
        <f>'2. Termes '!AC288</f>
        <v>0</v>
      </c>
      <c r="O266" s="81">
        <f>'2. Termes '!AJ288</f>
        <v>0</v>
      </c>
      <c r="P266" s="72">
        <f>'2. Termes '!AK288</f>
        <v>0</v>
      </c>
      <c r="Q266" s="71">
        <f>'2. Termes '!AL288</f>
        <v>0</v>
      </c>
      <c r="R266" s="158">
        <f>'2. Termes '!AG288</f>
        <v>0</v>
      </c>
    </row>
    <row r="267" spans="2:18" ht="25" customHeight="1" x14ac:dyDescent="0.35">
      <c r="B267" s="180" t="str">
        <f>IF(ISBLANK(Tableau25[[#This Row],[Date de signature]]),"",UPPER(TEXT(Tableau25[[#This Row],[Date de signature]],"AAAA")))</f>
        <v>1900</v>
      </c>
      <c r="C267" s="180" t="str">
        <f>IF(ISBLANK(Tableau25[[#This Row],[Date de signature]]),"",UPPER(TEXT(Tableau25[[#This Row],[Date de signature]],"mmm")))</f>
        <v>JANV</v>
      </c>
      <c r="D267" s="62">
        <f>'2. Termes '!C289</f>
        <v>0</v>
      </c>
      <c r="E267" s="82">
        <f>'2. Termes '!F289</f>
        <v>0</v>
      </c>
      <c r="F267" s="63">
        <f>'2. Termes '!G289</f>
        <v>0</v>
      </c>
      <c r="G267" s="80">
        <f>'2. Termes '!H289</f>
        <v>0</v>
      </c>
      <c r="H267" s="80">
        <f>'2. Termes '!I289</f>
        <v>0</v>
      </c>
      <c r="I267" s="64">
        <f>'2. Termes '!J289</f>
        <v>0</v>
      </c>
      <c r="J267" s="65">
        <f>'2. Termes '!U289</f>
        <v>0</v>
      </c>
      <c r="K267" s="70">
        <f>'2. Termes '!V289</f>
        <v>0</v>
      </c>
      <c r="L267" s="66">
        <f>'2. Termes '!W289</f>
        <v>0</v>
      </c>
      <c r="M267" s="66">
        <f>'2. Termes '!Z289</f>
        <v>0</v>
      </c>
      <c r="N267" s="67">
        <f>'2. Termes '!AC289</f>
        <v>0</v>
      </c>
      <c r="O267" s="81">
        <f>'2. Termes '!AJ289</f>
        <v>0</v>
      </c>
      <c r="P267" s="72">
        <f>'2. Termes '!AK289</f>
        <v>0</v>
      </c>
      <c r="Q267" s="71">
        <f>'2. Termes '!AL289</f>
        <v>0</v>
      </c>
      <c r="R267" s="158">
        <f>'2. Termes '!AG289</f>
        <v>0</v>
      </c>
    </row>
    <row r="268" spans="2:18" ht="25" customHeight="1" x14ac:dyDescent="0.35">
      <c r="B268" s="180" t="str">
        <f>IF(ISBLANK(Tableau25[[#This Row],[Date de signature]]),"",UPPER(TEXT(Tableau25[[#This Row],[Date de signature]],"AAAA")))</f>
        <v>1900</v>
      </c>
      <c r="C268" s="180" t="str">
        <f>IF(ISBLANK(Tableau25[[#This Row],[Date de signature]]),"",UPPER(TEXT(Tableau25[[#This Row],[Date de signature]],"mmm")))</f>
        <v>JANV</v>
      </c>
      <c r="D268" s="62">
        <f>'2. Termes '!C290</f>
        <v>0</v>
      </c>
      <c r="E268" s="82">
        <f>'2. Termes '!F290</f>
        <v>0</v>
      </c>
      <c r="F268" s="63">
        <f>'2. Termes '!G290</f>
        <v>0</v>
      </c>
      <c r="G268" s="80">
        <f>'2. Termes '!H290</f>
        <v>0</v>
      </c>
      <c r="H268" s="80">
        <f>'2. Termes '!I290</f>
        <v>0</v>
      </c>
      <c r="I268" s="64">
        <f>'2. Termes '!J290</f>
        <v>0</v>
      </c>
      <c r="J268" s="65">
        <f>'2. Termes '!U290</f>
        <v>0</v>
      </c>
      <c r="K268" s="70">
        <f>'2. Termes '!V290</f>
        <v>0</v>
      </c>
      <c r="L268" s="66">
        <f>'2. Termes '!W290</f>
        <v>0</v>
      </c>
      <c r="M268" s="66">
        <f>'2. Termes '!Z290</f>
        <v>0</v>
      </c>
      <c r="N268" s="67">
        <f>'2. Termes '!AC290</f>
        <v>0</v>
      </c>
      <c r="O268" s="81">
        <f>'2. Termes '!AJ290</f>
        <v>0</v>
      </c>
      <c r="P268" s="72">
        <f>'2. Termes '!AK290</f>
        <v>0</v>
      </c>
      <c r="Q268" s="71">
        <f>'2. Termes '!AL290</f>
        <v>0</v>
      </c>
      <c r="R268" s="158">
        <f>'2. Termes '!AG290</f>
        <v>0</v>
      </c>
    </row>
    <row r="269" spans="2:18" ht="25" customHeight="1" x14ac:dyDescent="0.35">
      <c r="B269" s="180" t="str">
        <f>IF(ISBLANK(Tableau25[[#This Row],[Date de signature]]),"",UPPER(TEXT(Tableau25[[#This Row],[Date de signature]],"AAAA")))</f>
        <v>1900</v>
      </c>
      <c r="C269" s="180" t="str">
        <f>IF(ISBLANK(Tableau25[[#This Row],[Date de signature]]),"",UPPER(TEXT(Tableau25[[#This Row],[Date de signature]],"mmm")))</f>
        <v>JANV</v>
      </c>
      <c r="D269" s="62">
        <f>'2. Termes '!C291</f>
        <v>0</v>
      </c>
      <c r="E269" s="82">
        <f>'2. Termes '!F291</f>
        <v>0</v>
      </c>
      <c r="F269" s="63">
        <f>'2. Termes '!G291</f>
        <v>0</v>
      </c>
      <c r="G269" s="80">
        <f>'2. Termes '!H291</f>
        <v>0</v>
      </c>
      <c r="H269" s="80">
        <f>'2. Termes '!I291</f>
        <v>0</v>
      </c>
      <c r="I269" s="64">
        <f>'2. Termes '!J291</f>
        <v>0</v>
      </c>
      <c r="J269" s="65">
        <f>'2. Termes '!U291</f>
        <v>0</v>
      </c>
      <c r="K269" s="70">
        <f>'2. Termes '!V291</f>
        <v>0</v>
      </c>
      <c r="L269" s="66">
        <f>'2. Termes '!W291</f>
        <v>0</v>
      </c>
      <c r="M269" s="66">
        <f>'2. Termes '!Z291</f>
        <v>0</v>
      </c>
      <c r="N269" s="67">
        <f>'2. Termes '!AC291</f>
        <v>0</v>
      </c>
      <c r="O269" s="81">
        <f>'2. Termes '!AJ291</f>
        <v>0</v>
      </c>
      <c r="P269" s="72">
        <f>'2. Termes '!AK291</f>
        <v>0</v>
      </c>
      <c r="Q269" s="71">
        <f>'2. Termes '!AL291</f>
        <v>0</v>
      </c>
      <c r="R269" s="158">
        <f>'2. Termes '!AG291</f>
        <v>0</v>
      </c>
    </row>
    <row r="270" spans="2:18" ht="25" customHeight="1" x14ac:dyDescent="0.35">
      <c r="B270" s="180" t="str">
        <f>IF(ISBLANK(Tableau25[[#This Row],[Date de signature]]),"",UPPER(TEXT(Tableau25[[#This Row],[Date de signature]],"AAAA")))</f>
        <v>1900</v>
      </c>
      <c r="C270" s="180" t="str">
        <f>IF(ISBLANK(Tableau25[[#This Row],[Date de signature]]),"",UPPER(TEXT(Tableau25[[#This Row],[Date de signature]],"mmm")))</f>
        <v>JANV</v>
      </c>
      <c r="D270" s="62">
        <f>'2. Termes '!C292</f>
        <v>0</v>
      </c>
      <c r="E270" s="82">
        <f>'2. Termes '!F292</f>
        <v>0</v>
      </c>
      <c r="F270" s="63">
        <f>'2. Termes '!G292</f>
        <v>0</v>
      </c>
      <c r="G270" s="80">
        <f>'2. Termes '!H292</f>
        <v>0</v>
      </c>
      <c r="H270" s="80">
        <f>'2. Termes '!I292</f>
        <v>0</v>
      </c>
      <c r="I270" s="64">
        <f>'2. Termes '!J292</f>
        <v>0</v>
      </c>
      <c r="J270" s="65">
        <f>'2. Termes '!U292</f>
        <v>0</v>
      </c>
      <c r="K270" s="70">
        <f>'2. Termes '!V292</f>
        <v>0</v>
      </c>
      <c r="L270" s="66">
        <f>'2. Termes '!W292</f>
        <v>0</v>
      </c>
      <c r="M270" s="66">
        <f>'2. Termes '!Z292</f>
        <v>0</v>
      </c>
      <c r="N270" s="67">
        <f>'2. Termes '!AC292</f>
        <v>0</v>
      </c>
      <c r="O270" s="81">
        <f>'2. Termes '!AJ292</f>
        <v>0</v>
      </c>
      <c r="P270" s="72">
        <f>'2. Termes '!AK292</f>
        <v>0</v>
      </c>
      <c r="Q270" s="71">
        <f>'2. Termes '!AL292</f>
        <v>0</v>
      </c>
      <c r="R270" s="158">
        <f>'2. Termes '!AG292</f>
        <v>0</v>
      </c>
    </row>
    <row r="271" spans="2:18" ht="25" customHeight="1" x14ac:dyDescent="0.35">
      <c r="B271" s="180" t="str">
        <f>IF(ISBLANK(Tableau25[[#This Row],[Date de signature]]),"",UPPER(TEXT(Tableau25[[#This Row],[Date de signature]],"AAAA")))</f>
        <v>1900</v>
      </c>
      <c r="C271" s="180" t="str">
        <f>IF(ISBLANK(Tableau25[[#This Row],[Date de signature]]),"",UPPER(TEXT(Tableau25[[#This Row],[Date de signature]],"mmm")))</f>
        <v>JANV</v>
      </c>
      <c r="D271" s="62">
        <f>'2. Termes '!C293</f>
        <v>0</v>
      </c>
      <c r="E271" s="82">
        <f>'2. Termes '!F293</f>
        <v>0</v>
      </c>
      <c r="F271" s="63">
        <f>'2. Termes '!G293</f>
        <v>0</v>
      </c>
      <c r="G271" s="80">
        <f>'2. Termes '!H293</f>
        <v>0</v>
      </c>
      <c r="H271" s="80">
        <f>'2. Termes '!I293</f>
        <v>0</v>
      </c>
      <c r="I271" s="64">
        <f>'2. Termes '!J293</f>
        <v>0</v>
      </c>
      <c r="J271" s="65">
        <f>'2. Termes '!U293</f>
        <v>0</v>
      </c>
      <c r="K271" s="70">
        <f>'2. Termes '!V293</f>
        <v>0</v>
      </c>
      <c r="L271" s="66">
        <f>'2. Termes '!W293</f>
        <v>0</v>
      </c>
      <c r="M271" s="66">
        <f>'2. Termes '!Z293</f>
        <v>0</v>
      </c>
      <c r="N271" s="67">
        <f>'2. Termes '!AC293</f>
        <v>0</v>
      </c>
      <c r="O271" s="81">
        <f>'2. Termes '!AJ293</f>
        <v>0</v>
      </c>
      <c r="P271" s="72">
        <f>'2. Termes '!AK293</f>
        <v>0</v>
      </c>
      <c r="Q271" s="71">
        <f>'2. Termes '!AL293</f>
        <v>0</v>
      </c>
      <c r="R271" s="158">
        <f>'2. Termes '!AG293</f>
        <v>0</v>
      </c>
    </row>
    <row r="272" spans="2:18" ht="25" customHeight="1" x14ac:dyDescent="0.35">
      <c r="B272" s="180" t="str">
        <f>IF(ISBLANK(Tableau25[[#This Row],[Date de signature]]),"",UPPER(TEXT(Tableau25[[#This Row],[Date de signature]],"AAAA")))</f>
        <v>1900</v>
      </c>
      <c r="C272" s="180" t="str">
        <f>IF(ISBLANK(Tableau25[[#This Row],[Date de signature]]),"",UPPER(TEXT(Tableau25[[#This Row],[Date de signature]],"mmm")))</f>
        <v>JANV</v>
      </c>
      <c r="D272" s="62">
        <f>'2. Termes '!C294</f>
        <v>0</v>
      </c>
      <c r="E272" s="82">
        <f>'2. Termes '!F294</f>
        <v>0</v>
      </c>
      <c r="F272" s="63">
        <f>'2. Termes '!G294</f>
        <v>0</v>
      </c>
      <c r="G272" s="80">
        <f>'2. Termes '!H294</f>
        <v>0</v>
      </c>
      <c r="H272" s="80">
        <f>'2. Termes '!I294</f>
        <v>0</v>
      </c>
      <c r="I272" s="64">
        <f>'2. Termes '!J294</f>
        <v>0</v>
      </c>
      <c r="J272" s="65">
        <f>'2. Termes '!U294</f>
        <v>0</v>
      </c>
      <c r="K272" s="70">
        <f>'2. Termes '!V294</f>
        <v>0</v>
      </c>
      <c r="L272" s="66">
        <f>'2. Termes '!W294</f>
        <v>0</v>
      </c>
      <c r="M272" s="66">
        <f>'2. Termes '!Z294</f>
        <v>0</v>
      </c>
      <c r="N272" s="67">
        <f>'2. Termes '!AC294</f>
        <v>0</v>
      </c>
      <c r="O272" s="81">
        <f>'2. Termes '!AJ294</f>
        <v>0</v>
      </c>
      <c r="P272" s="72">
        <f>'2. Termes '!AK294</f>
        <v>0</v>
      </c>
      <c r="Q272" s="71">
        <f>'2. Termes '!AL294</f>
        <v>0</v>
      </c>
      <c r="R272" s="158">
        <f>'2. Termes '!AG294</f>
        <v>0</v>
      </c>
    </row>
    <row r="273" spans="2:18" ht="25" customHeight="1" x14ac:dyDescent="0.35">
      <c r="B273" s="180" t="str">
        <f>IF(ISBLANK(Tableau25[[#This Row],[Date de signature]]),"",UPPER(TEXT(Tableau25[[#This Row],[Date de signature]],"AAAA")))</f>
        <v>1900</v>
      </c>
      <c r="C273" s="180" t="str">
        <f>IF(ISBLANK(Tableau25[[#This Row],[Date de signature]]),"",UPPER(TEXT(Tableau25[[#This Row],[Date de signature]],"mmm")))</f>
        <v>JANV</v>
      </c>
      <c r="D273" s="62">
        <f>'2. Termes '!C295</f>
        <v>0</v>
      </c>
      <c r="E273" s="82">
        <f>'2. Termes '!F295</f>
        <v>0</v>
      </c>
      <c r="F273" s="63">
        <f>'2. Termes '!G295</f>
        <v>0</v>
      </c>
      <c r="G273" s="80">
        <f>'2. Termes '!H295</f>
        <v>0</v>
      </c>
      <c r="H273" s="80">
        <f>'2. Termes '!I295</f>
        <v>0</v>
      </c>
      <c r="I273" s="64">
        <f>'2. Termes '!J295</f>
        <v>0</v>
      </c>
      <c r="J273" s="65">
        <f>'2. Termes '!U295</f>
        <v>0</v>
      </c>
      <c r="K273" s="70">
        <f>'2. Termes '!V295</f>
        <v>0</v>
      </c>
      <c r="L273" s="66">
        <f>'2. Termes '!W295</f>
        <v>0</v>
      </c>
      <c r="M273" s="66">
        <f>'2. Termes '!Z295</f>
        <v>0</v>
      </c>
      <c r="N273" s="67">
        <f>'2. Termes '!AC295</f>
        <v>0</v>
      </c>
      <c r="O273" s="81">
        <f>'2. Termes '!AJ295</f>
        <v>0</v>
      </c>
      <c r="P273" s="72">
        <f>'2. Termes '!AK295</f>
        <v>0</v>
      </c>
      <c r="Q273" s="71">
        <f>'2. Termes '!AL295</f>
        <v>0</v>
      </c>
      <c r="R273" s="158">
        <f>'2. Termes '!AG295</f>
        <v>0</v>
      </c>
    </row>
    <row r="274" spans="2:18" ht="25" customHeight="1" x14ac:dyDescent="0.35">
      <c r="B274" s="180" t="str">
        <f>IF(ISBLANK(Tableau25[[#This Row],[Date de signature]]),"",UPPER(TEXT(Tableau25[[#This Row],[Date de signature]],"AAAA")))</f>
        <v>1900</v>
      </c>
      <c r="C274" s="180" t="str">
        <f>IF(ISBLANK(Tableau25[[#This Row],[Date de signature]]),"",UPPER(TEXT(Tableau25[[#This Row],[Date de signature]],"mmm")))</f>
        <v>JANV</v>
      </c>
      <c r="D274" s="62">
        <f>'2. Termes '!C296</f>
        <v>0</v>
      </c>
      <c r="E274" s="82">
        <f>'2. Termes '!F296</f>
        <v>0</v>
      </c>
      <c r="F274" s="63">
        <f>'2. Termes '!G296</f>
        <v>0</v>
      </c>
      <c r="G274" s="80">
        <f>'2. Termes '!H296</f>
        <v>0</v>
      </c>
      <c r="H274" s="80">
        <f>'2. Termes '!I296</f>
        <v>0</v>
      </c>
      <c r="I274" s="64">
        <f>'2. Termes '!J296</f>
        <v>0</v>
      </c>
      <c r="J274" s="65">
        <f>'2. Termes '!U296</f>
        <v>0</v>
      </c>
      <c r="K274" s="70">
        <f>'2. Termes '!V296</f>
        <v>0</v>
      </c>
      <c r="L274" s="66">
        <f>'2. Termes '!W296</f>
        <v>0</v>
      </c>
      <c r="M274" s="66">
        <f>'2. Termes '!Z296</f>
        <v>0</v>
      </c>
      <c r="N274" s="67">
        <f>'2. Termes '!AC296</f>
        <v>0</v>
      </c>
      <c r="O274" s="81">
        <f>'2. Termes '!AJ296</f>
        <v>0</v>
      </c>
      <c r="P274" s="72">
        <f>'2. Termes '!AK296</f>
        <v>0</v>
      </c>
      <c r="Q274" s="71">
        <f>'2. Termes '!AL296</f>
        <v>0</v>
      </c>
      <c r="R274" s="158">
        <f>'2. Termes '!AG296</f>
        <v>0</v>
      </c>
    </row>
    <row r="275" spans="2:18" ht="25" customHeight="1" x14ac:dyDescent="0.35">
      <c r="B275" s="180" t="str">
        <f>IF(ISBLANK(Tableau25[[#This Row],[Date de signature]]),"",UPPER(TEXT(Tableau25[[#This Row],[Date de signature]],"AAAA")))</f>
        <v>1900</v>
      </c>
      <c r="C275" s="180" t="str">
        <f>IF(ISBLANK(Tableau25[[#This Row],[Date de signature]]),"",UPPER(TEXT(Tableau25[[#This Row],[Date de signature]],"mmm")))</f>
        <v>JANV</v>
      </c>
      <c r="D275" s="62">
        <f>'2. Termes '!C297</f>
        <v>0</v>
      </c>
      <c r="E275" s="82">
        <f>'2. Termes '!F297</f>
        <v>0</v>
      </c>
      <c r="F275" s="63">
        <f>'2. Termes '!G297</f>
        <v>0</v>
      </c>
      <c r="G275" s="80">
        <f>'2. Termes '!H297</f>
        <v>0</v>
      </c>
      <c r="H275" s="80">
        <f>'2. Termes '!I297</f>
        <v>0</v>
      </c>
      <c r="I275" s="64">
        <f>'2. Termes '!J297</f>
        <v>0</v>
      </c>
      <c r="J275" s="65">
        <f>'2. Termes '!U297</f>
        <v>0</v>
      </c>
      <c r="K275" s="70">
        <f>'2. Termes '!V297</f>
        <v>0</v>
      </c>
      <c r="L275" s="66">
        <f>'2. Termes '!W297</f>
        <v>0</v>
      </c>
      <c r="M275" s="66">
        <f>'2. Termes '!Z297</f>
        <v>0</v>
      </c>
      <c r="N275" s="67">
        <f>'2. Termes '!AC297</f>
        <v>0</v>
      </c>
      <c r="O275" s="81">
        <f>'2. Termes '!AJ297</f>
        <v>0</v>
      </c>
      <c r="P275" s="72">
        <f>'2. Termes '!AK297</f>
        <v>0</v>
      </c>
      <c r="Q275" s="71">
        <f>'2. Termes '!AL297</f>
        <v>0</v>
      </c>
      <c r="R275" s="158">
        <f>'2. Termes '!AG297</f>
        <v>0</v>
      </c>
    </row>
    <row r="276" spans="2:18" ht="25" customHeight="1" x14ac:dyDescent="0.35">
      <c r="B276" s="180" t="str">
        <f>IF(ISBLANK(Tableau25[[#This Row],[Date de signature]]),"",UPPER(TEXT(Tableau25[[#This Row],[Date de signature]],"AAAA")))</f>
        <v>1900</v>
      </c>
      <c r="C276" s="180" t="str">
        <f>IF(ISBLANK(Tableau25[[#This Row],[Date de signature]]),"",UPPER(TEXT(Tableau25[[#This Row],[Date de signature]],"mmm")))</f>
        <v>JANV</v>
      </c>
      <c r="D276" s="62">
        <f>'2. Termes '!C298</f>
        <v>0</v>
      </c>
      <c r="E276" s="82">
        <f>'2. Termes '!F298</f>
        <v>0</v>
      </c>
      <c r="F276" s="63">
        <f>'2. Termes '!G298</f>
        <v>0</v>
      </c>
      <c r="G276" s="80">
        <f>'2. Termes '!H298</f>
        <v>0</v>
      </c>
      <c r="H276" s="80">
        <f>'2. Termes '!I298</f>
        <v>0</v>
      </c>
      <c r="I276" s="64">
        <f>'2. Termes '!J298</f>
        <v>0</v>
      </c>
      <c r="J276" s="65">
        <f>'2. Termes '!U298</f>
        <v>0</v>
      </c>
      <c r="K276" s="70">
        <f>'2. Termes '!V298</f>
        <v>0</v>
      </c>
      <c r="L276" s="66">
        <f>'2. Termes '!W298</f>
        <v>0</v>
      </c>
      <c r="M276" s="66">
        <f>'2. Termes '!Z298</f>
        <v>0</v>
      </c>
      <c r="N276" s="67">
        <f>'2. Termes '!AC298</f>
        <v>0</v>
      </c>
      <c r="O276" s="81">
        <f>'2. Termes '!AJ298</f>
        <v>0</v>
      </c>
      <c r="P276" s="72">
        <f>'2. Termes '!AK298</f>
        <v>0</v>
      </c>
      <c r="Q276" s="71">
        <f>'2. Termes '!AL298</f>
        <v>0</v>
      </c>
      <c r="R276" s="158">
        <f>'2. Termes '!AG298</f>
        <v>0</v>
      </c>
    </row>
    <row r="277" spans="2:18" ht="25" customHeight="1" x14ac:dyDescent="0.35">
      <c r="B277" s="180" t="str">
        <f>IF(ISBLANK(Tableau25[[#This Row],[Date de signature]]),"",UPPER(TEXT(Tableau25[[#This Row],[Date de signature]],"AAAA")))</f>
        <v>1900</v>
      </c>
      <c r="C277" s="180" t="str">
        <f>IF(ISBLANK(Tableau25[[#This Row],[Date de signature]]),"",UPPER(TEXT(Tableau25[[#This Row],[Date de signature]],"mmm")))</f>
        <v>JANV</v>
      </c>
      <c r="D277" s="62">
        <f>'2. Termes '!C299</f>
        <v>0</v>
      </c>
      <c r="E277" s="82">
        <f>'2. Termes '!F299</f>
        <v>0</v>
      </c>
      <c r="F277" s="63">
        <f>'2. Termes '!G299</f>
        <v>0</v>
      </c>
      <c r="G277" s="80">
        <f>'2. Termes '!H299</f>
        <v>0</v>
      </c>
      <c r="H277" s="80">
        <f>'2. Termes '!I299</f>
        <v>0</v>
      </c>
      <c r="I277" s="64">
        <f>'2. Termes '!J299</f>
        <v>0</v>
      </c>
      <c r="J277" s="65">
        <f>'2. Termes '!U299</f>
        <v>0</v>
      </c>
      <c r="K277" s="70">
        <f>'2. Termes '!V299</f>
        <v>0</v>
      </c>
      <c r="L277" s="66">
        <f>'2. Termes '!W299</f>
        <v>0</v>
      </c>
      <c r="M277" s="66">
        <f>'2. Termes '!Z299</f>
        <v>0</v>
      </c>
      <c r="N277" s="67">
        <f>'2. Termes '!AC299</f>
        <v>0</v>
      </c>
      <c r="O277" s="81">
        <f>'2. Termes '!AJ299</f>
        <v>0</v>
      </c>
      <c r="P277" s="72">
        <f>'2. Termes '!AK299</f>
        <v>0</v>
      </c>
      <c r="Q277" s="71">
        <f>'2. Termes '!AL299</f>
        <v>0</v>
      </c>
      <c r="R277" s="158">
        <f>'2. Termes '!AG299</f>
        <v>0</v>
      </c>
    </row>
    <row r="278" spans="2:18" ht="25" customHeight="1" x14ac:dyDescent="0.35">
      <c r="B278" s="180" t="str">
        <f>IF(ISBLANK(Tableau25[[#This Row],[Date de signature]]),"",UPPER(TEXT(Tableau25[[#This Row],[Date de signature]],"AAAA")))</f>
        <v>1900</v>
      </c>
      <c r="C278" s="180" t="str">
        <f>IF(ISBLANK(Tableau25[[#This Row],[Date de signature]]),"",UPPER(TEXT(Tableau25[[#This Row],[Date de signature]],"mmm")))</f>
        <v>JANV</v>
      </c>
      <c r="D278" s="62">
        <f>'2. Termes '!C300</f>
        <v>0</v>
      </c>
      <c r="E278" s="82">
        <f>'2. Termes '!F300</f>
        <v>0</v>
      </c>
      <c r="F278" s="63">
        <f>'2. Termes '!G300</f>
        <v>0</v>
      </c>
      <c r="G278" s="80">
        <f>'2. Termes '!H300</f>
        <v>0</v>
      </c>
      <c r="H278" s="80">
        <f>'2. Termes '!I300</f>
        <v>0</v>
      </c>
      <c r="I278" s="64">
        <f>'2. Termes '!J300</f>
        <v>0</v>
      </c>
      <c r="J278" s="65">
        <f>'2. Termes '!U300</f>
        <v>0</v>
      </c>
      <c r="K278" s="70">
        <f>'2. Termes '!V300</f>
        <v>0</v>
      </c>
      <c r="L278" s="66">
        <f>'2. Termes '!W300</f>
        <v>0</v>
      </c>
      <c r="M278" s="66">
        <f>'2. Termes '!Z300</f>
        <v>0</v>
      </c>
      <c r="N278" s="67">
        <f>'2. Termes '!AC300</f>
        <v>0</v>
      </c>
      <c r="O278" s="81">
        <f>'2. Termes '!AJ300</f>
        <v>0</v>
      </c>
      <c r="P278" s="72">
        <f>'2. Termes '!AK300</f>
        <v>0</v>
      </c>
      <c r="Q278" s="71">
        <f>'2. Termes '!AL300</f>
        <v>0</v>
      </c>
      <c r="R278" s="158">
        <f>'2. Termes '!AG300</f>
        <v>0</v>
      </c>
    </row>
    <row r="279" spans="2:18" ht="25" customHeight="1" x14ac:dyDescent="0.35">
      <c r="B279" s="180" t="str">
        <f>IF(ISBLANK(Tableau25[[#This Row],[Date de signature]]),"",UPPER(TEXT(Tableau25[[#This Row],[Date de signature]],"AAAA")))</f>
        <v>1900</v>
      </c>
      <c r="C279" s="180" t="str">
        <f>IF(ISBLANK(Tableau25[[#This Row],[Date de signature]]),"",UPPER(TEXT(Tableau25[[#This Row],[Date de signature]],"mmm")))</f>
        <v>JANV</v>
      </c>
      <c r="D279" s="62">
        <f>'2. Termes '!C301</f>
        <v>0</v>
      </c>
      <c r="E279" s="82">
        <f>'2. Termes '!F301</f>
        <v>0</v>
      </c>
      <c r="F279" s="63">
        <f>'2. Termes '!G301</f>
        <v>0</v>
      </c>
      <c r="G279" s="80">
        <f>'2. Termes '!H301</f>
        <v>0</v>
      </c>
      <c r="H279" s="80">
        <f>'2. Termes '!I301</f>
        <v>0</v>
      </c>
      <c r="I279" s="64">
        <f>'2. Termes '!J301</f>
        <v>0</v>
      </c>
      <c r="J279" s="65">
        <f>'2. Termes '!U301</f>
        <v>0</v>
      </c>
      <c r="K279" s="70">
        <f>'2. Termes '!V301</f>
        <v>0</v>
      </c>
      <c r="L279" s="66">
        <f>'2. Termes '!W301</f>
        <v>0</v>
      </c>
      <c r="M279" s="66">
        <f>'2. Termes '!Z301</f>
        <v>0</v>
      </c>
      <c r="N279" s="67">
        <f>'2. Termes '!AC301</f>
        <v>0</v>
      </c>
      <c r="O279" s="81">
        <f>'2. Termes '!AJ301</f>
        <v>0</v>
      </c>
      <c r="P279" s="72">
        <f>'2. Termes '!AK301</f>
        <v>0</v>
      </c>
      <c r="Q279" s="71">
        <f>'2. Termes '!AL301</f>
        <v>0</v>
      </c>
      <c r="R279" s="158">
        <f>'2. Termes '!AG301</f>
        <v>0</v>
      </c>
    </row>
    <row r="280" spans="2:18" ht="25" customHeight="1" x14ac:dyDescent="0.35">
      <c r="B280" s="180" t="str">
        <f>IF(ISBLANK(Tableau25[[#This Row],[Date de signature]]),"",UPPER(TEXT(Tableau25[[#This Row],[Date de signature]],"AAAA")))</f>
        <v>1900</v>
      </c>
      <c r="C280" s="180" t="str">
        <f>IF(ISBLANK(Tableau25[[#This Row],[Date de signature]]),"",UPPER(TEXT(Tableau25[[#This Row],[Date de signature]],"mmm")))</f>
        <v>JANV</v>
      </c>
      <c r="D280" s="62">
        <f>'2. Termes '!C302</f>
        <v>0</v>
      </c>
      <c r="E280" s="82">
        <f>'2. Termes '!F302</f>
        <v>0</v>
      </c>
      <c r="F280" s="63">
        <f>'2. Termes '!G302</f>
        <v>0</v>
      </c>
      <c r="G280" s="80">
        <f>'2. Termes '!H302</f>
        <v>0</v>
      </c>
      <c r="H280" s="80">
        <f>'2. Termes '!I302</f>
        <v>0</v>
      </c>
      <c r="I280" s="64">
        <f>'2. Termes '!J302</f>
        <v>0</v>
      </c>
      <c r="J280" s="65">
        <f>'2. Termes '!U302</f>
        <v>0</v>
      </c>
      <c r="K280" s="70">
        <f>'2. Termes '!V302</f>
        <v>0</v>
      </c>
      <c r="L280" s="66">
        <f>'2. Termes '!W302</f>
        <v>0</v>
      </c>
      <c r="M280" s="66">
        <f>'2. Termes '!Z302</f>
        <v>0</v>
      </c>
      <c r="N280" s="67">
        <f>'2. Termes '!AC302</f>
        <v>0</v>
      </c>
      <c r="O280" s="81">
        <f>'2. Termes '!AJ302</f>
        <v>0</v>
      </c>
      <c r="P280" s="72">
        <f>'2. Termes '!AK302</f>
        <v>0</v>
      </c>
      <c r="Q280" s="71">
        <f>'2. Termes '!AL302</f>
        <v>0</v>
      </c>
      <c r="R280" s="158">
        <f>'2. Termes '!AG302</f>
        <v>0</v>
      </c>
    </row>
    <row r="281" spans="2:18" ht="25" customHeight="1" x14ac:dyDescent="0.35">
      <c r="B281" s="180" t="str">
        <f>IF(ISBLANK(Tableau25[[#This Row],[Date de signature]]),"",UPPER(TEXT(Tableau25[[#This Row],[Date de signature]],"AAAA")))</f>
        <v>1900</v>
      </c>
      <c r="C281" s="180" t="str">
        <f>IF(ISBLANK(Tableau25[[#This Row],[Date de signature]]),"",UPPER(TEXT(Tableau25[[#This Row],[Date de signature]],"mmm")))</f>
        <v>JANV</v>
      </c>
      <c r="D281" s="62">
        <f>'2. Termes '!C303</f>
        <v>0</v>
      </c>
      <c r="E281" s="82">
        <f>'2. Termes '!F303</f>
        <v>0</v>
      </c>
      <c r="F281" s="63">
        <f>'2. Termes '!G303</f>
        <v>0</v>
      </c>
      <c r="G281" s="80">
        <f>'2. Termes '!H303</f>
        <v>0</v>
      </c>
      <c r="H281" s="80">
        <f>'2. Termes '!I303</f>
        <v>0</v>
      </c>
      <c r="I281" s="64">
        <f>'2. Termes '!J303</f>
        <v>0</v>
      </c>
      <c r="J281" s="65">
        <f>'2. Termes '!U303</f>
        <v>0</v>
      </c>
      <c r="K281" s="70">
        <f>'2. Termes '!V303</f>
        <v>0</v>
      </c>
      <c r="L281" s="66">
        <f>'2. Termes '!W303</f>
        <v>0</v>
      </c>
      <c r="M281" s="66">
        <f>'2. Termes '!Z303</f>
        <v>0</v>
      </c>
      <c r="N281" s="67">
        <f>'2. Termes '!AC303</f>
        <v>0</v>
      </c>
      <c r="O281" s="81">
        <f>'2. Termes '!AJ303</f>
        <v>0</v>
      </c>
      <c r="P281" s="72">
        <f>'2. Termes '!AK303</f>
        <v>0</v>
      </c>
      <c r="Q281" s="71">
        <f>'2. Termes '!AL303</f>
        <v>0</v>
      </c>
      <c r="R281" s="158">
        <f>'2. Termes '!AG303</f>
        <v>0</v>
      </c>
    </row>
    <row r="282" spans="2:18" ht="25" customHeight="1" x14ac:dyDescent="0.35">
      <c r="B282" s="180" t="str">
        <f>IF(ISBLANK(Tableau25[[#This Row],[Date de signature]]),"",UPPER(TEXT(Tableau25[[#This Row],[Date de signature]],"AAAA")))</f>
        <v>1900</v>
      </c>
      <c r="C282" s="180" t="str">
        <f>IF(ISBLANK(Tableau25[[#This Row],[Date de signature]]),"",UPPER(TEXT(Tableau25[[#This Row],[Date de signature]],"mmm")))</f>
        <v>JANV</v>
      </c>
      <c r="D282" s="62">
        <f>'2. Termes '!C304</f>
        <v>0</v>
      </c>
      <c r="E282" s="82">
        <f>'2. Termes '!F304</f>
        <v>0</v>
      </c>
      <c r="F282" s="63">
        <f>'2. Termes '!G304</f>
        <v>0</v>
      </c>
      <c r="G282" s="80">
        <f>'2. Termes '!H304</f>
        <v>0</v>
      </c>
      <c r="H282" s="80">
        <f>'2. Termes '!I304</f>
        <v>0</v>
      </c>
      <c r="I282" s="64">
        <f>'2. Termes '!J304</f>
        <v>0</v>
      </c>
      <c r="J282" s="65">
        <f>'2. Termes '!U304</f>
        <v>0</v>
      </c>
      <c r="K282" s="70">
        <f>'2. Termes '!V304</f>
        <v>0</v>
      </c>
      <c r="L282" s="66">
        <f>'2. Termes '!W304</f>
        <v>0</v>
      </c>
      <c r="M282" s="66">
        <f>'2. Termes '!Z304</f>
        <v>0</v>
      </c>
      <c r="N282" s="67">
        <f>'2. Termes '!AC304</f>
        <v>0</v>
      </c>
      <c r="O282" s="81">
        <f>'2. Termes '!AJ304</f>
        <v>0</v>
      </c>
      <c r="P282" s="72">
        <f>'2. Termes '!AK304</f>
        <v>0</v>
      </c>
      <c r="Q282" s="71">
        <f>'2. Termes '!AL304</f>
        <v>0</v>
      </c>
      <c r="R282" s="158">
        <f>'2. Termes '!AG304</f>
        <v>0</v>
      </c>
    </row>
    <row r="283" spans="2:18" ht="25" customHeight="1" x14ac:dyDescent="0.35">
      <c r="B283" s="180" t="str">
        <f>IF(ISBLANK(Tableau25[[#This Row],[Date de signature]]),"",UPPER(TEXT(Tableau25[[#This Row],[Date de signature]],"AAAA")))</f>
        <v>1900</v>
      </c>
      <c r="C283" s="180" t="str">
        <f>IF(ISBLANK(Tableau25[[#This Row],[Date de signature]]),"",UPPER(TEXT(Tableau25[[#This Row],[Date de signature]],"mmm")))</f>
        <v>JANV</v>
      </c>
      <c r="D283" s="62">
        <f>'2. Termes '!C305</f>
        <v>0</v>
      </c>
      <c r="E283" s="82">
        <f>'2. Termes '!F305</f>
        <v>0</v>
      </c>
      <c r="F283" s="63">
        <f>'2. Termes '!G305</f>
        <v>0</v>
      </c>
      <c r="G283" s="80">
        <f>'2. Termes '!H305</f>
        <v>0</v>
      </c>
      <c r="H283" s="80">
        <f>'2. Termes '!I305</f>
        <v>0</v>
      </c>
      <c r="I283" s="64">
        <f>'2. Termes '!J305</f>
        <v>0</v>
      </c>
      <c r="J283" s="65">
        <f>'2. Termes '!U305</f>
        <v>0</v>
      </c>
      <c r="K283" s="70">
        <f>'2. Termes '!V305</f>
        <v>0</v>
      </c>
      <c r="L283" s="66">
        <f>'2. Termes '!W305</f>
        <v>0</v>
      </c>
      <c r="M283" s="66">
        <f>'2. Termes '!Z305</f>
        <v>0</v>
      </c>
      <c r="N283" s="67">
        <f>'2. Termes '!AC305</f>
        <v>0</v>
      </c>
      <c r="O283" s="81">
        <f>'2. Termes '!AJ305</f>
        <v>0</v>
      </c>
      <c r="P283" s="72">
        <f>'2. Termes '!AK305</f>
        <v>0</v>
      </c>
      <c r="Q283" s="71">
        <f>'2. Termes '!AL305</f>
        <v>0</v>
      </c>
      <c r="R283" s="158">
        <f>'2. Termes '!AG305</f>
        <v>0</v>
      </c>
    </row>
    <row r="284" spans="2:18" ht="25" customHeight="1" x14ac:dyDescent="0.35">
      <c r="B284" s="180" t="str">
        <f>IF(ISBLANK(Tableau25[[#This Row],[Date de signature]]),"",UPPER(TEXT(Tableau25[[#This Row],[Date de signature]],"AAAA")))</f>
        <v>1900</v>
      </c>
      <c r="C284" s="180" t="str">
        <f>IF(ISBLANK(Tableau25[[#This Row],[Date de signature]]),"",UPPER(TEXT(Tableau25[[#This Row],[Date de signature]],"mmm")))</f>
        <v>JANV</v>
      </c>
      <c r="D284" s="62">
        <f>'2. Termes '!C306</f>
        <v>0</v>
      </c>
      <c r="E284" s="82">
        <f>'2. Termes '!F306</f>
        <v>0</v>
      </c>
      <c r="F284" s="63">
        <f>'2. Termes '!G306</f>
        <v>0</v>
      </c>
      <c r="G284" s="80">
        <f>'2. Termes '!H306</f>
        <v>0</v>
      </c>
      <c r="H284" s="80">
        <f>'2. Termes '!I306</f>
        <v>0</v>
      </c>
      <c r="I284" s="64">
        <f>'2. Termes '!J306</f>
        <v>0</v>
      </c>
      <c r="J284" s="65">
        <f>'2. Termes '!U306</f>
        <v>0</v>
      </c>
      <c r="K284" s="70">
        <f>'2. Termes '!V306</f>
        <v>0</v>
      </c>
      <c r="L284" s="66">
        <f>'2. Termes '!W306</f>
        <v>0</v>
      </c>
      <c r="M284" s="66">
        <f>'2. Termes '!Z306</f>
        <v>0</v>
      </c>
      <c r="N284" s="67">
        <f>'2. Termes '!AC306</f>
        <v>0</v>
      </c>
      <c r="O284" s="81">
        <f>'2. Termes '!AJ306</f>
        <v>0</v>
      </c>
      <c r="P284" s="72">
        <f>'2. Termes '!AK306</f>
        <v>0</v>
      </c>
      <c r="Q284" s="71">
        <f>'2. Termes '!AL306</f>
        <v>0</v>
      </c>
      <c r="R284" s="158">
        <f>'2. Termes '!AG306</f>
        <v>0</v>
      </c>
    </row>
    <row r="285" spans="2:18" ht="25" customHeight="1" x14ac:dyDescent="0.35">
      <c r="B285" s="180" t="str">
        <f>IF(ISBLANK(Tableau25[[#This Row],[Date de signature]]),"",UPPER(TEXT(Tableau25[[#This Row],[Date de signature]],"AAAA")))</f>
        <v>1900</v>
      </c>
      <c r="C285" s="180" t="str">
        <f>IF(ISBLANK(Tableau25[[#This Row],[Date de signature]]),"",UPPER(TEXT(Tableau25[[#This Row],[Date de signature]],"mmm")))</f>
        <v>JANV</v>
      </c>
      <c r="D285" s="62">
        <f>'2. Termes '!C307</f>
        <v>0</v>
      </c>
      <c r="E285" s="82">
        <f>'2. Termes '!F307</f>
        <v>0</v>
      </c>
      <c r="F285" s="63">
        <f>'2. Termes '!G307</f>
        <v>0</v>
      </c>
      <c r="G285" s="80">
        <f>'2. Termes '!H307</f>
        <v>0</v>
      </c>
      <c r="H285" s="80">
        <f>'2. Termes '!I307</f>
        <v>0</v>
      </c>
      <c r="I285" s="64">
        <f>'2. Termes '!J307</f>
        <v>0</v>
      </c>
      <c r="J285" s="65">
        <f>'2. Termes '!U307</f>
        <v>0</v>
      </c>
      <c r="K285" s="70">
        <f>'2. Termes '!V307</f>
        <v>0</v>
      </c>
      <c r="L285" s="66">
        <f>'2. Termes '!W307</f>
        <v>0</v>
      </c>
      <c r="M285" s="66">
        <f>'2. Termes '!Z307</f>
        <v>0</v>
      </c>
      <c r="N285" s="67">
        <f>'2. Termes '!AC307</f>
        <v>0</v>
      </c>
      <c r="O285" s="81">
        <f>'2. Termes '!AJ307</f>
        <v>0</v>
      </c>
      <c r="P285" s="72">
        <f>'2. Termes '!AK307</f>
        <v>0</v>
      </c>
      <c r="Q285" s="71">
        <f>'2. Termes '!AL307</f>
        <v>0</v>
      </c>
      <c r="R285" s="158">
        <f>'2. Termes '!AG307</f>
        <v>0</v>
      </c>
    </row>
    <row r="286" spans="2:18" ht="25" customHeight="1" x14ac:dyDescent="0.35">
      <c r="B286" s="180" t="str">
        <f>IF(ISBLANK(Tableau25[[#This Row],[Date de signature]]),"",UPPER(TEXT(Tableau25[[#This Row],[Date de signature]],"AAAA")))</f>
        <v>1900</v>
      </c>
      <c r="C286" s="180" t="str">
        <f>IF(ISBLANK(Tableau25[[#This Row],[Date de signature]]),"",UPPER(TEXT(Tableau25[[#This Row],[Date de signature]],"mmm")))</f>
        <v>JANV</v>
      </c>
      <c r="D286" s="62">
        <f>'2. Termes '!C308</f>
        <v>0</v>
      </c>
      <c r="E286" s="82">
        <f>'2. Termes '!F308</f>
        <v>0</v>
      </c>
      <c r="F286" s="63">
        <f>'2. Termes '!G308</f>
        <v>0</v>
      </c>
      <c r="G286" s="80">
        <f>'2. Termes '!H308</f>
        <v>0</v>
      </c>
      <c r="H286" s="80">
        <f>'2. Termes '!I308</f>
        <v>0</v>
      </c>
      <c r="I286" s="64">
        <f>'2. Termes '!J308</f>
        <v>0</v>
      </c>
      <c r="J286" s="65">
        <f>'2. Termes '!U308</f>
        <v>0</v>
      </c>
      <c r="K286" s="70">
        <f>'2. Termes '!V308</f>
        <v>0</v>
      </c>
      <c r="L286" s="66">
        <f>'2. Termes '!W308</f>
        <v>0</v>
      </c>
      <c r="M286" s="66">
        <f>'2. Termes '!Z308</f>
        <v>0</v>
      </c>
      <c r="N286" s="67">
        <f>'2. Termes '!AC308</f>
        <v>0</v>
      </c>
      <c r="O286" s="81">
        <f>'2. Termes '!AJ308</f>
        <v>0</v>
      </c>
      <c r="P286" s="72">
        <f>'2. Termes '!AK308</f>
        <v>0</v>
      </c>
      <c r="Q286" s="71">
        <f>'2. Termes '!AL308</f>
        <v>0</v>
      </c>
      <c r="R286" s="158">
        <f>'2. Termes '!AG308</f>
        <v>0</v>
      </c>
    </row>
    <row r="287" spans="2:18" ht="25" customHeight="1" x14ac:dyDescent="0.35">
      <c r="B287" s="180" t="str">
        <f>IF(ISBLANK(Tableau25[[#This Row],[Date de signature]]),"",UPPER(TEXT(Tableau25[[#This Row],[Date de signature]],"AAAA")))</f>
        <v>1900</v>
      </c>
      <c r="C287" s="180" t="str">
        <f>IF(ISBLANK(Tableau25[[#This Row],[Date de signature]]),"",UPPER(TEXT(Tableau25[[#This Row],[Date de signature]],"mmm")))</f>
        <v>JANV</v>
      </c>
      <c r="D287" s="62">
        <f>'2. Termes '!C309</f>
        <v>0</v>
      </c>
      <c r="E287" s="82">
        <f>'2. Termes '!F309</f>
        <v>0</v>
      </c>
      <c r="F287" s="63">
        <f>'2. Termes '!G309</f>
        <v>0</v>
      </c>
      <c r="G287" s="80">
        <f>'2. Termes '!H309</f>
        <v>0</v>
      </c>
      <c r="H287" s="80">
        <f>'2. Termes '!I309</f>
        <v>0</v>
      </c>
      <c r="I287" s="64">
        <f>'2. Termes '!J309</f>
        <v>0</v>
      </c>
      <c r="J287" s="65">
        <f>'2. Termes '!U309</f>
        <v>0</v>
      </c>
      <c r="K287" s="70">
        <f>'2. Termes '!V309</f>
        <v>0</v>
      </c>
      <c r="L287" s="66">
        <f>'2. Termes '!W309</f>
        <v>0</v>
      </c>
      <c r="M287" s="66">
        <f>'2. Termes '!Z309</f>
        <v>0</v>
      </c>
      <c r="N287" s="67">
        <f>'2. Termes '!AC309</f>
        <v>0</v>
      </c>
      <c r="O287" s="81">
        <f>'2. Termes '!AJ309</f>
        <v>0</v>
      </c>
      <c r="P287" s="72">
        <f>'2. Termes '!AK309</f>
        <v>0</v>
      </c>
      <c r="Q287" s="71">
        <f>'2. Termes '!AL309</f>
        <v>0</v>
      </c>
      <c r="R287" s="158">
        <f>'2. Termes '!AG309</f>
        <v>0</v>
      </c>
    </row>
    <row r="288" spans="2:18" ht="25" customHeight="1" x14ac:dyDescent="0.35">
      <c r="B288" s="180" t="str">
        <f>IF(ISBLANK(Tableau25[[#This Row],[Date de signature]]),"",UPPER(TEXT(Tableau25[[#This Row],[Date de signature]],"AAAA")))</f>
        <v>1900</v>
      </c>
      <c r="C288" s="180" t="str">
        <f>IF(ISBLANK(Tableau25[[#This Row],[Date de signature]]),"",UPPER(TEXT(Tableau25[[#This Row],[Date de signature]],"mmm")))</f>
        <v>JANV</v>
      </c>
      <c r="D288" s="62">
        <f>'2. Termes '!C310</f>
        <v>0</v>
      </c>
      <c r="E288" s="82">
        <f>'2. Termes '!F310</f>
        <v>0</v>
      </c>
      <c r="F288" s="63">
        <f>'2. Termes '!G310</f>
        <v>0</v>
      </c>
      <c r="G288" s="80">
        <f>'2. Termes '!H310</f>
        <v>0</v>
      </c>
      <c r="H288" s="80">
        <f>'2. Termes '!I310</f>
        <v>0</v>
      </c>
      <c r="I288" s="64">
        <f>'2. Termes '!J310</f>
        <v>0</v>
      </c>
      <c r="J288" s="65">
        <f>'2. Termes '!U310</f>
        <v>0</v>
      </c>
      <c r="K288" s="70">
        <f>'2. Termes '!V310</f>
        <v>0</v>
      </c>
      <c r="L288" s="66">
        <f>'2. Termes '!W310</f>
        <v>0</v>
      </c>
      <c r="M288" s="66">
        <f>'2. Termes '!Z310</f>
        <v>0</v>
      </c>
      <c r="N288" s="67">
        <f>'2. Termes '!AC310</f>
        <v>0</v>
      </c>
      <c r="O288" s="81">
        <f>'2. Termes '!AJ310</f>
        <v>0</v>
      </c>
      <c r="P288" s="72">
        <f>'2. Termes '!AK310</f>
        <v>0</v>
      </c>
      <c r="Q288" s="71">
        <f>'2. Termes '!AL310</f>
        <v>0</v>
      </c>
      <c r="R288" s="158">
        <f>'2. Termes '!AG310</f>
        <v>0</v>
      </c>
    </row>
    <row r="289" spans="2:18" ht="25" customHeight="1" x14ac:dyDescent="0.35">
      <c r="B289" s="180" t="str">
        <f>IF(ISBLANK(Tableau25[[#This Row],[Date de signature]]),"",UPPER(TEXT(Tableau25[[#This Row],[Date de signature]],"AAAA")))</f>
        <v>1900</v>
      </c>
      <c r="C289" s="180" t="str">
        <f>IF(ISBLANK(Tableau25[[#This Row],[Date de signature]]),"",UPPER(TEXT(Tableau25[[#This Row],[Date de signature]],"mmm")))</f>
        <v>JANV</v>
      </c>
      <c r="D289" s="62">
        <f>'2. Termes '!C311</f>
        <v>0</v>
      </c>
      <c r="E289" s="82">
        <f>'2. Termes '!F311</f>
        <v>0</v>
      </c>
      <c r="F289" s="63">
        <f>'2. Termes '!G311</f>
        <v>0</v>
      </c>
      <c r="G289" s="80">
        <f>'2. Termes '!H311</f>
        <v>0</v>
      </c>
      <c r="H289" s="80">
        <f>'2. Termes '!I311</f>
        <v>0</v>
      </c>
      <c r="I289" s="64">
        <f>'2. Termes '!J311</f>
        <v>0</v>
      </c>
      <c r="J289" s="65">
        <f>'2. Termes '!U311</f>
        <v>0</v>
      </c>
      <c r="K289" s="70">
        <f>'2. Termes '!V311</f>
        <v>0</v>
      </c>
      <c r="L289" s="66">
        <f>'2. Termes '!W311</f>
        <v>0</v>
      </c>
      <c r="M289" s="66">
        <f>'2. Termes '!Z311</f>
        <v>0</v>
      </c>
      <c r="N289" s="67">
        <f>'2. Termes '!AC311</f>
        <v>0</v>
      </c>
      <c r="O289" s="81">
        <f>'2. Termes '!AJ311</f>
        <v>0</v>
      </c>
      <c r="P289" s="72">
        <f>'2. Termes '!AK311</f>
        <v>0</v>
      </c>
      <c r="Q289" s="71">
        <f>'2. Termes '!AL311</f>
        <v>0</v>
      </c>
      <c r="R289" s="158">
        <f>'2. Termes '!AG311</f>
        <v>0</v>
      </c>
    </row>
    <row r="290" spans="2:18" ht="25" customHeight="1" x14ac:dyDescent="0.35">
      <c r="B290" s="180" t="str">
        <f>IF(ISBLANK(Tableau25[[#This Row],[Date de signature]]),"",UPPER(TEXT(Tableau25[[#This Row],[Date de signature]],"AAAA")))</f>
        <v>1900</v>
      </c>
      <c r="C290" s="180" t="str">
        <f>IF(ISBLANK(Tableau25[[#This Row],[Date de signature]]),"",UPPER(TEXT(Tableau25[[#This Row],[Date de signature]],"mmm")))</f>
        <v>JANV</v>
      </c>
      <c r="D290" s="62">
        <f>'2. Termes '!C312</f>
        <v>0</v>
      </c>
      <c r="E290" s="82">
        <f>'2. Termes '!F312</f>
        <v>0</v>
      </c>
      <c r="F290" s="63">
        <f>'2. Termes '!G312</f>
        <v>0</v>
      </c>
      <c r="G290" s="80">
        <f>'2. Termes '!H312</f>
        <v>0</v>
      </c>
      <c r="H290" s="80">
        <f>'2. Termes '!I312</f>
        <v>0</v>
      </c>
      <c r="I290" s="64">
        <f>'2. Termes '!J312</f>
        <v>0</v>
      </c>
      <c r="J290" s="65">
        <f>'2. Termes '!U312</f>
        <v>0</v>
      </c>
      <c r="K290" s="70">
        <f>'2. Termes '!V312</f>
        <v>0</v>
      </c>
      <c r="L290" s="66">
        <f>'2. Termes '!W312</f>
        <v>0</v>
      </c>
      <c r="M290" s="66">
        <f>'2. Termes '!Z312</f>
        <v>0</v>
      </c>
      <c r="N290" s="67">
        <f>'2. Termes '!AC312</f>
        <v>0</v>
      </c>
      <c r="O290" s="81">
        <f>'2. Termes '!AJ312</f>
        <v>0</v>
      </c>
      <c r="P290" s="72">
        <f>'2. Termes '!AK312</f>
        <v>0</v>
      </c>
      <c r="Q290" s="71">
        <f>'2. Termes '!AL312</f>
        <v>0</v>
      </c>
      <c r="R290" s="158">
        <f>'2. Termes '!AG312</f>
        <v>0</v>
      </c>
    </row>
    <row r="291" spans="2:18" ht="25" customHeight="1" x14ac:dyDescent="0.35">
      <c r="B291" s="180" t="str">
        <f>IF(ISBLANK(Tableau25[[#This Row],[Date de signature]]),"",UPPER(TEXT(Tableau25[[#This Row],[Date de signature]],"AAAA")))</f>
        <v>1900</v>
      </c>
      <c r="C291" s="180" t="str">
        <f>IF(ISBLANK(Tableau25[[#This Row],[Date de signature]]),"",UPPER(TEXT(Tableau25[[#This Row],[Date de signature]],"mmm")))</f>
        <v>JANV</v>
      </c>
      <c r="D291" s="62">
        <f>'2. Termes '!C313</f>
        <v>0</v>
      </c>
      <c r="E291" s="82">
        <f>'2. Termes '!F313</f>
        <v>0</v>
      </c>
      <c r="F291" s="63">
        <f>'2. Termes '!G313</f>
        <v>0</v>
      </c>
      <c r="G291" s="80">
        <f>'2. Termes '!H313</f>
        <v>0</v>
      </c>
      <c r="H291" s="80">
        <f>'2. Termes '!I313</f>
        <v>0</v>
      </c>
      <c r="I291" s="64">
        <f>'2. Termes '!J313</f>
        <v>0</v>
      </c>
      <c r="J291" s="65">
        <f>'2. Termes '!U313</f>
        <v>0</v>
      </c>
      <c r="K291" s="70">
        <f>'2. Termes '!V313</f>
        <v>0</v>
      </c>
      <c r="L291" s="66">
        <f>'2. Termes '!W313</f>
        <v>0</v>
      </c>
      <c r="M291" s="66">
        <f>'2. Termes '!Z313</f>
        <v>0</v>
      </c>
      <c r="N291" s="67">
        <f>'2. Termes '!AC313</f>
        <v>0</v>
      </c>
      <c r="O291" s="81">
        <f>'2. Termes '!AJ313</f>
        <v>0</v>
      </c>
      <c r="P291" s="72">
        <f>'2. Termes '!AK313</f>
        <v>0</v>
      </c>
      <c r="Q291" s="71">
        <f>'2. Termes '!AL313</f>
        <v>0</v>
      </c>
      <c r="R291" s="158">
        <f>'2. Termes '!AG313</f>
        <v>0</v>
      </c>
    </row>
    <row r="292" spans="2:18" ht="25" customHeight="1" x14ac:dyDescent="0.35">
      <c r="B292" s="180" t="str">
        <f>IF(ISBLANK(Tableau25[[#This Row],[Date de signature]]),"",UPPER(TEXT(Tableau25[[#This Row],[Date de signature]],"AAAA")))</f>
        <v>1900</v>
      </c>
      <c r="C292" s="180" t="str">
        <f>IF(ISBLANK(Tableau25[[#This Row],[Date de signature]]),"",UPPER(TEXT(Tableau25[[#This Row],[Date de signature]],"mmm")))</f>
        <v>JANV</v>
      </c>
      <c r="D292" s="62">
        <f>'2. Termes '!C314</f>
        <v>0</v>
      </c>
      <c r="E292" s="82">
        <f>'2. Termes '!F314</f>
        <v>0</v>
      </c>
      <c r="F292" s="63">
        <f>'2. Termes '!G314</f>
        <v>0</v>
      </c>
      <c r="G292" s="80">
        <f>'2. Termes '!H314</f>
        <v>0</v>
      </c>
      <c r="H292" s="80">
        <f>'2. Termes '!I314</f>
        <v>0</v>
      </c>
      <c r="I292" s="64">
        <f>'2. Termes '!J314</f>
        <v>0</v>
      </c>
      <c r="J292" s="65">
        <f>'2. Termes '!U314</f>
        <v>0</v>
      </c>
      <c r="K292" s="70">
        <f>'2. Termes '!V314</f>
        <v>0</v>
      </c>
      <c r="L292" s="66">
        <f>'2. Termes '!W314</f>
        <v>0</v>
      </c>
      <c r="M292" s="66">
        <f>'2. Termes '!Z314</f>
        <v>0</v>
      </c>
      <c r="N292" s="67">
        <f>'2. Termes '!AC314</f>
        <v>0</v>
      </c>
      <c r="O292" s="81">
        <f>'2. Termes '!AJ314</f>
        <v>0</v>
      </c>
      <c r="P292" s="72">
        <f>'2. Termes '!AK314</f>
        <v>0</v>
      </c>
      <c r="Q292" s="71">
        <f>'2. Termes '!AL314</f>
        <v>0</v>
      </c>
      <c r="R292" s="158">
        <f>'2. Termes '!AG314</f>
        <v>0</v>
      </c>
    </row>
    <row r="293" spans="2:18" ht="25" customHeight="1" x14ac:dyDescent="0.35">
      <c r="B293" s="180" t="str">
        <f>IF(ISBLANK(Tableau25[[#This Row],[Date de signature]]),"",UPPER(TEXT(Tableau25[[#This Row],[Date de signature]],"AAAA")))</f>
        <v>1900</v>
      </c>
      <c r="C293" s="180" t="str">
        <f>IF(ISBLANK(Tableau25[[#This Row],[Date de signature]]),"",UPPER(TEXT(Tableau25[[#This Row],[Date de signature]],"mmm")))</f>
        <v>JANV</v>
      </c>
      <c r="D293" s="62">
        <f>'2. Termes '!C315</f>
        <v>0</v>
      </c>
      <c r="E293" s="82">
        <f>'2. Termes '!F315</f>
        <v>0</v>
      </c>
      <c r="F293" s="63">
        <f>'2. Termes '!G315</f>
        <v>0</v>
      </c>
      <c r="G293" s="80">
        <f>'2. Termes '!H315</f>
        <v>0</v>
      </c>
      <c r="H293" s="80">
        <f>'2. Termes '!I315</f>
        <v>0</v>
      </c>
      <c r="I293" s="64">
        <f>'2. Termes '!J315</f>
        <v>0</v>
      </c>
      <c r="J293" s="65">
        <f>'2. Termes '!U315</f>
        <v>0</v>
      </c>
      <c r="K293" s="70">
        <f>'2. Termes '!V315</f>
        <v>0</v>
      </c>
      <c r="L293" s="66">
        <f>'2. Termes '!W315</f>
        <v>0</v>
      </c>
      <c r="M293" s="66">
        <f>'2. Termes '!Z315</f>
        <v>0</v>
      </c>
      <c r="N293" s="67">
        <f>'2. Termes '!AC315</f>
        <v>0</v>
      </c>
      <c r="O293" s="81">
        <f>'2. Termes '!AJ315</f>
        <v>0</v>
      </c>
      <c r="P293" s="72">
        <f>'2. Termes '!AK315</f>
        <v>0</v>
      </c>
      <c r="Q293" s="71">
        <f>'2. Termes '!AL315</f>
        <v>0</v>
      </c>
      <c r="R293" s="158">
        <f>'2. Termes '!AG315</f>
        <v>0</v>
      </c>
    </row>
    <row r="294" spans="2:18" ht="25" customHeight="1" x14ac:dyDescent="0.35">
      <c r="B294" s="180" t="str">
        <f>IF(ISBLANK(Tableau25[[#This Row],[Date de signature]]),"",UPPER(TEXT(Tableau25[[#This Row],[Date de signature]],"AAAA")))</f>
        <v>1900</v>
      </c>
      <c r="C294" s="180" t="str">
        <f>IF(ISBLANK(Tableau25[[#This Row],[Date de signature]]),"",UPPER(TEXT(Tableau25[[#This Row],[Date de signature]],"mmm")))</f>
        <v>JANV</v>
      </c>
      <c r="D294" s="62">
        <f>'2. Termes '!C316</f>
        <v>0</v>
      </c>
      <c r="E294" s="82">
        <f>'2. Termes '!F316</f>
        <v>0</v>
      </c>
      <c r="F294" s="63">
        <f>'2. Termes '!G316</f>
        <v>0</v>
      </c>
      <c r="G294" s="80">
        <f>'2. Termes '!H316</f>
        <v>0</v>
      </c>
      <c r="H294" s="80">
        <f>'2. Termes '!I316</f>
        <v>0</v>
      </c>
      <c r="I294" s="64">
        <f>'2. Termes '!J316</f>
        <v>0</v>
      </c>
      <c r="J294" s="65">
        <f>'2. Termes '!U316</f>
        <v>0</v>
      </c>
      <c r="K294" s="70">
        <f>'2. Termes '!V316</f>
        <v>0</v>
      </c>
      <c r="L294" s="66">
        <f>'2. Termes '!W316</f>
        <v>0</v>
      </c>
      <c r="M294" s="66">
        <f>'2. Termes '!Z316</f>
        <v>0</v>
      </c>
      <c r="N294" s="67">
        <f>'2. Termes '!AC316</f>
        <v>0</v>
      </c>
      <c r="O294" s="81">
        <f>'2. Termes '!AJ316</f>
        <v>0</v>
      </c>
      <c r="P294" s="72">
        <f>'2. Termes '!AK316</f>
        <v>0</v>
      </c>
      <c r="Q294" s="71">
        <f>'2. Termes '!AL316</f>
        <v>0</v>
      </c>
      <c r="R294" s="158">
        <f>'2. Termes '!AG316</f>
        <v>0</v>
      </c>
    </row>
    <row r="295" spans="2:18" ht="25" customHeight="1" x14ac:dyDescent="0.35">
      <c r="B295" s="180" t="str">
        <f>IF(ISBLANK(Tableau25[[#This Row],[Date de signature]]),"",UPPER(TEXT(Tableau25[[#This Row],[Date de signature]],"AAAA")))</f>
        <v>1900</v>
      </c>
      <c r="C295" s="180" t="str">
        <f>IF(ISBLANK(Tableau25[[#This Row],[Date de signature]]),"",UPPER(TEXT(Tableau25[[#This Row],[Date de signature]],"mmm")))</f>
        <v>JANV</v>
      </c>
      <c r="D295" s="62">
        <f>'2. Termes '!C317</f>
        <v>0</v>
      </c>
      <c r="E295" s="82">
        <f>'2. Termes '!F317</f>
        <v>0</v>
      </c>
      <c r="F295" s="63">
        <f>'2. Termes '!G317</f>
        <v>0</v>
      </c>
      <c r="G295" s="80">
        <f>'2. Termes '!H317</f>
        <v>0</v>
      </c>
      <c r="H295" s="80">
        <f>'2. Termes '!I317</f>
        <v>0</v>
      </c>
      <c r="I295" s="64">
        <f>'2. Termes '!J317</f>
        <v>0</v>
      </c>
      <c r="J295" s="65">
        <f>'2. Termes '!U317</f>
        <v>0</v>
      </c>
      <c r="K295" s="70">
        <f>'2. Termes '!V317</f>
        <v>0</v>
      </c>
      <c r="L295" s="66">
        <f>'2. Termes '!W317</f>
        <v>0</v>
      </c>
      <c r="M295" s="66">
        <f>'2. Termes '!Z317</f>
        <v>0</v>
      </c>
      <c r="N295" s="67">
        <f>'2. Termes '!AC317</f>
        <v>0</v>
      </c>
      <c r="O295" s="81">
        <f>'2. Termes '!AJ317</f>
        <v>0</v>
      </c>
      <c r="P295" s="72">
        <f>'2. Termes '!AK317</f>
        <v>0</v>
      </c>
      <c r="Q295" s="71">
        <f>'2. Termes '!AL317</f>
        <v>0</v>
      </c>
      <c r="R295" s="158">
        <f>'2. Termes '!AG317</f>
        <v>0</v>
      </c>
    </row>
    <row r="296" spans="2:18" ht="25" customHeight="1" x14ac:dyDescent="0.35">
      <c r="B296" s="180" t="str">
        <f>IF(ISBLANK(Tableau25[[#This Row],[Date de signature]]),"",UPPER(TEXT(Tableau25[[#This Row],[Date de signature]],"AAAA")))</f>
        <v>1900</v>
      </c>
      <c r="C296" s="180" t="str">
        <f>IF(ISBLANK(Tableau25[[#This Row],[Date de signature]]),"",UPPER(TEXT(Tableau25[[#This Row],[Date de signature]],"mmm")))</f>
        <v>JANV</v>
      </c>
      <c r="D296" s="62">
        <f>'2. Termes '!C318</f>
        <v>0</v>
      </c>
      <c r="E296" s="82">
        <f>'2. Termes '!F318</f>
        <v>0</v>
      </c>
      <c r="F296" s="63">
        <f>'2. Termes '!G318</f>
        <v>0</v>
      </c>
      <c r="G296" s="80">
        <f>'2. Termes '!H318</f>
        <v>0</v>
      </c>
      <c r="H296" s="80">
        <f>'2. Termes '!I318</f>
        <v>0</v>
      </c>
      <c r="I296" s="64">
        <f>'2. Termes '!J318</f>
        <v>0</v>
      </c>
      <c r="J296" s="65">
        <f>'2. Termes '!U318</f>
        <v>0</v>
      </c>
      <c r="K296" s="70">
        <f>'2. Termes '!V318</f>
        <v>0</v>
      </c>
      <c r="L296" s="66">
        <f>'2. Termes '!W318</f>
        <v>0</v>
      </c>
      <c r="M296" s="66">
        <f>'2. Termes '!Z318</f>
        <v>0</v>
      </c>
      <c r="N296" s="67">
        <f>'2. Termes '!AC318</f>
        <v>0</v>
      </c>
      <c r="O296" s="81">
        <f>'2. Termes '!AJ318</f>
        <v>0</v>
      </c>
      <c r="P296" s="72">
        <f>'2. Termes '!AK318</f>
        <v>0</v>
      </c>
      <c r="Q296" s="71">
        <f>'2. Termes '!AL318</f>
        <v>0</v>
      </c>
      <c r="R296" s="158">
        <f>'2. Termes '!AG318</f>
        <v>0</v>
      </c>
    </row>
    <row r="297" spans="2:18" ht="25" customHeight="1" x14ac:dyDescent="0.35">
      <c r="B297" s="180" t="str">
        <f>IF(ISBLANK(Tableau25[[#This Row],[Date de signature]]),"",UPPER(TEXT(Tableau25[[#This Row],[Date de signature]],"AAAA")))</f>
        <v>1900</v>
      </c>
      <c r="C297" s="180" t="str">
        <f>IF(ISBLANK(Tableau25[[#This Row],[Date de signature]]),"",UPPER(TEXT(Tableau25[[#This Row],[Date de signature]],"mmm")))</f>
        <v>JANV</v>
      </c>
      <c r="D297" s="62">
        <f>'2. Termes '!C319</f>
        <v>0</v>
      </c>
      <c r="E297" s="82">
        <f>'2. Termes '!F319</f>
        <v>0</v>
      </c>
      <c r="F297" s="63">
        <f>'2. Termes '!G319</f>
        <v>0</v>
      </c>
      <c r="G297" s="80">
        <f>'2. Termes '!H319</f>
        <v>0</v>
      </c>
      <c r="H297" s="80">
        <f>'2. Termes '!I319</f>
        <v>0</v>
      </c>
      <c r="I297" s="64">
        <f>'2. Termes '!J319</f>
        <v>0</v>
      </c>
      <c r="J297" s="65">
        <f>'2. Termes '!U319</f>
        <v>0</v>
      </c>
      <c r="K297" s="70">
        <f>'2. Termes '!V319</f>
        <v>0</v>
      </c>
      <c r="L297" s="66">
        <f>'2. Termes '!W319</f>
        <v>0</v>
      </c>
      <c r="M297" s="66">
        <f>'2. Termes '!Z319</f>
        <v>0</v>
      </c>
      <c r="N297" s="67">
        <f>'2. Termes '!AC319</f>
        <v>0</v>
      </c>
      <c r="O297" s="81">
        <f>'2. Termes '!AJ319</f>
        <v>0</v>
      </c>
      <c r="P297" s="72">
        <f>'2. Termes '!AK319</f>
        <v>0</v>
      </c>
      <c r="Q297" s="71">
        <f>'2. Termes '!AL319</f>
        <v>0</v>
      </c>
      <c r="R297" s="158">
        <f>'2. Termes '!AG319</f>
        <v>0</v>
      </c>
    </row>
    <row r="298" spans="2:18" ht="25" customHeight="1" x14ac:dyDescent="0.35">
      <c r="B298" s="180" t="str">
        <f>IF(ISBLANK(Tableau25[[#This Row],[Date de signature]]),"",UPPER(TEXT(Tableau25[[#This Row],[Date de signature]],"AAAA")))</f>
        <v>1900</v>
      </c>
      <c r="C298" s="180" t="str">
        <f>IF(ISBLANK(Tableau25[[#This Row],[Date de signature]]),"",UPPER(TEXT(Tableau25[[#This Row],[Date de signature]],"mmm")))</f>
        <v>JANV</v>
      </c>
      <c r="D298" s="62">
        <f>'2. Termes '!C320</f>
        <v>0</v>
      </c>
      <c r="E298" s="82">
        <f>'2. Termes '!F320</f>
        <v>0</v>
      </c>
      <c r="F298" s="63">
        <f>'2. Termes '!G320</f>
        <v>0</v>
      </c>
      <c r="G298" s="80">
        <f>'2. Termes '!H320</f>
        <v>0</v>
      </c>
      <c r="H298" s="80">
        <f>'2. Termes '!I320</f>
        <v>0</v>
      </c>
      <c r="I298" s="64">
        <f>'2. Termes '!J320</f>
        <v>0</v>
      </c>
      <c r="J298" s="65">
        <f>'2. Termes '!U320</f>
        <v>0</v>
      </c>
      <c r="K298" s="70">
        <f>'2. Termes '!V320</f>
        <v>0</v>
      </c>
      <c r="L298" s="66">
        <f>'2. Termes '!W320</f>
        <v>0</v>
      </c>
      <c r="M298" s="66">
        <f>'2. Termes '!Z320</f>
        <v>0</v>
      </c>
      <c r="N298" s="67">
        <f>'2. Termes '!AC320</f>
        <v>0</v>
      </c>
      <c r="O298" s="81">
        <f>'2. Termes '!AJ320</f>
        <v>0</v>
      </c>
      <c r="P298" s="72">
        <f>'2. Termes '!AK320</f>
        <v>0</v>
      </c>
      <c r="Q298" s="71">
        <f>'2. Termes '!AL320</f>
        <v>0</v>
      </c>
      <c r="R298" s="158">
        <f>'2. Termes '!AG320</f>
        <v>0</v>
      </c>
    </row>
    <row r="299" spans="2:18" ht="25" customHeight="1" x14ac:dyDescent="0.35">
      <c r="B299" s="180" t="str">
        <f>IF(ISBLANK(Tableau25[[#This Row],[Date de signature]]),"",UPPER(TEXT(Tableau25[[#This Row],[Date de signature]],"AAAA")))</f>
        <v>1900</v>
      </c>
      <c r="C299" s="180" t="str">
        <f>IF(ISBLANK(Tableau25[[#This Row],[Date de signature]]),"",UPPER(TEXT(Tableau25[[#This Row],[Date de signature]],"mmm")))</f>
        <v>JANV</v>
      </c>
      <c r="D299" s="62">
        <f>'2. Termes '!C321</f>
        <v>0</v>
      </c>
      <c r="E299" s="82">
        <f>'2. Termes '!F321</f>
        <v>0</v>
      </c>
      <c r="F299" s="63">
        <f>'2. Termes '!G321</f>
        <v>0</v>
      </c>
      <c r="G299" s="80">
        <f>'2. Termes '!H321</f>
        <v>0</v>
      </c>
      <c r="H299" s="80">
        <f>'2. Termes '!I321</f>
        <v>0</v>
      </c>
      <c r="I299" s="64">
        <f>'2. Termes '!J321</f>
        <v>0</v>
      </c>
      <c r="J299" s="65">
        <f>'2. Termes '!U321</f>
        <v>0</v>
      </c>
      <c r="K299" s="70">
        <f>'2. Termes '!V321</f>
        <v>0</v>
      </c>
      <c r="L299" s="66">
        <f>'2. Termes '!W321</f>
        <v>0</v>
      </c>
      <c r="M299" s="66">
        <f>'2. Termes '!Z321</f>
        <v>0</v>
      </c>
      <c r="N299" s="67">
        <f>'2. Termes '!AC321</f>
        <v>0</v>
      </c>
      <c r="O299" s="81">
        <f>'2. Termes '!AJ321</f>
        <v>0</v>
      </c>
      <c r="P299" s="72">
        <f>'2. Termes '!AK321</f>
        <v>0</v>
      </c>
      <c r="Q299" s="71">
        <f>'2. Termes '!AL321</f>
        <v>0</v>
      </c>
      <c r="R299" s="158">
        <f>'2. Termes '!AG321</f>
        <v>0</v>
      </c>
    </row>
    <row r="300" spans="2:18" ht="25" customHeight="1" x14ac:dyDescent="0.35">
      <c r="B300" s="180" t="str">
        <f>IF(ISBLANK(Tableau25[[#This Row],[Date de signature]]),"",UPPER(TEXT(Tableau25[[#This Row],[Date de signature]],"AAAA")))</f>
        <v>1900</v>
      </c>
      <c r="C300" s="180" t="str">
        <f>IF(ISBLANK(Tableau25[[#This Row],[Date de signature]]),"",UPPER(TEXT(Tableau25[[#This Row],[Date de signature]],"mmm")))</f>
        <v>JANV</v>
      </c>
      <c r="D300" s="62">
        <f>'2. Termes '!C322</f>
        <v>0</v>
      </c>
      <c r="E300" s="82">
        <f>'2. Termes '!F322</f>
        <v>0</v>
      </c>
      <c r="F300" s="63">
        <f>'2. Termes '!G322</f>
        <v>0</v>
      </c>
      <c r="G300" s="80">
        <f>'2. Termes '!H322</f>
        <v>0</v>
      </c>
      <c r="H300" s="80">
        <f>'2. Termes '!I322</f>
        <v>0</v>
      </c>
      <c r="I300" s="64">
        <f>'2. Termes '!J322</f>
        <v>0</v>
      </c>
      <c r="J300" s="65">
        <f>'2. Termes '!U322</f>
        <v>0</v>
      </c>
      <c r="K300" s="70">
        <f>'2. Termes '!V322</f>
        <v>0</v>
      </c>
      <c r="L300" s="66">
        <f>'2. Termes '!W322</f>
        <v>0</v>
      </c>
      <c r="M300" s="66">
        <f>'2. Termes '!Z322</f>
        <v>0</v>
      </c>
      <c r="N300" s="67">
        <f>'2. Termes '!AC322</f>
        <v>0</v>
      </c>
      <c r="O300" s="81">
        <f>'2. Termes '!AJ322</f>
        <v>0</v>
      </c>
      <c r="P300" s="72">
        <f>'2. Termes '!AK322</f>
        <v>0</v>
      </c>
      <c r="Q300" s="71">
        <f>'2. Termes '!AL322</f>
        <v>0</v>
      </c>
      <c r="R300" s="158">
        <f>'2. Termes '!AG322</f>
        <v>0</v>
      </c>
    </row>
    <row r="301" spans="2:18" ht="25" customHeight="1" x14ac:dyDescent="0.35">
      <c r="B301" s="180" t="str">
        <f>IF(ISBLANK(Tableau25[[#This Row],[Date de signature]]),"",UPPER(TEXT(Tableau25[[#This Row],[Date de signature]],"AAAA")))</f>
        <v>1900</v>
      </c>
      <c r="C301" s="180" t="str">
        <f>IF(ISBLANK(Tableau25[[#This Row],[Date de signature]]),"",UPPER(TEXT(Tableau25[[#This Row],[Date de signature]],"mmm")))</f>
        <v>JANV</v>
      </c>
      <c r="D301" s="62">
        <f>'2. Termes '!C323</f>
        <v>0</v>
      </c>
      <c r="E301" s="82">
        <f>'2. Termes '!F323</f>
        <v>0</v>
      </c>
      <c r="F301" s="63">
        <f>'2. Termes '!G323</f>
        <v>0</v>
      </c>
      <c r="G301" s="80">
        <f>'2. Termes '!H323</f>
        <v>0</v>
      </c>
      <c r="H301" s="80">
        <f>'2. Termes '!I323</f>
        <v>0</v>
      </c>
      <c r="I301" s="64">
        <f>'2. Termes '!J323</f>
        <v>0</v>
      </c>
      <c r="J301" s="65">
        <f>'2. Termes '!U323</f>
        <v>0</v>
      </c>
      <c r="K301" s="70">
        <f>'2. Termes '!V323</f>
        <v>0</v>
      </c>
      <c r="L301" s="66">
        <f>'2. Termes '!W323</f>
        <v>0</v>
      </c>
      <c r="M301" s="66">
        <f>'2. Termes '!Z323</f>
        <v>0</v>
      </c>
      <c r="N301" s="67">
        <f>'2. Termes '!AC323</f>
        <v>0</v>
      </c>
      <c r="O301" s="81">
        <f>'2. Termes '!AJ323</f>
        <v>0</v>
      </c>
      <c r="P301" s="72">
        <f>'2. Termes '!AK323</f>
        <v>0</v>
      </c>
      <c r="Q301" s="71">
        <f>'2. Termes '!AL323</f>
        <v>0</v>
      </c>
      <c r="R301" s="158">
        <f>'2. Termes '!AG323</f>
        <v>0</v>
      </c>
    </row>
    <row r="302" spans="2:18" ht="25" customHeight="1" x14ac:dyDescent="0.35">
      <c r="B302" s="180" t="str">
        <f>IF(ISBLANK(Tableau25[[#This Row],[Date de signature]]),"",UPPER(TEXT(Tableau25[[#This Row],[Date de signature]],"AAAA")))</f>
        <v>1900</v>
      </c>
      <c r="C302" s="180" t="str">
        <f>IF(ISBLANK(Tableau25[[#This Row],[Date de signature]]),"",UPPER(TEXT(Tableau25[[#This Row],[Date de signature]],"mmm")))</f>
        <v>JANV</v>
      </c>
      <c r="D302" s="62">
        <f>'2. Termes '!C324</f>
        <v>0</v>
      </c>
      <c r="E302" s="82">
        <f>'2. Termes '!F324</f>
        <v>0</v>
      </c>
      <c r="F302" s="63">
        <f>'2. Termes '!G324</f>
        <v>0</v>
      </c>
      <c r="G302" s="80">
        <f>'2. Termes '!H324</f>
        <v>0</v>
      </c>
      <c r="H302" s="80">
        <f>'2. Termes '!I324</f>
        <v>0</v>
      </c>
      <c r="I302" s="64">
        <f>'2. Termes '!J324</f>
        <v>0</v>
      </c>
      <c r="J302" s="65">
        <f>'2. Termes '!U324</f>
        <v>0</v>
      </c>
      <c r="K302" s="70">
        <f>'2. Termes '!V324</f>
        <v>0</v>
      </c>
      <c r="L302" s="66">
        <f>'2. Termes '!W324</f>
        <v>0</v>
      </c>
      <c r="M302" s="66">
        <f>'2. Termes '!Z324</f>
        <v>0</v>
      </c>
      <c r="N302" s="67">
        <f>'2. Termes '!AC324</f>
        <v>0</v>
      </c>
      <c r="O302" s="81">
        <f>'2. Termes '!AJ324</f>
        <v>0</v>
      </c>
      <c r="P302" s="72">
        <f>'2. Termes '!AK324</f>
        <v>0</v>
      </c>
      <c r="Q302" s="71">
        <f>'2. Termes '!AL324</f>
        <v>0</v>
      </c>
      <c r="R302" s="158">
        <f>'2. Termes '!AG324</f>
        <v>0</v>
      </c>
    </row>
    <row r="303" spans="2:18" ht="25" customHeight="1" x14ac:dyDescent="0.35">
      <c r="B303" s="180" t="str">
        <f>IF(ISBLANK(Tableau25[[#This Row],[Date de signature]]),"",UPPER(TEXT(Tableau25[[#This Row],[Date de signature]],"AAAA")))</f>
        <v>1900</v>
      </c>
      <c r="C303" s="180" t="str">
        <f>IF(ISBLANK(Tableau25[[#This Row],[Date de signature]]),"",UPPER(TEXT(Tableau25[[#This Row],[Date de signature]],"mmm")))</f>
        <v>JANV</v>
      </c>
      <c r="D303" s="62">
        <f>'2. Termes '!C325</f>
        <v>0</v>
      </c>
      <c r="E303" s="82">
        <f>'2. Termes '!F325</f>
        <v>0</v>
      </c>
      <c r="F303" s="63">
        <f>'2. Termes '!G325</f>
        <v>0</v>
      </c>
      <c r="G303" s="80">
        <f>'2. Termes '!H325</f>
        <v>0</v>
      </c>
      <c r="H303" s="80">
        <f>'2. Termes '!I325</f>
        <v>0</v>
      </c>
      <c r="I303" s="64">
        <f>'2. Termes '!J325</f>
        <v>0</v>
      </c>
      <c r="J303" s="65">
        <f>'2. Termes '!U325</f>
        <v>0</v>
      </c>
      <c r="K303" s="70">
        <f>'2. Termes '!V325</f>
        <v>0</v>
      </c>
      <c r="L303" s="66">
        <f>'2. Termes '!W325</f>
        <v>0</v>
      </c>
      <c r="M303" s="66">
        <f>'2. Termes '!Z325</f>
        <v>0</v>
      </c>
      <c r="N303" s="67">
        <f>'2. Termes '!AC325</f>
        <v>0</v>
      </c>
      <c r="O303" s="81">
        <f>'2. Termes '!AJ325</f>
        <v>0</v>
      </c>
      <c r="P303" s="72">
        <f>'2. Termes '!AK325</f>
        <v>0</v>
      </c>
      <c r="Q303" s="71">
        <f>'2. Termes '!AL325</f>
        <v>0</v>
      </c>
      <c r="R303" s="158">
        <f>'2. Termes '!AG325</f>
        <v>0</v>
      </c>
    </row>
    <row r="304" spans="2:18" ht="25" customHeight="1" x14ac:dyDescent="0.35">
      <c r="B304" s="180" t="str">
        <f>IF(ISBLANK(Tableau25[[#This Row],[Date de signature]]),"",UPPER(TEXT(Tableau25[[#This Row],[Date de signature]],"AAAA")))</f>
        <v>1900</v>
      </c>
      <c r="C304" s="180" t="str">
        <f>IF(ISBLANK(Tableau25[[#This Row],[Date de signature]]),"",UPPER(TEXT(Tableau25[[#This Row],[Date de signature]],"mmm")))</f>
        <v>JANV</v>
      </c>
      <c r="D304" s="62">
        <f>'2. Termes '!C326</f>
        <v>0</v>
      </c>
      <c r="E304" s="82">
        <f>'2. Termes '!F326</f>
        <v>0</v>
      </c>
      <c r="F304" s="63">
        <f>'2. Termes '!G326</f>
        <v>0</v>
      </c>
      <c r="G304" s="80">
        <f>'2. Termes '!H326</f>
        <v>0</v>
      </c>
      <c r="H304" s="80">
        <f>'2. Termes '!I326</f>
        <v>0</v>
      </c>
      <c r="I304" s="64">
        <f>'2. Termes '!J326</f>
        <v>0</v>
      </c>
      <c r="J304" s="65">
        <f>'2. Termes '!U326</f>
        <v>0</v>
      </c>
      <c r="K304" s="70">
        <f>'2. Termes '!V326</f>
        <v>0</v>
      </c>
      <c r="L304" s="66">
        <f>'2. Termes '!W326</f>
        <v>0</v>
      </c>
      <c r="M304" s="66">
        <f>'2. Termes '!Z326</f>
        <v>0</v>
      </c>
      <c r="N304" s="67">
        <f>'2. Termes '!AC326</f>
        <v>0</v>
      </c>
      <c r="O304" s="81">
        <f>'2. Termes '!AJ326</f>
        <v>0</v>
      </c>
      <c r="P304" s="72">
        <f>'2. Termes '!AK326</f>
        <v>0</v>
      </c>
      <c r="Q304" s="71">
        <f>'2. Termes '!AL326</f>
        <v>0</v>
      </c>
      <c r="R304" s="158">
        <f>'2. Termes '!AG326</f>
        <v>0</v>
      </c>
    </row>
    <row r="305" spans="2:18" ht="25" customHeight="1" x14ac:dyDescent="0.35">
      <c r="B305" s="180" t="str">
        <f>IF(ISBLANK(Tableau25[[#This Row],[Date de signature]]),"",UPPER(TEXT(Tableau25[[#This Row],[Date de signature]],"AAAA")))</f>
        <v>1900</v>
      </c>
      <c r="C305" s="180" t="str">
        <f>IF(ISBLANK(Tableau25[[#This Row],[Date de signature]]),"",UPPER(TEXT(Tableau25[[#This Row],[Date de signature]],"mmm")))</f>
        <v>JANV</v>
      </c>
      <c r="D305" s="62">
        <f>'2. Termes '!C327</f>
        <v>0</v>
      </c>
      <c r="E305" s="82">
        <f>'2. Termes '!F327</f>
        <v>0</v>
      </c>
      <c r="F305" s="63">
        <f>'2. Termes '!G327</f>
        <v>0</v>
      </c>
      <c r="G305" s="80">
        <f>'2. Termes '!H327</f>
        <v>0</v>
      </c>
      <c r="H305" s="80">
        <f>'2. Termes '!I327</f>
        <v>0</v>
      </c>
      <c r="I305" s="64">
        <f>'2. Termes '!J327</f>
        <v>0</v>
      </c>
      <c r="J305" s="65">
        <f>'2. Termes '!U327</f>
        <v>0</v>
      </c>
      <c r="K305" s="70">
        <f>'2. Termes '!V327</f>
        <v>0</v>
      </c>
      <c r="L305" s="66">
        <f>'2. Termes '!W327</f>
        <v>0</v>
      </c>
      <c r="M305" s="66">
        <f>'2. Termes '!Z327</f>
        <v>0</v>
      </c>
      <c r="N305" s="67">
        <f>'2. Termes '!AC327</f>
        <v>0</v>
      </c>
      <c r="O305" s="81">
        <f>'2. Termes '!AJ327</f>
        <v>0</v>
      </c>
      <c r="P305" s="72">
        <f>'2. Termes '!AK327</f>
        <v>0</v>
      </c>
      <c r="Q305" s="71">
        <f>'2. Termes '!AL327</f>
        <v>0</v>
      </c>
      <c r="R305" s="158">
        <f>'2. Termes '!AG327</f>
        <v>0</v>
      </c>
    </row>
    <row r="306" spans="2:18" ht="25" customHeight="1" x14ac:dyDescent="0.35">
      <c r="B306" s="180" t="str">
        <f>IF(ISBLANK(Tableau25[[#This Row],[Date de signature]]),"",UPPER(TEXT(Tableau25[[#This Row],[Date de signature]],"AAAA")))</f>
        <v>1900</v>
      </c>
      <c r="C306" s="180" t="str">
        <f>IF(ISBLANK(Tableau25[[#This Row],[Date de signature]]),"",UPPER(TEXT(Tableau25[[#This Row],[Date de signature]],"mmm")))</f>
        <v>JANV</v>
      </c>
      <c r="D306" s="62">
        <f>'2. Termes '!C328</f>
        <v>0</v>
      </c>
      <c r="E306" s="82">
        <f>'2. Termes '!F328</f>
        <v>0</v>
      </c>
      <c r="F306" s="63">
        <f>'2. Termes '!G328</f>
        <v>0</v>
      </c>
      <c r="G306" s="80">
        <f>'2. Termes '!H328</f>
        <v>0</v>
      </c>
      <c r="H306" s="80">
        <f>'2. Termes '!I328</f>
        <v>0</v>
      </c>
      <c r="I306" s="64">
        <f>'2. Termes '!J328</f>
        <v>0</v>
      </c>
      <c r="J306" s="65">
        <f>'2. Termes '!U328</f>
        <v>0</v>
      </c>
      <c r="K306" s="70">
        <f>'2. Termes '!V328</f>
        <v>0</v>
      </c>
      <c r="L306" s="66">
        <f>'2. Termes '!W328</f>
        <v>0</v>
      </c>
      <c r="M306" s="66">
        <f>'2. Termes '!Z328</f>
        <v>0</v>
      </c>
      <c r="N306" s="67">
        <f>'2. Termes '!AC328</f>
        <v>0</v>
      </c>
      <c r="O306" s="81">
        <f>'2. Termes '!AJ328</f>
        <v>0</v>
      </c>
      <c r="P306" s="72">
        <f>'2. Termes '!AK328</f>
        <v>0</v>
      </c>
      <c r="Q306" s="71">
        <f>'2. Termes '!AL328</f>
        <v>0</v>
      </c>
      <c r="R306" s="158">
        <f>'2. Termes '!AG328</f>
        <v>0</v>
      </c>
    </row>
    <row r="307" spans="2:18" ht="25" customHeight="1" x14ac:dyDescent="0.35">
      <c r="B307" s="180" t="str">
        <f>IF(ISBLANK(Tableau25[[#This Row],[Date de signature]]),"",UPPER(TEXT(Tableau25[[#This Row],[Date de signature]],"AAAA")))</f>
        <v>1900</v>
      </c>
      <c r="C307" s="180" t="str">
        <f>IF(ISBLANK(Tableau25[[#This Row],[Date de signature]]),"",UPPER(TEXT(Tableau25[[#This Row],[Date de signature]],"mmm")))</f>
        <v>JANV</v>
      </c>
      <c r="D307" s="62">
        <f>'2. Termes '!C329</f>
        <v>0</v>
      </c>
      <c r="E307" s="82">
        <f>'2. Termes '!F329</f>
        <v>0</v>
      </c>
      <c r="F307" s="63">
        <f>'2. Termes '!G329</f>
        <v>0</v>
      </c>
      <c r="G307" s="80">
        <f>'2. Termes '!H329</f>
        <v>0</v>
      </c>
      <c r="H307" s="80">
        <f>'2. Termes '!I329</f>
        <v>0</v>
      </c>
      <c r="I307" s="64">
        <f>'2. Termes '!J329</f>
        <v>0</v>
      </c>
      <c r="J307" s="65">
        <f>'2. Termes '!U329</f>
        <v>0</v>
      </c>
      <c r="K307" s="70">
        <f>'2. Termes '!V329</f>
        <v>0</v>
      </c>
      <c r="L307" s="66">
        <f>'2. Termes '!W329</f>
        <v>0</v>
      </c>
      <c r="M307" s="66">
        <f>'2. Termes '!Z329</f>
        <v>0</v>
      </c>
      <c r="N307" s="67">
        <f>'2. Termes '!AC329</f>
        <v>0</v>
      </c>
      <c r="O307" s="81">
        <f>'2. Termes '!AJ329</f>
        <v>0</v>
      </c>
      <c r="P307" s="72">
        <f>'2. Termes '!AK329</f>
        <v>0</v>
      </c>
      <c r="Q307" s="71">
        <f>'2. Termes '!AL329</f>
        <v>0</v>
      </c>
      <c r="R307" s="158">
        <f>'2. Termes '!AG329</f>
        <v>0</v>
      </c>
    </row>
    <row r="308" spans="2:18" ht="25" customHeight="1" x14ac:dyDescent="0.35">
      <c r="B308" s="180" t="str">
        <f>IF(ISBLANK(Tableau25[[#This Row],[Date de signature]]),"",UPPER(TEXT(Tableau25[[#This Row],[Date de signature]],"AAAA")))</f>
        <v>1900</v>
      </c>
      <c r="C308" s="180" t="str">
        <f>IF(ISBLANK(Tableau25[[#This Row],[Date de signature]]),"",UPPER(TEXT(Tableau25[[#This Row],[Date de signature]],"mmm")))</f>
        <v>JANV</v>
      </c>
      <c r="D308" s="62">
        <f>'2. Termes '!C330</f>
        <v>0</v>
      </c>
      <c r="E308" s="82">
        <f>'2. Termes '!F330</f>
        <v>0</v>
      </c>
      <c r="F308" s="63">
        <f>'2. Termes '!G330</f>
        <v>0</v>
      </c>
      <c r="G308" s="80">
        <f>'2. Termes '!H330</f>
        <v>0</v>
      </c>
      <c r="H308" s="80">
        <f>'2. Termes '!I330</f>
        <v>0</v>
      </c>
      <c r="I308" s="64">
        <f>'2. Termes '!J330</f>
        <v>0</v>
      </c>
      <c r="J308" s="65">
        <f>'2. Termes '!U330</f>
        <v>0</v>
      </c>
      <c r="K308" s="70">
        <f>'2. Termes '!V330</f>
        <v>0</v>
      </c>
      <c r="L308" s="66">
        <f>'2. Termes '!W330</f>
        <v>0</v>
      </c>
      <c r="M308" s="66">
        <f>'2. Termes '!Z330</f>
        <v>0</v>
      </c>
      <c r="N308" s="67">
        <f>'2. Termes '!AC330</f>
        <v>0</v>
      </c>
      <c r="O308" s="81">
        <f>'2. Termes '!AJ330</f>
        <v>0</v>
      </c>
      <c r="P308" s="72">
        <f>'2. Termes '!AK330</f>
        <v>0</v>
      </c>
      <c r="Q308" s="71">
        <f>'2. Termes '!AL330</f>
        <v>0</v>
      </c>
      <c r="R308" s="158">
        <f>'2. Termes '!AG330</f>
        <v>0</v>
      </c>
    </row>
    <row r="309" spans="2:18" ht="25" customHeight="1" x14ac:dyDescent="0.35">
      <c r="B309" s="180" t="str">
        <f>IF(ISBLANK(Tableau25[[#This Row],[Date de signature]]),"",UPPER(TEXT(Tableau25[[#This Row],[Date de signature]],"AAAA")))</f>
        <v>1900</v>
      </c>
      <c r="C309" s="180" t="str">
        <f>IF(ISBLANK(Tableau25[[#This Row],[Date de signature]]),"",UPPER(TEXT(Tableau25[[#This Row],[Date de signature]],"mmm")))</f>
        <v>JANV</v>
      </c>
      <c r="D309" s="62">
        <f>'2. Termes '!C331</f>
        <v>0</v>
      </c>
      <c r="E309" s="82">
        <f>'2. Termes '!F331</f>
        <v>0</v>
      </c>
      <c r="F309" s="63">
        <f>'2. Termes '!G331</f>
        <v>0</v>
      </c>
      <c r="G309" s="80">
        <f>'2. Termes '!H331</f>
        <v>0</v>
      </c>
      <c r="H309" s="80">
        <f>'2. Termes '!I331</f>
        <v>0</v>
      </c>
      <c r="I309" s="64">
        <f>'2. Termes '!J331</f>
        <v>0</v>
      </c>
      <c r="J309" s="65">
        <f>'2. Termes '!U331</f>
        <v>0</v>
      </c>
      <c r="K309" s="70">
        <f>'2. Termes '!V331</f>
        <v>0</v>
      </c>
      <c r="L309" s="66">
        <f>'2. Termes '!W331</f>
        <v>0</v>
      </c>
      <c r="M309" s="66">
        <f>'2. Termes '!Z331</f>
        <v>0</v>
      </c>
      <c r="N309" s="67">
        <f>'2. Termes '!AC331</f>
        <v>0</v>
      </c>
      <c r="O309" s="81">
        <f>'2. Termes '!AJ331</f>
        <v>0</v>
      </c>
      <c r="P309" s="72">
        <f>'2. Termes '!AK331</f>
        <v>0</v>
      </c>
      <c r="Q309" s="71">
        <f>'2. Termes '!AL331</f>
        <v>0</v>
      </c>
      <c r="R309" s="158">
        <f>'2. Termes '!AG331</f>
        <v>0</v>
      </c>
    </row>
    <row r="310" spans="2:18" ht="25" customHeight="1" x14ac:dyDescent="0.35">
      <c r="B310" s="180" t="str">
        <f>IF(ISBLANK(Tableau25[[#This Row],[Date de signature]]),"",UPPER(TEXT(Tableau25[[#This Row],[Date de signature]],"AAAA")))</f>
        <v>1900</v>
      </c>
      <c r="C310" s="180" t="str">
        <f>IF(ISBLANK(Tableau25[[#This Row],[Date de signature]]),"",UPPER(TEXT(Tableau25[[#This Row],[Date de signature]],"mmm")))</f>
        <v>JANV</v>
      </c>
      <c r="D310" s="62">
        <f>'2. Termes '!C332</f>
        <v>0</v>
      </c>
      <c r="E310" s="82">
        <f>'2. Termes '!F332</f>
        <v>0</v>
      </c>
      <c r="F310" s="63">
        <f>'2. Termes '!G332</f>
        <v>0</v>
      </c>
      <c r="G310" s="80">
        <f>'2. Termes '!H332</f>
        <v>0</v>
      </c>
      <c r="H310" s="80">
        <f>'2. Termes '!I332</f>
        <v>0</v>
      </c>
      <c r="I310" s="64">
        <f>'2. Termes '!J332</f>
        <v>0</v>
      </c>
      <c r="J310" s="65">
        <f>'2. Termes '!U332</f>
        <v>0</v>
      </c>
      <c r="K310" s="70">
        <f>'2. Termes '!V332</f>
        <v>0</v>
      </c>
      <c r="L310" s="66">
        <f>'2. Termes '!W332</f>
        <v>0</v>
      </c>
      <c r="M310" s="66">
        <f>'2. Termes '!Z332</f>
        <v>0</v>
      </c>
      <c r="N310" s="67">
        <f>'2. Termes '!AC332</f>
        <v>0</v>
      </c>
      <c r="O310" s="81">
        <f>'2. Termes '!AJ332</f>
        <v>0</v>
      </c>
      <c r="P310" s="72">
        <f>'2. Termes '!AK332</f>
        <v>0</v>
      </c>
      <c r="Q310" s="71">
        <f>'2. Termes '!AL332</f>
        <v>0</v>
      </c>
      <c r="R310" s="158">
        <f>'2. Termes '!AG332</f>
        <v>0</v>
      </c>
    </row>
    <row r="311" spans="2:18" ht="25" customHeight="1" x14ac:dyDescent="0.35">
      <c r="B311" s="180" t="str">
        <f>IF(ISBLANK(Tableau25[[#This Row],[Date de signature]]),"",UPPER(TEXT(Tableau25[[#This Row],[Date de signature]],"AAAA")))</f>
        <v>1900</v>
      </c>
      <c r="C311" s="180" t="str">
        <f>IF(ISBLANK(Tableau25[[#This Row],[Date de signature]]),"",UPPER(TEXT(Tableau25[[#This Row],[Date de signature]],"mmm")))</f>
        <v>JANV</v>
      </c>
      <c r="D311" s="62">
        <f>'2. Termes '!C333</f>
        <v>0</v>
      </c>
      <c r="E311" s="82">
        <f>'2. Termes '!F333</f>
        <v>0</v>
      </c>
      <c r="F311" s="63">
        <f>'2. Termes '!G333</f>
        <v>0</v>
      </c>
      <c r="G311" s="80">
        <f>'2. Termes '!H333</f>
        <v>0</v>
      </c>
      <c r="H311" s="80">
        <f>'2. Termes '!I333</f>
        <v>0</v>
      </c>
      <c r="I311" s="64">
        <f>'2. Termes '!J333</f>
        <v>0</v>
      </c>
      <c r="J311" s="65">
        <f>'2. Termes '!U333</f>
        <v>0</v>
      </c>
      <c r="K311" s="70">
        <f>'2. Termes '!V333</f>
        <v>0</v>
      </c>
      <c r="L311" s="66">
        <f>'2. Termes '!W333</f>
        <v>0</v>
      </c>
      <c r="M311" s="66">
        <f>'2. Termes '!Z333</f>
        <v>0</v>
      </c>
      <c r="N311" s="67">
        <f>'2. Termes '!AC333</f>
        <v>0</v>
      </c>
      <c r="O311" s="81">
        <f>'2. Termes '!AJ333</f>
        <v>0</v>
      </c>
      <c r="P311" s="72">
        <f>'2. Termes '!AK333</f>
        <v>0</v>
      </c>
      <c r="Q311" s="71">
        <f>'2. Termes '!AL333</f>
        <v>0</v>
      </c>
      <c r="R311" s="158">
        <f>'2. Termes '!AG333</f>
        <v>0</v>
      </c>
    </row>
    <row r="312" spans="2:18" ht="25" customHeight="1" x14ac:dyDescent="0.35">
      <c r="B312" s="180" t="str">
        <f>IF(ISBLANK(Tableau25[[#This Row],[Date de signature]]),"",UPPER(TEXT(Tableau25[[#This Row],[Date de signature]],"AAAA")))</f>
        <v>1900</v>
      </c>
      <c r="C312" s="180" t="str">
        <f>IF(ISBLANK(Tableau25[[#This Row],[Date de signature]]),"",UPPER(TEXT(Tableau25[[#This Row],[Date de signature]],"mmm")))</f>
        <v>JANV</v>
      </c>
      <c r="D312" s="62">
        <f>'2. Termes '!C334</f>
        <v>0</v>
      </c>
      <c r="E312" s="82">
        <f>'2. Termes '!F334</f>
        <v>0</v>
      </c>
      <c r="F312" s="63">
        <f>'2. Termes '!G334</f>
        <v>0</v>
      </c>
      <c r="G312" s="80">
        <f>'2. Termes '!H334</f>
        <v>0</v>
      </c>
      <c r="H312" s="80">
        <f>'2. Termes '!I334</f>
        <v>0</v>
      </c>
      <c r="I312" s="64">
        <f>'2. Termes '!J334</f>
        <v>0</v>
      </c>
      <c r="J312" s="65">
        <f>'2. Termes '!U334</f>
        <v>0</v>
      </c>
      <c r="K312" s="70">
        <f>'2. Termes '!V334</f>
        <v>0</v>
      </c>
      <c r="L312" s="66">
        <f>'2. Termes '!W334</f>
        <v>0</v>
      </c>
      <c r="M312" s="66">
        <f>'2. Termes '!Z334</f>
        <v>0</v>
      </c>
      <c r="N312" s="67">
        <f>'2. Termes '!AC334</f>
        <v>0</v>
      </c>
      <c r="O312" s="81">
        <f>'2. Termes '!AJ334</f>
        <v>0</v>
      </c>
      <c r="P312" s="72">
        <f>'2. Termes '!AK334</f>
        <v>0</v>
      </c>
      <c r="Q312" s="71">
        <f>'2. Termes '!AL334</f>
        <v>0</v>
      </c>
      <c r="R312" s="158">
        <f>'2. Termes '!AG334</f>
        <v>0</v>
      </c>
    </row>
    <row r="313" spans="2:18" ht="25" customHeight="1" x14ac:dyDescent="0.35">
      <c r="B313" s="180" t="str">
        <f>IF(ISBLANK(Tableau25[[#This Row],[Date de signature]]),"",UPPER(TEXT(Tableau25[[#This Row],[Date de signature]],"AAAA")))</f>
        <v>1900</v>
      </c>
      <c r="C313" s="180" t="str">
        <f>IF(ISBLANK(Tableau25[[#This Row],[Date de signature]]),"",UPPER(TEXT(Tableau25[[#This Row],[Date de signature]],"mmm")))</f>
        <v>JANV</v>
      </c>
      <c r="D313" s="62">
        <f>'2. Termes '!C335</f>
        <v>0</v>
      </c>
      <c r="E313" s="82">
        <f>'2. Termes '!F335</f>
        <v>0</v>
      </c>
      <c r="F313" s="63">
        <f>'2. Termes '!G335</f>
        <v>0</v>
      </c>
      <c r="G313" s="80">
        <f>'2. Termes '!H335</f>
        <v>0</v>
      </c>
      <c r="H313" s="80">
        <f>'2. Termes '!I335</f>
        <v>0</v>
      </c>
      <c r="I313" s="64">
        <f>'2. Termes '!J335</f>
        <v>0</v>
      </c>
      <c r="J313" s="65">
        <f>'2. Termes '!U335</f>
        <v>0</v>
      </c>
      <c r="K313" s="70">
        <f>'2. Termes '!V335</f>
        <v>0</v>
      </c>
      <c r="L313" s="66">
        <f>'2. Termes '!W335</f>
        <v>0</v>
      </c>
      <c r="M313" s="66">
        <f>'2. Termes '!Z335</f>
        <v>0</v>
      </c>
      <c r="N313" s="67">
        <f>'2. Termes '!AC335</f>
        <v>0</v>
      </c>
      <c r="O313" s="81">
        <f>'2. Termes '!AJ335</f>
        <v>0</v>
      </c>
      <c r="P313" s="72">
        <f>'2. Termes '!AK335</f>
        <v>0</v>
      </c>
      <c r="Q313" s="71">
        <f>'2. Termes '!AL335</f>
        <v>0</v>
      </c>
      <c r="R313" s="158">
        <f>'2. Termes '!AG335</f>
        <v>0</v>
      </c>
    </row>
    <row r="314" spans="2:18" ht="25" customHeight="1" x14ac:dyDescent="0.35">
      <c r="B314" s="180" t="str">
        <f>IF(ISBLANK(Tableau25[[#This Row],[Date de signature]]),"",UPPER(TEXT(Tableau25[[#This Row],[Date de signature]],"AAAA")))</f>
        <v>1900</v>
      </c>
      <c r="C314" s="180" t="str">
        <f>IF(ISBLANK(Tableau25[[#This Row],[Date de signature]]),"",UPPER(TEXT(Tableau25[[#This Row],[Date de signature]],"mmm")))</f>
        <v>JANV</v>
      </c>
      <c r="D314" s="62">
        <f>'2. Termes '!C336</f>
        <v>0</v>
      </c>
      <c r="E314" s="82">
        <f>'2. Termes '!F336</f>
        <v>0</v>
      </c>
      <c r="F314" s="63">
        <f>'2. Termes '!G336</f>
        <v>0</v>
      </c>
      <c r="G314" s="80">
        <f>'2. Termes '!H336</f>
        <v>0</v>
      </c>
      <c r="H314" s="80">
        <f>'2. Termes '!I336</f>
        <v>0</v>
      </c>
      <c r="I314" s="64">
        <f>'2. Termes '!J336</f>
        <v>0</v>
      </c>
      <c r="J314" s="65">
        <f>'2. Termes '!U336</f>
        <v>0</v>
      </c>
      <c r="K314" s="70">
        <f>'2. Termes '!V336</f>
        <v>0</v>
      </c>
      <c r="L314" s="66">
        <f>'2. Termes '!W336</f>
        <v>0</v>
      </c>
      <c r="M314" s="66">
        <f>'2. Termes '!Z336</f>
        <v>0</v>
      </c>
      <c r="N314" s="67">
        <f>'2. Termes '!AC336</f>
        <v>0</v>
      </c>
      <c r="O314" s="81">
        <f>'2. Termes '!AJ336</f>
        <v>0</v>
      </c>
      <c r="P314" s="72">
        <f>'2. Termes '!AK336</f>
        <v>0</v>
      </c>
      <c r="Q314" s="71">
        <f>'2. Termes '!AL336</f>
        <v>0</v>
      </c>
      <c r="R314" s="158">
        <f>'2. Termes '!AG336</f>
        <v>0</v>
      </c>
    </row>
    <row r="315" spans="2:18" ht="25" customHeight="1" x14ac:dyDescent="0.35">
      <c r="B315" s="180" t="str">
        <f>IF(ISBLANK(Tableau25[[#This Row],[Date de signature]]),"",UPPER(TEXT(Tableau25[[#This Row],[Date de signature]],"AAAA")))</f>
        <v>1900</v>
      </c>
      <c r="C315" s="180" t="str">
        <f>IF(ISBLANK(Tableau25[[#This Row],[Date de signature]]),"",UPPER(TEXT(Tableau25[[#This Row],[Date de signature]],"mmm")))</f>
        <v>JANV</v>
      </c>
      <c r="D315" s="62">
        <f>'2. Termes '!C337</f>
        <v>0</v>
      </c>
      <c r="E315" s="82">
        <f>'2. Termes '!F337</f>
        <v>0</v>
      </c>
      <c r="F315" s="63">
        <f>'2. Termes '!G337</f>
        <v>0</v>
      </c>
      <c r="G315" s="80">
        <f>'2. Termes '!H337</f>
        <v>0</v>
      </c>
      <c r="H315" s="80">
        <f>'2. Termes '!I337</f>
        <v>0</v>
      </c>
      <c r="I315" s="64">
        <f>'2. Termes '!J337</f>
        <v>0</v>
      </c>
      <c r="J315" s="65">
        <f>'2. Termes '!U337</f>
        <v>0</v>
      </c>
      <c r="K315" s="70">
        <f>'2. Termes '!V337</f>
        <v>0</v>
      </c>
      <c r="L315" s="66">
        <f>'2. Termes '!W337</f>
        <v>0</v>
      </c>
      <c r="M315" s="66">
        <f>'2. Termes '!Z337</f>
        <v>0</v>
      </c>
      <c r="N315" s="67">
        <f>'2. Termes '!AC337</f>
        <v>0</v>
      </c>
      <c r="O315" s="81">
        <f>'2. Termes '!AJ337</f>
        <v>0</v>
      </c>
      <c r="P315" s="72">
        <f>'2. Termes '!AK337</f>
        <v>0</v>
      </c>
      <c r="Q315" s="71">
        <f>'2. Termes '!AL337</f>
        <v>0</v>
      </c>
      <c r="R315" s="158">
        <f>'2. Termes '!AG337</f>
        <v>0</v>
      </c>
    </row>
    <row r="316" spans="2:18" ht="25" customHeight="1" x14ac:dyDescent="0.35">
      <c r="B316" s="180" t="str">
        <f>IF(ISBLANK(Tableau25[[#This Row],[Date de signature]]),"",UPPER(TEXT(Tableau25[[#This Row],[Date de signature]],"AAAA")))</f>
        <v>1900</v>
      </c>
      <c r="C316" s="180" t="str">
        <f>IF(ISBLANK(Tableau25[[#This Row],[Date de signature]]),"",UPPER(TEXT(Tableau25[[#This Row],[Date de signature]],"mmm")))</f>
        <v>JANV</v>
      </c>
      <c r="D316" s="62">
        <f>'2. Termes '!C338</f>
        <v>0</v>
      </c>
      <c r="E316" s="82">
        <f>'2. Termes '!F338</f>
        <v>0</v>
      </c>
      <c r="F316" s="63">
        <f>'2. Termes '!G338</f>
        <v>0</v>
      </c>
      <c r="G316" s="80">
        <f>'2. Termes '!H338</f>
        <v>0</v>
      </c>
      <c r="H316" s="80">
        <f>'2. Termes '!I338</f>
        <v>0</v>
      </c>
      <c r="I316" s="64">
        <f>'2. Termes '!J338</f>
        <v>0</v>
      </c>
      <c r="J316" s="65">
        <f>'2. Termes '!U338</f>
        <v>0</v>
      </c>
      <c r="K316" s="70">
        <f>'2. Termes '!V338</f>
        <v>0</v>
      </c>
      <c r="L316" s="66">
        <f>'2. Termes '!W338</f>
        <v>0</v>
      </c>
      <c r="M316" s="66">
        <f>'2. Termes '!Z338</f>
        <v>0</v>
      </c>
      <c r="N316" s="67">
        <f>'2. Termes '!AC338</f>
        <v>0</v>
      </c>
      <c r="O316" s="81">
        <f>'2. Termes '!AJ338</f>
        <v>0</v>
      </c>
      <c r="P316" s="72">
        <f>'2. Termes '!AK338</f>
        <v>0</v>
      </c>
      <c r="Q316" s="71">
        <f>'2. Termes '!AL338</f>
        <v>0</v>
      </c>
      <c r="R316" s="158">
        <f>'2. Termes '!AG338</f>
        <v>0</v>
      </c>
    </row>
    <row r="317" spans="2:18" ht="25" customHeight="1" x14ac:dyDescent="0.35">
      <c r="B317" s="180" t="str">
        <f>IF(ISBLANK(Tableau25[[#This Row],[Date de signature]]),"",UPPER(TEXT(Tableau25[[#This Row],[Date de signature]],"AAAA")))</f>
        <v>1900</v>
      </c>
      <c r="C317" s="180" t="str">
        <f>IF(ISBLANK(Tableau25[[#This Row],[Date de signature]]),"",UPPER(TEXT(Tableau25[[#This Row],[Date de signature]],"mmm")))</f>
        <v>JANV</v>
      </c>
      <c r="D317" s="62">
        <f>'2. Termes '!C339</f>
        <v>0</v>
      </c>
      <c r="E317" s="82">
        <f>'2. Termes '!F339</f>
        <v>0</v>
      </c>
      <c r="F317" s="63">
        <f>'2. Termes '!G339</f>
        <v>0</v>
      </c>
      <c r="G317" s="80">
        <f>'2. Termes '!H339</f>
        <v>0</v>
      </c>
      <c r="H317" s="80">
        <f>'2. Termes '!I339</f>
        <v>0</v>
      </c>
      <c r="I317" s="64">
        <f>'2. Termes '!J339</f>
        <v>0</v>
      </c>
      <c r="J317" s="65">
        <f>'2. Termes '!U339</f>
        <v>0</v>
      </c>
      <c r="K317" s="70">
        <f>'2. Termes '!V339</f>
        <v>0</v>
      </c>
      <c r="L317" s="66">
        <f>'2. Termes '!W339</f>
        <v>0</v>
      </c>
      <c r="M317" s="66">
        <f>'2. Termes '!Z339</f>
        <v>0</v>
      </c>
      <c r="N317" s="67">
        <f>'2. Termes '!AC339</f>
        <v>0</v>
      </c>
      <c r="O317" s="81">
        <f>'2. Termes '!AJ339</f>
        <v>0</v>
      </c>
      <c r="P317" s="72">
        <f>'2. Termes '!AK339</f>
        <v>0</v>
      </c>
      <c r="Q317" s="71">
        <f>'2. Termes '!AL339</f>
        <v>0</v>
      </c>
      <c r="R317" s="158">
        <f>'2. Termes '!AG339</f>
        <v>0</v>
      </c>
    </row>
    <row r="318" spans="2:18" ht="25" customHeight="1" x14ac:dyDescent="0.35">
      <c r="B318" s="180" t="str">
        <f>IF(ISBLANK(Tableau25[[#This Row],[Date de signature]]),"",UPPER(TEXT(Tableau25[[#This Row],[Date de signature]],"AAAA")))</f>
        <v>1900</v>
      </c>
      <c r="C318" s="180" t="str">
        <f>IF(ISBLANK(Tableau25[[#This Row],[Date de signature]]),"",UPPER(TEXT(Tableau25[[#This Row],[Date de signature]],"mmm")))</f>
        <v>JANV</v>
      </c>
      <c r="D318" s="62">
        <f>'2. Termes '!C340</f>
        <v>0</v>
      </c>
      <c r="E318" s="82">
        <f>'2. Termes '!F340</f>
        <v>0</v>
      </c>
      <c r="F318" s="63">
        <f>'2. Termes '!G340</f>
        <v>0</v>
      </c>
      <c r="G318" s="80">
        <f>'2. Termes '!H340</f>
        <v>0</v>
      </c>
      <c r="H318" s="80">
        <f>'2. Termes '!I340</f>
        <v>0</v>
      </c>
      <c r="I318" s="64">
        <f>'2. Termes '!J340</f>
        <v>0</v>
      </c>
      <c r="J318" s="65">
        <f>'2. Termes '!U340</f>
        <v>0</v>
      </c>
      <c r="K318" s="70">
        <f>'2. Termes '!V340</f>
        <v>0</v>
      </c>
      <c r="L318" s="66">
        <f>'2. Termes '!W340</f>
        <v>0</v>
      </c>
      <c r="M318" s="66">
        <f>'2. Termes '!Z340</f>
        <v>0</v>
      </c>
      <c r="N318" s="67">
        <f>'2. Termes '!AC340</f>
        <v>0</v>
      </c>
      <c r="O318" s="81">
        <f>'2. Termes '!AJ340</f>
        <v>0</v>
      </c>
      <c r="P318" s="72">
        <f>'2. Termes '!AK340</f>
        <v>0</v>
      </c>
      <c r="Q318" s="71">
        <f>'2. Termes '!AL340</f>
        <v>0</v>
      </c>
      <c r="R318" s="158">
        <f>'2. Termes '!AG340</f>
        <v>0</v>
      </c>
    </row>
    <row r="319" spans="2:18" ht="25" customHeight="1" x14ac:dyDescent="0.35">
      <c r="B319" s="180" t="str">
        <f>IF(ISBLANK(Tableau25[[#This Row],[Date de signature]]),"",UPPER(TEXT(Tableau25[[#This Row],[Date de signature]],"AAAA")))</f>
        <v>1900</v>
      </c>
      <c r="C319" s="180" t="str">
        <f>IF(ISBLANK(Tableau25[[#This Row],[Date de signature]]),"",UPPER(TEXT(Tableau25[[#This Row],[Date de signature]],"mmm")))</f>
        <v>JANV</v>
      </c>
      <c r="D319" s="62">
        <f>'2. Termes '!C341</f>
        <v>0</v>
      </c>
      <c r="E319" s="82">
        <f>'2. Termes '!F341</f>
        <v>0</v>
      </c>
      <c r="F319" s="63">
        <f>'2. Termes '!G341</f>
        <v>0</v>
      </c>
      <c r="G319" s="80">
        <f>'2. Termes '!H341</f>
        <v>0</v>
      </c>
      <c r="H319" s="80">
        <f>'2. Termes '!I341</f>
        <v>0</v>
      </c>
      <c r="I319" s="64">
        <f>'2. Termes '!J341</f>
        <v>0</v>
      </c>
      <c r="J319" s="65">
        <f>'2. Termes '!U341</f>
        <v>0</v>
      </c>
      <c r="K319" s="70">
        <f>'2. Termes '!V341</f>
        <v>0</v>
      </c>
      <c r="L319" s="66">
        <f>'2. Termes '!W341</f>
        <v>0</v>
      </c>
      <c r="M319" s="66">
        <f>'2. Termes '!Z341</f>
        <v>0</v>
      </c>
      <c r="N319" s="67">
        <f>'2. Termes '!AC341</f>
        <v>0</v>
      </c>
      <c r="O319" s="81">
        <f>'2. Termes '!AJ341</f>
        <v>0</v>
      </c>
      <c r="P319" s="72">
        <f>'2. Termes '!AK341</f>
        <v>0</v>
      </c>
      <c r="Q319" s="71">
        <f>'2. Termes '!AL341</f>
        <v>0</v>
      </c>
      <c r="R319" s="158">
        <f>'2. Termes '!AG341</f>
        <v>0</v>
      </c>
    </row>
    <row r="320" spans="2:18" ht="25" customHeight="1" x14ac:dyDescent="0.35">
      <c r="B320" s="180" t="str">
        <f>IF(ISBLANK(Tableau25[[#This Row],[Date de signature]]),"",UPPER(TEXT(Tableau25[[#This Row],[Date de signature]],"AAAA")))</f>
        <v>1900</v>
      </c>
      <c r="C320" s="180" t="str">
        <f>IF(ISBLANK(Tableau25[[#This Row],[Date de signature]]),"",UPPER(TEXT(Tableau25[[#This Row],[Date de signature]],"mmm")))</f>
        <v>JANV</v>
      </c>
      <c r="D320" s="62">
        <f>'2. Termes '!C342</f>
        <v>0</v>
      </c>
      <c r="E320" s="82">
        <f>'2. Termes '!F342</f>
        <v>0</v>
      </c>
      <c r="F320" s="63">
        <f>'2. Termes '!G342</f>
        <v>0</v>
      </c>
      <c r="G320" s="80">
        <f>'2. Termes '!H342</f>
        <v>0</v>
      </c>
      <c r="H320" s="80">
        <f>'2. Termes '!I342</f>
        <v>0</v>
      </c>
      <c r="I320" s="64">
        <f>'2. Termes '!J342</f>
        <v>0</v>
      </c>
      <c r="J320" s="65">
        <f>'2. Termes '!U342</f>
        <v>0</v>
      </c>
      <c r="K320" s="70">
        <f>'2. Termes '!V342</f>
        <v>0</v>
      </c>
      <c r="L320" s="66">
        <f>'2. Termes '!W342</f>
        <v>0</v>
      </c>
      <c r="M320" s="66">
        <f>'2. Termes '!Z342</f>
        <v>0</v>
      </c>
      <c r="N320" s="67">
        <f>'2. Termes '!AC342</f>
        <v>0</v>
      </c>
      <c r="O320" s="81">
        <f>'2. Termes '!AJ342</f>
        <v>0</v>
      </c>
      <c r="P320" s="72">
        <f>'2. Termes '!AK342</f>
        <v>0</v>
      </c>
      <c r="Q320" s="71">
        <f>'2. Termes '!AL342</f>
        <v>0</v>
      </c>
      <c r="R320" s="158">
        <f>'2. Termes '!AG342</f>
        <v>0</v>
      </c>
    </row>
    <row r="321" spans="2:18" ht="25" customHeight="1" x14ac:dyDescent="0.35">
      <c r="B321" s="180" t="str">
        <f>IF(ISBLANK(Tableau25[[#This Row],[Date de signature]]),"",UPPER(TEXT(Tableau25[[#This Row],[Date de signature]],"AAAA")))</f>
        <v>1900</v>
      </c>
      <c r="C321" s="180" t="str">
        <f>IF(ISBLANK(Tableau25[[#This Row],[Date de signature]]),"",UPPER(TEXT(Tableau25[[#This Row],[Date de signature]],"mmm")))</f>
        <v>JANV</v>
      </c>
      <c r="D321" s="62">
        <f>'2. Termes '!C343</f>
        <v>0</v>
      </c>
      <c r="E321" s="82">
        <f>'2. Termes '!F343</f>
        <v>0</v>
      </c>
      <c r="F321" s="63">
        <f>'2. Termes '!G343</f>
        <v>0</v>
      </c>
      <c r="G321" s="80">
        <f>'2. Termes '!H343</f>
        <v>0</v>
      </c>
      <c r="H321" s="80">
        <f>'2. Termes '!I343</f>
        <v>0</v>
      </c>
      <c r="I321" s="64">
        <f>'2. Termes '!J343</f>
        <v>0</v>
      </c>
      <c r="J321" s="65">
        <f>'2. Termes '!U343</f>
        <v>0</v>
      </c>
      <c r="K321" s="70">
        <f>'2. Termes '!V343</f>
        <v>0</v>
      </c>
      <c r="L321" s="66">
        <f>'2. Termes '!W343</f>
        <v>0</v>
      </c>
      <c r="M321" s="66">
        <f>'2. Termes '!Z343</f>
        <v>0</v>
      </c>
      <c r="N321" s="67">
        <f>'2. Termes '!AC343</f>
        <v>0</v>
      </c>
      <c r="O321" s="81">
        <f>'2. Termes '!AJ343</f>
        <v>0</v>
      </c>
      <c r="P321" s="72">
        <f>'2. Termes '!AK343</f>
        <v>0</v>
      </c>
      <c r="Q321" s="71">
        <f>'2. Termes '!AL343</f>
        <v>0</v>
      </c>
      <c r="R321" s="158">
        <f>'2. Termes '!AG343</f>
        <v>0</v>
      </c>
    </row>
    <row r="322" spans="2:18" ht="25" customHeight="1" x14ac:dyDescent="0.35">
      <c r="B322" s="180" t="str">
        <f>IF(ISBLANK(Tableau25[[#This Row],[Date de signature]]),"",UPPER(TEXT(Tableau25[[#This Row],[Date de signature]],"AAAA")))</f>
        <v>1900</v>
      </c>
      <c r="C322" s="180" t="str">
        <f>IF(ISBLANK(Tableau25[[#This Row],[Date de signature]]),"",UPPER(TEXT(Tableau25[[#This Row],[Date de signature]],"mmm")))</f>
        <v>JANV</v>
      </c>
      <c r="D322" s="62">
        <f>'2. Termes '!C344</f>
        <v>0</v>
      </c>
      <c r="E322" s="82">
        <f>'2. Termes '!F344</f>
        <v>0</v>
      </c>
      <c r="F322" s="63">
        <f>'2. Termes '!G344</f>
        <v>0</v>
      </c>
      <c r="G322" s="80">
        <f>'2. Termes '!H344</f>
        <v>0</v>
      </c>
      <c r="H322" s="80">
        <f>'2. Termes '!I344</f>
        <v>0</v>
      </c>
      <c r="I322" s="64">
        <f>'2. Termes '!J344</f>
        <v>0</v>
      </c>
      <c r="J322" s="65">
        <f>'2. Termes '!U344</f>
        <v>0</v>
      </c>
      <c r="K322" s="70">
        <f>'2. Termes '!V344</f>
        <v>0</v>
      </c>
      <c r="L322" s="66">
        <f>'2. Termes '!W344</f>
        <v>0</v>
      </c>
      <c r="M322" s="66">
        <f>'2. Termes '!Z344</f>
        <v>0</v>
      </c>
      <c r="N322" s="67">
        <f>'2. Termes '!AC344</f>
        <v>0</v>
      </c>
      <c r="O322" s="81">
        <f>'2. Termes '!AJ344</f>
        <v>0</v>
      </c>
      <c r="P322" s="72">
        <f>'2. Termes '!AK344</f>
        <v>0</v>
      </c>
      <c r="Q322" s="71">
        <f>'2. Termes '!AL344</f>
        <v>0</v>
      </c>
      <c r="R322" s="158">
        <f>'2. Termes '!AG344</f>
        <v>0</v>
      </c>
    </row>
    <row r="323" spans="2:18" ht="25" customHeight="1" x14ac:dyDescent="0.35">
      <c r="B323" s="180" t="str">
        <f>IF(ISBLANK(Tableau25[[#This Row],[Date de signature]]),"",UPPER(TEXT(Tableau25[[#This Row],[Date de signature]],"AAAA")))</f>
        <v>1900</v>
      </c>
      <c r="C323" s="180" t="str">
        <f>IF(ISBLANK(Tableau25[[#This Row],[Date de signature]]),"",UPPER(TEXT(Tableau25[[#This Row],[Date de signature]],"mmm")))</f>
        <v>JANV</v>
      </c>
      <c r="D323" s="62">
        <f>'2. Termes '!C345</f>
        <v>0</v>
      </c>
      <c r="E323" s="82">
        <f>'2. Termes '!F345</f>
        <v>0</v>
      </c>
      <c r="F323" s="63">
        <f>'2. Termes '!G345</f>
        <v>0</v>
      </c>
      <c r="G323" s="80">
        <f>'2. Termes '!H345</f>
        <v>0</v>
      </c>
      <c r="H323" s="80">
        <f>'2. Termes '!I345</f>
        <v>0</v>
      </c>
      <c r="I323" s="64">
        <f>'2. Termes '!J345</f>
        <v>0</v>
      </c>
      <c r="J323" s="65">
        <f>'2. Termes '!U345</f>
        <v>0</v>
      </c>
      <c r="K323" s="70">
        <f>'2. Termes '!V345</f>
        <v>0</v>
      </c>
      <c r="L323" s="66">
        <f>'2. Termes '!W345</f>
        <v>0</v>
      </c>
      <c r="M323" s="66">
        <f>'2. Termes '!Z345</f>
        <v>0</v>
      </c>
      <c r="N323" s="67">
        <f>'2. Termes '!AC345</f>
        <v>0</v>
      </c>
      <c r="O323" s="81">
        <f>'2. Termes '!AJ345</f>
        <v>0</v>
      </c>
      <c r="P323" s="72">
        <f>'2. Termes '!AK345</f>
        <v>0</v>
      </c>
      <c r="Q323" s="71">
        <f>'2. Termes '!AL345</f>
        <v>0</v>
      </c>
      <c r="R323" s="158">
        <f>'2. Termes '!AG345</f>
        <v>0</v>
      </c>
    </row>
    <row r="324" spans="2:18" ht="25" customHeight="1" x14ac:dyDescent="0.35">
      <c r="B324" s="180" t="str">
        <f>IF(ISBLANK(Tableau25[[#This Row],[Date de signature]]),"",UPPER(TEXT(Tableau25[[#This Row],[Date de signature]],"AAAA")))</f>
        <v>1900</v>
      </c>
      <c r="C324" s="180" t="str">
        <f>IF(ISBLANK(Tableau25[[#This Row],[Date de signature]]),"",UPPER(TEXT(Tableau25[[#This Row],[Date de signature]],"mmm")))</f>
        <v>JANV</v>
      </c>
      <c r="D324" s="62">
        <f>'2. Termes '!C346</f>
        <v>0</v>
      </c>
      <c r="E324" s="82">
        <f>'2. Termes '!F346</f>
        <v>0</v>
      </c>
      <c r="F324" s="63">
        <f>'2. Termes '!G346</f>
        <v>0</v>
      </c>
      <c r="G324" s="80">
        <f>'2. Termes '!H346</f>
        <v>0</v>
      </c>
      <c r="H324" s="80">
        <f>'2. Termes '!I346</f>
        <v>0</v>
      </c>
      <c r="I324" s="64">
        <f>'2. Termes '!J346</f>
        <v>0</v>
      </c>
      <c r="J324" s="65">
        <f>'2. Termes '!U346</f>
        <v>0</v>
      </c>
      <c r="K324" s="70">
        <f>'2. Termes '!V346</f>
        <v>0</v>
      </c>
      <c r="L324" s="66">
        <f>'2. Termes '!W346</f>
        <v>0</v>
      </c>
      <c r="M324" s="66">
        <f>'2. Termes '!Z346</f>
        <v>0</v>
      </c>
      <c r="N324" s="67">
        <f>'2. Termes '!AC346</f>
        <v>0</v>
      </c>
      <c r="O324" s="81">
        <f>'2. Termes '!AJ346</f>
        <v>0</v>
      </c>
      <c r="P324" s="72">
        <f>'2. Termes '!AK346</f>
        <v>0</v>
      </c>
      <c r="Q324" s="71">
        <f>'2. Termes '!AL346</f>
        <v>0</v>
      </c>
      <c r="R324" s="158">
        <f>'2. Termes '!AG346</f>
        <v>0</v>
      </c>
    </row>
    <row r="325" spans="2:18" ht="25" customHeight="1" x14ac:dyDescent="0.35">
      <c r="B325" s="180" t="str">
        <f>IF(ISBLANK(Tableau25[[#This Row],[Date de signature]]),"",UPPER(TEXT(Tableau25[[#This Row],[Date de signature]],"AAAA")))</f>
        <v>1900</v>
      </c>
      <c r="C325" s="180" t="str">
        <f>IF(ISBLANK(Tableau25[[#This Row],[Date de signature]]),"",UPPER(TEXT(Tableau25[[#This Row],[Date de signature]],"mmm")))</f>
        <v>JANV</v>
      </c>
      <c r="D325" s="62">
        <f>'2. Termes '!C347</f>
        <v>0</v>
      </c>
      <c r="E325" s="82">
        <f>'2. Termes '!F347</f>
        <v>0</v>
      </c>
      <c r="F325" s="63">
        <f>'2. Termes '!G347</f>
        <v>0</v>
      </c>
      <c r="G325" s="80">
        <f>'2. Termes '!H347</f>
        <v>0</v>
      </c>
      <c r="H325" s="80">
        <f>'2. Termes '!I347</f>
        <v>0</v>
      </c>
      <c r="I325" s="64">
        <f>'2. Termes '!J347</f>
        <v>0</v>
      </c>
      <c r="J325" s="65">
        <f>'2. Termes '!U347</f>
        <v>0</v>
      </c>
      <c r="K325" s="70">
        <f>'2. Termes '!V347</f>
        <v>0</v>
      </c>
      <c r="L325" s="66">
        <f>'2. Termes '!W347</f>
        <v>0</v>
      </c>
      <c r="M325" s="66">
        <f>'2. Termes '!Z347</f>
        <v>0</v>
      </c>
      <c r="N325" s="67">
        <f>'2. Termes '!AC347</f>
        <v>0</v>
      </c>
      <c r="O325" s="81">
        <f>'2. Termes '!AJ347</f>
        <v>0</v>
      </c>
      <c r="P325" s="72">
        <f>'2. Termes '!AK347</f>
        <v>0</v>
      </c>
      <c r="Q325" s="71">
        <f>'2. Termes '!AL347</f>
        <v>0</v>
      </c>
      <c r="R325" s="158">
        <f>'2. Termes '!AG347</f>
        <v>0</v>
      </c>
    </row>
    <row r="326" spans="2:18" ht="25" customHeight="1" x14ac:dyDescent="0.35">
      <c r="B326" s="180" t="str">
        <f>IF(ISBLANK(Tableau25[[#This Row],[Date de signature]]),"",UPPER(TEXT(Tableau25[[#This Row],[Date de signature]],"AAAA")))</f>
        <v>1900</v>
      </c>
      <c r="C326" s="180" t="str">
        <f>IF(ISBLANK(Tableau25[[#This Row],[Date de signature]]),"",UPPER(TEXT(Tableau25[[#This Row],[Date de signature]],"mmm")))</f>
        <v>JANV</v>
      </c>
      <c r="D326" s="62">
        <f>'2. Termes '!C348</f>
        <v>0</v>
      </c>
      <c r="E326" s="82">
        <f>'2. Termes '!F348</f>
        <v>0</v>
      </c>
      <c r="F326" s="63">
        <f>'2. Termes '!G348</f>
        <v>0</v>
      </c>
      <c r="G326" s="80">
        <f>'2. Termes '!H348</f>
        <v>0</v>
      </c>
      <c r="H326" s="80">
        <f>'2. Termes '!I348</f>
        <v>0</v>
      </c>
      <c r="I326" s="64">
        <f>'2. Termes '!J348</f>
        <v>0</v>
      </c>
      <c r="J326" s="65">
        <f>'2. Termes '!U348</f>
        <v>0</v>
      </c>
      <c r="K326" s="70">
        <f>'2. Termes '!V348</f>
        <v>0</v>
      </c>
      <c r="L326" s="66">
        <f>'2. Termes '!W348</f>
        <v>0</v>
      </c>
      <c r="M326" s="66">
        <f>'2. Termes '!Z348</f>
        <v>0</v>
      </c>
      <c r="N326" s="67">
        <f>'2. Termes '!AC348</f>
        <v>0</v>
      </c>
      <c r="O326" s="81">
        <f>'2. Termes '!AJ348</f>
        <v>0</v>
      </c>
      <c r="P326" s="72">
        <f>'2. Termes '!AK348</f>
        <v>0</v>
      </c>
      <c r="Q326" s="71">
        <f>'2. Termes '!AL348</f>
        <v>0</v>
      </c>
      <c r="R326" s="158">
        <f>'2. Termes '!AG348</f>
        <v>0</v>
      </c>
    </row>
    <row r="327" spans="2:18" ht="25" customHeight="1" x14ac:dyDescent="0.35">
      <c r="B327" s="180" t="str">
        <f>IF(ISBLANK(Tableau25[[#This Row],[Date de signature]]),"",UPPER(TEXT(Tableau25[[#This Row],[Date de signature]],"AAAA")))</f>
        <v>1900</v>
      </c>
      <c r="C327" s="180" t="str">
        <f>IF(ISBLANK(Tableau25[[#This Row],[Date de signature]]),"",UPPER(TEXT(Tableau25[[#This Row],[Date de signature]],"mmm")))</f>
        <v>JANV</v>
      </c>
      <c r="D327" s="62">
        <f>'2. Termes '!C349</f>
        <v>0</v>
      </c>
      <c r="E327" s="82">
        <f>'2. Termes '!F349</f>
        <v>0</v>
      </c>
      <c r="F327" s="63">
        <f>'2. Termes '!G349</f>
        <v>0</v>
      </c>
      <c r="G327" s="80">
        <f>'2. Termes '!H349</f>
        <v>0</v>
      </c>
      <c r="H327" s="80">
        <f>'2. Termes '!I349</f>
        <v>0</v>
      </c>
      <c r="I327" s="64">
        <f>'2. Termes '!J349</f>
        <v>0</v>
      </c>
      <c r="J327" s="65">
        <f>'2. Termes '!U349</f>
        <v>0</v>
      </c>
      <c r="K327" s="70">
        <f>'2. Termes '!V349</f>
        <v>0</v>
      </c>
      <c r="L327" s="66">
        <f>'2. Termes '!W349</f>
        <v>0</v>
      </c>
      <c r="M327" s="66">
        <f>'2. Termes '!Z349</f>
        <v>0</v>
      </c>
      <c r="N327" s="67">
        <f>'2. Termes '!AC349</f>
        <v>0</v>
      </c>
      <c r="O327" s="81">
        <f>'2. Termes '!AJ349</f>
        <v>0</v>
      </c>
      <c r="P327" s="72">
        <f>'2. Termes '!AK349</f>
        <v>0</v>
      </c>
      <c r="Q327" s="71">
        <f>'2. Termes '!AL349</f>
        <v>0</v>
      </c>
      <c r="R327" s="158">
        <f>'2. Termes '!AG349</f>
        <v>0</v>
      </c>
    </row>
    <row r="328" spans="2:18" ht="25" customHeight="1" x14ac:dyDescent="0.35">
      <c r="B328" s="180" t="str">
        <f>IF(ISBLANK(Tableau25[[#This Row],[Date de signature]]),"",UPPER(TEXT(Tableau25[[#This Row],[Date de signature]],"AAAA")))</f>
        <v>1900</v>
      </c>
      <c r="C328" s="180" t="str">
        <f>IF(ISBLANK(Tableau25[[#This Row],[Date de signature]]),"",UPPER(TEXT(Tableau25[[#This Row],[Date de signature]],"mmm")))</f>
        <v>JANV</v>
      </c>
      <c r="D328" s="62">
        <f>'2. Termes '!C350</f>
        <v>0</v>
      </c>
      <c r="E328" s="82">
        <f>'2. Termes '!F350</f>
        <v>0</v>
      </c>
      <c r="F328" s="63">
        <f>'2. Termes '!G350</f>
        <v>0</v>
      </c>
      <c r="G328" s="80">
        <f>'2. Termes '!H350</f>
        <v>0</v>
      </c>
      <c r="H328" s="80">
        <f>'2. Termes '!I350</f>
        <v>0</v>
      </c>
      <c r="I328" s="64">
        <f>'2. Termes '!J350</f>
        <v>0</v>
      </c>
      <c r="J328" s="65">
        <f>'2. Termes '!U350</f>
        <v>0</v>
      </c>
      <c r="K328" s="70">
        <f>'2. Termes '!V350</f>
        <v>0</v>
      </c>
      <c r="L328" s="66">
        <f>'2. Termes '!W350</f>
        <v>0</v>
      </c>
      <c r="M328" s="66">
        <f>'2. Termes '!Z350</f>
        <v>0</v>
      </c>
      <c r="N328" s="67">
        <f>'2. Termes '!AC350</f>
        <v>0</v>
      </c>
      <c r="O328" s="81">
        <f>'2. Termes '!AJ350</f>
        <v>0</v>
      </c>
      <c r="P328" s="72">
        <f>'2. Termes '!AK350</f>
        <v>0</v>
      </c>
      <c r="Q328" s="71">
        <f>'2. Termes '!AL350</f>
        <v>0</v>
      </c>
      <c r="R328" s="158">
        <f>'2. Termes '!AG350</f>
        <v>0</v>
      </c>
    </row>
    <row r="329" spans="2:18" ht="25" customHeight="1" x14ac:dyDescent="0.35">
      <c r="B329" s="180" t="str">
        <f>IF(ISBLANK(Tableau25[[#This Row],[Date de signature]]),"",UPPER(TEXT(Tableau25[[#This Row],[Date de signature]],"AAAA")))</f>
        <v>1900</v>
      </c>
      <c r="C329" s="180" t="str">
        <f>IF(ISBLANK(Tableau25[[#This Row],[Date de signature]]),"",UPPER(TEXT(Tableau25[[#This Row],[Date de signature]],"mmm")))</f>
        <v>JANV</v>
      </c>
      <c r="D329" s="62">
        <f>'2. Termes '!C351</f>
        <v>0</v>
      </c>
      <c r="E329" s="82">
        <f>'2. Termes '!F351</f>
        <v>0</v>
      </c>
      <c r="F329" s="63">
        <f>'2. Termes '!G351</f>
        <v>0</v>
      </c>
      <c r="G329" s="80">
        <f>'2. Termes '!H351</f>
        <v>0</v>
      </c>
      <c r="H329" s="80">
        <f>'2. Termes '!I351</f>
        <v>0</v>
      </c>
      <c r="I329" s="64">
        <f>'2. Termes '!J351</f>
        <v>0</v>
      </c>
      <c r="J329" s="65">
        <f>'2. Termes '!U351</f>
        <v>0</v>
      </c>
      <c r="K329" s="70">
        <f>'2. Termes '!V351</f>
        <v>0</v>
      </c>
      <c r="L329" s="66">
        <f>'2. Termes '!W351</f>
        <v>0</v>
      </c>
      <c r="M329" s="66">
        <f>'2. Termes '!Z351</f>
        <v>0</v>
      </c>
      <c r="N329" s="67">
        <f>'2. Termes '!AC351</f>
        <v>0</v>
      </c>
      <c r="O329" s="81">
        <f>'2. Termes '!AJ351</f>
        <v>0</v>
      </c>
      <c r="P329" s="72">
        <f>'2. Termes '!AK351</f>
        <v>0</v>
      </c>
      <c r="Q329" s="71">
        <f>'2. Termes '!AL351</f>
        <v>0</v>
      </c>
      <c r="R329" s="158">
        <f>'2. Termes '!AG351</f>
        <v>0</v>
      </c>
    </row>
    <row r="330" spans="2:18" ht="25" customHeight="1" x14ac:dyDescent="0.35">
      <c r="B330" s="180" t="str">
        <f>IF(ISBLANK(Tableau25[[#This Row],[Date de signature]]),"",UPPER(TEXT(Tableau25[[#This Row],[Date de signature]],"AAAA")))</f>
        <v>1900</v>
      </c>
      <c r="C330" s="180" t="str">
        <f>IF(ISBLANK(Tableau25[[#This Row],[Date de signature]]),"",UPPER(TEXT(Tableau25[[#This Row],[Date de signature]],"mmm")))</f>
        <v>JANV</v>
      </c>
      <c r="D330" s="62">
        <f>'2. Termes '!C352</f>
        <v>0</v>
      </c>
      <c r="E330" s="82">
        <f>'2. Termes '!F352</f>
        <v>0</v>
      </c>
      <c r="F330" s="63">
        <f>'2. Termes '!G352</f>
        <v>0</v>
      </c>
      <c r="G330" s="80">
        <f>'2. Termes '!H352</f>
        <v>0</v>
      </c>
      <c r="H330" s="80">
        <f>'2. Termes '!I352</f>
        <v>0</v>
      </c>
      <c r="I330" s="64">
        <f>'2. Termes '!J352</f>
        <v>0</v>
      </c>
      <c r="J330" s="65">
        <f>'2. Termes '!U352</f>
        <v>0</v>
      </c>
      <c r="K330" s="70">
        <f>'2. Termes '!V352</f>
        <v>0</v>
      </c>
      <c r="L330" s="66">
        <f>'2. Termes '!W352</f>
        <v>0</v>
      </c>
      <c r="M330" s="66">
        <f>'2. Termes '!Z352</f>
        <v>0</v>
      </c>
      <c r="N330" s="67">
        <f>'2. Termes '!AC352</f>
        <v>0</v>
      </c>
      <c r="O330" s="81">
        <f>'2. Termes '!AJ352</f>
        <v>0</v>
      </c>
      <c r="P330" s="72">
        <f>'2. Termes '!AK352</f>
        <v>0</v>
      </c>
      <c r="Q330" s="71">
        <f>'2. Termes '!AL352</f>
        <v>0</v>
      </c>
      <c r="R330" s="158">
        <f>'2. Termes '!AG352</f>
        <v>0</v>
      </c>
    </row>
    <row r="331" spans="2:18" ht="25" customHeight="1" x14ac:dyDescent="0.35">
      <c r="B331" s="180" t="str">
        <f>IF(ISBLANK(Tableau25[[#This Row],[Date de signature]]),"",UPPER(TEXT(Tableau25[[#This Row],[Date de signature]],"AAAA")))</f>
        <v>1900</v>
      </c>
      <c r="C331" s="180" t="str">
        <f>IF(ISBLANK(Tableau25[[#This Row],[Date de signature]]),"",UPPER(TEXT(Tableau25[[#This Row],[Date de signature]],"mmm")))</f>
        <v>JANV</v>
      </c>
      <c r="D331" s="62">
        <f>'2. Termes '!C353</f>
        <v>0</v>
      </c>
      <c r="E331" s="82">
        <f>'2. Termes '!F353</f>
        <v>0</v>
      </c>
      <c r="F331" s="63">
        <f>'2. Termes '!G353</f>
        <v>0</v>
      </c>
      <c r="G331" s="80">
        <f>'2. Termes '!H353</f>
        <v>0</v>
      </c>
      <c r="H331" s="80">
        <f>'2. Termes '!I353</f>
        <v>0</v>
      </c>
      <c r="I331" s="64">
        <f>'2. Termes '!J353</f>
        <v>0</v>
      </c>
      <c r="J331" s="65">
        <f>'2. Termes '!U353</f>
        <v>0</v>
      </c>
      <c r="K331" s="70">
        <f>'2. Termes '!V353</f>
        <v>0</v>
      </c>
      <c r="L331" s="66">
        <f>'2. Termes '!W353</f>
        <v>0</v>
      </c>
      <c r="M331" s="66">
        <f>'2. Termes '!Z353</f>
        <v>0</v>
      </c>
      <c r="N331" s="67">
        <f>'2. Termes '!AC353</f>
        <v>0</v>
      </c>
      <c r="O331" s="81">
        <f>'2. Termes '!AJ353</f>
        <v>0</v>
      </c>
      <c r="P331" s="72">
        <f>'2. Termes '!AK353</f>
        <v>0</v>
      </c>
      <c r="Q331" s="71">
        <f>'2. Termes '!AL353</f>
        <v>0</v>
      </c>
      <c r="R331" s="158">
        <f>'2. Termes '!AG353</f>
        <v>0</v>
      </c>
    </row>
    <row r="332" spans="2:18" ht="25" customHeight="1" x14ac:dyDescent="0.35">
      <c r="B332" s="180" t="str">
        <f>IF(ISBLANK(Tableau25[[#This Row],[Date de signature]]),"",UPPER(TEXT(Tableau25[[#This Row],[Date de signature]],"AAAA")))</f>
        <v>1900</v>
      </c>
      <c r="C332" s="180" t="str">
        <f>IF(ISBLANK(Tableau25[[#This Row],[Date de signature]]),"",UPPER(TEXT(Tableau25[[#This Row],[Date de signature]],"mmm")))</f>
        <v>JANV</v>
      </c>
      <c r="D332" s="62">
        <f>'2. Termes '!C354</f>
        <v>0</v>
      </c>
      <c r="E332" s="82">
        <f>'2. Termes '!F354</f>
        <v>0</v>
      </c>
      <c r="F332" s="63">
        <f>'2. Termes '!G354</f>
        <v>0</v>
      </c>
      <c r="G332" s="80">
        <f>'2. Termes '!H354</f>
        <v>0</v>
      </c>
      <c r="H332" s="80">
        <f>'2. Termes '!I354</f>
        <v>0</v>
      </c>
      <c r="I332" s="64">
        <f>'2. Termes '!J354</f>
        <v>0</v>
      </c>
      <c r="J332" s="65">
        <f>'2. Termes '!U354</f>
        <v>0</v>
      </c>
      <c r="K332" s="70">
        <f>'2. Termes '!V354</f>
        <v>0</v>
      </c>
      <c r="L332" s="66">
        <f>'2. Termes '!W354</f>
        <v>0</v>
      </c>
      <c r="M332" s="66">
        <f>'2. Termes '!Z354</f>
        <v>0</v>
      </c>
      <c r="N332" s="67">
        <f>'2. Termes '!AC354</f>
        <v>0</v>
      </c>
      <c r="O332" s="81">
        <f>'2. Termes '!AJ354</f>
        <v>0</v>
      </c>
      <c r="P332" s="72">
        <f>'2. Termes '!AK354</f>
        <v>0</v>
      </c>
      <c r="Q332" s="71">
        <f>'2. Termes '!AL354</f>
        <v>0</v>
      </c>
      <c r="R332" s="158">
        <f>'2. Termes '!AG354</f>
        <v>0</v>
      </c>
    </row>
    <row r="333" spans="2:18" ht="25" customHeight="1" x14ac:dyDescent="0.35">
      <c r="B333" s="180" t="str">
        <f>IF(ISBLANK(Tableau25[[#This Row],[Date de signature]]),"",UPPER(TEXT(Tableau25[[#This Row],[Date de signature]],"AAAA")))</f>
        <v>1900</v>
      </c>
      <c r="C333" s="180" t="str">
        <f>IF(ISBLANK(Tableau25[[#This Row],[Date de signature]]),"",UPPER(TEXT(Tableau25[[#This Row],[Date de signature]],"mmm")))</f>
        <v>JANV</v>
      </c>
      <c r="D333" s="62">
        <f>'2. Termes '!C355</f>
        <v>0</v>
      </c>
      <c r="E333" s="82">
        <f>'2. Termes '!F355</f>
        <v>0</v>
      </c>
      <c r="F333" s="63">
        <f>'2. Termes '!G355</f>
        <v>0</v>
      </c>
      <c r="G333" s="80">
        <f>'2. Termes '!H355</f>
        <v>0</v>
      </c>
      <c r="H333" s="80">
        <f>'2. Termes '!I355</f>
        <v>0</v>
      </c>
      <c r="I333" s="64">
        <f>'2. Termes '!J355</f>
        <v>0</v>
      </c>
      <c r="J333" s="65">
        <f>'2. Termes '!U355</f>
        <v>0</v>
      </c>
      <c r="K333" s="70">
        <f>'2. Termes '!V355</f>
        <v>0</v>
      </c>
      <c r="L333" s="66">
        <f>'2. Termes '!W355</f>
        <v>0</v>
      </c>
      <c r="M333" s="66">
        <f>'2. Termes '!Z355</f>
        <v>0</v>
      </c>
      <c r="N333" s="67">
        <f>'2. Termes '!AC355</f>
        <v>0</v>
      </c>
      <c r="O333" s="81">
        <f>'2. Termes '!AJ355</f>
        <v>0</v>
      </c>
      <c r="P333" s="72">
        <f>'2. Termes '!AK355</f>
        <v>0</v>
      </c>
      <c r="Q333" s="71">
        <f>'2. Termes '!AL355</f>
        <v>0</v>
      </c>
      <c r="R333" s="158">
        <f>'2. Termes '!AG355</f>
        <v>0</v>
      </c>
    </row>
    <row r="334" spans="2:18" ht="25" customHeight="1" x14ac:dyDescent="0.35">
      <c r="B334" s="180" t="str">
        <f>IF(ISBLANK(Tableau25[[#This Row],[Date de signature]]),"",UPPER(TEXT(Tableau25[[#This Row],[Date de signature]],"AAAA")))</f>
        <v>1900</v>
      </c>
      <c r="C334" s="180" t="str">
        <f>IF(ISBLANK(Tableau25[[#This Row],[Date de signature]]),"",UPPER(TEXT(Tableau25[[#This Row],[Date de signature]],"mmm")))</f>
        <v>JANV</v>
      </c>
      <c r="D334" s="62">
        <f>'2. Termes '!C356</f>
        <v>0</v>
      </c>
      <c r="E334" s="82">
        <f>'2. Termes '!F356</f>
        <v>0</v>
      </c>
      <c r="F334" s="63">
        <f>'2. Termes '!G356</f>
        <v>0</v>
      </c>
      <c r="G334" s="80">
        <f>'2. Termes '!H356</f>
        <v>0</v>
      </c>
      <c r="H334" s="80">
        <f>'2. Termes '!I356</f>
        <v>0</v>
      </c>
      <c r="I334" s="64">
        <f>'2. Termes '!J356</f>
        <v>0</v>
      </c>
      <c r="J334" s="65">
        <f>'2. Termes '!U356</f>
        <v>0</v>
      </c>
      <c r="K334" s="70">
        <f>'2. Termes '!V356</f>
        <v>0</v>
      </c>
      <c r="L334" s="66">
        <f>'2. Termes '!W356</f>
        <v>0</v>
      </c>
      <c r="M334" s="66">
        <f>'2. Termes '!Z356</f>
        <v>0</v>
      </c>
      <c r="N334" s="67">
        <f>'2. Termes '!AC356</f>
        <v>0</v>
      </c>
      <c r="O334" s="81">
        <f>'2. Termes '!AJ356</f>
        <v>0</v>
      </c>
      <c r="P334" s="72">
        <f>'2. Termes '!AK356</f>
        <v>0</v>
      </c>
      <c r="Q334" s="71">
        <f>'2. Termes '!AL356</f>
        <v>0</v>
      </c>
      <c r="R334" s="158">
        <f>'2. Termes '!AG356</f>
        <v>0</v>
      </c>
    </row>
    <row r="335" spans="2:18" ht="25" customHeight="1" x14ac:dyDescent="0.35">
      <c r="B335" s="180" t="str">
        <f>IF(ISBLANK(Tableau25[[#This Row],[Date de signature]]),"",UPPER(TEXT(Tableau25[[#This Row],[Date de signature]],"AAAA")))</f>
        <v>1900</v>
      </c>
      <c r="C335" s="180" t="str">
        <f>IF(ISBLANK(Tableau25[[#This Row],[Date de signature]]),"",UPPER(TEXT(Tableau25[[#This Row],[Date de signature]],"mmm")))</f>
        <v>JANV</v>
      </c>
      <c r="D335" s="62">
        <f>'2. Termes '!C357</f>
        <v>0</v>
      </c>
      <c r="E335" s="82">
        <f>'2. Termes '!F357</f>
        <v>0</v>
      </c>
      <c r="F335" s="63">
        <f>'2. Termes '!G357</f>
        <v>0</v>
      </c>
      <c r="G335" s="80">
        <f>'2. Termes '!H357</f>
        <v>0</v>
      </c>
      <c r="H335" s="80">
        <f>'2. Termes '!I357</f>
        <v>0</v>
      </c>
      <c r="I335" s="64">
        <f>'2. Termes '!J357</f>
        <v>0</v>
      </c>
      <c r="J335" s="65">
        <f>'2. Termes '!U357</f>
        <v>0</v>
      </c>
      <c r="K335" s="70">
        <f>'2. Termes '!V357</f>
        <v>0</v>
      </c>
      <c r="L335" s="66">
        <f>'2. Termes '!W357</f>
        <v>0</v>
      </c>
      <c r="M335" s="66">
        <f>'2. Termes '!Z357</f>
        <v>0</v>
      </c>
      <c r="N335" s="67">
        <f>'2. Termes '!AC357</f>
        <v>0</v>
      </c>
      <c r="O335" s="81">
        <f>'2. Termes '!AJ357</f>
        <v>0</v>
      </c>
      <c r="P335" s="72">
        <f>'2. Termes '!AK357</f>
        <v>0</v>
      </c>
      <c r="Q335" s="71">
        <f>'2. Termes '!AL357</f>
        <v>0</v>
      </c>
      <c r="R335" s="158">
        <f>'2. Termes '!AG357</f>
        <v>0</v>
      </c>
    </row>
    <row r="336" spans="2:18" ht="25" customHeight="1" x14ac:dyDescent="0.35">
      <c r="B336" s="180" t="str">
        <f>IF(ISBLANK(Tableau25[[#This Row],[Date de signature]]),"",UPPER(TEXT(Tableau25[[#This Row],[Date de signature]],"AAAA")))</f>
        <v>1900</v>
      </c>
      <c r="C336" s="180" t="str">
        <f>IF(ISBLANK(Tableau25[[#This Row],[Date de signature]]),"",UPPER(TEXT(Tableau25[[#This Row],[Date de signature]],"mmm")))</f>
        <v>JANV</v>
      </c>
      <c r="D336" s="62">
        <f>'2. Termes '!C358</f>
        <v>0</v>
      </c>
      <c r="E336" s="82">
        <f>'2. Termes '!F358</f>
        <v>0</v>
      </c>
      <c r="F336" s="63">
        <f>'2. Termes '!G358</f>
        <v>0</v>
      </c>
      <c r="G336" s="80">
        <f>'2. Termes '!H358</f>
        <v>0</v>
      </c>
      <c r="H336" s="80">
        <f>'2. Termes '!I358</f>
        <v>0</v>
      </c>
      <c r="I336" s="64">
        <f>'2. Termes '!J358</f>
        <v>0</v>
      </c>
      <c r="J336" s="65">
        <f>'2. Termes '!U358</f>
        <v>0</v>
      </c>
      <c r="K336" s="70">
        <f>'2. Termes '!V358</f>
        <v>0</v>
      </c>
      <c r="L336" s="66">
        <f>'2. Termes '!W358</f>
        <v>0</v>
      </c>
      <c r="M336" s="66">
        <f>'2. Termes '!Z358</f>
        <v>0</v>
      </c>
      <c r="N336" s="67">
        <f>'2. Termes '!AC358</f>
        <v>0</v>
      </c>
      <c r="O336" s="81">
        <f>'2. Termes '!AJ358</f>
        <v>0</v>
      </c>
      <c r="P336" s="72">
        <f>'2. Termes '!AK358</f>
        <v>0</v>
      </c>
      <c r="Q336" s="71">
        <f>'2. Termes '!AL358</f>
        <v>0</v>
      </c>
      <c r="R336" s="158">
        <f>'2. Termes '!AG358</f>
        <v>0</v>
      </c>
    </row>
    <row r="337" spans="2:18" ht="25" customHeight="1" x14ac:dyDescent="0.35">
      <c r="B337" s="180" t="str">
        <f>IF(ISBLANK(Tableau25[[#This Row],[Date de signature]]),"",UPPER(TEXT(Tableau25[[#This Row],[Date de signature]],"AAAA")))</f>
        <v>1900</v>
      </c>
      <c r="C337" s="180" t="str">
        <f>IF(ISBLANK(Tableau25[[#This Row],[Date de signature]]),"",UPPER(TEXT(Tableau25[[#This Row],[Date de signature]],"mmm")))</f>
        <v>JANV</v>
      </c>
      <c r="D337" s="62">
        <f>'2. Termes '!C359</f>
        <v>0</v>
      </c>
      <c r="E337" s="82">
        <f>'2. Termes '!F359</f>
        <v>0</v>
      </c>
      <c r="F337" s="63">
        <f>'2. Termes '!G359</f>
        <v>0</v>
      </c>
      <c r="G337" s="80">
        <f>'2. Termes '!H359</f>
        <v>0</v>
      </c>
      <c r="H337" s="80">
        <f>'2. Termes '!I359</f>
        <v>0</v>
      </c>
      <c r="I337" s="64">
        <f>'2. Termes '!J359</f>
        <v>0</v>
      </c>
      <c r="J337" s="65">
        <f>'2. Termes '!U359</f>
        <v>0</v>
      </c>
      <c r="K337" s="70">
        <f>'2. Termes '!V359</f>
        <v>0</v>
      </c>
      <c r="L337" s="66">
        <f>'2. Termes '!W359</f>
        <v>0</v>
      </c>
      <c r="M337" s="66">
        <f>'2. Termes '!Z359</f>
        <v>0</v>
      </c>
      <c r="N337" s="67">
        <f>'2. Termes '!AC359</f>
        <v>0</v>
      </c>
      <c r="O337" s="81">
        <f>'2. Termes '!AJ359</f>
        <v>0</v>
      </c>
      <c r="P337" s="72">
        <f>'2. Termes '!AK359</f>
        <v>0</v>
      </c>
      <c r="Q337" s="71">
        <f>'2. Termes '!AL359</f>
        <v>0</v>
      </c>
      <c r="R337" s="158">
        <f>'2. Termes '!AG359</f>
        <v>0</v>
      </c>
    </row>
    <row r="338" spans="2:18" ht="25" customHeight="1" x14ac:dyDescent="0.35">
      <c r="B338" s="180" t="str">
        <f>IF(ISBLANK(Tableau25[[#This Row],[Date de signature]]),"",UPPER(TEXT(Tableau25[[#This Row],[Date de signature]],"AAAA")))</f>
        <v>1900</v>
      </c>
      <c r="C338" s="180" t="str">
        <f>IF(ISBLANK(Tableau25[[#This Row],[Date de signature]]),"",UPPER(TEXT(Tableau25[[#This Row],[Date de signature]],"mmm")))</f>
        <v>JANV</v>
      </c>
      <c r="D338" s="62">
        <f>'2. Termes '!C360</f>
        <v>0</v>
      </c>
      <c r="E338" s="82">
        <f>'2. Termes '!F360</f>
        <v>0</v>
      </c>
      <c r="F338" s="63">
        <f>'2. Termes '!G360</f>
        <v>0</v>
      </c>
      <c r="G338" s="80">
        <f>'2. Termes '!H360</f>
        <v>0</v>
      </c>
      <c r="H338" s="80">
        <f>'2. Termes '!I360</f>
        <v>0</v>
      </c>
      <c r="I338" s="64">
        <f>'2. Termes '!J360</f>
        <v>0</v>
      </c>
      <c r="J338" s="65">
        <f>'2. Termes '!U360</f>
        <v>0</v>
      </c>
      <c r="K338" s="70">
        <f>'2. Termes '!V360</f>
        <v>0</v>
      </c>
      <c r="L338" s="66">
        <f>'2. Termes '!W360</f>
        <v>0</v>
      </c>
      <c r="M338" s="66">
        <f>'2. Termes '!Z360</f>
        <v>0</v>
      </c>
      <c r="N338" s="67">
        <f>'2. Termes '!AC360</f>
        <v>0</v>
      </c>
      <c r="O338" s="81">
        <f>'2. Termes '!AJ360</f>
        <v>0</v>
      </c>
      <c r="P338" s="72">
        <f>'2. Termes '!AK360</f>
        <v>0</v>
      </c>
      <c r="Q338" s="71">
        <f>'2. Termes '!AL360</f>
        <v>0</v>
      </c>
      <c r="R338" s="158">
        <f>'2. Termes '!AG360</f>
        <v>0</v>
      </c>
    </row>
    <row r="339" spans="2:18" ht="25" customHeight="1" x14ac:dyDescent="0.35">
      <c r="B339" s="180" t="str">
        <f>IF(ISBLANK(Tableau25[[#This Row],[Date de signature]]),"",UPPER(TEXT(Tableau25[[#This Row],[Date de signature]],"AAAA")))</f>
        <v>1900</v>
      </c>
      <c r="C339" s="180" t="str">
        <f>IF(ISBLANK(Tableau25[[#This Row],[Date de signature]]),"",UPPER(TEXT(Tableau25[[#This Row],[Date de signature]],"mmm")))</f>
        <v>JANV</v>
      </c>
      <c r="D339" s="62">
        <f>'2. Termes '!C361</f>
        <v>0</v>
      </c>
      <c r="E339" s="82">
        <f>'2. Termes '!F361</f>
        <v>0</v>
      </c>
      <c r="F339" s="63">
        <f>'2. Termes '!G361</f>
        <v>0</v>
      </c>
      <c r="G339" s="80">
        <f>'2. Termes '!H361</f>
        <v>0</v>
      </c>
      <c r="H339" s="80">
        <f>'2. Termes '!I361</f>
        <v>0</v>
      </c>
      <c r="I339" s="64">
        <f>'2. Termes '!J361</f>
        <v>0</v>
      </c>
      <c r="J339" s="65">
        <f>'2. Termes '!U361</f>
        <v>0</v>
      </c>
      <c r="K339" s="70">
        <f>'2. Termes '!V361</f>
        <v>0</v>
      </c>
      <c r="L339" s="66">
        <f>'2. Termes '!W361</f>
        <v>0</v>
      </c>
      <c r="M339" s="66">
        <f>'2. Termes '!Z361</f>
        <v>0</v>
      </c>
      <c r="N339" s="67">
        <f>'2. Termes '!AC361</f>
        <v>0</v>
      </c>
      <c r="O339" s="81">
        <f>'2. Termes '!AJ361</f>
        <v>0</v>
      </c>
      <c r="P339" s="72">
        <f>'2. Termes '!AK361</f>
        <v>0</v>
      </c>
      <c r="Q339" s="71">
        <f>'2. Termes '!AL361</f>
        <v>0</v>
      </c>
      <c r="R339" s="158">
        <f>'2. Termes '!AG361</f>
        <v>0</v>
      </c>
    </row>
    <row r="340" spans="2:18" ht="25" customHeight="1" x14ac:dyDescent="0.35">
      <c r="B340" s="180" t="str">
        <f>IF(ISBLANK(Tableau25[[#This Row],[Date de signature]]),"",UPPER(TEXT(Tableau25[[#This Row],[Date de signature]],"AAAA")))</f>
        <v>1900</v>
      </c>
      <c r="C340" s="180" t="str">
        <f>IF(ISBLANK(Tableau25[[#This Row],[Date de signature]]),"",UPPER(TEXT(Tableau25[[#This Row],[Date de signature]],"mmm")))</f>
        <v>JANV</v>
      </c>
      <c r="D340" s="62">
        <f>'2. Termes '!C362</f>
        <v>0</v>
      </c>
      <c r="E340" s="82">
        <f>'2. Termes '!F362</f>
        <v>0</v>
      </c>
      <c r="F340" s="63">
        <f>'2. Termes '!G362</f>
        <v>0</v>
      </c>
      <c r="G340" s="80">
        <f>'2. Termes '!H362</f>
        <v>0</v>
      </c>
      <c r="H340" s="80">
        <f>'2. Termes '!I362</f>
        <v>0</v>
      </c>
      <c r="I340" s="64">
        <f>'2. Termes '!J362</f>
        <v>0</v>
      </c>
      <c r="J340" s="65">
        <f>'2. Termes '!U362</f>
        <v>0</v>
      </c>
      <c r="K340" s="70">
        <f>'2. Termes '!V362</f>
        <v>0</v>
      </c>
      <c r="L340" s="66">
        <f>'2. Termes '!W362</f>
        <v>0</v>
      </c>
      <c r="M340" s="66">
        <f>'2. Termes '!Z362</f>
        <v>0</v>
      </c>
      <c r="N340" s="67">
        <f>'2. Termes '!AC362</f>
        <v>0</v>
      </c>
      <c r="O340" s="81">
        <f>'2. Termes '!AJ362</f>
        <v>0</v>
      </c>
      <c r="P340" s="72">
        <f>'2. Termes '!AK362</f>
        <v>0</v>
      </c>
      <c r="Q340" s="71">
        <f>'2. Termes '!AL362</f>
        <v>0</v>
      </c>
      <c r="R340" s="158">
        <f>'2. Termes '!AG362</f>
        <v>0</v>
      </c>
    </row>
    <row r="341" spans="2:18" ht="25" customHeight="1" x14ac:dyDescent="0.35">
      <c r="B341" s="180" t="str">
        <f>IF(ISBLANK(Tableau25[[#This Row],[Date de signature]]),"",UPPER(TEXT(Tableau25[[#This Row],[Date de signature]],"AAAA")))</f>
        <v>1900</v>
      </c>
      <c r="C341" s="180" t="str">
        <f>IF(ISBLANK(Tableau25[[#This Row],[Date de signature]]),"",UPPER(TEXT(Tableau25[[#This Row],[Date de signature]],"mmm")))</f>
        <v>JANV</v>
      </c>
      <c r="D341" s="62">
        <f>'2. Termes '!C363</f>
        <v>0</v>
      </c>
      <c r="E341" s="82">
        <f>'2. Termes '!F363</f>
        <v>0</v>
      </c>
      <c r="F341" s="63">
        <f>'2. Termes '!G363</f>
        <v>0</v>
      </c>
      <c r="G341" s="80">
        <f>'2. Termes '!H363</f>
        <v>0</v>
      </c>
      <c r="H341" s="80">
        <f>'2. Termes '!I363</f>
        <v>0</v>
      </c>
      <c r="I341" s="64">
        <f>'2. Termes '!J363</f>
        <v>0</v>
      </c>
      <c r="J341" s="65">
        <f>'2. Termes '!U363</f>
        <v>0</v>
      </c>
      <c r="K341" s="70">
        <f>'2. Termes '!V363</f>
        <v>0</v>
      </c>
      <c r="L341" s="66">
        <f>'2. Termes '!W363</f>
        <v>0</v>
      </c>
      <c r="M341" s="66">
        <f>'2. Termes '!Z363</f>
        <v>0</v>
      </c>
      <c r="N341" s="67">
        <f>'2. Termes '!AC363</f>
        <v>0</v>
      </c>
      <c r="O341" s="81">
        <f>'2. Termes '!AJ363</f>
        <v>0</v>
      </c>
      <c r="P341" s="72">
        <f>'2. Termes '!AK363</f>
        <v>0</v>
      </c>
      <c r="Q341" s="71">
        <f>'2. Termes '!AL363</f>
        <v>0</v>
      </c>
      <c r="R341" s="158">
        <f>'2. Termes '!AG363</f>
        <v>0</v>
      </c>
    </row>
    <row r="342" spans="2:18" ht="25" customHeight="1" x14ac:dyDescent="0.35">
      <c r="B342" s="180" t="str">
        <f>IF(ISBLANK(Tableau25[[#This Row],[Date de signature]]),"",UPPER(TEXT(Tableau25[[#This Row],[Date de signature]],"AAAA")))</f>
        <v>1900</v>
      </c>
      <c r="C342" s="180" t="str">
        <f>IF(ISBLANK(Tableau25[[#This Row],[Date de signature]]),"",UPPER(TEXT(Tableau25[[#This Row],[Date de signature]],"mmm")))</f>
        <v>JANV</v>
      </c>
      <c r="D342" s="62">
        <f>'2. Termes '!C364</f>
        <v>0</v>
      </c>
      <c r="E342" s="82">
        <f>'2. Termes '!F364</f>
        <v>0</v>
      </c>
      <c r="F342" s="63">
        <f>'2. Termes '!G364</f>
        <v>0</v>
      </c>
      <c r="G342" s="80">
        <f>'2. Termes '!H364</f>
        <v>0</v>
      </c>
      <c r="H342" s="80">
        <f>'2. Termes '!I364</f>
        <v>0</v>
      </c>
      <c r="I342" s="64">
        <f>'2. Termes '!J364</f>
        <v>0</v>
      </c>
      <c r="J342" s="65">
        <f>'2. Termes '!U364</f>
        <v>0</v>
      </c>
      <c r="K342" s="70">
        <f>'2. Termes '!V364</f>
        <v>0</v>
      </c>
      <c r="L342" s="66">
        <f>'2. Termes '!W364</f>
        <v>0</v>
      </c>
      <c r="M342" s="66">
        <f>'2. Termes '!Z364</f>
        <v>0</v>
      </c>
      <c r="N342" s="67">
        <f>'2. Termes '!AC364</f>
        <v>0</v>
      </c>
      <c r="O342" s="81">
        <f>'2. Termes '!AJ364</f>
        <v>0</v>
      </c>
      <c r="P342" s="72">
        <f>'2. Termes '!AK364</f>
        <v>0</v>
      </c>
      <c r="Q342" s="71">
        <f>'2. Termes '!AL364</f>
        <v>0</v>
      </c>
      <c r="R342" s="158">
        <f>'2. Termes '!AG364</f>
        <v>0</v>
      </c>
    </row>
    <row r="343" spans="2:18" ht="25" customHeight="1" x14ac:dyDescent="0.35">
      <c r="B343" s="180" t="str">
        <f>IF(ISBLANK(Tableau25[[#This Row],[Date de signature]]),"",UPPER(TEXT(Tableau25[[#This Row],[Date de signature]],"AAAA")))</f>
        <v>1900</v>
      </c>
      <c r="C343" s="180" t="str">
        <f>IF(ISBLANK(Tableau25[[#This Row],[Date de signature]]),"",UPPER(TEXT(Tableau25[[#This Row],[Date de signature]],"mmm")))</f>
        <v>JANV</v>
      </c>
      <c r="D343" s="62">
        <f>'2. Termes '!C365</f>
        <v>0</v>
      </c>
      <c r="E343" s="82">
        <f>'2. Termes '!F365</f>
        <v>0</v>
      </c>
      <c r="F343" s="63">
        <f>'2. Termes '!G365</f>
        <v>0</v>
      </c>
      <c r="G343" s="80">
        <f>'2. Termes '!H365</f>
        <v>0</v>
      </c>
      <c r="H343" s="80">
        <f>'2. Termes '!I365</f>
        <v>0</v>
      </c>
      <c r="I343" s="64">
        <f>'2. Termes '!J365</f>
        <v>0</v>
      </c>
      <c r="J343" s="65">
        <f>'2. Termes '!U365</f>
        <v>0</v>
      </c>
      <c r="K343" s="70">
        <f>'2. Termes '!V365</f>
        <v>0</v>
      </c>
      <c r="L343" s="66">
        <f>'2. Termes '!W365</f>
        <v>0</v>
      </c>
      <c r="M343" s="66">
        <f>'2. Termes '!Z365</f>
        <v>0</v>
      </c>
      <c r="N343" s="67">
        <f>'2. Termes '!AC365</f>
        <v>0</v>
      </c>
      <c r="O343" s="81">
        <f>'2. Termes '!AJ365</f>
        <v>0</v>
      </c>
      <c r="P343" s="72">
        <f>'2. Termes '!AK365</f>
        <v>0</v>
      </c>
      <c r="Q343" s="71">
        <f>'2. Termes '!AL365</f>
        <v>0</v>
      </c>
      <c r="R343" s="158">
        <f>'2. Termes '!AG365</f>
        <v>0</v>
      </c>
    </row>
    <row r="344" spans="2:18" ht="25" customHeight="1" x14ac:dyDescent="0.35">
      <c r="B344" s="180" t="str">
        <f>IF(ISBLANK(Tableau25[[#This Row],[Date de signature]]),"",UPPER(TEXT(Tableau25[[#This Row],[Date de signature]],"AAAA")))</f>
        <v>1900</v>
      </c>
      <c r="C344" s="180" t="str">
        <f>IF(ISBLANK(Tableau25[[#This Row],[Date de signature]]),"",UPPER(TEXT(Tableau25[[#This Row],[Date de signature]],"mmm")))</f>
        <v>JANV</v>
      </c>
      <c r="D344" s="62">
        <f>'2. Termes '!C366</f>
        <v>0</v>
      </c>
      <c r="E344" s="82">
        <f>'2. Termes '!F366</f>
        <v>0</v>
      </c>
      <c r="F344" s="63">
        <f>'2. Termes '!G366</f>
        <v>0</v>
      </c>
      <c r="G344" s="80">
        <f>'2. Termes '!H366</f>
        <v>0</v>
      </c>
      <c r="H344" s="80">
        <f>'2. Termes '!I366</f>
        <v>0</v>
      </c>
      <c r="I344" s="64">
        <f>'2. Termes '!J366</f>
        <v>0</v>
      </c>
      <c r="J344" s="65">
        <f>'2. Termes '!U366</f>
        <v>0</v>
      </c>
      <c r="K344" s="70">
        <f>'2. Termes '!V366</f>
        <v>0</v>
      </c>
      <c r="L344" s="66">
        <f>'2. Termes '!W366</f>
        <v>0</v>
      </c>
      <c r="M344" s="66">
        <f>'2. Termes '!Z366</f>
        <v>0</v>
      </c>
      <c r="N344" s="67">
        <f>'2. Termes '!AC366</f>
        <v>0</v>
      </c>
      <c r="O344" s="81">
        <f>'2. Termes '!AJ366</f>
        <v>0</v>
      </c>
      <c r="P344" s="72">
        <f>'2. Termes '!AK366</f>
        <v>0</v>
      </c>
      <c r="Q344" s="71">
        <f>'2. Termes '!AL366</f>
        <v>0</v>
      </c>
      <c r="R344" s="158">
        <f>'2. Termes '!AG366</f>
        <v>0</v>
      </c>
    </row>
    <row r="345" spans="2:18" ht="25" customHeight="1" x14ac:dyDescent="0.35">
      <c r="B345" s="180" t="str">
        <f>IF(ISBLANK(Tableau25[[#This Row],[Date de signature]]),"",UPPER(TEXT(Tableau25[[#This Row],[Date de signature]],"AAAA")))</f>
        <v>1900</v>
      </c>
      <c r="C345" s="180" t="str">
        <f>IF(ISBLANK(Tableau25[[#This Row],[Date de signature]]),"",UPPER(TEXT(Tableau25[[#This Row],[Date de signature]],"mmm")))</f>
        <v>JANV</v>
      </c>
      <c r="D345" s="62">
        <f>'2. Termes '!C367</f>
        <v>0</v>
      </c>
      <c r="E345" s="82">
        <f>'2. Termes '!F367</f>
        <v>0</v>
      </c>
      <c r="F345" s="63">
        <f>'2. Termes '!G367</f>
        <v>0</v>
      </c>
      <c r="G345" s="80">
        <f>'2. Termes '!H367</f>
        <v>0</v>
      </c>
      <c r="H345" s="80">
        <f>'2. Termes '!I367</f>
        <v>0</v>
      </c>
      <c r="I345" s="64">
        <f>'2. Termes '!J367</f>
        <v>0</v>
      </c>
      <c r="J345" s="65">
        <f>'2. Termes '!U367</f>
        <v>0</v>
      </c>
      <c r="K345" s="70">
        <f>'2. Termes '!V367</f>
        <v>0</v>
      </c>
      <c r="L345" s="66">
        <f>'2. Termes '!W367</f>
        <v>0</v>
      </c>
      <c r="M345" s="66">
        <f>'2. Termes '!Z367</f>
        <v>0</v>
      </c>
      <c r="N345" s="67">
        <f>'2. Termes '!AC367</f>
        <v>0</v>
      </c>
      <c r="O345" s="81">
        <f>'2. Termes '!AJ367</f>
        <v>0</v>
      </c>
      <c r="P345" s="72">
        <f>'2. Termes '!AK367</f>
        <v>0</v>
      </c>
      <c r="Q345" s="71">
        <f>'2. Termes '!AL367</f>
        <v>0</v>
      </c>
      <c r="R345" s="158">
        <f>'2. Termes '!AG367</f>
        <v>0</v>
      </c>
    </row>
    <row r="346" spans="2:18" ht="25" customHeight="1" x14ac:dyDescent="0.35">
      <c r="B346" s="180" t="str">
        <f>IF(ISBLANK(Tableau25[[#This Row],[Date de signature]]),"",UPPER(TEXT(Tableau25[[#This Row],[Date de signature]],"AAAA")))</f>
        <v>1900</v>
      </c>
      <c r="C346" s="180" t="str">
        <f>IF(ISBLANK(Tableau25[[#This Row],[Date de signature]]),"",UPPER(TEXT(Tableau25[[#This Row],[Date de signature]],"mmm")))</f>
        <v>JANV</v>
      </c>
      <c r="D346" s="62">
        <f>'2. Termes '!C368</f>
        <v>0</v>
      </c>
      <c r="E346" s="82">
        <f>'2. Termes '!F368</f>
        <v>0</v>
      </c>
      <c r="F346" s="63">
        <f>'2. Termes '!G368</f>
        <v>0</v>
      </c>
      <c r="G346" s="80">
        <f>'2. Termes '!H368</f>
        <v>0</v>
      </c>
      <c r="H346" s="80">
        <f>'2. Termes '!I368</f>
        <v>0</v>
      </c>
      <c r="I346" s="64">
        <f>'2. Termes '!J368</f>
        <v>0</v>
      </c>
      <c r="J346" s="65">
        <f>'2. Termes '!U368</f>
        <v>0</v>
      </c>
      <c r="K346" s="70">
        <f>'2. Termes '!V368</f>
        <v>0</v>
      </c>
      <c r="L346" s="66">
        <f>'2. Termes '!W368</f>
        <v>0</v>
      </c>
      <c r="M346" s="66">
        <f>'2. Termes '!Z368</f>
        <v>0</v>
      </c>
      <c r="N346" s="67">
        <f>'2. Termes '!AC368</f>
        <v>0</v>
      </c>
      <c r="O346" s="81">
        <f>'2. Termes '!AJ368</f>
        <v>0</v>
      </c>
      <c r="P346" s="72">
        <f>'2. Termes '!AK368</f>
        <v>0</v>
      </c>
      <c r="Q346" s="71">
        <f>'2. Termes '!AL368</f>
        <v>0</v>
      </c>
      <c r="R346" s="158">
        <f>'2. Termes '!AG368</f>
        <v>0</v>
      </c>
    </row>
    <row r="347" spans="2:18" ht="25" customHeight="1" x14ac:dyDescent="0.35">
      <c r="B347" s="180" t="str">
        <f>IF(ISBLANK(Tableau25[[#This Row],[Date de signature]]),"",UPPER(TEXT(Tableau25[[#This Row],[Date de signature]],"AAAA")))</f>
        <v>1900</v>
      </c>
      <c r="C347" s="180" t="str">
        <f>IF(ISBLANK(Tableau25[[#This Row],[Date de signature]]),"",UPPER(TEXT(Tableau25[[#This Row],[Date de signature]],"mmm")))</f>
        <v>JANV</v>
      </c>
      <c r="D347" s="62">
        <f>'2. Termes '!C369</f>
        <v>0</v>
      </c>
      <c r="E347" s="82">
        <f>'2. Termes '!F369</f>
        <v>0</v>
      </c>
      <c r="F347" s="63">
        <f>'2. Termes '!G369</f>
        <v>0</v>
      </c>
      <c r="G347" s="80">
        <f>'2. Termes '!H369</f>
        <v>0</v>
      </c>
      <c r="H347" s="80">
        <f>'2. Termes '!I369</f>
        <v>0</v>
      </c>
      <c r="I347" s="64">
        <f>'2. Termes '!J369</f>
        <v>0</v>
      </c>
      <c r="J347" s="65">
        <f>'2. Termes '!U369</f>
        <v>0</v>
      </c>
      <c r="K347" s="70">
        <f>'2. Termes '!V369</f>
        <v>0</v>
      </c>
      <c r="L347" s="66">
        <f>'2. Termes '!W369</f>
        <v>0</v>
      </c>
      <c r="M347" s="66">
        <f>'2. Termes '!Z369</f>
        <v>0</v>
      </c>
      <c r="N347" s="67">
        <f>'2. Termes '!AC369</f>
        <v>0</v>
      </c>
      <c r="O347" s="81">
        <f>'2. Termes '!AJ369</f>
        <v>0</v>
      </c>
      <c r="P347" s="72">
        <f>'2. Termes '!AK369</f>
        <v>0</v>
      </c>
      <c r="Q347" s="71">
        <f>'2. Termes '!AL369</f>
        <v>0</v>
      </c>
      <c r="R347" s="158">
        <f>'2. Termes '!AG369</f>
        <v>0</v>
      </c>
    </row>
    <row r="348" spans="2:18" ht="25" customHeight="1" x14ac:dyDescent="0.35">
      <c r="B348" s="180" t="str">
        <f>IF(ISBLANK(Tableau25[[#This Row],[Date de signature]]),"",UPPER(TEXT(Tableau25[[#This Row],[Date de signature]],"AAAA")))</f>
        <v>1900</v>
      </c>
      <c r="C348" s="180" t="str">
        <f>IF(ISBLANK(Tableau25[[#This Row],[Date de signature]]),"",UPPER(TEXT(Tableau25[[#This Row],[Date de signature]],"mmm")))</f>
        <v>JANV</v>
      </c>
      <c r="D348" s="62">
        <f>'2. Termes '!C370</f>
        <v>0</v>
      </c>
      <c r="E348" s="82">
        <f>'2. Termes '!F370</f>
        <v>0</v>
      </c>
      <c r="F348" s="63">
        <f>'2. Termes '!G370</f>
        <v>0</v>
      </c>
      <c r="G348" s="80">
        <f>'2. Termes '!H370</f>
        <v>0</v>
      </c>
      <c r="H348" s="80">
        <f>'2. Termes '!I370</f>
        <v>0</v>
      </c>
      <c r="I348" s="64">
        <f>'2. Termes '!J370</f>
        <v>0</v>
      </c>
      <c r="J348" s="65">
        <f>'2. Termes '!U370</f>
        <v>0</v>
      </c>
      <c r="K348" s="70">
        <f>'2. Termes '!V370</f>
        <v>0</v>
      </c>
      <c r="L348" s="66">
        <f>'2. Termes '!W370</f>
        <v>0</v>
      </c>
      <c r="M348" s="66">
        <f>'2. Termes '!Z370</f>
        <v>0</v>
      </c>
      <c r="N348" s="67">
        <f>'2. Termes '!AC370</f>
        <v>0</v>
      </c>
      <c r="O348" s="81">
        <f>'2. Termes '!AJ370</f>
        <v>0</v>
      </c>
      <c r="P348" s="72">
        <f>'2. Termes '!AK370</f>
        <v>0</v>
      </c>
      <c r="Q348" s="71">
        <f>'2. Termes '!AL370</f>
        <v>0</v>
      </c>
      <c r="R348" s="158">
        <f>'2. Termes '!AG370</f>
        <v>0</v>
      </c>
    </row>
    <row r="349" spans="2:18" ht="25" customHeight="1" x14ac:dyDescent="0.35">
      <c r="B349" s="180" t="str">
        <f>IF(ISBLANK(Tableau25[[#This Row],[Date de signature]]),"",UPPER(TEXT(Tableau25[[#This Row],[Date de signature]],"AAAA")))</f>
        <v>1900</v>
      </c>
      <c r="C349" s="180" t="str">
        <f>IF(ISBLANK(Tableau25[[#This Row],[Date de signature]]),"",UPPER(TEXT(Tableau25[[#This Row],[Date de signature]],"mmm")))</f>
        <v>JANV</v>
      </c>
      <c r="D349" s="62">
        <f>'2. Termes '!C371</f>
        <v>0</v>
      </c>
      <c r="E349" s="82">
        <f>'2. Termes '!F371</f>
        <v>0</v>
      </c>
      <c r="F349" s="63">
        <f>'2. Termes '!G371</f>
        <v>0</v>
      </c>
      <c r="G349" s="80">
        <f>'2. Termes '!H371</f>
        <v>0</v>
      </c>
      <c r="H349" s="80">
        <f>'2. Termes '!I371</f>
        <v>0</v>
      </c>
      <c r="I349" s="64">
        <f>'2. Termes '!J371</f>
        <v>0</v>
      </c>
      <c r="J349" s="65">
        <f>'2. Termes '!U371</f>
        <v>0</v>
      </c>
      <c r="K349" s="70">
        <f>'2. Termes '!V371</f>
        <v>0</v>
      </c>
      <c r="L349" s="66">
        <f>'2. Termes '!W371</f>
        <v>0</v>
      </c>
      <c r="M349" s="66">
        <f>'2. Termes '!Z371</f>
        <v>0</v>
      </c>
      <c r="N349" s="67">
        <f>'2. Termes '!AC371</f>
        <v>0</v>
      </c>
      <c r="O349" s="81">
        <f>'2. Termes '!AJ371</f>
        <v>0</v>
      </c>
      <c r="P349" s="72">
        <f>'2. Termes '!AK371</f>
        <v>0</v>
      </c>
      <c r="Q349" s="71">
        <f>'2. Termes '!AL371</f>
        <v>0</v>
      </c>
      <c r="R349" s="158">
        <f>'2. Termes '!AG371</f>
        <v>0</v>
      </c>
    </row>
    <row r="350" spans="2:18" ht="25" customHeight="1" x14ac:dyDescent="0.35">
      <c r="B350" s="180" t="str">
        <f>IF(ISBLANK(Tableau25[[#This Row],[Date de signature]]),"",UPPER(TEXT(Tableau25[[#This Row],[Date de signature]],"AAAA")))</f>
        <v>1900</v>
      </c>
      <c r="C350" s="180" t="str">
        <f>IF(ISBLANK(Tableau25[[#This Row],[Date de signature]]),"",UPPER(TEXT(Tableau25[[#This Row],[Date de signature]],"mmm")))</f>
        <v>JANV</v>
      </c>
      <c r="D350" s="62">
        <f>'2. Termes '!C372</f>
        <v>0</v>
      </c>
      <c r="E350" s="82">
        <f>'2. Termes '!F372</f>
        <v>0</v>
      </c>
      <c r="F350" s="63">
        <f>'2. Termes '!G372</f>
        <v>0</v>
      </c>
      <c r="G350" s="80">
        <f>'2. Termes '!H372</f>
        <v>0</v>
      </c>
      <c r="H350" s="80">
        <f>'2. Termes '!I372</f>
        <v>0</v>
      </c>
      <c r="I350" s="64">
        <f>'2. Termes '!J372</f>
        <v>0</v>
      </c>
      <c r="J350" s="65">
        <f>'2. Termes '!U372</f>
        <v>0</v>
      </c>
      <c r="K350" s="70">
        <f>'2. Termes '!V372</f>
        <v>0</v>
      </c>
      <c r="L350" s="66">
        <f>'2. Termes '!W372</f>
        <v>0</v>
      </c>
      <c r="M350" s="66">
        <f>'2. Termes '!Z372</f>
        <v>0</v>
      </c>
      <c r="N350" s="67">
        <f>'2. Termes '!AC372</f>
        <v>0</v>
      </c>
      <c r="O350" s="81">
        <f>'2. Termes '!AJ372</f>
        <v>0</v>
      </c>
      <c r="P350" s="72">
        <f>'2. Termes '!AK372</f>
        <v>0</v>
      </c>
      <c r="Q350" s="71">
        <f>'2. Termes '!AL372</f>
        <v>0</v>
      </c>
      <c r="R350" s="158">
        <f>'2. Termes '!AG372</f>
        <v>0</v>
      </c>
    </row>
    <row r="351" spans="2:18" ht="25" customHeight="1" x14ac:dyDescent="0.35">
      <c r="B351" s="180" t="str">
        <f>IF(ISBLANK(Tableau25[[#This Row],[Date de signature]]),"",UPPER(TEXT(Tableau25[[#This Row],[Date de signature]],"AAAA")))</f>
        <v>1900</v>
      </c>
      <c r="C351" s="180" t="str">
        <f>IF(ISBLANK(Tableau25[[#This Row],[Date de signature]]),"",UPPER(TEXT(Tableau25[[#This Row],[Date de signature]],"mmm")))</f>
        <v>JANV</v>
      </c>
      <c r="D351" s="62">
        <f>'2. Termes '!C373</f>
        <v>0</v>
      </c>
      <c r="E351" s="82">
        <f>'2. Termes '!F373</f>
        <v>0</v>
      </c>
      <c r="F351" s="63">
        <f>'2. Termes '!G373</f>
        <v>0</v>
      </c>
      <c r="G351" s="80">
        <f>'2. Termes '!H373</f>
        <v>0</v>
      </c>
      <c r="H351" s="80">
        <f>'2. Termes '!I373</f>
        <v>0</v>
      </c>
      <c r="I351" s="64">
        <f>'2. Termes '!J373</f>
        <v>0</v>
      </c>
      <c r="J351" s="65">
        <f>'2. Termes '!U373</f>
        <v>0</v>
      </c>
      <c r="K351" s="70">
        <f>'2. Termes '!V373</f>
        <v>0</v>
      </c>
      <c r="L351" s="66">
        <f>'2. Termes '!W373</f>
        <v>0</v>
      </c>
      <c r="M351" s="66">
        <f>'2. Termes '!Z373</f>
        <v>0</v>
      </c>
      <c r="N351" s="67">
        <f>'2. Termes '!AC373</f>
        <v>0</v>
      </c>
      <c r="O351" s="81">
        <f>'2. Termes '!AJ373</f>
        <v>0</v>
      </c>
      <c r="P351" s="72">
        <f>'2. Termes '!AK373</f>
        <v>0</v>
      </c>
      <c r="Q351" s="71">
        <f>'2. Termes '!AL373</f>
        <v>0</v>
      </c>
      <c r="R351" s="158">
        <f>'2. Termes '!AG373</f>
        <v>0</v>
      </c>
    </row>
    <row r="352" spans="2:18" ht="25" customHeight="1" x14ac:dyDescent="0.35">
      <c r="B352" s="180" t="str">
        <f>IF(ISBLANK(Tableau25[[#This Row],[Date de signature]]),"",UPPER(TEXT(Tableau25[[#This Row],[Date de signature]],"AAAA")))</f>
        <v>1900</v>
      </c>
      <c r="C352" s="180" t="str">
        <f>IF(ISBLANK(Tableau25[[#This Row],[Date de signature]]),"",UPPER(TEXT(Tableau25[[#This Row],[Date de signature]],"mmm")))</f>
        <v>JANV</v>
      </c>
      <c r="D352" s="62">
        <f>'2. Termes '!C374</f>
        <v>0</v>
      </c>
      <c r="E352" s="82">
        <f>'2. Termes '!F374</f>
        <v>0</v>
      </c>
      <c r="F352" s="63">
        <f>'2. Termes '!G374</f>
        <v>0</v>
      </c>
      <c r="G352" s="80">
        <f>'2. Termes '!H374</f>
        <v>0</v>
      </c>
      <c r="H352" s="80">
        <f>'2. Termes '!I374</f>
        <v>0</v>
      </c>
      <c r="I352" s="64">
        <f>'2. Termes '!J374</f>
        <v>0</v>
      </c>
      <c r="J352" s="65">
        <f>'2. Termes '!U374</f>
        <v>0</v>
      </c>
      <c r="K352" s="70">
        <f>'2. Termes '!V374</f>
        <v>0</v>
      </c>
      <c r="L352" s="66">
        <f>'2. Termes '!W374</f>
        <v>0</v>
      </c>
      <c r="M352" s="66">
        <f>'2. Termes '!Z374</f>
        <v>0</v>
      </c>
      <c r="N352" s="67">
        <f>'2. Termes '!AC374</f>
        <v>0</v>
      </c>
      <c r="O352" s="81">
        <f>'2. Termes '!AJ374</f>
        <v>0</v>
      </c>
      <c r="P352" s="72">
        <f>'2. Termes '!AK374</f>
        <v>0</v>
      </c>
      <c r="Q352" s="71">
        <f>'2. Termes '!AL374</f>
        <v>0</v>
      </c>
      <c r="R352" s="158">
        <f>'2. Termes '!AG374</f>
        <v>0</v>
      </c>
    </row>
    <row r="353" spans="2:18" ht="25" customHeight="1" x14ac:dyDescent="0.35">
      <c r="B353" s="180" t="str">
        <f>IF(ISBLANK(Tableau25[[#This Row],[Date de signature]]),"",UPPER(TEXT(Tableau25[[#This Row],[Date de signature]],"AAAA")))</f>
        <v>1900</v>
      </c>
      <c r="C353" s="180" t="str">
        <f>IF(ISBLANK(Tableau25[[#This Row],[Date de signature]]),"",UPPER(TEXT(Tableau25[[#This Row],[Date de signature]],"mmm")))</f>
        <v>JANV</v>
      </c>
      <c r="D353" s="62">
        <f>'2. Termes '!C375</f>
        <v>0</v>
      </c>
      <c r="E353" s="82">
        <f>'2. Termes '!F375</f>
        <v>0</v>
      </c>
      <c r="F353" s="63">
        <f>'2. Termes '!G375</f>
        <v>0</v>
      </c>
      <c r="G353" s="80">
        <f>'2. Termes '!H375</f>
        <v>0</v>
      </c>
      <c r="H353" s="80">
        <f>'2. Termes '!I375</f>
        <v>0</v>
      </c>
      <c r="I353" s="64">
        <f>'2. Termes '!J375</f>
        <v>0</v>
      </c>
      <c r="J353" s="65">
        <f>'2. Termes '!U375</f>
        <v>0</v>
      </c>
      <c r="K353" s="70">
        <f>'2. Termes '!V375</f>
        <v>0</v>
      </c>
      <c r="L353" s="66">
        <f>'2. Termes '!W375</f>
        <v>0</v>
      </c>
      <c r="M353" s="66">
        <f>'2. Termes '!Z375</f>
        <v>0</v>
      </c>
      <c r="N353" s="67">
        <f>'2. Termes '!AC375</f>
        <v>0</v>
      </c>
      <c r="O353" s="81">
        <f>'2. Termes '!AJ375</f>
        <v>0</v>
      </c>
      <c r="P353" s="72">
        <f>'2. Termes '!AK375</f>
        <v>0</v>
      </c>
      <c r="Q353" s="71">
        <f>'2. Termes '!AL375</f>
        <v>0</v>
      </c>
      <c r="R353" s="158">
        <f>'2. Termes '!AG375</f>
        <v>0</v>
      </c>
    </row>
    <row r="354" spans="2:18" ht="25" customHeight="1" x14ac:dyDescent="0.35">
      <c r="B354" s="180" t="str">
        <f>IF(ISBLANK(Tableau25[[#This Row],[Date de signature]]),"",UPPER(TEXT(Tableau25[[#This Row],[Date de signature]],"AAAA")))</f>
        <v>1900</v>
      </c>
      <c r="C354" s="180" t="str">
        <f>IF(ISBLANK(Tableau25[[#This Row],[Date de signature]]),"",UPPER(TEXT(Tableau25[[#This Row],[Date de signature]],"mmm")))</f>
        <v>JANV</v>
      </c>
      <c r="D354" s="62">
        <f>'2. Termes '!C376</f>
        <v>0</v>
      </c>
      <c r="E354" s="82">
        <f>'2. Termes '!F376</f>
        <v>0</v>
      </c>
      <c r="F354" s="63">
        <f>'2. Termes '!G376</f>
        <v>0</v>
      </c>
      <c r="G354" s="80">
        <f>'2. Termes '!H376</f>
        <v>0</v>
      </c>
      <c r="H354" s="80">
        <f>'2. Termes '!I376</f>
        <v>0</v>
      </c>
      <c r="I354" s="64">
        <f>'2. Termes '!J376</f>
        <v>0</v>
      </c>
      <c r="J354" s="65">
        <f>'2. Termes '!U376</f>
        <v>0</v>
      </c>
      <c r="K354" s="70">
        <f>'2. Termes '!V376</f>
        <v>0</v>
      </c>
      <c r="L354" s="66">
        <f>'2. Termes '!W376</f>
        <v>0</v>
      </c>
      <c r="M354" s="66">
        <f>'2. Termes '!Z376</f>
        <v>0</v>
      </c>
      <c r="N354" s="67">
        <f>'2. Termes '!AC376</f>
        <v>0</v>
      </c>
      <c r="O354" s="81">
        <f>'2. Termes '!AJ376</f>
        <v>0</v>
      </c>
      <c r="P354" s="72">
        <f>'2. Termes '!AK376</f>
        <v>0</v>
      </c>
      <c r="Q354" s="71">
        <f>'2. Termes '!AL376</f>
        <v>0</v>
      </c>
      <c r="R354" s="158">
        <f>'2. Termes '!AG376</f>
        <v>0</v>
      </c>
    </row>
    <row r="355" spans="2:18" ht="25" customHeight="1" x14ac:dyDescent="0.35">
      <c r="B355" s="180" t="str">
        <f>IF(ISBLANK(Tableau25[[#This Row],[Date de signature]]),"",UPPER(TEXT(Tableau25[[#This Row],[Date de signature]],"AAAA")))</f>
        <v>1900</v>
      </c>
      <c r="C355" s="180" t="str">
        <f>IF(ISBLANK(Tableau25[[#This Row],[Date de signature]]),"",UPPER(TEXT(Tableau25[[#This Row],[Date de signature]],"mmm")))</f>
        <v>JANV</v>
      </c>
      <c r="D355" s="62">
        <f>'2. Termes '!C377</f>
        <v>0</v>
      </c>
      <c r="E355" s="82">
        <f>'2. Termes '!F377</f>
        <v>0</v>
      </c>
      <c r="F355" s="63">
        <f>'2. Termes '!G377</f>
        <v>0</v>
      </c>
      <c r="G355" s="80">
        <f>'2. Termes '!H377</f>
        <v>0</v>
      </c>
      <c r="H355" s="80">
        <f>'2. Termes '!I377</f>
        <v>0</v>
      </c>
      <c r="I355" s="64">
        <f>'2. Termes '!J377</f>
        <v>0</v>
      </c>
      <c r="J355" s="65">
        <f>'2. Termes '!U377</f>
        <v>0</v>
      </c>
      <c r="K355" s="70">
        <f>'2. Termes '!V377</f>
        <v>0</v>
      </c>
      <c r="L355" s="66">
        <f>'2. Termes '!W377</f>
        <v>0</v>
      </c>
      <c r="M355" s="66">
        <f>'2. Termes '!Z377</f>
        <v>0</v>
      </c>
      <c r="N355" s="67">
        <f>'2. Termes '!AC377</f>
        <v>0</v>
      </c>
      <c r="O355" s="81">
        <f>'2. Termes '!AJ377</f>
        <v>0</v>
      </c>
      <c r="P355" s="72">
        <f>'2. Termes '!AK377</f>
        <v>0</v>
      </c>
      <c r="Q355" s="71">
        <f>'2. Termes '!AL377</f>
        <v>0</v>
      </c>
      <c r="R355" s="158">
        <f>'2. Termes '!AG377</f>
        <v>0</v>
      </c>
    </row>
    <row r="356" spans="2:18" ht="25" customHeight="1" x14ac:dyDescent="0.35">
      <c r="B356" s="180" t="str">
        <f>IF(ISBLANK(Tableau25[[#This Row],[Date de signature]]),"",UPPER(TEXT(Tableau25[[#This Row],[Date de signature]],"AAAA")))</f>
        <v>1900</v>
      </c>
      <c r="C356" s="180" t="str">
        <f>IF(ISBLANK(Tableau25[[#This Row],[Date de signature]]),"",UPPER(TEXT(Tableau25[[#This Row],[Date de signature]],"mmm")))</f>
        <v>JANV</v>
      </c>
      <c r="D356" s="62">
        <f>'2. Termes '!C378</f>
        <v>0</v>
      </c>
      <c r="E356" s="82">
        <f>'2. Termes '!F378</f>
        <v>0</v>
      </c>
      <c r="F356" s="63">
        <f>'2. Termes '!G378</f>
        <v>0</v>
      </c>
      <c r="G356" s="80">
        <f>'2. Termes '!H378</f>
        <v>0</v>
      </c>
      <c r="H356" s="80">
        <f>'2. Termes '!I378</f>
        <v>0</v>
      </c>
      <c r="I356" s="64">
        <f>'2. Termes '!J378</f>
        <v>0</v>
      </c>
      <c r="J356" s="65">
        <f>'2. Termes '!U378</f>
        <v>0</v>
      </c>
      <c r="K356" s="70">
        <f>'2. Termes '!V378</f>
        <v>0</v>
      </c>
      <c r="L356" s="66">
        <f>'2. Termes '!W378</f>
        <v>0</v>
      </c>
      <c r="M356" s="66">
        <f>'2. Termes '!Z378</f>
        <v>0</v>
      </c>
      <c r="N356" s="67">
        <f>'2. Termes '!AC378</f>
        <v>0</v>
      </c>
      <c r="O356" s="81">
        <f>'2. Termes '!AJ378</f>
        <v>0</v>
      </c>
      <c r="P356" s="72">
        <f>'2. Termes '!AK378</f>
        <v>0</v>
      </c>
      <c r="Q356" s="71">
        <f>'2. Termes '!AL378</f>
        <v>0</v>
      </c>
      <c r="R356" s="158">
        <f>'2. Termes '!AG378</f>
        <v>0</v>
      </c>
    </row>
    <row r="357" spans="2:18" ht="25" customHeight="1" x14ac:dyDescent="0.35">
      <c r="B357" s="180" t="str">
        <f>IF(ISBLANK(Tableau25[[#This Row],[Date de signature]]),"",UPPER(TEXT(Tableau25[[#This Row],[Date de signature]],"AAAA")))</f>
        <v>1900</v>
      </c>
      <c r="C357" s="180" t="str">
        <f>IF(ISBLANK(Tableau25[[#This Row],[Date de signature]]),"",UPPER(TEXT(Tableau25[[#This Row],[Date de signature]],"mmm")))</f>
        <v>JANV</v>
      </c>
      <c r="D357" s="62">
        <f>'2. Termes '!C379</f>
        <v>0</v>
      </c>
      <c r="E357" s="82">
        <f>'2. Termes '!F379</f>
        <v>0</v>
      </c>
      <c r="F357" s="63">
        <f>'2. Termes '!G379</f>
        <v>0</v>
      </c>
      <c r="G357" s="80">
        <f>'2. Termes '!H379</f>
        <v>0</v>
      </c>
      <c r="H357" s="80">
        <f>'2. Termes '!I379</f>
        <v>0</v>
      </c>
      <c r="I357" s="64">
        <f>'2. Termes '!J379</f>
        <v>0</v>
      </c>
      <c r="J357" s="65">
        <f>'2. Termes '!U379</f>
        <v>0</v>
      </c>
      <c r="K357" s="70">
        <f>'2. Termes '!V379</f>
        <v>0</v>
      </c>
      <c r="L357" s="66">
        <f>'2. Termes '!W379</f>
        <v>0</v>
      </c>
      <c r="M357" s="66">
        <f>'2. Termes '!Z379</f>
        <v>0</v>
      </c>
      <c r="N357" s="67">
        <f>'2. Termes '!AC379</f>
        <v>0</v>
      </c>
      <c r="O357" s="81">
        <f>'2. Termes '!AJ379</f>
        <v>0</v>
      </c>
      <c r="P357" s="72">
        <f>'2. Termes '!AK379</f>
        <v>0</v>
      </c>
      <c r="Q357" s="71">
        <f>'2. Termes '!AL379</f>
        <v>0</v>
      </c>
      <c r="R357" s="158">
        <f>'2. Termes '!AG379</f>
        <v>0</v>
      </c>
    </row>
    <row r="358" spans="2:18" ht="25" customHeight="1" x14ac:dyDescent="0.35">
      <c r="B358" s="180" t="str">
        <f>IF(ISBLANK(Tableau25[[#This Row],[Date de signature]]),"",UPPER(TEXT(Tableau25[[#This Row],[Date de signature]],"AAAA")))</f>
        <v>1900</v>
      </c>
      <c r="C358" s="180" t="str">
        <f>IF(ISBLANK(Tableau25[[#This Row],[Date de signature]]),"",UPPER(TEXT(Tableau25[[#This Row],[Date de signature]],"mmm")))</f>
        <v>JANV</v>
      </c>
      <c r="D358" s="62">
        <f>'2. Termes '!C380</f>
        <v>0</v>
      </c>
      <c r="E358" s="82">
        <f>'2. Termes '!F380</f>
        <v>0</v>
      </c>
      <c r="F358" s="63">
        <f>'2. Termes '!G380</f>
        <v>0</v>
      </c>
      <c r="G358" s="80">
        <f>'2. Termes '!H380</f>
        <v>0</v>
      </c>
      <c r="H358" s="80">
        <f>'2. Termes '!I380</f>
        <v>0</v>
      </c>
      <c r="I358" s="64">
        <f>'2. Termes '!J380</f>
        <v>0</v>
      </c>
      <c r="J358" s="65">
        <f>'2. Termes '!U380</f>
        <v>0</v>
      </c>
      <c r="K358" s="70">
        <f>'2. Termes '!V380</f>
        <v>0</v>
      </c>
      <c r="L358" s="66">
        <f>'2. Termes '!W380</f>
        <v>0</v>
      </c>
      <c r="M358" s="66">
        <f>'2. Termes '!Z380</f>
        <v>0</v>
      </c>
      <c r="N358" s="67">
        <f>'2. Termes '!AC380</f>
        <v>0</v>
      </c>
      <c r="O358" s="81">
        <f>'2. Termes '!AJ380</f>
        <v>0</v>
      </c>
      <c r="P358" s="72">
        <f>'2. Termes '!AK380</f>
        <v>0</v>
      </c>
      <c r="Q358" s="71">
        <f>'2. Termes '!AL380</f>
        <v>0</v>
      </c>
      <c r="R358" s="158">
        <f>'2. Termes '!AG380</f>
        <v>0</v>
      </c>
    </row>
    <row r="359" spans="2:18" ht="25" customHeight="1" x14ac:dyDescent="0.35">
      <c r="B359" s="180" t="str">
        <f>IF(ISBLANK(Tableau25[[#This Row],[Date de signature]]),"",UPPER(TEXT(Tableau25[[#This Row],[Date de signature]],"AAAA")))</f>
        <v>1900</v>
      </c>
      <c r="C359" s="180" t="str">
        <f>IF(ISBLANK(Tableau25[[#This Row],[Date de signature]]),"",UPPER(TEXT(Tableau25[[#This Row],[Date de signature]],"mmm")))</f>
        <v>JANV</v>
      </c>
      <c r="D359" s="62">
        <f>'2. Termes '!C381</f>
        <v>0</v>
      </c>
      <c r="E359" s="82">
        <f>'2. Termes '!F381</f>
        <v>0</v>
      </c>
      <c r="F359" s="63">
        <f>'2. Termes '!G381</f>
        <v>0</v>
      </c>
      <c r="G359" s="80">
        <f>'2. Termes '!H381</f>
        <v>0</v>
      </c>
      <c r="H359" s="80">
        <f>'2. Termes '!I381</f>
        <v>0</v>
      </c>
      <c r="I359" s="64">
        <f>'2. Termes '!J381</f>
        <v>0</v>
      </c>
      <c r="J359" s="65">
        <f>'2. Termes '!U381</f>
        <v>0</v>
      </c>
      <c r="K359" s="70">
        <f>'2. Termes '!V381</f>
        <v>0</v>
      </c>
      <c r="L359" s="66">
        <f>'2. Termes '!W381</f>
        <v>0</v>
      </c>
      <c r="M359" s="66">
        <f>'2. Termes '!Z381</f>
        <v>0</v>
      </c>
      <c r="N359" s="67">
        <f>'2. Termes '!AC381</f>
        <v>0</v>
      </c>
      <c r="O359" s="81">
        <f>'2. Termes '!AJ381</f>
        <v>0</v>
      </c>
      <c r="P359" s="72">
        <f>'2. Termes '!AK381</f>
        <v>0</v>
      </c>
      <c r="Q359" s="71">
        <f>'2. Termes '!AL381</f>
        <v>0</v>
      </c>
      <c r="R359" s="158">
        <f>'2. Termes '!AG381</f>
        <v>0</v>
      </c>
    </row>
    <row r="360" spans="2:18" ht="25" customHeight="1" x14ac:dyDescent="0.35">
      <c r="B360" s="180" t="str">
        <f>IF(ISBLANK(Tableau25[[#This Row],[Date de signature]]),"",UPPER(TEXT(Tableau25[[#This Row],[Date de signature]],"AAAA")))</f>
        <v>1900</v>
      </c>
      <c r="C360" s="180" t="str">
        <f>IF(ISBLANK(Tableau25[[#This Row],[Date de signature]]),"",UPPER(TEXT(Tableau25[[#This Row],[Date de signature]],"mmm")))</f>
        <v>JANV</v>
      </c>
      <c r="D360" s="62">
        <f>'2. Termes '!C382</f>
        <v>0</v>
      </c>
      <c r="E360" s="82">
        <f>'2. Termes '!F382</f>
        <v>0</v>
      </c>
      <c r="F360" s="63">
        <f>'2. Termes '!G382</f>
        <v>0</v>
      </c>
      <c r="G360" s="80">
        <f>'2. Termes '!H382</f>
        <v>0</v>
      </c>
      <c r="H360" s="80">
        <f>'2. Termes '!I382</f>
        <v>0</v>
      </c>
      <c r="I360" s="64">
        <f>'2. Termes '!J382</f>
        <v>0</v>
      </c>
      <c r="J360" s="65">
        <f>'2. Termes '!U382</f>
        <v>0</v>
      </c>
      <c r="K360" s="70">
        <f>'2. Termes '!V382</f>
        <v>0</v>
      </c>
      <c r="L360" s="66">
        <f>'2. Termes '!W382</f>
        <v>0</v>
      </c>
      <c r="M360" s="66">
        <f>'2. Termes '!Z382</f>
        <v>0</v>
      </c>
      <c r="N360" s="67">
        <f>'2. Termes '!AC382</f>
        <v>0</v>
      </c>
      <c r="O360" s="81">
        <f>'2. Termes '!AJ382</f>
        <v>0</v>
      </c>
      <c r="P360" s="72">
        <f>'2. Termes '!AK382</f>
        <v>0</v>
      </c>
      <c r="Q360" s="71">
        <f>'2. Termes '!AL382</f>
        <v>0</v>
      </c>
      <c r="R360" s="158">
        <f>'2. Termes '!AG382</f>
        <v>0</v>
      </c>
    </row>
    <row r="361" spans="2:18" ht="25" customHeight="1" x14ac:dyDescent="0.35">
      <c r="B361" s="180" t="str">
        <f>IF(ISBLANK(Tableau25[[#This Row],[Date de signature]]),"",UPPER(TEXT(Tableau25[[#This Row],[Date de signature]],"AAAA")))</f>
        <v>1900</v>
      </c>
      <c r="C361" s="180" t="str">
        <f>IF(ISBLANK(Tableau25[[#This Row],[Date de signature]]),"",UPPER(TEXT(Tableau25[[#This Row],[Date de signature]],"mmm")))</f>
        <v>JANV</v>
      </c>
      <c r="D361" s="62">
        <f>'2. Termes '!C383</f>
        <v>0</v>
      </c>
      <c r="E361" s="82">
        <f>'2. Termes '!F383</f>
        <v>0</v>
      </c>
      <c r="F361" s="63">
        <f>'2. Termes '!G383</f>
        <v>0</v>
      </c>
      <c r="G361" s="80">
        <f>'2. Termes '!H383</f>
        <v>0</v>
      </c>
      <c r="H361" s="80">
        <f>'2. Termes '!I383</f>
        <v>0</v>
      </c>
      <c r="I361" s="64">
        <f>'2. Termes '!J383</f>
        <v>0</v>
      </c>
      <c r="J361" s="65">
        <f>'2. Termes '!U383</f>
        <v>0</v>
      </c>
      <c r="K361" s="70">
        <f>'2. Termes '!V383</f>
        <v>0</v>
      </c>
      <c r="L361" s="66">
        <f>'2. Termes '!W383</f>
        <v>0</v>
      </c>
      <c r="M361" s="66">
        <f>'2. Termes '!Z383</f>
        <v>0</v>
      </c>
      <c r="N361" s="67">
        <f>'2. Termes '!AC383</f>
        <v>0</v>
      </c>
      <c r="O361" s="81">
        <f>'2. Termes '!AJ383</f>
        <v>0</v>
      </c>
      <c r="P361" s="72">
        <f>'2. Termes '!AK383</f>
        <v>0</v>
      </c>
      <c r="Q361" s="71">
        <f>'2. Termes '!AL383</f>
        <v>0</v>
      </c>
      <c r="R361" s="158">
        <f>'2. Termes '!AG383</f>
        <v>0</v>
      </c>
    </row>
    <row r="362" spans="2:18" ht="25" customHeight="1" x14ac:dyDescent="0.35">
      <c r="B362" s="180" t="str">
        <f>IF(ISBLANK(Tableau25[[#This Row],[Date de signature]]),"",UPPER(TEXT(Tableau25[[#This Row],[Date de signature]],"AAAA")))</f>
        <v>1900</v>
      </c>
      <c r="C362" s="180" t="str">
        <f>IF(ISBLANK(Tableau25[[#This Row],[Date de signature]]),"",UPPER(TEXT(Tableau25[[#This Row],[Date de signature]],"mmm")))</f>
        <v>JANV</v>
      </c>
      <c r="D362" s="62">
        <f>'2. Termes '!C384</f>
        <v>0</v>
      </c>
      <c r="E362" s="82">
        <f>'2. Termes '!F384</f>
        <v>0</v>
      </c>
      <c r="F362" s="63">
        <f>'2. Termes '!G384</f>
        <v>0</v>
      </c>
      <c r="G362" s="80">
        <f>'2. Termes '!H384</f>
        <v>0</v>
      </c>
      <c r="H362" s="80">
        <f>'2. Termes '!I384</f>
        <v>0</v>
      </c>
      <c r="I362" s="64">
        <f>'2. Termes '!J384</f>
        <v>0</v>
      </c>
      <c r="J362" s="65">
        <f>'2. Termes '!U384</f>
        <v>0</v>
      </c>
      <c r="K362" s="70">
        <f>'2. Termes '!V384</f>
        <v>0</v>
      </c>
      <c r="L362" s="66">
        <f>'2. Termes '!W384</f>
        <v>0</v>
      </c>
      <c r="M362" s="66">
        <f>'2. Termes '!Z384</f>
        <v>0</v>
      </c>
      <c r="N362" s="67">
        <f>'2. Termes '!AC384</f>
        <v>0</v>
      </c>
      <c r="O362" s="81">
        <f>'2. Termes '!AJ384</f>
        <v>0</v>
      </c>
      <c r="P362" s="72">
        <f>'2. Termes '!AK384</f>
        <v>0</v>
      </c>
      <c r="Q362" s="71">
        <f>'2. Termes '!AL384</f>
        <v>0</v>
      </c>
      <c r="R362" s="158">
        <f>'2. Termes '!AG384</f>
        <v>0</v>
      </c>
    </row>
    <row r="363" spans="2:18" ht="25" customHeight="1" x14ac:dyDescent="0.35">
      <c r="B363" s="180" t="str">
        <f>IF(ISBLANK(Tableau25[[#This Row],[Date de signature]]),"",UPPER(TEXT(Tableau25[[#This Row],[Date de signature]],"AAAA")))</f>
        <v>1900</v>
      </c>
      <c r="C363" s="180" t="str">
        <f>IF(ISBLANK(Tableau25[[#This Row],[Date de signature]]),"",UPPER(TEXT(Tableau25[[#This Row],[Date de signature]],"mmm")))</f>
        <v>JANV</v>
      </c>
      <c r="D363" s="62">
        <f>'2. Termes '!C385</f>
        <v>0</v>
      </c>
      <c r="E363" s="82">
        <f>'2. Termes '!F385</f>
        <v>0</v>
      </c>
      <c r="F363" s="63">
        <f>'2. Termes '!G385</f>
        <v>0</v>
      </c>
      <c r="G363" s="80">
        <f>'2. Termes '!H385</f>
        <v>0</v>
      </c>
      <c r="H363" s="80">
        <f>'2. Termes '!I385</f>
        <v>0</v>
      </c>
      <c r="I363" s="64">
        <f>'2. Termes '!J385</f>
        <v>0</v>
      </c>
      <c r="J363" s="65">
        <f>'2. Termes '!U385</f>
        <v>0</v>
      </c>
      <c r="K363" s="70">
        <f>'2. Termes '!V385</f>
        <v>0</v>
      </c>
      <c r="L363" s="66">
        <f>'2. Termes '!W385</f>
        <v>0</v>
      </c>
      <c r="M363" s="66">
        <f>'2. Termes '!Z385</f>
        <v>0</v>
      </c>
      <c r="N363" s="67">
        <f>'2. Termes '!AC385</f>
        <v>0</v>
      </c>
      <c r="O363" s="81">
        <f>'2. Termes '!AJ385</f>
        <v>0</v>
      </c>
      <c r="P363" s="72">
        <f>'2. Termes '!AK385</f>
        <v>0</v>
      </c>
      <c r="Q363" s="71">
        <f>'2. Termes '!AL385</f>
        <v>0</v>
      </c>
      <c r="R363" s="158">
        <f>'2. Termes '!AG385</f>
        <v>0</v>
      </c>
    </row>
    <row r="364" spans="2:18" ht="25" customHeight="1" x14ac:dyDescent="0.35">
      <c r="B364" s="180" t="str">
        <f>IF(ISBLANK(Tableau25[[#This Row],[Date de signature]]),"",UPPER(TEXT(Tableau25[[#This Row],[Date de signature]],"AAAA")))</f>
        <v>1900</v>
      </c>
      <c r="C364" s="180" t="str">
        <f>IF(ISBLANK(Tableau25[[#This Row],[Date de signature]]),"",UPPER(TEXT(Tableau25[[#This Row],[Date de signature]],"mmm")))</f>
        <v>JANV</v>
      </c>
      <c r="D364" s="62">
        <f>'2. Termes '!C386</f>
        <v>0</v>
      </c>
      <c r="E364" s="82">
        <f>'2. Termes '!F386</f>
        <v>0</v>
      </c>
      <c r="F364" s="63">
        <f>'2. Termes '!G386</f>
        <v>0</v>
      </c>
      <c r="G364" s="80">
        <f>'2. Termes '!H386</f>
        <v>0</v>
      </c>
      <c r="H364" s="80">
        <f>'2. Termes '!I386</f>
        <v>0</v>
      </c>
      <c r="I364" s="64">
        <f>'2. Termes '!J386</f>
        <v>0</v>
      </c>
      <c r="J364" s="65">
        <f>'2. Termes '!U386</f>
        <v>0</v>
      </c>
      <c r="K364" s="70">
        <f>'2. Termes '!V386</f>
        <v>0</v>
      </c>
      <c r="L364" s="66">
        <f>'2. Termes '!W386</f>
        <v>0</v>
      </c>
      <c r="M364" s="66">
        <f>'2. Termes '!Z386</f>
        <v>0</v>
      </c>
      <c r="N364" s="67">
        <f>'2. Termes '!AC386</f>
        <v>0</v>
      </c>
      <c r="O364" s="81">
        <f>'2. Termes '!AJ386</f>
        <v>0</v>
      </c>
      <c r="P364" s="72">
        <f>'2. Termes '!AK386</f>
        <v>0</v>
      </c>
      <c r="Q364" s="71">
        <f>'2. Termes '!AL386</f>
        <v>0</v>
      </c>
      <c r="R364" s="158">
        <f>'2. Termes '!AG386</f>
        <v>0</v>
      </c>
    </row>
    <row r="365" spans="2:18" ht="25" customHeight="1" x14ac:dyDescent="0.35">
      <c r="B365" s="180" t="str">
        <f>IF(ISBLANK(Tableau25[[#This Row],[Date de signature]]),"",UPPER(TEXT(Tableau25[[#This Row],[Date de signature]],"AAAA")))</f>
        <v>1900</v>
      </c>
      <c r="C365" s="180" t="str">
        <f>IF(ISBLANK(Tableau25[[#This Row],[Date de signature]]),"",UPPER(TEXT(Tableau25[[#This Row],[Date de signature]],"mmm")))</f>
        <v>JANV</v>
      </c>
      <c r="D365" s="62">
        <f>'2. Termes '!C387</f>
        <v>0</v>
      </c>
      <c r="E365" s="82">
        <f>'2. Termes '!F387</f>
        <v>0</v>
      </c>
      <c r="F365" s="63">
        <f>'2. Termes '!G387</f>
        <v>0</v>
      </c>
      <c r="G365" s="80">
        <f>'2. Termes '!H387</f>
        <v>0</v>
      </c>
      <c r="H365" s="80">
        <f>'2. Termes '!I387</f>
        <v>0</v>
      </c>
      <c r="I365" s="64">
        <f>'2. Termes '!J387</f>
        <v>0</v>
      </c>
      <c r="J365" s="65">
        <f>'2. Termes '!U387</f>
        <v>0</v>
      </c>
      <c r="K365" s="70">
        <f>'2. Termes '!V387</f>
        <v>0</v>
      </c>
      <c r="L365" s="66">
        <f>'2. Termes '!W387</f>
        <v>0</v>
      </c>
      <c r="M365" s="66">
        <f>'2. Termes '!Z387</f>
        <v>0</v>
      </c>
      <c r="N365" s="67">
        <f>'2. Termes '!AC387</f>
        <v>0</v>
      </c>
      <c r="O365" s="81">
        <f>'2. Termes '!AJ387</f>
        <v>0</v>
      </c>
      <c r="P365" s="72">
        <f>'2. Termes '!AK387</f>
        <v>0</v>
      </c>
      <c r="Q365" s="71">
        <f>'2. Termes '!AL387</f>
        <v>0</v>
      </c>
      <c r="R365" s="158">
        <f>'2. Termes '!AG387</f>
        <v>0</v>
      </c>
    </row>
    <row r="366" spans="2:18" ht="25" customHeight="1" x14ac:dyDescent="0.35">
      <c r="B366" s="180" t="str">
        <f>IF(ISBLANK(Tableau25[[#This Row],[Date de signature]]),"",UPPER(TEXT(Tableau25[[#This Row],[Date de signature]],"AAAA")))</f>
        <v>1900</v>
      </c>
      <c r="C366" s="180" t="str">
        <f>IF(ISBLANK(Tableau25[[#This Row],[Date de signature]]),"",UPPER(TEXT(Tableau25[[#This Row],[Date de signature]],"mmm")))</f>
        <v>JANV</v>
      </c>
      <c r="D366" s="62">
        <f>'2. Termes '!C388</f>
        <v>0</v>
      </c>
      <c r="E366" s="82">
        <f>'2. Termes '!F388</f>
        <v>0</v>
      </c>
      <c r="F366" s="63">
        <f>'2. Termes '!G388</f>
        <v>0</v>
      </c>
      <c r="G366" s="80">
        <f>'2. Termes '!H388</f>
        <v>0</v>
      </c>
      <c r="H366" s="80">
        <f>'2. Termes '!I388</f>
        <v>0</v>
      </c>
      <c r="I366" s="64">
        <f>'2. Termes '!J388</f>
        <v>0</v>
      </c>
      <c r="J366" s="65">
        <f>'2. Termes '!U388</f>
        <v>0</v>
      </c>
      <c r="K366" s="70">
        <f>'2. Termes '!V388</f>
        <v>0</v>
      </c>
      <c r="L366" s="66">
        <f>'2. Termes '!W388</f>
        <v>0</v>
      </c>
      <c r="M366" s="66">
        <f>'2. Termes '!Z388</f>
        <v>0</v>
      </c>
      <c r="N366" s="67">
        <f>'2. Termes '!AC388</f>
        <v>0</v>
      </c>
      <c r="O366" s="81">
        <f>'2. Termes '!AJ388</f>
        <v>0</v>
      </c>
      <c r="P366" s="72">
        <f>'2. Termes '!AK388</f>
        <v>0</v>
      </c>
      <c r="Q366" s="71">
        <f>'2. Termes '!AL388</f>
        <v>0</v>
      </c>
      <c r="R366" s="158">
        <f>'2. Termes '!AG388</f>
        <v>0</v>
      </c>
    </row>
    <row r="367" spans="2:18" ht="25" customHeight="1" x14ac:dyDescent="0.35">
      <c r="B367" s="180" t="str">
        <f>IF(ISBLANK(Tableau25[[#This Row],[Date de signature]]),"",UPPER(TEXT(Tableau25[[#This Row],[Date de signature]],"AAAA")))</f>
        <v>1900</v>
      </c>
      <c r="C367" s="180" t="str">
        <f>IF(ISBLANK(Tableau25[[#This Row],[Date de signature]]),"",UPPER(TEXT(Tableau25[[#This Row],[Date de signature]],"mmm")))</f>
        <v>JANV</v>
      </c>
      <c r="D367" s="62">
        <f>'2. Termes '!C389</f>
        <v>0</v>
      </c>
      <c r="E367" s="82">
        <f>'2. Termes '!F389</f>
        <v>0</v>
      </c>
      <c r="F367" s="63">
        <f>'2. Termes '!G389</f>
        <v>0</v>
      </c>
      <c r="G367" s="80">
        <f>'2. Termes '!H389</f>
        <v>0</v>
      </c>
      <c r="H367" s="80">
        <f>'2. Termes '!I389</f>
        <v>0</v>
      </c>
      <c r="I367" s="64">
        <f>'2. Termes '!J389</f>
        <v>0</v>
      </c>
      <c r="J367" s="65">
        <f>'2. Termes '!U389</f>
        <v>0</v>
      </c>
      <c r="K367" s="70">
        <f>'2. Termes '!V389</f>
        <v>0</v>
      </c>
      <c r="L367" s="66">
        <f>'2. Termes '!W389</f>
        <v>0</v>
      </c>
      <c r="M367" s="66">
        <f>'2. Termes '!Z389</f>
        <v>0</v>
      </c>
      <c r="N367" s="67">
        <f>'2. Termes '!AC389</f>
        <v>0</v>
      </c>
      <c r="O367" s="81">
        <f>'2. Termes '!AJ389</f>
        <v>0</v>
      </c>
      <c r="P367" s="72">
        <f>'2. Termes '!AK389</f>
        <v>0</v>
      </c>
      <c r="Q367" s="71">
        <f>'2. Termes '!AL389</f>
        <v>0</v>
      </c>
      <c r="R367" s="158">
        <f>'2. Termes '!AG389</f>
        <v>0</v>
      </c>
    </row>
    <row r="368" spans="2:18" ht="25" customHeight="1" x14ac:dyDescent="0.35">
      <c r="B368" s="180" t="str">
        <f>IF(ISBLANK(Tableau25[[#This Row],[Date de signature]]),"",UPPER(TEXT(Tableau25[[#This Row],[Date de signature]],"AAAA")))</f>
        <v>1900</v>
      </c>
      <c r="C368" s="180" t="str">
        <f>IF(ISBLANK(Tableau25[[#This Row],[Date de signature]]),"",UPPER(TEXT(Tableau25[[#This Row],[Date de signature]],"mmm")))</f>
        <v>JANV</v>
      </c>
      <c r="D368" s="62">
        <f>'2. Termes '!C390</f>
        <v>0</v>
      </c>
      <c r="E368" s="82">
        <f>'2. Termes '!F390</f>
        <v>0</v>
      </c>
      <c r="F368" s="63">
        <f>'2. Termes '!G390</f>
        <v>0</v>
      </c>
      <c r="G368" s="80">
        <f>'2. Termes '!H390</f>
        <v>0</v>
      </c>
      <c r="H368" s="80">
        <f>'2. Termes '!I390</f>
        <v>0</v>
      </c>
      <c r="I368" s="64">
        <f>'2. Termes '!J390</f>
        <v>0</v>
      </c>
      <c r="J368" s="65">
        <f>'2. Termes '!U390</f>
        <v>0</v>
      </c>
      <c r="K368" s="70">
        <f>'2. Termes '!V390</f>
        <v>0</v>
      </c>
      <c r="L368" s="66">
        <f>'2. Termes '!W390</f>
        <v>0</v>
      </c>
      <c r="M368" s="66">
        <f>'2. Termes '!Z390</f>
        <v>0</v>
      </c>
      <c r="N368" s="67">
        <f>'2. Termes '!AC390</f>
        <v>0</v>
      </c>
      <c r="O368" s="81">
        <f>'2. Termes '!AJ390</f>
        <v>0</v>
      </c>
      <c r="P368" s="72">
        <f>'2. Termes '!AK390</f>
        <v>0</v>
      </c>
      <c r="Q368" s="71">
        <f>'2. Termes '!AL390</f>
        <v>0</v>
      </c>
      <c r="R368" s="158">
        <f>'2. Termes '!AG390</f>
        <v>0</v>
      </c>
    </row>
    <row r="369" spans="2:18" ht="25" customHeight="1" x14ac:dyDescent="0.35">
      <c r="B369" s="180" t="str">
        <f>IF(ISBLANK(Tableau25[[#This Row],[Date de signature]]),"",UPPER(TEXT(Tableau25[[#This Row],[Date de signature]],"AAAA")))</f>
        <v>1900</v>
      </c>
      <c r="C369" s="180" t="str">
        <f>IF(ISBLANK(Tableau25[[#This Row],[Date de signature]]),"",UPPER(TEXT(Tableau25[[#This Row],[Date de signature]],"mmm")))</f>
        <v>JANV</v>
      </c>
      <c r="D369" s="62">
        <f>'2. Termes '!C391</f>
        <v>0</v>
      </c>
      <c r="E369" s="82">
        <f>'2. Termes '!F391</f>
        <v>0</v>
      </c>
      <c r="F369" s="63">
        <f>'2. Termes '!G391</f>
        <v>0</v>
      </c>
      <c r="G369" s="80">
        <f>'2. Termes '!H391</f>
        <v>0</v>
      </c>
      <c r="H369" s="80">
        <f>'2. Termes '!I391</f>
        <v>0</v>
      </c>
      <c r="I369" s="64">
        <f>'2. Termes '!J391</f>
        <v>0</v>
      </c>
      <c r="J369" s="65">
        <f>'2. Termes '!U391</f>
        <v>0</v>
      </c>
      <c r="K369" s="70">
        <f>'2. Termes '!V391</f>
        <v>0</v>
      </c>
      <c r="L369" s="66">
        <f>'2. Termes '!W391</f>
        <v>0</v>
      </c>
      <c r="M369" s="66">
        <f>'2. Termes '!Z391</f>
        <v>0</v>
      </c>
      <c r="N369" s="67">
        <f>'2. Termes '!AC391</f>
        <v>0</v>
      </c>
      <c r="O369" s="81">
        <f>'2. Termes '!AJ391</f>
        <v>0</v>
      </c>
      <c r="P369" s="72">
        <f>'2. Termes '!AK391</f>
        <v>0</v>
      </c>
      <c r="Q369" s="71">
        <f>'2. Termes '!AL391</f>
        <v>0</v>
      </c>
      <c r="R369" s="158">
        <f>'2. Termes '!AG391</f>
        <v>0</v>
      </c>
    </row>
    <row r="370" spans="2:18" ht="25" customHeight="1" x14ac:dyDescent="0.35">
      <c r="B370" s="180" t="str">
        <f>IF(ISBLANK(Tableau25[[#This Row],[Date de signature]]),"",UPPER(TEXT(Tableau25[[#This Row],[Date de signature]],"AAAA")))</f>
        <v>1900</v>
      </c>
      <c r="C370" s="180" t="str">
        <f>IF(ISBLANK(Tableau25[[#This Row],[Date de signature]]),"",UPPER(TEXT(Tableau25[[#This Row],[Date de signature]],"mmm")))</f>
        <v>JANV</v>
      </c>
      <c r="D370" s="62">
        <f>'2. Termes '!C392</f>
        <v>0</v>
      </c>
      <c r="E370" s="82">
        <f>'2. Termes '!F392</f>
        <v>0</v>
      </c>
      <c r="F370" s="63">
        <f>'2. Termes '!G392</f>
        <v>0</v>
      </c>
      <c r="G370" s="80">
        <f>'2. Termes '!H392</f>
        <v>0</v>
      </c>
      <c r="H370" s="80">
        <f>'2. Termes '!I392</f>
        <v>0</v>
      </c>
      <c r="I370" s="64">
        <f>'2. Termes '!J392</f>
        <v>0</v>
      </c>
      <c r="J370" s="65">
        <f>'2. Termes '!U392</f>
        <v>0</v>
      </c>
      <c r="K370" s="70">
        <f>'2. Termes '!V392</f>
        <v>0</v>
      </c>
      <c r="L370" s="66">
        <f>'2. Termes '!W392</f>
        <v>0</v>
      </c>
      <c r="M370" s="66">
        <f>'2. Termes '!Z392</f>
        <v>0</v>
      </c>
      <c r="N370" s="67">
        <f>'2. Termes '!AC392</f>
        <v>0</v>
      </c>
      <c r="O370" s="81">
        <f>'2. Termes '!AJ392</f>
        <v>0</v>
      </c>
      <c r="P370" s="72">
        <f>'2. Termes '!AK392</f>
        <v>0</v>
      </c>
      <c r="Q370" s="71">
        <f>'2. Termes '!AL392</f>
        <v>0</v>
      </c>
      <c r="R370" s="158">
        <f>'2. Termes '!AG392</f>
        <v>0</v>
      </c>
    </row>
    <row r="371" spans="2:18" ht="25" customHeight="1" x14ac:dyDescent="0.35">
      <c r="B371" s="180" t="str">
        <f>IF(ISBLANK(Tableau25[[#This Row],[Date de signature]]),"",UPPER(TEXT(Tableau25[[#This Row],[Date de signature]],"AAAA")))</f>
        <v>1900</v>
      </c>
      <c r="C371" s="180" t="str">
        <f>IF(ISBLANK(Tableau25[[#This Row],[Date de signature]]),"",UPPER(TEXT(Tableau25[[#This Row],[Date de signature]],"mmm")))</f>
        <v>JANV</v>
      </c>
      <c r="D371" s="62">
        <f>'2. Termes '!C393</f>
        <v>0</v>
      </c>
      <c r="E371" s="82">
        <f>'2. Termes '!F393</f>
        <v>0</v>
      </c>
      <c r="F371" s="63">
        <f>'2. Termes '!G393</f>
        <v>0</v>
      </c>
      <c r="G371" s="80">
        <f>'2. Termes '!H393</f>
        <v>0</v>
      </c>
      <c r="H371" s="80">
        <f>'2. Termes '!I393</f>
        <v>0</v>
      </c>
      <c r="I371" s="64">
        <f>'2. Termes '!J393</f>
        <v>0</v>
      </c>
      <c r="J371" s="65">
        <f>'2. Termes '!U393</f>
        <v>0</v>
      </c>
      <c r="K371" s="70">
        <f>'2. Termes '!V393</f>
        <v>0</v>
      </c>
      <c r="L371" s="66">
        <f>'2. Termes '!W393</f>
        <v>0</v>
      </c>
      <c r="M371" s="66">
        <f>'2. Termes '!Z393</f>
        <v>0</v>
      </c>
      <c r="N371" s="67">
        <f>'2. Termes '!AC393</f>
        <v>0</v>
      </c>
      <c r="O371" s="81">
        <f>'2. Termes '!AJ393</f>
        <v>0</v>
      </c>
      <c r="P371" s="72">
        <f>'2. Termes '!AK393</f>
        <v>0</v>
      </c>
      <c r="Q371" s="71">
        <f>'2. Termes '!AL393</f>
        <v>0</v>
      </c>
      <c r="R371" s="158">
        <f>'2. Termes '!AG393</f>
        <v>0</v>
      </c>
    </row>
    <row r="372" spans="2:18" ht="25" customHeight="1" x14ac:dyDescent="0.35">
      <c r="B372" s="180" t="str">
        <f>IF(ISBLANK(Tableau25[[#This Row],[Date de signature]]),"",UPPER(TEXT(Tableau25[[#This Row],[Date de signature]],"AAAA")))</f>
        <v>1900</v>
      </c>
      <c r="C372" s="180" t="str">
        <f>IF(ISBLANK(Tableau25[[#This Row],[Date de signature]]),"",UPPER(TEXT(Tableau25[[#This Row],[Date de signature]],"mmm")))</f>
        <v>JANV</v>
      </c>
      <c r="D372" s="62">
        <f>'2. Termes '!C394</f>
        <v>0</v>
      </c>
      <c r="E372" s="82">
        <f>'2. Termes '!F394</f>
        <v>0</v>
      </c>
      <c r="F372" s="63">
        <f>'2. Termes '!G394</f>
        <v>0</v>
      </c>
      <c r="G372" s="80">
        <f>'2. Termes '!H394</f>
        <v>0</v>
      </c>
      <c r="H372" s="80">
        <f>'2. Termes '!I394</f>
        <v>0</v>
      </c>
      <c r="I372" s="64">
        <f>'2. Termes '!J394</f>
        <v>0</v>
      </c>
      <c r="J372" s="65">
        <f>'2. Termes '!U394</f>
        <v>0</v>
      </c>
      <c r="K372" s="70">
        <f>'2. Termes '!V394</f>
        <v>0</v>
      </c>
      <c r="L372" s="66">
        <f>'2. Termes '!W394</f>
        <v>0</v>
      </c>
      <c r="M372" s="66">
        <f>'2. Termes '!Z394</f>
        <v>0</v>
      </c>
      <c r="N372" s="67">
        <f>'2. Termes '!AC394</f>
        <v>0</v>
      </c>
      <c r="O372" s="81">
        <f>'2. Termes '!AJ394</f>
        <v>0</v>
      </c>
      <c r="P372" s="72">
        <f>'2. Termes '!AK394</f>
        <v>0</v>
      </c>
      <c r="Q372" s="71">
        <f>'2. Termes '!AL394</f>
        <v>0</v>
      </c>
      <c r="R372" s="158">
        <f>'2. Termes '!AG394</f>
        <v>0</v>
      </c>
    </row>
    <row r="373" spans="2:18" ht="25" customHeight="1" x14ac:dyDescent="0.35">
      <c r="B373" s="180" t="str">
        <f>IF(ISBLANK(Tableau25[[#This Row],[Date de signature]]),"",UPPER(TEXT(Tableau25[[#This Row],[Date de signature]],"AAAA")))</f>
        <v>1900</v>
      </c>
      <c r="C373" s="180" t="str">
        <f>IF(ISBLANK(Tableau25[[#This Row],[Date de signature]]),"",UPPER(TEXT(Tableau25[[#This Row],[Date de signature]],"mmm")))</f>
        <v>JANV</v>
      </c>
      <c r="D373" s="62">
        <f>'2. Termes '!C395</f>
        <v>0</v>
      </c>
      <c r="E373" s="82">
        <f>'2. Termes '!F395</f>
        <v>0</v>
      </c>
      <c r="F373" s="63">
        <f>'2. Termes '!G395</f>
        <v>0</v>
      </c>
      <c r="G373" s="80">
        <f>'2. Termes '!H395</f>
        <v>0</v>
      </c>
      <c r="H373" s="80">
        <f>'2. Termes '!I395</f>
        <v>0</v>
      </c>
      <c r="I373" s="64">
        <f>'2. Termes '!J395</f>
        <v>0</v>
      </c>
      <c r="J373" s="65">
        <f>'2. Termes '!U395</f>
        <v>0</v>
      </c>
      <c r="K373" s="70">
        <f>'2. Termes '!V395</f>
        <v>0</v>
      </c>
      <c r="L373" s="66">
        <f>'2. Termes '!W395</f>
        <v>0</v>
      </c>
      <c r="M373" s="66">
        <f>'2. Termes '!Z395</f>
        <v>0</v>
      </c>
      <c r="N373" s="67">
        <f>'2. Termes '!AC395</f>
        <v>0</v>
      </c>
      <c r="O373" s="81">
        <f>'2. Termes '!AJ395</f>
        <v>0</v>
      </c>
      <c r="P373" s="72">
        <f>'2. Termes '!AK395</f>
        <v>0</v>
      </c>
      <c r="Q373" s="71">
        <f>'2. Termes '!AL395</f>
        <v>0</v>
      </c>
      <c r="R373" s="158">
        <f>'2. Termes '!AG395</f>
        <v>0</v>
      </c>
    </row>
    <row r="374" spans="2:18" ht="25" customHeight="1" x14ac:dyDescent="0.35">
      <c r="B374" s="180" t="str">
        <f>IF(ISBLANK(Tableau25[[#This Row],[Date de signature]]),"",UPPER(TEXT(Tableau25[[#This Row],[Date de signature]],"AAAA")))</f>
        <v>1900</v>
      </c>
      <c r="C374" s="180" t="str">
        <f>IF(ISBLANK(Tableau25[[#This Row],[Date de signature]]),"",UPPER(TEXT(Tableau25[[#This Row],[Date de signature]],"mmm")))</f>
        <v>JANV</v>
      </c>
      <c r="D374" s="62">
        <f>'2. Termes '!C396</f>
        <v>0</v>
      </c>
      <c r="E374" s="82">
        <f>'2. Termes '!F396</f>
        <v>0</v>
      </c>
      <c r="F374" s="63">
        <f>'2. Termes '!G396</f>
        <v>0</v>
      </c>
      <c r="G374" s="80">
        <f>'2. Termes '!H396</f>
        <v>0</v>
      </c>
      <c r="H374" s="80">
        <f>'2. Termes '!I396</f>
        <v>0</v>
      </c>
      <c r="I374" s="64">
        <f>'2. Termes '!J396</f>
        <v>0</v>
      </c>
      <c r="J374" s="65">
        <f>'2. Termes '!U396</f>
        <v>0</v>
      </c>
      <c r="K374" s="70">
        <f>'2. Termes '!V396</f>
        <v>0</v>
      </c>
      <c r="L374" s="66">
        <f>'2. Termes '!W396</f>
        <v>0</v>
      </c>
      <c r="M374" s="66">
        <f>'2. Termes '!Z396</f>
        <v>0</v>
      </c>
      <c r="N374" s="67">
        <f>'2. Termes '!AC396</f>
        <v>0</v>
      </c>
      <c r="O374" s="81">
        <f>'2. Termes '!AJ396</f>
        <v>0</v>
      </c>
      <c r="P374" s="72">
        <f>'2. Termes '!AK396</f>
        <v>0</v>
      </c>
      <c r="Q374" s="71">
        <f>'2. Termes '!AL396</f>
        <v>0</v>
      </c>
      <c r="R374" s="158">
        <f>'2. Termes '!AG396</f>
        <v>0</v>
      </c>
    </row>
    <row r="375" spans="2:18" ht="25" customHeight="1" x14ac:dyDescent="0.35">
      <c r="B375" s="180" t="str">
        <f>IF(ISBLANK(Tableau25[[#This Row],[Date de signature]]),"",UPPER(TEXT(Tableau25[[#This Row],[Date de signature]],"AAAA")))</f>
        <v>1900</v>
      </c>
      <c r="C375" s="180" t="str">
        <f>IF(ISBLANK(Tableau25[[#This Row],[Date de signature]]),"",UPPER(TEXT(Tableau25[[#This Row],[Date de signature]],"mmm")))</f>
        <v>JANV</v>
      </c>
      <c r="D375" s="62">
        <f>'2. Termes '!C397</f>
        <v>0</v>
      </c>
      <c r="E375" s="82">
        <f>'2. Termes '!F397</f>
        <v>0</v>
      </c>
      <c r="F375" s="63">
        <f>'2. Termes '!G397</f>
        <v>0</v>
      </c>
      <c r="G375" s="80">
        <f>'2. Termes '!H397</f>
        <v>0</v>
      </c>
      <c r="H375" s="80">
        <f>'2. Termes '!I397</f>
        <v>0</v>
      </c>
      <c r="I375" s="64">
        <f>'2. Termes '!J397</f>
        <v>0</v>
      </c>
      <c r="J375" s="65">
        <f>'2. Termes '!U397</f>
        <v>0</v>
      </c>
      <c r="K375" s="70">
        <f>'2. Termes '!V397</f>
        <v>0</v>
      </c>
      <c r="L375" s="66">
        <f>'2. Termes '!W397</f>
        <v>0</v>
      </c>
      <c r="M375" s="66">
        <f>'2. Termes '!Z397</f>
        <v>0</v>
      </c>
      <c r="N375" s="67">
        <f>'2. Termes '!AC397</f>
        <v>0</v>
      </c>
      <c r="O375" s="81">
        <f>'2. Termes '!AJ397</f>
        <v>0</v>
      </c>
      <c r="P375" s="72">
        <f>'2. Termes '!AK397</f>
        <v>0</v>
      </c>
      <c r="Q375" s="71">
        <f>'2. Termes '!AL397</f>
        <v>0</v>
      </c>
      <c r="R375" s="158">
        <f>'2. Termes '!AG397</f>
        <v>0</v>
      </c>
    </row>
    <row r="376" spans="2:18" ht="25" customHeight="1" x14ac:dyDescent="0.35">
      <c r="B376" s="180" t="str">
        <f>IF(ISBLANK(Tableau25[[#This Row],[Date de signature]]),"",UPPER(TEXT(Tableau25[[#This Row],[Date de signature]],"AAAA")))</f>
        <v>1900</v>
      </c>
      <c r="C376" s="180" t="str">
        <f>IF(ISBLANK(Tableau25[[#This Row],[Date de signature]]),"",UPPER(TEXT(Tableau25[[#This Row],[Date de signature]],"mmm")))</f>
        <v>JANV</v>
      </c>
      <c r="D376" s="62">
        <f>'2. Termes '!C398</f>
        <v>0</v>
      </c>
      <c r="E376" s="82">
        <f>'2. Termes '!F398</f>
        <v>0</v>
      </c>
      <c r="F376" s="63">
        <f>'2. Termes '!G398</f>
        <v>0</v>
      </c>
      <c r="G376" s="80">
        <f>'2. Termes '!H398</f>
        <v>0</v>
      </c>
      <c r="H376" s="80">
        <f>'2. Termes '!I398</f>
        <v>0</v>
      </c>
      <c r="I376" s="64">
        <f>'2. Termes '!J398</f>
        <v>0</v>
      </c>
      <c r="J376" s="65">
        <f>'2. Termes '!U398</f>
        <v>0</v>
      </c>
      <c r="K376" s="70">
        <f>'2. Termes '!V398</f>
        <v>0</v>
      </c>
      <c r="L376" s="66">
        <f>'2. Termes '!W398</f>
        <v>0</v>
      </c>
      <c r="M376" s="66">
        <f>'2. Termes '!Z398</f>
        <v>0</v>
      </c>
      <c r="N376" s="67">
        <f>'2. Termes '!AC398</f>
        <v>0</v>
      </c>
      <c r="O376" s="81">
        <f>'2. Termes '!AJ398</f>
        <v>0</v>
      </c>
      <c r="P376" s="72">
        <f>'2. Termes '!AK398</f>
        <v>0</v>
      </c>
      <c r="Q376" s="71">
        <f>'2. Termes '!AL398</f>
        <v>0</v>
      </c>
      <c r="R376" s="158">
        <f>'2. Termes '!AG398</f>
        <v>0</v>
      </c>
    </row>
    <row r="377" spans="2:18" ht="25" customHeight="1" x14ac:dyDescent="0.35">
      <c r="B377" s="180" t="str">
        <f>IF(ISBLANK(Tableau25[[#This Row],[Date de signature]]),"",UPPER(TEXT(Tableau25[[#This Row],[Date de signature]],"AAAA")))</f>
        <v>1900</v>
      </c>
      <c r="C377" s="180" t="str">
        <f>IF(ISBLANK(Tableau25[[#This Row],[Date de signature]]),"",UPPER(TEXT(Tableau25[[#This Row],[Date de signature]],"mmm")))</f>
        <v>JANV</v>
      </c>
      <c r="D377" s="62">
        <f>'2. Termes '!C399</f>
        <v>0</v>
      </c>
      <c r="E377" s="82">
        <f>'2. Termes '!F399</f>
        <v>0</v>
      </c>
      <c r="F377" s="63">
        <f>'2. Termes '!G399</f>
        <v>0</v>
      </c>
      <c r="G377" s="80">
        <f>'2. Termes '!H399</f>
        <v>0</v>
      </c>
      <c r="H377" s="80">
        <f>'2. Termes '!I399</f>
        <v>0</v>
      </c>
      <c r="I377" s="64">
        <f>'2. Termes '!J399</f>
        <v>0</v>
      </c>
      <c r="J377" s="65">
        <f>'2. Termes '!U399</f>
        <v>0</v>
      </c>
      <c r="K377" s="70">
        <f>'2. Termes '!V399</f>
        <v>0</v>
      </c>
      <c r="L377" s="66">
        <f>'2. Termes '!W399</f>
        <v>0</v>
      </c>
      <c r="M377" s="66">
        <f>'2. Termes '!Z399</f>
        <v>0</v>
      </c>
      <c r="N377" s="67">
        <f>'2. Termes '!AC399</f>
        <v>0</v>
      </c>
      <c r="O377" s="81">
        <f>'2. Termes '!AJ399</f>
        <v>0</v>
      </c>
      <c r="P377" s="72">
        <f>'2. Termes '!AK399</f>
        <v>0</v>
      </c>
      <c r="Q377" s="71">
        <f>'2. Termes '!AL399</f>
        <v>0</v>
      </c>
      <c r="R377" s="158">
        <f>'2. Termes '!AG399</f>
        <v>0</v>
      </c>
    </row>
    <row r="378" spans="2:18" ht="25" customHeight="1" x14ac:dyDescent="0.35">
      <c r="B378" s="180" t="str">
        <f>IF(ISBLANK(Tableau25[[#This Row],[Date de signature]]),"",UPPER(TEXT(Tableau25[[#This Row],[Date de signature]],"AAAA")))</f>
        <v>1900</v>
      </c>
      <c r="C378" s="180" t="str">
        <f>IF(ISBLANK(Tableau25[[#This Row],[Date de signature]]),"",UPPER(TEXT(Tableau25[[#This Row],[Date de signature]],"mmm")))</f>
        <v>JANV</v>
      </c>
      <c r="D378" s="62">
        <f>'2. Termes '!C400</f>
        <v>0</v>
      </c>
      <c r="E378" s="82">
        <f>'2. Termes '!F400</f>
        <v>0</v>
      </c>
      <c r="F378" s="63">
        <f>'2. Termes '!G400</f>
        <v>0</v>
      </c>
      <c r="G378" s="80">
        <f>'2. Termes '!H400</f>
        <v>0</v>
      </c>
      <c r="H378" s="80">
        <f>'2. Termes '!I400</f>
        <v>0</v>
      </c>
      <c r="I378" s="64">
        <f>'2. Termes '!J400</f>
        <v>0</v>
      </c>
      <c r="J378" s="65">
        <f>'2. Termes '!U400</f>
        <v>0</v>
      </c>
      <c r="K378" s="70">
        <f>'2. Termes '!V400</f>
        <v>0</v>
      </c>
      <c r="L378" s="66">
        <f>'2. Termes '!W400</f>
        <v>0</v>
      </c>
      <c r="M378" s="66">
        <f>'2. Termes '!Z400</f>
        <v>0</v>
      </c>
      <c r="N378" s="67">
        <f>'2. Termes '!AC400</f>
        <v>0</v>
      </c>
      <c r="O378" s="81">
        <f>'2. Termes '!AJ400</f>
        <v>0</v>
      </c>
      <c r="P378" s="72">
        <f>'2. Termes '!AK400</f>
        <v>0</v>
      </c>
      <c r="Q378" s="71">
        <f>'2. Termes '!AL400</f>
        <v>0</v>
      </c>
      <c r="R378" s="158">
        <f>'2. Termes '!AG400</f>
        <v>0</v>
      </c>
    </row>
    <row r="379" spans="2:18" ht="25" customHeight="1" x14ac:dyDescent="0.35">
      <c r="B379" s="180" t="str">
        <f>IF(ISBLANK(Tableau25[[#This Row],[Date de signature]]),"",UPPER(TEXT(Tableau25[[#This Row],[Date de signature]],"AAAA")))</f>
        <v>1900</v>
      </c>
      <c r="C379" s="180" t="str">
        <f>IF(ISBLANK(Tableau25[[#This Row],[Date de signature]]),"",UPPER(TEXT(Tableau25[[#This Row],[Date de signature]],"mmm")))</f>
        <v>JANV</v>
      </c>
      <c r="D379" s="62">
        <f>'2. Termes '!C401</f>
        <v>0</v>
      </c>
      <c r="E379" s="82">
        <f>'2. Termes '!F401</f>
        <v>0</v>
      </c>
      <c r="F379" s="63">
        <f>'2. Termes '!G401</f>
        <v>0</v>
      </c>
      <c r="G379" s="80">
        <f>'2. Termes '!H401</f>
        <v>0</v>
      </c>
      <c r="H379" s="80">
        <f>'2. Termes '!I401</f>
        <v>0</v>
      </c>
      <c r="I379" s="64">
        <f>'2. Termes '!J401</f>
        <v>0</v>
      </c>
      <c r="J379" s="65">
        <f>'2. Termes '!U401</f>
        <v>0</v>
      </c>
      <c r="K379" s="70">
        <f>'2. Termes '!V401</f>
        <v>0</v>
      </c>
      <c r="L379" s="66">
        <f>'2. Termes '!W401</f>
        <v>0</v>
      </c>
      <c r="M379" s="66">
        <f>'2. Termes '!Z401</f>
        <v>0</v>
      </c>
      <c r="N379" s="67">
        <f>'2. Termes '!AC401</f>
        <v>0</v>
      </c>
      <c r="O379" s="81">
        <f>'2. Termes '!AJ401</f>
        <v>0</v>
      </c>
      <c r="P379" s="72">
        <f>'2. Termes '!AK401</f>
        <v>0</v>
      </c>
      <c r="Q379" s="71">
        <f>'2. Termes '!AL401</f>
        <v>0</v>
      </c>
      <c r="R379" s="158">
        <f>'2. Termes '!AG401</f>
        <v>0</v>
      </c>
    </row>
    <row r="380" spans="2:18" ht="25" customHeight="1" x14ac:dyDescent="0.35">
      <c r="B380" s="180" t="str">
        <f>IF(ISBLANK(Tableau25[[#This Row],[Date de signature]]),"",UPPER(TEXT(Tableau25[[#This Row],[Date de signature]],"AAAA")))</f>
        <v>1900</v>
      </c>
      <c r="C380" s="180" t="str">
        <f>IF(ISBLANK(Tableau25[[#This Row],[Date de signature]]),"",UPPER(TEXT(Tableau25[[#This Row],[Date de signature]],"mmm")))</f>
        <v>JANV</v>
      </c>
      <c r="D380" s="62">
        <f>'2. Termes '!C402</f>
        <v>0</v>
      </c>
      <c r="E380" s="82">
        <f>'2. Termes '!F402</f>
        <v>0</v>
      </c>
      <c r="F380" s="63">
        <f>'2. Termes '!G402</f>
        <v>0</v>
      </c>
      <c r="G380" s="80">
        <f>'2. Termes '!H402</f>
        <v>0</v>
      </c>
      <c r="H380" s="80">
        <f>'2. Termes '!I402</f>
        <v>0</v>
      </c>
      <c r="I380" s="64">
        <f>'2. Termes '!J402</f>
        <v>0</v>
      </c>
      <c r="J380" s="65">
        <f>'2. Termes '!U402</f>
        <v>0</v>
      </c>
      <c r="K380" s="70">
        <f>'2. Termes '!V402</f>
        <v>0</v>
      </c>
      <c r="L380" s="66">
        <f>'2. Termes '!W402</f>
        <v>0</v>
      </c>
      <c r="M380" s="66">
        <f>'2. Termes '!Z402</f>
        <v>0</v>
      </c>
      <c r="N380" s="67">
        <f>'2. Termes '!AC402</f>
        <v>0</v>
      </c>
      <c r="O380" s="81">
        <f>'2. Termes '!AJ402</f>
        <v>0</v>
      </c>
      <c r="P380" s="72">
        <f>'2. Termes '!AK402</f>
        <v>0</v>
      </c>
      <c r="Q380" s="71">
        <f>'2. Termes '!AL402</f>
        <v>0</v>
      </c>
      <c r="R380" s="158">
        <f>'2. Termes '!AG402</f>
        <v>0</v>
      </c>
    </row>
    <row r="381" spans="2:18" ht="25" customHeight="1" x14ac:dyDescent="0.35">
      <c r="B381" s="180" t="str">
        <f>IF(ISBLANK(Tableau25[[#This Row],[Date de signature]]),"",UPPER(TEXT(Tableau25[[#This Row],[Date de signature]],"AAAA")))</f>
        <v>1900</v>
      </c>
      <c r="C381" s="180" t="str">
        <f>IF(ISBLANK(Tableau25[[#This Row],[Date de signature]]),"",UPPER(TEXT(Tableau25[[#This Row],[Date de signature]],"mmm")))</f>
        <v>JANV</v>
      </c>
      <c r="D381" s="62">
        <f>'2. Termes '!C403</f>
        <v>0</v>
      </c>
      <c r="E381" s="82">
        <f>'2. Termes '!F403</f>
        <v>0</v>
      </c>
      <c r="F381" s="63">
        <f>'2. Termes '!G403</f>
        <v>0</v>
      </c>
      <c r="G381" s="80">
        <f>'2. Termes '!H403</f>
        <v>0</v>
      </c>
      <c r="H381" s="80">
        <f>'2. Termes '!I403</f>
        <v>0</v>
      </c>
      <c r="I381" s="64">
        <f>'2. Termes '!J403</f>
        <v>0</v>
      </c>
      <c r="J381" s="65">
        <f>'2. Termes '!U403</f>
        <v>0</v>
      </c>
      <c r="K381" s="70">
        <f>'2. Termes '!V403</f>
        <v>0</v>
      </c>
      <c r="L381" s="66">
        <f>'2. Termes '!W403</f>
        <v>0</v>
      </c>
      <c r="M381" s="66">
        <f>'2. Termes '!Z403</f>
        <v>0</v>
      </c>
      <c r="N381" s="67">
        <f>'2. Termes '!AC403</f>
        <v>0</v>
      </c>
      <c r="O381" s="81">
        <f>'2. Termes '!AJ403</f>
        <v>0</v>
      </c>
      <c r="P381" s="72">
        <f>'2. Termes '!AK403</f>
        <v>0</v>
      </c>
      <c r="Q381" s="71">
        <f>'2. Termes '!AL403</f>
        <v>0</v>
      </c>
      <c r="R381" s="158">
        <f>'2. Termes '!AG403</f>
        <v>0</v>
      </c>
    </row>
    <row r="382" spans="2:18" ht="25" customHeight="1" x14ac:dyDescent="0.35">
      <c r="B382" s="180" t="str">
        <f>IF(ISBLANK(Tableau25[[#This Row],[Date de signature]]),"",UPPER(TEXT(Tableau25[[#This Row],[Date de signature]],"AAAA")))</f>
        <v>1900</v>
      </c>
      <c r="C382" s="180" t="str">
        <f>IF(ISBLANK(Tableau25[[#This Row],[Date de signature]]),"",UPPER(TEXT(Tableau25[[#This Row],[Date de signature]],"mmm")))</f>
        <v>JANV</v>
      </c>
      <c r="D382" s="62">
        <f>'2. Termes '!C404</f>
        <v>0</v>
      </c>
      <c r="E382" s="82">
        <f>'2. Termes '!F404</f>
        <v>0</v>
      </c>
      <c r="F382" s="63">
        <f>'2. Termes '!G404</f>
        <v>0</v>
      </c>
      <c r="G382" s="80">
        <f>'2. Termes '!H404</f>
        <v>0</v>
      </c>
      <c r="H382" s="80">
        <f>'2. Termes '!I404</f>
        <v>0</v>
      </c>
      <c r="I382" s="64">
        <f>'2. Termes '!J404</f>
        <v>0</v>
      </c>
      <c r="J382" s="65">
        <f>'2. Termes '!U404</f>
        <v>0</v>
      </c>
      <c r="K382" s="70">
        <f>'2. Termes '!V404</f>
        <v>0</v>
      </c>
      <c r="L382" s="66">
        <f>'2. Termes '!W404</f>
        <v>0</v>
      </c>
      <c r="M382" s="66">
        <f>'2. Termes '!Z404</f>
        <v>0</v>
      </c>
      <c r="N382" s="67">
        <f>'2. Termes '!AC404</f>
        <v>0</v>
      </c>
      <c r="O382" s="81">
        <f>'2. Termes '!AJ404</f>
        <v>0</v>
      </c>
      <c r="P382" s="72">
        <f>'2. Termes '!AK404</f>
        <v>0</v>
      </c>
      <c r="Q382" s="71">
        <f>'2. Termes '!AL404</f>
        <v>0</v>
      </c>
      <c r="R382" s="158">
        <f>'2. Termes '!AG404</f>
        <v>0</v>
      </c>
    </row>
    <row r="383" spans="2:18" ht="25" customHeight="1" x14ac:dyDescent="0.35">
      <c r="B383" s="180" t="str">
        <f>IF(ISBLANK(Tableau25[[#This Row],[Date de signature]]),"",UPPER(TEXT(Tableau25[[#This Row],[Date de signature]],"AAAA")))</f>
        <v>1900</v>
      </c>
      <c r="C383" s="180" t="str">
        <f>IF(ISBLANK(Tableau25[[#This Row],[Date de signature]]),"",UPPER(TEXT(Tableau25[[#This Row],[Date de signature]],"mmm")))</f>
        <v>JANV</v>
      </c>
      <c r="D383" s="62">
        <f>'2. Termes '!C405</f>
        <v>0</v>
      </c>
      <c r="E383" s="82">
        <f>'2. Termes '!F405</f>
        <v>0</v>
      </c>
      <c r="F383" s="63">
        <f>'2. Termes '!G405</f>
        <v>0</v>
      </c>
      <c r="G383" s="80">
        <f>'2. Termes '!H405</f>
        <v>0</v>
      </c>
      <c r="H383" s="80">
        <f>'2. Termes '!I405</f>
        <v>0</v>
      </c>
      <c r="I383" s="64">
        <f>'2. Termes '!J405</f>
        <v>0</v>
      </c>
      <c r="J383" s="65">
        <f>'2. Termes '!U405</f>
        <v>0</v>
      </c>
      <c r="K383" s="70">
        <f>'2. Termes '!V405</f>
        <v>0</v>
      </c>
      <c r="L383" s="66">
        <f>'2. Termes '!W405</f>
        <v>0</v>
      </c>
      <c r="M383" s="66">
        <f>'2. Termes '!Z405</f>
        <v>0</v>
      </c>
      <c r="N383" s="67">
        <f>'2. Termes '!AC405</f>
        <v>0</v>
      </c>
      <c r="O383" s="81">
        <f>'2. Termes '!AJ405</f>
        <v>0</v>
      </c>
      <c r="P383" s="72">
        <f>'2. Termes '!AK405</f>
        <v>0</v>
      </c>
      <c r="Q383" s="71">
        <f>'2. Termes '!AL405</f>
        <v>0</v>
      </c>
      <c r="R383" s="158">
        <f>'2. Termes '!AG405</f>
        <v>0</v>
      </c>
    </row>
    <row r="384" spans="2:18" ht="25" customHeight="1" x14ac:dyDescent="0.35">
      <c r="B384" s="180" t="str">
        <f>IF(ISBLANK(Tableau25[[#This Row],[Date de signature]]),"",UPPER(TEXT(Tableau25[[#This Row],[Date de signature]],"AAAA")))</f>
        <v>1900</v>
      </c>
      <c r="C384" s="180" t="str">
        <f>IF(ISBLANK(Tableau25[[#This Row],[Date de signature]]),"",UPPER(TEXT(Tableau25[[#This Row],[Date de signature]],"mmm")))</f>
        <v>JANV</v>
      </c>
      <c r="D384" s="62">
        <f>'2. Termes '!C406</f>
        <v>0</v>
      </c>
      <c r="E384" s="82">
        <f>'2. Termes '!F406</f>
        <v>0</v>
      </c>
      <c r="F384" s="63">
        <f>'2. Termes '!G406</f>
        <v>0</v>
      </c>
      <c r="G384" s="80">
        <f>'2. Termes '!H406</f>
        <v>0</v>
      </c>
      <c r="H384" s="80">
        <f>'2. Termes '!I406</f>
        <v>0</v>
      </c>
      <c r="I384" s="64">
        <f>'2. Termes '!J406</f>
        <v>0</v>
      </c>
      <c r="J384" s="65">
        <f>'2. Termes '!U406</f>
        <v>0</v>
      </c>
      <c r="K384" s="70">
        <f>'2. Termes '!V406</f>
        <v>0</v>
      </c>
      <c r="L384" s="66">
        <f>'2. Termes '!W406</f>
        <v>0</v>
      </c>
      <c r="M384" s="66">
        <f>'2. Termes '!Z406</f>
        <v>0</v>
      </c>
      <c r="N384" s="67">
        <f>'2. Termes '!AC406</f>
        <v>0</v>
      </c>
      <c r="O384" s="81">
        <f>'2. Termes '!AJ406</f>
        <v>0</v>
      </c>
      <c r="P384" s="72">
        <f>'2. Termes '!AK406</f>
        <v>0</v>
      </c>
      <c r="Q384" s="71">
        <f>'2. Termes '!AL406</f>
        <v>0</v>
      </c>
      <c r="R384" s="158">
        <f>'2. Termes '!AG406</f>
        <v>0</v>
      </c>
    </row>
    <row r="385" spans="2:18" ht="25" customHeight="1" x14ac:dyDescent="0.35">
      <c r="B385" s="180" t="str">
        <f>IF(ISBLANK(Tableau25[[#This Row],[Date de signature]]),"",UPPER(TEXT(Tableau25[[#This Row],[Date de signature]],"AAAA")))</f>
        <v>1900</v>
      </c>
      <c r="C385" s="180" t="str">
        <f>IF(ISBLANK(Tableau25[[#This Row],[Date de signature]]),"",UPPER(TEXT(Tableau25[[#This Row],[Date de signature]],"mmm")))</f>
        <v>JANV</v>
      </c>
      <c r="D385" s="62">
        <f>'2. Termes '!C407</f>
        <v>0</v>
      </c>
      <c r="E385" s="82">
        <f>'2. Termes '!F407</f>
        <v>0</v>
      </c>
      <c r="F385" s="63">
        <f>'2. Termes '!G407</f>
        <v>0</v>
      </c>
      <c r="G385" s="80">
        <f>'2. Termes '!H407</f>
        <v>0</v>
      </c>
      <c r="H385" s="80">
        <f>'2. Termes '!I407</f>
        <v>0</v>
      </c>
      <c r="I385" s="64">
        <f>'2. Termes '!J407</f>
        <v>0</v>
      </c>
      <c r="J385" s="65">
        <f>'2. Termes '!U407</f>
        <v>0</v>
      </c>
      <c r="K385" s="70">
        <f>'2. Termes '!V407</f>
        <v>0</v>
      </c>
      <c r="L385" s="66">
        <f>'2. Termes '!W407</f>
        <v>0</v>
      </c>
      <c r="M385" s="66">
        <f>'2. Termes '!Z407</f>
        <v>0</v>
      </c>
      <c r="N385" s="67">
        <f>'2. Termes '!AC407</f>
        <v>0</v>
      </c>
      <c r="O385" s="81">
        <f>'2. Termes '!AJ407</f>
        <v>0</v>
      </c>
      <c r="P385" s="72">
        <f>'2. Termes '!AK407</f>
        <v>0</v>
      </c>
      <c r="Q385" s="71">
        <f>'2. Termes '!AL407</f>
        <v>0</v>
      </c>
      <c r="R385" s="158">
        <f>'2. Termes '!AG407</f>
        <v>0</v>
      </c>
    </row>
    <row r="386" spans="2:18" ht="25" customHeight="1" x14ac:dyDescent="0.35">
      <c r="B386" s="180" t="str">
        <f>IF(ISBLANK(Tableau25[[#This Row],[Date de signature]]),"",UPPER(TEXT(Tableau25[[#This Row],[Date de signature]],"AAAA")))</f>
        <v>1900</v>
      </c>
      <c r="C386" s="180" t="str">
        <f>IF(ISBLANK(Tableau25[[#This Row],[Date de signature]]),"",UPPER(TEXT(Tableau25[[#This Row],[Date de signature]],"mmm")))</f>
        <v>JANV</v>
      </c>
      <c r="D386" s="62">
        <f>'2. Termes '!C408</f>
        <v>0</v>
      </c>
      <c r="E386" s="82">
        <f>'2. Termes '!F408</f>
        <v>0</v>
      </c>
      <c r="F386" s="63">
        <f>'2. Termes '!G408</f>
        <v>0</v>
      </c>
      <c r="G386" s="80">
        <f>'2. Termes '!H408</f>
        <v>0</v>
      </c>
      <c r="H386" s="80">
        <f>'2. Termes '!I408</f>
        <v>0</v>
      </c>
      <c r="I386" s="64">
        <f>'2. Termes '!J408</f>
        <v>0</v>
      </c>
      <c r="J386" s="65">
        <f>'2. Termes '!U408</f>
        <v>0</v>
      </c>
      <c r="K386" s="70">
        <f>'2. Termes '!V408</f>
        <v>0</v>
      </c>
      <c r="L386" s="66">
        <f>'2. Termes '!W408</f>
        <v>0</v>
      </c>
      <c r="M386" s="66">
        <f>'2. Termes '!Z408</f>
        <v>0</v>
      </c>
      <c r="N386" s="67">
        <f>'2. Termes '!AC408</f>
        <v>0</v>
      </c>
      <c r="O386" s="81">
        <f>'2. Termes '!AJ408</f>
        <v>0</v>
      </c>
      <c r="P386" s="72">
        <f>'2. Termes '!AK408</f>
        <v>0</v>
      </c>
      <c r="Q386" s="71">
        <f>'2. Termes '!AL408</f>
        <v>0</v>
      </c>
      <c r="R386" s="158">
        <f>'2. Termes '!AG408</f>
        <v>0</v>
      </c>
    </row>
    <row r="387" spans="2:18" ht="25" customHeight="1" x14ac:dyDescent="0.35">
      <c r="B387" s="180" t="str">
        <f>IF(ISBLANK(Tableau25[[#This Row],[Date de signature]]),"",UPPER(TEXT(Tableau25[[#This Row],[Date de signature]],"AAAA")))</f>
        <v>1900</v>
      </c>
      <c r="C387" s="180" t="str">
        <f>IF(ISBLANK(Tableau25[[#This Row],[Date de signature]]),"",UPPER(TEXT(Tableau25[[#This Row],[Date de signature]],"mmm")))</f>
        <v>JANV</v>
      </c>
      <c r="D387" s="62">
        <f>'2. Termes '!C409</f>
        <v>0</v>
      </c>
      <c r="E387" s="82">
        <f>'2. Termes '!F409</f>
        <v>0</v>
      </c>
      <c r="F387" s="63">
        <f>'2. Termes '!G409</f>
        <v>0</v>
      </c>
      <c r="G387" s="80">
        <f>'2. Termes '!H409</f>
        <v>0</v>
      </c>
      <c r="H387" s="80">
        <f>'2. Termes '!I409</f>
        <v>0</v>
      </c>
      <c r="I387" s="64">
        <f>'2. Termes '!J409</f>
        <v>0</v>
      </c>
      <c r="J387" s="65">
        <f>'2. Termes '!U409</f>
        <v>0</v>
      </c>
      <c r="K387" s="70">
        <f>'2. Termes '!V409</f>
        <v>0</v>
      </c>
      <c r="L387" s="66">
        <f>'2. Termes '!W409</f>
        <v>0</v>
      </c>
      <c r="M387" s="66">
        <f>'2. Termes '!Z409</f>
        <v>0</v>
      </c>
      <c r="N387" s="67">
        <f>'2. Termes '!AC409</f>
        <v>0</v>
      </c>
      <c r="O387" s="81">
        <f>'2. Termes '!AJ409</f>
        <v>0</v>
      </c>
      <c r="P387" s="72">
        <f>'2. Termes '!AK409</f>
        <v>0</v>
      </c>
      <c r="Q387" s="71">
        <f>'2. Termes '!AL409</f>
        <v>0</v>
      </c>
      <c r="R387" s="158">
        <f>'2. Termes '!AG409</f>
        <v>0</v>
      </c>
    </row>
    <row r="388" spans="2:18" ht="25" customHeight="1" x14ac:dyDescent="0.35">
      <c r="B388" s="180" t="str">
        <f>IF(ISBLANK(Tableau25[[#This Row],[Date de signature]]),"",UPPER(TEXT(Tableau25[[#This Row],[Date de signature]],"AAAA")))</f>
        <v>1900</v>
      </c>
      <c r="C388" s="180" t="str">
        <f>IF(ISBLANK(Tableau25[[#This Row],[Date de signature]]),"",UPPER(TEXT(Tableau25[[#This Row],[Date de signature]],"mmm")))</f>
        <v>JANV</v>
      </c>
      <c r="D388" s="62">
        <f>'2. Termes '!C410</f>
        <v>0</v>
      </c>
      <c r="E388" s="82">
        <f>'2. Termes '!F410</f>
        <v>0</v>
      </c>
      <c r="F388" s="63">
        <f>'2. Termes '!G410</f>
        <v>0</v>
      </c>
      <c r="G388" s="80">
        <f>'2. Termes '!H410</f>
        <v>0</v>
      </c>
      <c r="H388" s="80">
        <f>'2. Termes '!I410</f>
        <v>0</v>
      </c>
      <c r="I388" s="64">
        <f>'2. Termes '!J410</f>
        <v>0</v>
      </c>
      <c r="J388" s="65">
        <f>'2. Termes '!U410</f>
        <v>0</v>
      </c>
      <c r="K388" s="70">
        <f>'2. Termes '!V410</f>
        <v>0</v>
      </c>
      <c r="L388" s="66">
        <f>'2. Termes '!W410</f>
        <v>0</v>
      </c>
      <c r="M388" s="66">
        <f>'2. Termes '!Z410</f>
        <v>0</v>
      </c>
      <c r="N388" s="67">
        <f>'2. Termes '!AC410</f>
        <v>0</v>
      </c>
      <c r="O388" s="81">
        <f>'2. Termes '!AJ410</f>
        <v>0</v>
      </c>
      <c r="P388" s="72">
        <f>'2. Termes '!AK410</f>
        <v>0</v>
      </c>
      <c r="Q388" s="71">
        <f>'2. Termes '!AL410</f>
        <v>0</v>
      </c>
      <c r="R388" s="158">
        <f>'2. Termes '!AG410</f>
        <v>0</v>
      </c>
    </row>
    <row r="389" spans="2:18" ht="25" customHeight="1" x14ac:dyDescent="0.35">
      <c r="B389" s="180" t="str">
        <f>IF(ISBLANK(Tableau25[[#This Row],[Date de signature]]),"",UPPER(TEXT(Tableau25[[#This Row],[Date de signature]],"AAAA")))</f>
        <v>1900</v>
      </c>
      <c r="C389" s="180" t="str">
        <f>IF(ISBLANK(Tableau25[[#This Row],[Date de signature]]),"",UPPER(TEXT(Tableau25[[#This Row],[Date de signature]],"mmm")))</f>
        <v>JANV</v>
      </c>
      <c r="D389" s="62">
        <f>'2. Termes '!C411</f>
        <v>0</v>
      </c>
      <c r="E389" s="82">
        <f>'2. Termes '!F411</f>
        <v>0</v>
      </c>
      <c r="F389" s="63">
        <f>'2. Termes '!G411</f>
        <v>0</v>
      </c>
      <c r="G389" s="80">
        <f>'2. Termes '!H411</f>
        <v>0</v>
      </c>
      <c r="H389" s="80">
        <f>'2. Termes '!I411</f>
        <v>0</v>
      </c>
      <c r="I389" s="64">
        <f>'2. Termes '!J411</f>
        <v>0</v>
      </c>
      <c r="J389" s="65">
        <f>'2. Termes '!U411</f>
        <v>0</v>
      </c>
      <c r="K389" s="70">
        <f>'2. Termes '!V411</f>
        <v>0</v>
      </c>
      <c r="L389" s="66">
        <f>'2. Termes '!W411</f>
        <v>0</v>
      </c>
      <c r="M389" s="66">
        <f>'2. Termes '!Z411</f>
        <v>0</v>
      </c>
      <c r="N389" s="67">
        <f>'2. Termes '!AC411</f>
        <v>0</v>
      </c>
      <c r="O389" s="81">
        <f>'2. Termes '!AJ411</f>
        <v>0</v>
      </c>
      <c r="P389" s="72">
        <f>'2. Termes '!AK411</f>
        <v>0</v>
      </c>
      <c r="Q389" s="71">
        <f>'2. Termes '!AL411</f>
        <v>0</v>
      </c>
      <c r="R389" s="158">
        <f>'2. Termes '!AG411</f>
        <v>0</v>
      </c>
    </row>
    <row r="390" spans="2:18" ht="25" customHeight="1" x14ac:dyDescent="0.35">
      <c r="B390" s="180" t="str">
        <f>IF(ISBLANK(Tableau25[[#This Row],[Date de signature]]),"",UPPER(TEXT(Tableau25[[#This Row],[Date de signature]],"AAAA")))</f>
        <v>1900</v>
      </c>
      <c r="C390" s="180" t="str">
        <f>IF(ISBLANK(Tableau25[[#This Row],[Date de signature]]),"",UPPER(TEXT(Tableau25[[#This Row],[Date de signature]],"mmm")))</f>
        <v>JANV</v>
      </c>
      <c r="D390" s="62">
        <f>'2. Termes '!C412</f>
        <v>0</v>
      </c>
      <c r="E390" s="82">
        <f>'2. Termes '!F412</f>
        <v>0</v>
      </c>
      <c r="F390" s="63">
        <f>'2. Termes '!G412</f>
        <v>0</v>
      </c>
      <c r="G390" s="80">
        <f>'2. Termes '!H412</f>
        <v>0</v>
      </c>
      <c r="H390" s="80">
        <f>'2. Termes '!I412</f>
        <v>0</v>
      </c>
      <c r="I390" s="64">
        <f>'2. Termes '!J412</f>
        <v>0</v>
      </c>
      <c r="J390" s="65">
        <f>'2. Termes '!U412</f>
        <v>0</v>
      </c>
      <c r="K390" s="70">
        <f>'2. Termes '!V412</f>
        <v>0</v>
      </c>
      <c r="L390" s="66">
        <f>'2. Termes '!W412</f>
        <v>0</v>
      </c>
      <c r="M390" s="66">
        <f>'2. Termes '!Z412</f>
        <v>0</v>
      </c>
      <c r="N390" s="67">
        <f>'2. Termes '!AC412</f>
        <v>0</v>
      </c>
      <c r="O390" s="81">
        <f>'2. Termes '!AJ412</f>
        <v>0</v>
      </c>
      <c r="P390" s="72">
        <f>'2. Termes '!AK412</f>
        <v>0</v>
      </c>
      <c r="Q390" s="71">
        <f>'2. Termes '!AL412</f>
        <v>0</v>
      </c>
      <c r="R390" s="158">
        <f>'2. Termes '!AG412</f>
        <v>0</v>
      </c>
    </row>
    <row r="391" spans="2:18" ht="25" customHeight="1" x14ac:dyDescent="0.35">
      <c r="B391" s="180" t="str">
        <f>IF(ISBLANK(Tableau25[[#This Row],[Date de signature]]),"",UPPER(TEXT(Tableau25[[#This Row],[Date de signature]],"AAAA")))</f>
        <v>1900</v>
      </c>
      <c r="C391" s="180" t="str">
        <f>IF(ISBLANK(Tableau25[[#This Row],[Date de signature]]),"",UPPER(TEXT(Tableau25[[#This Row],[Date de signature]],"mmm")))</f>
        <v>JANV</v>
      </c>
      <c r="D391" s="62">
        <f>'2. Termes '!C413</f>
        <v>0</v>
      </c>
      <c r="E391" s="82">
        <f>'2. Termes '!F413</f>
        <v>0</v>
      </c>
      <c r="F391" s="63">
        <f>'2. Termes '!G413</f>
        <v>0</v>
      </c>
      <c r="G391" s="80">
        <f>'2. Termes '!H413</f>
        <v>0</v>
      </c>
      <c r="H391" s="80">
        <f>'2. Termes '!I413</f>
        <v>0</v>
      </c>
      <c r="I391" s="64">
        <f>'2. Termes '!J413</f>
        <v>0</v>
      </c>
      <c r="J391" s="65">
        <f>'2. Termes '!U413</f>
        <v>0</v>
      </c>
      <c r="K391" s="70">
        <f>'2. Termes '!V413</f>
        <v>0</v>
      </c>
      <c r="L391" s="66">
        <f>'2. Termes '!W413</f>
        <v>0</v>
      </c>
      <c r="M391" s="66">
        <f>'2. Termes '!Z413</f>
        <v>0</v>
      </c>
      <c r="N391" s="67">
        <f>'2. Termes '!AC413</f>
        <v>0</v>
      </c>
      <c r="O391" s="81">
        <f>'2. Termes '!AJ413</f>
        <v>0</v>
      </c>
      <c r="P391" s="72">
        <f>'2. Termes '!AK413</f>
        <v>0</v>
      </c>
      <c r="Q391" s="71">
        <f>'2. Termes '!AL413</f>
        <v>0</v>
      </c>
      <c r="R391" s="158">
        <f>'2. Termes '!AG413</f>
        <v>0</v>
      </c>
    </row>
    <row r="392" spans="2:18" ht="25" customHeight="1" x14ac:dyDescent="0.35">
      <c r="B392" s="180" t="str">
        <f>IF(ISBLANK(Tableau25[[#This Row],[Date de signature]]),"",UPPER(TEXT(Tableau25[[#This Row],[Date de signature]],"AAAA")))</f>
        <v>1900</v>
      </c>
      <c r="C392" s="180" t="str">
        <f>IF(ISBLANK(Tableau25[[#This Row],[Date de signature]]),"",UPPER(TEXT(Tableau25[[#This Row],[Date de signature]],"mmm")))</f>
        <v>JANV</v>
      </c>
      <c r="D392" s="62">
        <f>'2. Termes '!C414</f>
        <v>0</v>
      </c>
      <c r="E392" s="82">
        <f>'2. Termes '!F414</f>
        <v>0</v>
      </c>
      <c r="F392" s="63">
        <f>'2. Termes '!G414</f>
        <v>0</v>
      </c>
      <c r="G392" s="80">
        <f>'2. Termes '!H414</f>
        <v>0</v>
      </c>
      <c r="H392" s="80">
        <f>'2. Termes '!I414</f>
        <v>0</v>
      </c>
      <c r="I392" s="64">
        <f>'2. Termes '!J414</f>
        <v>0</v>
      </c>
      <c r="J392" s="65">
        <f>'2. Termes '!U414</f>
        <v>0</v>
      </c>
      <c r="K392" s="70">
        <f>'2. Termes '!V414</f>
        <v>0</v>
      </c>
      <c r="L392" s="66">
        <f>'2. Termes '!W414</f>
        <v>0</v>
      </c>
      <c r="M392" s="66">
        <f>'2. Termes '!Z414</f>
        <v>0</v>
      </c>
      <c r="N392" s="67">
        <f>'2. Termes '!AC414</f>
        <v>0</v>
      </c>
      <c r="O392" s="81">
        <f>'2. Termes '!AJ414</f>
        <v>0</v>
      </c>
      <c r="P392" s="72">
        <f>'2. Termes '!AK414</f>
        <v>0</v>
      </c>
      <c r="Q392" s="71">
        <f>'2. Termes '!AL414</f>
        <v>0</v>
      </c>
      <c r="R392" s="158">
        <f>'2. Termes '!AG414</f>
        <v>0</v>
      </c>
    </row>
    <row r="393" spans="2:18" ht="25" customHeight="1" x14ac:dyDescent="0.35">
      <c r="B393" s="180" t="str">
        <f>IF(ISBLANK(Tableau25[[#This Row],[Date de signature]]),"",UPPER(TEXT(Tableau25[[#This Row],[Date de signature]],"AAAA")))</f>
        <v>1900</v>
      </c>
      <c r="C393" s="180" t="str">
        <f>IF(ISBLANK(Tableau25[[#This Row],[Date de signature]]),"",UPPER(TEXT(Tableau25[[#This Row],[Date de signature]],"mmm")))</f>
        <v>JANV</v>
      </c>
      <c r="D393" s="62">
        <f>'2. Termes '!C415</f>
        <v>0</v>
      </c>
      <c r="E393" s="82">
        <f>'2. Termes '!F415</f>
        <v>0</v>
      </c>
      <c r="F393" s="63">
        <f>'2. Termes '!G415</f>
        <v>0</v>
      </c>
      <c r="G393" s="80">
        <f>'2. Termes '!H415</f>
        <v>0</v>
      </c>
      <c r="H393" s="80">
        <f>'2. Termes '!I415</f>
        <v>0</v>
      </c>
      <c r="I393" s="64">
        <f>'2. Termes '!J415</f>
        <v>0</v>
      </c>
      <c r="J393" s="65">
        <f>'2. Termes '!U415</f>
        <v>0</v>
      </c>
      <c r="K393" s="70">
        <f>'2. Termes '!V415</f>
        <v>0</v>
      </c>
      <c r="L393" s="66">
        <f>'2. Termes '!W415</f>
        <v>0</v>
      </c>
      <c r="M393" s="66">
        <f>'2. Termes '!Z415</f>
        <v>0</v>
      </c>
      <c r="N393" s="67">
        <f>'2. Termes '!AC415</f>
        <v>0</v>
      </c>
      <c r="O393" s="81">
        <f>'2. Termes '!AJ415</f>
        <v>0</v>
      </c>
      <c r="P393" s="72">
        <f>'2. Termes '!AK415</f>
        <v>0</v>
      </c>
      <c r="Q393" s="71">
        <f>'2. Termes '!AL415</f>
        <v>0</v>
      </c>
      <c r="R393" s="158">
        <f>'2. Termes '!AG415</f>
        <v>0</v>
      </c>
    </row>
    <row r="394" spans="2:18" ht="25" customHeight="1" x14ac:dyDescent="0.35">
      <c r="B394" s="180" t="str">
        <f>IF(ISBLANK(Tableau25[[#This Row],[Date de signature]]),"",UPPER(TEXT(Tableau25[[#This Row],[Date de signature]],"AAAA")))</f>
        <v>1900</v>
      </c>
      <c r="C394" s="180" t="str">
        <f>IF(ISBLANK(Tableau25[[#This Row],[Date de signature]]),"",UPPER(TEXT(Tableau25[[#This Row],[Date de signature]],"mmm")))</f>
        <v>JANV</v>
      </c>
      <c r="D394" s="62">
        <f>'2. Termes '!C416</f>
        <v>0</v>
      </c>
      <c r="E394" s="82">
        <f>'2. Termes '!F416</f>
        <v>0</v>
      </c>
      <c r="F394" s="63">
        <f>'2. Termes '!G416</f>
        <v>0</v>
      </c>
      <c r="G394" s="80">
        <f>'2. Termes '!H416</f>
        <v>0</v>
      </c>
      <c r="H394" s="80">
        <f>'2. Termes '!I416</f>
        <v>0</v>
      </c>
      <c r="I394" s="64">
        <f>'2. Termes '!J416</f>
        <v>0</v>
      </c>
      <c r="J394" s="65">
        <f>'2. Termes '!U416</f>
        <v>0</v>
      </c>
      <c r="K394" s="70">
        <f>'2. Termes '!V416</f>
        <v>0</v>
      </c>
      <c r="L394" s="66">
        <f>'2. Termes '!W416</f>
        <v>0</v>
      </c>
      <c r="M394" s="66">
        <f>'2. Termes '!Z416</f>
        <v>0</v>
      </c>
      <c r="N394" s="67">
        <f>'2. Termes '!AC416</f>
        <v>0</v>
      </c>
      <c r="O394" s="81">
        <f>'2. Termes '!AJ416</f>
        <v>0</v>
      </c>
      <c r="P394" s="72">
        <f>'2. Termes '!AK416</f>
        <v>0</v>
      </c>
      <c r="Q394" s="71">
        <f>'2. Termes '!AL416</f>
        <v>0</v>
      </c>
      <c r="R394" s="158">
        <f>'2. Termes '!AG416</f>
        <v>0</v>
      </c>
    </row>
    <row r="395" spans="2:18" ht="25" customHeight="1" x14ac:dyDescent="0.35">
      <c r="B395" s="180" t="str">
        <f>IF(ISBLANK(Tableau25[[#This Row],[Date de signature]]),"",UPPER(TEXT(Tableau25[[#This Row],[Date de signature]],"AAAA")))</f>
        <v>1900</v>
      </c>
      <c r="C395" s="180" t="str">
        <f>IF(ISBLANK(Tableau25[[#This Row],[Date de signature]]),"",UPPER(TEXT(Tableau25[[#This Row],[Date de signature]],"mmm")))</f>
        <v>JANV</v>
      </c>
      <c r="D395" s="62">
        <f>'2. Termes '!C417</f>
        <v>0</v>
      </c>
      <c r="E395" s="82">
        <f>'2. Termes '!F417</f>
        <v>0</v>
      </c>
      <c r="F395" s="63">
        <f>'2. Termes '!G417</f>
        <v>0</v>
      </c>
      <c r="G395" s="80">
        <f>'2. Termes '!H417</f>
        <v>0</v>
      </c>
      <c r="H395" s="80">
        <f>'2. Termes '!I417</f>
        <v>0</v>
      </c>
      <c r="I395" s="64">
        <f>'2. Termes '!J417</f>
        <v>0</v>
      </c>
      <c r="J395" s="65">
        <f>'2. Termes '!U417</f>
        <v>0</v>
      </c>
      <c r="K395" s="70">
        <f>'2. Termes '!V417</f>
        <v>0</v>
      </c>
      <c r="L395" s="66">
        <f>'2. Termes '!W417</f>
        <v>0</v>
      </c>
      <c r="M395" s="66">
        <f>'2. Termes '!Z417</f>
        <v>0</v>
      </c>
      <c r="N395" s="67">
        <f>'2. Termes '!AC417</f>
        <v>0</v>
      </c>
      <c r="O395" s="81">
        <f>'2. Termes '!AJ417</f>
        <v>0</v>
      </c>
      <c r="P395" s="72">
        <f>'2. Termes '!AK417</f>
        <v>0</v>
      </c>
      <c r="Q395" s="71">
        <f>'2. Termes '!AL417</f>
        <v>0</v>
      </c>
      <c r="R395" s="158">
        <f>'2. Termes '!AG417</f>
        <v>0</v>
      </c>
    </row>
    <row r="396" spans="2:18" ht="25" customHeight="1" x14ac:dyDescent="0.35">
      <c r="B396" s="180" t="str">
        <f>IF(ISBLANK(Tableau25[[#This Row],[Date de signature]]),"",UPPER(TEXT(Tableau25[[#This Row],[Date de signature]],"AAAA")))</f>
        <v>1900</v>
      </c>
      <c r="C396" s="180" t="str">
        <f>IF(ISBLANK(Tableau25[[#This Row],[Date de signature]]),"",UPPER(TEXT(Tableau25[[#This Row],[Date de signature]],"mmm")))</f>
        <v>JANV</v>
      </c>
      <c r="D396" s="62">
        <f>'2. Termes '!C418</f>
        <v>0</v>
      </c>
      <c r="E396" s="82">
        <f>'2. Termes '!F418</f>
        <v>0</v>
      </c>
      <c r="F396" s="63">
        <f>'2. Termes '!G418</f>
        <v>0</v>
      </c>
      <c r="G396" s="80">
        <f>'2. Termes '!H418</f>
        <v>0</v>
      </c>
      <c r="H396" s="80">
        <f>'2. Termes '!I418</f>
        <v>0</v>
      </c>
      <c r="I396" s="64">
        <f>'2. Termes '!J418</f>
        <v>0</v>
      </c>
      <c r="J396" s="65">
        <f>'2. Termes '!U418</f>
        <v>0</v>
      </c>
      <c r="K396" s="70">
        <f>'2. Termes '!V418</f>
        <v>0</v>
      </c>
      <c r="L396" s="66">
        <f>'2. Termes '!W418</f>
        <v>0</v>
      </c>
      <c r="M396" s="66">
        <f>'2. Termes '!Z418</f>
        <v>0</v>
      </c>
      <c r="N396" s="67">
        <f>'2. Termes '!AC418</f>
        <v>0</v>
      </c>
      <c r="O396" s="81">
        <f>'2. Termes '!AJ418</f>
        <v>0</v>
      </c>
      <c r="P396" s="72">
        <f>'2. Termes '!AK418</f>
        <v>0</v>
      </c>
      <c r="Q396" s="71">
        <f>'2. Termes '!AL418</f>
        <v>0</v>
      </c>
      <c r="R396" s="158">
        <f>'2. Termes '!AG418</f>
        <v>0</v>
      </c>
    </row>
    <row r="397" spans="2:18" ht="25" customHeight="1" x14ac:dyDescent="0.35">
      <c r="B397" s="180" t="str">
        <f>IF(ISBLANK(Tableau25[[#This Row],[Date de signature]]),"",UPPER(TEXT(Tableau25[[#This Row],[Date de signature]],"AAAA")))</f>
        <v>1900</v>
      </c>
      <c r="C397" s="180" t="str">
        <f>IF(ISBLANK(Tableau25[[#This Row],[Date de signature]]),"",UPPER(TEXT(Tableau25[[#This Row],[Date de signature]],"mmm")))</f>
        <v>JANV</v>
      </c>
      <c r="D397" s="62">
        <f>'2. Termes '!C419</f>
        <v>0</v>
      </c>
      <c r="E397" s="82">
        <f>'2. Termes '!F419</f>
        <v>0</v>
      </c>
      <c r="F397" s="63">
        <f>'2. Termes '!G419</f>
        <v>0</v>
      </c>
      <c r="G397" s="80">
        <f>'2. Termes '!H419</f>
        <v>0</v>
      </c>
      <c r="H397" s="80">
        <f>'2. Termes '!I419</f>
        <v>0</v>
      </c>
      <c r="I397" s="64">
        <f>'2. Termes '!J419</f>
        <v>0</v>
      </c>
      <c r="J397" s="65">
        <f>'2. Termes '!U419</f>
        <v>0</v>
      </c>
      <c r="K397" s="70">
        <f>'2. Termes '!V419</f>
        <v>0</v>
      </c>
      <c r="L397" s="66">
        <f>'2. Termes '!W419</f>
        <v>0</v>
      </c>
      <c r="M397" s="66">
        <f>'2. Termes '!Z419</f>
        <v>0</v>
      </c>
      <c r="N397" s="67">
        <f>'2. Termes '!AC419</f>
        <v>0</v>
      </c>
      <c r="O397" s="81">
        <f>'2. Termes '!AJ419</f>
        <v>0</v>
      </c>
      <c r="P397" s="72">
        <f>'2. Termes '!AK419</f>
        <v>0</v>
      </c>
      <c r="Q397" s="71">
        <f>'2. Termes '!AL419</f>
        <v>0</v>
      </c>
      <c r="R397" s="158">
        <f>'2. Termes '!AG419</f>
        <v>0</v>
      </c>
    </row>
    <row r="398" spans="2:18" ht="25" customHeight="1" x14ac:dyDescent="0.35">
      <c r="B398" s="180" t="str">
        <f>IF(ISBLANK(Tableau25[[#This Row],[Date de signature]]),"",UPPER(TEXT(Tableau25[[#This Row],[Date de signature]],"AAAA")))</f>
        <v>1900</v>
      </c>
      <c r="C398" s="180" t="str">
        <f>IF(ISBLANK(Tableau25[[#This Row],[Date de signature]]),"",UPPER(TEXT(Tableau25[[#This Row],[Date de signature]],"mmm")))</f>
        <v>JANV</v>
      </c>
      <c r="D398" s="62">
        <f>'2. Termes '!C420</f>
        <v>0</v>
      </c>
      <c r="E398" s="82">
        <f>'2. Termes '!F420</f>
        <v>0</v>
      </c>
      <c r="F398" s="63">
        <f>'2. Termes '!G420</f>
        <v>0</v>
      </c>
      <c r="G398" s="80">
        <f>'2. Termes '!H420</f>
        <v>0</v>
      </c>
      <c r="H398" s="80">
        <f>'2. Termes '!I420</f>
        <v>0</v>
      </c>
      <c r="I398" s="64">
        <f>'2. Termes '!J420</f>
        <v>0</v>
      </c>
      <c r="J398" s="65">
        <f>'2. Termes '!U420</f>
        <v>0</v>
      </c>
      <c r="K398" s="70">
        <f>'2. Termes '!V420</f>
        <v>0</v>
      </c>
      <c r="L398" s="66">
        <f>'2. Termes '!W420</f>
        <v>0</v>
      </c>
      <c r="M398" s="66">
        <f>'2. Termes '!Z420</f>
        <v>0</v>
      </c>
      <c r="N398" s="67">
        <f>'2. Termes '!AC420</f>
        <v>0</v>
      </c>
      <c r="O398" s="81">
        <f>'2. Termes '!AJ420</f>
        <v>0</v>
      </c>
      <c r="P398" s="72">
        <f>'2. Termes '!AK420</f>
        <v>0</v>
      </c>
      <c r="Q398" s="71">
        <f>'2. Termes '!AL420</f>
        <v>0</v>
      </c>
      <c r="R398" s="158">
        <f>'2. Termes '!AG420</f>
        <v>0</v>
      </c>
    </row>
    <row r="399" spans="2:18" ht="25" customHeight="1" x14ac:dyDescent="0.35">
      <c r="B399" s="180" t="str">
        <f>IF(ISBLANK(Tableau25[[#This Row],[Date de signature]]),"",UPPER(TEXT(Tableau25[[#This Row],[Date de signature]],"AAAA")))</f>
        <v>1900</v>
      </c>
      <c r="C399" s="180" t="str">
        <f>IF(ISBLANK(Tableau25[[#This Row],[Date de signature]]),"",UPPER(TEXT(Tableau25[[#This Row],[Date de signature]],"mmm")))</f>
        <v>JANV</v>
      </c>
      <c r="D399" s="62">
        <f>'2. Termes '!C421</f>
        <v>0</v>
      </c>
      <c r="E399" s="82">
        <f>'2. Termes '!F421</f>
        <v>0</v>
      </c>
      <c r="F399" s="63">
        <f>'2. Termes '!G421</f>
        <v>0</v>
      </c>
      <c r="G399" s="80">
        <f>'2. Termes '!H421</f>
        <v>0</v>
      </c>
      <c r="H399" s="80">
        <f>'2. Termes '!I421</f>
        <v>0</v>
      </c>
      <c r="I399" s="64">
        <f>'2. Termes '!J421</f>
        <v>0</v>
      </c>
      <c r="J399" s="65">
        <f>'2. Termes '!U421</f>
        <v>0</v>
      </c>
      <c r="K399" s="70">
        <f>'2. Termes '!V421</f>
        <v>0</v>
      </c>
      <c r="L399" s="66">
        <f>'2. Termes '!W421</f>
        <v>0</v>
      </c>
      <c r="M399" s="66">
        <f>'2. Termes '!Z421</f>
        <v>0</v>
      </c>
      <c r="N399" s="67">
        <f>'2. Termes '!AC421</f>
        <v>0</v>
      </c>
      <c r="O399" s="81">
        <f>'2. Termes '!AJ421</f>
        <v>0</v>
      </c>
      <c r="P399" s="72">
        <f>'2. Termes '!AK421</f>
        <v>0</v>
      </c>
      <c r="Q399" s="71">
        <f>'2. Termes '!AL421</f>
        <v>0</v>
      </c>
      <c r="R399" s="158">
        <f>'2. Termes '!AG421</f>
        <v>0</v>
      </c>
    </row>
    <row r="400" spans="2:18" ht="25" customHeight="1" x14ac:dyDescent="0.35">
      <c r="B400" s="180" t="str">
        <f>IF(ISBLANK(Tableau25[[#This Row],[Date de signature]]),"",UPPER(TEXT(Tableau25[[#This Row],[Date de signature]],"AAAA")))</f>
        <v>1900</v>
      </c>
      <c r="C400" s="180" t="str">
        <f>IF(ISBLANK(Tableau25[[#This Row],[Date de signature]]),"",UPPER(TEXT(Tableau25[[#This Row],[Date de signature]],"mmm")))</f>
        <v>JANV</v>
      </c>
      <c r="D400" s="62">
        <f>'2. Termes '!C422</f>
        <v>0</v>
      </c>
      <c r="E400" s="82">
        <f>'2. Termes '!F422</f>
        <v>0</v>
      </c>
      <c r="F400" s="63">
        <f>'2. Termes '!G422</f>
        <v>0</v>
      </c>
      <c r="G400" s="80">
        <f>'2. Termes '!H422</f>
        <v>0</v>
      </c>
      <c r="H400" s="80">
        <f>'2. Termes '!I422</f>
        <v>0</v>
      </c>
      <c r="I400" s="64">
        <f>'2. Termes '!J422</f>
        <v>0</v>
      </c>
      <c r="J400" s="65">
        <f>'2. Termes '!U422</f>
        <v>0</v>
      </c>
      <c r="K400" s="70">
        <f>'2. Termes '!V422</f>
        <v>0</v>
      </c>
      <c r="L400" s="66">
        <f>'2. Termes '!W422</f>
        <v>0</v>
      </c>
      <c r="M400" s="66">
        <f>'2. Termes '!Z422</f>
        <v>0</v>
      </c>
      <c r="N400" s="67">
        <f>'2. Termes '!AC422</f>
        <v>0</v>
      </c>
      <c r="O400" s="81">
        <f>'2. Termes '!AJ422</f>
        <v>0</v>
      </c>
      <c r="P400" s="72">
        <f>'2. Termes '!AK422</f>
        <v>0</v>
      </c>
      <c r="Q400" s="71">
        <f>'2. Termes '!AL422</f>
        <v>0</v>
      </c>
      <c r="R400" s="158">
        <f>'2. Termes '!AG422</f>
        <v>0</v>
      </c>
    </row>
    <row r="401" spans="2:18" ht="25" customHeight="1" x14ac:dyDescent="0.35">
      <c r="B401" s="180" t="str">
        <f>IF(ISBLANK(Tableau25[[#This Row],[Date de signature]]),"",UPPER(TEXT(Tableau25[[#This Row],[Date de signature]],"AAAA")))</f>
        <v>1900</v>
      </c>
      <c r="C401" s="180" t="str">
        <f>IF(ISBLANK(Tableau25[[#This Row],[Date de signature]]),"",UPPER(TEXT(Tableau25[[#This Row],[Date de signature]],"mmm")))</f>
        <v>JANV</v>
      </c>
      <c r="D401" s="62">
        <f>'2. Termes '!C423</f>
        <v>0</v>
      </c>
      <c r="E401" s="82">
        <f>'2. Termes '!F423</f>
        <v>0</v>
      </c>
      <c r="F401" s="63">
        <f>'2. Termes '!G423</f>
        <v>0</v>
      </c>
      <c r="G401" s="80">
        <f>'2. Termes '!H423</f>
        <v>0</v>
      </c>
      <c r="H401" s="80">
        <f>'2. Termes '!I423</f>
        <v>0</v>
      </c>
      <c r="I401" s="64">
        <f>'2. Termes '!J423</f>
        <v>0</v>
      </c>
      <c r="J401" s="65">
        <f>'2. Termes '!U423</f>
        <v>0</v>
      </c>
      <c r="K401" s="70">
        <f>'2. Termes '!V423</f>
        <v>0</v>
      </c>
      <c r="L401" s="66">
        <f>'2. Termes '!W423</f>
        <v>0</v>
      </c>
      <c r="M401" s="66">
        <f>'2. Termes '!Z423</f>
        <v>0</v>
      </c>
      <c r="N401" s="67">
        <f>'2. Termes '!AC423</f>
        <v>0</v>
      </c>
      <c r="O401" s="81">
        <f>'2. Termes '!AJ423</f>
        <v>0</v>
      </c>
      <c r="P401" s="72">
        <f>'2. Termes '!AK423</f>
        <v>0</v>
      </c>
      <c r="Q401" s="71">
        <f>'2. Termes '!AL423</f>
        <v>0</v>
      </c>
      <c r="R401" s="158">
        <f>'2. Termes '!AG423</f>
        <v>0</v>
      </c>
    </row>
    <row r="402" spans="2:18" ht="25" customHeight="1" x14ac:dyDescent="0.35">
      <c r="B402" s="180" t="str">
        <f>IF(ISBLANK(Tableau25[[#This Row],[Date de signature]]),"",UPPER(TEXT(Tableau25[[#This Row],[Date de signature]],"AAAA")))</f>
        <v>1900</v>
      </c>
      <c r="C402" s="180" t="str">
        <f>IF(ISBLANK(Tableau25[[#This Row],[Date de signature]]),"",UPPER(TEXT(Tableau25[[#This Row],[Date de signature]],"mmm")))</f>
        <v>JANV</v>
      </c>
      <c r="D402" s="62">
        <f>'2. Termes '!C424</f>
        <v>0</v>
      </c>
      <c r="E402" s="82">
        <f>'2. Termes '!F424</f>
        <v>0</v>
      </c>
      <c r="F402" s="63">
        <f>'2. Termes '!G424</f>
        <v>0</v>
      </c>
      <c r="G402" s="80">
        <f>'2. Termes '!H424</f>
        <v>0</v>
      </c>
      <c r="H402" s="80">
        <f>'2. Termes '!I424</f>
        <v>0</v>
      </c>
      <c r="I402" s="64">
        <f>'2. Termes '!J424</f>
        <v>0</v>
      </c>
      <c r="J402" s="65">
        <f>'2. Termes '!U424</f>
        <v>0</v>
      </c>
      <c r="K402" s="70">
        <f>'2. Termes '!V424</f>
        <v>0</v>
      </c>
      <c r="L402" s="66">
        <f>'2. Termes '!W424</f>
        <v>0</v>
      </c>
      <c r="M402" s="66">
        <f>'2. Termes '!Z424</f>
        <v>0</v>
      </c>
      <c r="N402" s="67">
        <f>'2. Termes '!AC424</f>
        <v>0</v>
      </c>
      <c r="O402" s="81">
        <f>'2. Termes '!AJ424</f>
        <v>0</v>
      </c>
      <c r="P402" s="72">
        <f>'2. Termes '!AK424</f>
        <v>0</v>
      </c>
      <c r="Q402" s="71">
        <f>'2. Termes '!AL424</f>
        <v>0</v>
      </c>
      <c r="R402" s="158">
        <f>'2. Termes '!AG424</f>
        <v>0</v>
      </c>
    </row>
    <row r="403" spans="2:18" ht="25" customHeight="1" x14ac:dyDescent="0.35">
      <c r="B403" s="180" t="str">
        <f>IF(ISBLANK(Tableau25[[#This Row],[Date de signature]]),"",UPPER(TEXT(Tableau25[[#This Row],[Date de signature]],"AAAA")))</f>
        <v>1900</v>
      </c>
      <c r="C403" s="180" t="str">
        <f>IF(ISBLANK(Tableau25[[#This Row],[Date de signature]]),"",UPPER(TEXT(Tableau25[[#This Row],[Date de signature]],"mmm")))</f>
        <v>JANV</v>
      </c>
      <c r="D403" s="62">
        <f>'2. Termes '!C425</f>
        <v>0</v>
      </c>
      <c r="E403" s="82">
        <f>'2. Termes '!F425</f>
        <v>0</v>
      </c>
      <c r="F403" s="63">
        <f>'2. Termes '!G425</f>
        <v>0</v>
      </c>
      <c r="G403" s="80">
        <f>'2. Termes '!H425</f>
        <v>0</v>
      </c>
      <c r="H403" s="80">
        <f>'2. Termes '!I425</f>
        <v>0</v>
      </c>
      <c r="I403" s="64">
        <f>'2. Termes '!J425</f>
        <v>0</v>
      </c>
      <c r="J403" s="65">
        <f>'2. Termes '!U425</f>
        <v>0</v>
      </c>
      <c r="K403" s="70">
        <f>'2. Termes '!V425</f>
        <v>0</v>
      </c>
      <c r="L403" s="66">
        <f>'2. Termes '!W425</f>
        <v>0</v>
      </c>
      <c r="M403" s="66">
        <f>'2. Termes '!Z425</f>
        <v>0</v>
      </c>
      <c r="N403" s="67">
        <f>'2. Termes '!AC425</f>
        <v>0</v>
      </c>
      <c r="O403" s="81">
        <f>'2. Termes '!AJ425</f>
        <v>0</v>
      </c>
      <c r="P403" s="72">
        <f>'2. Termes '!AK425</f>
        <v>0</v>
      </c>
      <c r="Q403" s="71">
        <f>'2. Termes '!AL425</f>
        <v>0</v>
      </c>
      <c r="R403" s="158">
        <f>'2. Termes '!AG425</f>
        <v>0</v>
      </c>
    </row>
    <row r="404" spans="2:18" ht="25" customHeight="1" x14ac:dyDescent="0.35">
      <c r="B404" s="180" t="str">
        <f>IF(ISBLANK(Tableau25[[#This Row],[Date de signature]]),"",UPPER(TEXT(Tableau25[[#This Row],[Date de signature]],"AAAA")))</f>
        <v>1900</v>
      </c>
      <c r="C404" s="180" t="str">
        <f>IF(ISBLANK(Tableau25[[#This Row],[Date de signature]]),"",UPPER(TEXT(Tableau25[[#This Row],[Date de signature]],"mmm")))</f>
        <v>JANV</v>
      </c>
      <c r="D404" s="62">
        <f>'2. Termes '!C426</f>
        <v>0</v>
      </c>
      <c r="E404" s="82">
        <f>'2. Termes '!F426</f>
        <v>0</v>
      </c>
      <c r="F404" s="63">
        <f>'2. Termes '!G426</f>
        <v>0</v>
      </c>
      <c r="G404" s="80">
        <f>'2. Termes '!H426</f>
        <v>0</v>
      </c>
      <c r="H404" s="80">
        <f>'2. Termes '!I426</f>
        <v>0</v>
      </c>
      <c r="I404" s="64">
        <f>'2. Termes '!J426</f>
        <v>0</v>
      </c>
      <c r="J404" s="65">
        <f>'2. Termes '!U426</f>
        <v>0</v>
      </c>
      <c r="K404" s="70">
        <f>'2. Termes '!V426</f>
        <v>0</v>
      </c>
      <c r="L404" s="66">
        <f>'2. Termes '!W426</f>
        <v>0</v>
      </c>
      <c r="M404" s="66">
        <f>'2. Termes '!Z426</f>
        <v>0</v>
      </c>
      <c r="N404" s="67">
        <f>'2. Termes '!AC426</f>
        <v>0</v>
      </c>
      <c r="O404" s="81">
        <f>'2. Termes '!AJ426</f>
        <v>0</v>
      </c>
      <c r="P404" s="72">
        <f>'2. Termes '!AK426</f>
        <v>0</v>
      </c>
      <c r="Q404" s="71">
        <f>'2. Termes '!AL426</f>
        <v>0</v>
      </c>
      <c r="R404" s="158">
        <f>'2. Termes '!AG426</f>
        <v>0</v>
      </c>
    </row>
    <row r="405" spans="2:18" ht="25" customHeight="1" x14ac:dyDescent="0.35">
      <c r="B405" s="180" t="str">
        <f>IF(ISBLANK(Tableau25[[#This Row],[Date de signature]]),"",UPPER(TEXT(Tableau25[[#This Row],[Date de signature]],"AAAA")))</f>
        <v>1900</v>
      </c>
      <c r="C405" s="180" t="str">
        <f>IF(ISBLANK(Tableau25[[#This Row],[Date de signature]]),"",UPPER(TEXT(Tableau25[[#This Row],[Date de signature]],"mmm")))</f>
        <v>JANV</v>
      </c>
      <c r="D405" s="62">
        <f>'2. Termes '!C427</f>
        <v>0</v>
      </c>
      <c r="E405" s="82">
        <f>'2. Termes '!F427</f>
        <v>0</v>
      </c>
      <c r="F405" s="63">
        <f>'2. Termes '!G427</f>
        <v>0</v>
      </c>
      <c r="G405" s="80">
        <f>'2. Termes '!H427</f>
        <v>0</v>
      </c>
      <c r="H405" s="80">
        <f>'2. Termes '!I427</f>
        <v>0</v>
      </c>
      <c r="I405" s="64">
        <f>'2. Termes '!J427</f>
        <v>0</v>
      </c>
      <c r="J405" s="65">
        <f>'2. Termes '!U427</f>
        <v>0</v>
      </c>
      <c r="K405" s="70">
        <f>'2. Termes '!V427</f>
        <v>0</v>
      </c>
      <c r="L405" s="66">
        <f>'2. Termes '!W427</f>
        <v>0</v>
      </c>
      <c r="M405" s="66">
        <f>'2. Termes '!Z427</f>
        <v>0</v>
      </c>
      <c r="N405" s="67">
        <f>'2. Termes '!AC427</f>
        <v>0</v>
      </c>
      <c r="O405" s="81">
        <f>'2. Termes '!AJ427</f>
        <v>0</v>
      </c>
      <c r="P405" s="72">
        <f>'2. Termes '!AK427</f>
        <v>0</v>
      </c>
      <c r="Q405" s="71">
        <f>'2. Termes '!AL427</f>
        <v>0</v>
      </c>
      <c r="R405" s="158">
        <f>'2. Termes '!AG427</f>
        <v>0</v>
      </c>
    </row>
    <row r="406" spans="2:18" ht="25" customHeight="1" x14ac:dyDescent="0.35">
      <c r="B406" s="180" t="str">
        <f>IF(ISBLANK(Tableau25[[#This Row],[Date de signature]]),"",UPPER(TEXT(Tableau25[[#This Row],[Date de signature]],"AAAA")))</f>
        <v>1900</v>
      </c>
      <c r="C406" s="180" t="str">
        <f>IF(ISBLANK(Tableau25[[#This Row],[Date de signature]]),"",UPPER(TEXT(Tableau25[[#This Row],[Date de signature]],"mmm")))</f>
        <v>JANV</v>
      </c>
      <c r="D406" s="62">
        <f>'2. Termes '!C428</f>
        <v>0</v>
      </c>
      <c r="E406" s="82">
        <f>'2. Termes '!F428</f>
        <v>0</v>
      </c>
      <c r="F406" s="63">
        <f>'2. Termes '!G428</f>
        <v>0</v>
      </c>
      <c r="G406" s="80">
        <f>'2. Termes '!H428</f>
        <v>0</v>
      </c>
      <c r="H406" s="80">
        <f>'2. Termes '!I428</f>
        <v>0</v>
      </c>
      <c r="I406" s="64">
        <f>'2. Termes '!J428</f>
        <v>0</v>
      </c>
      <c r="J406" s="65">
        <f>'2. Termes '!U428</f>
        <v>0</v>
      </c>
      <c r="K406" s="70">
        <f>'2. Termes '!V428</f>
        <v>0</v>
      </c>
      <c r="L406" s="66">
        <f>'2. Termes '!W428</f>
        <v>0</v>
      </c>
      <c r="M406" s="66">
        <f>'2. Termes '!Z428</f>
        <v>0</v>
      </c>
      <c r="N406" s="67">
        <f>'2. Termes '!AC428</f>
        <v>0</v>
      </c>
      <c r="O406" s="81">
        <f>'2. Termes '!AJ428</f>
        <v>0</v>
      </c>
      <c r="P406" s="72">
        <f>'2. Termes '!AK428</f>
        <v>0</v>
      </c>
      <c r="Q406" s="71">
        <f>'2. Termes '!AL428</f>
        <v>0</v>
      </c>
      <c r="R406" s="158">
        <f>'2. Termes '!AG428</f>
        <v>0</v>
      </c>
    </row>
    <row r="407" spans="2:18" ht="25" customHeight="1" x14ac:dyDescent="0.35">
      <c r="B407" s="180" t="str">
        <f>IF(ISBLANK(Tableau25[[#This Row],[Date de signature]]),"",UPPER(TEXT(Tableau25[[#This Row],[Date de signature]],"AAAA")))</f>
        <v>1900</v>
      </c>
      <c r="C407" s="180" t="str">
        <f>IF(ISBLANK(Tableau25[[#This Row],[Date de signature]]),"",UPPER(TEXT(Tableau25[[#This Row],[Date de signature]],"mmm")))</f>
        <v>JANV</v>
      </c>
      <c r="D407" s="62">
        <f>'2. Termes '!C429</f>
        <v>0</v>
      </c>
      <c r="E407" s="82">
        <f>'2. Termes '!F429</f>
        <v>0</v>
      </c>
      <c r="F407" s="63">
        <f>'2. Termes '!G429</f>
        <v>0</v>
      </c>
      <c r="G407" s="80">
        <f>'2. Termes '!H429</f>
        <v>0</v>
      </c>
      <c r="H407" s="80">
        <f>'2. Termes '!I429</f>
        <v>0</v>
      </c>
      <c r="I407" s="64">
        <f>'2. Termes '!J429</f>
        <v>0</v>
      </c>
      <c r="J407" s="65">
        <f>'2. Termes '!U429</f>
        <v>0</v>
      </c>
      <c r="K407" s="70">
        <f>'2. Termes '!V429</f>
        <v>0</v>
      </c>
      <c r="L407" s="66">
        <f>'2. Termes '!W429</f>
        <v>0</v>
      </c>
      <c r="M407" s="66">
        <f>'2. Termes '!Z429</f>
        <v>0</v>
      </c>
      <c r="N407" s="67">
        <f>'2. Termes '!AC429</f>
        <v>0</v>
      </c>
      <c r="O407" s="81">
        <f>'2. Termes '!AJ429</f>
        <v>0</v>
      </c>
      <c r="P407" s="72">
        <f>'2. Termes '!AK429</f>
        <v>0</v>
      </c>
      <c r="Q407" s="71">
        <f>'2. Termes '!AL429</f>
        <v>0</v>
      </c>
      <c r="R407" s="158">
        <f>'2. Termes '!AG429</f>
        <v>0</v>
      </c>
    </row>
    <row r="408" spans="2:18" ht="25" customHeight="1" x14ac:dyDescent="0.35">
      <c r="B408" s="180" t="str">
        <f>IF(ISBLANK(Tableau25[[#This Row],[Date de signature]]),"",UPPER(TEXT(Tableau25[[#This Row],[Date de signature]],"AAAA")))</f>
        <v>1900</v>
      </c>
      <c r="C408" s="180" t="str">
        <f>IF(ISBLANK(Tableau25[[#This Row],[Date de signature]]),"",UPPER(TEXT(Tableau25[[#This Row],[Date de signature]],"mmm")))</f>
        <v>JANV</v>
      </c>
      <c r="D408" s="62">
        <f>'2. Termes '!C430</f>
        <v>0</v>
      </c>
      <c r="E408" s="82">
        <f>'2. Termes '!F430</f>
        <v>0</v>
      </c>
      <c r="F408" s="63">
        <f>'2. Termes '!G430</f>
        <v>0</v>
      </c>
      <c r="G408" s="80">
        <f>'2. Termes '!H430</f>
        <v>0</v>
      </c>
      <c r="H408" s="80">
        <f>'2. Termes '!I430</f>
        <v>0</v>
      </c>
      <c r="I408" s="64">
        <f>'2. Termes '!J430</f>
        <v>0</v>
      </c>
      <c r="J408" s="65">
        <f>'2. Termes '!U430</f>
        <v>0</v>
      </c>
      <c r="K408" s="70">
        <f>'2. Termes '!V430</f>
        <v>0</v>
      </c>
      <c r="L408" s="66">
        <f>'2. Termes '!W430</f>
        <v>0</v>
      </c>
      <c r="M408" s="66">
        <f>'2. Termes '!Z430</f>
        <v>0</v>
      </c>
      <c r="N408" s="67">
        <f>'2. Termes '!AC430</f>
        <v>0</v>
      </c>
      <c r="O408" s="81">
        <f>'2. Termes '!AJ430</f>
        <v>0</v>
      </c>
      <c r="P408" s="72">
        <f>'2. Termes '!AK430</f>
        <v>0</v>
      </c>
      <c r="Q408" s="71">
        <f>'2. Termes '!AL430</f>
        <v>0</v>
      </c>
      <c r="R408" s="158">
        <f>'2. Termes '!AG430</f>
        <v>0</v>
      </c>
    </row>
    <row r="409" spans="2:18" ht="25" customHeight="1" x14ac:dyDescent="0.35">
      <c r="B409" s="180" t="str">
        <f>IF(ISBLANK(Tableau25[[#This Row],[Date de signature]]),"",UPPER(TEXT(Tableau25[[#This Row],[Date de signature]],"AAAA")))</f>
        <v>1900</v>
      </c>
      <c r="C409" s="180" t="str">
        <f>IF(ISBLANK(Tableau25[[#This Row],[Date de signature]]),"",UPPER(TEXT(Tableau25[[#This Row],[Date de signature]],"mmm")))</f>
        <v>JANV</v>
      </c>
      <c r="D409" s="62">
        <f>'2. Termes '!C431</f>
        <v>0</v>
      </c>
      <c r="E409" s="82">
        <f>'2. Termes '!F431</f>
        <v>0</v>
      </c>
      <c r="F409" s="63">
        <f>'2. Termes '!G431</f>
        <v>0</v>
      </c>
      <c r="G409" s="80">
        <f>'2. Termes '!H431</f>
        <v>0</v>
      </c>
      <c r="H409" s="80">
        <f>'2. Termes '!I431</f>
        <v>0</v>
      </c>
      <c r="I409" s="64">
        <f>'2. Termes '!J431</f>
        <v>0</v>
      </c>
      <c r="J409" s="65">
        <f>'2. Termes '!U431</f>
        <v>0</v>
      </c>
      <c r="K409" s="70">
        <f>'2. Termes '!V431</f>
        <v>0</v>
      </c>
      <c r="L409" s="66">
        <f>'2. Termes '!W431</f>
        <v>0</v>
      </c>
      <c r="M409" s="66">
        <f>'2. Termes '!Z431</f>
        <v>0</v>
      </c>
      <c r="N409" s="67">
        <f>'2. Termes '!AC431</f>
        <v>0</v>
      </c>
      <c r="O409" s="81">
        <f>'2. Termes '!AJ431</f>
        <v>0</v>
      </c>
      <c r="P409" s="72">
        <f>'2. Termes '!AK431</f>
        <v>0</v>
      </c>
      <c r="Q409" s="71">
        <f>'2. Termes '!AL431</f>
        <v>0</v>
      </c>
      <c r="R409" s="158">
        <f>'2. Termes '!AG431</f>
        <v>0</v>
      </c>
    </row>
    <row r="410" spans="2:18" ht="25" customHeight="1" x14ac:dyDescent="0.35">
      <c r="B410" s="180" t="str">
        <f>IF(ISBLANK(Tableau25[[#This Row],[Date de signature]]),"",UPPER(TEXT(Tableau25[[#This Row],[Date de signature]],"AAAA")))</f>
        <v>1900</v>
      </c>
      <c r="C410" s="180" t="str">
        <f>IF(ISBLANK(Tableau25[[#This Row],[Date de signature]]),"",UPPER(TEXT(Tableau25[[#This Row],[Date de signature]],"mmm")))</f>
        <v>JANV</v>
      </c>
      <c r="D410" s="62">
        <f>'2. Termes '!C432</f>
        <v>0</v>
      </c>
      <c r="E410" s="82">
        <f>'2. Termes '!F432</f>
        <v>0</v>
      </c>
      <c r="F410" s="63">
        <f>'2. Termes '!G432</f>
        <v>0</v>
      </c>
      <c r="G410" s="80">
        <f>'2. Termes '!H432</f>
        <v>0</v>
      </c>
      <c r="H410" s="80">
        <f>'2. Termes '!I432</f>
        <v>0</v>
      </c>
      <c r="I410" s="64">
        <f>'2. Termes '!J432</f>
        <v>0</v>
      </c>
      <c r="J410" s="65">
        <f>'2. Termes '!U432</f>
        <v>0</v>
      </c>
      <c r="K410" s="70">
        <f>'2. Termes '!V432</f>
        <v>0</v>
      </c>
      <c r="L410" s="66">
        <f>'2. Termes '!W432</f>
        <v>0</v>
      </c>
      <c r="M410" s="66">
        <f>'2. Termes '!Z432</f>
        <v>0</v>
      </c>
      <c r="N410" s="67">
        <f>'2. Termes '!AC432</f>
        <v>0</v>
      </c>
      <c r="O410" s="81">
        <f>'2. Termes '!AJ432</f>
        <v>0</v>
      </c>
      <c r="P410" s="72">
        <f>'2. Termes '!AK432</f>
        <v>0</v>
      </c>
      <c r="Q410" s="71">
        <f>'2. Termes '!AL432</f>
        <v>0</v>
      </c>
      <c r="R410" s="158">
        <f>'2. Termes '!AG432</f>
        <v>0</v>
      </c>
    </row>
    <row r="411" spans="2:18" ht="25" customHeight="1" x14ac:dyDescent="0.35">
      <c r="B411" s="180" t="str">
        <f>IF(ISBLANK(Tableau25[[#This Row],[Date de signature]]),"",UPPER(TEXT(Tableau25[[#This Row],[Date de signature]],"AAAA")))</f>
        <v>1900</v>
      </c>
      <c r="C411" s="180" t="str">
        <f>IF(ISBLANK(Tableau25[[#This Row],[Date de signature]]),"",UPPER(TEXT(Tableau25[[#This Row],[Date de signature]],"mmm")))</f>
        <v>JANV</v>
      </c>
      <c r="D411" s="62">
        <f>'2. Termes '!C433</f>
        <v>0</v>
      </c>
      <c r="E411" s="82">
        <f>'2. Termes '!F433</f>
        <v>0</v>
      </c>
      <c r="F411" s="63">
        <f>'2. Termes '!G433</f>
        <v>0</v>
      </c>
      <c r="G411" s="80">
        <f>'2. Termes '!H433</f>
        <v>0</v>
      </c>
      <c r="H411" s="80">
        <f>'2. Termes '!I433</f>
        <v>0</v>
      </c>
      <c r="I411" s="64">
        <f>'2. Termes '!J433</f>
        <v>0</v>
      </c>
      <c r="J411" s="65">
        <f>'2. Termes '!U433</f>
        <v>0</v>
      </c>
      <c r="K411" s="70">
        <f>'2. Termes '!V433</f>
        <v>0</v>
      </c>
      <c r="L411" s="66">
        <f>'2. Termes '!W433</f>
        <v>0</v>
      </c>
      <c r="M411" s="66">
        <f>'2. Termes '!Z433</f>
        <v>0</v>
      </c>
      <c r="N411" s="67">
        <f>'2. Termes '!AC433</f>
        <v>0</v>
      </c>
      <c r="O411" s="81">
        <f>'2. Termes '!AJ433</f>
        <v>0</v>
      </c>
      <c r="P411" s="72">
        <f>'2. Termes '!AK433</f>
        <v>0</v>
      </c>
      <c r="Q411" s="71">
        <f>'2. Termes '!AL433</f>
        <v>0</v>
      </c>
      <c r="R411" s="158">
        <f>'2. Termes '!AG433</f>
        <v>0</v>
      </c>
    </row>
    <row r="412" spans="2:18" ht="25" customHeight="1" x14ac:dyDescent="0.35">
      <c r="B412" s="180" t="str">
        <f>IF(ISBLANK(Tableau25[[#This Row],[Date de signature]]),"",UPPER(TEXT(Tableau25[[#This Row],[Date de signature]],"AAAA")))</f>
        <v>1900</v>
      </c>
      <c r="C412" s="180" t="str">
        <f>IF(ISBLANK(Tableau25[[#This Row],[Date de signature]]),"",UPPER(TEXT(Tableau25[[#This Row],[Date de signature]],"mmm")))</f>
        <v>JANV</v>
      </c>
      <c r="D412" s="62">
        <f>'2. Termes '!C434</f>
        <v>0</v>
      </c>
      <c r="E412" s="82">
        <f>'2. Termes '!F434</f>
        <v>0</v>
      </c>
      <c r="F412" s="63">
        <f>'2. Termes '!G434</f>
        <v>0</v>
      </c>
      <c r="G412" s="80">
        <f>'2. Termes '!H434</f>
        <v>0</v>
      </c>
      <c r="H412" s="80">
        <f>'2. Termes '!I434</f>
        <v>0</v>
      </c>
      <c r="I412" s="64">
        <f>'2. Termes '!J434</f>
        <v>0</v>
      </c>
      <c r="J412" s="65">
        <f>'2. Termes '!U434</f>
        <v>0</v>
      </c>
      <c r="K412" s="70">
        <f>'2. Termes '!V434</f>
        <v>0</v>
      </c>
      <c r="L412" s="66">
        <f>'2. Termes '!W434</f>
        <v>0</v>
      </c>
      <c r="M412" s="66">
        <f>'2. Termes '!Z434</f>
        <v>0</v>
      </c>
      <c r="N412" s="67">
        <f>'2. Termes '!AC434</f>
        <v>0</v>
      </c>
      <c r="O412" s="81">
        <f>'2. Termes '!AJ434</f>
        <v>0</v>
      </c>
      <c r="P412" s="72">
        <f>'2. Termes '!AK434</f>
        <v>0</v>
      </c>
      <c r="Q412" s="71">
        <f>'2. Termes '!AL434</f>
        <v>0</v>
      </c>
      <c r="R412" s="158">
        <f>'2. Termes '!AG434</f>
        <v>0</v>
      </c>
    </row>
    <row r="413" spans="2:18" ht="25" customHeight="1" x14ac:dyDescent="0.35">
      <c r="B413" s="180" t="str">
        <f>IF(ISBLANK(Tableau25[[#This Row],[Date de signature]]),"",UPPER(TEXT(Tableau25[[#This Row],[Date de signature]],"AAAA")))</f>
        <v>1900</v>
      </c>
      <c r="C413" s="180" t="str">
        <f>IF(ISBLANK(Tableau25[[#This Row],[Date de signature]]),"",UPPER(TEXT(Tableau25[[#This Row],[Date de signature]],"mmm")))</f>
        <v>JANV</v>
      </c>
      <c r="D413" s="62">
        <f>'2. Termes '!C435</f>
        <v>0</v>
      </c>
      <c r="E413" s="82">
        <f>'2. Termes '!F435</f>
        <v>0</v>
      </c>
      <c r="F413" s="63">
        <f>'2. Termes '!G435</f>
        <v>0</v>
      </c>
      <c r="G413" s="80">
        <f>'2. Termes '!H435</f>
        <v>0</v>
      </c>
      <c r="H413" s="80">
        <f>'2. Termes '!I435</f>
        <v>0</v>
      </c>
      <c r="I413" s="64">
        <f>'2. Termes '!J435</f>
        <v>0</v>
      </c>
      <c r="J413" s="65">
        <f>'2. Termes '!U435</f>
        <v>0</v>
      </c>
      <c r="K413" s="70">
        <f>'2. Termes '!V435</f>
        <v>0</v>
      </c>
      <c r="L413" s="66">
        <f>'2. Termes '!W435</f>
        <v>0</v>
      </c>
      <c r="M413" s="66">
        <f>'2. Termes '!Z435</f>
        <v>0</v>
      </c>
      <c r="N413" s="67">
        <f>'2. Termes '!AC435</f>
        <v>0</v>
      </c>
      <c r="O413" s="81">
        <f>'2. Termes '!AJ435</f>
        <v>0</v>
      </c>
      <c r="P413" s="72">
        <f>'2. Termes '!AK435</f>
        <v>0</v>
      </c>
      <c r="Q413" s="71">
        <f>'2. Termes '!AL435</f>
        <v>0</v>
      </c>
      <c r="R413" s="158">
        <f>'2. Termes '!AG435</f>
        <v>0</v>
      </c>
    </row>
    <row r="414" spans="2:18" ht="25" customHeight="1" x14ac:dyDescent="0.35">
      <c r="B414" s="180" t="str">
        <f>IF(ISBLANK(Tableau25[[#This Row],[Date de signature]]),"",UPPER(TEXT(Tableau25[[#This Row],[Date de signature]],"AAAA")))</f>
        <v>1900</v>
      </c>
      <c r="C414" s="180" t="str">
        <f>IF(ISBLANK(Tableau25[[#This Row],[Date de signature]]),"",UPPER(TEXT(Tableau25[[#This Row],[Date de signature]],"mmm")))</f>
        <v>JANV</v>
      </c>
      <c r="D414" s="62">
        <f>'2. Termes '!C436</f>
        <v>0</v>
      </c>
      <c r="E414" s="82">
        <f>'2. Termes '!F436</f>
        <v>0</v>
      </c>
      <c r="F414" s="63">
        <f>'2. Termes '!G436</f>
        <v>0</v>
      </c>
      <c r="G414" s="80">
        <f>'2. Termes '!H436</f>
        <v>0</v>
      </c>
      <c r="H414" s="80">
        <f>'2. Termes '!I436</f>
        <v>0</v>
      </c>
      <c r="I414" s="64">
        <f>'2. Termes '!J436</f>
        <v>0</v>
      </c>
      <c r="J414" s="65">
        <f>'2. Termes '!U436</f>
        <v>0</v>
      </c>
      <c r="K414" s="70">
        <f>'2. Termes '!V436</f>
        <v>0</v>
      </c>
      <c r="L414" s="66">
        <f>'2. Termes '!W436</f>
        <v>0</v>
      </c>
      <c r="M414" s="66">
        <f>'2. Termes '!Z436</f>
        <v>0</v>
      </c>
      <c r="N414" s="67">
        <f>'2. Termes '!AC436</f>
        <v>0</v>
      </c>
      <c r="O414" s="81">
        <f>'2. Termes '!AJ436</f>
        <v>0</v>
      </c>
      <c r="P414" s="72">
        <f>'2. Termes '!AK436</f>
        <v>0</v>
      </c>
      <c r="Q414" s="71">
        <f>'2. Termes '!AL436</f>
        <v>0</v>
      </c>
      <c r="R414" s="158">
        <f>'2. Termes '!AG436</f>
        <v>0</v>
      </c>
    </row>
    <row r="415" spans="2:18" ht="25" customHeight="1" x14ac:dyDescent="0.35">
      <c r="B415" s="180" t="str">
        <f>IF(ISBLANK(Tableau25[[#This Row],[Date de signature]]),"",UPPER(TEXT(Tableau25[[#This Row],[Date de signature]],"AAAA")))</f>
        <v>1900</v>
      </c>
      <c r="C415" s="180" t="str">
        <f>IF(ISBLANK(Tableau25[[#This Row],[Date de signature]]),"",UPPER(TEXT(Tableau25[[#This Row],[Date de signature]],"mmm")))</f>
        <v>JANV</v>
      </c>
      <c r="D415" s="62">
        <f>'2. Termes '!C437</f>
        <v>0</v>
      </c>
      <c r="E415" s="82">
        <f>'2. Termes '!F437</f>
        <v>0</v>
      </c>
      <c r="F415" s="63">
        <f>'2. Termes '!G437</f>
        <v>0</v>
      </c>
      <c r="G415" s="80">
        <f>'2. Termes '!H437</f>
        <v>0</v>
      </c>
      <c r="H415" s="80">
        <f>'2. Termes '!I437</f>
        <v>0</v>
      </c>
      <c r="I415" s="64">
        <f>'2. Termes '!J437</f>
        <v>0</v>
      </c>
      <c r="J415" s="65">
        <f>'2. Termes '!U437</f>
        <v>0</v>
      </c>
      <c r="K415" s="70">
        <f>'2. Termes '!V437</f>
        <v>0</v>
      </c>
      <c r="L415" s="66">
        <f>'2. Termes '!W437</f>
        <v>0</v>
      </c>
      <c r="M415" s="66">
        <f>'2. Termes '!Z437</f>
        <v>0</v>
      </c>
      <c r="N415" s="67">
        <f>'2. Termes '!AC437</f>
        <v>0</v>
      </c>
      <c r="O415" s="81">
        <f>'2. Termes '!AJ437</f>
        <v>0</v>
      </c>
      <c r="P415" s="72">
        <f>'2. Termes '!AK437</f>
        <v>0</v>
      </c>
      <c r="Q415" s="71">
        <f>'2. Termes '!AL437</f>
        <v>0</v>
      </c>
      <c r="R415" s="158">
        <f>'2. Termes '!AG437</f>
        <v>0</v>
      </c>
    </row>
    <row r="416" spans="2:18" ht="25" customHeight="1" x14ac:dyDescent="0.35">
      <c r="B416" s="180" t="str">
        <f>IF(ISBLANK(Tableau25[[#This Row],[Date de signature]]),"",UPPER(TEXT(Tableau25[[#This Row],[Date de signature]],"AAAA")))</f>
        <v>1900</v>
      </c>
      <c r="C416" s="180" t="str">
        <f>IF(ISBLANK(Tableau25[[#This Row],[Date de signature]]),"",UPPER(TEXT(Tableau25[[#This Row],[Date de signature]],"mmm")))</f>
        <v>JANV</v>
      </c>
      <c r="D416" s="62">
        <f>'2. Termes '!C438</f>
        <v>0</v>
      </c>
      <c r="E416" s="82">
        <f>'2. Termes '!F438</f>
        <v>0</v>
      </c>
      <c r="F416" s="63">
        <f>'2. Termes '!G438</f>
        <v>0</v>
      </c>
      <c r="G416" s="80">
        <f>'2. Termes '!H438</f>
        <v>0</v>
      </c>
      <c r="H416" s="80">
        <f>'2. Termes '!I438</f>
        <v>0</v>
      </c>
      <c r="I416" s="64">
        <f>'2. Termes '!J438</f>
        <v>0</v>
      </c>
      <c r="J416" s="65">
        <f>'2. Termes '!U438</f>
        <v>0</v>
      </c>
      <c r="K416" s="70">
        <f>'2. Termes '!V438</f>
        <v>0</v>
      </c>
      <c r="L416" s="66">
        <f>'2. Termes '!W438</f>
        <v>0</v>
      </c>
      <c r="M416" s="66">
        <f>'2. Termes '!Z438</f>
        <v>0</v>
      </c>
      <c r="N416" s="67">
        <f>'2. Termes '!AC438</f>
        <v>0</v>
      </c>
      <c r="O416" s="81">
        <f>'2. Termes '!AJ438</f>
        <v>0</v>
      </c>
      <c r="P416" s="72">
        <f>'2. Termes '!AK438</f>
        <v>0</v>
      </c>
      <c r="Q416" s="71">
        <f>'2. Termes '!AL438</f>
        <v>0</v>
      </c>
      <c r="R416" s="158">
        <f>'2. Termes '!AG438</f>
        <v>0</v>
      </c>
    </row>
    <row r="417" spans="2:18" ht="25" customHeight="1" x14ac:dyDescent="0.35">
      <c r="B417" s="180" t="str">
        <f>IF(ISBLANK(Tableau25[[#This Row],[Date de signature]]),"",UPPER(TEXT(Tableau25[[#This Row],[Date de signature]],"AAAA")))</f>
        <v>1900</v>
      </c>
      <c r="C417" s="180" t="str">
        <f>IF(ISBLANK(Tableau25[[#This Row],[Date de signature]]),"",UPPER(TEXT(Tableau25[[#This Row],[Date de signature]],"mmm")))</f>
        <v>JANV</v>
      </c>
      <c r="D417" s="62">
        <f>'2. Termes '!C439</f>
        <v>0</v>
      </c>
      <c r="E417" s="82">
        <f>'2. Termes '!F439</f>
        <v>0</v>
      </c>
      <c r="F417" s="63">
        <f>'2. Termes '!G439</f>
        <v>0</v>
      </c>
      <c r="G417" s="80">
        <f>'2. Termes '!H439</f>
        <v>0</v>
      </c>
      <c r="H417" s="80">
        <f>'2. Termes '!I439</f>
        <v>0</v>
      </c>
      <c r="I417" s="64">
        <f>'2. Termes '!J439</f>
        <v>0</v>
      </c>
      <c r="J417" s="65">
        <f>'2. Termes '!U439</f>
        <v>0</v>
      </c>
      <c r="K417" s="70">
        <f>'2. Termes '!V439</f>
        <v>0</v>
      </c>
      <c r="L417" s="66">
        <f>'2. Termes '!W439</f>
        <v>0</v>
      </c>
      <c r="M417" s="66">
        <f>'2. Termes '!Z439</f>
        <v>0</v>
      </c>
      <c r="N417" s="67">
        <f>'2. Termes '!AC439</f>
        <v>0</v>
      </c>
      <c r="O417" s="81">
        <f>'2. Termes '!AJ439</f>
        <v>0</v>
      </c>
      <c r="P417" s="72">
        <f>'2. Termes '!AK439</f>
        <v>0</v>
      </c>
      <c r="Q417" s="71">
        <f>'2. Termes '!AL439</f>
        <v>0</v>
      </c>
      <c r="R417" s="158">
        <f>'2. Termes '!AG439</f>
        <v>0</v>
      </c>
    </row>
    <row r="418" spans="2:18" ht="25" customHeight="1" x14ac:dyDescent="0.35">
      <c r="B418" s="180" t="str">
        <f>IF(ISBLANK(Tableau25[[#This Row],[Date de signature]]),"",UPPER(TEXT(Tableau25[[#This Row],[Date de signature]],"AAAA")))</f>
        <v>1900</v>
      </c>
      <c r="C418" s="180" t="str">
        <f>IF(ISBLANK(Tableau25[[#This Row],[Date de signature]]),"",UPPER(TEXT(Tableau25[[#This Row],[Date de signature]],"mmm")))</f>
        <v>JANV</v>
      </c>
      <c r="D418" s="62">
        <f>'2. Termes '!C440</f>
        <v>0</v>
      </c>
      <c r="E418" s="82">
        <f>'2. Termes '!F440</f>
        <v>0</v>
      </c>
      <c r="F418" s="63">
        <f>'2. Termes '!G440</f>
        <v>0</v>
      </c>
      <c r="G418" s="80">
        <f>'2. Termes '!H440</f>
        <v>0</v>
      </c>
      <c r="H418" s="80">
        <f>'2. Termes '!I440</f>
        <v>0</v>
      </c>
      <c r="I418" s="64">
        <f>'2. Termes '!J440</f>
        <v>0</v>
      </c>
      <c r="J418" s="65">
        <f>'2. Termes '!U440</f>
        <v>0</v>
      </c>
      <c r="K418" s="70">
        <f>'2. Termes '!V440</f>
        <v>0</v>
      </c>
      <c r="L418" s="66">
        <f>'2. Termes '!W440</f>
        <v>0</v>
      </c>
      <c r="M418" s="66">
        <f>'2. Termes '!Z440</f>
        <v>0</v>
      </c>
      <c r="N418" s="67">
        <f>'2. Termes '!AC440</f>
        <v>0</v>
      </c>
      <c r="O418" s="81">
        <f>'2. Termes '!AJ440</f>
        <v>0</v>
      </c>
      <c r="P418" s="72">
        <f>'2. Termes '!AK440</f>
        <v>0</v>
      </c>
      <c r="Q418" s="71">
        <f>'2. Termes '!AL440</f>
        <v>0</v>
      </c>
      <c r="R418" s="158">
        <f>'2. Termes '!AG440</f>
        <v>0</v>
      </c>
    </row>
    <row r="419" spans="2:18" ht="25" customHeight="1" x14ac:dyDescent="0.35">
      <c r="B419" s="180" t="str">
        <f>IF(ISBLANK(Tableau25[[#This Row],[Date de signature]]),"",UPPER(TEXT(Tableau25[[#This Row],[Date de signature]],"AAAA")))</f>
        <v>1900</v>
      </c>
      <c r="C419" s="180" t="str">
        <f>IF(ISBLANK(Tableau25[[#This Row],[Date de signature]]),"",UPPER(TEXT(Tableau25[[#This Row],[Date de signature]],"mmm")))</f>
        <v>JANV</v>
      </c>
      <c r="D419" s="62">
        <f>'2. Termes '!C441</f>
        <v>0</v>
      </c>
      <c r="E419" s="82">
        <f>'2. Termes '!F441</f>
        <v>0</v>
      </c>
      <c r="F419" s="63">
        <f>'2. Termes '!G441</f>
        <v>0</v>
      </c>
      <c r="G419" s="80">
        <f>'2. Termes '!H441</f>
        <v>0</v>
      </c>
      <c r="H419" s="80">
        <f>'2. Termes '!I441</f>
        <v>0</v>
      </c>
      <c r="I419" s="64">
        <f>'2. Termes '!J441</f>
        <v>0</v>
      </c>
      <c r="J419" s="65">
        <f>'2. Termes '!U441</f>
        <v>0</v>
      </c>
      <c r="K419" s="70">
        <f>'2. Termes '!V441</f>
        <v>0</v>
      </c>
      <c r="L419" s="66">
        <f>'2. Termes '!W441</f>
        <v>0</v>
      </c>
      <c r="M419" s="66">
        <f>'2. Termes '!Z441</f>
        <v>0</v>
      </c>
      <c r="N419" s="67">
        <f>'2. Termes '!AC441</f>
        <v>0</v>
      </c>
      <c r="O419" s="81">
        <f>'2. Termes '!AJ441</f>
        <v>0</v>
      </c>
      <c r="P419" s="72">
        <f>'2. Termes '!AK441</f>
        <v>0</v>
      </c>
      <c r="Q419" s="71">
        <f>'2. Termes '!AL441</f>
        <v>0</v>
      </c>
      <c r="R419" s="158">
        <f>'2. Termes '!AG441</f>
        <v>0</v>
      </c>
    </row>
    <row r="420" spans="2:18" ht="25" customHeight="1" x14ac:dyDescent="0.35">
      <c r="B420" s="180" t="str">
        <f>IF(ISBLANK(Tableau25[[#This Row],[Date de signature]]),"",UPPER(TEXT(Tableau25[[#This Row],[Date de signature]],"AAAA")))</f>
        <v>1900</v>
      </c>
      <c r="C420" s="180" t="str">
        <f>IF(ISBLANK(Tableau25[[#This Row],[Date de signature]]),"",UPPER(TEXT(Tableau25[[#This Row],[Date de signature]],"mmm")))</f>
        <v>JANV</v>
      </c>
      <c r="D420" s="62">
        <f>'2. Termes '!C442</f>
        <v>0</v>
      </c>
      <c r="E420" s="82">
        <f>'2. Termes '!F442</f>
        <v>0</v>
      </c>
      <c r="F420" s="63">
        <f>'2. Termes '!G442</f>
        <v>0</v>
      </c>
      <c r="G420" s="80">
        <f>'2. Termes '!H442</f>
        <v>0</v>
      </c>
      <c r="H420" s="80">
        <f>'2. Termes '!I442</f>
        <v>0</v>
      </c>
      <c r="I420" s="64">
        <f>'2. Termes '!J442</f>
        <v>0</v>
      </c>
      <c r="J420" s="65">
        <f>'2. Termes '!U442</f>
        <v>0</v>
      </c>
      <c r="K420" s="70">
        <f>'2. Termes '!V442</f>
        <v>0</v>
      </c>
      <c r="L420" s="66">
        <f>'2. Termes '!W442</f>
        <v>0</v>
      </c>
      <c r="M420" s="66">
        <f>'2. Termes '!Z442</f>
        <v>0</v>
      </c>
      <c r="N420" s="67">
        <f>'2. Termes '!AC442</f>
        <v>0</v>
      </c>
      <c r="O420" s="81">
        <f>'2. Termes '!AJ442</f>
        <v>0</v>
      </c>
      <c r="P420" s="72">
        <f>'2. Termes '!AK442</f>
        <v>0</v>
      </c>
      <c r="Q420" s="71">
        <f>'2. Termes '!AL442</f>
        <v>0</v>
      </c>
      <c r="R420" s="158">
        <f>'2. Termes '!AG442</f>
        <v>0</v>
      </c>
    </row>
    <row r="421" spans="2:18" ht="25" customHeight="1" x14ac:dyDescent="0.35">
      <c r="B421" s="180" t="str">
        <f>IF(ISBLANK(Tableau25[[#This Row],[Date de signature]]),"",UPPER(TEXT(Tableau25[[#This Row],[Date de signature]],"AAAA")))</f>
        <v>1900</v>
      </c>
      <c r="C421" s="180" t="str">
        <f>IF(ISBLANK(Tableau25[[#This Row],[Date de signature]]),"",UPPER(TEXT(Tableau25[[#This Row],[Date de signature]],"mmm")))</f>
        <v>JANV</v>
      </c>
      <c r="D421" s="62">
        <f>'2. Termes '!C443</f>
        <v>0</v>
      </c>
      <c r="E421" s="82">
        <f>'2. Termes '!F443</f>
        <v>0</v>
      </c>
      <c r="F421" s="63">
        <f>'2. Termes '!G443</f>
        <v>0</v>
      </c>
      <c r="G421" s="80">
        <f>'2. Termes '!H443</f>
        <v>0</v>
      </c>
      <c r="H421" s="80">
        <f>'2. Termes '!I443</f>
        <v>0</v>
      </c>
      <c r="I421" s="64">
        <f>'2. Termes '!J443</f>
        <v>0</v>
      </c>
      <c r="J421" s="65">
        <f>'2. Termes '!U443</f>
        <v>0</v>
      </c>
      <c r="K421" s="70">
        <f>'2. Termes '!V443</f>
        <v>0</v>
      </c>
      <c r="L421" s="66">
        <f>'2. Termes '!W443</f>
        <v>0</v>
      </c>
      <c r="M421" s="66">
        <f>'2. Termes '!Z443</f>
        <v>0</v>
      </c>
      <c r="N421" s="67">
        <f>'2. Termes '!AC443</f>
        <v>0</v>
      </c>
      <c r="O421" s="81">
        <f>'2. Termes '!AJ443</f>
        <v>0</v>
      </c>
      <c r="P421" s="72">
        <f>'2. Termes '!AK443</f>
        <v>0</v>
      </c>
      <c r="Q421" s="71">
        <f>'2. Termes '!AL443</f>
        <v>0</v>
      </c>
      <c r="R421" s="158">
        <f>'2. Termes '!AG443</f>
        <v>0</v>
      </c>
    </row>
    <row r="422" spans="2:18" ht="25" customHeight="1" x14ac:dyDescent="0.35">
      <c r="B422" s="180" t="str">
        <f>IF(ISBLANK(Tableau25[[#This Row],[Date de signature]]),"",UPPER(TEXT(Tableau25[[#This Row],[Date de signature]],"AAAA")))</f>
        <v>1900</v>
      </c>
      <c r="C422" s="180" t="str">
        <f>IF(ISBLANK(Tableau25[[#This Row],[Date de signature]]),"",UPPER(TEXT(Tableau25[[#This Row],[Date de signature]],"mmm")))</f>
        <v>JANV</v>
      </c>
      <c r="D422" s="62">
        <f>'2. Termes '!C444</f>
        <v>0</v>
      </c>
      <c r="E422" s="82">
        <f>'2. Termes '!F444</f>
        <v>0</v>
      </c>
      <c r="F422" s="63">
        <f>'2. Termes '!G444</f>
        <v>0</v>
      </c>
      <c r="G422" s="80">
        <f>'2. Termes '!H444</f>
        <v>0</v>
      </c>
      <c r="H422" s="80">
        <f>'2. Termes '!I444</f>
        <v>0</v>
      </c>
      <c r="I422" s="64">
        <f>'2. Termes '!J444</f>
        <v>0</v>
      </c>
      <c r="J422" s="65">
        <f>'2. Termes '!U444</f>
        <v>0</v>
      </c>
      <c r="K422" s="70">
        <f>'2. Termes '!V444</f>
        <v>0</v>
      </c>
      <c r="L422" s="66">
        <f>'2. Termes '!W444</f>
        <v>0</v>
      </c>
      <c r="M422" s="66">
        <f>'2. Termes '!Z444</f>
        <v>0</v>
      </c>
      <c r="N422" s="67">
        <f>'2. Termes '!AC444</f>
        <v>0</v>
      </c>
      <c r="O422" s="81">
        <f>'2. Termes '!AJ444</f>
        <v>0</v>
      </c>
      <c r="P422" s="72">
        <f>'2. Termes '!AK444</f>
        <v>0</v>
      </c>
      <c r="Q422" s="71">
        <f>'2. Termes '!AL444</f>
        <v>0</v>
      </c>
      <c r="R422" s="158">
        <f>'2. Termes '!AG444</f>
        <v>0</v>
      </c>
    </row>
    <row r="423" spans="2:18" ht="25" customHeight="1" x14ac:dyDescent="0.35">
      <c r="B423" s="180" t="str">
        <f>IF(ISBLANK(Tableau25[[#This Row],[Date de signature]]),"",UPPER(TEXT(Tableau25[[#This Row],[Date de signature]],"AAAA")))</f>
        <v>1900</v>
      </c>
      <c r="C423" s="180" t="str">
        <f>IF(ISBLANK(Tableau25[[#This Row],[Date de signature]]),"",UPPER(TEXT(Tableau25[[#This Row],[Date de signature]],"mmm")))</f>
        <v>JANV</v>
      </c>
      <c r="D423" s="62">
        <f>'2. Termes '!C445</f>
        <v>0</v>
      </c>
      <c r="E423" s="82">
        <f>'2. Termes '!F445</f>
        <v>0</v>
      </c>
      <c r="F423" s="63">
        <f>'2. Termes '!G445</f>
        <v>0</v>
      </c>
      <c r="G423" s="80">
        <f>'2. Termes '!H445</f>
        <v>0</v>
      </c>
      <c r="H423" s="80">
        <f>'2. Termes '!I445</f>
        <v>0</v>
      </c>
      <c r="I423" s="64">
        <f>'2. Termes '!J445</f>
        <v>0</v>
      </c>
      <c r="J423" s="65">
        <f>'2. Termes '!U445</f>
        <v>0</v>
      </c>
      <c r="K423" s="70">
        <f>'2. Termes '!V445</f>
        <v>0</v>
      </c>
      <c r="L423" s="66">
        <f>'2. Termes '!W445</f>
        <v>0</v>
      </c>
      <c r="M423" s="66">
        <f>'2. Termes '!Z445</f>
        <v>0</v>
      </c>
      <c r="N423" s="67">
        <f>'2. Termes '!AC445</f>
        <v>0</v>
      </c>
      <c r="O423" s="81">
        <f>'2. Termes '!AJ445</f>
        <v>0</v>
      </c>
      <c r="P423" s="72">
        <f>'2. Termes '!AK445</f>
        <v>0</v>
      </c>
      <c r="Q423" s="71">
        <f>'2. Termes '!AL445</f>
        <v>0</v>
      </c>
      <c r="R423" s="158">
        <f>'2. Termes '!AG445</f>
        <v>0</v>
      </c>
    </row>
    <row r="424" spans="2:18" ht="25" customHeight="1" x14ac:dyDescent="0.35">
      <c r="B424" s="180" t="str">
        <f>IF(ISBLANK(Tableau25[[#This Row],[Date de signature]]),"",UPPER(TEXT(Tableau25[[#This Row],[Date de signature]],"AAAA")))</f>
        <v>1900</v>
      </c>
      <c r="C424" s="180" t="str">
        <f>IF(ISBLANK(Tableau25[[#This Row],[Date de signature]]),"",UPPER(TEXT(Tableau25[[#This Row],[Date de signature]],"mmm")))</f>
        <v>JANV</v>
      </c>
      <c r="D424" s="62">
        <f>'2. Termes '!C446</f>
        <v>0</v>
      </c>
      <c r="E424" s="82">
        <f>'2. Termes '!F446</f>
        <v>0</v>
      </c>
      <c r="F424" s="63">
        <f>'2. Termes '!G446</f>
        <v>0</v>
      </c>
      <c r="G424" s="80">
        <f>'2. Termes '!H446</f>
        <v>0</v>
      </c>
      <c r="H424" s="80">
        <f>'2. Termes '!I446</f>
        <v>0</v>
      </c>
      <c r="I424" s="64">
        <f>'2. Termes '!J446</f>
        <v>0</v>
      </c>
      <c r="J424" s="65">
        <f>'2. Termes '!U446</f>
        <v>0</v>
      </c>
      <c r="K424" s="70">
        <f>'2. Termes '!V446</f>
        <v>0</v>
      </c>
      <c r="L424" s="66">
        <f>'2. Termes '!W446</f>
        <v>0</v>
      </c>
      <c r="M424" s="66">
        <f>'2. Termes '!Z446</f>
        <v>0</v>
      </c>
      <c r="N424" s="67">
        <f>'2. Termes '!AC446</f>
        <v>0</v>
      </c>
      <c r="O424" s="81">
        <f>'2. Termes '!AJ446</f>
        <v>0</v>
      </c>
      <c r="P424" s="72">
        <f>'2. Termes '!AK446</f>
        <v>0</v>
      </c>
      <c r="Q424" s="71">
        <f>'2. Termes '!AL446</f>
        <v>0</v>
      </c>
      <c r="R424" s="158">
        <f>'2. Termes '!AG446</f>
        <v>0</v>
      </c>
    </row>
    <row r="425" spans="2:18" ht="25" customHeight="1" x14ac:dyDescent="0.35">
      <c r="B425" s="180" t="str">
        <f>IF(ISBLANK(Tableau25[[#This Row],[Date de signature]]),"",UPPER(TEXT(Tableau25[[#This Row],[Date de signature]],"AAAA")))</f>
        <v>1900</v>
      </c>
      <c r="C425" s="180" t="str">
        <f>IF(ISBLANK(Tableau25[[#This Row],[Date de signature]]),"",UPPER(TEXT(Tableau25[[#This Row],[Date de signature]],"mmm")))</f>
        <v>JANV</v>
      </c>
      <c r="D425" s="62">
        <f>'2. Termes '!C447</f>
        <v>0</v>
      </c>
      <c r="E425" s="82">
        <f>'2. Termes '!F447</f>
        <v>0</v>
      </c>
      <c r="F425" s="63">
        <f>'2. Termes '!G447</f>
        <v>0</v>
      </c>
      <c r="G425" s="80">
        <f>'2. Termes '!H447</f>
        <v>0</v>
      </c>
      <c r="H425" s="80">
        <f>'2. Termes '!I447</f>
        <v>0</v>
      </c>
      <c r="I425" s="64">
        <f>'2. Termes '!J447</f>
        <v>0</v>
      </c>
      <c r="J425" s="65">
        <f>'2. Termes '!U447</f>
        <v>0</v>
      </c>
      <c r="K425" s="70">
        <f>'2. Termes '!V447</f>
        <v>0</v>
      </c>
      <c r="L425" s="66">
        <f>'2. Termes '!W447</f>
        <v>0</v>
      </c>
      <c r="M425" s="66">
        <f>'2. Termes '!Z447</f>
        <v>0</v>
      </c>
      <c r="N425" s="67">
        <f>'2. Termes '!AC447</f>
        <v>0</v>
      </c>
      <c r="O425" s="81">
        <f>'2. Termes '!AJ447</f>
        <v>0</v>
      </c>
      <c r="P425" s="72">
        <f>'2. Termes '!AK447</f>
        <v>0</v>
      </c>
      <c r="Q425" s="71">
        <f>'2. Termes '!AL447</f>
        <v>0</v>
      </c>
      <c r="R425" s="158">
        <f>'2. Termes '!AG447</f>
        <v>0</v>
      </c>
    </row>
    <row r="426" spans="2:18" ht="25" customHeight="1" x14ac:dyDescent="0.35">
      <c r="B426" s="180" t="str">
        <f>IF(ISBLANK(Tableau25[[#This Row],[Date de signature]]),"",UPPER(TEXT(Tableau25[[#This Row],[Date de signature]],"AAAA")))</f>
        <v>1900</v>
      </c>
      <c r="C426" s="180" t="str">
        <f>IF(ISBLANK(Tableau25[[#This Row],[Date de signature]]),"",UPPER(TEXT(Tableau25[[#This Row],[Date de signature]],"mmm")))</f>
        <v>JANV</v>
      </c>
      <c r="D426" s="62">
        <f>'2. Termes '!C448</f>
        <v>0</v>
      </c>
      <c r="E426" s="82">
        <f>'2. Termes '!F448</f>
        <v>0</v>
      </c>
      <c r="F426" s="63">
        <f>'2. Termes '!G448</f>
        <v>0</v>
      </c>
      <c r="G426" s="80">
        <f>'2. Termes '!H448</f>
        <v>0</v>
      </c>
      <c r="H426" s="80">
        <f>'2. Termes '!I448</f>
        <v>0</v>
      </c>
      <c r="I426" s="64">
        <f>'2. Termes '!J448</f>
        <v>0</v>
      </c>
      <c r="J426" s="65">
        <f>'2. Termes '!U448</f>
        <v>0</v>
      </c>
      <c r="K426" s="70">
        <f>'2. Termes '!V448</f>
        <v>0</v>
      </c>
      <c r="L426" s="66">
        <f>'2. Termes '!W448</f>
        <v>0</v>
      </c>
      <c r="M426" s="66">
        <f>'2. Termes '!Z448</f>
        <v>0</v>
      </c>
      <c r="N426" s="67">
        <f>'2. Termes '!AC448</f>
        <v>0</v>
      </c>
      <c r="O426" s="81">
        <f>'2. Termes '!AJ448</f>
        <v>0</v>
      </c>
      <c r="P426" s="72">
        <f>'2. Termes '!AK448</f>
        <v>0</v>
      </c>
      <c r="Q426" s="71">
        <f>'2. Termes '!AL448</f>
        <v>0</v>
      </c>
      <c r="R426" s="158">
        <f>'2. Termes '!AG448</f>
        <v>0</v>
      </c>
    </row>
    <row r="427" spans="2:18" ht="25" customHeight="1" x14ac:dyDescent="0.35">
      <c r="B427" s="180" t="str">
        <f>IF(ISBLANK(Tableau25[[#This Row],[Date de signature]]),"",UPPER(TEXT(Tableau25[[#This Row],[Date de signature]],"AAAA")))</f>
        <v>1900</v>
      </c>
      <c r="C427" s="180" t="str">
        <f>IF(ISBLANK(Tableau25[[#This Row],[Date de signature]]),"",UPPER(TEXT(Tableau25[[#This Row],[Date de signature]],"mmm")))</f>
        <v>JANV</v>
      </c>
      <c r="D427" s="62">
        <f>'2. Termes '!C449</f>
        <v>0</v>
      </c>
      <c r="E427" s="82">
        <f>'2. Termes '!F449</f>
        <v>0</v>
      </c>
      <c r="F427" s="63">
        <f>'2. Termes '!G449</f>
        <v>0</v>
      </c>
      <c r="G427" s="80">
        <f>'2. Termes '!H449</f>
        <v>0</v>
      </c>
      <c r="H427" s="80">
        <f>'2. Termes '!I449</f>
        <v>0</v>
      </c>
      <c r="I427" s="64">
        <f>'2. Termes '!J449</f>
        <v>0</v>
      </c>
      <c r="J427" s="65">
        <f>'2. Termes '!U449</f>
        <v>0</v>
      </c>
      <c r="K427" s="70">
        <f>'2. Termes '!V449</f>
        <v>0</v>
      </c>
      <c r="L427" s="66">
        <f>'2. Termes '!W449</f>
        <v>0</v>
      </c>
      <c r="M427" s="66">
        <f>'2. Termes '!Z449</f>
        <v>0</v>
      </c>
      <c r="N427" s="67">
        <f>'2. Termes '!AC449</f>
        <v>0</v>
      </c>
      <c r="O427" s="81">
        <f>'2. Termes '!AJ449</f>
        <v>0</v>
      </c>
      <c r="P427" s="72">
        <f>'2. Termes '!AK449</f>
        <v>0</v>
      </c>
      <c r="Q427" s="71">
        <f>'2. Termes '!AL449</f>
        <v>0</v>
      </c>
      <c r="R427" s="158">
        <f>'2. Termes '!AG449</f>
        <v>0</v>
      </c>
    </row>
    <row r="428" spans="2:18" ht="25" customHeight="1" x14ac:dyDescent="0.35">
      <c r="B428" s="180" t="str">
        <f>IF(ISBLANK(Tableau25[[#This Row],[Date de signature]]),"",UPPER(TEXT(Tableau25[[#This Row],[Date de signature]],"AAAA")))</f>
        <v>1900</v>
      </c>
      <c r="C428" s="180" t="str">
        <f>IF(ISBLANK(Tableau25[[#This Row],[Date de signature]]),"",UPPER(TEXT(Tableau25[[#This Row],[Date de signature]],"mmm")))</f>
        <v>JANV</v>
      </c>
      <c r="D428" s="62">
        <f>'2. Termes '!C450</f>
        <v>0</v>
      </c>
      <c r="E428" s="82">
        <f>'2. Termes '!F450</f>
        <v>0</v>
      </c>
      <c r="F428" s="63">
        <f>'2. Termes '!G450</f>
        <v>0</v>
      </c>
      <c r="G428" s="80">
        <f>'2. Termes '!H450</f>
        <v>0</v>
      </c>
      <c r="H428" s="80">
        <f>'2. Termes '!I450</f>
        <v>0</v>
      </c>
      <c r="I428" s="64">
        <f>'2. Termes '!J450</f>
        <v>0</v>
      </c>
      <c r="J428" s="65">
        <f>'2. Termes '!U450</f>
        <v>0</v>
      </c>
      <c r="K428" s="70">
        <f>'2. Termes '!V450</f>
        <v>0</v>
      </c>
      <c r="L428" s="66">
        <f>'2. Termes '!W450</f>
        <v>0</v>
      </c>
      <c r="M428" s="66">
        <f>'2. Termes '!Z450</f>
        <v>0</v>
      </c>
      <c r="N428" s="67">
        <f>'2. Termes '!AC450</f>
        <v>0</v>
      </c>
      <c r="O428" s="81">
        <f>'2. Termes '!AJ450</f>
        <v>0</v>
      </c>
      <c r="P428" s="72">
        <f>'2. Termes '!AK450</f>
        <v>0</v>
      </c>
      <c r="Q428" s="71">
        <f>'2. Termes '!AL450</f>
        <v>0</v>
      </c>
      <c r="R428" s="158">
        <f>'2. Termes '!AG450</f>
        <v>0</v>
      </c>
    </row>
    <row r="429" spans="2:18" ht="25" customHeight="1" x14ac:dyDescent="0.35">
      <c r="B429" s="180" t="str">
        <f>IF(ISBLANK(Tableau25[[#This Row],[Date de signature]]),"",UPPER(TEXT(Tableau25[[#This Row],[Date de signature]],"AAAA")))</f>
        <v>1900</v>
      </c>
      <c r="C429" s="180" t="str">
        <f>IF(ISBLANK(Tableau25[[#This Row],[Date de signature]]),"",UPPER(TEXT(Tableau25[[#This Row],[Date de signature]],"mmm")))</f>
        <v>JANV</v>
      </c>
      <c r="D429" s="62">
        <f>'2. Termes '!C451</f>
        <v>0</v>
      </c>
      <c r="E429" s="82">
        <f>'2. Termes '!F451</f>
        <v>0</v>
      </c>
      <c r="F429" s="63">
        <f>'2. Termes '!G451</f>
        <v>0</v>
      </c>
      <c r="G429" s="80">
        <f>'2. Termes '!H451</f>
        <v>0</v>
      </c>
      <c r="H429" s="80">
        <f>'2. Termes '!I451</f>
        <v>0</v>
      </c>
      <c r="I429" s="64">
        <f>'2. Termes '!J451</f>
        <v>0</v>
      </c>
      <c r="J429" s="65">
        <f>'2. Termes '!U451</f>
        <v>0</v>
      </c>
      <c r="K429" s="70">
        <f>'2. Termes '!V451</f>
        <v>0</v>
      </c>
      <c r="L429" s="66">
        <f>'2. Termes '!W451</f>
        <v>0</v>
      </c>
      <c r="M429" s="66">
        <f>'2. Termes '!Z451</f>
        <v>0</v>
      </c>
      <c r="N429" s="67">
        <f>'2. Termes '!AC451</f>
        <v>0</v>
      </c>
      <c r="O429" s="81">
        <f>'2. Termes '!AJ451</f>
        <v>0</v>
      </c>
      <c r="P429" s="72">
        <f>'2. Termes '!AK451</f>
        <v>0</v>
      </c>
      <c r="Q429" s="71">
        <f>'2. Termes '!AL451</f>
        <v>0</v>
      </c>
      <c r="R429" s="158">
        <f>'2. Termes '!AG451</f>
        <v>0</v>
      </c>
    </row>
    <row r="430" spans="2:18" ht="25" customHeight="1" x14ac:dyDescent="0.35">
      <c r="B430" s="180" t="str">
        <f>IF(ISBLANK(Tableau25[[#This Row],[Date de signature]]),"",UPPER(TEXT(Tableau25[[#This Row],[Date de signature]],"AAAA")))</f>
        <v>1900</v>
      </c>
      <c r="C430" s="180" t="str">
        <f>IF(ISBLANK(Tableau25[[#This Row],[Date de signature]]),"",UPPER(TEXT(Tableau25[[#This Row],[Date de signature]],"mmm")))</f>
        <v>JANV</v>
      </c>
      <c r="D430" s="62">
        <f>'2. Termes '!C452</f>
        <v>0</v>
      </c>
      <c r="E430" s="82">
        <f>'2. Termes '!F452</f>
        <v>0</v>
      </c>
      <c r="F430" s="63">
        <f>'2. Termes '!G452</f>
        <v>0</v>
      </c>
      <c r="G430" s="80">
        <f>'2. Termes '!H452</f>
        <v>0</v>
      </c>
      <c r="H430" s="80">
        <f>'2. Termes '!I452</f>
        <v>0</v>
      </c>
      <c r="I430" s="64">
        <f>'2. Termes '!J452</f>
        <v>0</v>
      </c>
      <c r="J430" s="65">
        <f>'2. Termes '!U452</f>
        <v>0</v>
      </c>
      <c r="K430" s="70">
        <f>'2. Termes '!V452</f>
        <v>0</v>
      </c>
      <c r="L430" s="66">
        <f>'2. Termes '!W452</f>
        <v>0</v>
      </c>
      <c r="M430" s="66">
        <f>'2. Termes '!Z452</f>
        <v>0</v>
      </c>
      <c r="N430" s="67">
        <f>'2. Termes '!AC452</f>
        <v>0</v>
      </c>
      <c r="O430" s="81">
        <f>'2. Termes '!AJ452</f>
        <v>0</v>
      </c>
      <c r="P430" s="72">
        <f>'2. Termes '!AK452</f>
        <v>0</v>
      </c>
      <c r="Q430" s="71">
        <f>'2. Termes '!AL452</f>
        <v>0</v>
      </c>
      <c r="R430" s="158">
        <f>'2. Termes '!AG452</f>
        <v>0</v>
      </c>
    </row>
    <row r="431" spans="2:18" ht="25" customHeight="1" x14ac:dyDescent="0.35">
      <c r="B431" s="180" t="str">
        <f>IF(ISBLANK(Tableau25[[#This Row],[Date de signature]]),"",UPPER(TEXT(Tableau25[[#This Row],[Date de signature]],"AAAA")))</f>
        <v>1900</v>
      </c>
      <c r="C431" s="180" t="str">
        <f>IF(ISBLANK(Tableau25[[#This Row],[Date de signature]]),"",UPPER(TEXT(Tableau25[[#This Row],[Date de signature]],"mmm")))</f>
        <v>JANV</v>
      </c>
      <c r="D431" s="62">
        <f>'2. Termes '!C453</f>
        <v>0</v>
      </c>
      <c r="E431" s="82">
        <f>'2. Termes '!F453</f>
        <v>0</v>
      </c>
      <c r="F431" s="63">
        <f>'2. Termes '!G453</f>
        <v>0</v>
      </c>
      <c r="G431" s="80">
        <f>'2. Termes '!H453</f>
        <v>0</v>
      </c>
      <c r="H431" s="80">
        <f>'2. Termes '!I453</f>
        <v>0</v>
      </c>
      <c r="I431" s="64">
        <f>'2. Termes '!J453</f>
        <v>0</v>
      </c>
      <c r="J431" s="65">
        <f>'2. Termes '!U453</f>
        <v>0</v>
      </c>
      <c r="K431" s="70">
        <f>'2. Termes '!V453</f>
        <v>0</v>
      </c>
      <c r="L431" s="66">
        <f>'2. Termes '!W453</f>
        <v>0</v>
      </c>
      <c r="M431" s="66">
        <f>'2. Termes '!Z453</f>
        <v>0</v>
      </c>
      <c r="N431" s="67">
        <f>'2. Termes '!AC453</f>
        <v>0</v>
      </c>
      <c r="O431" s="81">
        <f>'2. Termes '!AJ453</f>
        <v>0</v>
      </c>
      <c r="P431" s="72">
        <f>'2. Termes '!AK453</f>
        <v>0</v>
      </c>
      <c r="Q431" s="71">
        <f>'2. Termes '!AL453</f>
        <v>0</v>
      </c>
      <c r="R431" s="158">
        <f>'2. Termes '!AG453</f>
        <v>0</v>
      </c>
    </row>
    <row r="432" spans="2:18" ht="25" customHeight="1" x14ac:dyDescent="0.35">
      <c r="B432" s="180" t="str">
        <f>IF(ISBLANK(Tableau25[[#This Row],[Date de signature]]),"",UPPER(TEXT(Tableau25[[#This Row],[Date de signature]],"AAAA")))</f>
        <v>1900</v>
      </c>
      <c r="C432" s="180" t="str">
        <f>IF(ISBLANK(Tableau25[[#This Row],[Date de signature]]),"",UPPER(TEXT(Tableau25[[#This Row],[Date de signature]],"mmm")))</f>
        <v>JANV</v>
      </c>
      <c r="D432" s="62">
        <f>'2. Termes '!C454</f>
        <v>0</v>
      </c>
      <c r="E432" s="82">
        <f>'2. Termes '!F454</f>
        <v>0</v>
      </c>
      <c r="F432" s="63">
        <f>'2. Termes '!G454</f>
        <v>0</v>
      </c>
      <c r="G432" s="80">
        <f>'2. Termes '!H454</f>
        <v>0</v>
      </c>
      <c r="H432" s="80">
        <f>'2. Termes '!I454</f>
        <v>0</v>
      </c>
      <c r="I432" s="64">
        <f>'2. Termes '!J454</f>
        <v>0</v>
      </c>
      <c r="J432" s="65">
        <f>'2. Termes '!U454</f>
        <v>0</v>
      </c>
      <c r="K432" s="70">
        <f>'2. Termes '!V454</f>
        <v>0</v>
      </c>
      <c r="L432" s="66">
        <f>'2. Termes '!W454</f>
        <v>0</v>
      </c>
      <c r="M432" s="66">
        <f>'2. Termes '!Z454</f>
        <v>0</v>
      </c>
      <c r="N432" s="67">
        <f>'2. Termes '!AC454</f>
        <v>0</v>
      </c>
      <c r="O432" s="81">
        <f>'2. Termes '!AJ454</f>
        <v>0</v>
      </c>
      <c r="P432" s="72">
        <f>'2. Termes '!AK454</f>
        <v>0</v>
      </c>
      <c r="Q432" s="71">
        <f>'2. Termes '!AL454</f>
        <v>0</v>
      </c>
      <c r="R432" s="158">
        <f>'2. Termes '!AG454</f>
        <v>0</v>
      </c>
    </row>
    <row r="433" spans="2:18" ht="25" customHeight="1" x14ac:dyDescent="0.35">
      <c r="B433" s="180" t="str">
        <f>IF(ISBLANK(Tableau25[[#This Row],[Date de signature]]),"",UPPER(TEXT(Tableau25[[#This Row],[Date de signature]],"AAAA")))</f>
        <v>1900</v>
      </c>
      <c r="C433" s="180" t="str">
        <f>IF(ISBLANK(Tableau25[[#This Row],[Date de signature]]),"",UPPER(TEXT(Tableau25[[#This Row],[Date de signature]],"mmm")))</f>
        <v>JANV</v>
      </c>
      <c r="D433" s="62">
        <f>'2. Termes '!C455</f>
        <v>0</v>
      </c>
      <c r="E433" s="82">
        <f>'2. Termes '!F455</f>
        <v>0</v>
      </c>
      <c r="F433" s="63">
        <f>'2. Termes '!G455</f>
        <v>0</v>
      </c>
      <c r="G433" s="80">
        <f>'2. Termes '!H455</f>
        <v>0</v>
      </c>
      <c r="H433" s="80">
        <f>'2. Termes '!I455</f>
        <v>0</v>
      </c>
      <c r="I433" s="64">
        <f>'2. Termes '!J455</f>
        <v>0</v>
      </c>
      <c r="J433" s="65">
        <f>'2. Termes '!U455</f>
        <v>0</v>
      </c>
      <c r="K433" s="70">
        <f>'2. Termes '!V455</f>
        <v>0</v>
      </c>
      <c r="L433" s="66">
        <f>'2. Termes '!W455</f>
        <v>0</v>
      </c>
      <c r="M433" s="66">
        <f>'2. Termes '!Z455</f>
        <v>0</v>
      </c>
      <c r="N433" s="67">
        <f>'2. Termes '!AC455</f>
        <v>0</v>
      </c>
      <c r="O433" s="81">
        <f>'2. Termes '!AJ455</f>
        <v>0</v>
      </c>
      <c r="P433" s="72">
        <f>'2. Termes '!AK455</f>
        <v>0</v>
      </c>
      <c r="Q433" s="71">
        <f>'2. Termes '!AL455</f>
        <v>0</v>
      </c>
      <c r="R433" s="158">
        <f>'2. Termes '!AG455</f>
        <v>0</v>
      </c>
    </row>
    <row r="434" spans="2:18" ht="25" customHeight="1" x14ac:dyDescent="0.35">
      <c r="B434" s="180" t="str">
        <f>IF(ISBLANK(Tableau25[[#This Row],[Date de signature]]),"",UPPER(TEXT(Tableau25[[#This Row],[Date de signature]],"AAAA")))</f>
        <v>1900</v>
      </c>
      <c r="C434" s="180" t="str">
        <f>IF(ISBLANK(Tableau25[[#This Row],[Date de signature]]),"",UPPER(TEXT(Tableau25[[#This Row],[Date de signature]],"mmm")))</f>
        <v>JANV</v>
      </c>
      <c r="D434" s="62">
        <f>'2. Termes '!C456</f>
        <v>0</v>
      </c>
      <c r="E434" s="82">
        <f>'2. Termes '!F456</f>
        <v>0</v>
      </c>
      <c r="F434" s="63">
        <f>'2. Termes '!G456</f>
        <v>0</v>
      </c>
      <c r="G434" s="80">
        <f>'2. Termes '!H456</f>
        <v>0</v>
      </c>
      <c r="H434" s="80">
        <f>'2. Termes '!I456</f>
        <v>0</v>
      </c>
      <c r="I434" s="64">
        <f>'2. Termes '!J456</f>
        <v>0</v>
      </c>
      <c r="J434" s="65">
        <f>'2. Termes '!U456</f>
        <v>0</v>
      </c>
      <c r="K434" s="70">
        <f>'2. Termes '!V456</f>
        <v>0</v>
      </c>
      <c r="L434" s="66">
        <f>'2. Termes '!W456</f>
        <v>0</v>
      </c>
      <c r="M434" s="66">
        <f>'2. Termes '!Z456</f>
        <v>0</v>
      </c>
      <c r="N434" s="67">
        <f>'2. Termes '!AC456</f>
        <v>0</v>
      </c>
      <c r="O434" s="81">
        <f>'2. Termes '!AJ456</f>
        <v>0</v>
      </c>
      <c r="P434" s="72">
        <f>'2. Termes '!AK456</f>
        <v>0</v>
      </c>
      <c r="Q434" s="71">
        <f>'2. Termes '!AL456</f>
        <v>0</v>
      </c>
      <c r="R434" s="158">
        <f>'2. Termes '!AG456</f>
        <v>0</v>
      </c>
    </row>
    <row r="435" spans="2:18" ht="25" customHeight="1" x14ac:dyDescent="0.35">
      <c r="B435" s="180" t="str">
        <f>IF(ISBLANK(Tableau25[[#This Row],[Date de signature]]),"",UPPER(TEXT(Tableau25[[#This Row],[Date de signature]],"AAAA")))</f>
        <v>1900</v>
      </c>
      <c r="C435" s="180" t="str">
        <f>IF(ISBLANK(Tableau25[[#This Row],[Date de signature]]),"",UPPER(TEXT(Tableau25[[#This Row],[Date de signature]],"mmm")))</f>
        <v>JANV</v>
      </c>
      <c r="D435" s="62">
        <f>'2. Termes '!C457</f>
        <v>0</v>
      </c>
      <c r="E435" s="82">
        <f>'2. Termes '!F457</f>
        <v>0</v>
      </c>
      <c r="F435" s="63">
        <f>'2. Termes '!G457</f>
        <v>0</v>
      </c>
      <c r="G435" s="80">
        <f>'2. Termes '!H457</f>
        <v>0</v>
      </c>
      <c r="H435" s="80">
        <f>'2. Termes '!I457</f>
        <v>0</v>
      </c>
      <c r="I435" s="64">
        <f>'2. Termes '!J457</f>
        <v>0</v>
      </c>
      <c r="J435" s="65">
        <f>'2. Termes '!U457</f>
        <v>0</v>
      </c>
      <c r="K435" s="70">
        <f>'2. Termes '!V457</f>
        <v>0</v>
      </c>
      <c r="L435" s="66">
        <f>'2. Termes '!W457</f>
        <v>0</v>
      </c>
      <c r="M435" s="66">
        <f>'2. Termes '!Z457</f>
        <v>0</v>
      </c>
      <c r="N435" s="67">
        <f>'2. Termes '!AC457</f>
        <v>0</v>
      </c>
      <c r="O435" s="81">
        <f>'2. Termes '!AJ457</f>
        <v>0</v>
      </c>
      <c r="P435" s="72">
        <f>'2. Termes '!AK457</f>
        <v>0</v>
      </c>
      <c r="Q435" s="71">
        <f>'2. Termes '!AL457</f>
        <v>0</v>
      </c>
      <c r="R435" s="158">
        <f>'2. Termes '!AG457</f>
        <v>0</v>
      </c>
    </row>
    <row r="436" spans="2:18" ht="25" customHeight="1" x14ac:dyDescent="0.35">
      <c r="B436" s="180" t="str">
        <f>IF(ISBLANK(Tableau25[[#This Row],[Date de signature]]),"",UPPER(TEXT(Tableau25[[#This Row],[Date de signature]],"AAAA")))</f>
        <v>1900</v>
      </c>
      <c r="C436" s="180" t="str">
        <f>IF(ISBLANK(Tableau25[[#This Row],[Date de signature]]),"",UPPER(TEXT(Tableau25[[#This Row],[Date de signature]],"mmm")))</f>
        <v>JANV</v>
      </c>
      <c r="D436" s="62">
        <f>'2. Termes '!C458</f>
        <v>0</v>
      </c>
      <c r="E436" s="82">
        <f>'2. Termes '!F458</f>
        <v>0</v>
      </c>
      <c r="F436" s="63">
        <f>'2. Termes '!G458</f>
        <v>0</v>
      </c>
      <c r="G436" s="80">
        <f>'2. Termes '!H458</f>
        <v>0</v>
      </c>
      <c r="H436" s="80">
        <f>'2. Termes '!I458</f>
        <v>0</v>
      </c>
      <c r="I436" s="64">
        <f>'2. Termes '!J458</f>
        <v>0</v>
      </c>
      <c r="J436" s="65">
        <f>'2. Termes '!U458</f>
        <v>0</v>
      </c>
      <c r="K436" s="70">
        <f>'2. Termes '!V458</f>
        <v>0</v>
      </c>
      <c r="L436" s="66">
        <f>'2. Termes '!W458</f>
        <v>0</v>
      </c>
      <c r="M436" s="66">
        <f>'2. Termes '!Z458</f>
        <v>0</v>
      </c>
      <c r="N436" s="67">
        <f>'2. Termes '!AC458</f>
        <v>0</v>
      </c>
      <c r="O436" s="81">
        <f>'2. Termes '!AJ458</f>
        <v>0</v>
      </c>
      <c r="P436" s="72">
        <f>'2. Termes '!AK458</f>
        <v>0</v>
      </c>
      <c r="Q436" s="71">
        <f>'2. Termes '!AL458</f>
        <v>0</v>
      </c>
      <c r="R436" s="158">
        <f>'2. Termes '!AG458</f>
        <v>0</v>
      </c>
    </row>
    <row r="437" spans="2:18" ht="25" customHeight="1" x14ac:dyDescent="0.35">
      <c r="B437" s="180" t="str">
        <f>IF(ISBLANK(Tableau25[[#This Row],[Date de signature]]),"",UPPER(TEXT(Tableau25[[#This Row],[Date de signature]],"AAAA")))</f>
        <v>1900</v>
      </c>
      <c r="C437" s="180" t="str">
        <f>IF(ISBLANK(Tableau25[[#This Row],[Date de signature]]),"",UPPER(TEXT(Tableau25[[#This Row],[Date de signature]],"mmm")))</f>
        <v>JANV</v>
      </c>
      <c r="D437" s="62">
        <f>'2. Termes '!C459</f>
        <v>0</v>
      </c>
      <c r="E437" s="82">
        <f>'2. Termes '!F459</f>
        <v>0</v>
      </c>
      <c r="F437" s="63">
        <f>'2. Termes '!G459</f>
        <v>0</v>
      </c>
      <c r="G437" s="80">
        <f>'2. Termes '!H459</f>
        <v>0</v>
      </c>
      <c r="H437" s="80">
        <f>'2. Termes '!I459</f>
        <v>0</v>
      </c>
      <c r="I437" s="64">
        <f>'2. Termes '!J459</f>
        <v>0</v>
      </c>
      <c r="J437" s="65">
        <f>'2. Termes '!U459</f>
        <v>0</v>
      </c>
      <c r="K437" s="70">
        <f>'2. Termes '!V459</f>
        <v>0</v>
      </c>
      <c r="L437" s="66">
        <f>'2. Termes '!W459</f>
        <v>0</v>
      </c>
      <c r="M437" s="66">
        <f>'2. Termes '!Z459</f>
        <v>0</v>
      </c>
      <c r="N437" s="67">
        <f>'2. Termes '!AC459</f>
        <v>0</v>
      </c>
      <c r="O437" s="81">
        <f>'2. Termes '!AJ459</f>
        <v>0</v>
      </c>
      <c r="P437" s="72">
        <f>'2. Termes '!AK459</f>
        <v>0</v>
      </c>
      <c r="Q437" s="71">
        <f>'2. Termes '!AL459</f>
        <v>0</v>
      </c>
      <c r="R437" s="158">
        <f>'2. Termes '!AG459</f>
        <v>0</v>
      </c>
    </row>
    <row r="438" spans="2:18" ht="25" customHeight="1" x14ac:dyDescent="0.35">
      <c r="B438" s="180" t="str">
        <f>IF(ISBLANK(Tableau25[[#This Row],[Date de signature]]),"",UPPER(TEXT(Tableau25[[#This Row],[Date de signature]],"AAAA")))</f>
        <v>1900</v>
      </c>
      <c r="C438" s="180" t="str">
        <f>IF(ISBLANK(Tableau25[[#This Row],[Date de signature]]),"",UPPER(TEXT(Tableau25[[#This Row],[Date de signature]],"mmm")))</f>
        <v>JANV</v>
      </c>
      <c r="D438" s="62">
        <f>'2. Termes '!C460</f>
        <v>0</v>
      </c>
      <c r="E438" s="82">
        <f>'2. Termes '!F460</f>
        <v>0</v>
      </c>
      <c r="F438" s="63">
        <f>'2. Termes '!G460</f>
        <v>0</v>
      </c>
      <c r="G438" s="80">
        <f>'2. Termes '!H460</f>
        <v>0</v>
      </c>
      <c r="H438" s="80">
        <f>'2. Termes '!I460</f>
        <v>0</v>
      </c>
      <c r="I438" s="64">
        <f>'2. Termes '!J460</f>
        <v>0</v>
      </c>
      <c r="J438" s="65">
        <f>'2. Termes '!U460</f>
        <v>0</v>
      </c>
      <c r="K438" s="70">
        <f>'2. Termes '!V460</f>
        <v>0</v>
      </c>
      <c r="L438" s="66">
        <f>'2. Termes '!W460</f>
        <v>0</v>
      </c>
      <c r="M438" s="66">
        <f>'2. Termes '!Z460</f>
        <v>0</v>
      </c>
      <c r="N438" s="67">
        <f>'2. Termes '!AC460</f>
        <v>0</v>
      </c>
      <c r="O438" s="81">
        <f>'2. Termes '!AJ460</f>
        <v>0</v>
      </c>
      <c r="P438" s="72">
        <f>'2. Termes '!AK460</f>
        <v>0</v>
      </c>
      <c r="Q438" s="71">
        <f>'2. Termes '!AL460</f>
        <v>0</v>
      </c>
      <c r="R438" s="158">
        <f>'2. Termes '!AG460</f>
        <v>0</v>
      </c>
    </row>
    <row r="439" spans="2:18" ht="25" customHeight="1" x14ac:dyDescent="0.35">
      <c r="B439" s="180" t="str">
        <f>IF(ISBLANK(Tableau25[[#This Row],[Date de signature]]),"",UPPER(TEXT(Tableau25[[#This Row],[Date de signature]],"AAAA")))</f>
        <v>1900</v>
      </c>
      <c r="C439" s="180" t="str">
        <f>IF(ISBLANK(Tableau25[[#This Row],[Date de signature]]),"",UPPER(TEXT(Tableau25[[#This Row],[Date de signature]],"mmm")))</f>
        <v>JANV</v>
      </c>
      <c r="D439" s="62">
        <f>'2. Termes '!C461</f>
        <v>0</v>
      </c>
      <c r="E439" s="82">
        <f>'2. Termes '!F461</f>
        <v>0</v>
      </c>
      <c r="F439" s="63">
        <f>'2. Termes '!G461</f>
        <v>0</v>
      </c>
      <c r="G439" s="80">
        <f>'2. Termes '!H461</f>
        <v>0</v>
      </c>
      <c r="H439" s="80">
        <f>'2. Termes '!I461</f>
        <v>0</v>
      </c>
      <c r="I439" s="64">
        <f>'2. Termes '!J461</f>
        <v>0</v>
      </c>
      <c r="J439" s="65">
        <f>'2. Termes '!U461</f>
        <v>0</v>
      </c>
      <c r="K439" s="70">
        <f>'2. Termes '!V461</f>
        <v>0</v>
      </c>
      <c r="L439" s="66">
        <f>'2. Termes '!W461</f>
        <v>0</v>
      </c>
      <c r="M439" s="66">
        <f>'2. Termes '!Z461</f>
        <v>0</v>
      </c>
      <c r="N439" s="67">
        <f>'2. Termes '!AC461</f>
        <v>0</v>
      </c>
      <c r="O439" s="81">
        <f>'2. Termes '!AJ461</f>
        <v>0</v>
      </c>
      <c r="P439" s="72">
        <f>'2. Termes '!AK461</f>
        <v>0</v>
      </c>
      <c r="Q439" s="71">
        <f>'2. Termes '!AL461</f>
        <v>0</v>
      </c>
      <c r="R439" s="158">
        <f>'2. Termes '!AG461</f>
        <v>0</v>
      </c>
    </row>
    <row r="440" spans="2:18" ht="25" customHeight="1" x14ac:dyDescent="0.35">
      <c r="B440" s="180" t="str">
        <f>IF(ISBLANK(Tableau25[[#This Row],[Date de signature]]),"",UPPER(TEXT(Tableau25[[#This Row],[Date de signature]],"AAAA")))</f>
        <v>1900</v>
      </c>
      <c r="C440" s="180" t="str">
        <f>IF(ISBLANK(Tableau25[[#This Row],[Date de signature]]),"",UPPER(TEXT(Tableau25[[#This Row],[Date de signature]],"mmm")))</f>
        <v>JANV</v>
      </c>
      <c r="D440" s="62">
        <f>'2. Termes '!C462</f>
        <v>0</v>
      </c>
      <c r="E440" s="82">
        <f>'2. Termes '!F462</f>
        <v>0</v>
      </c>
      <c r="F440" s="63">
        <f>'2. Termes '!G462</f>
        <v>0</v>
      </c>
      <c r="G440" s="80">
        <f>'2. Termes '!H462</f>
        <v>0</v>
      </c>
      <c r="H440" s="80">
        <f>'2. Termes '!I462</f>
        <v>0</v>
      </c>
      <c r="I440" s="64">
        <f>'2. Termes '!J462</f>
        <v>0</v>
      </c>
      <c r="J440" s="65">
        <f>'2. Termes '!U462</f>
        <v>0</v>
      </c>
      <c r="K440" s="70">
        <f>'2. Termes '!V462</f>
        <v>0</v>
      </c>
      <c r="L440" s="66">
        <f>'2. Termes '!W462</f>
        <v>0</v>
      </c>
      <c r="M440" s="66">
        <f>'2. Termes '!Z462</f>
        <v>0</v>
      </c>
      <c r="N440" s="67">
        <f>'2. Termes '!AC462</f>
        <v>0</v>
      </c>
      <c r="O440" s="81">
        <f>'2. Termes '!AJ462</f>
        <v>0</v>
      </c>
      <c r="P440" s="72">
        <f>'2. Termes '!AK462</f>
        <v>0</v>
      </c>
      <c r="Q440" s="71">
        <f>'2. Termes '!AL462</f>
        <v>0</v>
      </c>
      <c r="R440" s="158">
        <f>'2. Termes '!AG462</f>
        <v>0</v>
      </c>
    </row>
    <row r="441" spans="2:18" ht="25" customHeight="1" x14ac:dyDescent="0.35">
      <c r="B441" s="180" t="str">
        <f>IF(ISBLANK(Tableau25[[#This Row],[Date de signature]]),"",UPPER(TEXT(Tableau25[[#This Row],[Date de signature]],"AAAA")))</f>
        <v>1900</v>
      </c>
      <c r="C441" s="180" t="str">
        <f>IF(ISBLANK(Tableau25[[#This Row],[Date de signature]]),"",UPPER(TEXT(Tableau25[[#This Row],[Date de signature]],"mmm")))</f>
        <v>JANV</v>
      </c>
      <c r="D441" s="62">
        <f>'2. Termes '!C463</f>
        <v>0</v>
      </c>
      <c r="E441" s="82">
        <f>'2. Termes '!F463</f>
        <v>0</v>
      </c>
      <c r="F441" s="63">
        <f>'2. Termes '!G463</f>
        <v>0</v>
      </c>
      <c r="G441" s="80">
        <f>'2. Termes '!H463</f>
        <v>0</v>
      </c>
      <c r="H441" s="80">
        <f>'2. Termes '!I463</f>
        <v>0</v>
      </c>
      <c r="I441" s="64">
        <f>'2. Termes '!J463</f>
        <v>0</v>
      </c>
      <c r="J441" s="65">
        <f>'2. Termes '!U463</f>
        <v>0</v>
      </c>
      <c r="K441" s="70">
        <f>'2. Termes '!V463</f>
        <v>0</v>
      </c>
      <c r="L441" s="66">
        <f>'2. Termes '!W463</f>
        <v>0</v>
      </c>
      <c r="M441" s="66">
        <f>'2. Termes '!Z463</f>
        <v>0</v>
      </c>
      <c r="N441" s="67">
        <f>'2. Termes '!AC463</f>
        <v>0</v>
      </c>
      <c r="O441" s="81">
        <f>'2. Termes '!AJ463</f>
        <v>0</v>
      </c>
      <c r="P441" s="72">
        <f>'2. Termes '!AK463</f>
        <v>0</v>
      </c>
      <c r="Q441" s="71">
        <f>'2. Termes '!AL463</f>
        <v>0</v>
      </c>
      <c r="R441" s="158">
        <f>'2. Termes '!AG463</f>
        <v>0</v>
      </c>
    </row>
    <row r="442" spans="2:18" ht="25" customHeight="1" x14ac:dyDescent="0.35">
      <c r="B442" s="180" t="str">
        <f>IF(ISBLANK(Tableau25[[#This Row],[Date de signature]]),"",UPPER(TEXT(Tableau25[[#This Row],[Date de signature]],"AAAA")))</f>
        <v>1900</v>
      </c>
      <c r="C442" s="180" t="str">
        <f>IF(ISBLANK(Tableau25[[#This Row],[Date de signature]]),"",UPPER(TEXT(Tableau25[[#This Row],[Date de signature]],"mmm")))</f>
        <v>JANV</v>
      </c>
      <c r="D442" s="62">
        <f>'2. Termes '!C464</f>
        <v>0</v>
      </c>
      <c r="E442" s="82">
        <f>'2. Termes '!F464</f>
        <v>0</v>
      </c>
      <c r="F442" s="63">
        <f>'2. Termes '!G464</f>
        <v>0</v>
      </c>
      <c r="G442" s="80">
        <f>'2. Termes '!H464</f>
        <v>0</v>
      </c>
      <c r="H442" s="80">
        <f>'2. Termes '!I464</f>
        <v>0</v>
      </c>
      <c r="I442" s="64">
        <f>'2. Termes '!J464</f>
        <v>0</v>
      </c>
      <c r="J442" s="65">
        <f>'2. Termes '!U464</f>
        <v>0</v>
      </c>
      <c r="K442" s="70">
        <f>'2. Termes '!V464</f>
        <v>0</v>
      </c>
      <c r="L442" s="66">
        <f>'2. Termes '!W464</f>
        <v>0</v>
      </c>
      <c r="M442" s="66">
        <f>'2. Termes '!Z464</f>
        <v>0</v>
      </c>
      <c r="N442" s="67">
        <f>'2. Termes '!AC464</f>
        <v>0</v>
      </c>
      <c r="O442" s="81">
        <f>'2. Termes '!AJ464</f>
        <v>0</v>
      </c>
      <c r="P442" s="72">
        <f>'2. Termes '!AK464</f>
        <v>0</v>
      </c>
      <c r="Q442" s="71">
        <f>'2. Termes '!AL464</f>
        <v>0</v>
      </c>
      <c r="R442" s="158">
        <f>'2. Termes '!AG464</f>
        <v>0</v>
      </c>
    </row>
    <row r="443" spans="2:18" ht="25" customHeight="1" x14ac:dyDescent="0.35">
      <c r="B443" s="180" t="str">
        <f>IF(ISBLANK(Tableau25[[#This Row],[Date de signature]]),"",UPPER(TEXT(Tableau25[[#This Row],[Date de signature]],"AAAA")))</f>
        <v>1900</v>
      </c>
      <c r="C443" s="180" t="str">
        <f>IF(ISBLANK(Tableau25[[#This Row],[Date de signature]]),"",UPPER(TEXT(Tableau25[[#This Row],[Date de signature]],"mmm")))</f>
        <v>JANV</v>
      </c>
      <c r="D443" s="62">
        <f>'2. Termes '!C465</f>
        <v>0</v>
      </c>
      <c r="E443" s="82">
        <f>'2. Termes '!F465</f>
        <v>0</v>
      </c>
      <c r="F443" s="63">
        <f>'2. Termes '!G465</f>
        <v>0</v>
      </c>
      <c r="G443" s="80">
        <f>'2. Termes '!H465</f>
        <v>0</v>
      </c>
      <c r="H443" s="80">
        <f>'2. Termes '!I465</f>
        <v>0</v>
      </c>
      <c r="I443" s="64">
        <f>'2. Termes '!J465</f>
        <v>0</v>
      </c>
      <c r="J443" s="65">
        <f>'2. Termes '!U465</f>
        <v>0</v>
      </c>
      <c r="K443" s="70">
        <f>'2. Termes '!V465</f>
        <v>0</v>
      </c>
      <c r="L443" s="66">
        <f>'2. Termes '!W465</f>
        <v>0</v>
      </c>
      <c r="M443" s="66">
        <f>'2. Termes '!Z465</f>
        <v>0</v>
      </c>
      <c r="N443" s="67">
        <f>'2. Termes '!AC465</f>
        <v>0</v>
      </c>
      <c r="O443" s="81">
        <f>'2. Termes '!AJ465</f>
        <v>0</v>
      </c>
      <c r="P443" s="72">
        <f>'2. Termes '!AK465</f>
        <v>0</v>
      </c>
      <c r="Q443" s="71">
        <f>'2. Termes '!AL465</f>
        <v>0</v>
      </c>
      <c r="R443" s="158">
        <f>'2. Termes '!AG465</f>
        <v>0</v>
      </c>
    </row>
    <row r="444" spans="2:18" ht="25" customHeight="1" x14ac:dyDescent="0.35">
      <c r="B444" s="180" t="str">
        <f>IF(ISBLANK(Tableau25[[#This Row],[Date de signature]]),"",UPPER(TEXT(Tableau25[[#This Row],[Date de signature]],"AAAA")))</f>
        <v>1900</v>
      </c>
      <c r="C444" s="180" t="str">
        <f>IF(ISBLANK(Tableau25[[#This Row],[Date de signature]]),"",UPPER(TEXT(Tableau25[[#This Row],[Date de signature]],"mmm")))</f>
        <v>JANV</v>
      </c>
      <c r="D444" s="62">
        <f>'2. Termes '!C466</f>
        <v>0</v>
      </c>
      <c r="E444" s="82">
        <f>'2. Termes '!F466</f>
        <v>0</v>
      </c>
      <c r="F444" s="63">
        <f>'2. Termes '!G466</f>
        <v>0</v>
      </c>
      <c r="G444" s="80">
        <f>'2. Termes '!H466</f>
        <v>0</v>
      </c>
      <c r="H444" s="80">
        <f>'2. Termes '!I466</f>
        <v>0</v>
      </c>
      <c r="I444" s="64">
        <f>'2. Termes '!J466</f>
        <v>0</v>
      </c>
      <c r="J444" s="65">
        <f>'2. Termes '!U466</f>
        <v>0</v>
      </c>
      <c r="K444" s="70">
        <f>'2. Termes '!V466</f>
        <v>0</v>
      </c>
      <c r="L444" s="66">
        <f>'2. Termes '!W466</f>
        <v>0</v>
      </c>
      <c r="M444" s="66">
        <f>'2. Termes '!Z466</f>
        <v>0</v>
      </c>
      <c r="N444" s="67">
        <f>'2. Termes '!AC466</f>
        <v>0</v>
      </c>
      <c r="O444" s="81">
        <f>'2. Termes '!AJ466</f>
        <v>0</v>
      </c>
      <c r="P444" s="72">
        <f>'2. Termes '!AK466</f>
        <v>0</v>
      </c>
      <c r="Q444" s="71">
        <f>'2. Termes '!AL466</f>
        <v>0</v>
      </c>
      <c r="R444" s="158">
        <f>'2. Termes '!AG466</f>
        <v>0</v>
      </c>
    </row>
    <row r="445" spans="2:18" ht="25" customHeight="1" x14ac:dyDescent="0.35">
      <c r="B445" s="180" t="str">
        <f>IF(ISBLANK(Tableau25[[#This Row],[Date de signature]]),"",UPPER(TEXT(Tableau25[[#This Row],[Date de signature]],"AAAA")))</f>
        <v>1900</v>
      </c>
      <c r="C445" s="180" t="str">
        <f>IF(ISBLANK(Tableau25[[#This Row],[Date de signature]]),"",UPPER(TEXT(Tableau25[[#This Row],[Date de signature]],"mmm")))</f>
        <v>JANV</v>
      </c>
      <c r="D445" s="62">
        <f>'2. Termes '!C467</f>
        <v>0</v>
      </c>
      <c r="E445" s="82">
        <f>'2. Termes '!F467</f>
        <v>0</v>
      </c>
      <c r="F445" s="63">
        <f>'2. Termes '!G467</f>
        <v>0</v>
      </c>
      <c r="G445" s="80">
        <f>'2. Termes '!H467</f>
        <v>0</v>
      </c>
      <c r="H445" s="80">
        <f>'2. Termes '!I467</f>
        <v>0</v>
      </c>
      <c r="I445" s="64">
        <f>'2. Termes '!J467</f>
        <v>0</v>
      </c>
      <c r="J445" s="65">
        <f>'2. Termes '!U467</f>
        <v>0</v>
      </c>
      <c r="K445" s="70">
        <f>'2. Termes '!V467</f>
        <v>0</v>
      </c>
      <c r="L445" s="66">
        <f>'2. Termes '!W467</f>
        <v>0</v>
      </c>
      <c r="M445" s="66">
        <f>'2. Termes '!Z467</f>
        <v>0</v>
      </c>
      <c r="N445" s="67">
        <f>'2. Termes '!AC467</f>
        <v>0</v>
      </c>
      <c r="O445" s="81">
        <f>'2. Termes '!AJ467</f>
        <v>0</v>
      </c>
      <c r="P445" s="72">
        <f>'2. Termes '!AK467</f>
        <v>0</v>
      </c>
      <c r="Q445" s="71">
        <f>'2. Termes '!AL467</f>
        <v>0</v>
      </c>
      <c r="R445" s="158">
        <f>'2. Termes '!AG467</f>
        <v>0</v>
      </c>
    </row>
    <row r="446" spans="2:18" ht="25" customHeight="1" x14ac:dyDescent="0.35">
      <c r="B446" s="180" t="str">
        <f>IF(ISBLANK(Tableau25[[#This Row],[Date de signature]]),"",UPPER(TEXT(Tableau25[[#This Row],[Date de signature]],"AAAA")))</f>
        <v>1900</v>
      </c>
      <c r="C446" s="180" t="str">
        <f>IF(ISBLANK(Tableau25[[#This Row],[Date de signature]]),"",UPPER(TEXT(Tableau25[[#This Row],[Date de signature]],"mmm")))</f>
        <v>JANV</v>
      </c>
      <c r="D446" s="62">
        <f>'2. Termes '!C468</f>
        <v>0</v>
      </c>
      <c r="E446" s="82">
        <f>'2. Termes '!F468</f>
        <v>0</v>
      </c>
      <c r="F446" s="63">
        <f>'2. Termes '!G468</f>
        <v>0</v>
      </c>
      <c r="G446" s="80">
        <f>'2. Termes '!H468</f>
        <v>0</v>
      </c>
      <c r="H446" s="80">
        <f>'2. Termes '!I468</f>
        <v>0</v>
      </c>
      <c r="I446" s="64">
        <f>'2. Termes '!J468</f>
        <v>0</v>
      </c>
      <c r="J446" s="65">
        <f>'2. Termes '!U468</f>
        <v>0</v>
      </c>
      <c r="K446" s="70">
        <f>'2. Termes '!V468</f>
        <v>0</v>
      </c>
      <c r="L446" s="66">
        <f>'2. Termes '!W468</f>
        <v>0</v>
      </c>
      <c r="M446" s="66">
        <f>'2. Termes '!Z468</f>
        <v>0</v>
      </c>
      <c r="N446" s="67">
        <f>'2. Termes '!AC468</f>
        <v>0</v>
      </c>
      <c r="O446" s="81">
        <f>'2. Termes '!AJ468</f>
        <v>0</v>
      </c>
      <c r="P446" s="72">
        <f>'2. Termes '!AK468</f>
        <v>0</v>
      </c>
      <c r="Q446" s="71">
        <f>'2. Termes '!AL468</f>
        <v>0</v>
      </c>
      <c r="R446" s="158">
        <f>'2. Termes '!AG468</f>
        <v>0</v>
      </c>
    </row>
    <row r="447" spans="2:18" ht="25" customHeight="1" x14ac:dyDescent="0.35">
      <c r="B447" s="180" t="str">
        <f>IF(ISBLANK(Tableau25[[#This Row],[Date de signature]]),"",UPPER(TEXT(Tableau25[[#This Row],[Date de signature]],"AAAA")))</f>
        <v>1900</v>
      </c>
      <c r="C447" s="180" t="str">
        <f>IF(ISBLANK(Tableau25[[#This Row],[Date de signature]]),"",UPPER(TEXT(Tableau25[[#This Row],[Date de signature]],"mmm")))</f>
        <v>JANV</v>
      </c>
      <c r="D447" s="62">
        <f>'2. Termes '!C469</f>
        <v>0</v>
      </c>
      <c r="E447" s="82">
        <f>'2. Termes '!F469</f>
        <v>0</v>
      </c>
      <c r="F447" s="63">
        <f>'2. Termes '!G469</f>
        <v>0</v>
      </c>
      <c r="G447" s="80">
        <f>'2. Termes '!H469</f>
        <v>0</v>
      </c>
      <c r="H447" s="80">
        <f>'2. Termes '!I469</f>
        <v>0</v>
      </c>
      <c r="I447" s="64">
        <f>'2. Termes '!J469</f>
        <v>0</v>
      </c>
      <c r="J447" s="65">
        <f>'2. Termes '!U469</f>
        <v>0</v>
      </c>
      <c r="K447" s="70">
        <f>'2. Termes '!V469</f>
        <v>0</v>
      </c>
      <c r="L447" s="66">
        <f>'2. Termes '!W469</f>
        <v>0</v>
      </c>
      <c r="M447" s="66">
        <f>'2. Termes '!Z469</f>
        <v>0</v>
      </c>
      <c r="N447" s="67">
        <f>'2. Termes '!AC469</f>
        <v>0</v>
      </c>
      <c r="O447" s="81">
        <f>'2. Termes '!AJ469</f>
        <v>0</v>
      </c>
      <c r="P447" s="72">
        <f>'2. Termes '!AK469</f>
        <v>0</v>
      </c>
      <c r="Q447" s="71">
        <f>'2. Termes '!AL469</f>
        <v>0</v>
      </c>
      <c r="R447" s="158">
        <f>'2. Termes '!AG469</f>
        <v>0</v>
      </c>
    </row>
    <row r="448" spans="2:18" ht="25" customHeight="1" x14ac:dyDescent="0.35">
      <c r="B448" s="180" t="str">
        <f>IF(ISBLANK(Tableau25[[#This Row],[Date de signature]]),"",UPPER(TEXT(Tableau25[[#This Row],[Date de signature]],"AAAA")))</f>
        <v>1900</v>
      </c>
      <c r="C448" s="180" t="str">
        <f>IF(ISBLANK(Tableau25[[#This Row],[Date de signature]]),"",UPPER(TEXT(Tableau25[[#This Row],[Date de signature]],"mmm")))</f>
        <v>JANV</v>
      </c>
      <c r="D448" s="62">
        <f>'2. Termes '!C470</f>
        <v>0</v>
      </c>
      <c r="E448" s="82">
        <f>'2. Termes '!F470</f>
        <v>0</v>
      </c>
      <c r="F448" s="63">
        <f>'2. Termes '!G470</f>
        <v>0</v>
      </c>
      <c r="G448" s="80">
        <f>'2. Termes '!H470</f>
        <v>0</v>
      </c>
      <c r="H448" s="80">
        <f>'2. Termes '!I470</f>
        <v>0</v>
      </c>
      <c r="I448" s="64">
        <f>'2. Termes '!J470</f>
        <v>0</v>
      </c>
      <c r="J448" s="65">
        <f>'2. Termes '!U470</f>
        <v>0</v>
      </c>
      <c r="K448" s="70">
        <f>'2. Termes '!V470</f>
        <v>0</v>
      </c>
      <c r="L448" s="66">
        <f>'2. Termes '!W470</f>
        <v>0</v>
      </c>
      <c r="M448" s="66">
        <f>'2. Termes '!Z470</f>
        <v>0</v>
      </c>
      <c r="N448" s="67">
        <f>'2. Termes '!AC470</f>
        <v>0</v>
      </c>
      <c r="O448" s="81">
        <f>'2. Termes '!AJ470</f>
        <v>0</v>
      </c>
      <c r="P448" s="72">
        <f>'2. Termes '!AK470</f>
        <v>0</v>
      </c>
      <c r="Q448" s="71">
        <f>'2. Termes '!AL470</f>
        <v>0</v>
      </c>
      <c r="R448" s="158">
        <f>'2. Termes '!AG470</f>
        <v>0</v>
      </c>
    </row>
    <row r="449" spans="2:18" ht="25" customHeight="1" x14ac:dyDescent="0.35">
      <c r="B449" s="180" t="str">
        <f>IF(ISBLANK(Tableau25[[#This Row],[Date de signature]]),"",UPPER(TEXT(Tableau25[[#This Row],[Date de signature]],"AAAA")))</f>
        <v>1900</v>
      </c>
      <c r="C449" s="180" t="str">
        <f>IF(ISBLANK(Tableau25[[#This Row],[Date de signature]]),"",UPPER(TEXT(Tableau25[[#This Row],[Date de signature]],"mmm")))</f>
        <v>JANV</v>
      </c>
      <c r="D449" s="62">
        <f>'2. Termes '!C471</f>
        <v>0</v>
      </c>
      <c r="E449" s="82">
        <f>'2. Termes '!F471</f>
        <v>0</v>
      </c>
      <c r="F449" s="63">
        <f>'2. Termes '!G471</f>
        <v>0</v>
      </c>
      <c r="G449" s="80">
        <f>'2. Termes '!H471</f>
        <v>0</v>
      </c>
      <c r="H449" s="80">
        <f>'2. Termes '!I471</f>
        <v>0</v>
      </c>
      <c r="I449" s="64">
        <f>'2. Termes '!J471</f>
        <v>0</v>
      </c>
      <c r="J449" s="65">
        <f>'2. Termes '!U471</f>
        <v>0</v>
      </c>
      <c r="K449" s="70">
        <f>'2. Termes '!V471</f>
        <v>0</v>
      </c>
      <c r="L449" s="66">
        <f>'2. Termes '!W471</f>
        <v>0</v>
      </c>
      <c r="M449" s="66">
        <f>'2. Termes '!Z471</f>
        <v>0</v>
      </c>
      <c r="N449" s="67">
        <f>'2. Termes '!AC471</f>
        <v>0</v>
      </c>
      <c r="O449" s="81">
        <f>'2. Termes '!AJ471</f>
        <v>0</v>
      </c>
      <c r="P449" s="72">
        <f>'2. Termes '!AK471</f>
        <v>0</v>
      </c>
      <c r="Q449" s="71">
        <f>'2. Termes '!AL471</f>
        <v>0</v>
      </c>
      <c r="R449" s="158">
        <f>'2. Termes '!AG471</f>
        <v>0</v>
      </c>
    </row>
    <row r="450" spans="2:18" ht="25" customHeight="1" x14ac:dyDescent="0.35">
      <c r="B450" s="180" t="str">
        <f>IF(ISBLANK(Tableau25[[#This Row],[Date de signature]]),"",UPPER(TEXT(Tableau25[[#This Row],[Date de signature]],"AAAA")))</f>
        <v>1900</v>
      </c>
      <c r="C450" s="180" t="str">
        <f>IF(ISBLANK(Tableau25[[#This Row],[Date de signature]]),"",UPPER(TEXT(Tableau25[[#This Row],[Date de signature]],"mmm")))</f>
        <v>JANV</v>
      </c>
      <c r="D450" s="62">
        <f>'2. Termes '!C472</f>
        <v>0</v>
      </c>
      <c r="E450" s="82">
        <f>'2. Termes '!F472</f>
        <v>0</v>
      </c>
      <c r="F450" s="63">
        <f>'2. Termes '!G472</f>
        <v>0</v>
      </c>
      <c r="G450" s="80">
        <f>'2. Termes '!H472</f>
        <v>0</v>
      </c>
      <c r="H450" s="80">
        <f>'2. Termes '!I472</f>
        <v>0</v>
      </c>
      <c r="I450" s="64">
        <f>'2. Termes '!J472</f>
        <v>0</v>
      </c>
      <c r="J450" s="65">
        <f>'2. Termes '!U472</f>
        <v>0</v>
      </c>
      <c r="K450" s="70">
        <f>'2. Termes '!V472</f>
        <v>0</v>
      </c>
      <c r="L450" s="66">
        <f>'2. Termes '!W472</f>
        <v>0</v>
      </c>
      <c r="M450" s="66">
        <f>'2. Termes '!Z472</f>
        <v>0</v>
      </c>
      <c r="N450" s="67">
        <f>'2. Termes '!AC472</f>
        <v>0</v>
      </c>
      <c r="O450" s="81">
        <f>'2. Termes '!AJ472</f>
        <v>0</v>
      </c>
      <c r="P450" s="72">
        <f>'2. Termes '!AK472</f>
        <v>0</v>
      </c>
      <c r="Q450" s="71">
        <f>'2. Termes '!AL472</f>
        <v>0</v>
      </c>
      <c r="R450" s="158">
        <f>'2. Termes '!AG472</f>
        <v>0</v>
      </c>
    </row>
    <row r="451" spans="2:18" ht="25" customHeight="1" x14ac:dyDescent="0.35">
      <c r="B451" s="180" t="str">
        <f>IF(ISBLANK(Tableau25[[#This Row],[Date de signature]]),"",UPPER(TEXT(Tableau25[[#This Row],[Date de signature]],"AAAA")))</f>
        <v>1900</v>
      </c>
      <c r="C451" s="180" t="str">
        <f>IF(ISBLANK(Tableau25[[#This Row],[Date de signature]]),"",UPPER(TEXT(Tableau25[[#This Row],[Date de signature]],"mmm")))</f>
        <v>JANV</v>
      </c>
      <c r="D451" s="62">
        <f>'2. Termes '!C473</f>
        <v>0</v>
      </c>
      <c r="E451" s="82">
        <f>'2. Termes '!F473</f>
        <v>0</v>
      </c>
      <c r="F451" s="63">
        <f>'2. Termes '!G473</f>
        <v>0</v>
      </c>
      <c r="G451" s="80">
        <f>'2. Termes '!H473</f>
        <v>0</v>
      </c>
      <c r="H451" s="80">
        <f>'2. Termes '!I473</f>
        <v>0</v>
      </c>
      <c r="I451" s="64">
        <f>'2. Termes '!J473</f>
        <v>0</v>
      </c>
      <c r="J451" s="65">
        <f>'2. Termes '!U473</f>
        <v>0</v>
      </c>
      <c r="K451" s="70">
        <f>'2. Termes '!V473</f>
        <v>0</v>
      </c>
      <c r="L451" s="66">
        <f>'2. Termes '!W473</f>
        <v>0</v>
      </c>
      <c r="M451" s="66">
        <f>'2. Termes '!Z473</f>
        <v>0</v>
      </c>
      <c r="N451" s="67">
        <f>'2. Termes '!AC473</f>
        <v>0</v>
      </c>
      <c r="O451" s="81">
        <f>'2. Termes '!AJ473</f>
        <v>0</v>
      </c>
      <c r="P451" s="72">
        <f>'2. Termes '!AK473</f>
        <v>0</v>
      </c>
      <c r="Q451" s="71">
        <f>'2. Termes '!AL473</f>
        <v>0</v>
      </c>
      <c r="R451" s="158">
        <f>'2. Termes '!AG473</f>
        <v>0</v>
      </c>
    </row>
    <row r="452" spans="2:18" ht="25" customHeight="1" x14ac:dyDescent="0.35">
      <c r="B452" s="180" t="str">
        <f>IF(ISBLANK(Tableau25[[#This Row],[Date de signature]]),"",UPPER(TEXT(Tableau25[[#This Row],[Date de signature]],"AAAA")))</f>
        <v>1900</v>
      </c>
      <c r="C452" s="180" t="str">
        <f>IF(ISBLANK(Tableau25[[#This Row],[Date de signature]]),"",UPPER(TEXT(Tableau25[[#This Row],[Date de signature]],"mmm")))</f>
        <v>JANV</v>
      </c>
      <c r="D452" s="62">
        <f>'2. Termes '!C474</f>
        <v>0</v>
      </c>
      <c r="E452" s="82">
        <f>'2. Termes '!F474</f>
        <v>0</v>
      </c>
      <c r="F452" s="63">
        <f>'2. Termes '!G474</f>
        <v>0</v>
      </c>
      <c r="G452" s="80">
        <f>'2. Termes '!H474</f>
        <v>0</v>
      </c>
      <c r="H452" s="80">
        <f>'2. Termes '!I474</f>
        <v>0</v>
      </c>
      <c r="I452" s="64">
        <f>'2. Termes '!J474</f>
        <v>0</v>
      </c>
      <c r="J452" s="65">
        <f>'2. Termes '!U474</f>
        <v>0</v>
      </c>
      <c r="K452" s="70">
        <f>'2. Termes '!V474</f>
        <v>0</v>
      </c>
      <c r="L452" s="66">
        <f>'2. Termes '!W474</f>
        <v>0</v>
      </c>
      <c r="M452" s="66">
        <f>'2. Termes '!Z474</f>
        <v>0</v>
      </c>
      <c r="N452" s="67">
        <f>'2. Termes '!AC474</f>
        <v>0</v>
      </c>
      <c r="O452" s="81">
        <f>'2. Termes '!AJ474</f>
        <v>0</v>
      </c>
      <c r="P452" s="72">
        <f>'2. Termes '!AK474</f>
        <v>0</v>
      </c>
      <c r="Q452" s="71">
        <f>'2. Termes '!AL474</f>
        <v>0</v>
      </c>
      <c r="R452" s="158">
        <f>'2. Termes '!AG474</f>
        <v>0</v>
      </c>
    </row>
    <row r="453" spans="2:18" ht="25" customHeight="1" x14ac:dyDescent="0.35">
      <c r="B453" s="180" t="str">
        <f>IF(ISBLANK(Tableau25[[#This Row],[Date de signature]]),"",UPPER(TEXT(Tableau25[[#This Row],[Date de signature]],"AAAA")))</f>
        <v>1900</v>
      </c>
      <c r="C453" s="180" t="str">
        <f>IF(ISBLANK(Tableau25[[#This Row],[Date de signature]]),"",UPPER(TEXT(Tableau25[[#This Row],[Date de signature]],"mmm")))</f>
        <v>JANV</v>
      </c>
      <c r="D453" s="62">
        <f>'2. Termes '!C475</f>
        <v>0</v>
      </c>
      <c r="E453" s="82">
        <f>'2. Termes '!F475</f>
        <v>0</v>
      </c>
      <c r="F453" s="63">
        <f>'2. Termes '!G475</f>
        <v>0</v>
      </c>
      <c r="G453" s="80">
        <f>'2. Termes '!H475</f>
        <v>0</v>
      </c>
      <c r="H453" s="80">
        <f>'2. Termes '!I475</f>
        <v>0</v>
      </c>
      <c r="I453" s="64">
        <f>'2. Termes '!J475</f>
        <v>0</v>
      </c>
      <c r="J453" s="65">
        <f>'2. Termes '!U475</f>
        <v>0</v>
      </c>
      <c r="K453" s="70">
        <f>'2. Termes '!V475</f>
        <v>0</v>
      </c>
      <c r="L453" s="66">
        <f>'2. Termes '!W475</f>
        <v>0</v>
      </c>
      <c r="M453" s="66">
        <f>'2. Termes '!Z475</f>
        <v>0</v>
      </c>
      <c r="N453" s="67">
        <f>'2. Termes '!AC475</f>
        <v>0</v>
      </c>
      <c r="O453" s="81">
        <f>'2. Termes '!AJ475</f>
        <v>0</v>
      </c>
      <c r="P453" s="72">
        <f>'2. Termes '!AK475</f>
        <v>0</v>
      </c>
      <c r="Q453" s="71">
        <f>'2. Termes '!AL475</f>
        <v>0</v>
      </c>
      <c r="R453" s="158">
        <f>'2. Termes '!AG475</f>
        <v>0</v>
      </c>
    </row>
    <row r="454" spans="2:18" ht="25" customHeight="1" x14ac:dyDescent="0.35">
      <c r="B454" s="180" t="str">
        <f>IF(ISBLANK(Tableau25[[#This Row],[Date de signature]]),"",UPPER(TEXT(Tableau25[[#This Row],[Date de signature]],"AAAA")))</f>
        <v>1900</v>
      </c>
      <c r="C454" s="180" t="str">
        <f>IF(ISBLANK(Tableau25[[#This Row],[Date de signature]]),"",UPPER(TEXT(Tableau25[[#This Row],[Date de signature]],"mmm")))</f>
        <v>JANV</v>
      </c>
      <c r="D454" s="62">
        <f>'2. Termes '!C476</f>
        <v>0</v>
      </c>
      <c r="E454" s="82">
        <f>'2. Termes '!F476</f>
        <v>0</v>
      </c>
      <c r="F454" s="63">
        <f>'2. Termes '!G476</f>
        <v>0</v>
      </c>
      <c r="G454" s="80">
        <f>'2. Termes '!H476</f>
        <v>0</v>
      </c>
      <c r="H454" s="80">
        <f>'2. Termes '!I476</f>
        <v>0</v>
      </c>
      <c r="I454" s="64">
        <f>'2. Termes '!J476</f>
        <v>0</v>
      </c>
      <c r="J454" s="65">
        <f>'2. Termes '!U476</f>
        <v>0</v>
      </c>
      <c r="K454" s="70">
        <f>'2. Termes '!V476</f>
        <v>0</v>
      </c>
      <c r="L454" s="66">
        <f>'2. Termes '!W476</f>
        <v>0</v>
      </c>
      <c r="M454" s="66">
        <f>'2. Termes '!Z476</f>
        <v>0</v>
      </c>
      <c r="N454" s="67">
        <f>'2. Termes '!AC476</f>
        <v>0</v>
      </c>
      <c r="O454" s="81">
        <f>'2. Termes '!AJ476</f>
        <v>0</v>
      </c>
      <c r="P454" s="72">
        <f>'2. Termes '!AK476</f>
        <v>0</v>
      </c>
      <c r="Q454" s="71">
        <f>'2. Termes '!AL476</f>
        <v>0</v>
      </c>
      <c r="R454" s="158">
        <f>'2. Termes '!AG476</f>
        <v>0</v>
      </c>
    </row>
    <row r="455" spans="2:18" ht="25" customHeight="1" x14ac:dyDescent="0.35">
      <c r="B455" s="180" t="str">
        <f>IF(ISBLANK(Tableau25[[#This Row],[Date de signature]]),"",UPPER(TEXT(Tableau25[[#This Row],[Date de signature]],"AAAA")))</f>
        <v>1900</v>
      </c>
      <c r="C455" s="180" t="str">
        <f>IF(ISBLANK(Tableau25[[#This Row],[Date de signature]]),"",UPPER(TEXT(Tableau25[[#This Row],[Date de signature]],"mmm")))</f>
        <v>JANV</v>
      </c>
      <c r="D455" s="62">
        <f>'2. Termes '!C477</f>
        <v>0</v>
      </c>
      <c r="E455" s="82">
        <f>'2. Termes '!F477</f>
        <v>0</v>
      </c>
      <c r="F455" s="63">
        <f>'2. Termes '!G477</f>
        <v>0</v>
      </c>
      <c r="G455" s="80">
        <f>'2. Termes '!H477</f>
        <v>0</v>
      </c>
      <c r="H455" s="80">
        <f>'2. Termes '!I477</f>
        <v>0</v>
      </c>
      <c r="I455" s="64">
        <f>'2. Termes '!J477</f>
        <v>0</v>
      </c>
      <c r="J455" s="65">
        <f>'2. Termes '!U477</f>
        <v>0</v>
      </c>
      <c r="K455" s="70">
        <f>'2. Termes '!V477</f>
        <v>0</v>
      </c>
      <c r="L455" s="66">
        <f>'2. Termes '!W477</f>
        <v>0</v>
      </c>
      <c r="M455" s="66">
        <f>'2. Termes '!Z477</f>
        <v>0</v>
      </c>
      <c r="N455" s="67">
        <f>'2. Termes '!AC477</f>
        <v>0</v>
      </c>
      <c r="O455" s="81">
        <f>'2. Termes '!AJ477</f>
        <v>0</v>
      </c>
      <c r="P455" s="72">
        <f>'2. Termes '!AK477</f>
        <v>0</v>
      </c>
      <c r="Q455" s="71">
        <f>'2. Termes '!AL477</f>
        <v>0</v>
      </c>
      <c r="R455" s="158">
        <f>'2. Termes '!AG477</f>
        <v>0</v>
      </c>
    </row>
    <row r="456" spans="2:18" ht="25" customHeight="1" x14ac:dyDescent="0.35">
      <c r="B456" s="180" t="str">
        <f>IF(ISBLANK(Tableau25[[#This Row],[Date de signature]]),"",UPPER(TEXT(Tableau25[[#This Row],[Date de signature]],"AAAA")))</f>
        <v>1900</v>
      </c>
      <c r="C456" s="180" t="str">
        <f>IF(ISBLANK(Tableau25[[#This Row],[Date de signature]]),"",UPPER(TEXT(Tableau25[[#This Row],[Date de signature]],"mmm")))</f>
        <v>JANV</v>
      </c>
      <c r="D456" s="62">
        <f>'2. Termes '!C478</f>
        <v>0</v>
      </c>
      <c r="E456" s="82">
        <f>'2. Termes '!F478</f>
        <v>0</v>
      </c>
      <c r="F456" s="63">
        <f>'2. Termes '!G478</f>
        <v>0</v>
      </c>
      <c r="G456" s="80">
        <f>'2. Termes '!H478</f>
        <v>0</v>
      </c>
      <c r="H456" s="80">
        <f>'2. Termes '!I478</f>
        <v>0</v>
      </c>
      <c r="I456" s="64">
        <f>'2. Termes '!J478</f>
        <v>0</v>
      </c>
      <c r="J456" s="65">
        <f>'2. Termes '!U478</f>
        <v>0</v>
      </c>
      <c r="K456" s="70">
        <f>'2. Termes '!V478</f>
        <v>0</v>
      </c>
      <c r="L456" s="66">
        <f>'2. Termes '!W478</f>
        <v>0</v>
      </c>
      <c r="M456" s="66">
        <f>'2. Termes '!Z478</f>
        <v>0</v>
      </c>
      <c r="N456" s="67">
        <f>'2. Termes '!AC478</f>
        <v>0</v>
      </c>
      <c r="O456" s="81">
        <f>'2. Termes '!AJ478</f>
        <v>0</v>
      </c>
      <c r="P456" s="72">
        <f>'2. Termes '!AK478</f>
        <v>0</v>
      </c>
      <c r="Q456" s="71">
        <f>'2. Termes '!AL478</f>
        <v>0</v>
      </c>
      <c r="R456" s="158">
        <f>'2. Termes '!AG478</f>
        <v>0</v>
      </c>
    </row>
    <row r="457" spans="2:18" ht="25" customHeight="1" x14ac:dyDescent="0.35">
      <c r="B457" s="180" t="str">
        <f>IF(ISBLANK(Tableau25[[#This Row],[Date de signature]]),"",UPPER(TEXT(Tableau25[[#This Row],[Date de signature]],"AAAA")))</f>
        <v>1900</v>
      </c>
      <c r="C457" s="180" t="str">
        <f>IF(ISBLANK(Tableau25[[#This Row],[Date de signature]]),"",UPPER(TEXT(Tableau25[[#This Row],[Date de signature]],"mmm")))</f>
        <v>JANV</v>
      </c>
      <c r="D457" s="62">
        <f>'2. Termes '!C479</f>
        <v>0</v>
      </c>
      <c r="E457" s="82">
        <f>'2. Termes '!F479</f>
        <v>0</v>
      </c>
      <c r="F457" s="63">
        <f>'2. Termes '!G479</f>
        <v>0</v>
      </c>
      <c r="G457" s="80">
        <f>'2. Termes '!H479</f>
        <v>0</v>
      </c>
      <c r="H457" s="80">
        <f>'2. Termes '!I479</f>
        <v>0</v>
      </c>
      <c r="I457" s="64">
        <f>'2. Termes '!J479</f>
        <v>0</v>
      </c>
      <c r="J457" s="65">
        <f>'2. Termes '!U479</f>
        <v>0</v>
      </c>
      <c r="K457" s="70">
        <f>'2. Termes '!V479</f>
        <v>0</v>
      </c>
      <c r="L457" s="66">
        <f>'2. Termes '!W479</f>
        <v>0</v>
      </c>
      <c r="M457" s="66">
        <f>'2. Termes '!Z479</f>
        <v>0</v>
      </c>
      <c r="N457" s="67">
        <f>'2. Termes '!AC479</f>
        <v>0</v>
      </c>
      <c r="O457" s="81">
        <f>'2. Termes '!AJ479</f>
        <v>0</v>
      </c>
      <c r="P457" s="72">
        <f>'2. Termes '!AK479</f>
        <v>0</v>
      </c>
      <c r="Q457" s="71">
        <f>'2. Termes '!AL479</f>
        <v>0</v>
      </c>
      <c r="R457" s="158">
        <f>'2. Termes '!AG479</f>
        <v>0</v>
      </c>
    </row>
    <row r="458" spans="2:18" ht="25" customHeight="1" x14ac:dyDescent="0.35">
      <c r="B458" s="180" t="str">
        <f>IF(ISBLANK(Tableau25[[#This Row],[Date de signature]]),"",UPPER(TEXT(Tableau25[[#This Row],[Date de signature]],"AAAA")))</f>
        <v>1900</v>
      </c>
      <c r="C458" s="180" t="str">
        <f>IF(ISBLANK(Tableau25[[#This Row],[Date de signature]]),"",UPPER(TEXT(Tableau25[[#This Row],[Date de signature]],"mmm")))</f>
        <v>JANV</v>
      </c>
      <c r="D458" s="62">
        <f>'2. Termes '!C480</f>
        <v>0</v>
      </c>
      <c r="E458" s="82">
        <f>'2. Termes '!F480</f>
        <v>0</v>
      </c>
      <c r="F458" s="63">
        <f>'2. Termes '!G480</f>
        <v>0</v>
      </c>
      <c r="G458" s="80">
        <f>'2. Termes '!H480</f>
        <v>0</v>
      </c>
      <c r="H458" s="80">
        <f>'2. Termes '!I480</f>
        <v>0</v>
      </c>
      <c r="I458" s="64">
        <f>'2. Termes '!J480</f>
        <v>0</v>
      </c>
      <c r="J458" s="65">
        <f>'2. Termes '!U480</f>
        <v>0</v>
      </c>
      <c r="K458" s="70">
        <f>'2. Termes '!V480</f>
        <v>0</v>
      </c>
      <c r="L458" s="66">
        <f>'2. Termes '!W480</f>
        <v>0</v>
      </c>
      <c r="M458" s="66">
        <f>'2. Termes '!Z480</f>
        <v>0</v>
      </c>
      <c r="N458" s="67">
        <f>'2. Termes '!AC480</f>
        <v>0</v>
      </c>
      <c r="O458" s="81">
        <f>'2. Termes '!AJ480</f>
        <v>0</v>
      </c>
      <c r="P458" s="72">
        <f>'2. Termes '!AK480</f>
        <v>0</v>
      </c>
      <c r="Q458" s="71">
        <f>'2. Termes '!AL480</f>
        <v>0</v>
      </c>
      <c r="R458" s="158">
        <f>'2. Termes '!AG480</f>
        <v>0</v>
      </c>
    </row>
    <row r="459" spans="2:18" ht="25" customHeight="1" x14ac:dyDescent="0.35">
      <c r="B459" s="180" t="str">
        <f>IF(ISBLANK(Tableau25[[#This Row],[Date de signature]]),"",UPPER(TEXT(Tableau25[[#This Row],[Date de signature]],"AAAA")))</f>
        <v>1900</v>
      </c>
      <c r="C459" s="180" t="str">
        <f>IF(ISBLANK(Tableau25[[#This Row],[Date de signature]]),"",UPPER(TEXT(Tableau25[[#This Row],[Date de signature]],"mmm")))</f>
        <v>JANV</v>
      </c>
      <c r="D459" s="62">
        <f>'2. Termes '!C481</f>
        <v>0</v>
      </c>
      <c r="E459" s="82">
        <f>'2. Termes '!F481</f>
        <v>0</v>
      </c>
      <c r="F459" s="63">
        <f>'2. Termes '!G481</f>
        <v>0</v>
      </c>
      <c r="G459" s="80">
        <f>'2. Termes '!H481</f>
        <v>0</v>
      </c>
      <c r="H459" s="80">
        <f>'2. Termes '!I481</f>
        <v>0</v>
      </c>
      <c r="I459" s="64">
        <f>'2. Termes '!J481</f>
        <v>0</v>
      </c>
      <c r="J459" s="65">
        <f>'2. Termes '!U481</f>
        <v>0</v>
      </c>
      <c r="K459" s="70">
        <f>'2. Termes '!V481</f>
        <v>0</v>
      </c>
      <c r="L459" s="66">
        <f>'2. Termes '!W481</f>
        <v>0</v>
      </c>
      <c r="M459" s="66">
        <f>'2. Termes '!Z481</f>
        <v>0</v>
      </c>
      <c r="N459" s="67">
        <f>'2. Termes '!AC481</f>
        <v>0</v>
      </c>
      <c r="O459" s="81">
        <f>'2. Termes '!AJ481</f>
        <v>0</v>
      </c>
      <c r="P459" s="72">
        <f>'2. Termes '!AK481</f>
        <v>0</v>
      </c>
      <c r="Q459" s="71">
        <f>'2. Termes '!AL481</f>
        <v>0</v>
      </c>
      <c r="R459" s="158">
        <f>'2. Termes '!AG481</f>
        <v>0</v>
      </c>
    </row>
    <row r="460" spans="2:18" ht="25" customHeight="1" x14ac:dyDescent="0.35">
      <c r="B460" s="180" t="str">
        <f>IF(ISBLANK(Tableau25[[#This Row],[Date de signature]]),"",UPPER(TEXT(Tableau25[[#This Row],[Date de signature]],"AAAA")))</f>
        <v>1900</v>
      </c>
      <c r="C460" s="180" t="str">
        <f>IF(ISBLANK(Tableau25[[#This Row],[Date de signature]]),"",UPPER(TEXT(Tableau25[[#This Row],[Date de signature]],"mmm")))</f>
        <v>JANV</v>
      </c>
      <c r="D460" s="62">
        <f>'2. Termes '!C482</f>
        <v>0</v>
      </c>
      <c r="E460" s="82">
        <f>'2. Termes '!F482</f>
        <v>0</v>
      </c>
      <c r="F460" s="63">
        <f>'2. Termes '!G482</f>
        <v>0</v>
      </c>
      <c r="G460" s="80">
        <f>'2. Termes '!H482</f>
        <v>0</v>
      </c>
      <c r="H460" s="80">
        <f>'2. Termes '!I482</f>
        <v>0</v>
      </c>
      <c r="I460" s="64">
        <f>'2. Termes '!J482</f>
        <v>0</v>
      </c>
      <c r="J460" s="65">
        <f>'2. Termes '!U482</f>
        <v>0</v>
      </c>
      <c r="K460" s="70">
        <f>'2. Termes '!V482</f>
        <v>0</v>
      </c>
      <c r="L460" s="66">
        <f>'2. Termes '!W482</f>
        <v>0</v>
      </c>
      <c r="M460" s="66">
        <f>'2. Termes '!Z482</f>
        <v>0</v>
      </c>
      <c r="N460" s="67">
        <f>'2. Termes '!AC482</f>
        <v>0</v>
      </c>
      <c r="O460" s="81">
        <f>'2. Termes '!AJ482</f>
        <v>0</v>
      </c>
      <c r="P460" s="72">
        <f>'2. Termes '!AK482</f>
        <v>0</v>
      </c>
      <c r="Q460" s="71">
        <f>'2. Termes '!AL482</f>
        <v>0</v>
      </c>
      <c r="R460" s="158">
        <f>'2. Termes '!AG482</f>
        <v>0</v>
      </c>
    </row>
    <row r="461" spans="2:18" ht="25" customHeight="1" x14ac:dyDescent="0.35">
      <c r="B461" s="180" t="str">
        <f>IF(ISBLANK(Tableau25[[#This Row],[Date de signature]]),"",UPPER(TEXT(Tableau25[[#This Row],[Date de signature]],"AAAA")))</f>
        <v>1900</v>
      </c>
      <c r="C461" s="180" t="str">
        <f>IF(ISBLANK(Tableau25[[#This Row],[Date de signature]]),"",UPPER(TEXT(Tableau25[[#This Row],[Date de signature]],"mmm")))</f>
        <v>JANV</v>
      </c>
      <c r="D461" s="62">
        <f>'2. Termes '!C483</f>
        <v>0</v>
      </c>
      <c r="E461" s="82">
        <f>'2. Termes '!F483</f>
        <v>0</v>
      </c>
      <c r="F461" s="63">
        <f>'2. Termes '!G483</f>
        <v>0</v>
      </c>
      <c r="G461" s="80">
        <f>'2. Termes '!H483</f>
        <v>0</v>
      </c>
      <c r="H461" s="80">
        <f>'2. Termes '!I483</f>
        <v>0</v>
      </c>
      <c r="I461" s="64">
        <f>'2. Termes '!J483</f>
        <v>0</v>
      </c>
      <c r="J461" s="65">
        <f>'2. Termes '!U483</f>
        <v>0</v>
      </c>
      <c r="K461" s="70">
        <f>'2. Termes '!V483</f>
        <v>0</v>
      </c>
      <c r="L461" s="66">
        <f>'2. Termes '!W483</f>
        <v>0</v>
      </c>
      <c r="M461" s="66">
        <f>'2. Termes '!Z483</f>
        <v>0</v>
      </c>
      <c r="N461" s="67">
        <f>'2. Termes '!AC483</f>
        <v>0</v>
      </c>
      <c r="O461" s="81">
        <f>'2. Termes '!AJ483</f>
        <v>0</v>
      </c>
      <c r="P461" s="72">
        <f>'2. Termes '!AK483</f>
        <v>0</v>
      </c>
      <c r="Q461" s="71">
        <f>'2. Termes '!AL483</f>
        <v>0</v>
      </c>
      <c r="R461" s="158">
        <f>'2. Termes '!AG483</f>
        <v>0</v>
      </c>
    </row>
    <row r="462" spans="2:18" ht="25" customHeight="1" x14ac:dyDescent="0.35">
      <c r="B462" s="180" t="str">
        <f>IF(ISBLANK(Tableau25[[#This Row],[Date de signature]]),"",UPPER(TEXT(Tableau25[[#This Row],[Date de signature]],"AAAA")))</f>
        <v>1900</v>
      </c>
      <c r="C462" s="180" t="str">
        <f>IF(ISBLANK(Tableau25[[#This Row],[Date de signature]]),"",UPPER(TEXT(Tableau25[[#This Row],[Date de signature]],"mmm")))</f>
        <v>JANV</v>
      </c>
      <c r="D462" s="62">
        <f>'2. Termes '!C484</f>
        <v>0</v>
      </c>
      <c r="E462" s="82">
        <f>'2. Termes '!F484</f>
        <v>0</v>
      </c>
      <c r="F462" s="63">
        <f>'2. Termes '!G484</f>
        <v>0</v>
      </c>
      <c r="G462" s="80">
        <f>'2. Termes '!H484</f>
        <v>0</v>
      </c>
      <c r="H462" s="80">
        <f>'2. Termes '!I484</f>
        <v>0</v>
      </c>
      <c r="I462" s="64">
        <f>'2. Termes '!J484</f>
        <v>0</v>
      </c>
      <c r="J462" s="65">
        <f>'2. Termes '!U484</f>
        <v>0</v>
      </c>
      <c r="K462" s="70">
        <f>'2. Termes '!V484</f>
        <v>0</v>
      </c>
      <c r="L462" s="66">
        <f>'2. Termes '!W484</f>
        <v>0</v>
      </c>
      <c r="M462" s="66">
        <f>'2. Termes '!Z484</f>
        <v>0</v>
      </c>
      <c r="N462" s="67">
        <f>'2. Termes '!AC484</f>
        <v>0</v>
      </c>
      <c r="O462" s="81">
        <f>'2. Termes '!AJ484</f>
        <v>0</v>
      </c>
      <c r="P462" s="72">
        <f>'2. Termes '!AK484</f>
        <v>0</v>
      </c>
      <c r="Q462" s="71">
        <f>'2. Termes '!AL484</f>
        <v>0</v>
      </c>
      <c r="R462" s="158">
        <f>'2. Termes '!AG484</f>
        <v>0</v>
      </c>
    </row>
    <row r="463" spans="2:18" ht="25" customHeight="1" x14ac:dyDescent="0.35">
      <c r="B463" s="180" t="str">
        <f>IF(ISBLANK(Tableau25[[#This Row],[Date de signature]]),"",UPPER(TEXT(Tableau25[[#This Row],[Date de signature]],"AAAA")))</f>
        <v>1900</v>
      </c>
      <c r="C463" s="180" t="str">
        <f>IF(ISBLANK(Tableau25[[#This Row],[Date de signature]]),"",UPPER(TEXT(Tableau25[[#This Row],[Date de signature]],"mmm")))</f>
        <v>JANV</v>
      </c>
      <c r="D463" s="62">
        <f>'2. Termes '!C485</f>
        <v>0</v>
      </c>
      <c r="E463" s="82">
        <f>'2. Termes '!F485</f>
        <v>0</v>
      </c>
      <c r="F463" s="63">
        <f>'2. Termes '!G485</f>
        <v>0</v>
      </c>
      <c r="G463" s="80">
        <f>'2. Termes '!H485</f>
        <v>0</v>
      </c>
      <c r="H463" s="80">
        <f>'2. Termes '!I485</f>
        <v>0</v>
      </c>
      <c r="I463" s="64">
        <f>'2. Termes '!J485</f>
        <v>0</v>
      </c>
      <c r="J463" s="65">
        <f>'2. Termes '!U485</f>
        <v>0</v>
      </c>
      <c r="K463" s="70">
        <f>'2. Termes '!V485</f>
        <v>0</v>
      </c>
      <c r="L463" s="66">
        <f>'2. Termes '!W485</f>
        <v>0</v>
      </c>
      <c r="M463" s="66">
        <f>'2. Termes '!Z485</f>
        <v>0</v>
      </c>
      <c r="N463" s="67">
        <f>'2. Termes '!AC485</f>
        <v>0</v>
      </c>
      <c r="O463" s="81">
        <f>'2. Termes '!AJ485</f>
        <v>0</v>
      </c>
      <c r="P463" s="72">
        <f>'2. Termes '!AK485</f>
        <v>0</v>
      </c>
      <c r="Q463" s="71">
        <f>'2. Termes '!AL485</f>
        <v>0</v>
      </c>
      <c r="R463" s="158">
        <f>'2. Termes '!AG485</f>
        <v>0</v>
      </c>
    </row>
    <row r="464" spans="2:18" ht="25" customHeight="1" x14ac:dyDescent="0.35">
      <c r="B464" s="180" t="str">
        <f>IF(ISBLANK(Tableau25[[#This Row],[Date de signature]]),"",UPPER(TEXT(Tableau25[[#This Row],[Date de signature]],"AAAA")))</f>
        <v>1900</v>
      </c>
      <c r="C464" s="180" t="str">
        <f>IF(ISBLANK(Tableau25[[#This Row],[Date de signature]]),"",UPPER(TEXT(Tableau25[[#This Row],[Date de signature]],"mmm")))</f>
        <v>JANV</v>
      </c>
      <c r="D464" s="62">
        <f>'2. Termes '!C486</f>
        <v>0</v>
      </c>
      <c r="E464" s="82">
        <f>'2. Termes '!F486</f>
        <v>0</v>
      </c>
      <c r="F464" s="63">
        <f>'2. Termes '!G486</f>
        <v>0</v>
      </c>
      <c r="G464" s="80">
        <f>'2. Termes '!H486</f>
        <v>0</v>
      </c>
      <c r="H464" s="80">
        <f>'2. Termes '!I486</f>
        <v>0</v>
      </c>
      <c r="I464" s="64">
        <f>'2. Termes '!J486</f>
        <v>0</v>
      </c>
      <c r="J464" s="65">
        <f>'2. Termes '!U486</f>
        <v>0</v>
      </c>
      <c r="K464" s="70">
        <f>'2. Termes '!V486</f>
        <v>0</v>
      </c>
      <c r="L464" s="66">
        <f>'2. Termes '!W486</f>
        <v>0</v>
      </c>
      <c r="M464" s="66">
        <f>'2. Termes '!Z486</f>
        <v>0</v>
      </c>
      <c r="N464" s="67">
        <f>'2. Termes '!AC486</f>
        <v>0</v>
      </c>
      <c r="O464" s="81">
        <f>'2. Termes '!AJ486</f>
        <v>0</v>
      </c>
      <c r="P464" s="72">
        <f>'2. Termes '!AK486</f>
        <v>0</v>
      </c>
      <c r="Q464" s="71">
        <f>'2. Termes '!AL486</f>
        <v>0</v>
      </c>
      <c r="R464" s="158">
        <f>'2. Termes '!AG486</f>
        <v>0</v>
      </c>
    </row>
    <row r="465" spans="2:18" ht="25" customHeight="1" x14ac:dyDescent="0.35">
      <c r="B465" s="180" t="str">
        <f>IF(ISBLANK(Tableau25[[#This Row],[Date de signature]]),"",UPPER(TEXT(Tableau25[[#This Row],[Date de signature]],"AAAA")))</f>
        <v>1900</v>
      </c>
      <c r="C465" s="180" t="str">
        <f>IF(ISBLANK(Tableau25[[#This Row],[Date de signature]]),"",UPPER(TEXT(Tableau25[[#This Row],[Date de signature]],"mmm")))</f>
        <v>JANV</v>
      </c>
      <c r="D465" s="62">
        <f>'2. Termes '!C487</f>
        <v>0</v>
      </c>
      <c r="E465" s="82">
        <f>'2. Termes '!F487</f>
        <v>0</v>
      </c>
      <c r="F465" s="63">
        <f>'2. Termes '!G487</f>
        <v>0</v>
      </c>
      <c r="G465" s="80">
        <f>'2. Termes '!H487</f>
        <v>0</v>
      </c>
      <c r="H465" s="80">
        <f>'2. Termes '!I487</f>
        <v>0</v>
      </c>
      <c r="I465" s="64">
        <f>'2. Termes '!J487</f>
        <v>0</v>
      </c>
      <c r="J465" s="65">
        <f>'2. Termes '!U487</f>
        <v>0</v>
      </c>
      <c r="K465" s="70">
        <f>'2. Termes '!V487</f>
        <v>0</v>
      </c>
      <c r="L465" s="66">
        <f>'2. Termes '!W487</f>
        <v>0</v>
      </c>
      <c r="M465" s="66">
        <f>'2. Termes '!Z487</f>
        <v>0</v>
      </c>
      <c r="N465" s="67">
        <f>'2. Termes '!AC487</f>
        <v>0</v>
      </c>
      <c r="O465" s="81">
        <f>'2. Termes '!AJ487</f>
        <v>0</v>
      </c>
      <c r="P465" s="72">
        <f>'2. Termes '!AK487</f>
        <v>0</v>
      </c>
      <c r="Q465" s="71">
        <f>'2. Termes '!AL487</f>
        <v>0</v>
      </c>
      <c r="R465" s="158">
        <f>'2. Termes '!AG487</f>
        <v>0</v>
      </c>
    </row>
    <row r="466" spans="2:18" ht="25" customHeight="1" x14ac:dyDescent="0.35">
      <c r="B466" s="180" t="str">
        <f>IF(ISBLANK(Tableau25[[#This Row],[Date de signature]]),"",UPPER(TEXT(Tableau25[[#This Row],[Date de signature]],"AAAA")))</f>
        <v>1900</v>
      </c>
      <c r="C466" s="180" t="str">
        <f>IF(ISBLANK(Tableau25[[#This Row],[Date de signature]]),"",UPPER(TEXT(Tableau25[[#This Row],[Date de signature]],"mmm")))</f>
        <v>JANV</v>
      </c>
      <c r="D466" s="62">
        <f>'2. Termes '!C488</f>
        <v>0</v>
      </c>
      <c r="E466" s="82">
        <f>'2. Termes '!F488</f>
        <v>0</v>
      </c>
      <c r="F466" s="63">
        <f>'2. Termes '!G488</f>
        <v>0</v>
      </c>
      <c r="G466" s="80">
        <f>'2. Termes '!H488</f>
        <v>0</v>
      </c>
      <c r="H466" s="80">
        <f>'2. Termes '!I488</f>
        <v>0</v>
      </c>
      <c r="I466" s="64">
        <f>'2. Termes '!J488</f>
        <v>0</v>
      </c>
      <c r="J466" s="65">
        <f>'2. Termes '!U488</f>
        <v>0</v>
      </c>
      <c r="K466" s="70">
        <f>'2. Termes '!V488</f>
        <v>0</v>
      </c>
      <c r="L466" s="66">
        <f>'2. Termes '!W488</f>
        <v>0</v>
      </c>
      <c r="M466" s="66">
        <f>'2. Termes '!Z488</f>
        <v>0</v>
      </c>
      <c r="N466" s="67">
        <f>'2. Termes '!AC488</f>
        <v>0</v>
      </c>
      <c r="O466" s="81">
        <f>'2. Termes '!AJ488</f>
        <v>0</v>
      </c>
      <c r="P466" s="72">
        <f>'2. Termes '!AK488</f>
        <v>0</v>
      </c>
      <c r="Q466" s="71">
        <f>'2. Termes '!AL488</f>
        <v>0</v>
      </c>
      <c r="R466" s="158">
        <f>'2. Termes '!AG488</f>
        <v>0</v>
      </c>
    </row>
    <row r="467" spans="2:18" ht="25" customHeight="1" x14ac:dyDescent="0.35">
      <c r="B467" s="180" t="str">
        <f>IF(ISBLANK(Tableau25[[#This Row],[Date de signature]]),"",UPPER(TEXT(Tableau25[[#This Row],[Date de signature]],"AAAA")))</f>
        <v>1900</v>
      </c>
      <c r="C467" s="180" t="str">
        <f>IF(ISBLANK(Tableau25[[#This Row],[Date de signature]]),"",UPPER(TEXT(Tableau25[[#This Row],[Date de signature]],"mmm")))</f>
        <v>JANV</v>
      </c>
      <c r="D467" s="62">
        <f>'2. Termes '!C489</f>
        <v>0</v>
      </c>
      <c r="E467" s="82">
        <f>'2. Termes '!F489</f>
        <v>0</v>
      </c>
      <c r="F467" s="63">
        <f>'2. Termes '!G489</f>
        <v>0</v>
      </c>
      <c r="G467" s="80">
        <f>'2. Termes '!H489</f>
        <v>0</v>
      </c>
      <c r="H467" s="80">
        <f>'2. Termes '!I489</f>
        <v>0</v>
      </c>
      <c r="I467" s="64">
        <f>'2. Termes '!J489</f>
        <v>0</v>
      </c>
      <c r="J467" s="65">
        <f>'2. Termes '!U489</f>
        <v>0</v>
      </c>
      <c r="K467" s="70">
        <f>'2. Termes '!V489</f>
        <v>0</v>
      </c>
      <c r="L467" s="66">
        <f>'2. Termes '!W489</f>
        <v>0</v>
      </c>
      <c r="M467" s="66">
        <f>'2. Termes '!Z489</f>
        <v>0</v>
      </c>
      <c r="N467" s="67">
        <f>'2. Termes '!AC489</f>
        <v>0</v>
      </c>
      <c r="O467" s="81">
        <f>'2. Termes '!AJ489</f>
        <v>0</v>
      </c>
      <c r="P467" s="72">
        <f>'2. Termes '!AK489</f>
        <v>0</v>
      </c>
      <c r="Q467" s="71">
        <f>'2. Termes '!AL489</f>
        <v>0</v>
      </c>
      <c r="R467" s="158">
        <f>'2. Termes '!AG489</f>
        <v>0</v>
      </c>
    </row>
    <row r="468" spans="2:18" ht="25" customHeight="1" x14ac:dyDescent="0.35">
      <c r="B468" s="180" t="str">
        <f>IF(ISBLANK(Tableau25[[#This Row],[Date de signature]]),"",UPPER(TEXT(Tableau25[[#This Row],[Date de signature]],"AAAA")))</f>
        <v>1900</v>
      </c>
      <c r="C468" s="180" t="str">
        <f>IF(ISBLANK(Tableau25[[#This Row],[Date de signature]]),"",UPPER(TEXT(Tableau25[[#This Row],[Date de signature]],"mmm")))</f>
        <v>JANV</v>
      </c>
      <c r="D468" s="62">
        <f>'2. Termes '!C490</f>
        <v>0</v>
      </c>
      <c r="E468" s="82">
        <f>'2. Termes '!F490</f>
        <v>0</v>
      </c>
      <c r="F468" s="63">
        <f>'2. Termes '!G490</f>
        <v>0</v>
      </c>
      <c r="G468" s="80">
        <f>'2. Termes '!H490</f>
        <v>0</v>
      </c>
      <c r="H468" s="80">
        <f>'2. Termes '!I490</f>
        <v>0</v>
      </c>
      <c r="I468" s="64">
        <f>'2. Termes '!J490</f>
        <v>0</v>
      </c>
      <c r="J468" s="65">
        <f>'2. Termes '!U490</f>
        <v>0</v>
      </c>
      <c r="K468" s="70">
        <f>'2. Termes '!V490</f>
        <v>0</v>
      </c>
      <c r="L468" s="66">
        <f>'2. Termes '!W490</f>
        <v>0</v>
      </c>
      <c r="M468" s="66">
        <f>'2. Termes '!Z490</f>
        <v>0</v>
      </c>
      <c r="N468" s="67">
        <f>'2. Termes '!AC490</f>
        <v>0</v>
      </c>
      <c r="O468" s="81">
        <f>'2. Termes '!AJ490</f>
        <v>0</v>
      </c>
      <c r="P468" s="72">
        <f>'2. Termes '!AK490</f>
        <v>0</v>
      </c>
      <c r="Q468" s="71">
        <f>'2. Termes '!AL490</f>
        <v>0</v>
      </c>
      <c r="R468" s="158">
        <f>'2. Termes '!AG490</f>
        <v>0</v>
      </c>
    </row>
    <row r="469" spans="2:18" ht="25" customHeight="1" x14ac:dyDescent="0.35">
      <c r="B469" s="180" t="str">
        <f>IF(ISBLANK(Tableau25[[#This Row],[Date de signature]]),"",UPPER(TEXT(Tableau25[[#This Row],[Date de signature]],"AAAA")))</f>
        <v>1900</v>
      </c>
      <c r="C469" s="180" t="str">
        <f>IF(ISBLANK(Tableau25[[#This Row],[Date de signature]]),"",UPPER(TEXT(Tableau25[[#This Row],[Date de signature]],"mmm")))</f>
        <v>JANV</v>
      </c>
      <c r="D469" s="62">
        <f>'2. Termes '!C491</f>
        <v>0</v>
      </c>
      <c r="E469" s="82">
        <f>'2. Termes '!F491</f>
        <v>0</v>
      </c>
      <c r="F469" s="63">
        <f>'2. Termes '!G491</f>
        <v>0</v>
      </c>
      <c r="G469" s="80">
        <f>'2. Termes '!H491</f>
        <v>0</v>
      </c>
      <c r="H469" s="80">
        <f>'2. Termes '!I491</f>
        <v>0</v>
      </c>
      <c r="I469" s="64">
        <f>'2. Termes '!J491</f>
        <v>0</v>
      </c>
      <c r="J469" s="65">
        <f>'2. Termes '!U491</f>
        <v>0</v>
      </c>
      <c r="K469" s="70">
        <f>'2. Termes '!V491</f>
        <v>0</v>
      </c>
      <c r="L469" s="66">
        <f>'2. Termes '!W491</f>
        <v>0</v>
      </c>
      <c r="M469" s="66">
        <f>'2. Termes '!Z491</f>
        <v>0</v>
      </c>
      <c r="N469" s="67">
        <f>'2. Termes '!AC491</f>
        <v>0</v>
      </c>
      <c r="O469" s="81">
        <f>'2. Termes '!AJ491</f>
        <v>0</v>
      </c>
      <c r="P469" s="72">
        <f>'2. Termes '!AK491</f>
        <v>0</v>
      </c>
      <c r="Q469" s="71">
        <f>'2. Termes '!AL491</f>
        <v>0</v>
      </c>
      <c r="R469" s="158">
        <f>'2. Termes '!AG491</f>
        <v>0</v>
      </c>
    </row>
    <row r="470" spans="2:18" ht="25" customHeight="1" x14ac:dyDescent="0.35">
      <c r="B470" s="180" t="str">
        <f>IF(ISBLANK(Tableau25[[#This Row],[Date de signature]]),"",UPPER(TEXT(Tableau25[[#This Row],[Date de signature]],"AAAA")))</f>
        <v>1900</v>
      </c>
      <c r="C470" s="180" t="str">
        <f>IF(ISBLANK(Tableau25[[#This Row],[Date de signature]]),"",UPPER(TEXT(Tableau25[[#This Row],[Date de signature]],"mmm")))</f>
        <v>JANV</v>
      </c>
      <c r="D470" s="62">
        <f>'2. Termes '!C492</f>
        <v>0</v>
      </c>
      <c r="E470" s="82">
        <f>'2. Termes '!F492</f>
        <v>0</v>
      </c>
      <c r="F470" s="63">
        <f>'2. Termes '!G492</f>
        <v>0</v>
      </c>
      <c r="G470" s="80">
        <f>'2. Termes '!H492</f>
        <v>0</v>
      </c>
      <c r="H470" s="80">
        <f>'2. Termes '!I492</f>
        <v>0</v>
      </c>
      <c r="I470" s="64">
        <f>'2. Termes '!J492</f>
        <v>0</v>
      </c>
      <c r="J470" s="65">
        <f>'2. Termes '!U492</f>
        <v>0</v>
      </c>
      <c r="K470" s="70">
        <f>'2. Termes '!V492</f>
        <v>0</v>
      </c>
      <c r="L470" s="66">
        <f>'2. Termes '!W492</f>
        <v>0</v>
      </c>
      <c r="M470" s="66">
        <f>'2. Termes '!Z492</f>
        <v>0</v>
      </c>
      <c r="N470" s="67">
        <f>'2. Termes '!AC492</f>
        <v>0</v>
      </c>
      <c r="O470" s="81">
        <f>'2. Termes '!AJ492</f>
        <v>0</v>
      </c>
      <c r="P470" s="72">
        <f>'2. Termes '!AK492</f>
        <v>0</v>
      </c>
      <c r="Q470" s="71">
        <f>'2. Termes '!AL492</f>
        <v>0</v>
      </c>
      <c r="R470" s="158">
        <f>'2. Termes '!AG492</f>
        <v>0</v>
      </c>
    </row>
    <row r="471" spans="2:18" ht="25" customHeight="1" x14ac:dyDescent="0.35">
      <c r="B471" s="180" t="str">
        <f>IF(ISBLANK(Tableau25[[#This Row],[Date de signature]]),"",UPPER(TEXT(Tableau25[[#This Row],[Date de signature]],"AAAA")))</f>
        <v>1900</v>
      </c>
      <c r="C471" s="180" t="str">
        <f>IF(ISBLANK(Tableau25[[#This Row],[Date de signature]]),"",UPPER(TEXT(Tableau25[[#This Row],[Date de signature]],"mmm")))</f>
        <v>JANV</v>
      </c>
      <c r="D471" s="62">
        <f>'2. Termes '!C493</f>
        <v>0</v>
      </c>
      <c r="E471" s="82">
        <f>'2. Termes '!F493</f>
        <v>0</v>
      </c>
      <c r="F471" s="63">
        <f>'2. Termes '!G493</f>
        <v>0</v>
      </c>
      <c r="G471" s="80">
        <f>'2. Termes '!H493</f>
        <v>0</v>
      </c>
      <c r="H471" s="80">
        <f>'2. Termes '!I493</f>
        <v>0</v>
      </c>
      <c r="I471" s="64">
        <f>'2. Termes '!J493</f>
        <v>0</v>
      </c>
      <c r="J471" s="65">
        <f>'2. Termes '!U493</f>
        <v>0</v>
      </c>
      <c r="K471" s="70">
        <f>'2. Termes '!V493</f>
        <v>0</v>
      </c>
      <c r="L471" s="66">
        <f>'2. Termes '!W493</f>
        <v>0</v>
      </c>
      <c r="M471" s="66">
        <f>'2. Termes '!Z493</f>
        <v>0</v>
      </c>
      <c r="N471" s="67">
        <f>'2. Termes '!AC493</f>
        <v>0</v>
      </c>
      <c r="O471" s="81">
        <f>'2. Termes '!AJ493</f>
        <v>0</v>
      </c>
      <c r="P471" s="72">
        <f>'2. Termes '!AK493</f>
        <v>0</v>
      </c>
      <c r="Q471" s="71">
        <f>'2. Termes '!AL493</f>
        <v>0</v>
      </c>
      <c r="R471" s="158">
        <f>'2. Termes '!AG493</f>
        <v>0</v>
      </c>
    </row>
    <row r="472" spans="2:18" ht="25" customHeight="1" x14ac:dyDescent="0.35">
      <c r="B472" s="180" t="str">
        <f>IF(ISBLANK(Tableau25[[#This Row],[Date de signature]]),"",UPPER(TEXT(Tableau25[[#This Row],[Date de signature]],"AAAA")))</f>
        <v>1900</v>
      </c>
      <c r="C472" s="180" t="str">
        <f>IF(ISBLANK(Tableau25[[#This Row],[Date de signature]]),"",UPPER(TEXT(Tableau25[[#This Row],[Date de signature]],"mmm")))</f>
        <v>JANV</v>
      </c>
      <c r="D472" s="62">
        <f>'2. Termes '!C494</f>
        <v>0</v>
      </c>
      <c r="E472" s="82">
        <f>'2. Termes '!F494</f>
        <v>0</v>
      </c>
      <c r="F472" s="63">
        <f>'2. Termes '!G494</f>
        <v>0</v>
      </c>
      <c r="G472" s="80">
        <f>'2. Termes '!H494</f>
        <v>0</v>
      </c>
      <c r="H472" s="80">
        <f>'2. Termes '!I494</f>
        <v>0</v>
      </c>
      <c r="I472" s="64">
        <f>'2. Termes '!J494</f>
        <v>0</v>
      </c>
      <c r="J472" s="65">
        <f>'2. Termes '!U494</f>
        <v>0</v>
      </c>
      <c r="K472" s="70">
        <f>'2. Termes '!V494</f>
        <v>0</v>
      </c>
      <c r="L472" s="66">
        <f>'2. Termes '!W494</f>
        <v>0</v>
      </c>
      <c r="M472" s="66">
        <f>'2. Termes '!Z494</f>
        <v>0</v>
      </c>
      <c r="N472" s="67">
        <f>'2. Termes '!AC494</f>
        <v>0</v>
      </c>
      <c r="O472" s="81">
        <f>'2. Termes '!AJ494</f>
        <v>0</v>
      </c>
      <c r="P472" s="72">
        <f>'2. Termes '!AK494</f>
        <v>0</v>
      </c>
      <c r="Q472" s="71">
        <f>'2. Termes '!AL494</f>
        <v>0</v>
      </c>
      <c r="R472" s="158">
        <f>'2. Termes '!AG494</f>
        <v>0</v>
      </c>
    </row>
    <row r="473" spans="2:18" ht="25" customHeight="1" x14ac:dyDescent="0.35">
      <c r="B473" s="180" t="str">
        <f>IF(ISBLANK(Tableau25[[#This Row],[Date de signature]]),"",UPPER(TEXT(Tableau25[[#This Row],[Date de signature]],"AAAA")))</f>
        <v>1900</v>
      </c>
      <c r="C473" s="180" t="str">
        <f>IF(ISBLANK(Tableau25[[#This Row],[Date de signature]]),"",UPPER(TEXT(Tableau25[[#This Row],[Date de signature]],"mmm")))</f>
        <v>JANV</v>
      </c>
      <c r="D473" s="62">
        <f>'2. Termes '!C495</f>
        <v>0</v>
      </c>
      <c r="E473" s="82">
        <f>'2. Termes '!F495</f>
        <v>0</v>
      </c>
      <c r="F473" s="63">
        <f>'2. Termes '!G495</f>
        <v>0</v>
      </c>
      <c r="G473" s="80">
        <f>'2. Termes '!H495</f>
        <v>0</v>
      </c>
      <c r="H473" s="80">
        <f>'2. Termes '!I495</f>
        <v>0</v>
      </c>
      <c r="I473" s="64">
        <f>'2. Termes '!J495</f>
        <v>0</v>
      </c>
      <c r="J473" s="65">
        <f>'2. Termes '!U495</f>
        <v>0</v>
      </c>
      <c r="K473" s="70">
        <f>'2. Termes '!V495</f>
        <v>0</v>
      </c>
      <c r="L473" s="66">
        <f>'2. Termes '!W495</f>
        <v>0</v>
      </c>
      <c r="M473" s="66">
        <f>'2. Termes '!Z495</f>
        <v>0</v>
      </c>
      <c r="N473" s="67">
        <f>'2. Termes '!AC495</f>
        <v>0</v>
      </c>
      <c r="O473" s="81">
        <f>'2. Termes '!AJ495</f>
        <v>0</v>
      </c>
      <c r="P473" s="72">
        <f>'2. Termes '!AK495</f>
        <v>0</v>
      </c>
      <c r="Q473" s="71">
        <f>'2. Termes '!AL495</f>
        <v>0</v>
      </c>
      <c r="R473" s="158">
        <f>'2. Termes '!AG495</f>
        <v>0</v>
      </c>
    </row>
    <row r="474" spans="2:18" ht="25" customHeight="1" x14ac:dyDescent="0.35">
      <c r="B474" s="180" t="str">
        <f>IF(ISBLANK(Tableau25[[#This Row],[Date de signature]]),"",UPPER(TEXT(Tableau25[[#This Row],[Date de signature]],"AAAA")))</f>
        <v>1900</v>
      </c>
      <c r="C474" s="180" t="str">
        <f>IF(ISBLANK(Tableau25[[#This Row],[Date de signature]]),"",UPPER(TEXT(Tableau25[[#This Row],[Date de signature]],"mmm")))</f>
        <v>JANV</v>
      </c>
      <c r="D474" s="62">
        <f>'2. Termes '!C496</f>
        <v>0</v>
      </c>
      <c r="E474" s="82">
        <f>'2. Termes '!F496</f>
        <v>0</v>
      </c>
      <c r="F474" s="63">
        <f>'2. Termes '!G496</f>
        <v>0</v>
      </c>
      <c r="G474" s="80">
        <f>'2. Termes '!H496</f>
        <v>0</v>
      </c>
      <c r="H474" s="80">
        <f>'2. Termes '!I496</f>
        <v>0</v>
      </c>
      <c r="I474" s="64">
        <f>'2. Termes '!J496</f>
        <v>0</v>
      </c>
      <c r="J474" s="65">
        <f>'2. Termes '!U496</f>
        <v>0</v>
      </c>
      <c r="K474" s="70">
        <f>'2. Termes '!V496</f>
        <v>0</v>
      </c>
      <c r="L474" s="66">
        <f>'2. Termes '!W496</f>
        <v>0</v>
      </c>
      <c r="M474" s="66">
        <f>'2. Termes '!Z496</f>
        <v>0</v>
      </c>
      <c r="N474" s="67">
        <f>'2. Termes '!AC496</f>
        <v>0</v>
      </c>
      <c r="O474" s="81">
        <f>'2. Termes '!AJ496</f>
        <v>0</v>
      </c>
      <c r="P474" s="72">
        <f>'2. Termes '!AK496</f>
        <v>0</v>
      </c>
      <c r="Q474" s="71">
        <f>'2. Termes '!AL496</f>
        <v>0</v>
      </c>
      <c r="R474" s="158">
        <f>'2. Termes '!AG496</f>
        <v>0</v>
      </c>
    </row>
    <row r="475" spans="2:18" ht="25" customHeight="1" x14ac:dyDescent="0.35">
      <c r="B475" s="180" t="str">
        <f>IF(ISBLANK(Tableau25[[#This Row],[Date de signature]]),"",UPPER(TEXT(Tableau25[[#This Row],[Date de signature]],"AAAA")))</f>
        <v>1900</v>
      </c>
      <c r="C475" s="180" t="str">
        <f>IF(ISBLANK(Tableau25[[#This Row],[Date de signature]]),"",UPPER(TEXT(Tableau25[[#This Row],[Date de signature]],"mmm")))</f>
        <v>JANV</v>
      </c>
      <c r="D475" s="62">
        <f>'2. Termes '!C497</f>
        <v>0</v>
      </c>
      <c r="E475" s="82">
        <f>'2. Termes '!F497</f>
        <v>0</v>
      </c>
      <c r="F475" s="63">
        <f>'2. Termes '!G497</f>
        <v>0</v>
      </c>
      <c r="G475" s="80">
        <f>'2. Termes '!H497</f>
        <v>0</v>
      </c>
      <c r="H475" s="80">
        <f>'2. Termes '!I497</f>
        <v>0</v>
      </c>
      <c r="I475" s="64">
        <f>'2. Termes '!J497</f>
        <v>0</v>
      </c>
      <c r="J475" s="65">
        <f>'2. Termes '!U497</f>
        <v>0</v>
      </c>
      <c r="K475" s="70">
        <f>'2. Termes '!V497</f>
        <v>0</v>
      </c>
      <c r="L475" s="66">
        <f>'2. Termes '!W497</f>
        <v>0</v>
      </c>
      <c r="M475" s="66">
        <f>'2. Termes '!Z497</f>
        <v>0</v>
      </c>
      <c r="N475" s="67">
        <f>'2. Termes '!AC497</f>
        <v>0</v>
      </c>
      <c r="O475" s="81">
        <f>'2. Termes '!AJ497</f>
        <v>0</v>
      </c>
      <c r="P475" s="72">
        <f>'2. Termes '!AK497</f>
        <v>0</v>
      </c>
      <c r="Q475" s="71">
        <f>'2. Termes '!AL497</f>
        <v>0</v>
      </c>
      <c r="R475" s="158">
        <f>'2. Termes '!AG497</f>
        <v>0</v>
      </c>
    </row>
    <row r="476" spans="2:18" ht="25" customHeight="1" x14ac:dyDescent="0.35">
      <c r="B476" s="180" t="str">
        <f>IF(ISBLANK(Tableau25[[#This Row],[Date de signature]]),"",UPPER(TEXT(Tableau25[[#This Row],[Date de signature]],"AAAA")))</f>
        <v>1900</v>
      </c>
      <c r="C476" s="180" t="str">
        <f>IF(ISBLANK(Tableau25[[#This Row],[Date de signature]]),"",UPPER(TEXT(Tableau25[[#This Row],[Date de signature]],"mmm")))</f>
        <v>JANV</v>
      </c>
      <c r="D476" s="62">
        <f>'2. Termes '!C498</f>
        <v>0</v>
      </c>
      <c r="E476" s="82">
        <f>'2. Termes '!F498</f>
        <v>0</v>
      </c>
      <c r="F476" s="63">
        <f>'2. Termes '!G498</f>
        <v>0</v>
      </c>
      <c r="G476" s="80">
        <f>'2. Termes '!H498</f>
        <v>0</v>
      </c>
      <c r="H476" s="80">
        <f>'2. Termes '!I498</f>
        <v>0</v>
      </c>
      <c r="I476" s="64">
        <f>'2. Termes '!J498</f>
        <v>0</v>
      </c>
      <c r="J476" s="65">
        <f>'2. Termes '!U498</f>
        <v>0</v>
      </c>
      <c r="K476" s="70">
        <f>'2. Termes '!V498</f>
        <v>0</v>
      </c>
      <c r="L476" s="66">
        <f>'2. Termes '!W498</f>
        <v>0</v>
      </c>
      <c r="M476" s="66">
        <f>'2. Termes '!Z498</f>
        <v>0</v>
      </c>
      <c r="N476" s="67">
        <f>'2. Termes '!AC498</f>
        <v>0</v>
      </c>
      <c r="O476" s="81">
        <f>'2. Termes '!AJ498</f>
        <v>0</v>
      </c>
      <c r="P476" s="72">
        <f>'2. Termes '!AK498</f>
        <v>0</v>
      </c>
      <c r="Q476" s="71">
        <f>'2. Termes '!AL498</f>
        <v>0</v>
      </c>
      <c r="R476" s="158">
        <f>'2. Termes '!AG498</f>
        <v>0</v>
      </c>
    </row>
    <row r="477" spans="2:18" ht="25" customHeight="1" x14ac:dyDescent="0.35">
      <c r="B477" s="180" t="str">
        <f>IF(ISBLANK(Tableau25[[#This Row],[Date de signature]]),"",UPPER(TEXT(Tableau25[[#This Row],[Date de signature]],"AAAA")))</f>
        <v>1900</v>
      </c>
      <c r="C477" s="180" t="str">
        <f>IF(ISBLANK(Tableau25[[#This Row],[Date de signature]]),"",UPPER(TEXT(Tableau25[[#This Row],[Date de signature]],"mmm")))</f>
        <v>JANV</v>
      </c>
      <c r="D477" s="62">
        <f>'2. Termes '!C499</f>
        <v>0</v>
      </c>
      <c r="E477" s="82">
        <f>'2. Termes '!F499</f>
        <v>0</v>
      </c>
      <c r="F477" s="63">
        <f>'2. Termes '!G499</f>
        <v>0</v>
      </c>
      <c r="G477" s="80">
        <f>'2. Termes '!H499</f>
        <v>0</v>
      </c>
      <c r="H477" s="80">
        <f>'2. Termes '!I499</f>
        <v>0</v>
      </c>
      <c r="I477" s="64">
        <f>'2. Termes '!J499</f>
        <v>0</v>
      </c>
      <c r="J477" s="65">
        <f>'2. Termes '!U499</f>
        <v>0</v>
      </c>
      <c r="K477" s="70">
        <f>'2. Termes '!V499</f>
        <v>0</v>
      </c>
      <c r="L477" s="66">
        <f>'2. Termes '!W499</f>
        <v>0</v>
      </c>
      <c r="M477" s="66">
        <f>'2. Termes '!Z499</f>
        <v>0</v>
      </c>
      <c r="N477" s="67">
        <f>'2. Termes '!AC499</f>
        <v>0</v>
      </c>
      <c r="O477" s="81">
        <f>'2. Termes '!AJ499</f>
        <v>0</v>
      </c>
      <c r="P477" s="72">
        <f>'2. Termes '!AK499</f>
        <v>0</v>
      </c>
      <c r="Q477" s="71">
        <f>'2. Termes '!AL499</f>
        <v>0</v>
      </c>
      <c r="R477" s="158">
        <f>'2. Termes '!AG499</f>
        <v>0</v>
      </c>
    </row>
    <row r="478" spans="2:18" ht="25" customHeight="1" x14ac:dyDescent="0.35">
      <c r="B478" s="180" t="str">
        <f>IF(ISBLANK(Tableau25[[#This Row],[Date de signature]]),"",UPPER(TEXT(Tableau25[[#This Row],[Date de signature]],"AAAA")))</f>
        <v>1900</v>
      </c>
      <c r="C478" s="180" t="str">
        <f>IF(ISBLANK(Tableau25[[#This Row],[Date de signature]]),"",UPPER(TEXT(Tableau25[[#This Row],[Date de signature]],"mmm")))</f>
        <v>JANV</v>
      </c>
      <c r="D478" s="62">
        <f>'2. Termes '!C500</f>
        <v>0</v>
      </c>
      <c r="E478" s="82">
        <f>'2. Termes '!F500</f>
        <v>0</v>
      </c>
      <c r="F478" s="63">
        <f>'2. Termes '!G500</f>
        <v>0</v>
      </c>
      <c r="G478" s="80">
        <f>'2. Termes '!H500</f>
        <v>0</v>
      </c>
      <c r="H478" s="80">
        <f>'2. Termes '!I500</f>
        <v>0</v>
      </c>
      <c r="I478" s="64">
        <f>'2. Termes '!J500</f>
        <v>0</v>
      </c>
      <c r="J478" s="65">
        <f>'2. Termes '!U500</f>
        <v>0</v>
      </c>
      <c r="K478" s="70">
        <f>'2. Termes '!V500</f>
        <v>0</v>
      </c>
      <c r="L478" s="66">
        <f>'2. Termes '!W500</f>
        <v>0</v>
      </c>
      <c r="M478" s="66">
        <f>'2. Termes '!Z500</f>
        <v>0</v>
      </c>
      <c r="N478" s="67">
        <f>'2. Termes '!AC500</f>
        <v>0</v>
      </c>
      <c r="O478" s="81">
        <f>'2. Termes '!AJ500</f>
        <v>0</v>
      </c>
      <c r="P478" s="72">
        <f>'2. Termes '!AK500</f>
        <v>0</v>
      </c>
      <c r="Q478" s="71">
        <f>'2. Termes '!AL500</f>
        <v>0</v>
      </c>
      <c r="R478" s="158">
        <f>'2. Termes '!AG500</f>
        <v>0</v>
      </c>
    </row>
    <row r="479" spans="2:18" ht="25" customHeight="1" x14ac:dyDescent="0.35">
      <c r="B479" s="180" t="str">
        <f>IF(ISBLANK(Tableau25[[#This Row],[Date de signature]]),"",UPPER(TEXT(Tableau25[[#This Row],[Date de signature]],"AAAA")))</f>
        <v>1900</v>
      </c>
      <c r="C479" s="180" t="str">
        <f>IF(ISBLANK(Tableau25[[#This Row],[Date de signature]]),"",UPPER(TEXT(Tableau25[[#This Row],[Date de signature]],"mmm")))</f>
        <v>JANV</v>
      </c>
      <c r="D479" s="62">
        <f>'2. Termes '!C501</f>
        <v>0</v>
      </c>
      <c r="E479" s="82">
        <f>'2. Termes '!F501</f>
        <v>0</v>
      </c>
      <c r="F479" s="63">
        <f>'2. Termes '!G501</f>
        <v>0</v>
      </c>
      <c r="G479" s="80">
        <f>'2. Termes '!H501</f>
        <v>0</v>
      </c>
      <c r="H479" s="80">
        <f>'2. Termes '!I501</f>
        <v>0</v>
      </c>
      <c r="I479" s="64">
        <f>'2. Termes '!J501</f>
        <v>0</v>
      </c>
      <c r="J479" s="65">
        <f>'2. Termes '!U501</f>
        <v>0</v>
      </c>
      <c r="K479" s="70">
        <f>'2. Termes '!V501</f>
        <v>0</v>
      </c>
      <c r="L479" s="66">
        <f>'2. Termes '!W501</f>
        <v>0</v>
      </c>
      <c r="M479" s="66">
        <f>'2. Termes '!Z501</f>
        <v>0</v>
      </c>
      <c r="N479" s="67">
        <f>'2. Termes '!AC501</f>
        <v>0</v>
      </c>
      <c r="O479" s="81">
        <f>'2. Termes '!AJ501</f>
        <v>0</v>
      </c>
      <c r="P479" s="72">
        <f>'2. Termes '!AK501</f>
        <v>0</v>
      </c>
      <c r="Q479" s="71">
        <f>'2. Termes '!AL501</f>
        <v>0</v>
      </c>
      <c r="R479" s="158">
        <f>'2. Termes '!AG501</f>
        <v>0</v>
      </c>
    </row>
    <row r="480" spans="2:18" ht="25" customHeight="1" x14ac:dyDescent="0.35">
      <c r="B480" s="180" t="str">
        <f>IF(ISBLANK(Tableau25[[#This Row],[Date de signature]]),"",UPPER(TEXT(Tableau25[[#This Row],[Date de signature]],"AAAA")))</f>
        <v>1900</v>
      </c>
      <c r="C480" s="180" t="str">
        <f>IF(ISBLANK(Tableau25[[#This Row],[Date de signature]]),"",UPPER(TEXT(Tableau25[[#This Row],[Date de signature]],"mmm")))</f>
        <v>JANV</v>
      </c>
      <c r="D480" s="62">
        <f>'2. Termes '!C502</f>
        <v>0</v>
      </c>
      <c r="E480" s="82">
        <f>'2. Termes '!F502</f>
        <v>0</v>
      </c>
      <c r="F480" s="63">
        <f>'2. Termes '!G502</f>
        <v>0</v>
      </c>
      <c r="G480" s="80">
        <f>'2. Termes '!H502</f>
        <v>0</v>
      </c>
      <c r="H480" s="80">
        <f>'2. Termes '!I502</f>
        <v>0</v>
      </c>
      <c r="I480" s="64">
        <f>'2. Termes '!J502</f>
        <v>0</v>
      </c>
      <c r="J480" s="65">
        <f>'2. Termes '!U502</f>
        <v>0</v>
      </c>
      <c r="K480" s="70">
        <f>'2. Termes '!V502</f>
        <v>0</v>
      </c>
      <c r="L480" s="66">
        <f>'2. Termes '!W502</f>
        <v>0</v>
      </c>
      <c r="M480" s="66">
        <f>'2. Termes '!Z502</f>
        <v>0</v>
      </c>
      <c r="N480" s="67">
        <f>'2. Termes '!AC502</f>
        <v>0</v>
      </c>
      <c r="O480" s="81">
        <f>'2. Termes '!AJ502</f>
        <v>0</v>
      </c>
      <c r="P480" s="72">
        <f>'2. Termes '!AK502</f>
        <v>0</v>
      </c>
      <c r="Q480" s="71">
        <f>'2. Termes '!AL502</f>
        <v>0</v>
      </c>
      <c r="R480" s="158">
        <f>'2. Termes '!AG502</f>
        <v>0</v>
      </c>
    </row>
    <row r="481" spans="2:18" ht="25" customHeight="1" x14ac:dyDescent="0.35">
      <c r="B481" s="180" t="str">
        <f>IF(ISBLANK(Tableau25[[#This Row],[Date de signature]]),"",UPPER(TEXT(Tableau25[[#This Row],[Date de signature]],"AAAA")))</f>
        <v>1900</v>
      </c>
      <c r="C481" s="180" t="str">
        <f>IF(ISBLANK(Tableau25[[#This Row],[Date de signature]]),"",UPPER(TEXT(Tableau25[[#This Row],[Date de signature]],"mmm")))</f>
        <v>JANV</v>
      </c>
      <c r="D481" s="62">
        <f>'2. Termes '!C503</f>
        <v>0</v>
      </c>
      <c r="E481" s="82">
        <f>'2. Termes '!F503</f>
        <v>0</v>
      </c>
      <c r="F481" s="63">
        <f>'2. Termes '!G503</f>
        <v>0</v>
      </c>
      <c r="G481" s="80">
        <f>'2. Termes '!H503</f>
        <v>0</v>
      </c>
      <c r="H481" s="80">
        <f>'2. Termes '!I503</f>
        <v>0</v>
      </c>
      <c r="I481" s="64">
        <f>'2. Termes '!J503</f>
        <v>0</v>
      </c>
      <c r="J481" s="65">
        <f>'2. Termes '!U503</f>
        <v>0</v>
      </c>
      <c r="K481" s="70">
        <f>'2. Termes '!V503</f>
        <v>0</v>
      </c>
      <c r="L481" s="66">
        <f>'2. Termes '!W503</f>
        <v>0</v>
      </c>
      <c r="M481" s="66">
        <f>'2. Termes '!Z503</f>
        <v>0</v>
      </c>
      <c r="N481" s="67">
        <f>'2. Termes '!AC503</f>
        <v>0</v>
      </c>
      <c r="O481" s="81">
        <f>'2. Termes '!AJ503</f>
        <v>0</v>
      </c>
      <c r="P481" s="72">
        <f>'2. Termes '!AK503</f>
        <v>0</v>
      </c>
      <c r="Q481" s="71">
        <f>'2. Termes '!AL503</f>
        <v>0</v>
      </c>
      <c r="R481" s="158">
        <f>'2. Termes '!AG503</f>
        <v>0</v>
      </c>
    </row>
    <row r="482" spans="2:18" ht="25" customHeight="1" x14ac:dyDescent="0.35">
      <c r="B482" s="180" t="str">
        <f>IF(ISBLANK(Tableau25[[#This Row],[Date de signature]]),"",UPPER(TEXT(Tableau25[[#This Row],[Date de signature]],"AAAA")))</f>
        <v>1900</v>
      </c>
      <c r="C482" s="180" t="str">
        <f>IF(ISBLANK(Tableau25[[#This Row],[Date de signature]]),"",UPPER(TEXT(Tableau25[[#This Row],[Date de signature]],"mmm")))</f>
        <v>JANV</v>
      </c>
      <c r="D482" s="62">
        <f>'2. Termes '!C504</f>
        <v>0</v>
      </c>
      <c r="E482" s="82">
        <f>'2. Termes '!F504</f>
        <v>0</v>
      </c>
      <c r="F482" s="63">
        <f>'2. Termes '!G504</f>
        <v>0</v>
      </c>
      <c r="G482" s="80">
        <f>'2. Termes '!H504</f>
        <v>0</v>
      </c>
      <c r="H482" s="80">
        <f>'2. Termes '!I504</f>
        <v>0</v>
      </c>
      <c r="I482" s="64">
        <f>'2. Termes '!J504</f>
        <v>0</v>
      </c>
      <c r="J482" s="65">
        <f>'2. Termes '!U504</f>
        <v>0</v>
      </c>
      <c r="K482" s="70">
        <f>'2. Termes '!V504</f>
        <v>0</v>
      </c>
      <c r="L482" s="66">
        <f>'2. Termes '!W504</f>
        <v>0</v>
      </c>
      <c r="M482" s="66">
        <f>'2. Termes '!Z504</f>
        <v>0</v>
      </c>
      <c r="N482" s="67">
        <f>'2. Termes '!AC504</f>
        <v>0</v>
      </c>
      <c r="O482" s="81">
        <f>'2. Termes '!AJ504</f>
        <v>0</v>
      </c>
      <c r="P482" s="72">
        <f>'2. Termes '!AK504</f>
        <v>0</v>
      </c>
      <c r="Q482" s="71">
        <f>'2. Termes '!AL504</f>
        <v>0</v>
      </c>
      <c r="R482" s="158">
        <f>'2. Termes '!AG504</f>
        <v>0</v>
      </c>
    </row>
    <row r="483" spans="2:18" ht="25" customHeight="1" x14ac:dyDescent="0.35">
      <c r="B483" s="180" t="str">
        <f>IF(ISBLANK(Tableau25[[#This Row],[Date de signature]]),"",UPPER(TEXT(Tableau25[[#This Row],[Date de signature]],"AAAA")))</f>
        <v>1900</v>
      </c>
      <c r="C483" s="180" t="str">
        <f>IF(ISBLANK(Tableau25[[#This Row],[Date de signature]]),"",UPPER(TEXT(Tableau25[[#This Row],[Date de signature]],"mmm")))</f>
        <v>JANV</v>
      </c>
      <c r="D483" s="62">
        <f>'2. Termes '!C505</f>
        <v>0</v>
      </c>
      <c r="E483" s="82">
        <f>'2. Termes '!F505</f>
        <v>0</v>
      </c>
      <c r="F483" s="63">
        <f>'2. Termes '!G505</f>
        <v>0</v>
      </c>
      <c r="G483" s="80">
        <f>'2. Termes '!H505</f>
        <v>0</v>
      </c>
      <c r="H483" s="80">
        <f>'2. Termes '!I505</f>
        <v>0</v>
      </c>
      <c r="I483" s="64">
        <f>'2. Termes '!J505</f>
        <v>0</v>
      </c>
      <c r="J483" s="65">
        <f>'2. Termes '!U505</f>
        <v>0</v>
      </c>
      <c r="K483" s="70">
        <f>'2. Termes '!V505</f>
        <v>0</v>
      </c>
      <c r="L483" s="66">
        <f>'2. Termes '!W505</f>
        <v>0</v>
      </c>
      <c r="M483" s="66">
        <f>'2. Termes '!Z505</f>
        <v>0</v>
      </c>
      <c r="N483" s="67">
        <f>'2. Termes '!AC505</f>
        <v>0</v>
      </c>
      <c r="O483" s="81">
        <f>'2. Termes '!AJ505</f>
        <v>0</v>
      </c>
      <c r="P483" s="72">
        <f>'2. Termes '!AK505</f>
        <v>0</v>
      </c>
      <c r="Q483" s="71">
        <f>'2. Termes '!AL505</f>
        <v>0</v>
      </c>
      <c r="R483" s="158">
        <f>'2. Termes '!AG505</f>
        <v>0</v>
      </c>
    </row>
    <row r="484" spans="2:18" ht="25" customHeight="1" x14ac:dyDescent="0.35">
      <c r="B484" s="180" t="str">
        <f>IF(ISBLANK(Tableau25[[#This Row],[Date de signature]]),"",UPPER(TEXT(Tableau25[[#This Row],[Date de signature]],"AAAA")))</f>
        <v>1900</v>
      </c>
      <c r="C484" s="180" t="str">
        <f>IF(ISBLANK(Tableau25[[#This Row],[Date de signature]]),"",UPPER(TEXT(Tableau25[[#This Row],[Date de signature]],"mmm")))</f>
        <v>JANV</v>
      </c>
      <c r="D484" s="62">
        <f>'2. Termes '!C506</f>
        <v>0</v>
      </c>
      <c r="E484" s="82">
        <f>'2. Termes '!F506</f>
        <v>0</v>
      </c>
      <c r="F484" s="63">
        <f>'2. Termes '!G506</f>
        <v>0</v>
      </c>
      <c r="G484" s="80">
        <f>'2. Termes '!H506</f>
        <v>0</v>
      </c>
      <c r="H484" s="80">
        <f>'2. Termes '!I506</f>
        <v>0</v>
      </c>
      <c r="I484" s="64">
        <f>'2. Termes '!J506</f>
        <v>0</v>
      </c>
      <c r="J484" s="65">
        <f>'2. Termes '!U506</f>
        <v>0</v>
      </c>
      <c r="K484" s="70">
        <f>'2. Termes '!V506</f>
        <v>0</v>
      </c>
      <c r="L484" s="66">
        <f>'2. Termes '!W506</f>
        <v>0</v>
      </c>
      <c r="M484" s="66">
        <f>'2. Termes '!Z506</f>
        <v>0</v>
      </c>
      <c r="N484" s="67">
        <f>'2. Termes '!AC506</f>
        <v>0</v>
      </c>
      <c r="O484" s="81">
        <f>'2. Termes '!AJ506</f>
        <v>0</v>
      </c>
      <c r="P484" s="72">
        <f>'2. Termes '!AK506</f>
        <v>0</v>
      </c>
      <c r="Q484" s="71">
        <f>'2. Termes '!AL506</f>
        <v>0</v>
      </c>
      <c r="R484" s="158">
        <f>'2. Termes '!AG506</f>
        <v>0</v>
      </c>
    </row>
    <row r="485" spans="2:18" ht="25" customHeight="1" x14ac:dyDescent="0.35">
      <c r="B485" s="180" t="str">
        <f>IF(ISBLANK(Tableau25[[#This Row],[Date de signature]]),"",UPPER(TEXT(Tableau25[[#This Row],[Date de signature]],"AAAA")))</f>
        <v>1900</v>
      </c>
      <c r="C485" s="180" t="str">
        <f>IF(ISBLANK(Tableau25[[#This Row],[Date de signature]]),"",UPPER(TEXT(Tableau25[[#This Row],[Date de signature]],"mmm")))</f>
        <v>JANV</v>
      </c>
      <c r="D485" s="62">
        <f>'2. Termes '!C507</f>
        <v>0</v>
      </c>
      <c r="E485" s="82">
        <f>'2. Termes '!F507</f>
        <v>0</v>
      </c>
      <c r="F485" s="63">
        <f>'2. Termes '!G507</f>
        <v>0</v>
      </c>
      <c r="G485" s="80">
        <f>'2. Termes '!H507</f>
        <v>0</v>
      </c>
      <c r="H485" s="80">
        <f>'2. Termes '!I507</f>
        <v>0</v>
      </c>
      <c r="I485" s="64">
        <f>'2. Termes '!J507</f>
        <v>0</v>
      </c>
      <c r="J485" s="65">
        <f>'2. Termes '!U507</f>
        <v>0</v>
      </c>
      <c r="K485" s="70">
        <f>'2. Termes '!V507</f>
        <v>0</v>
      </c>
      <c r="L485" s="66">
        <f>'2. Termes '!W507</f>
        <v>0</v>
      </c>
      <c r="M485" s="66">
        <f>'2. Termes '!Z507</f>
        <v>0</v>
      </c>
      <c r="N485" s="67">
        <f>'2. Termes '!AC507</f>
        <v>0</v>
      </c>
      <c r="O485" s="81">
        <f>'2. Termes '!AJ507</f>
        <v>0</v>
      </c>
      <c r="P485" s="72">
        <f>'2. Termes '!AK507</f>
        <v>0</v>
      </c>
      <c r="Q485" s="71">
        <f>'2. Termes '!AL507</f>
        <v>0</v>
      </c>
      <c r="R485" s="158">
        <f>'2. Termes '!AG507</f>
        <v>0</v>
      </c>
    </row>
    <row r="486" spans="2:18" ht="25" customHeight="1" x14ac:dyDescent="0.35">
      <c r="B486" s="180" t="str">
        <f>IF(ISBLANK(Tableau25[[#This Row],[Date de signature]]),"",UPPER(TEXT(Tableau25[[#This Row],[Date de signature]],"AAAA")))</f>
        <v>1900</v>
      </c>
      <c r="C486" s="180" t="str">
        <f>IF(ISBLANK(Tableau25[[#This Row],[Date de signature]]),"",UPPER(TEXT(Tableau25[[#This Row],[Date de signature]],"mmm")))</f>
        <v>JANV</v>
      </c>
      <c r="D486" s="62">
        <f>'2. Termes '!C508</f>
        <v>0</v>
      </c>
      <c r="E486" s="82">
        <f>'2. Termes '!F508</f>
        <v>0</v>
      </c>
      <c r="F486" s="63">
        <f>'2. Termes '!G508</f>
        <v>0</v>
      </c>
      <c r="G486" s="80">
        <f>'2. Termes '!H508</f>
        <v>0</v>
      </c>
      <c r="H486" s="80">
        <f>'2. Termes '!I508</f>
        <v>0</v>
      </c>
      <c r="I486" s="64">
        <f>'2. Termes '!J508</f>
        <v>0</v>
      </c>
      <c r="J486" s="65">
        <f>'2. Termes '!U508</f>
        <v>0</v>
      </c>
      <c r="K486" s="70">
        <f>'2. Termes '!V508</f>
        <v>0</v>
      </c>
      <c r="L486" s="66">
        <f>'2. Termes '!W508</f>
        <v>0</v>
      </c>
      <c r="M486" s="66">
        <f>'2. Termes '!Z508</f>
        <v>0</v>
      </c>
      <c r="N486" s="67">
        <f>'2. Termes '!AC508</f>
        <v>0</v>
      </c>
      <c r="O486" s="81">
        <f>'2. Termes '!AJ508</f>
        <v>0</v>
      </c>
      <c r="P486" s="72">
        <f>'2. Termes '!AK508</f>
        <v>0</v>
      </c>
      <c r="Q486" s="71">
        <f>'2. Termes '!AL508</f>
        <v>0</v>
      </c>
      <c r="R486" s="158">
        <f>'2. Termes '!AG508</f>
        <v>0</v>
      </c>
    </row>
    <row r="487" spans="2:18" ht="25" customHeight="1" x14ac:dyDescent="0.35">
      <c r="B487" s="180" t="str">
        <f>IF(ISBLANK(Tableau25[[#This Row],[Date de signature]]),"",UPPER(TEXT(Tableau25[[#This Row],[Date de signature]],"AAAA")))</f>
        <v>1900</v>
      </c>
      <c r="C487" s="180" t="str">
        <f>IF(ISBLANK(Tableau25[[#This Row],[Date de signature]]),"",UPPER(TEXT(Tableau25[[#This Row],[Date de signature]],"mmm")))</f>
        <v>JANV</v>
      </c>
      <c r="D487" s="62">
        <f>'2. Termes '!C509</f>
        <v>0</v>
      </c>
      <c r="E487" s="82">
        <f>'2. Termes '!F509</f>
        <v>0</v>
      </c>
      <c r="F487" s="63">
        <f>'2. Termes '!G509</f>
        <v>0</v>
      </c>
      <c r="G487" s="80">
        <f>'2. Termes '!H509</f>
        <v>0</v>
      </c>
      <c r="H487" s="80">
        <f>'2. Termes '!I509</f>
        <v>0</v>
      </c>
      <c r="I487" s="64">
        <f>'2. Termes '!J509</f>
        <v>0</v>
      </c>
      <c r="J487" s="65">
        <f>'2. Termes '!U509</f>
        <v>0</v>
      </c>
      <c r="K487" s="70">
        <f>'2. Termes '!V509</f>
        <v>0</v>
      </c>
      <c r="L487" s="66">
        <f>'2. Termes '!W509</f>
        <v>0</v>
      </c>
      <c r="M487" s="66">
        <f>'2. Termes '!Z509</f>
        <v>0</v>
      </c>
      <c r="N487" s="67">
        <f>'2. Termes '!AC509</f>
        <v>0</v>
      </c>
      <c r="O487" s="81">
        <f>'2. Termes '!AJ509</f>
        <v>0</v>
      </c>
      <c r="P487" s="72">
        <f>'2. Termes '!AK509</f>
        <v>0</v>
      </c>
      <c r="Q487" s="71">
        <f>'2. Termes '!AL509</f>
        <v>0</v>
      </c>
      <c r="R487" s="158">
        <f>'2. Termes '!AG509</f>
        <v>0</v>
      </c>
    </row>
    <row r="488" spans="2:18" ht="25" customHeight="1" x14ac:dyDescent="0.35">
      <c r="B488" s="180" t="str">
        <f>IF(ISBLANK(Tableau25[[#This Row],[Date de signature]]),"",UPPER(TEXT(Tableau25[[#This Row],[Date de signature]],"AAAA")))</f>
        <v>1900</v>
      </c>
      <c r="C488" s="180" t="str">
        <f>IF(ISBLANK(Tableau25[[#This Row],[Date de signature]]),"",UPPER(TEXT(Tableau25[[#This Row],[Date de signature]],"mmm")))</f>
        <v>JANV</v>
      </c>
      <c r="D488" s="62">
        <f>'2. Termes '!C510</f>
        <v>0</v>
      </c>
      <c r="E488" s="82">
        <f>'2. Termes '!F510</f>
        <v>0</v>
      </c>
      <c r="F488" s="63">
        <f>'2. Termes '!G510</f>
        <v>0</v>
      </c>
      <c r="G488" s="80">
        <f>'2. Termes '!H510</f>
        <v>0</v>
      </c>
      <c r="H488" s="80">
        <f>'2. Termes '!I510</f>
        <v>0</v>
      </c>
      <c r="I488" s="64">
        <f>'2. Termes '!J510</f>
        <v>0</v>
      </c>
      <c r="J488" s="65">
        <f>'2. Termes '!U510</f>
        <v>0</v>
      </c>
      <c r="K488" s="70">
        <f>'2. Termes '!V510</f>
        <v>0</v>
      </c>
      <c r="L488" s="66">
        <f>'2. Termes '!W510</f>
        <v>0</v>
      </c>
      <c r="M488" s="66">
        <f>'2. Termes '!Z510</f>
        <v>0</v>
      </c>
      <c r="N488" s="67">
        <f>'2. Termes '!AC510</f>
        <v>0</v>
      </c>
      <c r="O488" s="81">
        <f>'2. Termes '!AJ510</f>
        <v>0</v>
      </c>
      <c r="P488" s="72">
        <f>'2. Termes '!AK510</f>
        <v>0</v>
      </c>
      <c r="Q488" s="71">
        <f>'2. Termes '!AL510</f>
        <v>0</v>
      </c>
      <c r="R488" s="158">
        <f>'2. Termes '!AG510</f>
        <v>0</v>
      </c>
    </row>
    <row r="489" spans="2:18" ht="25" customHeight="1" x14ac:dyDescent="0.35">
      <c r="B489" s="180" t="str">
        <f>IF(ISBLANK(Tableau25[[#This Row],[Date de signature]]),"",UPPER(TEXT(Tableau25[[#This Row],[Date de signature]],"AAAA")))</f>
        <v>1900</v>
      </c>
      <c r="C489" s="180" t="str">
        <f>IF(ISBLANK(Tableau25[[#This Row],[Date de signature]]),"",UPPER(TEXT(Tableau25[[#This Row],[Date de signature]],"mmm")))</f>
        <v>JANV</v>
      </c>
      <c r="D489" s="62">
        <f>'2. Termes '!C511</f>
        <v>0</v>
      </c>
      <c r="E489" s="82">
        <f>'2. Termes '!F511</f>
        <v>0</v>
      </c>
      <c r="F489" s="63">
        <f>'2. Termes '!G511</f>
        <v>0</v>
      </c>
      <c r="G489" s="80">
        <f>'2. Termes '!H511</f>
        <v>0</v>
      </c>
      <c r="H489" s="80">
        <f>'2. Termes '!I511</f>
        <v>0</v>
      </c>
      <c r="I489" s="64">
        <f>'2. Termes '!J511</f>
        <v>0</v>
      </c>
      <c r="J489" s="65">
        <f>'2. Termes '!U511</f>
        <v>0</v>
      </c>
      <c r="K489" s="70">
        <f>'2. Termes '!V511</f>
        <v>0</v>
      </c>
      <c r="L489" s="66">
        <f>'2. Termes '!W511</f>
        <v>0</v>
      </c>
      <c r="M489" s="66">
        <f>'2. Termes '!Z511</f>
        <v>0</v>
      </c>
      <c r="N489" s="67">
        <f>'2. Termes '!AC511</f>
        <v>0</v>
      </c>
      <c r="O489" s="81">
        <f>'2. Termes '!AJ511</f>
        <v>0</v>
      </c>
      <c r="P489" s="72">
        <f>'2. Termes '!AK511</f>
        <v>0</v>
      </c>
      <c r="Q489" s="71">
        <f>'2. Termes '!AL511</f>
        <v>0</v>
      </c>
      <c r="R489" s="158">
        <f>'2. Termes '!AG511</f>
        <v>0</v>
      </c>
    </row>
    <row r="490" spans="2:18" ht="25" customHeight="1" x14ac:dyDescent="0.35">
      <c r="B490" s="180" t="str">
        <f>IF(ISBLANK(Tableau25[[#This Row],[Date de signature]]),"",UPPER(TEXT(Tableau25[[#This Row],[Date de signature]],"AAAA")))</f>
        <v>1900</v>
      </c>
      <c r="C490" s="180" t="str">
        <f>IF(ISBLANK(Tableau25[[#This Row],[Date de signature]]),"",UPPER(TEXT(Tableau25[[#This Row],[Date de signature]],"mmm")))</f>
        <v>JANV</v>
      </c>
      <c r="D490" s="62">
        <f>'2. Termes '!C512</f>
        <v>0</v>
      </c>
      <c r="E490" s="82">
        <f>'2. Termes '!F512</f>
        <v>0</v>
      </c>
      <c r="F490" s="63">
        <f>'2. Termes '!G512</f>
        <v>0</v>
      </c>
      <c r="G490" s="80">
        <f>'2. Termes '!H512</f>
        <v>0</v>
      </c>
      <c r="H490" s="80">
        <f>'2. Termes '!I512</f>
        <v>0</v>
      </c>
      <c r="I490" s="64">
        <f>'2. Termes '!J512</f>
        <v>0</v>
      </c>
      <c r="J490" s="65">
        <f>'2. Termes '!U512</f>
        <v>0</v>
      </c>
      <c r="K490" s="70">
        <f>'2. Termes '!V512</f>
        <v>0</v>
      </c>
      <c r="L490" s="66">
        <f>'2. Termes '!W512</f>
        <v>0</v>
      </c>
      <c r="M490" s="66">
        <f>'2. Termes '!Z512</f>
        <v>0</v>
      </c>
      <c r="N490" s="67">
        <f>'2. Termes '!AC512</f>
        <v>0</v>
      </c>
      <c r="O490" s="81">
        <f>'2. Termes '!AJ512</f>
        <v>0</v>
      </c>
      <c r="P490" s="72">
        <f>'2. Termes '!AK512</f>
        <v>0</v>
      </c>
      <c r="Q490" s="71">
        <f>'2. Termes '!AL512</f>
        <v>0</v>
      </c>
      <c r="R490" s="158">
        <f>'2. Termes '!AG512</f>
        <v>0</v>
      </c>
    </row>
    <row r="491" spans="2:18" ht="25" customHeight="1" x14ac:dyDescent="0.35">
      <c r="B491" s="180" t="str">
        <f>IF(ISBLANK(Tableau25[[#This Row],[Date de signature]]),"",UPPER(TEXT(Tableau25[[#This Row],[Date de signature]],"AAAA")))</f>
        <v>1900</v>
      </c>
      <c r="C491" s="180" t="str">
        <f>IF(ISBLANK(Tableau25[[#This Row],[Date de signature]]),"",UPPER(TEXT(Tableau25[[#This Row],[Date de signature]],"mmm")))</f>
        <v>JANV</v>
      </c>
      <c r="D491" s="62">
        <f>'2. Termes '!C513</f>
        <v>0</v>
      </c>
      <c r="E491" s="82">
        <f>'2. Termes '!F513</f>
        <v>0</v>
      </c>
      <c r="F491" s="63">
        <f>'2. Termes '!G513</f>
        <v>0</v>
      </c>
      <c r="G491" s="80">
        <f>'2. Termes '!H513</f>
        <v>0</v>
      </c>
      <c r="H491" s="80">
        <f>'2. Termes '!I513</f>
        <v>0</v>
      </c>
      <c r="I491" s="64">
        <f>'2. Termes '!J513</f>
        <v>0</v>
      </c>
      <c r="J491" s="65">
        <f>'2. Termes '!U513</f>
        <v>0</v>
      </c>
      <c r="K491" s="70">
        <f>'2. Termes '!V513</f>
        <v>0</v>
      </c>
      <c r="L491" s="66">
        <f>'2. Termes '!W513</f>
        <v>0</v>
      </c>
      <c r="M491" s="66">
        <f>'2. Termes '!Z513</f>
        <v>0</v>
      </c>
      <c r="N491" s="67">
        <f>'2. Termes '!AC513</f>
        <v>0</v>
      </c>
      <c r="O491" s="81">
        <f>'2. Termes '!AJ513</f>
        <v>0</v>
      </c>
      <c r="P491" s="72">
        <f>'2. Termes '!AK513</f>
        <v>0</v>
      </c>
      <c r="Q491" s="71">
        <f>'2. Termes '!AL513</f>
        <v>0</v>
      </c>
      <c r="R491" s="158">
        <f>'2. Termes '!AG513</f>
        <v>0</v>
      </c>
    </row>
    <row r="492" spans="2:18" ht="25" customHeight="1" x14ac:dyDescent="0.35">
      <c r="B492" s="180" t="str">
        <f>IF(ISBLANK(Tableau25[[#This Row],[Date de signature]]),"",UPPER(TEXT(Tableau25[[#This Row],[Date de signature]],"AAAA")))</f>
        <v>1900</v>
      </c>
      <c r="C492" s="180" t="str">
        <f>IF(ISBLANK(Tableau25[[#This Row],[Date de signature]]),"",UPPER(TEXT(Tableau25[[#This Row],[Date de signature]],"mmm")))</f>
        <v>JANV</v>
      </c>
      <c r="D492" s="62">
        <f>'2. Termes '!C514</f>
        <v>0</v>
      </c>
      <c r="E492" s="82">
        <f>'2. Termes '!F514</f>
        <v>0</v>
      </c>
      <c r="F492" s="63">
        <f>'2. Termes '!G514</f>
        <v>0</v>
      </c>
      <c r="G492" s="80">
        <f>'2. Termes '!H514</f>
        <v>0</v>
      </c>
      <c r="H492" s="80">
        <f>'2. Termes '!I514</f>
        <v>0</v>
      </c>
      <c r="I492" s="64">
        <f>'2. Termes '!J514</f>
        <v>0</v>
      </c>
      <c r="J492" s="65">
        <f>'2. Termes '!U514</f>
        <v>0</v>
      </c>
      <c r="K492" s="70">
        <f>'2. Termes '!V514</f>
        <v>0</v>
      </c>
      <c r="L492" s="66">
        <f>'2. Termes '!W514</f>
        <v>0</v>
      </c>
      <c r="M492" s="66">
        <f>'2. Termes '!Z514</f>
        <v>0</v>
      </c>
      <c r="N492" s="67">
        <f>'2. Termes '!AC514</f>
        <v>0</v>
      </c>
      <c r="O492" s="81">
        <f>'2. Termes '!AJ514</f>
        <v>0</v>
      </c>
      <c r="P492" s="72">
        <f>'2. Termes '!AK514</f>
        <v>0</v>
      </c>
      <c r="Q492" s="71">
        <f>'2. Termes '!AL514</f>
        <v>0</v>
      </c>
      <c r="R492" s="158">
        <f>'2. Termes '!AG514</f>
        <v>0</v>
      </c>
    </row>
    <row r="493" spans="2:18" ht="25" customHeight="1" x14ac:dyDescent="0.35">
      <c r="B493" s="180" t="str">
        <f>IF(ISBLANK(Tableau25[[#This Row],[Date de signature]]),"",UPPER(TEXT(Tableau25[[#This Row],[Date de signature]],"AAAA")))</f>
        <v>1900</v>
      </c>
      <c r="C493" s="180" t="str">
        <f>IF(ISBLANK(Tableau25[[#This Row],[Date de signature]]),"",UPPER(TEXT(Tableau25[[#This Row],[Date de signature]],"mmm")))</f>
        <v>JANV</v>
      </c>
      <c r="D493" s="62">
        <f>'2. Termes '!C515</f>
        <v>0</v>
      </c>
      <c r="E493" s="82">
        <f>'2. Termes '!F515</f>
        <v>0</v>
      </c>
      <c r="F493" s="63">
        <f>'2. Termes '!G515</f>
        <v>0</v>
      </c>
      <c r="G493" s="80">
        <f>'2. Termes '!H515</f>
        <v>0</v>
      </c>
      <c r="H493" s="80">
        <f>'2. Termes '!I515</f>
        <v>0</v>
      </c>
      <c r="I493" s="64">
        <f>'2. Termes '!J515</f>
        <v>0</v>
      </c>
      <c r="J493" s="65">
        <f>'2. Termes '!U515</f>
        <v>0</v>
      </c>
      <c r="K493" s="70">
        <f>'2. Termes '!V515</f>
        <v>0</v>
      </c>
      <c r="L493" s="66">
        <f>'2. Termes '!W515</f>
        <v>0</v>
      </c>
      <c r="M493" s="66">
        <f>'2. Termes '!Z515</f>
        <v>0</v>
      </c>
      <c r="N493" s="67">
        <f>'2. Termes '!AC515</f>
        <v>0</v>
      </c>
      <c r="O493" s="81">
        <f>'2. Termes '!AJ515</f>
        <v>0</v>
      </c>
      <c r="P493" s="72">
        <f>'2. Termes '!AK515</f>
        <v>0</v>
      </c>
      <c r="Q493" s="71">
        <f>'2. Termes '!AL515</f>
        <v>0</v>
      </c>
      <c r="R493" s="158">
        <f>'2. Termes '!AG515</f>
        <v>0</v>
      </c>
    </row>
    <row r="494" spans="2:18" ht="25" customHeight="1" x14ac:dyDescent="0.35">
      <c r="B494" s="180" t="str">
        <f>IF(ISBLANK(Tableau25[[#This Row],[Date de signature]]),"",UPPER(TEXT(Tableau25[[#This Row],[Date de signature]],"AAAA")))</f>
        <v>1900</v>
      </c>
      <c r="C494" s="180" t="str">
        <f>IF(ISBLANK(Tableau25[[#This Row],[Date de signature]]),"",UPPER(TEXT(Tableau25[[#This Row],[Date de signature]],"mmm")))</f>
        <v>JANV</v>
      </c>
      <c r="D494" s="62">
        <f>'2. Termes '!C516</f>
        <v>0</v>
      </c>
      <c r="E494" s="82">
        <f>'2. Termes '!F516</f>
        <v>0</v>
      </c>
      <c r="F494" s="63">
        <f>'2. Termes '!G516</f>
        <v>0</v>
      </c>
      <c r="G494" s="80">
        <f>'2. Termes '!H516</f>
        <v>0</v>
      </c>
      <c r="H494" s="80">
        <f>'2. Termes '!I516</f>
        <v>0</v>
      </c>
      <c r="I494" s="64">
        <f>'2. Termes '!J516</f>
        <v>0</v>
      </c>
      <c r="J494" s="65">
        <f>'2. Termes '!U516</f>
        <v>0</v>
      </c>
      <c r="K494" s="70">
        <f>'2. Termes '!V516</f>
        <v>0</v>
      </c>
      <c r="L494" s="66">
        <f>'2. Termes '!W516</f>
        <v>0</v>
      </c>
      <c r="M494" s="66">
        <f>'2. Termes '!Z516</f>
        <v>0</v>
      </c>
      <c r="N494" s="67">
        <f>'2. Termes '!AC516</f>
        <v>0</v>
      </c>
      <c r="O494" s="81">
        <f>'2. Termes '!AJ516</f>
        <v>0</v>
      </c>
      <c r="P494" s="72">
        <f>'2. Termes '!AK516</f>
        <v>0</v>
      </c>
      <c r="Q494" s="71">
        <f>'2. Termes '!AL516</f>
        <v>0</v>
      </c>
      <c r="R494" s="158">
        <f>'2. Termes '!AG516</f>
        <v>0</v>
      </c>
    </row>
    <row r="495" spans="2:18" ht="25" customHeight="1" x14ac:dyDescent="0.35">
      <c r="B495" s="180" t="str">
        <f>IF(ISBLANK(Tableau25[[#This Row],[Date de signature]]),"",UPPER(TEXT(Tableau25[[#This Row],[Date de signature]],"AAAA")))</f>
        <v>1900</v>
      </c>
      <c r="C495" s="180" t="str">
        <f>IF(ISBLANK(Tableau25[[#This Row],[Date de signature]]),"",UPPER(TEXT(Tableau25[[#This Row],[Date de signature]],"mmm")))</f>
        <v>JANV</v>
      </c>
      <c r="D495" s="62">
        <f>'2. Termes '!C517</f>
        <v>0</v>
      </c>
      <c r="E495" s="82">
        <f>'2. Termes '!F517</f>
        <v>0</v>
      </c>
      <c r="F495" s="63">
        <f>'2. Termes '!G517</f>
        <v>0</v>
      </c>
      <c r="G495" s="80">
        <f>'2. Termes '!H517</f>
        <v>0</v>
      </c>
      <c r="H495" s="80">
        <f>'2. Termes '!I517</f>
        <v>0</v>
      </c>
      <c r="I495" s="64">
        <f>'2. Termes '!J517</f>
        <v>0</v>
      </c>
      <c r="J495" s="65">
        <f>'2. Termes '!U517</f>
        <v>0</v>
      </c>
      <c r="K495" s="70">
        <f>'2. Termes '!V517</f>
        <v>0</v>
      </c>
      <c r="L495" s="66">
        <f>'2. Termes '!W517</f>
        <v>0</v>
      </c>
      <c r="M495" s="66">
        <f>'2. Termes '!Z517</f>
        <v>0</v>
      </c>
      <c r="N495" s="67">
        <f>'2. Termes '!AC517</f>
        <v>0</v>
      </c>
      <c r="O495" s="81">
        <f>'2. Termes '!AJ517</f>
        <v>0</v>
      </c>
      <c r="P495" s="72">
        <f>'2. Termes '!AK517</f>
        <v>0</v>
      </c>
      <c r="Q495" s="71">
        <f>'2. Termes '!AL517</f>
        <v>0</v>
      </c>
      <c r="R495" s="158">
        <f>'2. Termes '!AG517</f>
        <v>0</v>
      </c>
    </row>
    <row r="496" spans="2:18" ht="25" customHeight="1" x14ac:dyDescent="0.35">
      <c r="B496" s="180" t="str">
        <f>IF(ISBLANK(Tableau25[[#This Row],[Date de signature]]),"",UPPER(TEXT(Tableau25[[#This Row],[Date de signature]],"AAAA")))</f>
        <v>1900</v>
      </c>
      <c r="C496" s="180" t="str">
        <f>IF(ISBLANK(Tableau25[[#This Row],[Date de signature]]),"",UPPER(TEXT(Tableau25[[#This Row],[Date de signature]],"mmm")))</f>
        <v>JANV</v>
      </c>
      <c r="D496" s="62">
        <f>'2. Termes '!C518</f>
        <v>0</v>
      </c>
      <c r="E496" s="82">
        <f>'2. Termes '!F518</f>
        <v>0</v>
      </c>
      <c r="F496" s="63">
        <f>'2. Termes '!G518</f>
        <v>0</v>
      </c>
      <c r="G496" s="80">
        <f>'2. Termes '!H518</f>
        <v>0</v>
      </c>
      <c r="H496" s="80">
        <f>'2. Termes '!I518</f>
        <v>0</v>
      </c>
      <c r="I496" s="64">
        <f>'2. Termes '!J518</f>
        <v>0</v>
      </c>
      <c r="J496" s="65">
        <f>'2. Termes '!U518</f>
        <v>0</v>
      </c>
      <c r="K496" s="70">
        <f>'2. Termes '!V518</f>
        <v>0</v>
      </c>
      <c r="L496" s="66">
        <f>'2. Termes '!W518</f>
        <v>0</v>
      </c>
      <c r="M496" s="66">
        <f>'2. Termes '!Z518</f>
        <v>0</v>
      </c>
      <c r="N496" s="67">
        <f>'2. Termes '!AC518</f>
        <v>0</v>
      </c>
      <c r="O496" s="81">
        <f>'2. Termes '!AJ518</f>
        <v>0</v>
      </c>
      <c r="P496" s="72">
        <f>'2. Termes '!AK518</f>
        <v>0</v>
      </c>
      <c r="Q496" s="71">
        <f>'2. Termes '!AL518</f>
        <v>0</v>
      </c>
      <c r="R496" s="158">
        <f>'2. Termes '!AG518</f>
        <v>0</v>
      </c>
    </row>
    <row r="497" spans="2:18" ht="25" customHeight="1" x14ac:dyDescent="0.35">
      <c r="B497" s="180" t="str">
        <f>IF(ISBLANK(Tableau25[[#This Row],[Date de signature]]),"",UPPER(TEXT(Tableau25[[#This Row],[Date de signature]],"AAAA")))</f>
        <v>1900</v>
      </c>
      <c r="C497" s="180" t="str">
        <f>IF(ISBLANK(Tableau25[[#This Row],[Date de signature]]),"",UPPER(TEXT(Tableau25[[#This Row],[Date de signature]],"mmm")))</f>
        <v>JANV</v>
      </c>
      <c r="D497" s="62">
        <f>'2. Termes '!C519</f>
        <v>0</v>
      </c>
      <c r="E497" s="82">
        <f>'2. Termes '!F519</f>
        <v>0</v>
      </c>
      <c r="F497" s="63">
        <f>'2. Termes '!G519</f>
        <v>0</v>
      </c>
      <c r="G497" s="80">
        <f>'2. Termes '!H519</f>
        <v>0</v>
      </c>
      <c r="H497" s="80">
        <f>'2. Termes '!I519</f>
        <v>0</v>
      </c>
      <c r="I497" s="64">
        <f>'2. Termes '!J519</f>
        <v>0</v>
      </c>
      <c r="J497" s="65">
        <f>'2. Termes '!U519</f>
        <v>0</v>
      </c>
      <c r="K497" s="70">
        <f>'2. Termes '!V519</f>
        <v>0</v>
      </c>
      <c r="L497" s="66">
        <f>'2. Termes '!W519</f>
        <v>0</v>
      </c>
      <c r="M497" s="66">
        <f>'2. Termes '!Z519</f>
        <v>0</v>
      </c>
      <c r="N497" s="67">
        <f>'2. Termes '!AC519</f>
        <v>0</v>
      </c>
      <c r="O497" s="81">
        <f>'2. Termes '!AJ519</f>
        <v>0</v>
      </c>
      <c r="P497" s="72">
        <f>'2. Termes '!AK519</f>
        <v>0</v>
      </c>
      <c r="Q497" s="71">
        <f>'2. Termes '!AL519</f>
        <v>0</v>
      </c>
      <c r="R497" s="158">
        <f>'2. Termes '!AG519</f>
        <v>0</v>
      </c>
    </row>
    <row r="498" spans="2:18" ht="25" customHeight="1" x14ac:dyDescent="0.35">
      <c r="B498" s="180" t="str">
        <f>IF(ISBLANK(Tableau25[[#This Row],[Date de signature]]),"",UPPER(TEXT(Tableau25[[#This Row],[Date de signature]],"AAAA")))</f>
        <v>1900</v>
      </c>
      <c r="C498" s="180" t="str">
        <f>IF(ISBLANK(Tableau25[[#This Row],[Date de signature]]),"",UPPER(TEXT(Tableau25[[#This Row],[Date de signature]],"mmm")))</f>
        <v>JANV</v>
      </c>
      <c r="D498" s="62">
        <f>'2. Termes '!C520</f>
        <v>0</v>
      </c>
      <c r="E498" s="82">
        <f>'2. Termes '!F520</f>
        <v>0</v>
      </c>
      <c r="F498" s="63">
        <f>'2. Termes '!G520</f>
        <v>0</v>
      </c>
      <c r="G498" s="80">
        <f>'2. Termes '!H520</f>
        <v>0</v>
      </c>
      <c r="H498" s="80">
        <f>'2. Termes '!I520</f>
        <v>0</v>
      </c>
      <c r="I498" s="64">
        <f>'2. Termes '!J520</f>
        <v>0</v>
      </c>
      <c r="J498" s="65">
        <f>'2. Termes '!U520</f>
        <v>0</v>
      </c>
      <c r="K498" s="70">
        <f>'2. Termes '!V520</f>
        <v>0</v>
      </c>
      <c r="L498" s="66">
        <f>'2. Termes '!W520</f>
        <v>0</v>
      </c>
      <c r="M498" s="66">
        <f>'2. Termes '!Z520</f>
        <v>0</v>
      </c>
      <c r="N498" s="67">
        <f>'2. Termes '!AC520</f>
        <v>0</v>
      </c>
      <c r="O498" s="81">
        <f>'2. Termes '!AJ520</f>
        <v>0</v>
      </c>
      <c r="P498" s="72">
        <f>'2. Termes '!AK520</f>
        <v>0</v>
      </c>
      <c r="Q498" s="71">
        <f>'2. Termes '!AL520</f>
        <v>0</v>
      </c>
      <c r="R498" s="158">
        <f>'2. Termes '!AG520</f>
        <v>0</v>
      </c>
    </row>
    <row r="499" spans="2:18" ht="25" customHeight="1" x14ac:dyDescent="0.35">
      <c r="B499" s="180" t="str">
        <f>IF(ISBLANK(Tableau25[[#This Row],[Date de signature]]),"",UPPER(TEXT(Tableau25[[#This Row],[Date de signature]],"AAAA")))</f>
        <v>1900</v>
      </c>
      <c r="C499" s="180" t="str">
        <f>IF(ISBLANK(Tableau25[[#This Row],[Date de signature]]),"",UPPER(TEXT(Tableau25[[#This Row],[Date de signature]],"mmm")))</f>
        <v>JANV</v>
      </c>
      <c r="D499" s="62">
        <f>'2. Termes '!C521</f>
        <v>0</v>
      </c>
      <c r="E499" s="82">
        <f>'2. Termes '!F521</f>
        <v>0</v>
      </c>
      <c r="F499" s="63">
        <f>'2. Termes '!G521</f>
        <v>0</v>
      </c>
      <c r="G499" s="80">
        <f>'2. Termes '!H521</f>
        <v>0</v>
      </c>
      <c r="H499" s="80">
        <f>'2. Termes '!I521</f>
        <v>0</v>
      </c>
      <c r="I499" s="64">
        <f>'2. Termes '!J521</f>
        <v>0</v>
      </c>
      <c r="J499" s="65">
        <f>'2. Termes '!U521</f>
        <v>0</v>
      </c>
      <c r="K499" s="70">
        <f>'2. Termes '!V521</f>
        <v>0</v>
      </c>
      <c r="L499" s="66">
        <f>'2. Termes '!W521</f>
        <v>0</v>
      </c>
      <c r="M499" s="66">
        <f>'2. Termes '!Z521</f>
        <v>0</v>
      </c>
      <c r="N499" s="67">
        <f>'2. Termes '!AC521</f>
        <v>0</v>
      </c>
      <c r="O499" s="81">
        <f>'2. Termes '!AJ521</f>
        <v>0</v>
      </c>
      <c r="P499" s="72">
        <f>'2. Termes '!AK521</f>
        <v>0</v>
      </c>
      <c r="Q499" s="71">
        <f>'2. Termes '!AL521</f>
        <v>0</v>
      </c>
      <c r="R499" s="158">
        <f>'2. Termes '!AG521</f>
        <v>0</v>
      </c>
    </row>
    <row r="500" spans="2:18" ht="25" customHeight="1" x14ac:dyDescent="0.35">
      <c r="B500" s="180" t="str">
        <f>IF(ISBLANK(Tableau25[[#This Row],[Date de signature]]),"",UPPER(TEXT(Tableau25[[#This Row],[Date de signature]],"AAAA")))</f>
        <v>1900</v>
      </c>
      <c r="C500" s="180" t="str">
        <f>IF(ISBLANK(Tableau25[[#This Row],[Date de signature]]),"",UPPER(TEXT(Tableau25[[#This Row],[Date de signature]],"mmm")))</f>
        <v>JANV</v>
      </c>
      <c r="D500" s="62">
        <f>'2. Termes '!C522</f>
        <v>0</v>
      </c>
      <c r="E500" s="82">
        <f>'2. Termes '!F522</f>
        <v>0</v>
      </c>
      <c r="F500" s="63">
        <f>'2. Termes '!G522</f>
        <v>0</v>
      </c>
      <c r="G500" s="80">
        <f>'2. Termes '!H522</f>
        <v>0</v>
      </c>
      <c r="H500" s="80">
        <f>'2. Termes '!I522</f>
        <v>0</v>
      </c>
      <c r="I500" s="64">
        <f>'2. Termes '!J522</f>
        <v>0</v>
      </c>
      <c r="J500" s="65">
        <f>'2. Termes '!U522</f>
        <v>0</v>
      </c>
      <c r="K500" s="70">
        <f>'2. Termes '!V522</f>
        <v>0</v>
      </c>
      <c r="L500" s="66">
        <f>'2. Termes '!W522</f>
        <v>0</v>
      </c>
      <c r="M500" s="66">
        <f>'2. Termes '!Z522</f>
        <v>0</v>
      </c>
      <c r="N500" s="67">
        <f>'2. Termes '!AC522</f>
        <v>0</v>
      </c>
      <c r="O500" s="81">
        <f>'2. Termes '!AJ522</f>
        <v>0</v>
      </c>
      <c r="P500" s="72">
        <f>'2. Termes '!AK522</f>
        <v>0</v>
      </c>
      <c r="Q500" s="71">
        <f>'2. Termes '!AL522</f>
        <v>0</v>
      </c>
      <c r="R500" s="158">
        <f>'2. Termes '!AG522</f>
        <v>0</v>
      </c>
    </row>
    <row r="501" spans="2:18" ht="25" customHeight="1" x14ac:dyDescent="0.35">
      <c r="B501" s="180" t="str">
        <f>IF(ISBLANK(Tableau25[[#This Row],[Date de signature]]),"",UPPER(TEXT(Tableau25[[#This Row],[Date de signature]],"AAAA")))</f>
        <v>1900</v>
      </c>
      <c r="C501" s="180" t="str">
        <f>IF(ISBLANK(Tableau25[[#This Row],[Date de signature]]),"",UPPER(TEXT(Tableau25[[#This Row],[Date de signature]],"mmm")))</f>
        <v>JANV</v>
      </c>
      <c r="D501" s="62">
        <f>'2. Termes '!C523</f>
        <v>0</v>
      </c>
      <c r="E501" s="82">
        <f>'2. Termes '!F523</f>
        <v>0</v>
      </c>
      <c r="F501" s="63">
        <f>'2. Termes '!G523</f>
        <v>0</v>
      </c>
      <c r="G501" s="80">
        <f>'2. Termes '!H523</f>
        <v>0</v>
      </c>
      <c r="H501" s="80">
        <f>'2. Termes '!I523</f>
        <v>0</v>
      </c>
      <c r="I501" s="64">
        <f>'2. Termes '!J523</f>
        <v>0</v>
      </c>
      <c r="J501" s="65">
        <f>'2. Termes '!U523</f>
        <v>0</v>
      </c>
      <c r="K501" s="70">
        <f>'2. Termes '!V523</f>
        <v>0</v>
      </c>
      <c r="L501" s="66">
        <f>'2. Termes '!W523</f>
        <v>0</v>
      </c>
      <c r="M501" s="66">
        <f>'2. Termes '!Z523</f>
        <v>0</v>
      </c>
      <c r="N501" s="67">
        <f>'2. Termes '!AC523</f>
        <v>0</v>
      </c>
      <c r="O501" s="81">
        <f>'2. Termes '!AJ523</f>
        <v>0</v>
      </c>
      <c r="P501" s="72">
        <f>'2. Termes '!AK523</f>
        <v>0</v>
      </c>
      <c r="Q501" s="71">
        <f>'2. Termes '!AL523</f>
        <v>0</v>
      </c>
      <c r="R501" s="158">
        <f>'2. Termes '!AG523</f>
        <v>0</v>
      </c>
    </row>
    <row r="502" spans="2:18" ht="25" customHeight="1" x14ac:dyDescent="0.35">
      <c r="B502" s="180" t="str">
        <f>IF(ISBLANK(Tableau25[[#This Row],[Date de signature]]),"",UPPER(TEXT(Tableau25[[#This Row],[Date de signature]],"AAAA")))</f>
        <v>1900</v>
      </c>
      <c r="C502" s="180" t="str">
        <f>IF(ISBLANK(Tableau25[[#This Row],[Date de signature]]),"",UPPER(TEXT(Tableau25[[#This Row],[Date de signature]],"mmm")))</f>
        <v>JANV</v>
      </c>
      <c r="D502" s="62">
        <f>'2. Termes '!C524</f>
        <v>0</v>
      </c>
      <c r="E502" s="82">
        <f>'2. Termes '!F524</f>
        <v>0</v>
      </c>
      <c r="F502" s="63">
        <f>'2. Termes '!G524</f>
        <v>0</v>
      </c>
      <c r="G502" s="80">
        <f>'2. Termes '!H524</f>
        <v>0</v>
      </c>
      <c r="H502" s="80">
        <f>'2. Termes '!I524</f>
        <v>0</v>
      </c>
      <c r="I502" s="64">
        <f>'2. Termes '!J524</f>
        <v>0</v>
      </c>
      <c r="J502" s="65">
        <f>'2. Termes '!U524</f>
        <v>0</v>
      </c>
      <c r="K502" s="70">
        <f>'2. Termes '!V524</f>
        <v>0</v>
      </c>
      <c r="L502" s="66">
        <f>'2. Termes '!W524</f>
        <v>0</v>
      </c>
      <c r="M502" s="66">
        <f>'2. Termes '!Z524</f>
        <v>0</v>
      </c>
      <c r="N502" s="67">
        <f>'2. Termes '!AC524</f>
        <v>0</v>
      </c>
      <c r="O502" s="81">
        <f>'2. Termes '!AJ524</f>
        <v>0</v>
      </c>
      <c r="P502" s="72">
        <f>'2. Termes '!AK524</f>
        <v>0</v>
      </c>
      <c r="Q502" s="71">
        <f>'2. Termes '!AL524</f>
        <v>0</v>
      </c>
      <c r="R502" s="158">
        <f>'2. Termes '!AG524</f>
        <v>0</v>
      </c>
    </row>
    <row r="503" spans="2:18" ht="25" customHeight="1" x14ac:dyDescent="0.35">
      <c r="B503" s="180" t="str">
        <f>IF(ISBLANK(Tableau25[[#This Row],[Date de signature]]),"",UPPER(TEXT(Tableau25[[#This Row],[Date de signature]],"AAAA")))</f>
        <v>1900</v>
      </c>
      <c r="C503" s="180" t="str">
        <f>IF(ISBLANK(Tableau25[[#This Row],[Date de signature]]),"",UPPER(TEXT(Tableau25[[#This Row],[Date de signature]],"mmm")))</f>
        <v>JANV</v>
      </c>
      <c r="D503" s="62">
        <f>'2. Termes '!C525</f>
        <v>0</v>
      </c>
      <c r="E503" s="82">
        <f>'2. Termes '!F525</f>
        <v>0</v>
      </c>
      <c r="F503" s="63">
        <f>'2. Termes '!G525</f>
        <v>0</v>
      </c>
      <c r="G503" s="80">
        <f>'2. Termes '!H525</f>
        <v>0</v>
      </c>
      <c r="H503" s="80">
        <f>'2. Termes '!I525</f>
        <v>0</v>
      </c>
      <c r="I503" s="64">
        <f>'2. Termes '!J525</f>
        <v>0</v>
      </c>
      <c r="J503" s="65">
        <f>'2. Termes '!U525</f>
        <v>0</v>
      </c>
      <c r="K503" s="70">
        <f>'2. Termes '!V525</f>
        <v>0</v>
      </c>
      <c r="L503" s="66">
        <f>'2. Termes '!W525</f>
        <v>0</v>
      </c>
      <c r="M503" s="66">
        <f>'2. Termes '!Z525</f>
        <v>0</v>
      </c>
      <c r="N503" s="67">
        <f>'2. Termes '!AC525</f>
        <v>0</v>
      </c>
      <c r="O503" s="81">
        <f>'2. Termes '!AJ525</f>
        <v>0</v>
      </c>
      <c r="P503" s="72">
        <f>'2. Termes '!AK525</f>
        <v>0</v>
      </c>
      <c r="Q503" s="71">
        <f>'2. Termes '!AL525</f>
        <v>0</v>
      </c>
      <c r="R503" s="158">
        <f>'2. Termes '!AG525</f>
        <v>0</v>
      </c>
    </row>
    <row r="504" spans="2:18" ht="25" customHeight="1" x14ac:dyDescent="0.35">
      <c r="B504" s="180" t="str">
        <f>IF(ISBLANK(Tableau25[[#This Row],[Date de signature]]),"",UPPER(TEXT(Tableau25[[#This Row],[Date de signature]],"AAAA")))</f>
        <v>1900</v>
      </c>
      <c r="C504" s="180" t="str">
        <f>IF(ISBLANK(Tableau25[[#This Row],[Date de signature]]),"",UPPER(TEXT(Tableau25[[#This Row],[Date de signature]],"mmm")))</f>
        <v>JANV</v>
      </c>
      <c r="D504" s="62">
        <f>'2. Termes '!C526</f>
        <v>0</v>
      </c>
      <c r="E504" s="82">
        <f>'2. Termes '!F526</f>
        <v>0</v>
      </c>
      <c r="F504" s="63">
        <f>'2. Termes '!G526</f>
        <v>0</v>
      </c>
      <c r="G504" s="80">
        <f>'2. Termes '!H526</f>
        <v>0</v>
      </c>
      <c r="H504" s="80">
        <f>'2. Termes '!I526</f>
        <v>0</v>
      </c>
      <c r="I504" s="64">
        <f>'2. Termes '!J526</f>
        <v>0</v>
      </c>
      <c r="J504" s="65">
        <f>'2. Termes '!U526</f>
        <v>0</v>
      </c>
      <c r="K504" s="70">
        <f>'2. Termes '!V526</f>
        <v>0</v>
      </c>
      <c r="L504" s="66">
        <f>'2. Termes '!W526</f>
        <v>0</v>
      </c>
      <c r="M504" s="66">
        <f>'2. Termes '!Z526</f>
        <v>0</v>
      </c>
      <c r="N504" s="67">
        <f>'2. Termes '!AC526</f>
        <v>0</v>
      </c>
      <c r="O504" s="81">
        <f>'2. Termes '!AJ526</f>
        <v>0</v>
      </c>
      <c r="P504" s="72">
        <f>'2. Termes '!AK526</f>
        <v>0</v>
      </c>
      <c r="Q504" s="71">
        <f>'2. Termes '!AL526</f>
        <v>0</v>
      </c>
      <c r="R504" s="158">
        <f>'2. Termes '!AG526</f>
        <v>0</v>
      </c>
    </row>
    <row r="505" spans="2:18" ht="25" customHeight="1" x14ac:dyDescent="0.35">
      <c r="B505" s="180" t="str">
        <f>IF(ISBLANK(Tableau25[[#This Row],[Date de signature]]),"",UPPER(TEXT(Tableau25[[#This Row],[Date de signature]],"AAAA")))</f>
        <v>1900</v>
      </c>
      <c r="C505" s="180" t="str">
        <f>IF(ISBLANK(Tableau25[[#This Row],[Date de signature]]),"",UPPER(TEXT(Tableau25[[#This Row],[Date de signature]],"mmm")))</f>
        <v>JANV</v>
      </c>
      <c r="D505" s="62">
        <f>'2. Termes '!C527</f>
        <v>0</v>
      </c>
      <c r="E505" s="82">
        <f>'2. Termes '!F527</f>
        <v>0</v>
      </c>
      <c r="F505" s="63">
        <f>'2. Termes '!G527</f>
        <v>0</v>
      </c>
      <c r="G505" s="80">
        <f>'2. Termes '!H527</f>
        <v>0</v>
      </c>
      <c r="H505" s="80">
        <f>'2. Termes '!I527</f>
        <v>0</v>
      </c>
      <c r="I505" s="64">
        <f>'2. Termes '!J527</f>
        <v>0</v>
      </c>
      <c r="J505" s="65">
        <f>'2. Termes '!U527</f>
        <v>0</v>
      </c>
      <c r="K505" s="70">
        <f>'2. Termes '!V527</f>
        <v>0</v>
      </c>
      <c r="L505" s="66">
        <f>'2. Termes '!W527</f>
        <v>0</v>
      </c>
      <c r="M505" s="66">
        <f>'2. Termes '!Z527</f>
        <v>0</v>
      </c>
      <c r="N505" s="67">
        <f>'2. Termes '!AC527</f>
        <v>0</v>
      </c>
      <c r="O505" s="81">
        <f>'2. Termes '!AJ527</f>
        <v>0</v>
      </c>
      <c r="P505" s="72">
        <f>'2. Termes '!AK527</f>
        <v>0</v>
      </c>
      <c r="Q505" s="71">
        <f>'2. Termes '!AL527</f>
        <v>0</v>
      </c>
      <c r="R505" s="158">
        <f>'2. Termes '!AG527</f>
        <v>0</v>
      </c>
    </row>
    <row r="506" spans="2:18" ht="25" customHeight="1" x14ac:dyDescent="0.35">
      <c r="B506" s="180" t="str">
        <f>IF(ISBLANK(Tableau25[[#This Row],[Date de signature]]),"",UPPER(TEXT(Tableau25[[#This Row],[Date de signature]],"AAAA")))</f>
        <v>1900</v>
      </c>
      <c r="C506" s="180" t="str">
        <f>IF(ISBLANK(Tableau25[[#This Row],[Date de signature]]),"",UPPER(TEXT(Tableau25[[#This Row],[Date de signature]],"mmm")))</f>
        <v>JANV</v>
      </c>
      <c r="D506" s="62">
        <f>'2. Termes '!C528</f>
        <v>0</v>
      </c>
      <c r="E506" s="82">
        <f>'2. Termes '!F528</f>
        <v>0</v>
      </c>
      <c r="F506" s="63">
        <f>'2. Termes '!G528</f>
        <v>0</v>
      </c>
      <c r="G506" s="80">
        <f>'2. Termes '!H528</f>
        <v>0</v>
      </c>
      <c r="H506" s="80">
        <f>'2. Termes '!I528</f>
        <v>0</v>
      </c>
      <c r="I506" s="64">
        <f>'2. Termes '!J528</f>
        <v>0</v>
      </c>
      <c r="J506" s="65">
        <f>'2. Termes '!U528</f>
        <v>0</v>
      </c>
      <c r="K506" s="70">
        <f>'2. Termes '!V528</f>
        <v>0</v>
      </c>
      <c r="L506" s="66">
        <f>'2. Termes '!W528</f>
        <v>0</v>
      </c>
      <c r="M506" s="66">
        <f>'2. Termes '!Z528</f>
        <v>0</v>
      </c>
      <c r="N506" s="67">
        <f>'2. Termes '!AC528</f>
        <v>0</v>
      </c>
      <c r="O506" s="81">
        <f>'2. Termes '!AJ528</f>
        <v>0</v>
      </c>
      <c r="P506" s="72">
        <f>'2. Termes '!AK528</f>
        <v>0</v>
      </c>
      <c r="Q506" s="71">
        <f>'2. Termes '!AL528</f>
        <v>0</v>
      </c>
      <c r="R506" s="158">
        <f>'2. Termes '!AG528</f>
        <v>0</v>
      </c>
    </row>
    <row r="507" spans="2:18" ht="25" customHeight="1" x14ac:dyDescent="0.35">
      <c r="B507" s="180" t="str">
        <f>IF(ISBLANK(Tableau25[[#This Row],[Date de signature]]),"",UPPER(TEXT(Tableau25[[#This Row],[Date de signature]],"AAAA")))</f>
        <v>1900</v>
      </c>
      <c r="C507" s="180" t="str">
        <f>IF(ISBLANK(Tableau25[[#This Row],[Date de signature]]),"",UPPER(TEXT(Tableau25[[#This Row],[Date de signature]],"mmm")))</f>
        <v>JANV</v>
      </c>
      <c r="D507" s="62">
        <f>'2. Termes '!C529</f>
        <v>0</v>
      </c>
      <c r="E507" s="82">
        <f>'2. Termes '!F529</f>
        <v>0</v>
      </c>
      <c r="F507" s="63">
        <f>'2. Termes '!G529</f>
        <v>0</v>
      </c>
      <c r="G507" s="80">
        <f>'2. Termes '!H529</f>
        <v>0</v>
      </c>
      <c r="H507" s="80">
        <f>'2. Termes '!I529</f>
        <v>0</v>
      </c>
      <c r="I507" s="64">
        <f>'2. Termes '!J529</f>
        <v>0</v>
      </c>
      <c r="J507" s="65">
        <f>'2. Termes '!U529</f>
        <v>0</v>
      </c>
      <c r="K507" s="70">
        <f>'2. Termes '!V529</f>
        <v>0</v>
      </c>
      <c r="L507" s="66">
        <f>'2. Termes '!W529</f>
        <v>0</v>
      </c>
      <c r="M507" s="66">
        <f>'2. Termes '!Z529</f>
        <v>0</v>
      </c>
      <c r="N507" s="67">
        <f>'2. Termes '!AC529</f>
        <v>0</v>
      </c>
      <c r="O507" s="81">
        <f>'2. Termes '!AJ529</f>
        <v>0</v>
      </c>
      <c r="P507" s="72">
        <f>'2. Termes '!AK529</f>
        <v>0</v>
      </c>
      <c r="Q507" s="71">
        <f>'2. Termes '!AL529</f>
        <v>0</v>
      </c>
      <c r="R507" s="158">
        <f>'2. Termes '!AG529</f>
        <v>0</v>
      </c>
    </row>
    <row r="508" spans="2:18" ht="25" customHeight="1" x14ac:dyDescent="0.35">
      <c r="B508" s="180" t="str">
        <f>IF(ISBLANK(Tableau25[[#This Row],[Date de signature]]),"",UPPER(TEXT(Tableau25[[#This Row],[Date de signature]],"AAAA")))</f>
        <v>1900</v>
      </c>
      <c r="C508" s="180" t="str">
        <f>IF(ISBLANK(Tableau25[[#This Row],[Date de signature]]),"",UPPER(TEXT(Tableau25[[#This Row],[Date de signature]],"mmm")))</f>
        <v>JANV</v>
      </c>
      <c r="D508" s="62">
        <f>'2. Termes '!C530</f>
        <v>0</v>
      </c>
      <c r="E508" s="82">
        <f>'2. Termes '!F530</f>
        <v>0</v>
      </c>
      <c r="F508" s="63">
        <f>'2. Termes '!G530</f>
        <v>0</v>
      </c>
      <c r="G508" s="80">
        <f>'2. Termes '!H530</f>
        <v>0</v>
      </c>
      <c r="H508" s="80">
        <f>'2. Termes '!I530</f>
        <v>0</v>
      </c>
      <c r="I508" s="64">
        <f>'2. Termes '!J530</f>
        <v>0</v>
      </c>
      <c r="J508" s="65">
        <f>'2. Termes '!U530</f>
        <v>0</v>
      </c>
      <c r="K508" s="70">
        <f>'2. Termes '!V530</f>
        <v>0</v>
      </c>
      <c r="L508" s="66">
        <f>'2. Termes '!W530</f>
        <v>0</v>
      </c>
      <c r="M508" s="66">
        <f>'2. Termes '!Z530</f>
        <v>0</v>
      </c>
      <c r="N508" s="67">
        <f>'2. Termes '!AC530</f>
        <v>0</v>
      </c>
      <c r="O508" s="81">
        <f>'2. Termes '!AJ530</f>
        <v>0</v>
      </c>
      <c r="P508" s="72">
        <f>'2. Termes '!AK530</f>
        <v>0</v>
      </c>
      <c r="Q508" s="71">
        <f>'2. Termes '!AL530</f>
        <v>0</v>
      </c>
      <c r="R508" s="158">
        <f>'2. Termes '!AG530</f>
        <v>0</v>
      </c>
    </row>
    <row r="509" spans="2:18" ht="25" customHeight="1" x14ac:dyDescent="0.35">
      <c r="B509" s="180" t="str">
        <f>IF(ISBLANK(Tableau25[[#This Row],[Date de signature]]),"",UPPER(TEXT(Tableau25[[#This Row],[Date de signature]],"AAAA")))</f>
        <v>1900</v>
      </c>
      <c r="C509" s="180" t="str">
        <f>IF(ISBLANK(Tableau25[[#This Row],[Date de signature]]),"",UPPER(TEXT(Tableau25[[#This Row],[Date de signature]],"mmm")))</f>
        <v>JANV</v>
      </c>
      <c r="D509" s="62">
        <f>'2. Termes '!C531</f>
        <v>0</v>
      </c>
      <c r="E509" s="82">
        <f>'2. Termes '!F531</f>
        <v>0</v>
      </c>
      <c r="F509" s="63">
        <f>'2. Termes '!G531</f>
        <v>0</v>
      </c>
      <c r="G509" s="80">
        <f>'2. Termes '!H531</f>
        <v>0</v>
      </c>
      <c r="H509" s="80">
        <f>'2. Termes '!I531</f>
        <v>0</v>
      </c>
      <c r="I509" s="64">
        <f>'2. Termes '!J531</f>
        <v>0</v>
      </c>
      <c r="J509" s="65">
        <f>'2. Termes '!U531</f>
        <v>0</v>
      </c>
      <c r="K509" s="70">
        <f>'2. Termes '!V531</f>
        <v>0</v>
      </c>
      <c r="L509" s="66">
        <f>'2. Termes '!W531</f>
        <v>0</v>
      </c>
      <c r="M509" s="66">
        <f>'2. Termes '!Z531</f>
        <v>0</v>
      </c>
      <c r="N509" s="67">
        <f>'2. Termes '!AC531</f>
        <v>0</v>
      </c>
      <c r="O509" s="81">
        <f>'2. Termes '!AJ531</f>
        <v>0</v>
      </c>
      <c r="P509" s="72">
        <f>'2. Termes '!AK531</f>
        <v>0</v>
      </c>
      <c r="Q509" s="71">
        <f>'2. Termes '!AL531</f>
        <v>0</v>
      </c>
      <c r="R509" s="158">
        <f>'2. Termes '!AG531</f>
        <v>0</v>
      </c>
    </row>
    <row r="510" spans="2:18" ht="25" customHeight="1" x14ac:dyDescent="0.35">
      <c r="B510" s="180" t="str">
        <f>IF(ISBLANK(Tableau25[[#This Row],[Date de signature]]),"",UPPER(TEXT(Tableau25[[#This Row],[Date de signature]],"AAAA")))</f>
        <v>1900</v>
      </c>
      <c r="C510" s="180" t="str">
        <f>IF(ISBLANK(Tableau25[[#This Row],[Date de signature]]),"",UPPER(TEXT(Tableau25[[#This Row],[Date de signature]],"mmm")))</f>
        <v>JANV</v>
      </c>
      <c r="D510" s="62">
        <f>'2. Termes '!C532</f>
        <v>0</v>
      </c>
      <c r="E510" s="82">
        <f>'2. Termes '!F532</f>
        <v>0</v>
      </c>
      <c r="F510" s="63">
        <f>'2. Termes '!G532</f>
        <v>0</v>
      </c>
      <c r="G510" s="80">
        <f>'2. Termes '!H532</f>
        <v>0</v>
      </c>
      <c r="H510" s="80">
        <f>'2. Termes '!I532</f>
        <v>0</v>
      </c>
      <c r="I510" s="64">
        <f>'2. Termes '!J532</f>
        <v>0</v>
      </c>
      <c r="J510" s="65">
        <f>'2. Termes '!U532</f>
        <v>0</v>
      </c>
      <c r="K510" s="70">
        <f>'2. Termes '!V532</f>
        <v>0</v>
      </c>
      <c r="L510" s="66">
        <f>'2. Termes '!W532</f>
        <v>0</v>
      </c>
      <c r="M510" s="66">
        <f>'2. Termes '!Z532</f>
        <v>0</v>
      </c>
      <c r="N510" s="67">
        <f>'2. Termes '!AC532</f>
        <v>0</v>
      </c>
      <c r="O510" s="81">
        <f>'2. Termes '!AJ532</f>
        <v>0</v>
      </c>
      <c r="P510" s="72">
        <f>'2. Termes '!AK532</f>
        <v>0</v>
      </c>
      <c r="Q510" s="71">
        <f>'2. Termes '!AL532</f>
        <v>0</v>
      </c>
      <c r="R510" s="158">
        <f>'2. Termes '!AG532</f>
        <v>0</v>
      </c>
    </row>
    <row r="511" spans="2:18" ht="25" customHeight="1" x14ac:dyDescent="0.35">
      <c r="B511" s="180" t="str">
        <f>IF(ISBLANK(Tableau25[[#This Row],[Date de signature]]),"",UPPER(TEXT(Tableau25[[#This Row],[Date de signature]],"AAAA")))</f>
        <v>1900</v>
      </c>
      <c r="C511" s="180" t="str">
        <f>IF(ISBLANK(Tableau25[[#This Row],[Date de signature]]),"",UPPER(TEXT(Tableau25[[#This Row],[Date de signature]],"mmm")))</f>
        <v>JANV</v>
      </c>
      <c r="D511" s="62">
        <f>'2. Termes '!C533</f>
        <v>0</v>
      </c>
      <c r="E511" s="82">
        <f>'2. Termes '!F533</f>
        <v>0</v>
      </c>
      <c r="F511" s="63">
        <f>'2. Termes '!G533</f>
        <v>0</v>
      </c>
      <c r="G511" s="80">
        <f>'2. Termes '!H533</f>
        <v>0</v>
      </c>
      <c r="H511" s="80">
        <f>'2. Termes '!I533</f>
        <v>0</v>
      </c>
      <c r="I511" s="64">
        <f>'2. Termes '!J533</f>
        <v>0</v>
      </c>
      <c r="J511" s="65">
        <f>'2. Termes '!U533</f>
        <v>0</v>
      </c>
      <c r="K511" s="70">
        <f>'2. Termes '!V533</f>
        <v>0</v>
      </c>
      <c r="L511" s="66">
        <f>'2. Termes '!W533</f>
        <v>0</v>
      </c>
      <c r="M511" s="66">
        <f>'2. Termes '!Z533</f>
        <v>0</v>
      </c>
      <c r="N511" s="67">
        <f>'2. Termes '!AC533</f>
        <v>0</v>
      </c>
      <c r="O511" s="81">
        <f>'2. Termes '!AJ533</f>
        <v>0</v>
      </c>
      <c r="P511" s="72">
        <f>'2. Termes '!AK533</f>
        <v>0</v>
      </c>
      <c r="Q511" s="71">
        <f>'2. Termes '!AL533</f>
        <v>0</v>
      </c>
      <c r="R511" s="158">
        <f>'2. Termes '!AG533</f>
        <v>0</v>
      </c>
    </row>
    <row r="512" spans="2:18" ht="25" customHeight="1" x14ac:dyDescent="0.35">
      <c r="B512" s="180" t="str">
        <f>IF(ISBLANK(Tableau25[[#This Row],[Date de signature]]),"",UPPER(TEXT(Tableau25[[#This Row],[Date de signature]],"AAAA")))</f>
        <v>1900</v>
      </c>
      <c r="C512" s="180" t="str">
        <f>IF(ISBLANK(Tableau25[[#This Row],[Date de signature]]),"",UPPER(TEXT(Tableau25[[#This Row],[Date de signature]],"mmm")))</f>
        <v>JANV</v>
      </c>
      <c r="D512" s="62">
        <f>'2. Termes '!C534</f>
        <v>0</v>
      </c>
      <c r="E512" s="82">
        <f>'2. Termes '!F534</f>
        <v>0</v>
      </c>
      <c r="F512" s="63">
        <f>'2. Termes '!G534</f>
        <v>0</v>
      </c>
      <c r="G512" s="80">
        <f>'2. Termes '!H534</f>
        <v>0</v>
      </c>
      <c r="H512" s="80">
        <f>'2. Termes '!I534</f>
        <v>0</v>
      </c>
      <c r="I512" s="64">
        <f>'2. Termes '!J534</f>
        <v>0</v>
      </c>
      <c r="J512" s="65">
        <f>'2. Termes '!U534</f>
        <v>0</v>
      </c>
      <c r="K512" s="70">
        <f>'2. Termes '!V534</f>
        <v>0</v>
      </c>
      <c r="L512" s="66">
        <f>'2. Termes '!W534</f>
        <v>0</v>
      </c>
      <c r="M512" s="66">
        <f>'2. Termes '!Z534</f>
        <v>0</v>
      </c>
      <c r="N512" s="67">
        <f>'2. Termes '!AC534</f>
        <v>0</v>
      </c>
      <c r="O512" s="81">
        <f>'2. Termes '!AJ534</f>
        <v>0</v>
      </c>
      <c r="P512" s="72">
        <f>'2. Termes '!AK534</f>
        <v>0</v>
      </c>
      <c r="Q512" s="71">
        <f>'2. Termes '!AL534</f>
        <v>0</v>
      </c>
      <c r="R512" s="158">
        <f>'2. Termes '!AG534</f>
        <v>0</v>
      </c>
    </row>
    <row r="513" spans="2:18" ht="25" customHeight="1" x14ac:dyDescent="0.35">
      <c r="B513" s="180" t="str">
        <f>IF(ISBLANK(Tableau25[[#This Row],[Date de signature]]),"",UPPER(TEXT(Tableau25[[#This Row],[Date de signature]],"AAAA")))</f>
        <v>1900</v>
      </c>
      <c r="C513" s="180" t="str">
        <f>IF(ISBLANK(Tableau25[[#This Row],[Date de signature]]),"",UPPER(TEXT(Tableau25[[#This Row],[Date de signature]],"mmm")))</f>
        <v>JANV</v>
      </c>
      <c r="D513" s="62">
        <f>'2. Termes '!C535</f>
        <v>0</v>
      </c>
      <c r="E513" s="82">
        <f>'2. Termes '!F535</f>
        <v>0</v>
      </c>
      <c r="F513" s="63">
        <f>'2. Termes '!G535</f>
        <v>0</v>
      </c>
      <c r="G513" s="80">
        <f>'2. Termes '!H535</f>
        <v>0</v>
      </c>
      <c r="H513" s="80">
        <f>'2. Termes '!I535</f>
        <v>0</v>
      </c>
      <c r="I513" s="64">
        <f>'2. Termes '!J535</f>
        <v>0</v>
      </c>
      <c r="J513" s="65">
        <f>'2. Termes '!U535</f>
        <v>0</v>
      </c>
      <c r="K513" s="70">
        <f>'2. Termes '!V535</f>
        <v>0</v>
      </c>
      <c r="L513" s="66">
        <f>'2. Termes '!W535</f>
        <v>0</v>
      </c>
      <c r="M513" s="66">
        <f>'2. Termes '!Z535</f>
        <v>0</v>
      </c>
      <c r="N513" s="67">
        <f>'2. Termes '!AC535</f>
        <v>0</v>
      </c>
      <c r="O513" s="81">
        <f>'2. Termes '!AJ535</f>
        <v>0</v>
      </c>
      <c r="P513" s="72">
        <f>'2. Termes '!AK535</f>
        <v>0</v>
      </c>
      <c r="Q513" s="71">
        <f>'2. Termes '!AL535</f>
        <v>0</v>
      </c>
      <c r="R513" s="158">
        <f>'2. Termes '!AG535</f>
        <v>0</v>
      </c>
    </row>
    <row r="514" spans="2:18" ht="25" customHeight="1" x14ac:dyDescent="0.35">
      <c r="B514" s="180" t="str">
        <f>IF(ISBLANK(Tableau25[[#This Row],[Date de signature]]),"",UPPER(TEXT(Tableau25[[#This Row],[Date de signature]],"AAAA")))</f>
        <v>1900</v>
      </c>
      <c r="C514" s="180" t="str">
        <f>IF(ISBLANK(Tableau25[[#This Row],[Date de signature]]),"",UPPER(TEXT(Tableau25[[#This Row],[Date de signature]],"mmm")))</f>
        <v>JANV</v>
      </c>
      <c r="D514" s="62">
        <f>'2. Termes '!C536</f>
        <v>0</v>
      </c>
      <c r="E514" s="82">
        <f>'2. Termes '!F536</f>
        <v>0</v>
      </c>
      <c r="F514" s="63">
        <f>'2. Termes '!G536</f>
        <v>0</v>
      </c>
      <c r="G514" s="80">
        <f>'2. Termes '!H536</f>
        <v>0</v>
      </c>
      <c r="H514" s="80">
        <f>'2. Termes '!I536</f>
        <v>0</v>
      </c>
      <c r="I514" s="64">
        <f>'2. Termes '!J536</f>
        <v>0</v>
      </c>
      <c r="J514" s="65">
        <f>'2. Termes '!U536</f>
        <v>0</v>
      </c>
      <c r="K514" s="70">
        <f>'2. Termes '!V536</f>
        <v>0</v>
      </c>
      <c r="L514" s="66">
        <f>'2. Termes '!W536</f>
        <v>0</v>
      </c>
      <c r="M514" s="66">
        <f>'2. Termes '!Z536</f>
        <v>0</v>
      </c>
      <c r="N514" s="67">
        <f>'2. Termes '!AC536</f>
        <v>0</v>
      </c>
      <c r="O514" s="81">
        <f>'2. Termes '!AJ536</f>
        <v>0</v>
      </c>
      <c r="P514" s="72">
        <f>'2. Termes '!AK536</f>
        <v>0</v>
      </c>
      <c r="Q514" s="71">
        <f>'2. Termes '!AL536</f>
        <v>0</v>
      </c>
      <c r="R514" s="158">
        <f>'2. Termes '!AG536</f>
        <v>0</v>
      </c>
    </row>
    <row r="515" spans="2:18" ht="25" customHeight="1" x14ac:dyDescent="0.35">
      <c r="B515" s="180" t="str">
        <f>IF(ISBLANK(Tableau25[[#This Row],[Date de signature]]),"",UPPER(TEXT(Tableau25[[#This Row],[Date de signature]],"AAAA")))</f>
        <v>1900</v>
      </c>
      <c r="C515" s="180" t="str">
        <f>IF(ISBLANK(Tableau25[[#This Row],[Date de signature]]),"",UPPER(TEXT(Tableau25[[#This Row],[Date de signature]],"mmm")))</f>
        <v>JANV</v>
      </c>
      <c r="D515" s="62">
        <f>'2. Termes '!C537</f>
        <v>0</v>
      </c>
      <c r="E515" s="82">
        <f>'2. Termes '!F537</f>
        <v>0</v>
      </c>
      <c r="F515" s="63">
        <f>'2. Termes '!G537</f>
        <v>0</v>
      </c>
      <c r="G515" s="80">
        <f>'2. Termes '!H537</f>
        <v>0</v>
      </c>
      <c r="H515" s="80">
        <f>'2. Termes '!I537</f>
        <v>0</v>
      </c>
      <c r="I515" s="64">
        <f>'2. Termes '!J537</f>
        <v>0</v>
      </c>
      <c r="J515" s="65">
        <f>'2. Termes '!U537</f>
        <v>0</v>
      </c>
      <c r="K515" s="70">
        <f>'2. Termes '!V537</f>
        <v>0</v>
      </c>
      <c r="L515" s="66">
        <f>'2. Termes '!W537</f>
        <v>0</v>
      </c>
      <c r="M515" s="66">
        <f>'2. Termes '!Z537</f>
        <v>0</v>
      </c>
      <c r="N515" s="67">
        <f>'2. Termes '!AC537</f>
        <v>0</v>
      </c>
      <c r="O515" s="81">
        <f>'2. Termes '!AJ537</f>
        <v>0</v>
      </c>
      <c r="P515" s="72">
        <f>'2. Termes '!AK537</f>
        <v>0</v>
      </c>
      <c r="Q515" s="71">
        <f>'2. Termes '!AL537</f>
        <v>0</v>
      </c>
      <c r="R515" s="158">
        <f>'2. Termes '!AG537</f>
        <v>0</v>
      </c>
    </row>
    <row r="516" spans="2:18" ht="25" customHeight="1" x14ac:dyDescent="0.35">
      <c r="B516" s="180" t="str">
        <f>IF(ISBLANK(Tableau25[[#This Row],[Date de signature]]),"",UPPER(TEXT(Tableau25[[#This Row],[Date de signature]],"AAAA")))</f>
        <v>1900</v>
      </c>
      <c r="C516" s="180" t="str">
        <f>IF(ISBLANK(Tableau25[[#This Row],[Date de signature]]),"",UPPER(TEXT(Tableau25[[#This Row],[Date de signature]],"mmm")))</f>
        <v>JANV</v>
      </c>
      <c r="D516" s="62">
        <f>'2. Termes '!C538</f>
        <v>0</v>
      </c>
      <c r="E516" s="82">
        <f>'2. Termes '!F538</f>
        <v>0</v>
      </c>
      <c r="F516" s="63">
        <f>'2. Termes '!G538</f>
        <v>0</v>
      </c>
      <c r="G516" s="80">
        <f>'2. Termes '!H538</f>
        <v>0</v>
      </c>
      <c r="H516" s="80">
        <f>'2. Termes '!I538</f>
        <v>0</v>
      </c>
      <c r="I516" s="64">
        <f>'2. Termes '!J538</f>
        <v>0</v>
      </c>
      <c r="J516" s="65">
        <f>'2. Termes '!U538</f>
        <v>0</v>
      </c>
      <c r="K516" s="70">
        <f>'2. Termes '!V538</f>
        <v>0</v>
      </c>
      <c r="L516" s="66">
        <f>'2. Termes '!W538</f>
        <v>0</v>
      </c>
      <c r="M516" s="66">
        <f>'2. Termes '!Z538</f>
        <v>0</v>
      </c>
      <c r="N516" s="67">
        <f>'2. Termes '!AC538</f>
        <v>0</v>
      </c>
      <c r="O516" s="81">
        <f>'2. Termes '!AJ538</f>
        <v>0</v>
      </c>
      <c r="P516" s="72">
        <f>'2. Termes '!AK538</f>
        <v>0</v>
      </c>
      <c r="Q516" s="71">
        <f>'2. Termes '!AL538</f>
        <v>0</v>
      </c>
      <c r="R516" s="158">
        <f>'2. Termes '!AG538</f>
        <v>0</v>
      </c>
    </row>
    <row r="517" spans="2:18" ht="25" customHeight="1" x14ac:dyDescent="0.35">
      <c r="B517" s="180" t="str">
        <f>IF(ISBLANK(Tableau25[[#This Row],[Date de signature]]),"",UPPER(TEXT(Tableau25[[#This Row],[Date de signature]],"AAAA")))</f>
        <v>1900</v>
      </c>
      <c r="C517" s="180" t="str">
        <f>IF(ISBLANK(Tableau25[[#This Row],[Date de signature]]),"",UPPER(TEXT(Tableau25[[#This Row],[Date de signature]],"mmm")))</f>
        <v>JANV</v>
      </c>
      <c r="D517" s="62">
        <f>'2. Termes '!C539</f>
        <v>0</v>
      </c>
      <c r="E517" s="82">
        <f>'2. Termes '!F539</f>
        <v>0</v>
      </c>
      <c r="F517" s="63">
        <f>'2. Termes '!G539</f>
        <v>0</v>
      </c>
      <c r="G517" s="80">
        <f>'2. Termes '!H539</f>
        <v>0</v>
      </c>
      <c r="H517" s="80">
        <f>'2. Termes '!I539</f>
        <v>0</v>
      </c>
      <c r="I517" s="64">
        <f>'2. Termes '!J539</f>
        <v>0</v>
      </c>
      <c r="J517" s="65">
        <f>'2. Termes '!U539</f>
        <v>0</v>
      </c>
      <c r="K517" s="70">
        <f>'2. Termes '!V539</f>
        <v>0</v>
      </c>
      <c r="L517" s="66">
        <f>'2. Termes '!W539</f>
        <v>0</v>
      </c>
      <c r="M517" s="66">
        <f>'2. Termes '!Z539</f>
        <v>0</v>
      </c>
      <c r="N517" s="67">
        <f>'2. Termes '!AC539</f>
        <v>0</v>
      </c>
      <c r="O517" s="81">
        <f>'2. Termes '!AJ539</f>
        <v>0</v>
      </c>
      <c r="P517" s="72">
        <f>'2. Termes '!AK539</f>
        <v>0</v>
      </c>
      <c r="Q517" s="71">
        <f>'2. Termes '!AL539</f>
        <v>0</v>
      </c>
      <c r="R517" s="158">
        <f>'2. Termes '!AG539</f>
        <v>0</v>
      </c>
    </row>
    <row r="518" spans="2:18" ht="25" customHeight="1" x14ac:dyDescent="0.35">
      <c r="B518" s="180" t="str">
        <f>IF(ISBLANK(Tableau25[[#This Row],[Date de signature]]),"",UPPER(TEXT(Tableau25[[#This Row],[Date de signature]],"AAAA")))</f>
        <v>1900</v>
      </c>
      <c r="C518" s="180" t="str">
        <f>IF(ISBLANK(Tableau25[[#This Row],[Date de signature]]),"",UPPER(TEXT(Tableau25[[#This Row],[Date de signature]],"mmm")))</f>
        <v>JANV</v>
      </c>
      <c r="D518" s="62">
        <f>'2. Termes '!C540</f>
        <v>0</v>
      </c>
      <c r="E518" s="82">
        <f>'2. Termes '!F540</f>
        <v>0</v>
      </c>
      <c r="F518" s="63">
        <f>'2. Termes '!G540</f>
        <v>0</v>
      </c>
      <c r="G518" s="80">
        <f>'2. Termes '!H540</f>
        <v>0</v>
      </c>
      <c r="H518" s="80">
        <f>'2. Termes '!I540</f>
        <v>0</v>
      </c>
      <c r="I518" s="64">
        <f>'2. Termes '!J540</f>
        <v>0</v>
      </c>
      <c r="J518" s="65">
        <f>'2. Termes '!U540</f>
        <v>0</v>
      </c>
      <c r="K518" s="70">
        <f>'2. Termes '!V540</f>
        <v>0</v>
      </c>
      <c r="L518" s="66">
        <f>'2. Termes '!W540</f>
        <v>0</v>
      </c>
      <c r="M518" s="66">
        <f>'2. Termes '!Z540</f>
        <v>0</v>
      </c>
      <c r="N518" s="67">
        <f>'2. Termes '!AC540</f>
        <v>0</v>
      </c>
      <c r="O518" s="81">
        <f>'2. Termes '!AJ540</f>
        <v>0</v>
      </c>
      <c r="P518" s="72">
        <f>'2. Termes '!AK540</f>
        <v>0</v>
      </c>
      <c r="Q518" s="71">
        <f>'2. Termes '!AL540</f>
        <v>0</v>
      </c>
      <c r="R518" s="158">
        <f>'2. Termes '!AG540</f>
        <v>0</v>
      </c>
    </row>
    <row r="519" spans="2:18" ht="25" customHeight="1" x14ac:dyDescent="0.35">
      <c r="B519" s="180" t="str">
        <f>IF(ISBLANK(Tableau25[[#This Row],[Date de signature]]),"",UPPER(TEXT(Tableau25[[#This Row],[Date de signature]],"AAAA")))</f>
        <v>1900</v>
      </c>
      <c r="C519" s="180" t="str">
        <f>IF(ISBLANK(Tableau25[[#This Row],[Date de signature]]),"",UPPER(TEXT(Tableau25[[#This Row],[Date de signature]],"mmm")))</f>
        <v>JANV</v>
      </c>
      <c r="D519" s="62">
        <f>'2. Termes '!C541</f>
        <v>0</v>
      </c>
      <c r="E519" s="82">
        <f>'2. Termes '!F541</f>
        <v>0</v>
      </c>
      <c r="F519" s="63">
        <f>'2. Termes '!G541</f>
        <v>0</v>
      </c>
      <c r="G519" s="80">
        <f>'2. Termes '!H541</f>
        <v>0</v>
      </c>
      <c r="H519" s="80">
        <f>'2. Termes '!I541</f>
        <v>0</v>
      </c>
      <c r="I519" s="64">
        <f>'2. Termes '!J541</f>
        <v>0</v>
      </c>
      <c r="J519" s="65">
        <f>'2. Termes '!U541</f>
        <v>0</v>
      </c>
      <c r="K519" s="70">
        <f>'2. Termes '!V541</f>
        <v>0</v>
      </c>
      <c r="L519" s="66">
        <f>'2. Termes '!W541</f>
        <v>0</v>
      </c>
      <c r="M519" s="66">
        <f>'2. Termes '!Z541</f>
        <v>0</v>
      </c>
      <c r="N519" s="67">
        <f>'2. Termes '!AC541</f>
        <v>0</v>
      </c>
      <c r="O519" s="81">
        <f>'2. Termes '!AJ541</f>
        <v>0</v>
      </c>
      <c r="P519" s="72">
        <f>'2. Termes '!AK541</f>
        <v>0</v>
      </c>
      <c r="Q519" s="71">
        <f>'2. Termes '!AL541</f>
        <v>0</v>
      </c>
      <c r="R519" s="158">
        <f>'2. Termes '!AG541</f>
        <v>0</v>
      </c>
    </row>
    <row r="520" spans="2:18" ht="25" customHeight="1" x14ac:dyDescent="0.35">
      <c r="B520" s="180" t="str">
        <f>IF(ISBLANK(Tableau25[[#This Row],[Date de signature]]),"",UPPER(TEXT(Tableau25[[#This Row],[Date de signature]],"AAAA")))</f>
        <v>1900</v>
      </c>
      <c r="C520" s="180" t="str">
        <f>IF(ISBLANK(Tableau25[[#This Row],[Date de signature]]),"",UPPER(TEXT(Tableau25[[#This Row],[Date de signature]],"mmm")))</f>
        <v>JANV</v>
      </c>
      <c r="D520" s="62">
        <f>'2. Termes '!C542</f>
        <v>0</v>
      </c>
      <c r="E520" s="82">
        <f>'2. Termes '!F542</f>
        <v>0</v>
      </c>
      <c r="F520" s="63">
        <f>'2. Termes '!G542</f>
        <v>0</v>
      </c>
      <c r="G520" s="80">
        <f>'2. Termes '!H542</f>
        <v>0</v>
      </c>
      <c r="H520" s="80">
        <f>'2. Termes '!I542</f>
        <v>0</v>
      </c>
      <c r="I520" s="64">
        <f>'2. Termes '!J542</f>
        <v>0</v>
      </c>
      <c r="J520" s="65">
        <f>'2. Termes '!U542</f>
        <v>0</v>
      </c>
      <c r="K520" s="70">
        <f>'2. Termes '!V542</f>
        <v>0</v>
      </c>
      <c r="L520" s="66">
        <f>'2. Termes '!W542</f>
        <v>0</v>
      </c>
      <c r="M520" s="66">
        <f>'2. Termes '!Z542</f>
        <v>0</v>
      </c>
      <c r="N520" s="67">
        <f>'2. Termes '!AC542</f>
        <v>0</v>
      </c>
      <c r="O520" s="81">
        <f>'2. Termes '!AJ542</f>
        <v>0</v>
      </c>
      <c r="P520" s="72">
        <f>'2. Termes '!AK542</f>
        <v>0</v>
      </c>
      <c r="Q520" s="71">
        <f>'2. Termes '!AL542</f>
        <v>0</v>
      </c>
      <c r="R520" s="158">
        <f>'2. Termes '!AG542</f>
        <v>0</v>
      </c>
    </row>
    <row r="521" spans="2:18" ht="25" customHeight="1" x14ac:dyDescent="0.35">
      <c r="B521" s="180" t="str">
        <f>IF(ISBLANK(Tableau25[[#This Row],[Date de signature]]),"",UPPER(TEXT(Tableau25[[#This Row],[Date de signature]],"AAAA")))</f>
        <v>1900</v>
      </c>
      <c r="C521" s="180" t="str">
        <f>IF(ISBLANK(Tableau25[[#This Row],[Date de signature]]),"",UPPER(TEXT(Tableau25[[#This Row],[Date de signature]],"mmm")))</f>
        <v>JANV</v>
      </c>
      <c r="D521" s="62">
        <f>'2. Termes '!C543</f>
        <v>0</v>
      </c>
      <c r="E521" s="82">
        <f>'2. Termes '!F543</f>
        <v>0</v>
      </c>
      <c r="F521" s="63">
        <f>'2. Termes '!G543</f>
        <v>0</v>
      </c>
      <c r="G521" s="80">
        <f>'2. Termes '!H543</f>
        <v>0</v>
      </c>
      <c r="H521" s="80">
        <f>'2. Termes '!I543</f>
        <v>0</v>
      </c>
      <c r="I521" s="64">
        <f>'2. Termes '!J543</f>
        <v>0</v>
      </c>
      <c r="J521" s="65">
        <f>'2. Termes '!U543</f>
        <v>0</v>
      </c>
      <c r="K521" s="70">
        <f>'2. Termes '!V543</f>
        <v>0</v>
      </c>
      <c r="L521" s="66">
        <f>'2. Termes '!W543</f>
        <v>0</v>
      </c>
      <c r="M521" s="66">
        <f>'2. Termes '!Z543</f>
        <v>0</v>
      </c>
      <c r="N521" s="67">
        <f>'2. Termes '!AC543</f>
        <v>0</v>
      </c>
      <c r="O521" s="81">
        <f>'2. Termes '!AJ543</f>
        <v>0</v>
      </c>
      <c r="P521" s="72">
        <f>'2. Termes '!AK543</f>
        <v>0</v>
      </c>
      <c r="Q521" s="71">
        <f>'2. Termes '!AL543</f>
        <v>0</v>
      </c>
      <c r="R521" s="158">
        <f>'2. Termes '!AG543</f>
        <v>0</v>
      </c>
    </row>
    <row r="522" spans="2:18" ht="25" customHeight="1" x14ac:dyDescent="0.35">
      <c r="B522" s="180" t="str">
        <f>IF(ISBLANK(Tableau25[[#This Row],[Date de signature]]),"",UPPER(TEXT(Tableau25[[#This Row],[Date de signature]],"AAAA")))</f>
        <v>1900</v>
      </c>
      <c r="C522" s="180" t="str">
        <f>IF(ISBLANK(Tableau25[[#This Row],[Date de signature]]),"",UPPER(TEXT(Tableau25[[#This Row],[Date de signature]],"mmm")))</f>
        <v>JANV</v>
      </c>
      <c r="D522" s="62">
        <f>'2. Termes '!C544</f>
        <v>0</v>
      </c>
      <c r="E522" s="82">
        <f>'2. Termes '!F544</f>
        <v>0</v>
      </c>
      <c r="F522" s="63">
        <f>'2. Termes '!G544</f>
        <v>0</v>
      </c>
      <c r="G522" s="80">
        <f>'2. Termes '!H544</f>
        <v>0</v>
      </c>
      <c r="H522" s="80">
        <f>'2. Termes '!I544</f>
        <v>0</v>
      </c>
      <c r="I522" s="64">
        <f>'2. Termes '!J544</f>
        <v>0</v>
      </c>
      <c r="J522" s="65">
        <f>'2. Termes '!U544</f>
        <v>0</v>
      </c>
      <c r="K522" s="70">
        <f>'2. Termes '!V544</f>
        <v>0</v>
      </c>
      <c r="L522" s="66">
        <f>'2. Termes '!W544</f>
        <v>0</v>
      </c>
      <c r="M522" s="66">
        <f>'2. Termes '!Z544</f>
        <v>0</v>
      </c>
      <c r="N522" s="67">
        <f>'2. Termes '!AC544</f>
        <v>0</v>
      </c>
      <c r="O522" s="81">
        <f>'2. Termes '!AJ544</f>
        <v>0</v>
      </c>
      <c r="P522" s="72">
        <f>'2. Termes '!AK544</f>
        <v>0</v>
      </c>
      <c r="Q522" s="71">
        <f>'2. Termes '!AL544</f>
        <v>0</v>
      </c>
      <c r="R522" s="158">
        <f>'2. Termes '!AG544</f>
        <v>0</v>
      </c>
    </row>
    <row r="523" spans="2:18" ht="25" customHeight="1" x14ac:dyDescent="0.35">
      <c r="B523" s="180" t="str">
        <f>IF(ISBLANK(Tableau25[[#This Row],[Date de signature]]),"",UPPER(TEXT(Tableau25[[#This Row],[Date de signature]],"AAAA")))</f>
        <v>1900</v>
      </c>
      <c r="C523" s="180" t="str">
        <f>IF(ISBLANK(Tableau25[[#This Row],[Date de signature]]),"",UPPER(TEXT(Tableau25[[#This Row],[Date de signature]],"mmm")))</f>
        <v>JANV</v>
      </c>
      <c r="D523" s="62">
        <f>'2. Termes '!C545</f>
        <v>0</v>
      </c>
      <c r="E523" s="82">
        <f>'2. Termes '!F545</f>
        <v>0</v>
      </c>
      <c r="F523" s="63">
        <f>'2. Termes '!G545</f>
        <v>0</v>
      </c>
      <c r="G523" s="80">
        <f>'2. Termes '!H545</f>
        <v>0</v>
      </c>
      <c r="H523" s="80">
        <f>'2. Termes '!I545</f>
        <v>0</v>
      </c>
      <c r="I523" s="64">
        <f>'2. Termes '!J545</f>
        <v>0</v>
      </c>
      <c r="J523" s="65">
        <f>'2. Termes '!U545</f>
        <v>0</v>
      </c>
      <c r="K523" s="70">
        <f>'2. Termes '!V545</f>
        <v>0</v>
      </c>
      <c r="L523" s="66">
        <f>'2. Termes '!W545</f>
        <v>0</v>
      </c>
      <c r="M523" s="66">
        <f>'2. Termes '!Z545</f>
        <v>0</v>
      </c>
      <c r="N523" s="67">
        <f>'2. Termes '!AC545</f>
        <v>0</v>
      </c>
      <c r="O523" s="81">
        <f>'2. Termes '!AJ545</f>
        <v>0</v>
      </c>
      <c r="P523" s="72">
        <f>'2. Termes '!AK545</f>
        <v>0</v>
      </c>
      <c r="Q523" s="71">
        <f>'2. Termes '!AL545</f>
        <v>0</v>
      </c>
      <c r="R523" s="158">
        <f>'2. Termes '!AG545</f>
        <v>0</v>
      </c>
    </row>
    <row r="524" spans="2:18" ht="25" customHeight="1" x14ac:dyDescent="0.35">
      <c r="B524" s="180" t="str">
        <f>IF(ISBLANK(Tableau25[[#This Row],[Date de signature]]),"",UPPER(TEXT(Tableau25[[#This Row],[Date de signature]],"AAAA")))</f>
        <v>1900</v>
      </c>
      <c r="C524" s="180" t="str">
        <f>IF(ISBLANK(Tableau25[[#This Row],[Date de signature]]),"",UPPER(TEXT(Tableau25[[#This Row],[Date de signature]],"mmm")))</f>
        <v>JANV</v>
      </c>
      <c r="D524" s="62">
        <f>'2. Termes '!C546</f>
        <v>0</v>
      </c>
      <c r="E524" s="82">
        <f>'2. Termes '!F546</f>
        <v>0</v>
      </c>
      <c r="F524" s="63">
        <f>'2. Termes '!G546</f>
        <v>0</v>
      </c>
      <c r="G524" s="80">
        <f>'2. Termes '!H546</f>
        <v>0</v>
      </c>
      <c r="H524" s="80">
        <f>'2. Termes '!I546</f>
        <v>0</v>
      </c>
      <c r="I524" s="64">
        <f>'2. Termes '!J546</f>
        <v>0</v>
      </c>
      <c r="J524" s="65">
        <f>'2. Termes '!U546</f>
        <v>0</v>
      </c>
      <c r="K524" s="70">
        <f>'2. Termes '!V546</f>
        <v>0</v>
      </c>
      <c r="L524" s="66">
        <f>'2. Termes '!W546</f>
        <v>0</v>
      </c>
      <c r="M524" s="66">
        <f>'2. Termes '!Z546</f>
        <v>0</v>
      </c>
      <c r="N524" s="67">
        <f>'2. Termes '!AC546</f>
        <v>0</v>
      </c>
      <c r="O524" s="81">
        <f>'2. Termes '!AJ546</f>
        <v>0</v>
      </c>
      <c r="P524" s="72">
        <f>'2. Termes '!AK546</f>
        <v>0</v>
      </c>
      <c r="Q524" s="71">
        <f>'2. Termes '!AL546</f>
        <v>0</v>
      </c>
      <c r="R524" s="158">
        <f>'2. Termes '!AG546</f>
        <v>0</v>
      </c>
    </row>
    <row r="525" spans="2:18" ht="25" customHeight="1" x14ac:dyDescent="0.35">
      <c r="B525" s="180" t="str">
        <f>IF(ISBLANK(Tableau25[[#This Row],[Date de signature]]),"",UPPER(TEXT(Tableau25[[#This Row],[Date de signature]],"AAAA")))</f>
        <v>1900</v>
      </c>
      <c r="C525" s="180" t="str">
        <f>IF(ISBLANK(Tableau25[[#This Row],[Date de signature]]),"",UPPER(TEXT(Tableau25[[#This Row],[Date de signature]],"mmm")))</f>
        <v>JANV</v>
      </c>
      <c r="D525" s="62">
        <f>'2. Termes '!C547</f>
        <v>0</v>
      </c>
      <c r="E525" s="82">
        <f>'2. Termes '!F547</f>
        <v>0</v>
      </c>
      <c r="F525" s="63">
        <f>'2. Termes '!G547</f>
        <v>0</v>
      </c>
      <c r="G525" s="80">
        <f>'2. Termes '!H547</f>
        <v>0</v>
      </c>
      <c r="H525" s="80">
        <f>'2. Termes '!I547</f>
        <v>0</v>
      </c>
      <c r="I525" s="64">
        <f>'2. Termes '!J547</f>
        <v>0</v>
      </c>
      <c r="J525" s="65">
        <f>'2. Termes '!U547</f>
        <v>0</v>
      </c>
      <c r="K525" s="70">
        <f>'2. Termes '!V547</f>
        <v>0</v>
      </c>
      <c r="L525" s="66">
        <f>'2. Termes '!W547</f>
        <v>0</v>
      </c>
      <c r="M525" s="66">
        <f>'2. Termes '!Z547</f>
        <v>0</v>
      </c>
      <c r="N525" s="67">
        <f>'2. Termes '!AC547</f>
        <v>0</v>
      </c>
      <c r="O525" s="81">
        <f>'2. Termes '!AJ547</f>
        <v>0</v>
      </c>
      <c r="P525" s="72">
        <f>'2. Termes '!AK547</f>
        <v>0</v>
      </c>
      <c r="Q525" s="71">
        <f>'2. Termes '!AL547</f>
        <v>0</v>
      </c>
      <c r="R525" s="158">
        <f>'2. Termes '!AG547</f>
        <v>0</v>
      </c>
    </row>
    <row r="526" spans="2:18" ht="25" customHeight="1" x14ac:dyDescent="0.35">
      <c r="B526" s="180" t="str">
        <f>IF(ISBLANK(Tableau25[[#This Row],[Date de signature]]),"",UPPER(TEXT(Tableau25[[#This Row],[Date de signature]],"AAAA")))</f>
        <v>1900</v>
      </c>
      <c r="C526" s="180" t="str">
        <f>IF(ISBLANK(Tableau25[[#This Row],[Date de signature]]),"",UPPER(TEXT(Tableau25[[#This Row],[Date de signature]],"mmm")))</f>
        <v>JANV</v>
      </c>
      <c r="D526" s="62">
        <f>'2. Termes '!C548</f>
        <v>0</v>
      </c>
      <c r="E526" s="82">
        <f>'2. Termes '!F548</f>
        <v>0</v>
      </c>
      <c r="F526" s="63">
        <f>'2. Termes '!G548</f>
        <v>0</v>
      </c>
      <c r="G526" s="80">
        <f>'2. Termes '!H548</f>
        <v>0</v>
      </c>
      <c r="H526" s="80">
        <f>'2. Termes '!I548</f>
        <v>0</v>
      </c>
      <c r="I526" s="64">
        <f>'2. Termes '!J548</f>
        <v>0</v>
      </c>
      <c r="J526" s="65">
        <f>'2. Termes '!U548</f>
        <v>0</v>
      </c>
      <c r="K526" s="70">
        <f>'2. Termes '!V548</f>
        <v>0</v>
      </c>
      <c r="L526" s="66">
        <f>'2. Termes '!W548</f>
        <v>0</v>
      </c>
      <c r="M526" s="66">
        <f>'2. Termes '!Z548</f>
        <v>0</v>
      </c>
      <c r="N526" s="67">
        <f>'2. Termes '!AC548</f>
        <v>0</v>
      </c>
      <c r="O526" s="81">
        <f>'2. Termes '!AJ548</f>
        <v>0</v>
      </c>
      <c r="P526" s="72">
        <f>'2. Termes '!AK548</f>
        <v>0</v>
      </c>
      <c r="Q526" s="71">
        <f>'2. Termes '!AL548</f>
        <v>0</v>
      </c>
      <c r="R526" s="158">
        <f>'2. Termes '!AG548</f>
        <v>0</v>
      </c>
    </row>
    <row r="527" spans="2:18" ht="25" customHeight="1" x14ac:dyDescent="0.35">
      <c r="B527" s="180" t="str">
        <f>IF(ISBLANK(Tableau25[[#This Row],[Date de signature]]),"",UPPER(TEXT(Tableau25[[#This Row],[Date de signature]],"AAAA")))</f>
        <v>1900</v>
      </c>
      <c r="C527" s="180" t="str">
        <f>IF(ISBLANK(Tableau25[[#This Row],[Date de signature]]),"",UPPER(TEXT(Tableau25[[#This Row],[Date de signature]],"mmm")))</f>
        <v>JANV</v>
      </c>
      <c r="D527" s="62">
        <f>'2. Termes '!C549</f>
        <v>0</v>
      </c>
      <c r="E527" s="82">
        <f>'2. Termes '!F549</f>
        <v>0</v>
      </c>
      <c r="F527" s="63">
        <f>'2. Termes '!G549</f>
        <v>0</v>
      </c>
      <c r="G527" s="80">
        <f>'2. Termes '!H549</f>
        <v>0</v>
      </c>
      <c r="H527" s="80">
        <f>'2. Termes '!I549</f>
        <v>0</v>
      </c>
      <c r="I527" s="64">
        <f>'2. Termes '!J549</f>
        <v>0</v>
      </c>
      <c r="J527" s="65">
        <f>'2. Termes '!U549</f>
        <v>0</v>
      </c>
      <c r="K527" s="70">
        <f>'2. Termes '!V549</f>
        <v>0</v>
      </c>
      <c r="L527" s="66">
        <f>'2. Termes '!W549</f>
        <v>0</v>
      </c>
      <c r="M527" s="66">
        <f>'2. Termes '!Z549</f>
        <v>0</v>
      </c>
      <c r="N527" s="67">
        <f>'2. Termes '!AC549</f>
        <v>0</v>
      </c>
      <c r="O527" s="81">
        <f>'2. Termes '!AJ549</f>
        <v>0</v>
      </c>
      <c r="P527" s="72">
        <f>'2. Termes '!AK549</f>
        <v>0</v>
      </c>
      <c r="Q527" s="71">
        <f>'2. Termes '!AL549</f>
        <v>0</v>
      </c>
      <c r="R527" s="158">
        <f>'2. Termes '!AG549</f>
        <v>0</v>
      </c>
    </row>
    <row r="528" spans="2:18" ht="25" customHeight="1" x14ac:dyDescent="0.35">
      <c r="B528" s="180" t="str">
        <f>IF(ISBLANK(Tableau25[[#This Row],[Date de signature]]),"",UPPER(TEXT(Tableau25[[#This Row],[Date de signature]],"AAAA")))</f>
        <v>1900</v>
      </c>
      <c r="C528" s="180" t="str">
        <f>IF(ISBLANK(Tableau25[[#This Row],[Date de signature]]),"",UPPER(TEXT(Tableau25[[#This Row],[Date de signature]],"mmm")))</f>
        <v>JANV</v>
      </c>
      <c r="D528" s="62">
        <f>'2. Termes '!C550</f>
        <v>0</v>
      </c>
      <c r="E528" s="82">
        <f>'2. Termes '!F550</f>
        <v>0</v>
      </c>
      <c r="F528" s="63">
        <f>'2. Termes '!G550</f>
        <v>0</v>
      </c>
      <c r="G528" s="80">
        <f>'2. Termes '!H550</f>
        <v>0</v>
      </c>
      <c r="H528" s="80">
        <f>'2. Termes '!I550</f>
        <v>0</v>
      </c>
      <c r="I528" s="64">
        <f>'2. Termes '!J550</f>
        <v>0</v>
      </c>
      <c r="J528" s="65">
        <f>'2. Termes '!U550</f>
        <v>0</v>
      </c>
      <c r="K528" s="70">
        <f>'2. Termes '!V550</f>
        <v>0</v>
      </c>
      <c r="L528" s="66">
        <f>'2. Termes '!W550</f>
        <v>0</v>
      </c>
      <c r="M528" s="66">
        <f>'2. Termes '!Z550</f>
        <v>0</v>
      </c>
      <c r="N528" s="67">
        <f>'2. Termes '!AC550</f>
        <v>0</v>
      </c>
      <c r="O528" s="81">
        <f>'2. Termes '!AJ550</f>
        <v>0</v>
      </c>
      <c r="P528" s="72">
        <f>'2. Termes '!AK550</f>
        <v>0</v>
      </c>
      <c r="Q528" s="71">
        <f>'2. Termes '!AL550</f>
        <v>0</v>
      </c>
      <c r="R528" s="158">
        <f>'2. Termes '!AG550</f>
        <v>0</v>
      </c>
    </row>
    <row r="529" spans="2:18" ht="25" customHeight="1" x14ac:dyDescent="0.35">
      <c r="B529" s="180" t="str">
        <f>IF(ISBLANK(Tableau25[[#This Row],[Date de signature]]),"",UPPER(TEXT(Tableau25[[#This Row],[Date de signature]],"AAAA")))</f>
        <v>1900</v>
      </c>
      <c r="C529" s="180" t="str">
        <f>IF(ISBLANK(Tableau25[[#This Row],[Date de signature]]),"",UPPER(TEXT(Tableau25[[#This Row],[Date de signature]],"mmm")))</f>
        <v>JANV</v>
      </c>
      <c r="D529" s="62">
        <f>'2. Termes '!C551</f>
        <v>0</v>
      </c>
      <c r="E529" s="82">
        <f>'2. Termes '!F551</f>
        <v>0</v>
      </c>
      <c r="F529" s="63">
        <f>'2. Termes '!G551</f>
        <v>0</v>
      </c>
      <c r="G529" s="80">
        <f>'2. Termes '!H551</f>
        <v>0</v>
      </c>
      <c r="H529" s="80">
        <f>'2. Termes '!I551</f>
        <v>0</v>
      </c>
      <c r="I529" s="64">
        <f>'2. Termes '!J551</f>
        <v>0</v>
      </c>
      <c r="J529" s="65">
        <f>'2. Termes '!U551</f>
        <v>0</v>
      </c>
      <c r="K529" s="70">
        <f>'2. Termes '!V551</f>
        <v>0</v>
      </c>
      <c r="L529" s="66">
        <f>'2. Termes '!W551</f>
        <v>0</v>
      </c>
      <c r="M529" s="66">
        <f>'2. Termes '!Z551</f>
        <v>0</v>
      </c>
      <c r="N529" s="67">
        <f>'2. Termes '!AC551</f>
        <v>0</v>
      </c>
      <c r="O529" s="81">
        <f>'2. Termes '!AJ551</f>
        <v>0</v>
      </c>
      <c r="P529" s="72">
        <f>'2. Termes '!AK551</f>
        <v>0</v>
      </c>
      <c r="Q529" s="71">
        <f>'2. Termes '!AL551</f>
        <v>0</v>
      </c>
      <c r="R529" s="158">
        <f>'2. Termes '!AG551</f>
        <v>0</v>
      </c>
    </row>
    <row r="530" spans="2:18" ht="25" customHeight="1" x14ac:dyDescent="0.35">
      <c r="B530" s="180" t="str">
        <f>IF(ISBLANK(Tableau25[[#This Row],[Date de signature]]),"",UPPER(TEXT(Tableau25[[#This Row],[Date de signature]],"AAAA")))</f>
        <v>1900</v>
      </c>
      <c r="C530" s="180" t="str">
        <f>IF(ISBLANK(Tableau25[[#This Row],[Date de signature]]),"",UPPER(TEXT(Tableau25[[#This Row],[Date de signature]],"mmm")))</f>
        <v>JANV</v>
      </c>
      <c r="D530" s="62">
        <f>'2. Termes '!C552</f>
        <v>0</v>
      </c>
      <c r="E530" s="82">
        <f>'2. Termes '!F552</f>
        <v>0</v>
      </c>
      <c r="F530" s="63">
        <f>'2. Termes '!G552</f>
        <v>0</v>
      </c>
      <c r="G530" s="80">
        <f>'2. Termes '!H552</f>
        <v>0</v>
      </c>
      <c r="H530" s="80">
        <f>'2. Termes '!I552</f>
        <v>0</v>
      </c>
      <c r="I530" s="64">
        <f>'2. Termes '!J552</f>
        <v>0</v>
      </c>
      <c r="J530" s="65">
        <f>'2. Termes '!U552</f>
        <v>0</v>
      </c>
      <c r="K530" s="70">
        <f>'2. Termes '!V552</f>
        <v>0</v>
      </c>
      <c r="L530" s="66">
        <f>'2. Termes '!W552</f>
        <v>0</v>
      </c>
      <c r="M530" s="66">
        <f>'2. Termes '!Z552</f>
        <v>0</v>
      </c>
      <c r="N530" s="67">
        <f>'2. Termes '!AC552</f>
        <v>0</v>
      </c>
      <c r="O530" s="81">
        <f>'2. Termes '!AJ552</f>
        <v>0</v>
      </c>
      <c r="P530" s="72">
        <f>'2. Termes '!AK552</f>
        <v>0</v>
      </c>
      <c r="Q530" s="71">
        <f>'2. Termes '!AL552</f>
        <v>0</v>
      </c>
      <c r="R530" s="158">
        <f>'2. Termes '!AG552</f>
        <v>0</v>
      </c>
    </row>
    <row r="531" spans="2:18" ht="25" customHeight="1" x14ac:dyDescent="0.35">
      <c r="B531" s="180" t="str">
        <f>IF(ISBLANK(Tableau25[[#This Row],[Date de signature]]),"",UPPER(TEXT(Tableau25[[#This Row],[Date de signature]],"AAAA")))</f>
        <v>1900</v>
      </c>
      <c r="C531" s="180" t="str">
        <f>IF(ISBLANK(Tableau25[[#This Row],[Date de signature]]),"",UPPER(TEXT(Tableau25[[#This Row],[Date de signature]],"mmm")))</f>
        <v>JANV</v>
      </c>
      <c r="D531" s="62">
        <f>'2. Termes '!C553</f>
        <v>0</v>
      </c>
      <c r="E531" s="82">
        <f>'2. Termes '!F553</f>
        <v>0</v>
      </c>
      <c r="F531" s="63">
        <f>'2. Termes '!G553</f>
        <v>0</v>
      </c>
      <c r="G531" s="80">
        <f>'2. Termes '!H553</f>
        <v>0</v>
      </c>
      <c r="H531" s="80">
        <f>'2. Termes '!I553</f>
        <v>0</v>
      </c>
      <c r="I531" s="64">
        <f>'2. Termes '!J553</f>
        <v>0</v>
      </c>
      <c r="J531" s="65">
        <f>'2. Termes '!U553</f>
        <v>0</v>
      </c>
      <c r="K531" s="70">
        <f>'2. Termes '!V553</f>
        <v>0</v>
      </c>
      <c r="L531" s="66">
        <f>'2. Termes '!W553</f>
        <v>0</v>
      </c>
      <c r="M531" s="66">
        <f>'2. Termes '!Z553</f>
        <v>0</v>
      </c>
      <c r="N531" s="67">
        <f>'2. Termes '!AC553</f>
        <v>0</v>
      </c>
      <c r="O531" s="81">
        <f>'2. Termes '!AJ553</f>
        <v>0</v>
      </c>
      <c r="P531" s="72">
        <f>'2. Termes '!AK553</f>
        <v>0</v>
      </c>
      <c r="Q531" s="71">
        <f>'2. Termes '!AL553</f>
        <v>0</v>
      </c>
      <c r="R531" s="158">
        <f>'2. Termes '!AG553</f>
        <v>0</v>
      </c>
    </row>
    <row r="532" spans="2:18" ht="25" customHeight="1" x14ac:dyDescent="0.35">
      <c r="B532" s="180" t="str">
        <f>IF(ISBLANK(Tableau25[[#This Row],[Date de signature]]),"",UPPER(TEXT(Tableau25[[#This Row],[Date de signature]],"AAAA")))</f>
        <v>1900</v>
      </c>
      <c r="C532" s="180" t="str">
        <f>IF(ISBLANK(Tableau25[[#This Row],[Date de signature]]),"",UPPER(TEXT(Tableau25[[#This Row],[Date de signature]],"mmm")))</f>
        <v>JANV</v>
      </c>
      <c r="D532" s="62">
        <f>'2. Termes '!C554</f>
        <v>0</v>
      </c>
      <c r="E532" s="82">
        <f>'2. Termes '!F554</f>
        <v>0</v>
      </c>
      <c r="F532" s="63">
        <f>'2. Termes '!G554</f>
        <v>0</v>
      </c>
      <c r="G532" s="80">
        <f>'2. Termes '!H554</f>
        <v>0</v>
      </c>
      <c r="H532" s="80">
        <f>'2. Termes '!I554</f>
        <v>0</v>
      </c>
      <c r="I532" s="64">
        <f>'2. Termes '!J554</f>
        <v>0</v>
      </c>
      <c r="J532" s="65">
        <f>'2. Termes '!U554</f>
        <v>0</v>
      </c>
      <c r="K532" s="70">
        <f>'2. Termes '!V554</f>
        <v>0</v>
      </c>
      <c r="L532" s="66">
        <f>'2. Termes '!W554</f>
        <v>0</v>
      </c>
      <c r="M532" s="66">
        <f>'2. Termes '!Z554</f>
        <v>0</v>
      </c>
      <c r="N532" s="67">
        <f>'2. Termes '!AC554</f>
        <v>0</v>
      </c>
      <c r="O532" s="81">
        <f>'2. Termes '!AJ554</f>
        <v>0</v>
      </c>
      <c r="P532" s="72">
        <f>'2. Termes '!AK554</f>
        <v>0</v>
      </c>
      <c r="Q532" s="71">
        <f>'2. Termes '!AL554</f>
        <v>0</v>
      </c>
      <c r="R532" s="158">
        <f>'2. Termes '!AG554</f>
        <v>0</v>
      </c>
    </row>
    <row r="533" spans="2:18" ht="25" customHeight="1" x14ac:dyDescent="0.35">
      <c r="B533" s="180" t="str">
        <f>IF(ISBLANK(Tableau25[[#This Row],[Date de signature]]),"",UPPER(TEXT(Tableau25[[#This Row],[Date de signature]],"AAAA")))</f>
        <v>1900</v>
      </c>
      <c r="C533" s="180" t="str">
        <f>IF(ISBLANK(Tableau25[[#This Row],[Date de signature]]),"",UPPER(TEXT(Tableau25[[#This Row],[Date de signature]],"mmm")))</f>
        <v>JANV</v>
      </c>
      <c r="D533" s="62">
        <f>'2. Termes '!C555</f>
        <v>0</v>
      </c>
      <c r="E533" s="82">
        <f>'2. Termes '!F555</f>
        <v>0</v>
      </c>
      <c r="F533" s="63">
        <f>'2. Termes '!G555</f>
        <v>0</v>
      </c>
      <c r="G533" s="80">
        <f>'2. Termes '!H555</f>
        <v>0</v>
      </c>
      <c r="H533" s="80">
        <f>'2. Termes '!I555</f>
        <v>0</v>
      </c>
      <c r="I533" s="64">
        <f>'2. Termes '!J555</f>
        <v>0</v>
      </c>
      <c r="J533" s="65">
        <f>'2. Termes '!U555</f>
        <v>0</v>
      </c>
      <c r="K533" s="70">
        <f>'2. Termes '!V555</f>
        <v>0</v>
      </c>
      <c r="L533" s="66">
        <f>'2. Termes '!W555</f>
        <v>0</v>
      </c>
      <c r="M533" s="66">
        <f>'2. Termes '!Z555</f>
        <v>0</v>
      </c>
      <c r="N533" s="67">
        <f>'2. Termes '!AC555</f>
        <v>0</v>
      </c>
      <c r="O533" s="81">
        <f>'2. Termes '!AJ555</f>
        <v>0</v>
      </c>
      <c r="P533" s="72">
        <f>'2. Termes '!AK555</f>
        <v>0</v>
      </c>
      <c r="Q533" s="71">
        <f>'2. Termes '!AL555</f>
        <v>0</v>
      </c>
      <c r="R533" s="158">
        <f>'2. Termes '!AG555</f>
        <v>0</v>
      </c>
    </row>
    <row r="534" spans="2:18" ht="25" customHeight="1" x14ac:dyDescent="0.35">
      <c r="B534" s="180" t="str">
        <f>IF(ISBLANK(Tableau25[[#This Row],[Date de signature]]),"",UPPER(TEXT(Tableau25[[#This Row],[Date de signature]],"AAAA")))</f>
        <v>1900</v>
      </c>
      <c r="C534" s="180" t="str">
        <f>IF(ISBLANK(Tableau25[[#This Row],[Date de signature]]),"",UPPER(TEXT(Tableau25[[#This Row],[Date de signature]],"mmm")))</f>
        <v>JANV</v>
      </c>
      <c r="D534" s="62">
        <f>'2. Termes '!C556</f>
        <v>0</v>
      </c>
      <c r="E534" s="82">
        <f>'2. Termes '!F556</f>
        <v>0</v>
      </c>
      <c r="F534" s="63">
        <f>'2. Termes '!G556</f>
        <v>0</v>
      </c>
      <c r="G534" s="80">
        <f>'2. Termes '!H556</f>
        <v>0</v>
      </c>
      <c r="H534" s="80">
        <f>'2. Termes '!I556</f>
        <v>0</v>
      </c>
      <c r="I534" s="64">
        <f>'2. Termes '!J556</f>
        <v>0</v>
      </c>
      <c r="J534" s="65">
        <f>'2. Termes '!U556</f>
        <v>0</v>
      </c>
      <c r="K534" s="70">
        <f>'2. Termes '!V556</f>
        <v>0</v>
      </c>
      <c r="L534" s="66">
        <f>'2. Termes '!W556</f>
        <v>0</v>
      </c>
      <c r="M534" s="66">
        <f>'2. Termes '!Z556</f>
        <v>0</v>
      </c>
      <c r="N534" s="67">
        <f>'2. Termes '!AC556</f>
        <v>0</v>
      </c>
      <c r="O534" s="81">
        <f>'2. Termes '!AJ556</f>
        <v>0</v>
      </c>
      <c r="P534" s="72">
        <f>'2. Termes '!AK556</f>
        <v>0</v>
      </c>
      <c r="Q534" s="71">
        <f>'2. Termes '!AL556</f>
        <v>0</v>
      </c>
      <c r="R534" s="158">
        <f>'2. Termes '!AG556</f>
        <v>0</v>
      </c>
    </row>
    <row r="535" spans="2:18" ht="25" customHeight="1" x14ac:dyDescent="0.35">
      <c r="B535" s="180" t="str">
        <f>IF(ISBLANK(Tableau25[[#This Row],[Date de signature]]),"",UPPER(TEXT(Tableau25[[#This Row],[Date de signature]],"AAAA")))</f>
        <v>1900</v>
      </c>
      <c r="C535" s="180" t="str">
        <f>IF(ISBLANK(Tableau25[[#This Row],[Date de signature]]),"",UPPER(TEXT(Tableau25[[#This Row],[Date de signature]],"mmm")))</f>
        <v>JANV</v>
      </c>
      <c r="D535" s="62">
        <f>'2. Termes '!C557</f>
        <v>0</v>
      </c>
      <c r="E535" s="82">
        <f>'2. Termes '!F557</f>
        <v>0</v>
      </c>
      <c r="F535" s="63">
        <f>'2. Termes '!G557</f>
        <v>0</v>
      </c>
      <c r="G535" s="80">
        <f>'2. Termes '!H557</f>
        <v>0</v>
      </c>
      <c r="H535" s="80">
        <f>'2. Termes '!I557</f>
        <v>0</v>
      </c>
      <c r="I535" s="64">
        <f>'2. Termes '!J557</f>
        <v>0</v>
      </c>
      <c r="J535" s="65">
        <f>'2. Termes '!U557</f>
        <v>0</v>
      </c>
      <c r="K535" s="70">
        <f>'2. Termes '!V557</f>
        <v>0</v>
      </c>
      <c r="L535" s="66">
        <f>'2. Termes '!W557</f>
        <v>0</v>
      </c>
      <c r="M535" s="66">
        <f>'2. Termes '!Z557</f>
        <v>0</v>
      </c>
      <c r="N535" s="67">
        <f>'2. Termes '!AC557</f>
        <v>0</v>
      </c>
      <c r="O535" s="81">
        <f>'2. Termes '!AJ557</f>
        <v>0</v>
      </c>
      <c r="P535" s="72">
        <f>'2. Termes '!AK557</f>
        <v>0</v>
      </c>
      <c r="Q535" s="71">
        <f>'2. Termes '!AL557</f>
        <v>0</v>
      </c>
      <c r="R535" s="158">
        <f>'2. Termes '!AG557</f>
        <v>0</v>
      </c>
    </row>
    <row r="536" spans="2:18" ht="25" customHeight="1" x14ac:dyDescent="0.35">
      <c r="B536" s="180" t="str">
        <f>IF(ISBLANK(Tableau25[[#This Row],[Date de signature]]),"",UPPER(TEXT(Tableau25[[#This Row],[Date de signature]],"AAAA")))</f>
        <v>1900</v>
      </c>
      <c r="C536" s="180" t="str">
        <f>IF(ISBLANK(Tableau25[[#This Row],[Date de signature]]),"",UPPER(TEXT(Tableau25[[#This Row],[Date de signature]],"mmm")))</f>
        <v>JANV</v>
      </c>
      <c r="D536" s="62">
        <f>'2. Termes '!C558</f>
        <v>0</v>
      </c>
      <c r="E536" s="82">
        <f>'2. Termes '!F558</f>
        <v>0</v>
      </c>
      <c r="F536" s="63">
        <f>'2. Termes '!G558</f>
        <v>0</v>
      </c>
      <c r="G536" s="80">
        <f>'2. Termes '!H558</f>
        <v>0</v>
      </c>
      <c r="H536" s="80">
        <f>'2. Termes '!I558</f>
        <v>0</v>
      </c>
      <c r="I536" s="64">
        <f>'2. Termes '!J558</f>
        <v>0</v>
      </c>
      <c r="J536" s="65">
        <f>'2. Termes '!U558</f>
        <v>0</v>
      </c>
      <c r="K536" s="70">
        <f>'2. Termes '!V558</f>
        <v>0</v>
      </c>
      <c r="L536" s="66">
        <f>'2. Termes '!W558</f>
        <v>0</v>
      </c>
      <c r="M536" s="66">
        <f>'2. Termes '!Z558</f>
        <v>0</v>
      </c>
      <c r="N536" s="67">
        <f>'2. Termes '!AC558</f>
        <v>0</v>
      </c>
      <c r="O536" s="81">
        <f>'2. Termes '!AJ558</f>
        <v>0</v>
      </c>
      <c r="P536" s="72">
        <f>'2. Termes '!AK558</f>
        <v>0</v>
      </c>
      <c r="Q536" s="71">
        <f>'2. Termes '!AL558</f>
        <v>0</v>
      </c>
      <c r="R536" s="158">
        <f>'2. Termes '!AG558</f>
        <v>0</v>
      </c>
    </row>
    <row r="537" spans="2:18" ht="25" customHeight="1" x14ac:dyDescent="0.35">
      <c r="B537" s="180" t="str">
        <f>IF(ISBLANK(Tableau25[[#This Row],[Date de signature]]),"",UPPER(TEXT(Tableau25[[#This Row],[Date de signature]],"AAAA")))</f>
        <v>1900</v>
      </c>
      <c r="C537" s="180" t="str">
        <f>IF(ISBLANK(Tableau25[[#This Row],[Date de signature]]),"",UPPER(TEXT(Tableau25[[#This Row],[Date de signature]],"mmm")))</f>
        <v>JANV</v>
      </c>
      <c r="D537" s="62">
        <f>'2. Termes '!C559</f>
        <v>0</v>
      </c>
      <c r="E537" s="82">
        <f>'2. Termes '!F559</f>
        <v>0</v>
      </c>
      <c r="F537" s="63">
        <f>'2. Termes '!G559</f>
        <v>0</v>
      </c>
      <c r="G537" s="80">
        <f>'2. Termes '!H559</f>
        <v>0</v>
      </c>
      <c r="H537" s="80">
        <f>'2. Termes '!I559</f>
        <v>0</v>
      </c>
      <c r="I537" s="64">
        <f>'2. Termes '!J559</f>
        <v>0</v>
      </c>
      <c r="J537" s="65">
        <f>'2. Termes '!U559</f>
        <v>0</v>
      </c>
      <c r="K537" s="70">
        <f>'2. Termes '!V559</f>
        <v>0</v>
      </c>
      <c r="L537" s="66">
        <f>'2. Termes '!W559</f>
        <v>0</v>
      </c>
      <c r="M537" s="66">
        <f>'2. Termes '!Z559</f>
        <v>0</v>
      </c>
      <c r="N537" s="67">
        <f>'2. Termes '!AC559</f>
        <v>0</v>
      </c>
      <c r="O537" s="81">
        <f>'2. Termes '!AJ559</f>
        <v>0</v>
      </c>
      <c r="P537" s="72">
        <f>'2. Termes '!AK559</f>
        <v>0</v>
      </c>
      <c r="Q537" s="71">
        <f>'2. Termes '!AL559</f>
        <v>0</v>
      </c>
      <c r="R537" s="158">
        <f>'2. Termes '!AG559</f>
        <v>0</v>
      </c>
    </row>
    <row r="538" spans="2:18" ht="25" customHeight="1" x14ac:dyDescent="0.35">
      <c r="B538" s="180" t="str">
        <f>IF(ISBLANK(Tableau25[[#This Row],[Date de signature]]),"",UPPER(TEXT(Tableau25[[#This Row],[Date de signature]],"AAAA")))</f>
        <v>1900</v>
      </c>
      <c r="C538" s="180" t="str">
        <f>IF(ISBLANK(Tableau25[[#This Row],[Date de signature]]),"",UPPER(TEXT(Tableau25[[#This Row],[Date de signature]],"mmm")))</f>
        <v>JANV</v>
      </c>
      <c r="D538" s="62">
        <f>'2. Termes '!C560</f>
        <v>0</v>
      </c>
      <c r="E538" s="82">
        <f>'2. Termes '!F560</f>
        <v>0</v>
      </c>
      <c r="F538" s="63">
        <f>'2. Termes '!G560</f>
        <v>0</v>
      </c>
      <c r="G538" s="80">
        <f>'2. Termes '!H560</f>
        <v>0</v>
      </c>
      <c r="H538" s="80">
        <f>'2. Termes '!I560</f>
        <v>0</v>
      </c>
      <c r="I538" s="64">
        <f>'2. Termes '!J560</f>
        <v>0</v>
      </c>
      <c r="J538" s="65">
        <f>'2. Termes '!U560</f>
        <v>0</v>
      </c>
      <c r="K538" s="70">
        <f>'2. Termes '!V560</f>
        <v>0</v>
      </c>
      <c r="L538" s="66">
        <f>'2. Termes '!W560</f>
        <v>0</v>
      </c>
      <c r="M538" s="66">
        <f>'2. Termes '!Z560</f>
        <v>0</v>
      </c>
      <c r="N538" s="67">
        <f>'2. Termes '!AC560</f>
        <v>0</v>
      </c>
      <c r="O538" s="81">
        <f>'2. Termes '!AJ560</f>
        <v>0</v>
      </c>
      <c r="P538" s="72">
        <f>'2. Termes '!AK560</f>
        <v>0</v>
      </c>
      <c r="Q538" s="71">
        <f>'2. Termes '!AL560</f>
        <v>0</v>
      </c>
      <c r="R538" s="158">
        <f>'2. Termes '!AG560</f>
        <v>0</v>
      </c>
    </row>
    <row r="539" spans="2:18" ht="25" customHeight="1" x14ac:dyDescent="0.35">
      <c r="B539" s="180" t="str">
        <f>IF(ISBLANK(Tableau25[[#This Row],[Date de signature]]),"",UPPER(TEXT(Tableau25[[#This Row],[Date de signature]],"AAAA")))</f>
        <v>1900</v>
      </c>
      <c r="C539" s="180" t="str">
        <f>IF(ISBLANK(Tableau25[[#This Row],[Date de signature]]),"",UPPER(TEXT(Tableau25[[#This Row],[Date de signature]],"mmm")))</f>
        <v>JANV</v>
      </c>
      <c r="D539" s="62">
        <f>'2. Termes '!C561</f>
        <v>0</v>
      </c>
      <c r="E539" s="82">
        <f>'2. Termes '!F561</f>
        <v>0</v>
      </c>
      <c r="F539" s="63">
        <f>'2. Termes '!G561</f>
        <v>0</v>
      </c>
      <c r="G539" s="80">
        <f>'2. Termes '!H561</f>
        <v>0</v>
      </c>
      <c r="H539" s="80">
        <f>'2. Termes '!I561</f>
        <v>0</v>
      </c>
      <c r="I539" s="64">
        <f>'2. Termes '!J561</f>
        <v>0</v>
      </c>
      <c r="J539" s="65">
        <f>'2. Termes '!U561</f>
        <v>0</v>
      </c>
      <c r="K539" s="70">
        <f>'2. Termes '!V561</f>
        <v>0</v>
      </c>
      <c r="L539" s="66">
        <f>'2. Termes '!W561</f>
        <v>0</v>
      </c>
      <c r="M539" s="66">
        <f>'2. Termes '!Z561</f>
        <v>0</v>
      </c>
      <c r="N539" s="67">
        <f>'2. Termes '!AC561</f>
        <v>0</v>
      </c>
      <c r="O539" s="81">
        <f>'2. Termes '!AJ561</f>
        <v>0</v>
      </c>
      <c r="P539" s="72">
        <f>'2. Termes '!AK561</f>
        <v>0</v>
      </c>
      <c r="Q539" s="71">
        <f>'2. Termes '!AL561</f>
        <v>0</v>
      </c>
      <c r="R539" s="158">
        <f>'2. Termes '!AG561</f>
        <v>0</v>
      </c>
    </row>
    <row r="540" spans="2:18" ht="25" customHeight="1" x14ac:dyDescent="0.35">
      <c r="B540" s="180" t="str">
        <f>IF(ISBLANK(Tableau25[[#This Row],[Date de signature]]),"",UPPER(TEXT(Tableau25[[#This Row],[Date de signature]],"AAAA")))</f>
        <v>1900</v>
      </c>
      <c r="C540" s="180" t="str">
        <f>IF(ISBLANK(Tableau25[[#This Row],[Date de signature]]),"",UPPER(TEXT(Tableau25[[#This Row],[Date de signature]],"mmm")))</f>
        <v>JANV</v>
      </c>
      <c r="D540" s="62">
        <f>'2. Termes '!C562</f>
        <v>0</v>
      </c>
      <c r="E540" s="82">
        <f>'2. Termes '!F562</f>
        <v>0</v>
      </c>
      <c r="F540" s="63">
        <f>'2. Termes '!G562</f>
        <v>0</v>
      </c>
      <c r="G540" s="80">
        <f>'2. Termes '!H562</f>
        <v>0</v>
      </c>
      <c r="H540" s="80">
        <f>'2. Termes '!I562</f>
        <v>0</v>
      </c>
      <c r="I540" s="64">
        <f>'2. Termes '!J562</f>
        <v>0</v>
      </c>
      <c r="J540" s="65">
        <f>'2. Termes '!U562</f>
        <v>0</v>
      </c>
      <c r="K540" s="70">
        <f>'2. Termes '!V562</f>
        <v>0</v>
      </c>
      <c r="L540" s="66">
        <f>'2. Termes '!W562</f>
        <v>0</v>
      </c>
      <c r="M540" s="66">
        <f>'2. Termes '!Z562</f>
        <v>0</v>
      </c>
      <c r="N540" s="67">
        <f>'2. Termes '!AC562</f>
        <v>0</v>
      </c>
      <c r="O540" s="81">
        <f>'2. Termes '!AJ562</f>
        <v>0</v>
      </c>
      <c r="P540" s="72">
        <f>'2. Termes '!AK562</f>
        <v>0</v>
      </c>
      <c r="Q540" s="71">
        <f>'2. Termes '!AL562</f>
        <v>0</v>
      </c>
      <c r="R540" s="158">
        <f>'2. Termes '!AG562</f>
        <v>0</v>
      </c>
    </row>
    <row r="541" spans="2:18" ht="25" customHeight="1" x14ac:dyDescent="0.35">
      <c r="B541" s="180" t="str">
        <f>IF(ISBLANK(Tableau25[[#This Row],[Date de signature]]),"",UPPER(TEXT(Tableau25[[#This Row],[Date de signature]],"AAAA")))</f>
        <v>1900</v>
      </c>
      <c r="C541" s="180" t="str">
        <f>IF(ISBLANK(Tableau25[[#This Row],[Date de signature]]),"",UPPER(TEXT(Tableau25[[#This Row],[Date de signature]],"mmm")))</f>
        <v>JANV</v>
      </c>
      <c r="D541" s="62">
        <f>'2. Termes '!C563</f>
        <v>0</v>
      </c>
      <c r="E541" s="82">
        <f>'2. Termes '!F563</f>
        <v>0</v>
      </c>
      <c r="F541" s="63">
        <f>'2. Termes '!G563</f>
        <v>0</v>
      </c>
      <c r="G541" s="80">
        <f>'2. Termes '!H563</f>
        <v>0</v>
      </c>
      <c r="H541" s="80">
        <f>'2. Termes '!I563</f>
        <v>0</v>
      </c>
      <c r="I541" s="64">
        <f>'2. Termes '!J563</f>
        <v>0</v>
      </c>
      <c r="J541" s="65">
        <f>'2. Termes '!U563</f>
        <v>0</v>
      </c>
      <c r="K541" s="70">
        <f>'2. Termes '!V563</f>
        <v>0</v>
      </c>
      <c r="L541" s="66">
        <f>'2. Termes '!W563</f>
        <v>0</v>
      </c>
      <c r="M541" s="66">
        <f>'2. Termes '!Z563</f>
        <v>0</v>
      </c>
      <c r="N541" s="67">
        <f>'2. Termes '!AC563</f>
        <v>0</v>
      </c>
      <c r="O541" s="81">
        <f>'2. Termes '!AJ563</f>
        <v>0</v>
      </c>
      <c r="P541" s="72">
        <f>'2. Termes '!AK563</f>
        <v>0</v>
      </c>
      <c r="Q541" s="71">
        <f>'2. Termes '!AL563</f>
        <v>0</v>
      </c>
      <c r="R541" s="158">
        <f>'2. Termes '!AG563</f>
        <v>0</v>
      </c>
    </row>
    <row r="542" spans="2:18" ht="25" customHeight="1" x14ac:dyDescent="0.35">
      <c r="B542" s="180" t="str">
        <f>IF(ISBLANK(Tableau25[[#This Row],[Date de signature]]),"",UPPER(TEXT(Tableau25[[#This Row],[Date de signature]],"AAAA")))</f>
        <v>1900</v>
      </c>
      <c r="C542" s="180" t="str">
        <f>IF(ISBLANK(Tableau25[[#This Row],[Date de signature]]),"",UPPER(TEXT(Tableau25[[#This Row],[Date de signature]],"mmm")))</f>
        <v>JANV</v>
      </c>
      <c r="D542" s="62">
        <f>'2. Termes '!C564</f>
        <v>0</v>
      </c>
      <c r="E542" s="82">
        <f>'2. Termes '!F564</f>
        <v>0</v>
      </c>
      <c r="F542" s="63">
        <f>'2. Termes '!G564</f>
        <v>0</v>
      </c>
      <c r="G542" s="80">
        <f>'2. Termes '!H564</f>
        <v>0</v>
      </c>
      <c r="H542" s="80">
        <f>'2. Termes '!I564</f>
        <v>0</v>
      </c>
      <c r="I542" s="64">
        <f>'2. Termes '!J564</f>
        <v>0</v>
      </c>
      <c r="J542" s="65">
        <f>'2. Termes '!U564</f>
        <v>0</v>
      </c>
      <c r="K542" s="70">
        <f>'2. Termes '!V564</f>
        <v>0</v>
      </c>
      <c r="L542" s="66">
        <f>'2. Termes '!W564</f>
        <v>0</v>
      </c>
      <c r="M542" s="66">
        <f>'2. Termes '!Z564</f>
        <v>0</v>
      </c>
      <c r="N542" s="67">
        <f>'2. Termes '!AC564</f>
        <v>0</v>
      </c>
      <c r="O542" s="81">
        <f>'2. Termes '!AJ564</f>
        <v>0</v>
      </c>
      <c r="P542" s="72">
        <f>'2. Termes '!AK564</f>
        <v>0</v>
      </c>
      <c r="Q542" s="71">
        <f>'2. Termes '!AL564</f>
        <v>0</v>
      </c>
      <c r="R542" s="158">
        <f>'2. Termes '!AG564</f>
        <v>0</v>
      </c>
    </row>
    <row r="543" spans="2:18" ht="25" customHeight="1" x14ac:dyDescent="0.35">
      <c r="B543" s="180" t="str">
        <f>IF(ISBLANK(Tableau25[[#This Row],[Date de signature]]),"",UPPER(TEXT(Tableau25[[#This Row],[Date de signature]],"AAAA")))</f>
        <v>1900</v>
      </c>
      <c r="C543" s="180" t="str">
        <f>IF(ISBLANK(Tableau25[[#This Row],[Date de signature]]),"",UPPER(TEXT(Tableau25[[#This Row],[Date de signature]],"mmm")))</f>
        <v>JANV</v>
      </c>
      <c r="D543" s="62">
        <f>'2. Termes '!C565</f>
        <v>0</v>
      </c>
      <c r="E543" s="82">
        <f>'2. Termes '!F565</f>
        <v>0</v>
      </c>
      <c r="F543" s="63">
        <f>'2. Termes '!G565</f>
        <v>0</v>
      </c>
      <c r="G543" s="80">
        <f>'2. Termes '!H565</f>
        <v>0</v>
      </c>
      <c r="H543" s="80">
        <f>'2. Termes '!I565</f>
        <v>0</v>
      </c>
      <c r="I543" s="64">
        <f>'2. Termes '!J565</f>
        <v>0</v>
      </c>
      <c r="J543" s="65">
        <f>'2. Termes '!U565</f>
        <v>0</v>
      </c>
      <c r="K543" s="70">
        <f>'2. Termes '!V565</f>
        <v>0</v>
      </c>
      <c r="L543" s="66">
        <f>'2. Termes '!W565</f>
        <v>0</v>
      </c>
      <c r="M543" s="66">
        <f>'2. Termes '!Z565</f>
        <v>0</v>
      </c>
      <c r="N543" s="67">
        <f>'2. Termes '!AC565</f>
        <v>0</v>
      </c>
      <c r="O543" s="81">
        <f>'2. Termes '!AJ565</f>
        <v>0</v>
      </c>
      <c r="P543" s="72">
        <f>'2. Termes '!AK565</f>
        <v>0</v>
      </c>
      <c r="Q543" s="71">
        <f>'2. Termes '!AL565</f>
        <v>0</v>
      </c>
      <c r="R543" s="158">
        <f>'2. Termes '!AG565</f>
        <v>0</v>
      </c>
    </row>
    <row r="544" spans="2:18" ht="25" customHeight="1" x14ac:dyDescent="0.35">
      <c r="B544" s="180" t="str">
        <f>IF(ISBLANK(Tableau25[[#This Row],[Date de signature]]),"",UPPER(TEXT(Tableau25[[#This Row],[Date de signature]],"AAAA")))</f>
        <v>1900</v>
      </c>
      <c r="C544" s="180" t="str">
        <f>IF(ISBLANK(Tableau25[[#This Row],[Date de signature]]),"",UPPER(TEXT(Tableau25[[#This Row],[Date de signature]],"mmm")))</f>
        <v>JANV</v>
      </c>
      <c r="D544" s="62">
        <f>'2. Termes '!C566</f>
        <v>0</v>
      </c>
      <c r="E544" s="82">
        <f>'2. Termes '!F566</f>
        <v>0</v>
      </c>
      <c r="F544" s="63">
        <f>'2. Termes '!G566</f>
        <v>0</v>
      </c>
      <c r="G544" s="80">
        <f>'2. Termes '!H566</f>
        <v>0</v>
      </c>
      <c r="H544" s="80">
        <f>'2. Termes '!I566</f>
        <v>0</v>
      </c>
      <c r="I544" s="64">
        <f>'2. Termes '!J566</f>
        <v>0</v>
      </c>
      <c r="J544" s="65">
        <f>'2. Termes '!U566</f>
        <v>0</v>
      </c>
      <c r="K544" s="70">
        <f>'2. Termes '!V566</f>
        <v>0</v>
      </c>
      <c r="L544" s="66">
        <f>'2. Termes '!W566</f>
        <v>0</v>
      </c>
      <c r="M544" s="66">
        <f>'2. Termes '!Z566</f>
        <v>0</v>
      </c>
      <c r="N544" s="67">
        <f>'2. Termes '!AC566</f>
        <v>0</v>
      </c>
      <c r="O544" s="81">
        <f>'2. Termes '!AJ566</f>
        <v>0</v>
      </c>
      <c r="P544" s="72">
        <f>'2. Termes '!AK566</f>
        <v>0</v>
      </c>
      <c r="Q544" s="71">
        <f>'2. Termes '!AL566</f>
        <v>0</v>
      </c>
      <c r="R544" s="158">
        <f>'2. Termes '!AG566</f>
        <v>0</v>
      </c>
    </row>
    <row r="545" spans="2:18" ht="25" customHeight="1" x14ac:dyDescent="0.35">
      <c r="B545" s="180" t="str">
        <f>IF(ISBLANK(Tableau25[[#This Row],[Date de signature]]),"",UPPER(TEXT(Tableau25[[#This Row],[Date de signature]],"AAAA")))</f>
        <v>1900</v>
      </c>
      <c r="C545" s="180" t="str">
        <f>IF(ISBLANK(Tableau25[[#This Row],[Date de signature]]),"",UPPER(TEXT(Tableau25[[#This Row],[Date de signature]],"mmm")))</f>
        <v>JANV</v>
      </c>
      <c r="D545" s="62">
        <f>'2. Termes '!C567</f>
        <v>0</v>
      </c>
      <c r="E545" s="82">
        <f>'2. Termes '!F567</f>
        <v>0</v>
      </c>
      <c r="F545" s="63">
        <f>'2. Termes '!G567</f>
        <v>0</v>
      </c>
      <c r="G545" s="80">
        <f>'2. Termes '!H567</f>
        <v>0</v>
      </c>
      <c r="H545" s="80">
        <f>'2. Termes '!I567</f>
        <v>0</v>
      </c>
      <c r="I545" s="64">
        <f>'2. Termes '!J567</f>
        <v>0</v>
      </c>
      <c r="J545" s="65">
        <f>'2. Termes '!U567</f>
        <v>0</v>
      </c>
      <c r="K545" s="70">
        <f>'2. Termes '!V567</f>
        <v>0</v>
      </c>
      <c r="L545" s="66">
        <f>'2. Termes '!W567</f>
        <v>0</v>
      </c>
      <c r="M545" s="66">
        <f>'2. Termes '!Z567</f>
        <v>0</v>
      </c>
      <c r="N545" s="67">
        <f>'2. Termes '!AC567</f>
        <v>0</v>
      </c>
      <c r="O545" s="81">
        <f>'2. Termes '!AJ567</f>
        <v>0</v>
      </c>
      <c r="P545" s="72">
        <f>'2. Termes '!AK567</f>
        <v>0</v>
      </c>
      <c r="Q545" s="71">
        <f>'2. Termes '!AL567</f>
        <v>0</v>
      </c>
      <c r="R545" s="158">
        <f>'2. Termes '!AG567</f>
        <v>0</v>
      </c>
    </row>
    <row r="546" spans="2:18" ht="25" customHeight="1" x14ac:dyDescent="0.35">
      <c r="B546" s="180" t="str">
        <f>IF(ISBLANK(Tableau25[[#This Row],[Date de signature]]),"",UPPER(TEXT(Tableau25[[#This Row],[Date de signature]],"AAAA")))</f>
        <v>1900</v>
      </c>
      <c r="C546" s="180" t="str">
        <f>IF(ISBLANK(Tableau25[[#This Row],[Date de signature]]),"",UPPER(TEXT(Tableau25[[#This Row],[Date de signature]],"mmm")))</f>
        <v>JANV</v>
      </c>
      <c r="D546" s="62">
        <f>'2. Termes '!C568</f>
        <v>0</v>
      </c>
      <c r="E546" s="82">
        <f>'2. Termes '!F568</f>
        <v>0</v>
      </c>
      <c r="F546" s="63">
        <f>'2. Termes '!G568</f>
        <v>0</v>
      </c>
      <c r="G546" s="80">
        <f>'2. Termes '!H568</f>
        <v>0</v>
      </c>
      <c r="H546" s="80">
        <f>'2. Termes '!I568</f>
        <v>0</v>
      </c>
      <c r="I546" s="64">
        <f>'2. Termes '!J568</f>
        <v>0</v>
      </c>
      <c r="J546" s="65">
        <f>'2. Termes '!U568</f>
        <v>0</v>
      </c>
      <c r="K546" s="70">
        <f>'2. Termes '!V568</f>
        <v>0</v>
      </c>
      <c r="L546" s="66">
        <f>'2. Termes '!W568</f>
        <v>0</v>
      </c>
      <c r="M546" s="66">
        <f>'2. Termes '!Z568</f>
        <v>0</v>
      </c>
      <c r="N546" s="67">
        <f>'2. Termes '!AC568</f>
        <v>0</v>
      </c>
      <c r="O546" s="81">
        <f>'2. Termes '!AJ568</f>
        <v>0</v>
      </c>
      <c r="P546" s="72">
        <f>'2. Termes '!AK568</f>
        <v>0</v>
      </c>
      <c r="Q546" s="71">
        <f>'2. Termes '!AL568</f>
        <v>0</v>
      </c>
      <c r="R546" s="158">
        <f>'2. Termes '!AG568</f>
        <v>0</v>
      </c>
    </row>
    <row r="547" spans="2:18" ht="25" customHeight="1" x14ac:dyDescent="0.35">
      <c r="B547" s="180" t="str">
        <f>IF(ISBLANK(Tableau25[[#This Row],[Date de signature]]),"",UPPER(TEXT(Tableau25[[#This Row],[Date de signature]],"AAAA")))</f>
        <v>1900</v>
      </c>
      <c r="C547" s="180" t="str">
        <f>IF(ISBLANK(Tableau25[[#This Row],[Date de signature]]),"",UPPER(TEXT(Tableau25[[#This Row],[Date de signature]],"mmm")))</f>
        <v>JANV</v>
      </c>
      <c r="D547" s="62">
        <f>'2. Termes '!C569</f>
        <v>0</v>
      </c>
      <c r="E547" s="82">
        <f>'2. Termes '!F569</f>
        <v>0</v>
      </c>
      <c r="F547" s="63">
        <f>'2. Termes '!G569</f>
        <v>0</v>
      </c>
      <c r="G547" s="80">
        <f>'2. Termes '!H569</f>
        <v>0</v>
      </c>
      <c r="H547" s="80">
        <f>'2. Termes '!I569</f>
        <v>0</v>
      </c>
      <c r="I547" s="64">
        <f>'2. Termes '!J569</f>
        <v>0</v>
      </c>
      <c r="J547" s="65">
        <f>'2. Termes '!U569</f>
        <v>0</v>
      </c>
      <c r="K547" s="70">
        <f>'2. Termes '!V569</f>
        <v>0</v>
      </c>
      <c r="L547" s="66">
        <f>'2. Termes '!W569</f>
        <v>0</v>
      </c>
      <c r="M547" s="66">
        <f>'2. Termes '!Z569</f>
        <v>0</v>
      </c>
      <c r="N547" s="67">
        <f>'2. Termes '!AC569</f>
        <v>0</v>
      </c>
      <c r="O547" s="81">
        <f>'2. Termes '!AJ569</f>
        <v>0</v>
      </c>
      <c r="P547" s="72">
        <f>'2. Termes '!AK569</f>
        <v>0</v>
      </c>
      <c r="Q547" s="71">
        <f>'2. Termes '!AL569</f>
        <v>0</v>
      </c>
      <c r="R547" s="158">
        <f>'2. Termes '!AG569</f>
        <v>0</v>
      </c>
    </row>
    <row r="548" spans="2:18" ht="25" customHeight="1" x14ac:dyDescent="0.35">
      <c r="B548" s="180" t="str">
        <f>IF(ISBLANK(Tableau25[[#This Row],[Date de signature]]),"",UPPER(TEXT(Tableau25[[#This Row],[Date de signature]],"AAAA")))</f>
        <v>1900</v>
      </c>
      <c r="C548" s="180" t="str">
        <f>IF(ISBLANK(Tableau25[[#This Row],[Date de signature]]),"",UPPER(TEXT(Tableau25[[#This Row],[Date de signature]],"mmm")))</f>
        <v>JANV</v>
      </c>
      <c r="D548" s="62">
        <f>'2. Termes '!C570</f>
        <v>0</v>
      </c>
      <c r="E548" s="82">
        <f>'2. Termes '!F570</f>
        <v>0</v>
      </c>
      <c r="F548" s="63">
        <f>'2. Termes '!G570</f>
        <v>0</v>
      </c>
      <c r="G548" s="80">
        <f>'2. Termes '!H570</f>
        <v>0</v>
      </c>
      <c r="H548" s="80">
        <f>'2. Termes '!I570</f>
        <v>0</v>
      </c>
      <c r="I548" s="64">
        <f>'2. Termes '!J570</f>
        <v>0</v>
      </c>
      <c r="J548" s="65">
        <f>'2. Termes '!U570</f>
        <v>0</v>
      </c>
      <c r="K548" s="70">
        <f>'2. Termes '!V570</f>
        <v>0</v>
      </c>
      <c r="L548" s="66">
        <f>'2. Termes '!W570</f>
        <v>0</v>
      </c>
      <c r="M548" s="66">
        <f>'2. Termes '!Z570</f>
        <v>0</v>
      </c>
      <c r="N548" s="67">
        <f>'2. Termes '!AC570</f>
        <v>0</v>
      </c>
      <c r="O548" s="81">
        <f>'2. Termes '!AJ570</f>
        <v>0</v>
      </c>
      <c r="P548" s="72">
        <f>'2. Termes '!AK570</f>
        <v>0</v>
      </c>
      <c r="Q548" s="71">
        <f>'2. Termes '!AL570</f>
        <v>0</v>
      </c>
      <c r="R548" s="158">
        <f>'2. Termes '!AG570</f>
        <v>0</v>
      </c>
    </row>
    <row r="549" spans="2:18" ht="25" customHeight="1" x14ac:dyDescent="0.35">
      <c r="B549" s="180" t="str">
        <f>IF(ISBLANK(Tableau25[[#This Row],[Date de signature]]),"",UPPER(TEXT(Tableau25[[#This Row],[Date de signature]],"AAAA")))</f>
        <v>1900</v>
      </c>
      <c r="C549" s="180" t="str">
        <f>IF(ISBLANK(Tableau25[[#This Row],[Date de signature]]),"",UPPER(TEXT(Tableau25[[#This Row],[Date de signature]],"mmm")))</f>
        <v>JANV</v>
      </c>
      <c r="D549" s="62">
        <f>'2. Termes '!C571</f>
        <v>0</v>
      </c>
      <c r="E549" s="82">
        <f>'2. Termes '!F571</f>
        <v>0</v>
      </c>
      <c r="F549" s="63">
        <f>'2. Termes '!G571</f>
        <v>0</v>
      </c>
      <c r="G549" s="80">
        <f>'2. Termes '!H571</f>
        <v>0</v>
      </c>
      <c r="H549" s="80">
        <f>'2. Termes '!I571</f>
        <v>0</v>
      </c>
      <c r="I549" s="64">
        <f>'2. Termes '!J571</f>
        <v>0</v>
      </c>
      <c r="J549" s="65">
        <f>'2. Termes '!U571</f>
        <v>0</v>
      </c>
      <c r="K549" s="70">
        <f>'2. Termes '!V571</f>
        <v>0</v>
      </c>
      <c r="L549" s="66">
        <f>'2. Termes '!W571</f>
        <v>0</v>
      </c>
      <c r="M549" s="66">
        <f>'2. Termes '!Z571</f>
        <v>0</v>
      </c>
      <c r="N549" s="67">
        <f>'2. Termes '!AC571</f>
        <v>0</v>
      </c>
      <c r="O549" s="81">
        <f>'2. Termes '!AJ571</f>
        <v>0</v>
      </c>
      <c r="P549" s="72">
        <f>'2. Termes '!AK571</f>
        <v>0</v>
      </c>
      <c r="Q549" s="71">
        <f>'2. Termes '!AL571</f>
        <v>0</v>
      </c>
      <c r="R549" s="158">
        <f>'2. Termes '!AG571</f>
        <v>0</v>
      </c>
    </row>
    <row r="550" spans="2:18" ht="25" customHeight="1" x14ac:dyDescent="0.35">
      <c r="B550" s="180" t="str">
        <f>IF(ISBLANK(Tableau25[[#This Row],[Date de signature]]),"",UPPER(TEXT(Tableau25[[#This Row],[Date de signature]],"AAAA")))</f>
        <v>1900</v>
      </c>
      <c r="C550" s="180" t="str">
        <f>IF(ISBLANK(Tableau25[[#This Row],[Date de signature]]),"",UPPER(TEXT(Tableau25[[#This Row],[Date de signature]],"mmm")))</f>
        <v>JANV</v>
      </c>
      <c r="D550" s="62">
        <f>'2. Termes '!C572</f>
        <v>0</v>
      </c>
      <c r="E550" s="82">
        <f>'2. Termes '!F572</f>
        <v>0</v>
      </c>
      <c r="F550" s="63">
        <f>'2. Termes '!G572</f>
        <v>0</v>
      </c>
      <c r="G550" s="80">
        <f>'2. Termes '!H572</f>
        <v>0</v>
      </c>
      <c r="H550" s="80">
        <f>'2. Termes '!I572</f>
        <v>0</v>
      </c>
      <c r="I550" s="64">
        <f>'2. Termes '!J572</f>
        <v>0</v>
      </c>
      <c r="J550" s="65">
        <f>'2. Termes '!U572</f>
        <v>0</v>
      </c>
      <c r="K550" s="70">
        <f>'2. Termes '!V572</f>
        <v>0</v>
      </c>
      <c r="L550" s="66">
        <f>'2. Termes '!W572</f>
        <v>0</v>
      </c>
      <c r="M550" s="66">
        <f>'2. Termes '!Z572</f>
        <v>0</v>
      </c>
      <c r="N550" s="67">
        <f>'2. Termes '!AC572</f>
        <v>0</v>
      </c>
      <c r="O550" s="81">
        <f>'2. Termes '!AJ572</f>
        <v>0</v>
      </c>
      <c r="P550" s="72">
        <f>'2. Termes '!AK572</f>
        <v>0</v>
      </c>
      <c r="Q550" s="71">
        <f>'2. Termes '!AL572</f>
        <v>0</v>
      </c>
      <c r="R550" s="158">
        <f>'2. Termes '!AG572</f>
        <v>0</v>
      </c>
    </row>
    <row r="551" spans="2:18" ht="25" customHeight="1" x14ac:dyDescent="0.35">
      <c r="B551" s="180" t="str">
        <f>IF(ISBLANK(Tableau25[[#This Row],[Date de signature]]),"",UPPER(TEXT(Tableau25[[#This Row],[Date de signature]],"AAAA")))</f>
        <v>1900</v>
      </c>
      <c r="C551" s="180" t="str">
        <f>IF(ISBLANK(Tableau25[[#This Row],[Date de signature]]),"",UPPER(TEXT(Tableau25[[#This Row],[Date de signature]],"mmm")))</f>
        <v>JANV</v>
      </c>
      <c r="D551" s="62">
        <f>'2. Termes '!C573</f>
        <v>0</v>
      </c>
      <c r="E551" s="82">
        <f>'2. Termes '!F573</f>
        <v>0</v>
      </c>
      <c r="F551" s="63">
        <f>'2. Termes '!G573</f>
        <v>0</v>
      </c>
      <c r="G551" s="80">
        <f>'2. Termes '!H573</f>
        <v>0</v>
      </c>
      <c r="H551" s="80">
        <f>'2. Termes '!I573</f>
        <v>0</v>
      </c>
      <c r="I551" s="64">
        <f>'2. Termes '!J573</f>
        <v>0</v>
      </c>
      <c r="J551" s="65">
        <f>'2. Termes '!U573</f>
        <v>0</v>
      </c>
      <c r="K551" s="70">
        <f>'2. Termes '!V573</f>
        <v>0</v>
      </c>
      <c r="L551" s="66">
        <f>'2. Termes '!W573</f>
        <v>0</v>
      </c>
      <c r="M551" s="66">
        <f>'2. Termes '!Z573</f>
        <v>0</v>
      </c>
      <c r="N551" s="67">
        <f>'2. Termes '!AC573</f>
        <v>0</v>
      </c>
      <c r="O551" s="81">
        <f>'2. Termes '!AJ573</f>
        <v>0</v>
      </c>
      <c r="P551" s="72">
        <f>'2. Termes '!AK573</f>
        <v>0</v>
      </c>
      <c r="Q551" s="71">
        <f>'2. Termes '!AL573</f>
        <v>0</v>
      </c>
      <c r="R551" s="158">
        <f>'2. Termes '!AG573</f>
        <v>0</v>
      </c>
    </row>
    <row r="552" spans="2:18" ht="25" customHeight="1" x14ac:dyDescent="0.35">
      <c r="B552" s="180" t="str">
        <f>IF(ISBLANK(Tableau25[[#This Row],[Date de signature]]),"",UPPER(TEXT(Tableau25[[#This Row],[Date de signature]],"AAAA")))</f>
        <v>1900</v>
      </c>
      <c r="C552" s="180" t="str">
        <f>IF(ISBLANK(Tableau25[[#This Row],[Date de signature]]),"",UPPER(TEXT(Tableau25[[#This Row],[Date de signature]],"mmm")))</f>
        <v>JANV</v>
      </c>
      <c r="D552" s="62">
        <f>'2. Termes '!C574</f>
        <v>0</v>
      </c>
      <c r="E552" s="82">
        <f>'2. Termes '!F574</f>
        <v>0</v>
      </c>
      <c r="F552" s="63">
        <f>'2. Termes '!G574</f>
        <v>0</v>
      </c>
      <c r="G552" s="80">
        <f>'2. Termes '!H574</f>
        <v>0</v>
      </c>
      <c r="H552" s="80">
        <f>'2. Termes '!I574</f>
        <v>0</v>
      </c>
      <c r="I552" s="64">
        <f>'2. Termes '!J574</f>
        <v>0</v>
      </c>
      <c r="J552" s="65">
        <f>'2. Termes '!U574</f>
        <v>0</v>
      </c>
      <c r="K552" s="70">
        <f>'2. Termes '!V574</f>
        <v>0</v>
      </c>
      <c r="L552" s="66">
        <f>'2. Termes '!W574</f>
        <v>0</v>
      </c>
      <c r="M552" s="66">
        <f>'2. Termes '!Z574</f>
        <v>0</v>
      </c>
      <c r="N552" s="67">
        <f>'2. Termes '!AC574</f>
        <v>0</v>
      </c>
      <c r="O552" s="81">
        <f>'2. Termes '!AJ574</f>
        <v>0</v>
      </c>
      <c r="P552" s="72">
        <f>'2. Termes '!AK574</f>
        <v>0</v>
      </c>
      <c r="Q552" s="71">
        <f>'2. Termes '!AL574</f>
        <v>0</v>
      </c>
      <c r="R552" s="158">
        <f>'2. Termes '!AG574</f>
        <v>0</v>
      </c>
    </row>
    <row r="553" spans="2:18" ht="25" customHeight="1" x14ac:dyDescent="0.35">
      <c r="B553" s="180" t="str">
        <f>IF(ISBLANK(Tableau25[[#This Row],[Date de signature]]),"",UPPER(TEXT(Tableau25[[#This Row],[Date de signature]],"AAAA")))</f>
        <v>1900</v>
      </c>
      <c r="C553" s="180" t="str">
        <f>IF(ISBLANK(Tableau25[[#This Row],[Date de signature]]),"",UPPER(TEXT(Tableau25[[#This Row],[Date de signature]],"mmm")))</f>
        <v>JANV</v>
      </c>
      <c r="D553" s="62">
        <f>'2. Termes '!C575</f>
        <v>0</v>
      </c>
      <c r="E553" s="82">
        <f>'2. Termes '!F575</f>
        <v>0</v>
      </c>
      <c r="F553" s="63">
        <f>'2. Termes '!G575</f>
        <v>0</v>
      </c>
      <c r="G553" s="80">
        <f>'2. Termes '!H575</f>
        <v>0</v>
      </c>
      <c r="H553" s="80">
        <f>'2. Termes '!I575</f>
        <v>0</v>
      </c>
      <c r="I553" s="64">
        <f>'2. Termes '!J575</f>
        <v>0</v>
      </c>
      <c r="J553" s="65">
        <f>'2. Termes '!U575</f>
        <v>0</v>
      </c>
      <c r="K553" s="70">
        <f>'2. Termes '!V575</f>
        <v>0</v>
      </c>
      <c r="L553" s="66">
        <f>'2. Termes '!W575</f>
        <v>0</v>
      </c>
      <c r="M553" s="66">
        <f>'2. Termes '!Z575</f>
        <v>0</v>
      </c>
      <c r="N553" s="67">
        <f>'2. Termes '!AC575</f>
        <v>0</v>
      </c>
      <c r="O553" s="81">
        <f>'2. Termes '!AJ575</f>
        <v>0</v>
      </c>
      <c r="P553" s="72">
        <f>'2. Termes '!AK575</f>
        <v>0</v>
      </c>
      <c r="Q553" s="71">
        <f>'2. Termes '!AL575</f>
        <v>0</v>
      </c>
      <c r="R553" s="158">
        <f>'2. Termes '!AG575</f>
        <v>0</v>
      </c>
    </row>
    <row r="554" spans="2:18" ht="25" customHeight="1" x14ac:dyDescent="0.35">
      <c r="B554" s="180" t="str">
        <f>IF(ISBLANK(Tableau25[[#This Row],[Date de signature]]),"",UPPER(TEXT(Tableau25[[#This Row],[Date de signature]],"AAAA")))</f>
        <v>1900</v>
      </c>
      <c r="C554" s="180" t="str">
        <f>IF(ISBLANK(Tableau25[[#This Row],[Date de signature]]),"",UPPER(TEXT(Tableau25[[#This Row],[Date de signature]],"mmm")))</f>
        <v>JANV</v>
      </c>
      <c r="D554" s="62">
        <f>'2. Termes '!C576</f>
        <v>0</v>
      </c>
      <c r="E554" s="82">
        <f>'2. Termes '!F576</f>
        <v>0</v>
      </c>
      <c r="F554" s="63">
        <f>'2. Termes '!G576</f>
        <v>0</v>
      </c>
      <c r="G554" s="80">
        <f>'2. Termes '!H576</f>
        <v>0</v>
      </c>
      <c r="H554" s="80">
        <f>'2. Termes '!I576</f>
        <v>0</v>
      </c>
      <c r="I554" s="64">
        <f>'2. Termes '!J576</f>
        <v>0</v>
      </c>
      <c r="J554" s="65">
        <f>'2. Termes '!U576</f>
        <v>0</v>
      </c>
      <c r="K554" s="70">
        <f>'2. Termes '!V576</f>
        <v>0</v>
      </c>
      <c r="L554" s="66">
        <f>'2. Termes '!W576</f>
        <v>0</v>
      </c>
      <c r="M554" s="66">
        <f>'2. Termes '!Z576</f>
        <v>0</v>
      </c>
      <c r="N554" s="67">
        <f>'2. Termes '!AC576</f>
        <v>0</v>
      </c>
      <c r="O554" s="81">
        <f>'2. Termes '!AJ576</f>
        <v>0</v>
      </c>
      <c r="P554" s="72">
        <f>'2. Termes '!AK576</f>
        <v>0</v>
      </c>
      <c r="Q554" s="71">
        <f>'2. Termes '!AL576</f>
        <v>0</v>
      </c>
      <c r="R554" s="158">
        <f>'2. Termes '!AG576</f>
        <v>0</v>
      </c>
    </row>
    <row r="555" spans="2:18" ht="25" customHeight="1" x14ac:dyDescent="0.35">
      <c r="B555" s="180" t="str">
        <f>IF(ISBLANK(Tableau25[[#This Row],[Date de signature]]),"",UPPER(TEXT(Tableau25[[#This Row],[Date de signature]],"AAAA")))</f>
        <v>1900</v>
      </c>
      <c r="C555" s="180" t="str">
        <f>IF(ISBLANK(Tableau25[[#This Row],[Date de signature]]),"",UPPER(TEXT(Tableau25[[#This Row],[Date de signature]],"mmm")))</f>
        <v>JANV</v>
      </c>
      <c r="D555" s="62">
        <f>'2. Termes '!C577</f>
        <v>0</v>
      </c>
      <c r="E555" s="82">
        <f>'2. Termes '!F577</f>
        <v>0</v>
      </c>
      <c r="F555" s="63">
        <f>'2. Termes '!G577</f>
        <v>0</v>
      </c>
      <c r="G555" s="80">
        <f>'2. Termes '!H577</f>
        <v>0</v>
      </c>
      <c r="H555" s="80">
        <f>'2. Termes '!I577</f>
        <v>0</v>
      </c>
      <c r="I555" s="64">
        <f>'2. Termes '!J577</f>
        <v>0</v>
      </c>
      <c r="J555" s="65">
        <f>'2. Termes '!U577</f>
        <v>0</v>
      </c>
      <c r="K555" s="70">
        <f>'2. Termes '!V577</f>
        <v>0</v>
      </c>
      <c r="L555" s="66">
        <f>'2. Termes '!W577</f>
        <v>0</v>
      </c>
      <c r="M555" s="66">
        <f>'2. Termes '!Z577</f>
        <v>0</v>
      </c>
      <c r="N555" s="67">
        <f>'2. Termes '!AC577</f>
        <v>0</v>
      </c>
      <c r="O555" s="81">
        <f>'2. Termes '!AJ577</f>
        <v>0</v>
      </c>
      <c r="P555" s="72">
        <f>'2. Termes '!AK577</f>
        <v>0</v>
      </c>
      <c r="Q555" s="71">
        <f>'2. Termes '!AL577</f>
        <v>0</v>
      </c>
      <c r="R555" s="158">
        <f>'2. Termes '!AG577</f>
        <v>0</v>
      </c>
    </row>
    <row r="556" spans="2:18" ht="25" customHeight="1" x14ac:dyDescent="0.35">
      <c r="B556" s="180" t="str">
        <f>IF(ISBLANK(Tableau25[[#This Row],[Date de signature]]),"",UPPER(TEXT(Tableau25[[#This Row],[Date de signature]],"AAAA")))</f>
        <v>1900</v>
      </c>
      <c r="C556" s="180" t="str">
        <f>IF(ISBLANK(Tableau25[[#This Row],[Date de signature]]),"",UPPER(TEXT(Tableau25[[#This Row],[Date de signature]],"mmm")))</f>
        <v>JANV</v>
      </c>
      <c r="D556" s="62">
        <f>'2. Termes '!C578</f>
        <v>0</v>
      </c>
      <c r="E556" s="82">
        <f>'2. Termes '!F578</f>
        <v>0</v>
      </c>
      <c r="F556" s="63">
        <f>'2. Termes '!G578</f>
        <v>0</v>
      </c>
      <c r="G556" s="80">
        <f>'2. Termes '!H578</f>
        <v>0</v>
      </c>
      <c r="H556" s="80">
        <f>'2. Termes '!I578</f>
        <v>0</v>
      </c>
      <c r="I556" s="64">
        <f>'2. Termes '!J578</f>
        <v>0</v>
      </c>
      <c r="J556" s="65">
        <f>'2. Termes '!U578</f>
        <v>0</v>
      </c>
      <c r="K556" s="70">
        <f>'2. Termes '!V578</f>
        <v>0</v>
      </c>
      <c r="L556" s="66">
        <f>'2. Termes '!W578</f>
        <v>0</v>
      </c>
      <c r="M556" s="66">
        <f>'2. Termes '!Z578</f>
        <v>0</v>
      </c>
      <c r="N556" s="67">
        <f>'2. Termes '!AC578</f>
        <v>0</v>
      </c>
      <c r="O556" s="81">
        <f>'2. Termes '!AJ578</f>
        <v>0</v>
      </c>
      <c r="P556" s="72">
        <f>'2. Termes '!AK578</f>
        <v>0</v>
      </c>
      <c r="Q556" s="71">
        <f>'2. Termes '!AL578</f>
        <v>0</v>
      </c>
      <c r="R556" s="158">
        <f>'2. Termes '!AG578</f>
        <v>0</v>
      </c>
    </row>
    <row r="557" spans="2:18" ht="25" customHeight="1" x14ac:dyDescent="0.35">
      <c r="B557" s="180" t="str">
        <f>IF(ISBLANK(Tableau25[[#This Row],[Date de signature]]),"",UPPER(TEXT(Tableau25[[#This Row],[Date de signature]],"AAAA")))</f>
        <v>1900</v>
      </c>
      <c r="C557" s="180" t="str">
        <f>IF(ISBLANK(Tableau25[[#This Row],[Date de signature]]),"",UPPER(TEXT(Tableau25[[#This Row],[Date de signature]],"mmm")))</f>
        <v>JANV</v>
      </c>
      <c r="D557" s="62">
        <f>'2. Termes '!C579</f>
        <v>0</v>
      </c>
      <c r="E557" s="82">
        <f>'2. Termes '!F579</f>
        <v>0</v>
      </c>
      <c r="F557" s="63">
        <f>'2. Termes '!G579</f>
        <v>0</v>
      </c>
      <c r="G557" s="80">
        <f>'2. Termes '!H579</f>
        <v>0</v>
      </c>
      <c r="H557" s="80">
        <f>'2. Termes '!I579</f>
        <v>0</v>
      </c>
      <c r="I557" s="64">
        <f>'2. Termes '!J579</f>
        <v>0</v>
      </c>
      <c r="J557" s="65">
        <f>'2. Termes '!U579</f>
        <v>0</v>
      </c>
      <c r="K557" s="70">
        <f>'2. Termes '!V579</f>
        <v>0</v>
      </c>
      <c r="L557" s="66">
        <f>'2. Termes '!W579</f>
        <v>0</v>
      </c>
      <c r="M557" s="66">
        <f>'2. Termes '!Z579</f>
        <v>0</v>
      </c>
      <c r="N557" s="67">
        <f>'2. Termes '!AC579</f>
        <v>0</v>
      </c>
      <c r="O557" s="81">
        <f>'2. Termes '!AJ579</f>
        <v>0</v>
      </c>
      <c r="P557" s="72">
        <f>'2. Termes '!AK579</f>
        <v>0</v>
      </c>
      <c r="Q557" s="71">
        <f>'2. Termes '!AL579</f>
        <v>0</v>
      </c>
      <c r="R557" s="158">
        <f>'2. Termes '!AG579</f>
        <v>0</v>
      </c>
    </row>
    <row r="558" spans="2:18" ht="25" customHeight="1" x14ac:dyDescent="0.35">
      <c r="B558" s="180" t="str">
        <f>IF(ISBLANK(Tableau25[[#This Row],[Date de signature]]),"",UPPER(TEXT(Tableau25[[#This Row],[Date de signature]],"AAAA")))</f>
        <v>1900</v>
      </c>
      <c r="C558" s="180" t="str">
        <f>IF(ISBLANK(Tableau25[[#This Row],[Date de signature]]),"",UPPER(TEXT(Tableau25[[#This Row],[Date de signature]],"mmm")))</f>
        <v>JANV</v>
      </c>
      <c r="D558" s="62">
        <f>'2. Termes '!C580</f>
        <v>0</v>
      </c>
      <c r="E558" s="82">
        <f>'2. Termes '!F580</f>
        <v>0</v>
      </c>
      <c r="F558" s="63">
        <f>'2. Termes '!G580</f>
        <v>0</v>
      </c>
      <c r="G558" s="80">
        <f>'2. Termes '!H580</f>
        <v>0</v>
      </c>
      <c r="H558" s="80">
        <f>'2. Termes '!I580</f>
        <v>0</v>
      </c>
      <c r="I558" s="64">
        <f>'2. Termes '!J580</f>
        <v>0</v>
      </c>
      <c r="J558" s="65">
        <f>'2. Termes '!U580</f>
        <v>0</v>
      </c>
      <c r="K558" s="70">
        <f>'2. Termes '!V580</f>
        <v>0</v>
      </c>
      <c r="L558" s="66">
        <f>'2. Termes '!W580</f>
        <v>0</v>
      </c>
      <c r="M558" s="66">
        <f>'2. Termes '!Z580</f>
        <v>0</v>
      </c>
      <c r="N558" s="67">
        <f>'2. Termes '!AC580</f>
        <v>0</v>
      </c>
      <c r="O558" s="81">
        <f>'2. Termes '!AJ580</f>
        <v>0</v>
      </c>
      <c r="P558" s="72">
        <f>'2. Termes '!AK580</f>
        <v>0</v>
      </c>
      <c r="Q558" s="71">
        <f>'2. Termes '!AL580</f>
        <v>0</v>
      </c>
      <c r="R558" s="158">
        <f>'2. Termes '!AG580</f>
        <v>0</v>
      </c>
    </row>
    <row r="559" spans="2:18" ht="25" customHeight="1" x14ac:dyDescent="0.35">
      <c r="B559" s="180" t="str">
        <f>IF(ISBLANK(Tableau25[[#This Row],[Date de signature]]),"",UPPER(TEXT(Tableau25[[#This Row],[Date de signature]],"AAAA")))</f>
        <v>1900</v>
      </c>
      <c r="C559" s="180" t="str">
        <f>IF(ISBLANK(Tableau25[[#This Row],[Date de signature]]),"",UPPER(TEXT(Tableau25[[#This Row],[Date de signature]],"mmm")))</f>
        <v>JANV</v>
      </c>
      <c r="D559" s="62">
        <f>'2. Termes '!C581</f>
        <v>0</v>
      </c>
      <c r="E559" s="82">
        <f>'2. Termes '!F581</f>
        <v>0</v>
      </c>
      <c r="F559" s="63">
        <f>'2. Termes '!G581</f>
        <v>0</v>
      </c>
      <c r="G559" s="80">
        <f>'2. Termes '!H581</f>
        <v>0</v>
      </c>
      <c r="H559" s="80">
        <f>'2. Termes '!I581</f>
        <v>0</v>
      </c>
      <c r="I559" s="64">
        <f>'2. Termes '!J581</f>
        <v>0</v>
      </c>
      <c r="J559" s="65">
        <f>'2. Termes '!U581</f>
        <v>0</v>
      </c>
      <c r="K559" s="70">
        <f>'2. Termes '!V581</f>
        <v>0</v>
      </c>
      <c r="L559" s="66">
        <f>'2. Termes '!W581</f>
        <v>0</v>
      </c>
      <c r="M559" s="66">
        <f>'2. Termes '!Z581</f>
        <v>0</v>
      </c>
      <c r="N559" s="67">
        <f>'2. Termes '!AC581</f>
        <v>0</v>
      </c>
      <c r="O559" s="81">
        <f>'2. Termes '!AJ581</f>
        <v>0</v>
      </c>
      <c r="P559" s="72">
        <f>'2. Termes '!AK581</f>
        <v>0</v>
      </c>
      <c r="Q559" s="71">
        <f>'2. Termes '!AL581</f>
        <v>0</v>
      </c>
      <c r="R559" s="158">
        <f>'2. Termes '!AG581</f>
        <v>0</v>
      </c>
    </row>
    <row r="560" spans="2:18" ht="25" customHeight="1" x14ac:dyDescent="0.35">
      <c r="B560" s="180" t="str">
        <f>IF(ISBLANK(Tableau25[[#This Row],[Date de signature]]),"",UPPER(TEXT(Tableau25[[#This Row],[Date de signature]],"AAAA")))</f>
        <v>1900</v>
      </c>
      <c r="C560" s="180" t="str">
        <f>IF(ISBLANK(Tableau25[[#This Row],[Date de signature]]),"",UPPER(TEXT(Tableau25[[#This Row],[Date de signature]],"mmm")))</f>
        <v>JANV</v>
      </c>
      <c r="D560" s="62">
        <f>'2. Termes '!C582</f>
        <v>0</v>
      </c>
      <c r="E560" s="82">
        <f>'2. Termes '!F582</f>
        <v>0</v>
      </c>
      <c r="F560" s="63">
        <f>'2. Termes '!G582</f>
        <v>0</v>
      </c>
      <c r="G560" s="80">
        <f>'2. Termes '!H582</f>
        <v>0</v>
      </c>
      <c r="H560" s="80">
        <f>'2. Termes '!I582</f>
        <v>0</v>
      </c>
      <c r="I560" s="64">
        <f>'2. Termes '!J582</f>
        <v>0</v>
      </c>
      <c r="J560" s="65">
        <f>'2. Termes '!U582</f>
        <v>0</v>
      </c>
      <c r="K560" s="70">
        <f>'2. Termes '!V582</f>
        <v>0</v>
      </c>
      <c r="L560" s="66">
        <f>'2. Termes '!W582</f>
        <v>0</v>
      </c>
      <c r="M560" s="66">
        <f>'2. Termes '!Z582</f>
        <v>0</v>
      </c>
      <c r="N560" s="67">
        <f>'2. Termes '!AC582</f>
        <v>0</v>
      </c>
      <c r="O560" s="81">
        <f>'2. Termes '!AJ582</f>
        <v>0</v>
      </c>
      <c r="P560" s="72">
        <f>'2. Termes '!AK582</f>
        <v>0</v>
      </c>
      <c r="Q560" s="71">
        <f>'2. Termes '!AL582</f>
        <v>0</v>
      </c>
      <c r="R560" s="158">
        <f>'2. Termes '!AG582</f>
        <v>0</v>
      </c>
    </row>
    <row r="561" spans="2:18" ht="25" customHeight="1" x14ac:dyDescent="0.35">
      <c r="B561" s="180" t="str">
        <f>IF(ISBLANK(Tableau25[[#This Row],[Date de signature]]),"",UPPER(TEXT(Tableau25[[#This Row],[Date de signature]],"AAAA")))</f>
        <v>1900</v>
      </c>
      <c r="C561" s="180" t="str">
        <f>IF(ISBLANK(Tableau25[[#This Row],[Date de signature]]),"",UPPER(TEXT(Tableau25[[#This Row],[Date de signature]],"mmm")))</f>
        <v>JANV</v>
      </c>
      <c r="D561" s="62">
        <f>'2. Termes '!C583</f>
        <v>0</v>
      </c>
      <c r="E561" s="82">
        <f>'2. Termes '!F583</f>
        <v>0</v>
      </c>
      <c r="F561" s="63">
        <f>'2. Termes '!G583</f>
        <v>0</v>
      </c>
      <c r="G561" s="80">
        <f>'2. Termes '!H583</f>
        <v>0</v>
      </c>
      <c r="H561" s="80">
        <f>'2. Termes '!I583</f>
        <v>0</v>
      </c>
      <c r="I561" s="64">
        <f>'2. Termes '!J583</f>
        <v>0</v>
      </c>
      <c r="J561" s="65">
        <f>'2. Termes '!U583</f>
        <v>0</v>
      </c>
      <c r="K561" s="70">
        <f>'2. Termes '!V583</f>
        <v>0</v>
      </c>
      <c r="L561" s="66">
        <f>'2. Termes '!W583</f>
        <v>0</v>
      </c>
      <c r="M561" s="66">
        <f>'2. Termes '!Z583</f>
        <v>0</v>
      </c>
      <c r="N561" s="67">
        <f>'2. Termes '!AC583</f>
        <v>0</v>
      </c>
      <c r="O561" s="81">
        <f>'2. Termes '!AJ583</f>
        <v>0</v>
      </c>
      <c r="P561" s="72">
        <f>'2. Termes '!AK583</f>
        <v>0</v>
      </c>
      <c r="Q561" s="71">
        <f>'2. Termes '!AL583</f>
        <v>0</v>
      </c>
      <c r="R561" s="158">
        <f>'2. Termes '!AG583</f>
        <v>0</v>
      </c>
    </row>
    <row r="562" spans="2:18" ht="25" customHeight="1" x14ac:dyDescent="0.35">
      <c r="B562" s="180" t="str">
        <f>IF(ISBLANK(Tableau25[[#This Row],[Date de signature]]),"",UPPER(TEXT(Tableau25[[#This Row],[Date de signature]],"AAAA")))</f>
        <v>1900</v>
      </c>
      <c r="C562" s="180" t="str">
        <f>IF(ISBLANK(Tableau25[[#This Row],[Date de signature]]),"",UPPER(TEXT(Tableau25[[#This Row],[Date de signature]],"mmm")))</f>
        <v>JANV</v>
      </c>
      <c r="D562" s="62">
        <f>'2. Termes '!C584</f>
        <v>0</v>
      </c>
      <c r="E562" s="82">
        <f>'2. Termes '!F584</f>
        <v>0</v>
      </c>
      <c r="F562" s="63">
        <f>'2. Termes '!G584</f>
        <v>0</v>
      </c>
      <c r="G562" s="80">
        <f>'2. Termes '!H584</f>
        <v>0</v>
      </c>
      <c r="H562" s="80">
        <f>'2. Termes '!I584</f>
        <v>0</v>
      </c>
      <c r="I562" s="64">
        <f>'2. Termes '!J584</f>
        <v>0</v>
      </c>
      <c r="J562" s="65">
        <f>'2. Termes '!U584</f>
        <v>0</v>
      </c>
      <c r="K562" s="70">
        <f>'2. Termes '!V584</f>
        <v>0</v>
      </c>
      <c r="L562" s="66">
        <f>'2. Termes '!W584</f>
        <v>0</v>
      </c>
      <c r="M562" s="66">
        <f>'2. Termes '!Z584</f>
        <v>0</v>
      </c>
      <c r="N562" s="67">
        <f>'2. Termes '!AC584</f>
        <v>0</v>
      </c>
      <c r="O562" s="81">
        <f>'2. Termes '!AJ584</f>
        <v>0</v>
      </c>
      <c r="P562" s="72">
        <f>'2. Termes '!AK584</f>
        <v>0</v>
      </c>
      <c r="Q562" s="71">
        <f>'2. Termes '!AL584</f>
        <v>0</v>
      </c>
      <c r="R562" s="158">
        <f>'2. Termes '!AG584</f>
        <v>0</v>
      </c>
    </row>
    <row r="563" spans="2:18" ht="25" customHeight="1" x14ac:dyDescent="0.35">
      <c r="B563" s="180" t="str">
        <f>IF(ISBLANK(Tableau25[[#This Row],[Date de signature]]),"",UPPER(TEXT(Tableau25[[#This Row],[Date de signature]],"AAAA")))</f>
        <v>1900</v>
      </c>
      <c r="C563" s="180" t="str">
        <f>IF(ISBLANK(Tableau25[[#This Row],[Date de signature]]),"",UPPER(TEXT(Tableau25[[#This Row],[Date de signature]],"mmm")))</f>
        <v>JANV</v>
      </c>
      <c r="D563" s="62">
        <f>'2. Termes '!C585</f>
        <v>0</v>
      </c>
      <c r="E563" s="82">
        <f>'2. Termes '!F585</f>
        <v>0</v>
      </c>
      <c r="F563" s="63">
        <f>'2. Termes '!G585</f>
        <v>0</v>
      </c>
      <c r="G563" s="80">
        <f>'2. Termes '!H585</f>
        <v>0</v>
      </c>
      <c r="H563" s="80">
        <f>'2. Termes '!I585</f>
        <v>0</v>
      </c>
      <c r="I563" s="64">
        <f>'2. Termes '!J585</f>
        <v>0</v>
      </c>
      <c r="J563" s="65">
        <f>'2. Termes '!U585</f>
        <v>0</v>
      </c>
      <c r="K563" s="70">
        <f>'2. Termes '!V585</f>
        <v>0</v>
      </c>
      <c r="L563" s="66">
        <f>'2. Termes '!W585</f>
        <v>0</v>
      </c>
      <c r="M563" s="66">
        <f>'2. Termes '!Z585</f>
        <v>0</v>
      </c>
      <c r="N563" s="67">
        <f>'2. Termes '!AC585</f>
        <v>0</v>
      </c>
      <c r="O563" s="81">
        <f>'2. Termes '!AJ585</f>
        <v>0</v>
      </c>
      <c r="P563" s="72">
        <f>'2. Termes '!AK585</f>
        <v>0</v>
      </c>
      <c r="Q563" s="71">
        <f>'2. Termes '!AL585</f>
        <v>0</v>
      </c>
      <c r="R563" s="158">
        <f>'2. Termes '!AG585</f>
        <v>0</v>
      </c>
    </row>
    <row r="564" spans="2:18" ht="25" customHeight="1" x14ac:dyDescent="0.35">
      <c r="B564" s="180" t="str">
        <f>IF(ISBLANK(Tableau25[[#This Row],[Date de signature]]),"",UPPER(TEXT(Tableau25[[#This Row],[Date de signature]],"AAAA")))</f>
        <v>1900</v>
      </c>
      <c r="C564" s="180" t="str">
        <f>IF(ISBLANK(Tableau25[[#This Row],[Date de signature]]),"",UPPER(TEXT(Tableau25[[#This Row],[Date de signature]],"mmm")))</f>
        <v>JANV</v>
      </c>
      <c r="D564" s="62">
        <f>'2. Termes '!C586</f>
        <v>0</v>
      </c>
      <c r="E564" s="82">
        <f>'2. Termes '!F586</f>
        <v>0</v>
      </c>
      <c r="F564" s="63">
        <f>'2. Termes '!G586</f>
        <v>0</v>
      </c>
      <c r="G564" s="80">
        <f>'2. Termes '!H586</f>
        <v>0</v>
      </c>
      <c r="H564" s="80">
        <f>'2. Termes '!I586</f>
        <v>0</v>
      </c>
      <c r="I564" s="64">
        <f>'2. Termes '!J586</f>
        <v>0</v>
      </c>
      <c r="J564" s="65">
        <f>'2. Termes '!U586</f>
        <v>0</v>
      </c>
      <c r="K564" s="70">
        <f>'2. Termes '!V586</f>
        <v>0</v>
      </c>
      <c r="L564" s="66">
        <f>'2. Termes '!W586</f>
        <v>0</v>
      </c>
      <c r="M564" s="66">
        <f>'2. Termes '!Z586</f>
        <v>0</v>
      </c>
      <c r="N564" s="67">
        <f>'2. Termes '!AC586</f>
        <v>0</v>
      </c>
      <c r="O564" s="81">
        <f>'2. Termes '!AJ586</f>
        <v>0</v>
      </c>
      <c r="P564" s="72">
        <f>'2. Termes '!AK586</f>
        <v>0</v>
      </c>
      <c r="Q564" s="71">
        <f>'2. Termes '!AL586</f>
        <v>0</v>
      </c>
      <c r="R564" s="158">
        <f>'2. Termes '!AG586</f>
        <v>0</v>
      </c>
    </row>
    <row r="565" spans="2:18" ht="25" customHeight="1" x14ac:dyDescent="0.35">
      <c r="B565" s="180" t="str">
        <f>IF(ISBLANK(Tableau25[[#This Row],[Date de signature]]),"",UPPER(TEXT(Tableau25[[#This Row],[Date de signature]],"AAAA")))</f>
        <v>1900</v>
      </c>
      <c r="C565" s="180" t="str">
        <f>IF(ISBLANK(Tableau25[[#This Row],[Date de signature]]),"",UPPER(TEXT(Tableau25[[#This Row],[Date de signature]],"mmm")))</f>
        <v>JANV</v>
      </c>
      <c r="D565" s="62">
        <f>'2. Termes '!C587</f>
        <v>0</v>
      </c>
      <c r="E565" s="82">
        <f>'2. Termes '!F587</f>
        <v>0</v>
      </c>
      <c r="F565" s="63">
        <f>'2. Termes '!G587</f>
        <v>0</v>
      </c>
      <c r="G565" s="80">
        <f>'2. Termes '!H587</f>
        <v>0</v>
      </c>
      <c r="H565" s="80">
        <f>'2. Termes '!I587</f>
        <v>0</v>
      </c>
      <c r="I565" s="64">
        <f>'2. Termes '!J587</f>
        <v>0</v>
      </c>
      <c r="J565" s="65">
        <f>'2. Termes '!U587</f>
        <v>0</v>
      </c>
      <c r="K565" s="70">
        <f>'2. Termes '!V587</f>
        <v>0</v>
      </c>
      <c r="L565" s="66">
        <f>'2. Termes '!W587</f>
        <v>0</v>
      </c>
      <c r="M565" s="66">
        <f>'2. Termes '!Z587</f>
        <v>0</v>
      </c>
      <c r="N565" s="67">
        <f>'2. Termes '!AC587</f>
        <v>0</v>
      </c>
      <c r="O565" s="81">
        <f>'2. Termes '!AJ587</f>
        <v>0</v>
      </c>
      <c r="P565" s="72">
        <f>'2. Termes '!AK587</f>
        <v>0</v>
      </c>
      <c r="Q565" s="71">
        <f>'2. Termes '!AL587</f>
        <v>0</v>
      </c>
      <c r="R565" s="158">
        <f>'2. Termes '!AG587</f>
        <v>0</v>
      </c>
    </row>
    <row r="566" spans="2:18" ht="25" customHeight="1" x14ac:dyDescent="0.35">
      <c r="B566" s="180" t="str">
        <f>IF(ISBLANK(Tableau25[[#This Row],[Date de signature]]),"",UPPER(TEXT(Tableau25[[#This Row],[Date de signature]],"AAAA")))</f>
        <v>1900</v>
      </c>
      <c r="C566" s="180" t="str">
        <f>IF(ISBLANK(Tableau25[[#This Row],[Date de signature]]),"",UPPER(TEXT(Tableau25[[#This Row],[Date de signature]],"mmm")))</f>
        <v>JANV</v>
      </c>
      <c r="D566" s="62">
        <f>'2. Termes '!C588</f>
        <v>0</v>
      </c>
      <c r="E566" s="82">
        <f>'2. Termes '!F588</f>
        <v>0</v>
      </c>
      <c r="F566" s="63">
        <f>'2. Termes '!G588</f>
        <v>0</v>
      </c>
      <c r="G566" s="80">
        <f>'2. Termes '!H588</f>
        <v>0</v>
      </c>
      <c r="H566" s="80">
        <f>'2. Termes '!I588</f>
        <v>0</v>
      </c>
      <c r="I566" s="64">
        <f>'2. Termes '!J588</f>
        <v>0</v>
      </c>
      <c r="J566" s="65">
        <f>'2. Termes '!U588</f>
        <v>0</v>
      </c>
      <c r="K566" s="70">
        <f>'2. Termes '!V588</f>
        <v>0</v>
      </c>
      <c r="L566" s="66">
        <f>'2. Termes '!W588</f>
        <v>0</v>
      </c>
      <c r="M566" s="66">
        <f>'2. Termes '!Z588</f>
        <v>0</v>
      </c>
      <c r="N566" s="67">
        <f>'2. Termes '!AC588</f>
        <v>0</v>
      </c>
      <c r="O566" s="81">
        <f>'2. Termes '!AJ588</f>
        <v>0</v>
      </c>
      <c r="P566" s="72">
        <f>'2. Termes '!AK588</f>
        <v>0</v>
      </c>
      <c r="Q566" s="71">
        <f>'2. Termes '!AL588</f>
        <v>0</v>
      </c>
      <c r="R566" s="158">
        <f>'2. Termes '!AG588</f>
        <v>0</v>
      </c>
    </row>
    <row r="567" spans="2:18" ht="25" customHeight="1" x14ac:dyDescent="0.35">
      <c r="B567" s="180" t="str">
        <f>IF(ISBLANK(Tableau25[[#This Row],[Date de signature]]),"",UPPER(TEXT(Tableau25[[#This Row],[Date de signature]],"AAAA")))</f>
        <v>1900</v>
      </c>
      <c r="C567" s="180" t="str">
        <f>IF(ISBLANK(Tableau25[[#This Row],[Date de signature]]),"",UPPER(TEXT(Tableau25[[#This Row],[Date de signature]],"mmm")))</f>
        <v>JANV</v>
      </c>
      <c r="D567" s="62">
        <f>'2. Termes '!C589</f>
        <v>0</v>
      </c>
      <c r="E567" s="82">
        <f>'2. Termes '!F589</f>
        <v>0</v>
      </c>
      <c r="F567" s="63">
        <f>'2. Termes '!G589</f>
        <v>0</v>
      </c>
      <c r="G567" s="80">
        <f>'2. Termes '!H589</f>
        <v>0</v>
      </c>
      <c r="H567" s="80">
        <f>'2. Termes '!I589</f>
        <v>0</v>
      </c>
      <c r="I567" s="64">
        <f>'2. Termes '!J589</f>
        <v>0</v>
      </c>
      <c r="J567" s="65">
        <f>'2. Termes '!U589</f>
        <v>0</v>
      </c>
      <c r="K567" s="70">
        <f>'2. Termes '!V589</f>
        <v>0</v>
      </c>
      <c r="L567" s="66">
        <f>'2. Termes '!W589</f>
        <v>0</v>
      </c>
      <c r="M567" s="66">
        <f>'2. Termes '!Z589</f>
        <v>0</v>
      </c>
      <c r="N567" s="67">
        <f>'2. Termes '!AC589</f>
        <v>0</v>
      </c>
      <c r="O567" s="81">
        <f>'2. Termes '!AJ589</f>
        <v>0</v>
      </c>
      <c r="P567" s="72">
        <f>'2. Termes '!AK589</f>
        <v>0</v>
      </c>
      <c r="Q567" s="71">
        <f>'2. Termes '!AL589</f>
        <v>0</v>
      </c>
      <c r="R567" s="158">
        <f>'2. Termes '!AG589</f>
        <v>0</v>
      </c>
    </row>
    <row r="568" spans="2:18" ht="25" customHeight="1" x14ac:dyDescent="0.35">
      <c r="B568" s="180" t="str">
        <f>IF(ISBLANK(Tableau25[[#This Row],[Date de signature]]),"",UPPER(TEXT(Tableau25[[#This Row],[Date de signature]],"AAAA")))</f>
        <v>1900</v>
      </c>
      <c r="C568" s="180" t="str">
        <f>IF(ISBLANK(Tableau25[[#This Row],[Date de signature]]),"",UPPER(TEXT(Tableau25[[#This Row],[Date de signature]],"mmm")))</f>
        <v>JANV</v>
      </c>
      <c r="D568" s="62">
        <f>'2. Termes '!C590</f>
        <v>0</v>
      </c>
      <c r="E568" s="82">
        <f>'2. Termes '!F590</f>
        <v>0</v>
      </c>
      <c r="F568" s="63">
        <f>'2. Termes '!G590</f>
        <v>0</v>
      </c>
      <c r="G568" s="80">
        <f>'2. Termes '!H590</f>
        <v>0</v>
      </c>
      <c r="H568" s="80">
        <f>'2. Termes '!I590</f>
        <v>0</v>
      </c>
      <c r="I568" s="64">
        <f>'2. Termes '!J590</f>
        <v>0</v>
      </c>
      <c r="J568" s="65">
        <f>'2. Termes '!U590</f>
        <v>0</v>
      </c>
      <c r="K568" s="70">
        <f>'2. Termes '!V590</f>
        <v>0</v>
      </c>
      <c r="L568" s="66">
        <f>'2. Termes '!W590</f>
        <v>0</v>
      </c>
      <c r="M568" s="66">
        <f>'2. Termes '!Z590</f>
        <v>0</v>
      </c>
      <c r="N568" s="67">
        <f>'2. Termes '!AC590</f>
        <v>0</v>
      </c>
      <c r="O568" s="81">
        <f>'2. Termes '!AJ590</f>
        <v>0</v>
      </c>
      <c r="P568" s="72">
        <f>'2. Termes '!AK590</f>
        <v>0</v>
      </c>
      <c r="Q568" s="71">
        <f>'2. Termes '!AL590</f>
        <v>0</v>
      </c>
      <c r="R568" s="158">
        <f>'2. Termes '!AG590</f>
        <v>0</v>
      </c>
    </row>
    <row r="569" spans="2:18" ht="25" customHeight="1" x14ac:dyDescent="0.35">
      <c r="B569" s="180" t="str">
        <f>IF(ISBLANK(Tableau25[[#This Row],[Date de signature]]),"",UPPER(TEXT(Tableau25[[#This Row],[Date de signature]],"AAAA")))</f>
        <v>1900</v>
      </c>
      <c r="C569" s="180" t="str">
        <f>IF(ISBLANK(Tableau25[[#This Row],[Date de signature]]),"",UPPER(TEXT(Tableau25[[#This Row],[Date de signature]],"mmm")))</f>
        <v>JANV</v>
      </c>
      <c r="D569" s="62">
        <f>'2. Termes '!C591</f>
        <v>0</v>
      </c>
      <c r="E569" s="82">
        <f>'2. Termes '!F591</f>
        <v>0</v>
      </c>
      <c r="F569" s="63">
        <f>'2. Termes '!G591</f>
        <v>0</v>
      </c>
      <c r="G569" s="80">
        <f>'2. Termes '!H591</f>
        <v>0</v>
      </c>
      <c r="H569" s="80">
        <f>'2. Termes '!I591</f>
        <v>0</v>
      </c>
      <c r="I569" s="64">
        <f>'2. Termes '!J591</f>
        <v>0</v>
      </c>
      <c r="J569" s="65">
        <f>'2. Termes '!U591</f>
        <v>0</v>
      </c>
      <c r="K569" s="70">
        <f>'2. Termes '!V591</f>
        <v>0</v>
      </c>
      <c r="L569" s="66">
        <f>'2. Termes '!W591</f>
        <v>0</v>
      </c>
      <c r="M569" s="66">
        <f>'2. Termes '!Z591</f>
        <v>0</v>
      </c>
      <c r="N569" s="67">
        <f>'2. Termes '!AC591</f>
        <v>0</v>
      </c>
      <c r="O569" s="81">
        <f>'2. Termes '!AJ591</f>
        <v>0</v>
      </c>
      <c r="P569" s="72">
        <f>'2. Termes '!AK591</f>
        <v>0</v>
      </c>
      <c r="Q569" s="71">
        <f>'2. Termes '!AL591</f>
        <v>0</v>
      </c>
      <c r="R569" s="158">
        <f>'2. Termes '!AG591</f>
        <v>0</v>
      </c>
    </row>
    <row r="570" spans="2:18" ht="25" customHeight="1" x14ac:dyDescent="0.35">
      <c r="B570" s="180" t="str">
        <f>IF(ISBLANK(Tableau25[[#This Row],[Date de signature]]),"",UPPER(TEXT(Tableau25[[#This Row],[Date de signature]],"AAAA")))</f>
        <v>1900</v>
      </c>
      <c r="C570" s="180" t="str">
        <f>IF(ISBLANK(Tableau25[[#This Row],[Date de signature]]),"",UPPER(TEXT(Tableau25[[#This Row],[Date de signature]],"mmm")))</f>
        <v>JANV</v>
      </c>
      <c r="D570" s="62">
        <f>'2. Termes '!C592</f>
        <v>0</v>
      </c>
      <c r="E570" s="82">
        <f>'2. Termes '!F592</f>
        <v>0</v>
      </c>
      <c r="F570" s="63">
        <f>'2. Termes '!G592</f>
        <v>0</v>
      </c>
      <c r="G570" s="80">
        <f>'2. Termes '!H592</f>
        <v>0</v>
      </c>
      <c r="H570" s="80">
        <f>'2. Termes '!I592</f>
        <v>0</v>
      </c>
      <c r="I570" s="64">
        <f>'2. Termes '!J592</f>
        <v>0</v>
      </c>
      <c r="J570" s="65">
        <f>'2. Termes '!U592</f>
        <v>0</v>
      </c>
      <c r="K570" s="70">
        <f>'2. Termes '!V592</f>
        <v>0</v>
      </c>
      <c r="L570" s="66">
        <f>'2. Termes '!W592</f>
        <v>0</v>
      </c>
      <c r="M570" s="66">
        <f>'2. Termes '!Z592</f>
        <v>0</v>
      </c>
      <c r="N570" s="67">
        <f>'2. Termes '!AC592</f>
        <v>0</v>
      </c>
      <c r="O570" s="81">
        <f>'2. Termes '!AJ592</f>
        <v>0</v>
      </c>
      <c r="P570" s="72">
        <f>'2. Termes '!AK592</f>
        <v>0</v>
      </c>
      <c r="Q570" s="71">
        <f>'2. Termes '!AL592</f>
        <v>0</v>
      </c>
      <c r="R570" s="158">
        <f>'2. Termes '!AG592</f>
        <v>0</v>
      </c>
    </row>
    <row r="571" spans="2:18" ht="25" customHeight="1" x14ac:dyDescent="0.35">
      <c r="B571" s="180" t="str">
        <f>IF(ISBLANK(Tableau25[[#This Row],[Date de signature]]),"",UPPER(TEXT(Tableau25[[#This Row],[Date de signature]],"AAAA")))</f>
        <v>1900</v>
      </c>
      <c r="C571" s="180" t="str">
        <f>IF(ISBLANK(Tableau25[[#This Row],[Date de signature]]),"",UPPER(TEXT(Tableau25[[#This Row],[Date de signature]],"mmm")))</f>
        <v>JANV</v>
      </c>
      <c r="D571" s="62">
        <f>'2. Termes '!C593</f>
        <v>0</v>
      </c>
      <c r="E571" s="82">
        <f>'2. Termes '!F593</f>
        <v>0</v>
      </c>
      <c r="F571" s="63">
        <f>'2. Termes '!G593</f>
        <v>0</v>
      </c>
      <c r="G571" s="80">
        <f>'2. Termes '!H593</f>
        <v>0</v>
      </c>
      <c r="H571" s="80">
        <f>'2. Termes '!I593</f>
        <v>0</v>
      </c>
      <c r="I571" s="64">
        <f>'2. Termes '!J593</f>
        <v>0</v>
      </c>
      <c r="J571" s="65">
        <f>'2. Termes '!U593</f>
        <v>0</v>
      </c>
      <c r="K571" s="70">
        <f>'2. Termes '!V593</f>
        <v>0</v>
      </c>
      <c r="L571" s="66">
        <f>'2. Termes '!W593</f>
        <v>0</v>
      </c>
      <c r="M571" s="66">
        <f>'2. Termes '!Z593</f>
        <v>0</v>
      </c>
      <c r="N571" s="67">
        <f>'2. Termes '!AC593</f>
        <v>0</v>
      </c>
      <c r="O571" s="81">
        <f>'2. Termes '!AJ593</f>
        <v>0</v>
      </c>
      <c r="P571" s="72">
        <f>'2. Termes '!AK593</f>
        <v>0</v>
      </c>
      <c r="Q571" s="71">
        <f>'2. Termes '!AL593</f>
        <v>0</v>
      </c>
      <c r="R571" s="158">
        <f>'2. Termes '!AG593</f>
        <v>0</v>
      </c>
    </row>
    <row r="572" spans="2:18" ht="25" customHeight="1" x14ac:dyDescent="0.35">
      <c r="B572" s="180" t="str">
        <f>IF(ISBLANK(Tableau25[[#This Row],[Date de signature]]),"",UPPER(TEXT(Tableau25[[#This Row],[Date de signature]],"AAAA")))</f>
        <v>1900</v>
      </c>
      <c r="C572" s="180" t="str">
        <f>IF(ISBLANK(Tableau25[[#This Row],[Date de signature]]),"",UPPER(TEXT(Tableau25[[#This Row],[Date de signature]],"mmm")))</f>
        <v>JANV</v>
      </c>
      <c r="D572" s="62">
        <f>'2. Termes '!C594</f>
        <v>0</v>
      </c>
      <c r="E572" s="82">
        <f>'2. Termes '!F594</f>
        <v>0</v>
      </c>
      <c r="F572" s="63">
        <f>'2. Termes '!G594</f>
        <v>0</v>
      </c>
      <c r="G572" s="80">
        <f>'2. Termes '!H594</f>
        <v>0</v>
      </c>
      <c r="H572" s="80">
        <f>'2. Termes '!I594</f>
        <v>0</v>
      </c>
      <c r="I572" s="64">
        <f>'2. Termes '!J594</f>
        <v>0</v>
      </c>
      <c r="J572" s="65">
        <f>'2. Termes '!U594</f>
        <v>0</v>
      </c>
      <c r="K572" s="70">
        <f>'2. Termes '!V594</f>
        <v>0</v>
      </c>
      <c r="L572" s="66">
        <f>'2. Termes '!W594</f>
        <v>0</v>
      </c>
      <c r="M572" s="66">
        <f>'2. Termes '!Z594</f>
        <v>0</v>
      </c>
      <c r="N572" s="67">
        <f>'2. Termes '!AC594</f>
        <v>0</v>
      </c>
      <c r="O572" s="81">
        <f>'2. Termes '!AJ594</f>
        <v>0</v>
      </c>
      <c r="P572" s="72">
        <f>'2. Termes '!AK594</f>
        <v>0</v>
      </c>
      <c r="Q572" s="71">
        <f>'2. Termes '!AL594</f>
        <v>0</v>
      </c>
      <c r="R572" s="158">
        <f>'2. Termes '!AG594</f>
        <v>0</v>
      </c>
    </row>
    <row r="573" spans="2:18" ht="25" customHeight="1" x14ac:dyDescent="0.35">
      <c r="B573" s="180" t="str">
        <f>IF(ISBLANK(Tableau25[[#This Row],[Date de signature]]),"",UPPER(TEXT(Tableau25[[#This Row],[Date de signature]],"AAAA")))</f>
        <v>1900</v>
      </c>
      <c r="C573" s="180" t="str">
        <f>IF(ISBLANK(Tableau25[[#This Row],[Date de signature]]),"",UPPER(TEXT(Tableau25[[#This Row],[Date de signature]],"mmm")))</f>
        <v>JANV</v>
      </c>
      <c r="D573" s="62">
        <f>'2. Termes '!C595</f>
        <v>0</v>
      </c>
      <c r="E573" s="82">
        <f>'2. Termes '!F595</f>
        <v>0</v>
      </c>
      <c r="F573" s="63">
        <f>'2. Termes '!G595</f>
        <v>0</v>
      </c>
      <c r="G573" s="80">
        <f>'2. Termes '!H595</f>
        <v>0</v>
      </c>
      <c r="H573" s="80">
        <f>'2. Termes '!I595</f>
        <v>0</v>
      </c>
      <c r="I573" s="64">
        <f>'2. Termes '!J595</f>
        <v>0</v>
      </c>
      <c r="J573" s="65">
        <f>'2. Termes '!U595</f>
        <v>0</v>
      </c>
      <c r="K573" s="70">
        <f>'2. Termes '!V595</f>
        <v>0</v>
      </c>
      <c r="L573" s="66">
        <f>'2. Termes '!W595</f>
        <v>0</v>
      </c>
      <c r="M573" s="66">
        <f>'2. Termes '!Z595</f>
        <v>0</v>
      </c>
      <c r="N573" s="67">
        <f>'2. Termes '!AC595</f>
        <v>0</v>
      </c>
      <c r="O573" s="81">
        <f>'2. Termes '!AJ595</f>
        <v>0</v>
      </c>
      <c r="P573" s="72">
        <f>'2. Termes '!AK595</f>
        <v>0</v>
      </c>
      <c r="Q573" s="71">
        <f>'2. Termes '!AL595</f>
        <v>0</v>
      </c>
      <c r="R573" s="158">
        <f>'2. Termes '!AG595</f>
        <v>0</v>
      </c>
    </row>
    <row r="574" spans="2:18" ht="25" customHeight="1" x14ac:dyDescent="0.35">
      <c r="B574" s="180" t="str">
        <f>IF(ISBLANK(Tableau25[[#This Row],[Date de signature]]),"",UPPER(TEXT(Tableau25[[#This Row],[Date de signature]],"AAAA")))</f>
        <v>1900</v>
      </c>
      <c r="C574" s="180" t="str">
        <f>IF(ISBLANK(Tableau25[[#This Row],[Date de signature]]),"",UPPER(TEXT(Tableau25[[#This Row],[Date de signature]],"mmm")))</f>
        <v>JANV</v>
      </c>
      <c r="D574" s="62">
        <f>'2. Termes '!C596</f>
        <v>0</v>
      </c>
      <c r="E574" s="82">
        <f>'2. Termes '!F596</f>
        <v>0</v>
      </c>
      <c r="F574" s="63">
        <f>'2. Termes '!G596</f>
        <v>0</v>
      </c>
      <c r="G574" s="80">
        <f>'2. Termes '!H596</f>
        <v>0</v>
      </c>
      <c r="H574" s="80">
        <f>'2. Termes '!I596</f>
        <v>0</v>
      </c>
      <c r="I574" s="64">
        <f>'2. Termes '!J596</f>
        <v>0</v>
      </c>
      <c r="J574" s="65">
        <f>'2. Termes '!U596</f>
        <v>0</v>
      </c>
      <c r="K574" s="70">
        <f>'2. Termes '!V596</f>
        <v>0</v>
      </c>
      <c r="L574" s="66">
        <f>'2. Termes '!W596</f>
        <v>0</v>
      </c>
      <c r="M574" s="66">
        <f>'2. Termes '!Z596</f>
        <v>0</v>
      </c>
      <c r="N574" s="67">
        <f>'2. Termes '!AC596</f>
        <v>0</v>
      </c>
      <c r="O574" s="81">
        <f>'2. Termes '!AJ596</f>
        <v>0</v>
      </c>
      <c r="P574" s="72">
        <f>'2. Termes '!AK596</f>
        <v>0</v>
      </c>
      <c r="Q574" s="71">
        <f>'2. Termes '!AL596</f>
        <v>0</v>
      </c>
      <c r="R574" s="158">
        <f>'2. Termes '!AG596</f>
        <v>0</v>
      </c>
    </row>
    <row r="575" spans="2:18" ht="25" customHeight="1" x14ac:dyDescent="0.35">
      <c r="B575" s="180" t="str">
        <f>IF(ISBLANK(Tableau25[[#This Row],[Date de signature]]),"",UPPER(TEXT(Tableau25[[#This Row],[Date de signature]],"AAAA")))</f>
        <v>1900</v>
      </c>
      <c r="C575" s="180" t="str">
        <f>IF(ISBLANK(Tableau25[[#This Row],[Date de signature]]),"",UPPER(TEXT(Tableau25[[#This Row],[Date de signature]],"mmm")))</f>
        <v>JANV</v>
      </c>
      <c r="D575" s="62">
        <f>'2. Termes '!C597</f>
        <v>0</v>
      </c>
      <c r="E575" s="82">
        <f>'2. Termes '!F597</f>
        <v>0</v>
      </c>
      <c r="F575" s="63">
        <f>'2. Termes '!G597</f>
        <v>0</v>
      </c>
      <c r="G575" s="80">
        <f>'2. Termes '!H597</f>
        <v>0</v>
      </c>
      <c r="H575" s="80">
        <f>'2. Termes '!I597</f>
        <v>0</v>
      </c>
      <c r="I575" s="64">
        <f>'2. Termes '!J597</f>
        <v>0</v>
      </c>
      <c r="J575" s="65">
        <f>'2. Termes '!U597</f>
        <v>0</v>
      </c>
      <c r="K575" s="70">
        <f>'2. Termes '!V597</f>
        <v>0</v>
      </c>
      <c r="L575" s="66">
        <f>'2. Termes '!W597</f>
        <v>0</v>
      </c>
      <c r="M575" s="66">
        <f>'2. Termes '!Z597</f>
        <v>0</v>
      </c>
      <c r="N575" s="67">
        <f>'2. Termes '!AC597</f>
        <v>0</v>
      </c>
      <c r="O575" s="81">
        <f>'2. Termes '!AJ597</f>
        <v>0</v>
      </c>
      <c r="P575" s="72">
        <f>'2. Termes '!AK597</f>
        <v>0</v>
      </c>
      <c r="Q575" s="71">
        <f>'2. Termes '!AL597</f>
        <v>0</v>
      </c>
      <c r="R575" s="158">
        <f>'2. Termes '!AG597</f>
        <v>0</v>
      </c>
    </row>
    <row r="576" spans="2:18" ht="25" customHeight="1" x14ac:dyDescent="0.35">
      <c r="B576" s="180" t="str">
        <f>IF(ISBLANK(Tableau25[[#This Row],[Date de signature]]),"",UPPER(TEXT(Tableau25[[#This Row],[Date de signature]],"AAAA")))</f>
        <v>1900</v>
      </c>
      <c r="C576" s="180" t="str">
        <f>IF(ISBLANK(Tableau25[[#This Row],[Date de signature]]),"",UPPER(TEXT(Tableau25[[#This Row],[Date de signature]],"mmm")))</f>
        <v>JANV</v>
      </c>
      <c r="D576" s="62">
        <f>'2. Termes '!C598</f>
        <v>0</v>
      </c>
      <c r="E576" s="82">
        <f>'2. Termes '!F598</f>
        <v>0</v>
      </c>
      <c r="F576" s="63">
        <f>'2. Termes '!G598</f>
        <v>0</v>
      </c>
      <c r="G576" s="80">
        <f>'2. Termes '!H598</f>
        <v>0</v>
      </c>
      <c r="H576" s="80">
        <f>'2. Termes '!I598</f>
        <v>0</v>
      </c>
      <c r="I576" s="64">
        <f>'2. Termes '!J598</f>
        <v>0</v>
      </c>
      <c r="J576" s="65">
        <f>'2. Termes '!U598</f>
        <v>0</v>
      </c>
      <c r="K576" s="70">
        <f>'2. Termes '!V598</f>
        <v>0</v>
      </c>
      <c r="L576" s="66">
        <f>'2. Termes '!W598</f>
        <v>0</v>
      </c>
      <c r="M576" s="66">
        <f>'2. Termes '!Z598</f>
        <v>0</v>
      </c>
      <c r="N576" s="67">
        <f>'2. Termes '!AC598</f>
        <v>0</v>
      </c>
      <c r="O576" s="81">
        <f>'2. Termes '!AJ598</f>
        <v>0</v>
      </c>
      <c r="P576" s="72">
        <f>'2. Termes '!AK598</f>
        <v>0</v>
      </c>
      <c r="Q576" s="71">
        <f>'2. Termes '!AL598</f>
        <v>0</v>
      </c>
      <c r="R576" s="158">
        <f>'2. Termes '!AG598</f>
        <v>0</v>
      </c>
    </row>
    <row r="577" spans="2:18" ht="25" customHeight="1" x14ac:dyDescent="0.35">
      <c r="B577" s="180" t="str">
        <f>IF(ISBLANK(Tableau25[[#This Row],[Date de signature]]),"",UPPER(TEXT(Tableau25[[#This Row],[Date de signature]],"AAAA")))</f>
        <v>1900</v>
      </c>
      <c r="C577" s="180" t="str">
        <f>IF(ISBLANK(Tableau25[[#This Row],[Date de signature]]),"",UPPER(TEXT(Tableau25[[#This Row],[Date de signature]],"mmm")))</f>
        <v>JANV</v>
      </c>
      <c r="D577" s="62">
        <f>'2. Termes '!C599</f>
        <v>0</v>
      </c>
      <c r="E577" s="82">
        <f>'2. Termes '!F599</f>
        <v>0</v>
      </c>
      <c r="F577" s="63">
        <f>'2. Termes '!G599</f>
        <v>0</v>
      </c>
      <c r="G577" s="80">
        <f>'2. Termes '!H599</f>
        <v>0</v>
      </c>
      <c r="H577" s="80">
        <f>'2. Termes '!I599</f>
        <v>0</v>
      </c>
      <c r="I577" s="64">
        <f>'2. Termes '!J599</f>
        <v>0</v>
      </c>
      <c r="J577" s="65">
        <f>'2. Termes '!U599</f>
        <v>0</v>
      </c>
      <c r="K577" s="70">
        <f>'2. Termes '!V599</f>
        <v>0</v>
      </c>
      <c r="L577" s="66">
        <f>'2. Termes '!W599</f>
        <v>0</v>
      </c>
      <c r="M577" s="66">
        <f>'2. Termes '!Z599</f>
        <v>0</v>
      </c>
      <c r="N577" s="67">
        <f>'2. Termes '!AC599</f>
        <v>0</v>
      </c>
      <c r="O577" s="81">
        <f>'2. Termes '!AJ599</f>
        <v>0</v>
      </c>
      <c r="P577" s="72">
        <f>'2. Termes '!AK599</f>
        <v>0</v>
      </c>
      <c r="Q577" s="71">
        <f>'2. Termes '!AL599</f>
        <v>0</v>
      </c>
      <c r="R577" s="158">
        <f>'2. Termes '!AG599</f>
        <v>0</v>
      </c>
    </row>
    <row r="578" spans="2:18" ht="25" customHeight="1" x14ac:dyDescent="0.35">
      <c r="B578" s="180" t="str">
        <f>IF(ISBLANK(Tableau25[[#This Row],[Date de signature]]),"",UPPER(TEXT(Tableau25[[#This Row],[Date de signature]],"AAAA")))</f>
        <v>1900</v>
      </c>
      <c r="C578" s="180" t="str">
        <f>IF(ISBLANK(Tableau25[[#This Row],[Date de signature]]),"",UPPER(TEXT(Tableau25[[#This Row],[Date de signature]],"mmm")))</f>
        <v>JANV</v>
      </c>
      <c r="D578" s="62">
        <f>'2. Termes '!C600</f>
        <v>0</v>
      </c>
      <c r="E578" s="82">
        <f>'2. Termes '!F600</f>
        <v>0</v>
      </c>
      <c r="F578" s="63">
        <f>'2. Termes '!G600</f>
        <v>0</v>
      </c>
      <c r="G578" s="80">
        <f>'2. Termes '!H600</f>
        <v>0</v>
      </c>
      <c r="H578" s="80">
        <f>'2. Termes '!I600</f>
        <v>0</v>
      </c>
      <c r="I578" s="64">
        <f>'2. Termes '!J600</f>
        <v>0</v>
      </c>
      <c r="J578" s="65">
        <f>'2. Termes '!U600</f>
        <v>0</v>
      </c>
      <c r="K578" s="70">
        <f>'2. Termes '!V600</f>
        <v>0</v>
      </c>
      <c r="L578" s="66">
        <f>'2. Termes '!W600</f>
        <v>0</v>
      </c>
      <c r="M578" s="66">
        <f>'2. Termes '!Z600</f>
        <v>0</v>
      </c>
      <c r="N578" s="67">
        <f>'2. Termes '!AC600</f>
        <v>0</v>
      </c>
      <c r="O578" s="81">
        <f>'2. Termes '!AJ600</f>
        <v>0</v>
      </c>
      <c r="P578" s="72">
        <f>'2. Termes '!AK600</f>
        <v>0</v>
      </c>
      <c r="Q578" s="71">
        <f>'2. Termes '!AL600</f>
        <v>0</v>
      </c>
      <c r="R578" s="158">
        <f>'2. Termes '!AG600</f>
        <v>0</v>
      </c>
    </row>
    <row r="579" spans="2:18" ht="25" customHeight="1" x14ac:dyDescent="0.35">
      <c r="B579" s="180" t="str">
        <f>IF(ISBLANK(Tableau25[[#This Row],[Date de signature]]),"",UPPER(TEXT(Tableau25[[#This Row],[Date de signature]],"AAAA")))</f>
        <v>1900</v>
      </c>
      <c r="C579" s="180" t="str">
        <f>IF(ISBLANK(Tableau25[[#This Row],[Date de signature]]),"",UPPER(TEXT(Tableau25[[#This Row],[Date de signature]],"mmm")))</f>
        <v>JANV</v>
      </c>
      <c r="D579" s="62">
        <f>'2. Termes '!C601</f>
        <v>0</v>
      </c>
      <c r="E579" s="82">
        <f>'2. Termes '!F601</f>
        <v>0</v>
      </c>
      <c r="F579" s="63">
        <f>'2. Termes '!G601</f>
        <v>0</v>
      </c>
      <c r="G579" s="80">
        <f>'2. Termes '!H601</f>
        <v>0</v>
      </c>
      <c r="H579" s="80">
        <f>'2. Termes '!I601</f>
        <v>0</v>
      </c>
      <c r="I579" s="64">
        <f>'2. Termes '!J601</f>
        <v>0</v>
      </c>
      <c r="J579" s="65">
        <f>'2. Termes '!U601</f>
        <v>0</v>
      </c>
      <c r="K579" s="70">
        <f>'2. Termes '!V601</f>
        <v>0</v>
      </c>
      <c r="L579" s="66">
        <f>'2. Termes '!W601</f>
        <v>0</v>
      </c>
      <c r="M579" s="66">
        <f>'2. Termes '!Z601</f>
        <v>0</v>
      </c>
      <c r="N579" s="67">
        <f>'2. Termes '!AC601</f>
        <v>0</v>
      </c>
      <c r="O579" s="81">
        <f>'2. Termes '!AJ601</f>
        <v>0</v>
      </c>
      <c r="P579" s="72">
        <f>'2. Termes '!AK601</f>
        <v>0</v>
      </c>
      <c r="Q579" s="71">
        <f>'2. Termes '!AL601</f>
        <v>0</v>
      </c>
      <c r="R579" s="158">
        <f>'2. Termes '!AG601</f>
        <v>0</v>
      </c>
    </row>
    <row r="580" spans="2:18" ht="25" customHeight="1" x14ac:dyDescent="0.35">
      <c r="B580" s="180" t="str">
        <f>IF(ISBLANK(Tableau25[[#This Row],[Date de signature]]),"",UPPER(TEXT(Tableau25[[#This Row],[Date de signature]],"AAAA")))</f>
        <v>1900</v>
      </c>
      <c r="C580" s="180" t="str">
        <f>IF(ISBLANK(Tableau25[[#This Row],[Date de signature]]),"",UPPER(TEXT(Tableau25[[#This Row],[Date de signature]],"mmm")))</f>
        <v>JANV</v>
      </c>
      <c r="D580" s="62">
        <f>'2. Termes '!C602</f>
        <v>0</v>
      </c>
      <c r="E580" s="82">
        <f>'2. Termes '!F602</f>
        <v>0</v>
      </c>
      <c r="F580" s="63">
        <f>'2. Termes '!G602</f>
        <v>0</v>
      </c>
      <c r="G580" s="80">
        <f>'2. Termes '!H602</f>
        <v>0</v>
      </c>
      <c r="H580" s="80">
        <f>'2. Termes '!I602</f>
        <v>0</v>
      </c>
      <c r="I580" s="64">
        <f>'2. Termes '!J602</f>
        <v>0</v>
      </c>
      <c r="J580" s="65">
        <f>'2. Termes '!U602</f>
        <v>0</v>
      </c>
      <c r="K580" s="70">
        <f>'2. Termes '!V602</f>
        <v>0</v>
      </c>
      <c r="L580" s="66">
        <f>'2. Termes '!W602</f>
        <v>0</v>
      </c>
      <c r="M580" s="66">
        <f>'2. Termes '!Z602</f>
        <v>0</v>
      </c>
      <c r="N580" s="67">
        <f>'2. Termes '!AC602</f>
        <v>0</v>
      </c>
      <c r="O580" s="81">
        <f>'2. Termes '!AJ602</f>
        <v>0</v>
      </c>
      <c r="P580" s="72">
        <f>'2. Termes '!AK602</f>
        <v>0</v>
      </c>
      <c r="Q580" s="71">
        <f>'2. Termes '!AL602</f>
        <v>0</v>
      </c>
      <c r="R580" s="158">
        <f>'2. Termes '!AG602</f>
        <v>0</v>
      </c>
    </row>
    <row r="581" spans="2:18" ht="25" customHeight="1" x14ac:dyDescent="0.35">
      <c r="B581" s="180" t="str">
        <f>IF(ISBLANK(Tableau25[[#This Row],[Date de signature]]),"",UPPER(TEXT(Tableau25[[#This Row],[Date de signature]],"AAAA")))</f>
        <v>1900</v>
      </c>
      <c r="C581" s="180" t="str">
        <f>IF(ISBLANK(Tableau25[[#This Row],[Date de signature]]),"",UPPER(TEXT(Tableau25[[#This Row],[Date de signature]],"mmm")))</f>
        <v>JANV</v>
      </c>
      <c r="D581" s="62">
        <f>'2. Termes '!C603</f>
        <v>0</v>
      </c>
      <c r="E581" s="82">
        <f>'2. Termes '!F603</f>
        <v>0</v>
      </c>
      <c r="F581" s="63">
        <f>'2. Termes '!G603</f>
        <v>0</v>
      </c>
      <c r="G581" s="80">
        <f>'2. Termes '!H603</f>
        <v>0</v>
      </c>
      <c r="H581" s="80">
        <f>'2. Termes '!I603</f>
        <v>0</v>
      </c>
      <c r="I581" s="64">
        <f>'2. Termes '!J603</f>
        <v>0</v>
      </c>
      <c r="J581" s="65">
        <f>'2. Termes '!U603</f>
        <v>0</v>
      </c>
      <c r="K581" s="70">
        <f>'2. Termes '!V603</f>
        <v>0</v>
      </c>
      <c r="L581" s="66">
        <f>'2. Termes '!W603</f>
        <v>0</v>
      </c>
      <c r="M581" s="66">
        <f>'2. Termes '!Z603</f>
        <v>0</v>
      </c>
      <c r="N581" s="67">
        <f>'2. Termes '!AC603</f>
        <v>0</v>
      </c>
      <c r="O581" s="81">
        <f>'2. Termes '!AJ603</f>
        <v>0</v>
      </c>
      <c r="P581" s="72">
        <f>'2. Termes '!AK603</f>
        <v>0</v>
      </c>
      <c r="Q581" s="71">
        <f>'2. Termes '!AL603</f>
        <v>0</v>
      </c>
      <c r="R581" s="158">
        <f>'2. Termes '!AG603</f>
        <v>0</v>
      </c>
    </row>
    <row r="582" spans="2:18" ht="25" customHeight="1" x14ac:dyDescent="0.35">
      <c r="B582" s="180" t="str">
        <f>IF(ISBLANK(Tableau25[[#This Row],[Date de signature]]),"",UPPER(TEXT(Tableau25[[#This Row],[Date de signature]],"AAAA")))</f>
        <v>1900</v>
      </c>
      <c r="C582" s="180" t="str">
        <f>IF(ISBLANK(Tableau25[[#This Row],[Date de signature]]),"",UPPER(TEXT(Tableau25[[#This Row],[Date de signature]],"mmm")))</f>
        <v>JANV</v>
      </c>
      <c r="D582" s="62">
        <f>'2. Termes '!C604</f>
        <v>0</v>
      </c>
      <c r="E582" s="82">
        <f>'2. Termes '!F604</f>
        <v>0</v>
      </c>
      <c r="F582" s="63">
        <f>'2. Termes '!G604</f>
        <v>0</v>
      </c>
      <c r="G582" s="80">
        <f>'2. Termes '!H604</f>
        <v>0</v>
      </c>
      <c r="H582" s="80">
        <f>'2. Termes '!I604</f>
        <v>0</v>
      </c>
      <c r="I582" s="64">
        <f>'2. Termes '!J604</f>
        <v>0</v>
      </c>
      <c r="J582" s="65">
        <f>'2. Termes '!U604</f>
        <v>0</v>
      </c>
      <c r="K582" s="70">
        <f>'2. Termes '!V604</f>
        <v>0</v>
      </c>
      <c r="L582" s="66">
        <f>'2. Termes '!W604</f>
        <v>0</v>
      </c>
      <c r="M582" s="66">
        <f>'2. Termes '!Z604</f>
        <v>0</v>
      </c>
      <c r="N582" s="67">
        <f>'2. Termes '!AC604</f>
        <v>0</v>
      </c>
      <c r="O582" s="81">
        <f>'2. Termes '!AJ604</f>
        <v>0</v>
      </c>
      <c r="P582" s="72">
        <f>'2. Termes '!AK604</f>
        <v>0</v>
      </c>
      <c r="Q582" s="71">
        <f>'2. Termes '!AL604</f>
        <v>0</v>
      </c>
      <c r="R582" s="158">
        <f>'2. Termes '!AG604</f>
        <v>0</v>
      </c>
    </row>
    <row r="583" spans="2:18" ht="25" customHeight="1" x14ac:dyDescent="0.35">
      <c r="B583" s="180" t="str">
        <f>IF(ISBLANK(Tableau25[[#This Row],[Date de signature]]),"",UPPER(TEXT(Tableau25[[#This Row],[Date de signature]],"AAAA")))</f>
        <v>1900</v>
      </c>
      <c r="C583" s="180" t="str">
        <f>IF(ISBLANK(Tableau25[[#This Row],[Date de signature]]),"",UPPER(TEXT(Tableau25[[#This Row],[Date de signature]],"mmm")))</f>
        <v>JANV</v>
      </c>
      <c r="D583" s="62">
        <f>'2. Termes '!C605</f>
        <v>0</v>
      </c>
      <c r="E583" s="82">
        <f>'2. Termes '!F605</f>
        <v>0</v>
      </c>
      <c r="F583" s="63">
        <f>'2. Termes '!G605</f>
        <v>0</v>
      </c>
      <c r="G583" s="80">
        <f>'2. Termes '!H605</f>
        <v>0</v>
      </c>
      <c r="H583" s="80">
        <f>'2. Termes '!I605</f>
        <v>0</v>
      </c>
      <c r="I583" s="64">
        <f>'2. Termes '!J605</f>
        <v>0</v>
      </c>
      <c r="J583" s="65">
        <f>'2. Termes '!U605</f>
        <v>0</v>
      </c>
      <c r="K583" s="70">
        <f>'2. Termes '!V605</f>
        <v>0</v>
      </c>
      <c r="L583" s="66">
        <f>'2. Termes '!W605</f>
        <v>0</v>
      </c>
      <c r="M583" s="66">
        <f>'2. Termes '!Z605</f>
        <v>0</v>
      </c>
      <c r="N583" s="67">
        <f>'2. Termes '!AC605</f>
        <v>0</v>
      </c>
      <c r="O583" s="81">
        <f>'2. Termes '!AJ605</f>
        <v>0</v>
      </c>
      <c r="P583" s="72">
        <f>'2. Termes '!AK605</f>
        <v>0</v>
      </c>
      <c r="Q583" s="71">
        <f>'2. Termes '!AL605</f>
        <v>0</v>
      </c>
      <c r="R583" s="158">
        <f>'2. Termes '!AG605</f>
        <v>0</v>
      </c>
    </row>
    <row r="584" spans="2:18" ht="25" customHeight="1" x14ac:dyDescent="0.35">
      <c r="B584" s="180" t="str">
        <f>IF(ISBLANK(Tableau25[[#This Row],[Date de signature]]),"",UPPER(TEXT(Tableau25[[#This Row],[Date de signature]],"AAAA")))</f>
        <v>1900</v>
      </c>
      <c r="C584" s="180" t="str">
        <f>IF(ISBLANK(Tableau25[[#This Row],[Date de signature]]),"",UPPER(TEXT(Tableau25[[#This Row],[Date de signature]],"mmm")))</f>
        <v>JANV</v>
      </c>
      <c r="D584" s="62">
        <f>'2. Termes '!C606</f>
        <v>0</v>
      </c>
      <c r="E584" s="82">
        <f>'2. Termes '!F606</f>
        <v>0</v>
      </c>
      <c r="F584" s="63">
        <f>'2. Termes '!G606</f>
        <v>0</v>
      </c>
      <c r="G584" s="80">
        <f>'2. Termes '!H606</f>
        <v>0</v>
      </c>
      <c r="H584" s="80">
        <f>'2. Termes '!I606</f>
        <v>0</v>
      </c>
      <c r="I584" s="64">
        <f>'2. Termes '!J606</f>
        <v>0</v>
      </c>
      <c r="J584" s="65">
        <f>'2. Termes '!U606</f>
        <v>0</v>
      </c>
      <c r="K584" s="70">
        <f>'2. Termes '!V606</f>
        <v>0</v>
      </c>
      <c r="L584" s="66">
        <f>'2. Termes '!W606</f>
        <v>0</v>
      </c>
      <c r="M584" s="66">
        <f>'2. Termes '!Z606</f>
        <v>0</v>
      </c>
      <c r="N584" s="67">
        <f>'2. Termes '!AC606</f>
        <v>0</v>
      </c>
      <c r="O584" s="81">
        <f>'2. Termes '!AJ606</f>
        <v>0</v>
      </c>
      <c r="P584" s="72">
        <f>'2. Termes '!AK606</f>
        <v>0</v>
      </c>
      <c r="Q584" s="71">
        <f>'2. Termes '!AL606</f>
        <v>0</v>
      </c>
      <c r="R584" s="158">
        <f>'2. Termes '!AG606</f>
        <v>0</v>
      </c>
    </row>
    <row r="585" spans="2:18" ht="25" customHeight="1" x14ac:dyDescent="0.35">
      <c r="B585" s="180" t="str">
        <f>IF(ISBLANK(Tableau25[[#This Row],[Date de signature]]),"",UPPER(TEXT(Tableau25[[#This Row],[Date de signature]],"AAAA")))</f>
        <v>1900</v>
      </c>
      <c r="C585" s="180" t="str">
        <f>IF(ISBLANK(Tableau25[[#This Row],[Date de signature]]),"",UPPER(TEXT(Tableau25[[#This Row],[Date de signature]],"mmm")))</f>
        <v>JANV</v>
      </c>
      <c r="D585" s="62">
        <f>'2. Termes '!C607</f>
        <v>0</v>
      </c>
      <c r="E585" s="82">
        <f>'2. Termes '!F607</f>
        <v>0</v>
      </c>
      <c r="F585" s="63">
        <f>'2. Termes '!G607</f>
        <v>0</v>
      </c>
      <c r="G585" s="80">
        <f>'2. Termes '!H607</f>
        <v>0</v>
      </c>
      <c r="H585" s="80">
        <f>'2. Termes '!I607</f>
        <v>0</v>
      </c>
      <c r="I585" s="64">
        <f>'2. Termes '!J607</f>
        <v>0</v>
      </c>
      <c r="J585" s="65">
        <f>'2. Termes '!U607</f>
        <v>0</v>
      </c>
      <c r="K585" s="70">
        <f>'2. Termes '!V607</f>
        <v>0</v>
      </c>
      <c r="L585" s="66">
        <f>'2. Termes '!W607</f>
        <v>0</v>
      </c>
      <c r="M585" s="66">
        <f>'2. Termes '!Z607</f>
        <v>0</v>
      </c>
      <c r="N585" s="67">
        <f>'2. Termes '!AC607</f>
        <v>0</v>
      </c>
      <c r="O585" s="81">
        <f>'2. Termes '!AJ607</f>
        <v>0</v>
      </c>
      <c r="P585" s="72">
        <f>'2. Termes '!AK607</f>
        <v>0</v>
      </c>
      <c r="Q585" s="71">
        <f>'2. Termes '!AL607</f>
        <v>0</v>
      </c>
      <c r="R585" s="158">
        <f>'2. Termes '!AG607</f>
        <v>0</v>
      </c>
    </row>
    <row r="586" spans="2:18" ht="25" customHeight="1" x14ac:dyDescent="0.35">
      <c r="B586" s="180" t="str">
        <f>IF(ISBLANK(Tableau25[[#This Row],[Date de signature]]),"",UPPER(TEXT(Tableau25[[#This Row],[Date de signature]],"AAAA")))</f>
        <v>1900</v>
      </c>
      <c r="C586" s="180" t="str">
        <f>IF(ISBLANK(Tableau25[[#This Row],[Date de signature]]),"",UPPER(TEXT(Tableau25[[#This Row],[Date de signature]],"mmm")))</f>
        <v>JANV</v>
      </c>
      <c r="D586" s="62">
        <f>'2. Termes '!C608</f>
        <v>0</v>
      </c>
      <c r="E586" s="82">
        <f>'2. Termes '!F608</f>
        <v>0</v>
      </c>
      <c r="F586" s="63">
        <f>'2. Termes '!G608</f>
        <v>0</v>
      </c>
      <c r="G586" s="80">
        <f>'2. Termes '!H608</f>
        <v>0</v>
      </c>
      <c r="H586" s="80">
        <f>'2. Termes '!I608</f>
        <v>0</v>
      </c>
      <c r="I586" s="64">
        <f>'2. Termes '!J608</f>
        <v>0</v>
      </c>
      <c r="J586" s="65">
        <f>'2. Termes '!U608</f>
        <v>0</v>
      </c>
      <c r="K586" s="70">
        <f>'2. Termes '!V608</f>
        <v>0</v>
      </c>
      <c r="L586" s="66">
        <f>'2. Termes '!W608</f>
        <v>0</v>
      </c>
      <c r="M586" s="66">
        <f>'2. Termes '!Z608</f>
        <v>0</v>
      </c>
      <c r="N586" s="67">
        <f>'2. Termes '!AC608</f>
        <v>0</v>
      </c>
      <c r="O586" s="81">
        <f>'2. Termes '!AJ608</f>
        <v>0</v>
      </c>
      <c r="P586" s="72">
        <f>'2. Termes '!AK608</f>
        <v>0</v>
      </c>
      <c r="Q586" s="71">
        <f>'2. Termes '!AL608</f>
        <v>0</v>
      </c>
      <c r="R586" s="158">
        <f>'2. Termes '!AG608</f>
        <v>0</v>
      </c>
    </row>
    <row r="587" spans="2:18" ht="25" customHeight="1" x14ac:dyDescent="0.35">
      <c r="B587" s="180" t="str">
        <f>IF(ISBLANK(Tableau25[[#This Row],[Date de signature]]),"",UPPER(TEXT(Tableau25[[#This Row],[Date de signature]],"AAAA")))</f>
        <v>1900</v>
      </c>
      <c r="C587" s="180" t="str">
        <f>IF(ISBLANK(Tableau25[[#This Row],[Date de signature]]),"",UPPER(TEXT(Tableau25[[#This Row],[Date de signature]],"mmm")))</f>
        <v>JANV</v>
      </c>
      <c r="D587" s="62">
        <f>'2. Termes '!C609</f>
        <v>0</v>
      </c>
      <c r="E587" s="82">
        <f>'2. Termes '!F609</f>
        <v>0</v>
      </c>
      <c r="F587" s="63">
        <f>'2. Termes '!G609</f>
        <v>0</v>
      </c>
      <c r="G587" s="80">
        <f>'2. Termes '!H609</f>
        <v>0</v>
      </c>
      <c r="H587" s="80">
        <f>'2. Termes '!I609</f>
        <v>0</v>
      </c>
      <c r="I587" s="64">
        <f>'2. Termes '!J609</f>
        <v>0</v>
      </c>
      <c r="J587" s="65">
        <f>'2. Termes '!U609</f>
        <v>0</v>
      </c>
      <c r="K587" s="70">
        <f>'2. Termes '!V609</f>
        <v>0</v>
      </c>
      <c r="L587" s="66">
        <f>'2. Termes '!W609</f>
        <v>0</v>
      </c>
      <c r="M587" s="66">
        <f>'2. Termes '!Z609</f>
        <v>0</v>
      </c>
      <c r="N587" s="67">
        <f>'2. Termes '!AC609</f>
        <v>0</v>
      </c>
      <c r="O587" s="81">
        <f>'2. Termes '!AJ609</f>
        <v>0</v>
      </c>
      <c r="P587" s="72">
        <f>'2. Termes '!AK609</f>
        <v>0</v>
      </c>
      <c r="Q587" s="71">
        <f>'2. Termes '!AL609</f>
        <v>0</v>
      </c>
      <c r="R587" s="158">
        <f>'2. Termes '!AG609</f>
        <v>0</v>
      </c>
    </row>
    <row r="588" spans="2:18" ht="25" customHeight="1" x14ac:dyDescent="0.35">
      <c r="B588" s="180" t="str">
        <f>IF(ISBLANK(Tableau25[[#This Row],[Date de signature]]),"",UPPER(TEXT(Tableau25[[#This Row],[Date de signature]],"AAAA")))</f>
        <v>1900</v>
      </c>
      <c r="C588" s="180" t="str">
        <f>IF(ISBLANK(Tableau25[[#This Row],[Date de signature]]),"",UPPER(TEXT(Tableau25[[#This Row],[Date de signature]],"mmm")))</f>
        <v>JANV</v>
      </c>
      <c r="D588" s="62">
        <f>'2. Termes '!C610</f>
        <v>0</v>
      </c>
      <c r="E588" s="82">
        <f>'2. Termes '!F610</f>
        <v>0</v>
      </c>
      <c r="F588" s="63">
        <f>'2. Termes '!G610</f>
        <v>0</v>
      </c>
      <c r="G588" s="80">
        <f>'2. Termes '!H610</f>
        <v>0</v>
      </c>
      <c r="H588" s="80">
        <f>'2. Termes '!I610</f>
        <v>0</v>
      </c>
      <c r="I588" s="64">
        <f>'2. Termes '!J610</f>
        <v>0</v>
      </c>
      <c r="J588" s="65">
        <f>'2. Termes '!U610</f>
        <v>0</v>
      </c>
      <c r="K588" s="70">
        <f>'2. Termes '!V610</f>
        <v>0</v>
      </c>
      <c r="L588" s="66">
        <f>'2. Termes '!W610</f>
        <v>0</v>
      </c>
      <c r="M588" s="66">
        <f>'2. Termes '!Z610</f>
        <v>0</v>
      </c>
      <c r="N588" s="67">
        <f>'2. Termes '!AC610</f>
        <v>0</v>
      </c>
      <c r="O588" s="81">
        <f>'2. Termes '!AJ610</f>
        <v>0</v>
      </c>
      <c r="P588" s="72">
        <f>'2. Termes '!AK610</f>
        <v>0</v>
      </c>
      <c r="Q588" s="71">
        <f>'2. Termes '!AL610</f>
        <v>0</v>
      </c>
      <c r="R588" s="158">
        <f>'2. Termes '!AG610</f>
        <v>0</v>
      </c>
    </row>
    <row r="589" spans="2:18" ht="25" customHeight="1" x14ac:dyDescent="0.35">
      <c r="B589" s="180" t="str">
        <f>IF(ISBLANK(Tableau25[[#This Row],[Date de signature]]),"",UPPER(TEXT(Tableau25[[#This Row],[Date de signature]],"AAAA")))</f>
        <v>1900</v>
      </c>
      <c r="C589" s="180" t="str">
        <f>IF(ISBLANK(Tableau25[[#This Row],[Date de signature]]),"",UPPER(TEXT(Tableau25[[#This Row],[Date de signature]],"mmm")))</f>
        <v>JANV</v>
      </c>
      <c r="D589" s="62">
        <f>'2. Termes '!C611</f>
        <v>0</v>
      </c>
      <c r="E589" s="82">
        <f>'2. Termes '!F611</f>
        <v>0</v>
      </c>
      <c r="F589" s="63">
        <f>'2. Termes '!G611</f>
        <v>0</v>
      </c>
      <c r="G589" s="80">
        <f>'2. Termes '!H611</f>
        <v>0</v>
      </c>
      <c r="H589" s="80">
        <f>'2. Termes '!I611</f>
        <v>0</v>
      </c>
      <c r="I589" s="64">
        <f>'2. Termes '!J611</f>
        <v>0</v>
      </c>
      <c r="J589" s="65">
        <f>'2. Termes '!U611</f>
        <v>0</v>
      </c>
      <c r="K589" s="70">
        <f>'2. Termes '!V611</f>
        <v>0</v>
      </c>
      <c r="L589" s="66">
        <f>'2. Termes '!W611</f>
        <v>0</v>
      </c>
      <c r="M589" s="66">
        <f>'2. Termes '!Z611</f>
        <v>0</v>
      </c>
      <c r="N589" s="67">
        <f>'2. Termes '!AC611</f>
        <v>0</v>
      </c>
      <c r="O589" s="81">
        <f>'2. Termes '!AJ611</f>
        <v>0</v>
      </c>
      <c r="P589" s="72">
        <f>'2. Termes '!AK611</f>
        <v>0</v>
      </c>
      <c r="Q589" s="71">
        <f>'2. Termes '!AL611</f>
        <v>0</v>
      </c>
      <c r="R589" s="158">
        <f>'2. Termes '!AG611</f>
        <v>0</v>
      </c>
    </row>
    <row r="590" spans="2:18" ht="25" customHeight="1" x14ac:dyDescent="0.35">
      <c r="B590" s="180" t="str">
        <f>IF(ISBLANK(Tableau25[[#This Row],[Date de signature]]),"",UPPER(TEXT(Tableau25[[#This Row],[Date de signature]],"AAAA")))</f>
        <v>1900</v>
      </c>
      <c r="C590" s="180" t="str">
        <f>IF(ISBLANK(Tableau25[[#This Row],[Date de signature]]),"",UPPER(TEXT(Tableau25[[#This Row],[Date de signature]],"mmm")))</f>
        <v>JANV</v>
      </c>
      <c r="D590" s="62">
        <f>'2. Termes '!C612</f>
        <v>0</v>
      </c>
      <c r="E590" s="82">
        <f>'2. Termes '!F612</f>
        <v>0</v>
      </c>
      <c r="F590" s="63">
        <f>'2. Termes '!G612</f>
        <v>0</v>
      </c>
      <c r="G590" s="80">
        <f>'2. Termes '!H612</f>
        <v>0</v>
      </c>
      <c r="H590" s="80">
        <f>'2. Termes '!I612</f>
        <v>0</v>
      </c>
      <c r="I590" s="64">
        <f>'2. Termes '!J612</f>
        <v>0</v>
      </c>
      <c r="J590" s="65">
        <f>'2. Termes '!U612</f>
        <v>0</v>
      </c>
      <c r="K590" s="70">
        <f>'2. Termes '!V612</f>
        <v>0</v>
      </c>
      <c r="L590" s="66">
        <f>'2. Termes '!W612</f>
        <v>0</v>
      </c>
      <c r="M590" s="66">
        <f>'2. Termes '!Z612</f>
        <v>0</v>
      </c>
      <c r="N590" s="67">
        <f>'2. Termes '!AC612</f>
        <v>0</v>
      </c>
      <c r="O590" s="81">
        <f>'2. Termes '!AJ612</f>
        <v>0</v>
      </c>
      <c r="P590" s="72">
        <f>'2. Termes '!AK612</f>
        <v>0</v>
      </c>
      <c r="Q590" s="71">
        <f>'2. Termes '!AL612</f>
        <v>0</v>
      </c>
      <c r="R590" s="158">
        <f>'2. Termes '!AG612</f>
        <v>0</v>
      </c>
    </row>
    <row r="591" spans="2:18" ht="25" customHeight="1" x14ac:dyDescent="0.35">
      <c r="B591" s="180" t="str">
        <f>IF(ISBLANK(Tableau25[[#This Row],[Date de signature]]),"",UPPER(TEXT(Tableau25[[#This Row],[Date de signature]],"AAAA")))</f>
        <v>1900</v>
      </c>
      <c r="C591" s="180" t="str">
        <f>IF(ISBLANK(Tableau25[[#This Row],[Date de signature]]),"",UPPER(TEXT(Tableau25[[#This Row],[Date de signature]],"mmm")))</f>
        <v>JANV</v>
      </c>
      <c r="D591" s="62">
        <f>'2. Termes '!C613</f>
        <v>0</v>
      </c>
      <c r="E591" s="82">
        <f>'2. Termes '!F613</f>
        <v>0</v>
      </c>
      <c r="F591" s="63">
        <f>'2. Termes '!G613</f>
        <v>0</v>
      </c>
      <c r="G591" s="80">
        <f>'2. Termes '!H613</f>
        <v>0</v>
      </c>
      <c r="H591" s="80">
        <f>'2. Termes '!I613</f>
        <v>0</v>
      </c>
      <c r="I591" s="64">
        <f>'2. Termes '!J613</f>
        <v>0</v>
      </c>
      <c r="J591" s="65">
        <f>'2. Termes '!U613</f>
        <v>0</v>
      </c>
      <c r="K591" s="70">
        <f>'2. Termes '!V613</f>
        <v>0</v>
      </c>
      <c r="L591" s="66">
        <f>'2. Termes '!W613</f>
        <v>0</v>
      </c>
      <c r="M591" s="66">
        <f>'2. Termes '!Z613</f>
        <v>0</v>
      </c>
      <c r="N591" s="67">
        <f>'2. Termes '!AC613</f>
        <v>0</v>
      </c>
      <c r="O591" s="81">
        <f>'2. Termes '!AJ613</f>
        <v>0</v>
      </c>
      <c r="P591" s="72">
        <f>'2. Termes '!AK613</f>
        <v>0</v>
      </c>
      <c r="Q591" s="71">
        <f>'2. Termes '!AL613</f>
        <v>0</v>
      </c>
      <c r="R591" s="158">
        <f>'2. Termes '!AG613</f>
        <v>0</v>
      </c>
    </row>
    <row r="592" spans="2:18" ht="25" customHeight="1" x14ac:dyDescent="0.35">
      <c r="B592" s="180" t="str">
        <f>IF(ISBLANK(Tableau25[[#This Row],[Date de signature]]),"",UPPER(TEXT(Tableau25[[#This Row],[Date de signature]],"AAAA")))</f>
        <v>1900</v>
      </c>
      <c r="C592" s="180" t="str">
        <f>IF(ISBLANK(Tableau25[[#This Row],[Date de signature]]),"",UPPER(TEXT(Tableau25[[#This Row],[Date de signature]],"mmm")))</f>
        <v>JANV</v>
      </c>
      <c r="D592" s="62">
        <f>'2. Termes '!C614</f>
        <v>0</v>
      </c>
      <c r="E592" s="82">
        <f>'2. Termes '!F614</f>
        <v>0</v>
      </c>
      <c r="F592" s="63">
        <f>'2. Termes '!G614</f>
        <v>0</v>
      </c>
      <c r="G592" s="80">
        <f>'2. Termes '!H614</f>
        <v>0</v>
      </c>
      <c r="H592" s="80">
        <f>'2. Termes '!I614</f>
        <v>0</v>
      </c>
      <c r="I592" s="64">
        <f>'2. Termes '!J614</f>
        <v>0</v>
      </c>
      <c r="J592" s="65">
        <f>'2. Termes '!U614</f>
        <v>0</v>
      </c>
      <c r="K592" s="70">
        <f>'2. Termes '!V614</f>
        <v>0</v>
      </c>
      <c r="L592" s="66">
        <f>'2. Termes '!W614</f>
        <v>0</v>
      </c>
      <c r="M592" s="66">
        <f>'2. Termes '!Z614</f>
        <v>0</v>
      </c>
      <c r="N592" s="67">
        <f>'2. Termes '!AC614</f>
        <v>0</v>
      </c>
      <c r="O592" s="81">
        <f>'2. Termes '!AJ614</f>
        <v>0</v>
      </c>
      <c r="P592" s="72">
        <f>'2. Termes '!AK614</f>
        <v>0</v>
      </c>
      <c r="Q592" s="71">
        <f>'2. Termes '!AL614</f>
        <v>0</v>
      </c>
      <c r="R592" s="158">
        <f>'2. Termes '!AG614</f>
        <v>0</v>
      </c>
    </row>
    <row r="593" spans="2:18" ht="25" customHeight="1" x14ac:dyDescent="0.35">
      <c r="B593" s="180" t="str">
        <f>IF(ISBLANK(Tableau25[[#This Row],[Date de signature]]),"",UPPER(TEXT(Tableau25[[#This Row],[Date de signature]],"AAAA")))</f>
        <v>1900</v>
      </c>
      <c r="C593" s="180" t="str">
        <f>IF(ISBLANK(Tableau25[[#This Row],[Date de signature]]),"",UPPER(TEXT(Tableau25[[#This Row],[Date de signature]],"mmm")))</f>
        <v>JANV</v>
      </c>
      <c r="D593" s="62">
        <f>'2. Termes '!C615</f>
        <v>0</v>
      </c>
      <c r="E593" s="82">
        <f>'2. Termes '!F615</f>
        <v>0</v>
      </c>
      <c r="F593" s="63">
        <f>'2. Termes '!G615</f>
        <v>0</v>
      </c>
      <c r="G593" s="80">
        <f>'2. Termes '!H615</f>
        <v>0</v>
      </c>
      <c r="H593" s="80">
        <f>'2. Termes '!I615</f>
        <v>0</v>
      </c>
      <c r="I593" s="64">
        <f>'2. Termes '!J615</f>
        <v>0</v>
      </c>
      <c r="J593" s="65">
        <f>'2. Termes '!U615</f>
        <v>0</v>
      </c>
      <c r="K593" s="70">
        <f>'2. Termes '!V615</f>
        <v>0</v>
      </c>
      <c r="L593" s="66">
        <f>'2. Termes '!W615</f>
        <v>0</v>
      </c>
      <c r="M593" s="66">
        <f>'2. Termes '!Z615</f>
        <v>0</v>
      </c>
      <c r="N593" s="67">
        <f>'2. Termes '!AC615</f>
        <v>0</v>
      </c>
      <c r="O593" s="81">
        <f>'2. Termes '!AJ615</f>
        <v>0</v>
      </c>
      <c r="P593" s="72">
        <f>'2. Termes '!AK615</f>
        <v>0</v>
      </c>
      <c r="Q593" s="71">
        <f>'2. Termes '!AL615</f>
        <v>0</v>
      </c>
      <c r="R593" s="158">
        <f>'2. Termes '!AG615</f>
        <v>0</v>
      </c>
    </row>
    <row r="594" spans="2:18" ht="25" customHeight="1" x14ac:dyDescent="0.35">
      <c r="B594" s="180" t="str">
        <f>IF(ISBLANK(Tableau25[[#This Row],[Date de signature]]),"",UPPER(TEXT(Tableau25[[#This Row],[Date de signature]],"AAAA")))</f>
        <v>1900</v>
      </c>
      <c r="C594" s="180" t="str">
        <f>IF(ISBLANK(Tableau25[[#This Row],[Date de signature]]),"",UPPER(TEXT(Tableau25[[#This Row],[Date de signature]],"mmm")))</f>
        <v>JANV</v>
      </c>
      <c r="D594" s="62">
        <f>'2. Termes '!C616</f>
        <v>0</v>
      </c>
      <c r="E594" s="82">
        <f>'2. Termes '!F616</f>
        <v>0</v>
      </c>
      <c r="F594" s="63">
        <f>'2. Termes '!G616</f>
        <v>0</v>
      </c>
      <c r="G594" s="80">
        <f>'2. Termes '!H616</f>
        <v>0</v>
      </c>
      <c r="H594" s="80">
        <f>'2. Termes '!I616</f>
        <v>0</v>
      </c>
      <c r="I594" s="64">
        <f>'2. Termes '!J616</f>
        <v>0</v>
      </c>
      <c r="J594" s="65">
        <f>'2. Termes '!U616</f>
        <v>0</v>
      </c>
      <c r="K594" s="70">
        <f>'2. Termes '!V616</f>
        <v>0</v>
      </c>
      <c r="L594" s="66">
        <f>'2. Termes '!W616</f>
        <v>0</v>
      </c>
      <c r="M594" s="66">
        <f>'2. Termes '!Z616</f>
        <v>0</v>
      </c>
      <c r="N594" s="67">
        <f>'2. Termes '!AC616</f>
        <v>0</v>
      </c>
      <c r="O594" s="81">
        <f>'2. Termes '!AJ616</f>
        <v>0</v>
      </c>
      <c r="P594" s="72">
        <f>'2. Termes '!AK616</f>
        <v>0</v>
      </c>
      <c r="Q594" s="71">
        <f>'2. Termes '!AL616</f>
        <v>0</v>
      </c>
      <c r="R594" s="158">
        <f>'2. Termes '!AG616</f>
        <v>0</v>
      </c>
    </row>
    <row r="595" spans="2:18" ht="25" customHeight="1" x14ac:dyDescent="0.35">
      <c r="B595" s="180" t="str">
        <f>IF(ISBLANK(Tableau25[[#This Row],[Date de signature]]),"",UPPER(TEXT(Tableau25[[#This Row],[Date de signature]],"AAAA")))</f>
        <v>1900</v>
      </c>
      <c r="C595" s="180" t="str">
        <f>IF(ISBLANK(Tableau25[[#This Row],[Date de signature]]),"",UPPER(TEXT(Tableau25[[#This Row],[Date de signature]],"mmm")))</f>
        <v>JANV</v>
      </c>
      <c r="D595" s="62">
        <f>'2. Termes '!C617</f>
        <v>0</v>
      </c>
      <c r="E595" s="82">
        <f>'2. Termes '!F617</f>
        <v>0</v>
      </c>
      <c r="F595" s="63">
        <f>'2. Termes '!G617</f>
        <v>0</v>
      </c>
      <c r="G595" s="80">
        <f>'2. Termes '!H617</f>
        <v>0</v>
      </c>
      <c r="H595" s="80">
        <f>'2. Termes '!I617</f>
        <v>0</v>
      </c>
      <c r="I595" s="64">
        <f>'2. Termes '!J617</f>
        <v>0</v>
      </c>
      <c r="J595" s="65">
        <f>'2. Termes '!U617</f>
        <v>0</v>
      </c>
      <c r="K595" s="70">
        <f>'2. Termes '!V617</f>
        <v>0</v>
      </c>
      <c r="L595" s="66">
        <f>'2. Termes '!W617</f>
        <v>0</v>
      </c>
      <c r="M595" s="66">
        <f>'2. Termes '!Z617</f>
        <v>0</v>
      </c>
      <c r="N595" s="67">
        <f>'2. Termes '!AC617</f>
        <v>0</v>
      </c>
      <c r="O595" s="81">
        <f>'2. Termes '!AJ617</f>
        <v>0</v>
      </c>
      <c r="P595" s="72">
        <f>'2. Termes '!AK617</f>
        <v>0</v>
      </c>
      <c r="Q595" s="71">
        <f>'2. Termes '!AL617</f>
        <v>0</v>
      </c>
      <c r="R595" s="158">
        <f>'2. Termes '!AG617</f>
        <v>0</v>
      </c>
    </row>
    <row r="596" spans="2:18" ht="25" customHeight="1" x14ac:dyDescent="0.35">
      <c r="B596" s="180" t="str">
        <f>IF(ISBLANK(Tableau25[[#This Row],[Date de signature]]),"",UPPER(TEXT(Tableau25[[#This Row],[Date de signature]],"AAAA")))</f>
        <v>1900</v>
      </c>
      <c r="C596" s="180" t="str">
        <f>IF(ISBLANK(Tableau25[[#This Row],[Date de signature]]),"",UPPER(TEXT(Tableau25[[#This Row],[Date de signature]],"mmm")))</f>
        <v>JANV</v>
      </c>
      <c r="D596" s="62">
        <f>'2. Termes '!C618</f>
        <v>0</v>
      </c>
      <c r="E596" s="82">
        <f>'2. Termes '!F618</f>
        <v>0</v>
      </c>
      <c r="F596" s="63">
        <f>'2. Termes '!G618</f>
        <v>0</v>
      </c>
      <c r="G596" s="80">
        <f>'2. Termes '!H618</f>
        <v>0</v>
      </c>
      <c r="H596" s="80">
        <f>'2. Termes '!I618</f>
        <v>0</v>
      </c>
      <c r="I596" s="64">
        <f>'2. Termes '!J618</f>
        <v>0</v>
      </c>
      <c r="J596" s="65">
        <f>'2. Termes '!U618</f>
        <v>0</v>
      </c>
      <c r="K596" s="70">
        <f>'2. Termes '!V618</f>
        <v>0</v>
      </c>
      <c r="L596" s="66">
        <f>'2. Termes '!W618</f>
        <v>0</v>
      </c>
      <c r="M596" s="66">
        <f>'2. Termes '!Z618</f>
        <v>0</v>
      </c>
      <c r="N596" s="67">
        <f>'2. Termes '!AC618</f>
        <v>0</v>
      </c>
      <c r="O596" s="81">
        <f>'2. Termes '!AJ618</f>
        <v>0</v>
      </c>
      <c r="P596" s="72">
        <f>'2. Termes '!AK618</f>
        <v>0</v>
      </c>
      <c r="Q596" s="71">
        <f>'2. Termes '!AL618</f>
        <v>0</v>
      </c>
      <c r="R596" s="158">
        <f>'2. Termes '!AG618</f>
        <v>0</v>
      </c>
    </row>
    <row r="597" spans="2:18" ht="25" customHeight="1" x14ac:dyDescent="0.35">
      <c r="B597" s="180" t="str">
        <f>IF(ISBLANK(Tableau25[[#This Row],[Date de signature]]),"",UPPER(TEXT(Tableau25[[#This Row],[Date de signature]],"AAAA")))</f>
        <v>1900</v>
      </c>
      <c r="C597" s="180" t="str">
        <f>IF(ISBLANK(Tableau25[[#This Row],[Date de signature]]),"",UPPER(TEXT(Tableau25[[#This Row],[Date de signature]],"mmm")))</f>
        <v>JANV</v>
      </c>
      <c r="D597" s="62">
        <f>'2. Termes '!C619</f>
        <v>0</v>
      </c>
      <c r="E597" s="82">
        <f>'2. Termes '!F619</f>
        <v>0</v>
      </c>
      <c r="F597" s="63">
        <f>'2. Termes '!G619</f>
        <v>0</v>
      </c>
      <c r="G597" s="80">
        <f>'2. Termes '!H619</f>
        <v>0</v>
      </c>
      <c r="H597" s="80">
        <f>'2. Termes '!I619</f>
        <v>0</v>
      </c>
      <c r="I597" s="64">
        <f>'2. Termes '!J619</f>
        <v>0</v>
      </c>
      <c r="J597" s="65">
        <f>'2. Termes '!U619</f>
        <v>0</v>
      </c>
      <c r="K597" s="70">
        <f>'2. Termes '!V619</f>
        <v>0</v>
      </c>
      <c r="L597" s="66">
        <f>'2. Termes '!W619</f>
        <v>0</v>
      </c>
      <c r="M597" s="66">
        <f>'2. Termes '!Z619</f>
        <v>0</v>
      </c>
      <c r="N597" s="67">
        <f>'2. Termes '!AC619</f>
        <v>0</v>
      </c>
      <c r="O597" s="81">
        <f>'2. Termes '!AJ619</f>
        <v>0</v>
      </c>
      <c r="P597" s="72">
        <f>'2. Termes '!AK619</f>
        <v>0</v>
      </c>
      <c r="Q597" s="71">
        <f>'2. Termes '!AL619</f>
        <v>0</v>
      </c>
      <c r="R597" s="158">
        <f>'2. Termes '!AG619</f>
        <v>0</v>
      </c>
    </row>
    <row r="598" spans="2:18" ht="25" customHeight="1" x14ac:dyDescent="0.35">
      <c r="B598" s="180" t="str">
        <f>IF(ISBLANK(Tableau25[[#This Row],[Date de signature]]),"",UPPER(TEXT(Tableau25[[#This Row],[Date de signature]],"AAAA")))</f>
        <v>1900</v>
      </c>
      <c r="C598" s="180" t="str">
        <f>IF(ISBLANK(Tableau25[[#This Row],[Date de signature]]),"",UPPER(TEXT(Tableau25[[#This Row],[Date de signature]],"mmm")))</f>
        <v>JANV</v>
      </c>
      <c r="D598" s="62">
        <f>'2. Termes '!C620</f>
        <v>0</v>
      </c>
      <c r="E598" s="82">
        <f>'2. Termes '!F620</f>
        <v>0</v>
      </c>
      <c r="F598" s="63">
        <f>'2. Termes '!G620</f>
        <v>0</v>
      </c>
      <c r="G598" s="80">
        <f>'2. Termes '!H620</f>
        <v>0</v>
      </c>
      <c r="H598" s="80">
        <f>'2. Termes '!I620</f>
        <v>0</v>
      </c>
      <c r="I598" s="64">
        <f>'2. Termes '!J620</f>
        <v>0</v>
      </c>
      <c r="J598" s="65">
        <f>'2. Termes '!U620</f>
        <v>0</v>
      </c>
      <c r="K598" s="70">
        <f>'2. Termes '!V620</f>
        <v>0</v>
      </c>
      <c r="L598" s="66">
        <f>'2. Termes '!W620</f>
        <v>0</v>
      </c>
      <c r="M598" s="66">
        <f>'2. Termes '!Z620</f>
        <v>0</v>
      </c>
      <c r="N598" s="67">
        <f>'2. Termes '!AC620</f>
        <v>0</v>
      </c>
      <c r="O598" s="81">
        <f>'2. Termes '!AJ620</f>
        <v>0</v>
      </c>
      <c r="P598" s="72">
        <f>'2. Termes '!AK620</f>
        <v>0</v>
      </c>
      <c r="Q598" s="71">
        <f>'2. Termes '!AL620</f>
        <v>0</v>
      </c>
      <c r="R598" s="158">
        <f>'2. Termes '!AG620</f>
        <v>0</v>
      </c>
    </row>
    <row r="599" spans="2:18" ht="25" customHeight="1" x14ac:dyDescent="0.35">
      <c r="B599" s="180" t="str">
        <f>IF(ISBLANK(Tableau25[[#This Row],[Date de signature]]),"",UPPER(TEXT(Tableau25[[#This Row],[Date de signature]],"AAAA")))</f>
        <v>1900</v>
      </c>
      <c r="C599" s="180" t="str">
        <f>IF(ISBLANK(Tableau25[[#This Row],[Date de signature]]),"",UPPER(TEXT(Tableau25[[#This Row],[Date de signature]],"mmm")))</f>
        <v>JANV</v>
      </c>
      <c r="D599" s="62">
        <f>'2. Termes '!C621</f>
        <v>0</v>
      </c>
      <c r="E599" s="82">
        <f>'2. Termes '!F621</f>
        <v>0</v>
      </c>
      <c r="F599" s="63">
        <f>'2. Termes '!G621</f>
        <v>0</v>
      </c>
      <c r="G599" s="80">
        <f>'2. Termes '!H621</f>
        <v>0</v>
      </c>
      <c r="H599" s="80">
        <f>'2. Termes '!I621</f>
        <v>0</v>
      </c>
      <c r="I599" s="64">
        <f>'2. Termes '!J621</f>
        <v>0</v>
      </c>
      <c r="J599" s="65">
        <f>'2. Termes '!U621</f>
        <v>0</v>
      </c>
      <c r="K599" s="70">
        <f>'2. Termes '!V621</f>
        <v>0</v>
      </c>
      <c r="L599" s="66">
        <f>'2. Termes '!W621</f>
        <v>0</v>
      </c>
      <c r="M599" s="66">
        <f>'2. Termes '!Z621</f>
        <v>0</v>
      </c>
      <c r="N599" s="67">
        <f>'2. Termes '!AC621</f>
        <v>0</v>
      </c>
      <c r="O599" s="81">
        <f>'2. Termes '!AJ621</f>
        <v>0</v>
      </c>
      <c r="P599" s="72">
        <f>'2. Termes '!AK621</f>
        <v>0</v>
      </c>
      <c r="Q599" s="71">
        <f>'2. Termes '!AL621</f>
        <v>0</v>
      </c>
      <c r="R599" s="158">
        <f>'2. Termes '!AG621</f>
        <v>0</v>
      </c>
    </row>
    <row r="600" spans="2:18" ht="25" customHeight="1" x14ac:dyDescent="0.35">
      <c r="B600" s="180" t="str">
        <f>IF(ISBLANK(Tableau25[[#This Row],[Date de signature]]),"",UPPER(TEXT(Tableau25[[#This Row],[Date de signature]],"AAAA")))</f>
        <v>1900</v>
      </c>
      <c r="C600" s="180" t="str">
        <f>IF(ISBLANK(Tableau25[[#This Row],[Date de signature]]),"",UPPER(TEXT(Tableau25[[#This Row],[Date de signature]],"mmm")))</f>
        <v>JANV</v>
      </c>
      <c r="D600" s="62">
        <f>'2. Termes '!C622</f>
        <v>0</v>
      </c>
      <c r="E600" s="82">
        <f>'2. Termes '!F622</f>
        <v>0</v>
      </c>
      <c r="F600" s="63">
        <f>'2. Termes '!G622</f>
        <v>0</v>
      </c>
      <c r="G600" s="80">
        <f>'2. Termes '!H622</f>
        <v>0</v>
      </c>
      <c r="H600" s="80">
        <f>'2. Termes '!I622</f>
        <v>0</v>
      </c>
      <c r="I600" s="64">
        <f>'2. Termes '!J622</f>
        <v>0</v>
      </c>
      <c r="J600" s="65">
        <f>'2. Termes '!U622</f>
        <v>0</v>
      </c>
      <c r="K600" s="70">
        <f>'2. Termes '!V622</f>
        <v>0</v>
      </c>
      <c r="L600" s="66">
        <f>'2. Termes '!W622</f>
        <v>0</v>
      </c>
      <c r="M600" s="66">
        <f>'2. Termes '!Z622</f>
        <v>0</v>
      </c>
      <c r="N600" s="67">
        <f>'2. Termes '!AC622</f>
        <v>0</v>
      </c>
      <c r="O600" s="81">
        <f>'2. Termes '!AJ622</f>
        <v>0</v>
      </c>
      <c r="P600" s="72">
        <f>'2. Termes '!AK622</f>
        <v>0</v>
      </c>
      <c r="Q600" s="71">
        <f>'2. Termes '!AL622</f>
        <v>0</v>
      </c>
      <c r="R600" s="158">
        <f>'2. Termes '!AG622</f>
        <v>0</v>
      </c>
    </row>
    <row r="601" spans="2:18" ht="25" customHeight="1" x14ac:dyDescent="0.35">
      <c r="B601" s="180" t="str">
        <f>IF(ISBLANK(Tableau25[[#This Row],[Date de signature]]),"",UPPER(TEXT(Tableau25[[#This Row],[Date de signature]],"AAAA")))</f>
        <v>1900</v>
      </c>
      <c r="C601" s="180" t="str">
        <f>IF(ISBLANK(Tableau25[[#This Row],[Date de signature]]),"",UPPER(TEXT(Tableau25[[#This Row],[Date de signature]],"mmm")))</f>
        <v>JANV</v>
      </c>
      <c r="D601" s="62">
        <f>'2. Termes '!C623</f>
        <v>0</v>
      </c>
      <c r="E601" s="82">
        <f>'2. Termes '!F623</f>
        <v>0</v>
      </c>
      <c r="F601" s="63">
        <f>'2. Termes '!G623</f>
        <v>0</v>
      </c>
      <c r="G601" s="80">
        <f>'2. Termes '!H623</f>
        <v>0</v>
      </c>
      <c r="H601" s="80">
        <f>'2. Termes '!I623</f>
        <v>0</v>
      </c>
      <c r="I601" s="64">
        <f>'2. Termes '!J623</f>
        <v>0</v>
      </c>
      <c r="J601" s="65">
        <f>'2. Termes '!U623</f>
        <v>0</v>
      </c>
      <c r="K601" s="70">
        <f>'2. Termes '!V623</f>
        <v>0</v>
      </c>
      <c r="L601" s="66">
        <f>'2. Termes '!W623</f>
        <v>0</v>
      </c>
      <c r="M601" s="66">
        <f>'2. Termes '!Z623</f>
        <v>0</v>
      </c>
      <c r="N601" s="67">
        <f>'2. Termes '!AC623</f>
        <v>0</v>
      </c>
      <c r="O601" s="81">
        <f>'2. Termes '!AJ623</f>
        <v>0</v>
      </c>
      <c r="P601" s="72">
        <f>'2. Termes '!AK623</f>
        <v>0</v>
      </c>
      <c r="Q601" s="71">
        <f>'2. Termes '!AL623</f>
        <v>0</v>
      </c>
      <c r="R601" s="158">
        <f>'2. Termes '!AG623</f>
        <v>0</v>
      </c>
    </row>
    <row r="602" spans="2:18" ht="25" customHeight="1" x14ac:dyDescent="0.35">
      <c r="B602" s="180" t="str">
        <f>IF(ISBLANK(Tableau25[[#This Row],[Date de signature]]),"",UPPER(TEXT(Tableau25[[#This Row],[Date de signature]],"AAAA")))</f>
        <v>1900</v>
      </c>
      <c r="C602" s="180" t="str">
        <f>IF(ISBLANK(Tableau25[[#This Row],[Date de signature]]),"",UPPER(TEXT(Tableau25[[#This Row],[Date de signature]],"mmm")))</f>
        <v>JANV</v>
      </c>
      <c r="D602" s="62">
        <f>'2. Termes '!C624</f>
        <v>0</v>
      </c>
      <c r="E602" s="82">
        <f>'2. Termes '!F624</f>
        <v>0</v>
      </c>
      <c r="F602" s="63">
        <f>'2. Termes '!G624</f>
        <v>0</v>
      </c>
      <c r="G602" s="80">
        <f>'2. Termes '!H624</f>
        <v>0</v>
      </c>
      <c r="H602" s="80">
        <f>'2. Termes '!I624</f>
        <v>0</v>
      </c>
      <c r="I602" s="64">
        <f>'2. Termes '!J624</f>
        <v>0</v>
      </c>
      <c r="J602" s="65">
        <f>'2. Termes '!U624</f>
        <v>0</v>
      </c>
      <c r="K602" s="70">
        <f>'2. Termes '!V624</f>
        <v>0</v>
      </c>
      <c r="L602" s="66">
        <f>'2. Termes '!W624</f>
        <v>0</v>
      </c>
      <c r="M602" s="66">
        <f>'2. Termes '!Z624</f>
        <v>0</v>
      </c>
      <c r="N602" s="67">
        <f>'2. Termes '!AC624</f>
        <v>0</v>
      </c>
      <c r="O602" s="81">
        <f>'2. Termes '!AJ624</f>
        <v>0</v>
      </c>
      <c r="P602" s="72">
        <f>'2. Termes '!AK624</f>
        <v>0</v>
      </c>
      <c r="Q602" s="71">
        <f>'2. Termes '!AL624</f>
        <v>0</v>
      </c>
      <c r="R602" s="158">
        <f>'2. Termes '!AG624</f>
        <v>0</v>
      </c>
    </row>
    <row r="603" spans="2:18" ht="25" customHeight="1" x14ac:dyDescent="0.35">
      <c r="B603" s="180" t="str">
        <f>IF(ISBLANK(Tableau25[[#This Row],[Date de signature]]),"",UPPER(TEXT(Tableau25[[#This Row],[Date de signature]],"AAAA")))</f>
        <v>1900</v>
      </c>
      <c r="C603" s="180" t="str">
        <f>IF(ISBLANK(Tableau25[[#This Row],[Date de signature]]),"",UPPER(TEXT(Tableau25[[#This Row],[Date de signature]],"mmm")))</f>
        <v>JANV</v>
      </c>
      <c r="D603" s="62">
        <f>'2. Termes '!C625</f>
        <v>0</v>
      </c>
      <c r="E603" s="82">
        <f>'2. Termes '!F625</f>
        <v>0</v>
      </c>
      <c r="F603" s="63">
        <f>'2. Termes '!G625</f>
        <v>0</v>
      </c>
      <c r="G603" s="80">
        <f>'2. Termes '!H625</f>
        <v>0</v>
      </c>
      <c r="H603" s="80">
        <f>'2. Termes '!I625</f>
        <v>0</v>
      </c>
      <c r="I603" s="64">
        <f>'2. Termes '!J625</f>
        <v>0</v>
      </c>
      <c r="J603" s="65">
        <f>'2. Termes '!U625</f>
        <v>0</v>
      </c>
      <c r="K603" s="70">
        <f>'2. Termes '!V625</f>
        <v>0</v>
      </c>
      <c r="L603" s="66">
        <f>'2. Termes '!W625</f>
        <v>0</v>
      </c>
      <c r="M603" s="66">
        <f>'2. Termes '!Z625</f>
        <v>0</v>
      </c>
      <c r="N603" s="67">
        <f>'2. Termes '!AC625</f>
        <v>0</v>
      </c>
      <c r="O603" s="81">
        <f>'2. Termes '!AJ625</f>
        <v>0</v>
      </c>
      <c r="P603" s="72">
        <f>'2. Termes '!AK625</f>
        <v>0</v>
      </c>
      <c r="Q603" s="71">
        <f>'2. Termes '!AL625</f>
        <v>0</v>
      </c>
      <c r="R603" s="158">
        <f>'2. Termes '!AG625</f>
        <v>0</v>
      </c>
    </row>
    <row r="604" spans="2:18" ht="25" customHeight="1" x14ac:dyDescent="0.35">
      <c r="B604" s="180" t="str">
        <f>IF(ISBLANK(Tableau25[[#This Row],[Date de signature]]),"",UPPER(TEXT(Tableau25[[#This Row],[Date de signature]],"AAAA")))</f>
        <v>1900</v>
      </c>
      <c r="C604" s="180" t="str">
        <f>IF(ISBLANK(Tableau25[[#This Row],[Date de signature]]),"",UPPER(TEXT(Tableau25[[#This Row],[Date de signature]],"mmm")))</f>
        <v>JANV</v>
      </c>
      <c r="D604" s="62">
        <f>'2. Termes '!C626</f>
        <v>0</v>
      </c>
      <c r="E604" s="82">
        <f>'2. Termes '!F626</f>
        <v>0</v>
      </c>
      <c r="F604" s="63">
        <f>'2. Termes '!G626</f>
        <v>0</v>
      </c>
      <c r="G604" s="80">
        <f>'2. Termes '!H626</f>
        <v>0</v>
      </c>
      <c r="H604" s="80">
        <f>'2. Termes '!I626</f>
        <v>0</v>
      </c>
      <c r="I604" s="64">
        <f>'2. Termes '!J626</f>
        <v>0</v>
      </c>
      <c r="J604" s="65">
        <f>'2. Termes '!U626</f>
        <v>0</v>
      </c>
      <c r="K604" s="70">
        <f>'2. Termes '!V626</f>
        <v>0</v>
      </c>
      <c r="L604" s="66">
        <f>'2. Termes '!W626</f>
        <v>0</v>
      </c>
      <c r="M604" s="66">
        <f>'2. Termes '!Z626</f>
        <v>0</v>
      </c>
      <c r="N604" s="67">
        <f>'2. Termes '!AC626</f>
        <v>0</v>
      </c>
      <c r="O604" s="81">
        <f>'2. Termes '!AJ626</f>
        <v>0</v>
      </c>
      <c r="P604" s="72">
        <f>'2. Termes '!AK626</f>
        <v>0</v>
      </c>
      <c r="Q604" s="71">
        <f>'2. Termes '!AL626</f>
        <v>0</v>
      </c>
      <c r="R604" s="158">
        <f>'2. Termes '!AG626</f>
        <v>0</v>
      </c>
    </row>
    <row r="605" spans="2:18" ht="25" customHeight="1" x14ac:dyDescent="0.35">
      <c r="B605" s="180" t="str">
        <f>IF(ISBLANK(Tableau25[[#This Row],[Date de signature]]),"",UPPER(TEXT(Tableau25[[#This Row],[Date de signature]],"AAAA")))</f>
        <v>1900</v>
      </c>
      <c r="C605" s="180" t="str">
        <f>IF(ISBLANK(Tableau25[[#This Row],[Date de signature]]),"",UPPER(TEXT(Tableau25[[#This Row],[Date de signature]],"mmm")))</f>
        <v>JANV</v>
      </c>
      <c r="D605" s="62">
        <f>'2. Termes '!C627</f>
        <v>0</v>
      </c>
      <c r="E605" s="82">
        <f>'2. Termes '!F627</f>
        <v>0</v>
      </c>
      <c r="F605" s="63">
        <f>'2. Termes '!G627</f>
        <v>0</v>
      </c>
      <c r="G605" s="80">
        <f>'2. Termes '!H627</f>
        <v>0</v>
      </c>
      <c r="H605" s="80">
        <f>'2. Termes '!I627</f>
        <v>0</v>
      </c>
      <c r="I605" s="64">
        <f>'2. Termes '!J627</f>
        <v>0</v>
      </c>
      <c r="J605" s="65">
        <f>'2. Termes '!U627</f>
        <v>0</v>
      </c>
      <c r="K605" s="70">
        <f>'2. Termes '!V627</f>
        <v>0</v>
      </c>
      <c r="L605" s="66">
        <f>'2. Termes '!W627</f>
        <v>0</v>
      </c>
      <c r="M605" s="66">
        <f>'2. Termes '!Z627</f>
        <v>0</v>
      </c>
      <c r="N605" s="67">
        <f>'2. Termes '!AC627</f>
        <v>0</v>
      </c>
      <c r="O605" s="81">
        <f>'2. Termes '!AJ627</f>
        <v>0</v>
      </c>
      <c r="P605" s="72">
        <f>'2. Termes '!AK627</f>
        <v>0</v>
      </c>
      <c r="Q605" s="71">
        <f>'2. Termes '!AL627</f>
        <v>0</v>
      </c>
      <c r="R605" s="158">
        <f>'2. Termes '!AG627</f>
        <v>0</v>
      </c>
    </row>
    <row r="606" spans="2:18" ht="25" customHeight="1" x14ac:dyDescent="0.35">
      <c r="B606" s="180" t="str">
        <f>IF(ISBLANK(Tableau25[[#This Row],[Date de signature]]),"",UPPER(TEXT(Tableau25[[#This Row],[Date de signature]],"AAAA")))</f>
        <v>1900</v>
      </c>
      <c r="C606" s="180" t="str">
        <f>IF(ISBLANK(Tableau25[[#This Row],[Date de signature]]),"",UPPER(TEXT(Tableau25[[#This Row],[Date de signature]],"mmm")))</f>
        <v>JANV</v>
      </c>
      <c r="D606" s="62">
        <f>'2. Termes '!C628</f>
        <v>0</v>
      </c>
      <c r="E606" s="82">
        <f>'2. Termes '!F628</f>
        <v>0</v>
      </c>
      <c r="F606" s="63">
        <f>'2. Termes '!G628</f>
        <v>0</v>
      </c>
      <c r="G606" s="80">
        <f>'2. Termes '!H628</f>
        <v>0</v>
      </c>
      <c r="H606" s="80">
        <f>'2. Termes '!I628</f>
        <v>0</v>
      </c>
      <c r="I606" s="64">
        <f>'2. Termes '!J628</f>
        <v>0</v>
      </c>
      <c r="J606" s="65">
        <f>'2. Termes '!U628</f>
        <v>0</v>
      </c>
      <c r="K606" s="70">
        <f>'2. Termes '!V628</f>
        <v>0</v>
      </c>
      <c r="L606" s="66">
        <f>'2. Termes '!W628</f>
        <v>0</v>
      </c>
      <c r="M606" s="66">
        <f>'2. Termes '!Z628</f>
        <v>0</v>
      </c>
      <c r="N606" s="67">
        <f>'2. Termes '!AC628</f>
        <v>0</v>
      </c>
      <c r="O606" s="81">
        <f>'2. Termes '!AJ628</f>
        <v>0</v>
      </c>
      <c r="P606" s="72">
        <f>'2. Termes '!AK628</f>
        <v>0</v>
      </c>
      <c r="Q606" s="71">
        <f>'2. Termes '!AL628</f>
        <v>0</v>
      </c>
      <c r="R606" s="158">
        <f>'2. Termes '!AG628</f>
        <v>0</v>
      </c>
    </row>
    <row r="607" spans="2:18" ht="25" customHeight="1" x14ac:dyDescent="0.35">
      <c r="B607" s="180" t="str">
        <f>IF(ISBLANK(Tableau25[[#This Row],[Date de signature]]),"",UPPER(TEXT(Tableau25[[#This Row],[Date de signature]],"AAAA")))</f>
        <v>1900</v>
      </c>
      <c r="C607" s="180" t="str">
        <f>IF(ISBLANK(Tableau25[[#This Row],[Date de signature]]),"",UPPER(TEXT(Tableau25[[#This Row],[Date de signature]],"mmm")))</f>
        <v>JANV</v>
      </c>
      <c r="D607" s="62">
        <f>'2. Termes '!C629</f>
        <v>0</v>
      </c>
      <c r="E607" s="82">
        <f>'2. Termes '!F629</f>
        <v>0</v>
      </c>
      <c r="F607" s="63">
        <f>'2. Termes '!G629</f>
        <v>0</v>
      </c>
      <c r="G607" s="80">
        <f>'2. Termes '!H629</f>
        <v>0</v>
      </c>
      <c r="H607" s="80">
        <f>'2. Termes '!I629</f>
        <v>0</v>
      </c>
      <c r="I607" s="64">
        <f>'2. Termes '!J629</f>
        <v>0</v>
      </c>
      <c r="J607" s="65">
        <f>'2. Termes '!U629</f>
        <v>0</v>
      </c>
      <c r="K607" s="70">
        <f>'2. Termes '!V629</f>
        <v>0</v>
      </c>
      <c r="L607" s="66">
        <f>'2. Termes '!W629</f>
        <v>0</v>
      </c>
      <c r="M607" s="66">
        <f>'2. Termes '!Z629</f>
        <v>0</v>
      </c>
      <c r="N607" s="67">
        <f>'2. Termes '!AC629</f>
        <v>0</v>
      </c>
      <c r="O607" s="81">
        <f>'2. Termes '!AJ629</f>
        <v>0</v>
      </c>
      <c r="P607" s="72">
        <f>'2. Termes '!AK629</f>
        <v>0</v>
      </c>
      <c r="Q607" s="71">
        <f>'2. Termes '!AL629</f>
        <v>0</v>
      </c>
      <c r="R607" s="158">
        <f>'2. Termes '!AG629</f>
        <v>0</v>
      </c>
    </row>
    <row r="608" spans="2:18" ht="25" customHeight="1" x14ac:dyDescent="0.35">
      <c r="B608" s="180" t="str">
        <f>IF(ISBLANK(Tableau25[[#This Row],[Date de signature]]),"",UPPER(TEXT(Tableau25[[#This Row],[Date de signature]],"AAAA")))</f>
        <v>1900</v>
      </c>
      <c r="C608" s="180" t="str">
        <f>IF(ISBLANK(Tableau25[[#This Row],[Date de signature]]),"",UPPER(TEXT(Tableau25[[#This Row],[Date de signature]],"mmm")))</f>
        <v>JANV</v>
      </c>
      <c r="D608" s="62">
        <f>'2. Termes '!C630</f>
        <v>0</v>
      </c>
      <c r="E608" s="82">
        <f>'2. Termes '!F630</f>
        <v>0</v>
      </c>
      <c r="F608" s="63">
        <f>'2. Termes '!G630</f>
        <v>0</v>
      </c>
      <c r="G608" s="80">
        <f>'2. Termes '!H630</f>
        <v>0</v>
      </c>
      <c r="H608" s="80">
        <f>'2. Termes '!I630</f>
        <v>0</v>
      </c>
      <c r="I608" s="64">
        <f>'2. Termes '!J630</f>
        <v>0</v>
      </c>
      <c r="J608" s="65">
        <f>'2. Termes '!U630</f>
        <v>0</v>
      </c>
      <c r="K608" s="70">
        <f>'2. Termes '!V630</f>
        <v>0</v>
      </c>
      <c r="L608" s="66">
        <f>'2. Termes '!W630</f>
        <v>0</v>
      </c>
      <c r="M608" s="66">
        <f>'2. Termes '!Z630</f>
        <v>0</v>
      </c>
      <c r="N608" s="67">
        <f>'2. Termes '!AC630</f>
        <v>0</v>
      </c>
      <c r="O608" s="81">
        <f>'2. Termes '!AJ630</f>
        <v>0</v>
      </c>
      <c r="P608" s="72">
        <f>'2. Termes '!AK630</f>
        <v>0</v>
      </c>
      <c r="Q608" s="71">
        <f>'2. Termes '!AL630</f>
        <v>0</v>
      </c>
      <c r="R608" s="158">
        <f>'2. Termes '!AG630</f>
        <v>0</v>
      </c>
    </row>
    <row r="609" spans="2:18" ht="25" customHeight="1" x14ac:dyDescent="0.35">
      <c r="B609" s="180" t="str">
        <f>IF(ISBLANK(Tableau25[[#This Row],[Date de signature]]),"",UPPER(TEXT(Tableau25[[#This Row],[Date de signature]],"AAAA")))</f>
        <v>1900</v>
      </c>
      <c r="C609" s="180" t="str">
        <f>IF(ISBLANK(Tableau25[[#This Row],[Date de signature]]),"",UPPER(TEXT(Tableau25[[#This Row],[Date de signature]],"mmm")))</f>
        <v>JANV</v>
      </c>
      <c r="D609" s="62">
        <f>'2. Termes '!C631</f>
        <v>0</v>
      </c>
      <c r="E609" s="82">
        <f>'2. Termes '!F631</f>
        <v>0</v>
      </c>
      <c r="F609" s="63">
        <f>'2. Termes '!G631</f>
        <v>0</v>
      </c>
      <c r="G609" s="80">
        <f>'2. Termes '!H631</f>
        <v>0</v>
      </c>
      <c r="H609" s="80">
        <f>'2. Termes '!I631</f>
        <v>0</v>
      </c>
      <c r="I609" s="64">
        <f>'2. Termes '!J631</f>
        <v>0</v>
      </c>
      <c r="J609" s="65">
        <f>'2. Termes '!U631</f>
        <v>0</v>
      </c>
      <c r="K609" s="70">
        <f>'2. Termes '!V631</f>
        <v>0</v>
      </c>
      <c r="L609" s="66">
        <f>'2. Termes '!W631</f>
        <v>0</v>
      </c>
      <c r="M609" s="66">
        <f>'2. Termes '!Z631</f>
        <v>0</v>
      </c>
      <c r="N609" s="67">
        <f>'2. Termes '!AC631</f>
        <v>0</v>
      </c>
      <c r="O609" s="81">
        <f>'2. Termes '!AJ631</f>
        <v>0</v>
      </c>
      <c r="P609" s="72">
        <f>'2. Termes '!AK631</f>
        <v>0</v>
      </c>
      <c r="Q609" s="71">
        <f>'2. Termes '!AL631</f>
        <v>0</v>
      </c>
      <c r="R609" s="158">
        <f>'2. Termes '!AG631</f>
        <v>0</v>
      </c>
    </row>
    <row r="610" spans="2:18" ht="25" customHeight="1" x14ac:dyDescent="0.35">
      <c r="B610" s="180" t="str">
        <f>IF(ISBLANK(Tableau25[[#This Row],[Date de signature]]),"",UPPER(TEXT(Tableau25[[#This Row],[Date de signature]],"AAAA")))</f>
        <v>1900</v>
      </c>
      <c r="C610" s="180" t="str">
        <f>IF(ISBLANK(Tableau25[[#This Row],[Date de signature]]),"",UPPER(TEXT(Tableau25[[#This Row],[Date de signature]],"mmm")))</f>
        <v>JANV</v>
      </c>
      <c r="D610" s="62">
        <f>'2. Termes '!C632</f>
        <v>0</v>
      </c>
      <c r="E610" s="82">
        <f>'2. Termes '!F632</f>
        <v>0</v>
      </c>
      <c r="F610" s="63">
        <f>'2. Termes '!G632</f>
        <v>0</v>
      </c>
      <c r="G610" s="80">
        <f>'2. Termes '!H632</f>
        <v>0</v>
      </c>
      <c r="H610" s="80">
        <f>'2. Termes '!I632</f>
        <v>0</v>
      </c>
      <c r="I610" s="64">
        <f>'2. Termes '!J632</f>
        <v>0</v>
      </c>
      <c r="J610" s="65">
        <f>'2. Termes '!U632</f>
        <v>0</v>
      </c>
      <c r="K610" s="70">
        <f>'2. Termes '!V632</f>
        <v>0</v>
      </c>
      <c r="L610" s="66">
        <f>'2. Termes '!W632</f>
        <v>0</v>
      </c>
      <c r="M610" s="66">
        <f>'2. Termes '!Z632</f>
        <v>0</v>
      </c>
      <c r="N610" s="67">
        <f>'2. Termes '!AC632</f>
        <v>0</v>
      </c>
      <c r="O610" s="81">
        <f>'2. Termes '!AJ632</f>
        <v>0</v>
      </c>
      <c r="P610" s="72">
        <f>'2. Termes '!AK632</f>
        <v>0</v>
      </c>
      <c r="Q610" s="71">
        <f>'2. Termes '!AL632</f>
        <v>0</v>
      </c>
      <c r="R610" s="158">
        <f>'2. Termes '!AG632</f>
        <v>0</v>
      </c>
    </row>
    <row r="611" spans="2:18" ht="25" customHeight="1" x14ac:dyDescent="0.35">
      <c r="B611" s="180" t="str">
        <f>IF(ISBLANK(Tableau25[[#This Row],[Date de signature]]),"",UPPER(TEXT(Tableau25[[#This Row],[Date de signature]],"AAAA")))</f>
        <v>1900</v>
      </c>
      <c r="C611" s="180" t="str">
        <f>IF(ISBLANK(Tableau25[[#This Row],[Date de signature]]),"",UPPER(TEXT(Tableau25[[#This Row],[Date de signature]],"mmm")))</f>
        <v>JANV</v>
      </c>
      <c r="D611" s="62">
        <f>'2. Termes '!C633</f>
        <v>0</v>
      </c>
      <c r="E611" s="82">
        <f>'2. Termes '!F633</f>
        <v>0</v>
      </c>
      <c r="F611" s="63">
        <f>'2. Termes '!G633</f>
        <v>0</v>
      </c>
      <c r="G611" s="80">
        <f>'2. Termes '!H633</f>
        <v>0</v>
      </c>
      <c r="H611" s="80">
        <f>'2. Termes '!I633</f>
        <v>0</v>
      </c>
      <c r="I611" s="64">
        <f>'2. Termes '!J633</f>
        <v>0</v>
      </c>
      <c r="J611" s="65">
        <f>'2. Termes '!U633</f>
        <v>0</v>
      </c>
      <c r="K611" s="70">
        <f>'2. Termes '!V633</f>
        <v>0</v>
      </c>
      <c r="L611" s="66">
        <f>'2. Termes '!W633</f>
        <v>0</v>
      </c>
      <c r="M611" s="66">
        <f>'2. Termes '!Z633</f>
        <v>0</v>
      </c>
      <c r="N611" s="67">
        <f>'2. Termes '!AC633</f>
        <v>0</v>
      </c>
      <c r="O611" s="81">
        <f>'2. Termes '!AJ633</f>
        <v>0</v>
      </c>
      <c r="P611" s="72">
        <f>'2. Termes '!AK633</f>
        <v>0</v>
      </c>
      <c r="Q611" s="71">
        <f>'2. Termes '!AL633</f>
        <v>0</v>
      </c>
      <c r="R611" s="158">
        <f>'2. Termes '!AG633</f>
        <v>0</v>
      </c>
    </row>
    <row r="612" spans="2:18" ht="25" customHeight="1" x14ac:dyDescent="0.35">
      <c r="B612" s="180" t="str">
        <f>IF(ISBLANK(Tableau25[[#This Row],[Date de signature]]),"",UPPER(TEXT(Tableau25[[#This Row],[Date de signature]],"AAAA")))</f>
        <v>1900</v>
      </c>
      <c r="C612" s="180" t="str">
        <f>IF(ISBLANK(Tableau25[[#This Row],[Date de signature]]),"",UPPER(TEXT(Tableau25[[#This Row],[Date de signature]],"mmm")))</f>
        <v>JANV</v>
      </c>
      <c r="D612" s="62">
        <f>'2. Termes '!C634</f>
        <v>0</v>
      </c>
      <c r="E612" s="82">
        <f>'2. Termes '!F634</f>
        <v>0</v>
      </c>
      <c r="F612" s="63">
        <f>'2. Termes '!G634</f>
        <v>0</v>
      </c>
      <c r="G612" s="80">
        <f>'2. Termes '!H634</f>
        <v>0</v>
      </c>
      <c r="H612" s="80">
        <f>'2. Termes '!I634</f>
        <v>0</v>
      </c>
      <c r="I612" s="64">
        <f>'2. Termes '!J634</f>
        <v>0</v>
      </c>
      <c r="J612" s="65">
        <f>'2. Termes '!U634</f>
        <v>0</v>
      </c>
      <c r="K612" s="70">
        <f>'2. Termes '!V634</f>
        <v>0</v>
      </c>
      <c r="L612" s="66">
        <f>'2. Termes '!W634</f>
        <v>0</v>
      </c>
      <c r="M612" s="66">
        <f>'2. Termes '!Z634</f>
        <v>0</v>
      </c>
      <c r="N612" s="67">
        <f>'2. Termes '!AC634</f>
        <v>0</v>
      </c>
      <c r="O612" s="81">
        <f>'2. Termes '!AJ634</f>
        <v>0</v>
      </c>
      <c r="P612" s="72">
        <f>'2. Termes '!AK634</f>
        <v>0</v>
      </c>
      <c r="Q612" s="71">
        <f>'2. Termes '!AL634</f>
        <v>0</v>
      </c>
      <c r="R612" s="158">
        <f>'2. Termes '!AG634</f>
        <v>0</v>
      </c>
    </row>
    <row r="613" spans="2:18" ht="25" customHeight="1" x14ac:dyDescent="0.35">
      <c r="B613" s="180" t="str">
        <f>IF(ISBLANK(Tableau25[[#This Row],[Date de signature]]),"",UPPER(TEXT(Tableau25[[#This Row],[Date de signature]],"AAAA")))</f>
        <v>1900</v>
      </c>
      <c r="C613" s="180" t="str">
        <f>IF(ISBLANK(Tableau25[[#This Row],[Date de signature]]),"",UPPER(TEXT(Tableau25[[#This Row],[Date de signature]],"mmm")))</f>
        <v>JANV</v>
      </c>
      <c r="D613" s="62">
        <f>'2. Termes '!C635</f>
        <v>0</v>
      </c>
      <c r="E613" s="82">
        <f>'2. Termes '!F635</f>
        <v>0</v>
      </c>
      <c r="F613" s="63">
        <f>'2. Termes '!G635</f>
        <v>0</v>
      </c>
      <c r="G613" s="80">
        <f>'2. Termes '!H635</f>
        <v>0</v>
      </c>
      <c r="H613" s="80">
        <f>'2. Termes '!I635</f>
        <v>0</v>
      </c>
      <c r="I613" s="64">
        <f>'2. Termes '!J635</f>
        <v>0</v>
      </c>
      <c r="J613" s="65">
        <f>'2. Termes '!U635</f>
        <v>0</v>
      </c>
      <c r="K613" s="70">
        <f>'2. Termes '!V635</f>
        <v>0</v>
      </c>
      <c r="L613" s="66">
        <f>'2. Termes '!W635</f>
        <v>0</v>
      </c>
      <c r="M613" s="66">
        <f>'2. Termes '!Z635</f>
        <v>0</v>
      </c>
      <c r="N613" s="67">
        <f>'2. Termes '!AC635</f>
        <v>0</v>
      </c>
      <c r="O613" s="81">
        <f>'2. Termes '!AJ635</f>
        <v>0</v>
      </c>
      <c r="P613" s="72">
        <f>'2. Termes '!AK635</f>
        <v>0</v>
      </c>
      <c r="Q613" s="71">
        <f>'2. Termes '!AL635</f>
        <v>0</v>
      </c>
      <c r="R613" s="158">
        <f>'2. Termes '!AG635</f>
        <v>0</v>
      </c>
    </row>
    <row r="614" spans="2:18" ht="25" customHeight="1" x14ac:dyDescent="0.35">
      <c r="B614" s="180" t="str">
        <f>IF(ISBLANK(Tableau25[[#This Row],[Date de signature]]),"",UPPER(TEXT(Tableau25[[#This Row],[Date de signature]],"AAAA")))</f>
        <v>1900</v>
      </c>
      <c r="C614" s="180" t="str">
        <f>IF(ISBLANK(Tableau25[[#This Row],[Date de signature]]),"",UPPER(TEXT(Tableau25[[#This Row],[Date de signature]],"mmm")))</f>
        <v>JANV</v>
      </c>
      <c r="D614" s="62">
        <f>'2. Termes '!C636</f>
        <v>0</v>
      </c>
      <c r="E614" s="82">
        <f>'2. Termes '!F636</f>
        <v>0</v>
      </c>
      <c r="F614" s="63">
        <f>'2. Termes '!G636</f>
        <v>0</v>
      </c>
      <c r="G614" s="80">
        <f>'2. Termes '!H636</f>
        <v>0</v>
      </c>
      <c r="H614" s="80">
        <f>'2. Termes '!I636</f>
        <v>0</v>
      </c>
      <c r="I614" s="64">
        <f>'2. Termes '!J636</f>
        <v>0</v>
      </c>
      <c r="J614" s="65">
        <f>'2. Termes '!U636</f>
        <v>0</v>
      </c>
      <c r="K614" s="70">
        <f>'2. Termes '!V636</f>
        <v>0</v>
      </c>
      <c r="L614" s="66">
        <f>'2. Termes '!W636</f>
        <v>0</v>
      </c>
      <c r="M614" s="66">
        <f>'2. Termes '!Z636</f>
        <v>0</v>
      </c>
      <c r="N614" s="67">
        <f>'2. Termes '!AC636</f>
        <v>0</v>
      </c>
      <c r="O614" s="81">
        <f>'2. Termes '!AJ636</f>
        <v>0</v>
      </c>
      <c r="P614" s="72">
        <f>'2. Termes '!AK636</f>
        <v>0</v>
      </c>
      <c r="Q614" s="71">
        <f>'2. Termes '!AL636</f>
        <v>0</v>
      </c>
      <c r="R614" s="158">
        <f>'2. Termes '!AG636</f>
        <v>0</v>
      </c>
    </row>
    <row r="615" spans="2:18" ht="25" customHeight="1" x14ac:dyDescent="0.35">
      <c r="B615" s="180" t="str">
        <f>IF(ISBLANK(Tableau25[[#This Row],[Date de signature]]),"",UPPER(TEXT(Tableau25[[#This Row],[Date de signature]],"AAAA")))</f>
        <v>1900</v>
      </c>
      <c r="C615" s="180" t="str">
        <f>IF(ISBLANK(Tableau25[[#This Row],[Date de signature]]),"",UPPER(TEXT(Tableau25[[#This Row],[Date de signature]],"mmm")))</f>
        <v>JANV</v>
      </c>
      <c r="D615" s="62">
        <f>'2. Termes '!C637</f>
        <v>0</v>
      </c>
      <c r="E615" s="82">
        <f>'2. Termes '!F637</f>
        <v>0</v>
      </c>
      <c r="F615" s="63">
        <f>'2. Termes '!G637</f>
        <v>0</v>
      </c>
      <c r="G615" s="80">
        <f>'2. Termes '!H637</f>
        <v>0</v>
      </c>
      <c r="H615" s="80">
        <f>'2. Termes '!I637</f>
        <v>0</v>
      </c>
      <c r="I615" s="64">
        <f>'2. Termes '!J637</f>
        <v>0</v>
      </c>
      <c r="J615" s="65">
        <f>'2. Termes '!U637</f>
        <v>0</v>
      </c>
      <c r="K615" s="70">
        <f>'2. Termes '!V637</f>
        <v>0</v>
      </c>
      <c r="L615" s="66">
        <f>'2. Termes '!W637</f>
        <v>0</v>
      </c>
      <c r="M615" s="66">
        <f>'2. Termes '!Z637</f>
        <v>0</v>
      </c>
      <c r="N615" s="67">
        <f>'2. Termes '!AC637</f>
        <v>0</v>
      </c>
      <c r="O615" s="81">
        <f>'2. Termes '!AJ637</f>
        <v>0</v>
      </c>
      <c r="P615" s="72">
        <f>'2. Termes '!AK637</f>
        <v>0</v>
      </c>
      <c r="Q615" s="71">
        <f>'2. Termes '!AL637</f>
        <v>0</v>
      </c>
      <c r="R615" s="158">
        <f>'2. Termes '!AG637</f>
        <v>0</v>
      </c>
    </row>
    <row r="616" spans="2:18" ht="25" customHeight="1" x14ac:dyDescent="0.35">
      <c r="B616" s="180" t="str">
        <f>IF(ISBLANK(Tableau25[[#This Row],[Date de signature]]),"",UPPER(TEXT(Tableau25[[#This Row],[Date de signature]],"AAAA")))</f>
        <v>1900</v>
      </c>
      <c r="C616" s="180" t="str">
        <f>IF(ISBLANK(Tableau25[[#This Row],[Date de signature]]),"",UPPER(TEXT(Tableau25[[#This Row],[Date de signature]],"mmm")))</f>
        <v>JANV</v>
      </c>
      <c r="D616" s="62">
        <f>'2. Termes '!C638</f>
        <v>0</v>
      </c>
      <c r="E616" s="82">
        <f>'2. Termes '!F638</f>
        <v>0</v>
      </c>
      <c r="F616" s="63">
        <f>'2. Termes '!G638</f>
        <v>0</v>
      </c>
      <c r="G616" s="80">
        <f>'2. Termes '!H638</f>
        <v>0</v>
      </c>
      <c r="H616" s="80">
        <f>'2. Termes '!I638</f>
        <v>0</v>
      </c>
      <c r="I616" s="64">
        <f>'2. Termes '!J638</f>
        <v>0</v>
      </c>
      <c r="J616" s="65">
        <f>'2. Termes '!U638</f>
        <v>0</v>
      </c>
      <c r="K616" s="70">
        <f>'2. Termes '!V638</f>
        <v>0</v>
      </c>
      <c r="L616" s="66">
        <f>'2. Termes '!W638</f>
        <v>0</v>
      </c>
      <c r="M616" s="66">
        <f>'2. Termes '!Z638</f>
        <v>0</v>
      </c>
      <c r="N616" s="67">
        <f>'2. Termes '!AC638</f>
        <v>0</v>
      </c>
      <c r="O616" s="81">
        <f>'2. Termes '!AJ638</f>
        <v>0</v>
      </c>
      <c r="P616" s="72">
        <f>'2. Termes '!AK638</f>
        <v>0</v>
      </c>
      <c r="Q616" s="71">
        <f>'2. Termes '!AL638</f>
        <v>0</v>
      </c>
      <c r="R616" s="158">
        <f>'2. Termes '!AG638</f>
        <v>0</v>
      </c>
    </row>
    <row r="617" spans="2:18" ht="25" customHeight="1" x14ac:dyDescent="0.35">
      <c r="B617" s="180" t="str">
        <f>IF(ISBLANK(Tableau25[[#This Row],[Date de signature]]),"",UPPER(TEXT(Tableau25[[#This Row],[Date de signature]],"AAAA")))</f>
        <v>1900</v>
      </c>
      <c r="C617" s="180" t="str">
        <f>IF(ISBLANK(Tableau25[[#This Row],[Date de signature]]),"",UPPER(TEXT(Tableau25[[#This Row],[Date de signature]],"mmm")))</f>
        <v>JANV</v>
      </c>
      <c r="D617" s="62">
        <f>'2. Termes '!C639</f>
        <v>0</v>
      </c>
      <c r="E617" s="82">
        <f>'2. Termes '!F639</f>
        <v>0</v>
      </c>
      <c r="F617" s="63">
        <f>'2. Termes '!G639</f>
        <v>0</v>
      </c>
      <c r="G617" s="80">
        <f>'2. Termes '!H639</f>
        <v>0</v>
      </c>
      <c r="H617" s="80">
        <f>'2. Termes '!I639</f>
        <v>0</v>
      </c>
      <c r="I617" s="64">
        <f>'2. Termes '!J639</f>
        <v>0</v>
      </c>
      <c r="J617" s="65">
        <f>'2. Termes '!U639</f>
        <v>0</v>
      </c>
      <c r="K617" s="70">
        <f>'2. Termes '!V639</f>
        <v>0</v>
      </c>
      <c r="L617" s="66">
        <f>'2. Termes '!W639</f>
        <v>0</v>
      </c>
      <c r="M617" s="66">
        <f>'2. Termes '!Z639</f>
        <v>0</v>
      </c>
      <c r="N617" s="67">
        <f>'2. Termes '!AC639</f>
        <v>0</v>
      </c>
      <c r="O617" s="81">
        <f>'2. Termes '!AJ639</f>
        <v>0</v>
      </c>
      <c r="P617" s="72">
        <f>'2. Termes '!AK639</f>
        <v>0</v>
      </c>
      <c r="Q617" s="71">
        <f>'2. Termes '!AL639</f>
        <v>0</v>
      </c>
      <c r="R617" s="158">
        <f>'2. Termes '!AG639</f>
        <v>0</v>
      </c>
    </row>
    <row r="618" spans="2:18" ht="25" customHeight="1" x14ac:dyDescent="0.35">
      <c r="B618" s="180" t="str">
        <f>IF(ISBLANK(Tableau25[[#This Row],[Date de signature]]),"",UPPER(TEXT(Tableau25[[#This Row],[Date de signature]],"AAAA")))</f>
        <v>1900</v>
      </c>
      <c r="C618" s="180" t="str">
        <f>IF(ISBLANK(Tableau25[[#This Row],[Date de signature]]),"",UPPER(TEXT(Tableau25[[#This Row],[Date de signature]],"mmm")))</f>
        <v>JANV</v>
      </c>
      <c r="D618" s="62">
        <f>'2. Termes '!C640</f>
        <v>0</v>
      </c>
      <c r="E618" s="82">
        <f>'2. Termes '!F640</f>
        <v>0</v>
      </c>
      <c r="F618" s="63">
        <f>'2. Termes '!G640</f>
        <v>0</v>
      </c>
      <c r="G618" s="80">
        <f>'2. Termes '!H640</f>
        <v>0</v>
      </c>
      <c r="H618" s="80">
        <f>'2. Termes '!I640</f>
        <v>0</v>
      </c>
      <c r="I618" s="64">
        <f>'2. Termes '!J640</f>
        <v>0</v>
      </c>
      <c r="J618" s="65">
        <f>'2. Termes '!U640</f>
        <v>0</v>
      </c>
      <c r="K618" s="70">
        <f>'2. Termes '!V640</f>
        <v>0</v>
      </c>
      <c r="L618" s="66">
        <f>'2. Termes '!W640</f>
        <v>0</v>
      </c>
      <c r="M618" s="66">
        <f>'2. Termes '!Z640</f>
        <v>0</v>
      </c>
      <c r="N618" s="67">
        <f>'2. Termes '!AC640</f>
        <v>0</v>
      </c>
      <c r="O618" s="81">
        <f>'2. Termes '!AJ640</f>
        <v>0</v>
      </c>
      <c r="P618" s="72">
        <f>'2. Termes '!AK640</f>
        <v>0</v>
      </c>
      <c r="Q618" s="71">
        <f>'2. Termes '!AL640</f>
        <v>0</v>
      </c>
      <c r="R618" s="158">
        <f>'2. Termes '!AG640</f>
        <v>0</v>
      </c>
    </row>
    <row r="619" spans="2:18" ht="25" customHeight="1" x14ac:dyDescent="0.35">
      <c r="B619" s="180" t="str">
        <f>IF(ISBLANK(Tableau25[[#This Row],[Date de signature]]),"",UPPER(TEXT(Tableau25[[#This Row],[Date de signature]],"AAAA")))</f>
        <v>1900</v>
      </c>
      <c r="C619" s="180" t="str">
        <f>IF(ISBLANK(Tableau25[[#This Row],[Date de signature]]),"",UPPER(TEXT(Tableau25[[#This Row],[Date de signature]],"mmm")))</f>
        <v>JANV</v>
      </c>
      <c r="D619" s="62">
        <f>'2. Termes '!C641</f>
        <v>0</v>
      </c>
      <c r="E619" s="82">
        <f>'2. Termes '!F641</f>
        <v>0</v>
      </c>
      <c r="F619" s="63">
        <f>'2. Termes '!G641</f>
        <v>0</v>
      </c>
      <c r="G619" s="80">
        <f>'2. Termes '!H641</f>
        <v>0</v>
      </c>
      <c r="H619" s="80">
        <f>'2. Termes '!I641</f>
        <v>0</v>
      </c>
      <c r="I619" s="64">
        <f>'2. Termes '!J641</f>
        <v>0</v>
      </c>
      <c r="J619" s="65">
        <f>'2. Termes '!U641</f>
        <v>0</v>
      </c>
      <c r="K619" s="70">
        <f>'2. Termes '!V641</f>
        <v>0</v>
      </c>
      <c r="L619" s="66">
        <f>'2. Termes '!W641</f>
        <v>0</v>
      </c>
      <c r="M619" s="66">
        <f>'2. Termes '!Z641</f>
        <v>0</v>
      </c>
      <c r="N619" s="67">
        <f>'2. Termes '!AC641</f>
        <v>0</v>
      </c>
      <c r="O619" s="81">
        <f>'2. Termes '!AJ641</f>
        <v>0</v>
      </c>
      <c r="P619" s="72">
        <f>'2. Termes '!AK641</f>
        <v>0</v>
      </c>
      <c r="Q619" s="71">
        <f>'2. Termes '!AL641</f>
        <v>0</v>
      </c>
      <c r="R619" s="158">
        <f>'2. Termes '!AG641</f>
        <v>0</v>
      </c>
    </row>
    <row r="620" spans="2:18" ht="25" customHeight="1" x14ac:dyDescent="0.35">
      <c r="B620" s="180" t="str">
        <f>IF(ISBLANK(Tableau25[[#This Row],[Date de signature]]),"",UPPER(TEXT(Tableau25[[#This Row],[Date de signature]],"AAAA")))</f>
        <v>1900</v>
      </c>
      <c r="C620" s="180" t="str">
        <f>IF(ISBLANK(Tableau25[[#This Row],[Date de signature]]),"",UPPER(TEXT(Tableau25[[#This Row],[Date de signature]],"mmm")))</f>
        <v>JANV</v>
      </c>
      <c r="D620" s="62">
        <f>'2. Termes '!C642</f>
        <v>0</v>
      </c>
      <c r="E620" s="82">
        <f>'2. Termes '!F642</f>
        <v>0</v>
      </c>
      <c r="F620" s="63">
        <f>'2. Termes '!G642</f>
        <v>0</v>
      </c>
      <c r="G620" s="80">
        <f>'2. Termes '!H642</f>
        <v>0</v>
      </c>
      <c r="H620" s="80">
        <f>'2. Termes '!I642</f>
        <v>0</v>
      </c>
      <c r="I620" s="64">
        <f>'2. Termes '!J642</f>
        <v>0</v>
      </c>
      <c r="J620" s="65">
        <f>'2. Termes '!U642</f>
        <v>0</v>
      </c>
      <c r="K620" s="70">
        <f>'2. Termes '!V642</f>
        <v>0</v>
      </c>
      <c r="L620" s="66">
        <f>'2. Termes '!W642</f>
        <v>0</v>
      </c>
      <c r="M620" s="66">
        <f>'2. Termes '!Z642</f>
        <v>0</v>
      </c>
      <c r="N620" s="67">
        <f>'2. Termes '!AC642</f>
        <v>0</v>
      </c>
      <c r="O620" s="81">
        <f>'2. Termes '!AJ642</f>
        <v>0</v>
      </c>
      <c r="P620" s="72">
        <f>'2. Termes '!AK642</f>
        <v>0</v>
      </c>
      <c r="Q620" s="71">
        <f>'2. Termes '!AL642</f>
        <v>0</v>
      </c>
      <c r="R620" s="158">
        <f>'2. Termes '!AG642</f>
        <v>0</v>
      </c>
    </row>
    <row r="621" spans="2:18" ht="25" customHeight="1" x14ac:dyDescent="0.35">
      <c r="B621" s="180" t="str">
        <f>IF(ISBLANK(Tableau25[[#This Row],[Date de signature]]),"",UPPER(TEXT(Tableau25[[#This Row],[Date de signature]],"AAAA")))</f>
        <v>1900</v>
      </c>
      <c r="C621" s="180" t="str">
        <f>IF(ISBLANK(Tableau25[[#This Row],[Date de signature]]),"",UPPER(TEXT(Tableau25[[#This Row],[Date de signature]],"mmm")))</f>
        <v>JANV</v>
      </c>
      <c r="D621" s="62">
        <f>'2. Termes '!C643</f>
        <v>0</v>
      </c>
      <c r="E621" s="82">
        <f>'2. Termes '!F643</f>
        <v>0</v>
      </c>
      <c r="F621" s="63">
        <f>'2. Termes '!G643</f>
        <v>0</v>
      </c>
      <c r="G621" s="80">
        <f>'2. Termes '!H643</f>
        <v>0</v>
      </c>
      <c r="H621" s="80">
        <f>'2. Termes '!I643</f>
        <v>0</v>
      </c>
      <c r="I621" s="64">
        <f>'2. Termes '!J643</f>
        <v>0</v>
      </c>
      <c r="J621" s="65">
        <f>'2. Termes '!U643</f>
        <v>0</v>
      </c>
      <c r="K621" s="70">
        <f>'2. Termes '!V643</f>
        <v>0</v>
      </c>
      <c r="L621" s="66">
        <f>'2. Termes '!W643</f>
        <v>0</v>
      </c>
      <c r="M621" s="66">
        <f>'2. Termes '!Z643</f>
        <v>0</v>
      </c>
      <c r="N621" s="67">
        <f>'2. Termes '!AC643</f>
        <v>0</v>
      </c>
      <c r="O621" s="81">
        <f>'2. Termes '!AJ643</f>
        <v>0</v>
      </c>
      <c r="P621" s="72">
        <f>'2. Termes '!AK643</f>
        <v>0</v>
      </c>
      <c r="Q621" s="71">
        <f>'2. Termes '!AL643</f>
        <v>0</v>
      </c>
      <c r="R621" s="158">
        <f>'2. Termes '!AG643</f>
        <v>0</v>
      </c>
    </row>
    <row r="622" spans="2:18" ht="25" customHeight="1" x14ac:dyDescent="0.35">
      <c r="B622" s="180" t="str">
        <f>IF(ISBLANK(Tableau25[[#This Row],[Date de signature]]),"",UPPER(TEXT(Tableau25[[#This Row],[Date de signature]],"AAAA")))</f>
        <v>1900</v>
      </c>
      <c r="C622" s="180" t="str">
        <f>IF(ISBLANK(Tableau25[[#This Row],[Date de signature]]),"",UPPER(TEXT(Tableau25[[#This Row],[Date de signature]],"mmm")))</f>
        <v>JANV</v>
      </c>
      <c r="D622" s="62">
        <f>'2. Termes '!C644</f>
        <v>0</v>
      </c>
      <c r="E622" s="82">
        <f>'2. Termes '!F644</f>
        <v>0</v>
      </c>
      <c r="F622" s="63">
        <f>'2. Termes '!G644</f>
        <v>0</v>
      </c>
      <c r="G622" s="80">
        <f>'2. Termes '!H644</f>
        <v>0</v>
      </c>
      <c r="H622" s="80">
        <f>'2. Termes '!I644</f>
        <v>0</v>
      </c>
      <c r="I622" s="64">
        <f>'2. Termes '!J644</f>
        <v>0</v>
      </c>
      <c r="J622" s="65">
        <f>'2. Termes '!U644</f>
        <v>0</v>
      </c>
      <c r="K622" s="70">
        <f>'2. Termes '!V644</f>
        <v>0</v>
      </c>
      <c r="L622" s="66">
        <f>'2. Termes '!W644</f>
        <v>0</v>
      </c>
      <c r="M622" s="66">
        <f>'2. Termes '!Z644</f>
        <v>0</v>
      </c>
      <c r="N622" s="67">
        <f>'2. Termes '!AC644</f>
        <v>0</v>
      </c>
      <c r="O622" s="81">
        <f>'2. Termes '!AJ644</f>
        <v>0</v>
      </c>
      <c r="P622" s="72">
        <f>'2. Termes '!AK644</f>
        <v>0</v>
      </c>
      <c r="Q622" s="71">
        <f>'2. Termes '!AL644</f>
        <v>0</v>
      </c>
      <c r="R622" s="158">
        <f>'2. Termes '!AG644</f>
        <v>0</v>
      </c>
    </row>
    <row r="623" spans="2:18" ht="25" customHeight="1" x14ac:dyDescent="0.35">
      <c r="B623" s="180" t="str">
        <f>IF(ISBLANK(Tableau25[[#This Row],[Date de signature]]),"",UPPER(TEXT(Tableau25[[#This Row],[Date de signature]],"AAAA")))</f>
        <v>1900</v>
      </c>
      <c r="C623" s="180" t="str">
        <f>IF(ISBLANK(Tableau25[[#This Row],[Date de signature]]),"",UPPER(TEXT(Tableau25[[#This Row],[Date de signature]],"mmm")))</f>
        <v>JANV</v>
      </c>
      <c r="D623" s="62">
        <f>'2. Termes '!C645</f>
        <v>0</v>
      </c>
      <c r="E623" s="82">
        <f>'2. Termes '!F645</f>
        <v>0</v>
      </c>
      <c r="F623" s="63">
        <f>'2. Termes '!G645</f>
        <v>0</v>
      </c>
      <c r="G623" s="80">
        <f>'2. Termes '!H645</f>
        <v>0</v>
      </c>
      <c r="H623" s="80">
        <f>'2. Termes '!I645</f>
        <v>0</v>
      </c>
      <c r="I623" s="64">
        <f>'2. Termes '!J645</f>
        <v>0</v>
      </c>
      <c r="J623" s="65">
        <f>'2. Termes '!U645</f>
        <v>0</v>
      </c>
      <c r="K623" s="70">
        <f>'2. Termes '!V645</f>
        <v>0</v>
      </c>
      <c r="L623" s="66">
        <f>'2. Termes '!W645</f>
        <v>0</v>
      </c>
      <c r="M623" s="66">
        <f>'2. Termes '!Z645</f>
        <v>0</v>
      </c>
      <c r="N623" s="67">
        <f>'2. Termes '!AC645</f>
        <v>0</v>
      </c>
      <c r="O623" s="81">
        <f>'2. Termes '!AJ645</f>
        <v>0</v>
      </c>
      <c r="P623" s="72">
        <f>'2. Termes '!AK645</f>
        <v>0</v>
      </c>
      <c r="Q623" s="71">
        <f>'2. Termes '!AL645</f>
        <v>0</v>
      </c>
      <c r="R623" s="158">
        <f>'2. Termes '!AG645</f>
        <v>0</v>
      </c>
    </row>
    <row r="624" spans="2:18" ht="25" customHeight="1" x14ac:dyDescent="0.35">
      <c r="B624" s="180" t="str">
        <f>IF(ISBLANK(Tableau25[[#This Row],[Date de signature]]),"",UPPER(TEXT(Tableau25[[#This Row],[Date de signature]],"AAAA")))</f>
        <v>1900</v>
      </c>
      <c r="C624" s="180" t="str">
        <f>IF(ISBLANK(Tableau25[[#This Row],[Date de signature]]),"",UPPER(TEXT(Tableau25[[#This Row],[Date de signature]],"mmm")))</f>
        <v>JANV</v>
      </c>
      <c r="D624" s="62">
        <f>'2. Termes '!C646</f>
        <v>0</v>
      </c>
      <c r="E624" s="82">
        <f>'2. Termes '!F646</f>
        <v>0</v>
      </c>
      <c r="F624" s="63">
        <f>'2. Termes '!G646</f>
        <v>0</v>
      </c>
      <c r="G624" s="80">
        <f>'2. Termes '!H646</f>
        <v>0</v>
      </c>
      <c r="H624" s="80">
        <f>'2. Termes '!I646</f>
        <v>0</v>
      </c>
      <c r="I624" s="64">
        <f>'2. Termes '!J646</f>
        <v>0</v>
      </c>
      <c r="J624" s="65">
        <f>'2. Termes '!U646</f>
        <v>0</v>
      </c>
      <c r="K624" s="70">
        <f>'2. Termes '!V646</f>
        <v>0</v>
      </c>
      <c r="L624" s="66">
        <f>'2. Termes '!W646</f>
        <v>0</v>
      </c>
      <c r="M624" s="66">
        <f>'2. Termes '!Z646</f>
        <v>0</v>
      </c>
      <c r="N624" s="67">
        <f>'2. Termes '!AC646</f>
        <v>0</v>
      </c>
      <c r="O624" s="81">
        <f>'2. Termes '!AJ646</f>
        <v>0</v>
      </c>
      <c r="P624" s="72">
        <f>'2. Termes '!AK646</f>
        <v>0</v>
      </c>
      <c r="Q624" s="71">
        <f>'2. Termes '!AL646</f>
        <v>0</v>
      </c>
      <c r="R624" s="158">
        <f>'2. Termes '!AG646</f>
        <v>0</v>
      </c>
    </row>
    <row r="625" spans="2:18" ht="25" customHeight="1" x14ac:dyDescent="0.35">
      <c r="B625" s="180" t="str">
        <f>IF(ISBLANK(Tableau25[[#This Row],[Date de signature]]),"",UPPER(TEXT(Tableau25[[#This Row],[Date de signature]],"AAAA")))</f>
        <v>1900</v>
      </c>
      <c r="C625" s="180" t="str">
        <f>IF(ISBLANK(Tableau25[[#This Row],[Date de signature]]),"",UPPER(TEXT(Tableau25[[#This Row],[Date de signature]],"mmm")))</f>
        <v>JANV</v>
      </c>
      <c r="D625" s="62">
        <f>'2. Termes '!C647</f>
        <v>0</v>
      </c>
      <c r="E625" s="82">
        <f>'2. Termes '!F647</f>
        <v>0</v>
      </c>
      <c r="F625" s="63">
        <f>'2. Termes '!G647</f>
        <v>0</v>
      </c>
      <c r="G625" s="80">
        <f>'2. Termes '!H647</f>
        <v>0</v>
      </c>
      <c r="H625" s="80">
        <f>'2. Termes '!I647</f>
        <v>0</v>
      </c>
      <c r="I625" s="64">
        <f>'2. Termes '!J647</f>
        <v>0</v>
      </c>
      <c r="J625" s="65">
        <f>'2. Termes '!U647</f>
        <v>0</v>
      </c>
      <c r="K625" s="70">
        <f>'2. Termes '!V647</f>
        <v>0</v>
      </c>
      <c r="L625" s="66">
        <f>'2. Termes '!W647</f>
        <v>0</v>
      </c>
      <c r="M625" s="66">
        <f>'2. Termes '!Z647</f>
        <v>0</v>
      </c>
      <c r="N625" s="67">
        <f>'2. Termes '!AC647</f>
        <v>0</v>
      </c>
      <c r="O625" s="81">
        <f>'2. Termes '!AJ647</f>
        <v>0</v>
      </c>
      <c r="P625" s="72">
        <f>'2. Termes '!AK647</f>
        <v>0</v>
      </c>
      <c r="Q625" s="71">
        <f>'2. Termes '!AL647</f>
        <v>0</v>
      </c>
      <c r="R625" s="158">
        <f>'2. Termes '!AG647</f>
        <v>0</v>
      </c>
    </row>
    <row r="626" spans="2:18" ht="25" customHeight="1" x14ac:dyDescent="0.35">
      <c r="B626" s="180" t="str">
        <f>IF(ISBLANK(Tableau25[[#This Row],[Date de signature]]),"",UPPER(TEXT(Tableau25[[#This Row],[Date de signature]],"AAAA")))</f>
        <v>1900</v>
      </c>
      <c r="C626" s="180" t="str">
        <f>IF(ISBLANK(Tableau25[[#This Row],[Date de signature]]),"",UPPER(TEXT(Tableau25[[#This Row],[Date de signature]],"mmm")))</f>
        <v>JANV</v>
      </c>
      <c r="D626" s="62">
        <f>'2. Termes '!C648</f>
        <v>0</v>
      </c>
      <c r="E626" s="82">
        <f>'2. Termes '!F648</f>
        <v>0</v>
      </c>
      <c r="F626" s="63">
        <f>'2. Termes '!G648</f>
        <v>0</v>
      </c>
      <c r="G626" s="80">
        <f>'2. Termes '!H648</f>
        <v>0</v>
      </c>
      <c r="H626" s="80">
        <f>'2. Termes '!I648</f>
        <v>0</v>
      </c>
      <c r="I626" s="64">
        <f>'2. Termes '!J648</f>
        <v>0</v>
      </c>
      <c r="J626" s="65">
        <f>'2. Termes '!U648</f>
        <v>0</v>
      </c>
      <c r="K626" s="70">
        <f>'2. Termes '!V648</f>
        <v>0</v>
      </c>
      <c r="L626" s="66">
        <f>'2. Termes '!W648</f>
        <v>0</v>
      </c>
      <c r="M626" s="66">
        <f>'2. Termes '!Z648</f>
        <v>0</v>
      </c>
      <c r="N626" s="67">
        <f>'2. Termes '!AC648</f>
        <v>0</v>
      </c>
      <c r="O626" s="81">
        <f>'2. Termes '!AJ648</f>
        <v>0</v>
      </c>
      <c r="P626" s="72">
        <f>'2. Termes '!AK648</f>
        <v>0</v>
      </c>
      <c r="Q626" s="71">
        <f>'2. Termes '!AL648</f>
        <v>0</v>
      </c>
      <c r="R626" s="158">
        <f>'2. Termes '!AG648</f>
        <v>0</v>
      </c>
    </row>
    <row r="627" spans="2:18" ht="25" customHeight="1" x14ac:dyDescent="0.35">
      <c r="B627" s="180" t="str">
        <f>IF(ISBLANK(Tableau25[[#This Row],[Date de signature]]),"",UPPER(TEXT(Tableau25[[#This Row],[Date de signature]],"AAAA")))</f>
        <v>1900</v>
      </c>
      <c r="C627" s="180" t="str">
        <f>IF(ISBLANK(Tableau25[[#This Row],[Date de signature]]),"",UPPER(TEXT(Tableau25[[#This Row],[Date de signature]],"mmm")))</f>
        <v>JANV</v>
      </c>
      <c r="D627" s="62">
        <f>'2. Termes '!C649</f>
        <v>0</v>
      </c>
      <c r="E627" s="82">
        <f>'2. Termes '!F649</f>
        <v>0</v>
      </c>
      <c r="F627" s="63">
        <f>'2. Termes '!G649</f>
        <v>0</v>
      </c>
      <c r="G627" s="80">
        <f>'2. Termes '!H649</f>
        <v>0</v>
      </c>
      <c r="H627" s="80">
        <f>'2. Termes '!I649</f>
        <v>0</v>
      </c>
      <c r="I627" s="64">
        <f>'2. Termes '!J649</f>
        <v>0</v>
      </c>
      <c r="J627" s="65">
        <f>'2. Termes '!U649</f>
        <v>0</v>
      </c>
      <c r="K627" s="70">
        <f>'2. Termes '!V649</f>
        <v>0</v>
      </c>
      <c r="L627" s="66">
        <f>'2. Termes '!W649</f>
        <v>0</v>
      </c>
      <c r="M627" s="66">
        <f>'2. Termes '!Z649</f>
        <v>0</v>
      </c>
      <c r="N627" s="67">
        <f>'2. Termes '!AC649</f>
        <v>0</v>
      </c>
      <c r="O627" s="81">
        <f>'2. Termes '!AJ649</f>
        <v>0</v>
      </c>
      <c r="P627" s="72">
        <f>'2. Termes '!AK649</f>
        <v>0</v>
      </c>
      <c r="Q627" s="71">
        <f>'2. Termes '!AL649</f>
        <v>0</v>
      </c>
      <c r="R627" s="158">
        <f>'2. Termes '!AG649</f>
        <v>0</v>
      </c>
    </row>
    <row r="628" spans="2:18" ht="25" customHeight="1" x14ac:dyDescent="0.35">
      <c r="B628" s="180" t="str">
        <f>IF(ISBLANK(Tableau25[[#This Row],[Date de signature]]),"",UPPER(TEXT(Tableau25[[#This Row],[Date de signature]],"AAAA")))</f>
        <v>1900</v>
      </c>
      <c r="C628" s="180" t="str">
        <f>IF(ISBLANK(Tableau25[[#This Row],[Date de signature]]),"",UPPER(TEXT(Tableau25[[#This Row],[Date de signature]],"mmm")))</f>
        <v>JANV</v>
      </c>
      <c r="D628" s="62">
        <f>'2. Termes '!C650</f>
        <v>0</v>
      </c>
      <c r="E628" s="82">
        <f>'2. Termes '!F650</f>
        <v>0</v>
      </c>
      <c r="F628" s="63">
        <f>'2. Termes '!G650</f>
        <v>0</v>
      </c>
      <c r="G628" s="80">
        <f>'2. Termes '!H650</f>
        <v>0</v>
      </c>
      <c r="H628" s="80">
        <f>'2. Termes '!I650</f>
        <v>0</v>
      </c>
      <c r="I628" s="64">
        <f>'2. Termes '!J650</f>
        <v>0</v>
      </c>
      <c r="J628" s="65">
        <f>'2. Termes '!U650</f>
        <v>0</v>
      </c>
      <c r="K628" s="70">
        <f>'2. Termes '!V650</f>
        <v>0</v>
      </c>
      <c r="L628" s="66">
        <f>'2. Termes '!W650</f>
        <v>0</v>
      </c>
      <c r="M628" s="66">
        <f>'2. Termes '!Z650</f>
        <v>0</v>
      </c>
      <c r="N628" s="67">
        <f>'2. Termes '!AC650</f>
        <v>0</v>
      </c>
      <c r="O628" s="81">
        <f>'2. Termes '!AJ650</f>
        <v>0</v>
      </c>
      <c r="P628" s="72">
        <f>'2. Termes '!AK650</f>
        <v>0</v>
      </c>
      <c r="Q628" s="71">
        <f>'2. Termes '!AL650</f>
        <v>0</v>
      </c>
      <c r="R628" s="158">
        <f>'2. Termes '!AG650</f>
        <v>0</v>
      </c>
    </row>
    <row r="629" spans="2:18" ht="25" customHeight="1" x14ac:dyDescent="0.35">
      <c r="B629" s="180" t="str">
        <f>IF(ISBLANK(Tableau25[[#This Row],[Date de signature]]),"",UPPER(TEXT(Tableau25[[#This Row],[Date de signature]],"AAAA")))</f>
        <v>1900</v>
      </c>
      <c r="C629" s="180" t="str">
        <f>IF(ISBLANK(Tableau25[[#This Row],[Date de signature]]),"",UPPER(TEXT(Tableau25[[#This Row],[Date de signature]],"mmm")))</f>
        <v>JANV</v>
      </c>
      <c r="D629" s="62">
        <f>'2. Termes '!C651</f>
        <v>0</v>
      </c>
      <c r="E629" s="82">
        <f>'2. Termes '!F651</f>
        <v>0</v>
      </c>
      <c r="F629" s="63">
        <f>'2. Termes '!G651</f>
        <v>0</v>
      </c>
      <c r="G629" s="80">
        <f>'2. Termes '!H651</f>
        <v>0</v>
      </c>
      <c r="H629" s="80">
        <f>'2. Termes '!I651</f>
        <v>0</v>
      </c>
      <c r="I629" s="64">
        <f>'2. Termes '!J651</f>
        <v>0</v>
      </c>
      <c r="J629" s="65">
        <f>'2. Termes '!U651</f>
        <v>0</v>
      </c>
      <c r="K629" s="70">
        <f>'2. Termes '!V651</f>
        <v>0</v>
      </c>
      <c r="L629" s="66">
        <f>'2. Termes '!W651</f>
        <v>0</v>
      </c>
      <c r="M629" s="66">
        <f>'2. Termes '!Z651</f>
        <v>0</v>
      </c>
      <c r="N629" s="67">
        <f>'2. Termes '!AC651</f>
        <v>0</v>
      </c>
      <c r="O629" s="81">
        <f>'2. Termes '!AJ651</f>
        <v>0</v>
      </c>
      <c r="P629" s="72">
        <f>'2. Termes '!AK651</f>
        <v>0</v>
      </c>
      <c r="Q629" s="71">
        <f>'2. Termes '!AL651</f>
        <v>0</v>
      </c>
      <c r="R629" s="158">
        <f>'2. Termes '!AG651</f>
        <v>0</v>
      </c>
    </row>
    <row r="630" spans="2:18" ht="25" customHeight="1" x14ac:dyDescent="0.35">
      <c r="B630" s="180" t="str">
        <f>IF(ISBLANK(Tableau25[[#This Row],[Date de signature]]),"",UPPER(TEXT(Tableau25[[#This Row],[Date de signature]],"AAAA")))</f>
        <v>1900</v>
      </c>
      <c r="C630" s="180" t="str">
        <f>IF(ISBLANK(Tableau25[[#This Row],[Date de signature]]),"",UPPER(TEXT(Tableau25[[#This Row],[Date de signature]],"mmm")))</f>
        <v>JANV</v>
      </c>
      <c r="D630" s="62">
        <f>'2. Termes '!C652</f>
        <v>0</v>
      </c>
      <c r="E630" s="82">
        <f>'2. Termes '!F652</f>
        <v>0</v>
      </c>
      <c r="F630" s="63">
        <f>'2. Termes '!G652</f>
        <v>0</v>
      </c>
      <c r="G630" s="80">
        <f>'2. Termes '!H652</f>
        <v>0</v>
      </c>
      <c r="H630" s="80">
        <f>'2. Termes '!I652</f>
        <v>0</v>
      </c>
      <c r="I630" s="64">
        <f>'2. Termes '!J652</f>
        <v>0</v>
      </c>
      <c r="J630" s="65">
        <f>'2. Termes '!U652</f>
        <v>0</v>
      </c>
      <c r="K630" s="70">
        <f>'2. Termes '!V652</f>
        <v>0</v>
      </c>
      <c r="L630" s="66">
        <f>'2. Termes '!W652</f>
        <v>0</v>
      </c>
      <c r="M630" s="66">
        <f>'2. Termes '!Z652</f>
        <v>0</v>
      </c>
      <c r="N630" s="67">
        <f>'2. Termes '!AC652</f>
        <v>0</v>
      </c>
      <c r="O630" s="81">
        <f>'2. Termes '!AJ652</f>
        <v>0</v>
      </c>
      <c r="P630" s="72">
        <f>'2. Termes '!AK652</f>
        <v>0</v>
      </c>
      <c r="Q630" s="71">
        <f>'2. Termes '!AL652</f>
        <v>0</v>
      </c>
      <c r="R630" s="158">
        <f>'2. Termes '!AG652</f>
        <v>0</v>
      </c>
    </row>
    <row r="631" spans="2:18" ht="25" customHeight="1" x14ac:dyDescent="0.35">
      <c r="B631" s="180" t="str">
        <f>IF(ISBLANK(Tableau25[[#This Row],[Date de signature]]),"",UPPER(TEXT(Tableau25[[#This Row],[Date de signature]],"AAAA")))</f>
        <v>1900</v>
      </c>
      <c r="C631" s="180" t="str">
        <f>IF(ISBLANK(Tableau25[[#This Row],[Date de signature]]),"",UPPER(TEXT(Tableau25[[#This Row],[Date de signature]],"mmm")))</f>
        <v>JANV</v>
      </c>
      <c r="D631" s="62">
        <f>'2. Termes '!C653</f>
        <v>0</v>
      </c>
      <c r="E631" s="82">
        <f>'2. Termes '!F653</f>
        <v>0</v>
      </c>
      <c r="F631" s="63">
        <f>'2. Termes '!G653</f>
        <v>0</v>
      </c>
      <c r="G631" s="80">
        <f>'2. Termes '!H653</f>
        <v>0</v>
      </c>
      <c r="H631" s="80">
        <f>'2. Termes '!I653</f>
        <v>0</v>
      </c>
      <c r="I631" s="64">
        <f>'2. Termes '!J653</f>
        <v>0</v>
      </c>
      <c r="J631" s="65">
        <f>'2. Termes '!U653</f>
        <v>0</v>
      </c>
      <c r="K631" s="70">
        <f>'2. Termes '!V653</f>
        <v>0</v>
      </c>
      <c r="L631" s="66">
        <f>'2. Termes '!W653</f>
        <v>0</v>
      </c>
      <c r="M631" s="66">
        <f>'2. Termes '!Z653</f>
        <v>0</v>
      </c>
      <c r="N631" s="67">
        <f>'2. Termes '!AC653</f>
        <v>0</v>
      </c>
      <c r="O631" s="81">
        <f>'2. Termes '!AJ653</f>
        <v>0</v>
      </c>
      <c r="P631" s="72">
        <f>'2. Termes '!AK653</f>
        <v>0</v>
      </c>
      <c r="Q631" s="71">
        <f>'2. Termes '!AL653</f>
        <v>0</v>
      </c>
      <c r="R631" s="158">
        <f>'2. Termes '!AG653</f>
        <v>0</v>
      </c>
    </row>
    <row r="632" spans="2:18" ht="25" customHeight="1" x14ac:dyDescent="0.35">
      <c r="B632" s="180" t="str">
        <f>IF(ISBLANK(Tableau25[[#This Row],[Date de signature]]),"",UPPER(TEXT(Tableau25[[#This Row],[Date de signature]],"AAAA")))</f>
        <v>1900</v>
      </c>
      <c r="C632" s="180" t="str">
        <f>IF(ISBLANK(Tableau25[[#This Row],[Date de signature]]),"",UPPER(TEXT(Tableau25[[#This Row],[Date de signature]],"mmm")))</f>
        <v>JANV</v>
      </c>
      <c r="D632" s="62">
        <f>'2. Termes '!C654</f>
        <v>0</v>
      </c>
      <c r="E632" s="82">
        <f>'2. Termes '!F654</f>
        <v>0</v>
      </c>
      <c r="F632" s="63">
        <f>'2. Termes '!G654</f>
        <v>0</v>
      </c>
      <c r="G632" s="80">
        <f>'2. Termes '!H654</f>
        <v>0</v>
      </c>
      <c r="H632" s="80">
        <f>'2. Termes '!I654</f>
        <v>0</v>
      </c>
      <c r="I632" s="64">
        <f>'2. Termes '!J654</f>
        <v>0</v>
      </c>
      <c r="J632" s="65">
        <f>'2. Termes '!U654</f>
        <v>0</v>
      </c>
      <c r="K632" s="70">
        <f>'2. Termes '!V654</f>
        <v>0</v>
      </c>
      <c r="L632" s="66">
        <f>'2. Termes '!W654</f>
        <v>0</v>
      </c>
      <c r="M632" s="66">
        <f>'2. Termes '!Z654</f>
        <v>0</v>
      </c>
      <c r="N632" s="67">
        <f>'2. Termes '!AC654</f>
        <v>0</v>
      </c>
      <c r="O632" s="81">
        <f>'2. Termes '!AJ654</f>
        <v>0</v>
      </c>
      <c r="P632" s="72">
        <f>'2. Termes '!AK654</f>
        <v>0</v>
      </c>
      <c r="Q632" s="71">
        <f>'2. Termes '!AL654</f>
        <v>0</v>
      </c>
      <c r="R632" s="158">
        <f>'2. Termes '!AG654</f>
        <v>0</v>
      </c>
    </row>
    <row r="633" spans="2:18" ht="25" customHeight="1" x14ac:dyDescent="0.35">
      <c r="B633" s="180" t="str">
        <f>IF(ISBLANK(Tableau25[[#This Row],[Date de signature]]),"",UPPER(TEXT(Tableau25[[#This Row],[Date de signature]],"AAAA")))</f>
        <v>1900</v>
      </c>
      <c r="C633" s="180" t="str">
        <f>IF(ISBLANK(Tableau25[[#This Row],[Date de signature]]),"",UPPER(TEXT(Tableau25[[#This Row],[Date de signature]],"mmm")))</f>
        <v>JANV</v>
      </c>
      <c r="D633" s="62">
        <f>'2. Termes '!C655</f>
        <v>0</v>
      </c>
      <c r="E633" s="82">
        <f>'2. Termes '!F655</f>
        <v>0</v>
      </c>
      <c r="F633" s="63">
        <f>'2. Termes '!G655</f>
        <v>0</v>
      </c>
      <c r="G633" s="80">
        <f>'2. Termes '!H655</f>
        <v>0</v>
      </c>
      <c r="H633" s="80">
        <f>'2. Termes '!I655</f>
        <v>0</v>
      </c>
      <c r="I633" s="64">
        <f>'2. Termes '!J655</f>
        <v>0</v>
      </c>
      <c r="J633" s="65">
        <f>'2. Termes '!U655</f>
        <v>0</v>
      </c>
      <c r="K633" s="70">
        <f>'2. Termes '!V655</f>
        <v>0</v>
      </c>
      <c r="L633" s="66">
        <f>'2. Termes '!W655</f>
        <v>0</v>
      </c>
      <c r="M633" s="66">
        <f>'2. Termes '!Z655</f>
        <v>0</v>
      </c>
      <c r="N633" s="67">
        <f>'2. Termes '!AC655</f>
        <v>0</v>
      </c>
      <c r="O633" s="81">
        <f>'2. Termes '!AJ655</f>
        <v>0</v>
      </c>
      <c r="P633" s="72">
        <f>'2. Termes '!AK655</f>
        <v>0</v>
      </c>
      <c r="Q633" s="71">
        <f>'2. Termes '!AL655</f>
        <v>0</v>
      </c>
      <c r="R633" s="158">
        <f>'2. Termes '!AG655</f>
        <v>0</v>
      </c>
    </row>
    <row r="634" spans="2:18" ht="25" customHeight="1" x14ac:dyDescent="0.35">
      <c r="B634" s="180" t="str">
        <f>IF(ISBLANK(Tableau25[[#This Row],[Date de signature]]),"",UPPER(TEXT(Tableau25[[#This Row],[Date de signature]],"AAAA")))</f>
        <v>1900</v>
      </c>
      <c r="C634" s="180" t="str">
        <f>IF(ISBLANK(Tableau25[[#This Row],[Date de signature]]),"",UPPER(TEXT(Tableau25[[#This Row],[Date de signature]],"mmm")))</f>
        <v>JANV</v>
      </c>
      <c r="D634" s="62">
        <f>'2. Termes '!C656</f>
        <v>0</v>
      </c>
      <c r="E634" s="82">
        <f>'2. Termes '!F656</f>
        <v>0</v>
      </c>
      <c r="F634" s="63">
        <f>'2. Termes '!G656</f>
        <v>0</v>
      </c>
      <c r="G634" s="80">
        <f>'2. Termes '!H656</f>
        <v>0</v>
      </c>
      <c r="H634" s="80">
        <f>'2. Termes '!I656</f>
        <v>0</v>
      </c>
      <c r="I634" s="64">
        <f>'2. Termes '!J656</f>
        <v>0</v>
      </c>
      <c r="J634" s="65">
        <f>'2. Termes '!U656</f>
        <v>0</v>
      </c>
      <c r="K634" s="70">
        <f>'2. Termes '!V656</f>
        <v>0</v>
      </c>
      <c r="L634" s="66">
        <f>'2. Termes '!W656</f>
        <v>0</v>
      </c>
      <c r="M634" s="66">
        <f>'2. Termes '!Z656</f>
        <v>0</v>
      </c>
      <c r="N634" s="67">
        <f>'2. Termes '!AC656</f>
        <v>0</v>
      </c>
      <c r="O634" s="81">
        <f>'2. Termes '!AJ656</f>
        <v>0</v>
      </c>
      <c r="P634" s="72">
        <f>'2. Termes '!AK656</f>
        <v>0</v>
      </c>
      <c r="Q634" s="71">
        <f>'2. Termes '!AL656</f>
        <v>0</v>
      </c>
      <c r="R634" s="158">
        <f>'2. Termes '!AG656</f>
        <v>0</v>
      </c>
    </row>
    <row r="635" spans="2:18" ht="25" customHeight="1" x14ac:dyDescent="0.35">
      <c r="B635" s="180" t="str">
        <f>IF(ISBLANK(Tableau25[[#This Row],[Date de signature]]),"",UPPER(TEXT(Tableau25[[#This Row],[Date de signature]],"AAAA")))</f>
        <v>1900</v>
      </c>
      <c r="C635" s="180" t="str">
        <f>IF(ISBLANK(Tableau25[[#This Row],[Date de signature]]),"",UPPER(TEXT(Tableau25[[#This Row],[Date de signature]],"mmm")))</f>
        <v>JANV</v>
      </c>
      <c r="D635" s="62">
        <f>'2. Termes '!C657</f>
        <v>0</v>
      </c>
      <c r="E635" s="82">
        <f>'2. Termes '!F657</f>
        <v>0</v>
      </c>
      <c r="F635" s="63">
        <f>'2. Termes '!G657</f>
        <v>0</v>
      </c>
      <c r="G635" s="80">
        <f>'2. Termes '!H657</f>
        <v>0</v>
      </c>
      <c r="H635" s="80">
        <f>'2. Termes '!I657</f>
        <v>0</v>
      </c>
      <c r="I635" s="64">
        <f>'2. Termes '!J657</f>
        <v>0</v>
      </c>
      <c r="J635" s="65">
        <f>'2. Termes '!U657</f>
        <v>0</v>
      </c>
      <c r="K635" s="70">
        <f>'2. Termes '!V657</f>
        <v>0</v>
      </c>
      <c r="L635" s="66">
        <f>'2. Termes '!W657</f>
        <v>0</v>
      </c>
      <c r="M635" s="66">
        <f>'2. Termes '!Z657</f>
        <v>0</v>
      </c>
      <c r="N635" s="67">
        <f>'2. Termes '!AC657</f>
        <v>0</v>
      </c>
      <c r="O635" s="81">
        <f>'2. Termes '!AJ657</f>
        <v>0</v>
      </c>
      <c r="P635" s="72">
        <f>'2. Termes '!AK657</f>
        <v>0</v>
      </c>
      <c r="Q635" s="71">
        <f>'2. Termes '!AL657</f>
        <v>0</v>
      </c>
      <c r="R635" s="158">
        <f>'2. Termes '!AG657</f>
        <v>0</v>
      </c>
    </row>
    <row r="636" spans="2:18" ht="25" customHeight="1" x14ac:dyDescent="0.35">
      <c r="B636" s="180" t="str">
        <f>IF(ISBLANK(Tableau25[[#This Row],[Date de signature]]),"",UPPER(TEXT(Tableau25[[#This Row],[Date de signature]],"AAAA")))</f>
        <v>1900</v>
      </c>
      <c r="C636" s="180" t="str">
        <f>IF(ISBLANK(Tableau25[[#This Row],[Date de signature]]),"",UPPER(TEXT(Tableau25[[#This Row],[Date de signature]],"mmm")))</f>
        <v>JANV</v>
      </c>
      <c r="D636" s="62">
        <f>'2. Termes '!C658</f>
        <v>0</v>
      </c>
      <c r="E636" s="82">
        <f>'2. Termes '!F658</f>
        <v>0</v>
      </c>
      <c r="F636" s="63">
        <f>'2. Termes '!G658</f>
        <v>0</v>
      </c>
      <c r="G636" s="80">
        <f>'2. Termes '!H658</f>
        <v>0</v>
      </c>
      <c r="H636" s="80">
        <f>'2. Termes '!I658</f>
        <v>0</v>
      </c>
      <c r="I636" s="64">
        <f>'2. Termes '!J658</f>
        <v>0</v>
      </c>
      <c r="J636" s="65">
        <f>'2. Termes '!U658</f>
        <v>0</v>
      </c>
      <c r="K636" s="70">
        <f>'2. Termes '!V658</f>
        <v>0</v>
      </c>
      <c r="L636" s="66">
        <f>'2. Termes '!W658</f>
        <v>0</v>
      </c>
      <c r="M636" s="66">
        <f>'2. Termes '!Z658</f>
        <v>0</v>
      </c>
      <c r="N636" s="67">
        <f>'2. Termes '!AC658</f>
        <v>0</v>
      </c>
      <c r="O636" s="81">
        <f>'2. Termes '!AJ658</f>
        <v>0</v>
      </c>
      <c r="P636" s="72">
        <f>'2. Termes '!AK658</f>
        <v>0</v>
      </c>
      <c r="Q636" s="71">
        <f>'2. Termes '!AL658</f>
        <v>0</v>
      </c>
      <c r="R636" s="158">
        <f>'2. Termes '!AG658</f>
        <v>0</v>
      </c>
    </row>
    <row r="637" spans="2:18" ht="25" customHeight="1" x14ac:dyDescent="0.35">
      <c r="B637" s="180" t="str">
        <f>IF(ISBLANK(Tableau25[[#This Row],[Date de signature]]),"",UPPER(TEXT(Tableau25[[#This Row],[Date de signature]],"AAAA")))</f>
        <v>1900</v>
      </c>
      <c r="C637" s="180" t="str">
        <f>IF(ISBLANK(Tableau25[[#This Row],[Date de signature]]),"",UPPER(TEXT(Tableau25[[#This Row],[Date de signature]],"mmm")))</f>
        <v>JANV</v>
      </c>
      <c r="D637" s="62">
        <f>'2. Termes '!C659</f>
        <v>0</v>
      </c>
      <c r="E637" s="82">
        <f>'2. Termes '!F659</f>
        <v>0</v>
      </c>
      <c r="F637" s="63">
        <f>'2. Termes '!G659</f>
        <v>0</v>
      </c>
      <c r="G637" s="80">
        <f>'2. Termes '!H659</f>
        <v>0</v>
      </c>
      <c r="H637" s="80">
        <f>'2. Termes '!I659</f>
        <v>0</v>
      </c>
      <c r="I637" s="64">
        <f>'2. Termes '!J659</f>
        <v>0</v>
      </c>
      <c r="J637" s="65">
        <f>'2. Termes '!U659</f>
        <v>0</v>
      </c>
      <c r="K637" s="70">
        <f>'2. Termes '!V659</f>
        <v>0</v>
      </c>
      <c r="L637" s="66">
        <f>'2. Termes '!W659</f>
        <v>0</v>
      </c>
      <c r="M637" s="66">
        <f>'2. Termes '!Z659</f>
        <v>0</v>
      </c>
      <c r="N637" s="67">
        <f>'2. Termes '!AC659</f>
        <v>0</v>
      </c>
      <c r="O637" s="81">
        <f>'2. Termes '!AJ659</f>
        <v>0</v>
      </c>
      <c r="P637" s="72">
        <f>'2. Termes '!AK659</f>
        <v>0</v>
      </c>
      <c r="Q637" s="71">
        <f>'2. Termes '!AL659</f>
        <v>0</v>
      </c>
      <c r="R637" s="158">
        <f>'2. Termes '!AG659</f>
        <v>0</v>
      </c>
    </row>
    <row r="638" spans="2:18" ht="25" customHeight="1" x14ac:dyDescent="0.35">
      <c r="B638" s="180" t="str">
        <f>IF(ISBLANK(Tableau25[[#This Row],[Date de signature]]),"",UPPER(TEXT(Tableau25[[#This Row],[Date de signature]],"AAAA")))</f>
        <v>1900</v>
      </c>
      <c r="C638" s="180" t="str">
        <f>IF(ISBLANK(Tableau25[[#This Row],[Date de signature]]),"",UPPER(TEXT(Tableau25[[#This Row],[Date de signature]],"mmm")))</f>
        <v>JANV</v>
      </c>
      <c r="D638" s="62">
        <f>'2. Termes '!C660</f>
        <v>0</v>
      </c>
      <c r="E638" s="82">
        <f>'2. Termes '!F660</f>
        <v>0</v>
      </c>
      <c r="F638" s="63">
        <f>'2. Termes '!G660</f>
        <v>0</v>
      </c>
      <c r="G638" s="80">
        <f>'2. Termes '!H660</f>
        <v>0</v>
      </c>
      <c r="H638" s="80">
        <f>'2. Termes '!I660</f>
        <v>0</v>
      </c>
      <c r="I638" s="64">
        <f>'2. Termes '!J660</f>
        <v>0</v>
      </c>
      <c r="J638" s="65">
        <f>'2. Termes '!U660</f>
        <v>0</v>
      </c>
      <c r="K638" s="70">
        <f>'2. Termes '!V660</f>
        <v>0</v>
      </c>
      <c r="L638" s="66">
        <f>'2. Termes '!W660</f>
        <v>0</v>
      </c>
      <c r="M638" s="66">
        <f>'2. Termes '!Z660</f>
        <v>0</v>
      </c>
      <c r="N638" s="67">
        <f>'2. Termes '!AC660</f>
        <v>0</v>
      </c>
      <c r="O638" s="81">
        <f>'2. Termes '!AJ660</f>
        <v>0</v>
      </c>
      <c r="P638" s="72">
        <f>'2. Termes '!AK660</f>
        <v>0</v>
      </c>
      <c r="Q638" s="71">
        <f>'2. Termes '!AL660</f>
        <v>0</v>
      </c>
      <c r="R638" s="158">
        <f>'2. Termes '!AG660</f>
        <v>0</v>
      </c>
    </row>
    <row r="639" spans="2:18" ht="25" customHeight="1" x14ac:dyDescent="0.35">
      <c r="B639" s="180" t="str">
        <f>IF(ISBLANK(Tableau25[[#This Row],[Date de signature]]),"",UPPER(TEXT(Tableau25[[#This Row],[Date de signature]],"AAAA")))</f>
        <v>1900</v>
      </c>
      <c r="C639" s="180" t="str">
        <f>IF(ISBLANK(Tableau25[[#This Row],[Date de signature]]),"",UPPER(TEXT(Tableau25[[#This Row],[Date de signature]],"mmm")))</f>
        <v>JANV</v>
      </c>
      <c r="D639" s="62">
        <f>'2. Termes '!C661</f>
        <v>0</v>
      </c>
      <c r="E639" s="82">
        <f>'2. Termes '!F661</f>
        <v>0</v>
      </c>
      <c r="F639" s="63">
        <f>'2. Termes '!G661</f>
        <v>0</v>
      </c>
      <c r="G639" s="80">
        <f>'2. Termes '!H661</f>
        <v>0</v>
      </c>
      <c r="H639" s="80">
        <f>'2. Termes '!I661</f>
        <v>0</v>
      </c>
      <c r="I639" s="64">
        <f>'2. Termes '!J661</f>
        <v>0</v>
      </c>
      <c r="J639" s="65">
        <f>'2. Termes '!U661</f>
        <v>0</v>
      </c>
      <c r="K639" s="70">
        <f>'2. Termes '!V661</f>
        <v>0</v>
      </c>
      <c r="L639" s="66">
        <f>'2. Termes '!W661</f>
        <v>0</v>
      </c>
      <c r="M639" s="66">
        <f>'2. Termes '!Z661</f>
        <v>0</v>
      </c>
      <c r="N639" s="67">
        <f>'2. Termes '!AC661</f>
        <v>0</v>
      </c>
      <c r="O639" s="81">
        <f>'2. Termes '!AJ661</f>
        <v>0</v>
      </c>
      <c r="P639" s="72">
        <f>'2. Termes '!AK661</f>
        <v>0</v>
      </c>
      <c r="Q639" s="71">
        <f>'2. Termes '!AL661</f>
        <v>0</v>
      </c>
      <c r="R639" s="158">
        <f>'2. Termes '!AG661</f>
        <v>0</v>
      </c>
    </row>
    <row r="640" spans="2:18" ht="25" customHeight="1" x14ac:dyDescent="0.35">
      <c r="B640" s="180" t="str">
        <f>IF(ISBLANK(Tableau25[[#This Row],[Date de signature]]),"",UPPER(TEXT(Tableau25[[#This Row],[Date de signature]],"AAAA")))</f>
        <v>1900</v>
      </c>
      <c r="C640" s="180" t="str">
        <f>IF(ISBLANK(Tableau25[[#This Row],[Date de signature]]),"",UPPER(TEXT(Tableau25[[#This Row],[Date de signature]],"mmm")))</f>
        <v>JANV</v>
      </c>
      <c r="D640" s="62">
        <f>'2. Termes '!C662</f>
        <v>0</v>
      </c>
      <c r="E640" s="82">
        <f>'2. Termes '!F662</f>
        <v>0</v>
      </c>
      <c r="F640" s="63">
        <f>'2. Termes '!G662</f>
        <v>0</v>
      </c>
      <c r="G640" s="80">
        <f>'2. Termes '!H662</f>
        <v>0</v>
      </c>
      <c r="H640" s="80">
        <f>'2. Termes '!I662</f>
        <v>0</v>
      </c>
      <c r="I640" s="64">
        <f>'2. Termes '!J662</f>
        <v>0</v>
      </c>
      <c r="J640" s="65">
        <f>'2. Termes '!U662</f>
        <v>0</v>
      </c>
      <c r="K640" s="70">
        <f>'2. Termes '!V662</f>
        <v>0</v>
      </c>
      <c r="L640" s="66">
        <f>'2. Termes '!W662</f>
        <v>0</v>
      </c>
      <c r="M640" s="66">
        <f>'2. Termes '!Z662</f>
        <v>0</v>
      </c>
      <c r="N640" s="67">
        <f>'2. Termes '!AC662</f>
        <v>0</v>
      </c>
      <c r="O640" s="81">
        <f>'2. Termes '!AJ662</f>
        <v>0</v>
      </c>
      <c r="P640" s="72">
        <f>'2. Termes '!AK662</f>
        <v>0</v>
      </c>
      <c r="Q640" s="71">
        <f>'2. Termes '!AL662</f>
        <v>0</v>
      </c>
      <c r="R640" s="158">
        <f>'2. Termes '!AG662</f>
        <v>0</v>
      </c>
    </row>
    <row r="641" spans="2:18" ht="25" customHeight="1" x14ac:dyDescent="0.35">
      <c r="B641" s="180" t="str">
        <f>IF(ISBLANK(Tableau25[[#This Row],[Date de signature]]),"",UPPER(TEXT(Tableau25[[#This Row],[Date de signature]],"AAAA")))</f>
        <v>1900</v>
      </c>
      <c r="C641" s="180" t="str">
        <f>IF(ISBLANK(Tableau25[[#This Row],[Date de signature]]),"",UPPER(TEXT(Tableau25[[#This Row],[Date de signature]],"mmm")))</f>
        <v>JANV</v>
      </c>
      <c r="D641" s="62">
        <f>'2. Termes '!C663</f>
        <v>0</v>
      </c>
      <c r="E641" s="82">
        <f>'2. Termes '!F663</f>
        <v>0</v>
      </c>
      <c r="F641" s="63">
        <f>'2. Termes '!G663</f>
        <v>0</v>
      </c>
      <c r="G641" s="80">
        <f>'2. Termes '!H663</f>
        <v>0</v>
      </c>
      <c r="H641" s="80">
        <f>'2. Termes '!I663</f>
        <v>0</v>
      </c>
      <c r="I641" s="64">
        <f>'2. Termes '!J663</f>
        <v>0</v>
      </c>
      <c r="J641" s="65">
        <f>'2. Termes '!U663</f>
        <v>0</v>
      </c>
      <c r="K641" s="70">
        <f>'2. Termes '!V663</f>
        <v>0</v>
      </c>
      <c r="L641" s="66">
        <f>'2. Termes '!W663</f>
        <v>0</v>
      </c>
      <c r="M641" s="66">
        <f>'2. Termes '!Z663</f>
        <v>0</v>
      </c>
      <c r="N641" s="67">
        <f>'2. Termes '!AC663</f>
        <v>0</v>
      </c>
      <c r="O641" s="81">
        <f>'2. Termes '!AJ663</f>
        <v>0</v>
      </c>
      <c r="P641" s="72">
        <f>'2. Termes '!AK663</f>
        <v>0</v>
      </c>
      <c r="Q641" s="71">
        <f>'2. Termes '!AL663</f>
        <v>0</v>
      </c>
      <c r="R641" s="158">
        <f>'2. Termes '!AG663</f>
        <v>0</v>
      </c>
    </row>
    <row r="642" spans="2:18" ht="25" customHeight="1" x14ac:dyDescent="0.35">
      <c r="B642" s="180" t="str">
        <f>IF(ISBLANK(Tableau25[[#This Row],[Date de signature]]),"",UPPER(TEXT(Tableau25[[#This Row],[Date de signature]],"AAAA")))</f>
        <v>1900</v>
      </c>
      <c r="C642" s="180" t="str">
        <f>IF(ISBLANK(Tableau25[[#This Row],[Date de signature]]),"",UPPER(TEXT(Tableau25[[#This Row],[Date de signature]],"mmm")))</f>
        <v>JANV</v>
      </c>
      <c r="D642" s="62">
        <f>'2. Termes '!C664</f>
        <v>0</v>
      </c>
      <c r="E642" s="82">
        <f>'2. Termes '!F664</f>
        <v>0</v>
      </c>
      <c r="F642" s="63">
        <f>'2. Termes '!G664</f>
        <v>0</v>
      </c>
      <c r="G642" s="80">
        <f>'2. Termes '!H664</f>
        <v>0</v>
      </c>
      <c r="H642" s="80">
        <f>'2. Termes '!I664</f>
        <v>0</v>
      </c>
      <c r="I642" s="64">
        <f>'2. Termes '!J664</f>
        <v>0</v>
      </c>
      <c r="J642" s="65">
        <f>'2. Termes '!U664</f>
        <v>0</v>
      </c>
      <c r="K642" s="70">
        <f>'2. Termes '!V664</f>
        <v>0</v>
      </c>
      <c r="L642" s="66">
        <f>'2. Termes '!W664</f>
        <v>0</v>
      </c>
      <c r="M642" s="66">
        <f>'2. Termes '!Z664</f>
        <v>0</v>
      </c>
      <c r="N642" s="67">
        <f>'2. Termes '!AC664</f>
        <v>0</v>
      </c>
      <c r="O642" s="81">
        <f>'2. Termes '!AJ664</f>
        <v>0</v>
      </c>
      <c r="P642" s="72">
        <f>'2. Termes '!AK664</f>
        <v>0</v>
      </c>
      <c r="Q642" s="71">
        <f>'2. Termes '!AL664</f>
        <v>0</v>
      </c>
      <c r="R642" s="158">
        <f>'2. Termes '!AG664</f>
        <v>0</v>
      </c>
    </row>
    <row r="643" spans="2:18" ht="25" customHeight="1" x14ac:dyDescent="0.35">
      <c r="B643" s="180" t="str">
        <f>IF(ISBLANK(Tableau25[[#This Row],[Date de signature]]),"",UPPER(TEXT(Tableau25[[#This Row],[Date de signature]],"AAAA")))</f>
        <v>1900</v>
      </c>
      <c r="C643" s="180" t="str">
        <f>IF(ISBLANK(Tableau25[[#This Row],[Date de signature]]),"",UPPER(TEXT(Tableau25[[#This Row],[Date de signature]],"mmm")))</f>
        <v>JANV</v>
      </c>
      <c r="D643" s="62">
        <f>'2. Termes '!C665</f>
        <v>0</v>
      </c>
      <c r="E643" s="82">
        <f>'2. Termes '!F665</f>
        <v>0</v>
      </c>
      <c r="F643" s="63">
        <f>'2. Termes '!G665</f>
        <v>0</v>
      </c>
      <c r="G643" s="80">
        <f>'2. Termes '!H665</f>
        <v>0</v>
      </c>
      <c r="H643" s="80">
        <f>'2. Termes '!I665</f>
        <v>0</v>
      </c>
      <c r="I643" s="64">
        <f>'2. Termes '!J665</f>
        <v>0</v>
      </c>
      <c r="J643" s="65">
        <f>'2. Termes '!U665</f>
        <v>0</v>
      </c>
      <c r="K643" s="70">
        <f>'2. Termes '!V665</f>
        <v>0</v>
      </c>
      <c r="L643" s="66">
        <f>'2. Termes '!W665</f>
        <v>0</v>
      </c>
      <c r="M643" s="66">
        <f>'2. Termes '!Z665</f>
        <v>0</v>
      </c>
      <c r="N643" s="67">
        <f>'2. Termes '!AC665</f>
        <v>0</v>
      </c>
      <c r="O643" s="81">
        <f>'2. Termes '!AJ665</f>
        <v>0</v>
      </c>
      <c r="P643" s="72">
        <f>'2. Termes '!AK665</f>
        <v>0</v>
      </c>
      <c r="Q643" s="71">
        <f>'2. Termes '!AL665</f>
        <v>0</v>
      </c>
      <c r="R643" s="158">
        <f>'2. Termes '!AG665</f>
        <v>0</v>
      </c>
    </row>
    <row r="644" spans="2:18" ht="25" customHeight="1" x14ac:dyDescent="0.35">
      <c r="B644" s="180" t="str">
        <f>IF(ISBLANK(Tableau25[[#This Row],[Date de signature]]),"",UPPER(TEXT(Tableau25[[#This Row],[Date de signature]],"AAAA")))</f>
        <v>1900</v>
      </c>
      <c r="C644" s="180" t="str">
        <f>IF(ISBLANK(Tableau25[[#This Row],[Date de signature]]),"",UPPER(TEXT(Tableau25[[#This Row],[Date de signature]],"mmm")))</f>
        <v>JANV</v>
      </c>
      <c r="D644" s="62">
        <f>'2. Termes '!C666</f>
        <v>0</v>
      </c>
      <c r="E644" s="82">
        <f>'2. Termes '!F666</f>
        <v>0</v>
      </c>
      <c r="F644" s="63">
        <f>'2. Termes '!G666</f>
        <v>0</v>
      </c>
      <c r="G644" s="80">
        <f>'2. Termes '!H666</f>
        <v>0</v>
      </c>
      <c r="H644" s="80">
        <f>'2. Termes '!I666</f>
        <v>0</v>
      </c>
      <c r="I644" s="64">
        <f>'2. Termes '!J666</f>
        <v>0</v>
      </c>
      <c r="J644" s="65">
        <f>'2. Termes '!U666</f>
        <v>0</v>
      </c>
      <c r="K644" s="70">
        <f>'2. Termes '!V666</f>
        <v>0</v>
      </c>
      <c r="L644" s="66">
        <f>'2. Termes '!W666</f>
        <v>0</v>
      </c>
      <c r="M644" s="66">
        <f>'2. Termes '!Z666</f>
        <v>0</v>
      </c>
      <c r="N644" s="67">
        <f>'2. Termes '!AC666</f>
        <v>0</v>
      </c>
      <c r="O644" s="81">
        <f>'2. Termes '!AJ666</f>
        <v>0</v>
      </c>
      <c r="P644" s="72">
        <f>'2. Termes '!AK666</f>
        <v>0</v>
      </c>
      <c r="Q644" s="71">
        <f>'2. Termes '!AL666</f>
        <v>0</v>
      </c>
      <c r="R644" s="158">
        <f>'2. Termes '!AG666</f>
        <v>0</v>
      </c>
    </row>
    <row r="645" spans="2:18" ht="25" customHeight="1" x14ac:dyDescent="0.35">
      <c r="B645" s="180" t="str">
        <f>IF(ISBLANK(Tableau25[[#This Row],[Date de signature]]),"",UPPER(TEXT(Tableau25[[#This Row],[Date de signature]],"AAAA")))</f>
        <v>1900</v>
      </c>
      <c r="C645" s="180" t="str">
        <f>IF(ISBLANK(Tableau25[[#This Row],[Date de signature]]),"",UPPER(TEXT(Tableau25[[#This Row],[Date de signature]],"mmm")))</f>
        <v>JANV</v>
      </c>
      <c r="D645" s="62">
        <f>'2. Termes '!C667</f>
        <v>0</v>
      </c>
      <c r="E645" s="82">
        <f>'2. Termes '!F667</f>
        <v>0</v>
      </c>
      <c r="F645" s="63">
        <f>'2. Termes '!G667</f>
        <v>0</v>
      </c>
      <c r="G645" s="80">
        <f>'2. Termes '!H667</f>
        <v>0</v>
      </c>
      <c r="H645" s="80">
        <f>'2. Termes '!I667</f>
        <v>0</v>
      </c>
      <c r="I645" s="64">
        <f>'2. Termes '!J667</f>
        <v>0</v>
      </c>
      <c r="J645" s="65">
        <f>'2. Termes '!U667</f>
        <v>0</v>
      </c>
      <c r="K645" s="70">
        <f>'2. Termes '!V667</f>
        <v>0</v>
      </c>
      <c r="L645" s="66">
        <f>'2. Termes '!W667</f>
        <v>0</v>
      </c>
      <c r="M645" s="66">
        <f>'2. Termes '!Z667</f>
        <v>0</v>
      </c>
      <c r="N645" s="67">
        <f>'2. Termes '!AC667</f>
        <v>0</v>
      </c>
      <c r="O645" s="81">
        <f>'2. Termes '!AJ667</f>
        <v>0</v>
      </c>
      <c r="P645" s="72">
        <f>'2. Termes '!AK667</f>
        <v>0</v>
      </c>
      <c r="Q645" s="71">
        <f>'2. Termes '!AL667</f>
        <v>0</v>
      </c>
      <c r="R645" s="158">
        <f>'2. Termes '!AG667</f>
        <v>0</v>
      </c>
    </row>
    <row r="646" spans="2:18" ht="25" customHeight="1" x14ac:dyDescent="0.35">
      <c r="B646" s="180" t="str">
        <f>IF(ISBLANK(Tableau25[[#This Row],[Date de signature]]),"",UPPER(TEXT(Tableau25[[#This Row],[Date de signature]],"AAAA")))</f>
        <v>1900</v>
      </c>
      <c r="C646" s="180" t="str">
        <f>IF(ISBLANK(Tableau25[[#This Row],[Date de signature]]),"",UPPER(TEXT(Tableau25[[#This Row],[Date de signature]],"mmm")))</f>
        <v>JANV</v>
      </c>
      <c r="D646" s="62">
        <f>'2. Termes '!C668</f>
        <v>0</v>
      </c>
      <c r="E646" s="82">
        <f>'2. Termes '!F668</f>
        <v>0</v>
      </c>
      <c r="F646" s="63">
        <f>'2. Termes '!G668</f>
        <v>0</v>
      </c>
      <c r="G646" s="80">
        <f>'2. Termes '!H668</f>
        <v>0</v>
      </c>
      <c r="H646" s="80">
        <f>'2. Termes '!I668</f>
        <v>0</v>
      </c>
      <c r="I646" s="64">
        <f>'2. Termes '!J668</f>
        <v>0</v>
      </c>
      <c r="J646" s="65">
        <f>'2. Termes '!U668</f>
        <v>0</v>
      </c>
      <c r="K646" s="70">
        <f>'2. Termes '!V668</f>
        <v>0</v>
      </c>
      <c r="L646" s="66">
        <f>'2. Termes '!W668</f>
        <v>0</v>
      </c>
      <c r="M646" s="66">
        <f>'2. Termes '!Z668</f>
        <v>0</v>
      </c>
      <c r="N646" s="67">
        <f>'2. Termes '!AC668</f>
        <v>0</v>
      </c>
      <c r="O646" s="81">
        <f>'2. Termes '!AJ668</f>
        <v>0</v>
      </c>
      <c r="P646" s="72">
        <f>'2. Termes '!AK668</f>
        <v>0</v>
      </c>
      <c r="Q646" s="71">
        <f>'2. Termes '!AL668</f>
        <v>0</v>
      </c>
      <c r="R646" s="158">
        <f>'2. Termes '!AG668</f>
        <v>0</v>
      </c>
    </row>
    <row r="647" spans="2:18" ht="25" customHeight="1" x14ac:dyDescent="0.35">
      <c r="B647" s="180" t="str">
        <f>IF(ISBLANK(Tableau25[[#This Row],[Date de signature]]),"",UPPER(TEXT(Tableau25[[#This Row],[Date de signature]],"AAAA")))</f>
        <v>1900</v>
      </c>
      <c r="C647" s="180" t="str">
        <f>IF(ISBLANK(Tableau25[[#This Row],[Date de signature]]),"",UPPER(TEXT(Tableau25[[#This Row],[Date de signature]],"mmm")))</f>
        <v>JANV</v>
      </c>
      <c r="D647" s="62">
        <f>'2. Termes '!C669</f>
        <v>0</v>
      </c>
      <c r="E647" s="82">
        <f>'2. Termes '!F669</f>
        <v>0</v>
      </c>
      <c r="F647" s="63">
        <f>'2. Termes '!G669</f>
        <v>0</v>
      </c>
      <c r="G647" s="80">
        <f>'2. Termes '!H669</f>
        <v>0</v>
      </c>
      <c r="H647" s="80">
        <f>'2. Termes '!I669</f>
        <v>0</v>
      </c>
      <c r="I647" s="64">
        <f>'2. Termes '!J669</f>
        <v>0</v>
      </c>
      <c r="J647" s="65">
        <f>'2. Termes '!U669</f>
        <v>0</v>
      </c>
      <c r="K647" s="70">
        <f>'2. Termes '!V669</f>
        <v>0</v>
      </c>
      <c r="L647" s="66">
        <f>'2. Termes '!W669</f>
        <v>0</v>
      </c>
      <c r="M647" s="66">
        <f>'2. Termes '!Z669</f>
        <v>0</v>
      </c>
      <c r="N647" s="67">
        <f>'2. Termes '!AC669</f>
        <v>0</v>
      </c>
      <c r="O647" s="81">
        <f>'2. Termes '!AJ669</f>
        <v>0</v>
      </c>
      <c r="P647" s="72">
        <f>'2. Termes '!AK669</f>
        <v>0</v>
      </c>
      <c r="Q647" s="71">
        <f>'2. Termes '!AL669</f>
        <v>0</v>
      </c>
      <c r="R647" s="158">
        <f>'2. Termes '!AG669</f>
        <v>0</v>
      </c>
    </row>
    <row r="648" spans="2:18" ht="25" customHeight="1" x14ac:dyDescent="0.35">
      <c r="B648" s="180" t="str">
        <f>IF(ISBLANK(Tableau25[[#This Row],[Date de signature]]),"",UPPER(TEXT(Tableau25[[#This Row],[Date de signature]],"AAAA")))</f>
        <v>1900</v>
      </c>
      <c r="C648" s="180" t="str">
        <f>IF(ISBLANK(Tableau25[[#This Row],[Date de signature]]),"",UPPER(TEXT(Tableau25[[#This Row],[Date de signature]],"mmm")))</f>
        <v>JANV</v>
      </c>
      <c r="D648" s="62">
        <f>'2. Termes '!C670</f>
        <v>0</v>
      </c>
      <c r="E648" s="82">
        <f>'2. Termes '!F670</f>
        <v>0</v>
      </c>
      <c r="F648" s="63">
        <f>'2. Termes '!G670</f>
        <v>0</v>
      </c>
      <c r="G648" s="80">
        <f>'2. Termes '!H670</f>
        <v>0</v>
      </c>
      <c r="H648" s="80">
        <f>'2. Termes '!I670</f>
        <v>0</v>
      </c>
      <c r="I648" s="64">
        <f>'2. Termes '!J670</f>
        <v>0</v>
      </c>
      <c r="J648" s="65">
        <f>'2. Termes '!U670</f>
        <v>0</v>
      </c>
      <c r="K648" s="70">
        <f>'2. Termes '!V670</f>
        <v>0</v>
      </c>
      <c r="L648" s="66">
        <f>'2. Termes '!W670</f>
        <v>0</v>
      </c>
      <c r="M648" s="66">
        <f>'2. Termes '!Z670</f>
        <v>0</v>
      </c>
      <c r="N648" s="67">
        <f>'2. Termes '!AC670</f>
        <v>0</v>
      </c>
      <c r="O648" s="81">
        <f>'2. Termes '!AJ670</f>
        <v>0</v>
      </c>
      <c r="P648" s="72">
        <f>'2. Termes '!AK670</f>
        <v>0</v>
      </c>
      <c r="Q648" s="71">
        <f>'2. Termes '!AL670</f>
        <v>0</v>
      </c>
      <c r="R648" s="158">
        <f>'2. Termes '!AG670</f>
        <v>0</v>
      </c>
    </row>
    <row r="649" spans="2:18" ht="25" customHeight="1" x14ac:dyDescent="0.35">
      <c r="B649" s="180" t="str">
        <f>IF(ISBLANK(Tableau25[[#This Row],[Date de signature]]),"",UPPER(TEXT(Tableau25[[#This Row],[Date de signature]],"AAAA")))</f>
        <v>1900</v>
      </c>
      <c r="C649" s="180" t="str">
        <f>IF(ISBLANK(Tableau25[[#This Row],[Date de signature]]),"",UPPER(TEXT(Tableau25[[#This Row],[Date de signature]],"mmm")))</f>
        <v>JANV</v>
      </c>
      <c r="D649" s="62">
        <f>'2. Termes '!C671</f>
        <v>0</v>
      </c>
      <c r="E649" s="82">
        <f>'2. Termes '!F671</f>
        <v>0</v>
      </c>
      <c r="F649" s="63">
        <f>'2. Termes '!G671</f>
        <v>0</v>
      </c>
      <c r="G649" s="80">
        <f>'2. Termes '!H671</f>
        <v>0</v>
      </c>
      <c r="H649" s="80">
        <f>'2. Termes '!I671</f>
        <v>0</v>
      </c>
      <c r="I649" s="64">
        <f>'2. Termes '!J671</f>
        <v>0</v>
      </c>
      <c r="J649" s="65">
        <f>'2. Termes '!U671</f>
        <v>0</v>
      </c>
      <c r="K649" s="70">
        <f>'2. Termes '!V671</f>
        <v>0</v>
      </c>
      <c r="L649" s="66">
        <f>'2. Termes '!W671</f>
        <v>0</v>
      </c>
      <c r="M649" s="66">
        <f>'2. Termes '!Z671</f>
        <v>0</v>
      </c>
      <c r="N649" s="67">
        <f>'2. Termes '!AC671</f>
        <v>0</v>
      </c>
      <c r="O649" s="81">
        <f>'2. Termes '!AJ671</f>
        <v>0</v>
      </c>
      <c r="P649" s="72">
        <f>'2. Termes '!AK671</f>
        <v>0</v>
      </c>
      <c r="Q649" s="71">
        <f>'2. Termes '!AL671</f>
        <v>0</v>
      </c>
      <c r="R649" s="158">
        <f>'2. Termes '!AG671</f>
        <v>0</v>
      </c>
    </row>
    <row r="650" spans="2:18" ht="25" customHeight="1" x14ac:dyDescent="0.35">
      <c r="B650" s="180" t="str">
        <f>IF(ISBLANK(Tableau25[[#This Row],[Date de signature]]),"",UPPER(TEXT(Tableau25[[#This Row],[Date de signature]],"AAAA")))</f>
        <v>1900</v>
      </c>
      <c r="C650" s="180" t="str">
        <f>IF(ISBLANK(Tableau25[[#This Row],[Date de signature]]),"",UPPER(TEXT(Tableau25[[#This Row],[Date de signature]],"mmm")))</f>
        <v>JANV</v>
      </c>
      <c r="D650" s="62">
        <f>'2. Termes '!C672</f>
        <v>0</v>
      </c>
      <c r="E650" s="82">
        <f>'2. Termes '!F672</f>
        <v>0</v>
      </c>
      <c r="F650" s="63">
        <f>'2. Termes '!G672</f>
        <v>0</v>
      </c>
      <c r="G650" s="80">
        <f>'2. Termes '!H672</f>
        <v>0</v>
      </c>
      <c r="H650" s="80">
        <f>'2. Termes '!I672</f>
        <v>0</v>
      </c>
      <c r="I650" s="64">
        <f>'2. Termes '!J672</f>
        <v>0</v>
      </c>
      <c r="J650" s="65">
        <f>'2. Termes '!U672</f>
        <v>0</v>
      </c>
      <c r="K650" s="70">
        <f>'2. Termes '!V672</f>
        <v>0</v>
      </c>
      <c r="L650" s="66">
        <f>'2. Termes '!W672</f>
        <v>0</v>
      </c>
      <c r="M650" s="66">
        <f>'2. Termes '!Z672</f>
        <v>0</v>
      </c>
      <c r="N650" s="67">
        <f>'2. Termes '!AC672</f>
        <v>0</v>
      </c>
      <c r="O650" s="81">
        <f>'2. Termes '!AJ672</f>
        <v>0</v>
      </c>
      <c r="P650" s="72">
        <f>'2. Termes '!AK672</f>
        <v>0</v>
      </c>
      <c r="Q650" s="71">
        <f>'2. Termes '!AL672</f>
        <v>0</v>
      </c>
      <c r="R650" s="158">
        <f>'2. Termes '!AG672</f>
        <v>0</v>
      </c>
    </row>
    <row r="651" spans="2:18" ht="25" customHeight="1" x14ac:dyDescent="0.35">
      <c r="B651" s="180" t="str">
        <f>IF(ISBLANK(Tableau25[[#This Row],[Date de signature]]),"",UPPER(TEXT(Tableau25[[#This Row],[Date de signature]],"AAAA")))</f>
        <v>1900</v>
      </c>
      <c r="C651" s="180" t="str">
        <f>IF(ISBLANK(Tableau25[[#This Row],[Date de signature]]),"",UPPER(TEXT(Tableau25[[#This Row],[Date de signature]],"mmm")))</f>
        <v>JANV</v>
      </c>
      <c r="D651" s="62">
        <f>'2. Termes '!C673</f>
        <v>0</v>
      </c>
      <c r="E651" s="82">
        <f>'2. Termes '!F673</f>
        <v>0</v>
      </c>
      <c r="F651" s="63">
        <f>'2. Termes '!G673</f>
        <v>0</v>
      </c>
      <c r="G651" s="80">
        <f>'2. Termes '!H673</f>
        <v>0</v>
      </c>
      <c r="H651" s="80">
        <f>'2. Termes '!I673</f>
        <v>0</v>
      </c>
      <c r="I651" s="64">
        <f>'2. Termes '!J673</f>
        <v>0</v>
      </c>
      <c r="J651" s="65">
        <f>'2. Termes '!U673</f>
        <v>0</v>
      </c>
      <c r="K651" s="70">
        <f>'2. Termes '!V673</f>
        <v>0</v>
      </c>
      <c r="L651" s="66">
        <f>'2. Termes '!W673</f>
        <v>0</v>
      </c>
      <c r="M651" s="66">
        <f>'2. Termes '!Z673</f>
        <v>0</v>
      </c>
      <c r="N651" s="67">
        <f>'2. Termes '!AC673</f>
        <v>0</v>
      </c>
      <c r="O651" s="81">
        <f>'2. Termes '!AJ673</f>
        <v>0</v>
      </c>
      <c r="P651" s="72">
        <f>'2. Termes '!AK673</f>
        <v>0</v>
      </c>
      <c r="Q651" s="71">
        <f>'2. Termes '!AL673</f>
        <v>0</v>
      </c>
      <c r="R651" s="158">
        <f>'2. Termes '!AG673</f>
        <v>0</v>
      </c>
    </row>
    <row r="652" spans="2:18" ht="25" customHeight="1" x14ac:dyDescent="0.35">
      <c r="B652" s="180" t="str">
        <f>IF(ISBLANK(Tableau25[[#This Row],[Date de signature]]),"",UPPER(TEXT(Tableau25[[#This Row],[Date de signature]],"AAAA")))</f>
        <v>1900</v>
      </c>
      <c r="C652" s="180" t="str">
        <f>IF(ISBLANK(Tableau25[[#This Row],[Date de signature]]),"",UPPER(TEXT(Tableau25[[#This Row],[Date de signature]],"mmm")))</f>
        <v>JANV</v>
      </c>
      <c r="D652" s="62">
        <f>'2. Termes '!C674</f>
        <v>0</v>
      </c>
      <c r="E652" s="82">
        <f>'2. Termes '!F674</f>
        <v>0</v>
      </c>
      <c r="F652" s="63">
        <f>'2. Termes '!G674</f>
        <v>0</v>
      </c>
      <c r="G652" s="80">
        <f>'2. Termes '!H674</f>
        <v>0</v>
      </c>
      <c r="H652" s="80">
        <f>'2. Termes '!I674</f>
        <v>0</v>
      </c>
      <c r="I652" s="64">
        <f>'2. Termes '!J674</f>
        <v>0</v>
      </c>
      <c r="J652" s="65">
        <f>'2. Termes '!U674</f>
        <v>0</v>
      </c>
      <c r="K652" s="70">
        <f>'2. Termes '!V674</f>
        <v>0</v>
      </c>
      <c r="L652" s="66">
        <f>'2. Termes '!W674</f>
        <v>0</v>
      </c>
      <c r="M652" s="66">
        <f>'2. Termes '!Z674</f>
        <v>0</v>
      </c>
      <c r="N652" s="67">
        <f>'2. Termes '!AC674</f>
        <v>0</v>
      </c>
      <c r="O652" s="81">
        <f>'2. Termes '!AJ674</f>
        <v>0</v>
      </c>
      <c r="P652" s="72">
        <f>'2. Termes '!AK674</f>
        <v>0</v>
      </c>
      <c r="Q652" s="71">
        <f>'2. Termes '!AL674</f>
        <v>0</v>
      </c>
      <c r="R652" s="158">
        <f>'2. Termes '!AG674</f>
        <v>0</v>
      </c>
    </row>
    <row r="653" spans="2:18" ht="25" customHeight="1" x14ac:dyDescent="0.35">
      <c r="B653" s="180" t="str">
        <f>IF(ISBLANK(Tableau25[[#This Row],[Date de signature]]),"",UPPER(TEXT(Tableau25[[#This Row],[Date de signature]],"AAAA")))</f>
        <v>1900</v>
      </c>
      <c r="C653" s="180" t="str">
        <f>IF(ISBLANK(Tableau25[[#This Row],[Date de signature]]),"",UPPER(TEXT(Tableau25[[#This Row],[Date de signature]],"mmm")))</f>
        <v>JANV</v>
      </c>
      <c r="D653" s="62">
        <f>'2. Termes '!C675</f>
        <v>0</v>
      </c>
      <c r="E653" s="82">
        <f>'2. Termes '!F675</f>
        <v>0</v>
      </c>
      <c r="F653" s="63">
        <f>'2. Termes '!G675</f>
        <v>0</v>
      </c>
      <c r="G653" s="80">
        <f>'2. Termes '!H675</f>
        <v>0</v>
      </c>
      <c r="H653" s="80">
        <f>'2. Termes '!I675</f>
        <v>0</v>
      </c>
      <c r="I653" s="64">
        <f>'2. Termes '!J675</f>
        <v>0</v>
      </c>
      <c r="J653" s="65">
        <f>'2. Termes '!U675</f>
        <v>0</v>
      </c>
      <c r="K653" s="70">
        <f>'2. Termes '!V675</f>
        <v>0</v>
      </c>
      <c r="L653" s="66">
        <f>'2. Termes '!W675</f>
        <v>0</v>
      </c>
      <c r="M653" s="66">
        <f>'2. Termes '!Z675</f>
        <v>0</v>
      </c>
      <c r="N653" s="67">
        <f>'2. Termes '!AC675</f>
        <v>0</v>
      </c>
      <c r="O653" s="81">
        <f>'2. Termes '!AJ675</f>
        <v>0</v>
      </c>
      <c r="P653" s="72">
        <f>'2. Termes '!AK675</f>
        <v>0</v>
      </c>
      <c r="Q653" s="71">
        <f>'2. Termes '!AL675</f>
        <v>0</v>
      </c>
      <c r="R653" s="158">
        <f>'2. Termes '!AG675</f>
        <v>0</v>
      </c>
    </row>
    <row r="654" spans="2:18" ht="25" customHeight="1" x14ac:dyDescent="0.35">
      <c r="B654" s="180" t="str">
        <f>IF(ISBLANK(Tableau25[[#This Row],[Date de signature]]),"",UPPER(TEXT(Tableau25[[#This Row],[Date de signature]],"AAAA")))</f>
        <v>1900</v>
      </c>
      <c r="C654" s="180" t="str">
        <f>IF(ISBLANK(Tableau25[[#This Row],[Date de signature]]),"",UPPER(TEXT(Tableau25[[#This Row],[Date de signature]],"mmm")))</f>
        <v>JANV</v>
      </c>
      <c r="D654" s="62">
        <f>'2. Termes '!C676</f>
        <v>0</v>
      </c>
      <c r="E654" s="82">
        <f>'2. Termes '!F676</f>
        <v>0</v>
      </c>
      <c r="F654" s="63">
        <f>'2. Termes '!G676</f>
        <v>0</v>
      </c>
      <c r="G654" s="80">
        <f>'2. Termes '!H676</f>
        <v>0</v>
      </c>
      <c r="H654" s="80">
        <f>'2. Termes '!I676</f>
        <v>0</v>
      </c>
      <c r="I654" s="64">
        <f>'2. Termes '!J676</f>
        <v>0</v>
      </c>
      <c r="J654" s="65">
        <f>'2. Termes '!U676</f>
        <v>0</v>
      </c>
      <c r="K654" s="70">
        <f>'2. Termes '!V676</f>
        <v>0</v>
      </c>
      <c r="L654" s="66">
        <f>'2. Termes '!W676</f>
        <v>0</v>
      </c>
      <c r="M654" s="66">
        <f>'2. Termes '!Z676</f>
        <v>0</v>
      </c>
      <c r="N654" s="67">
        <f>'2. Termes '!AC676</f>
        <v>0</v>
      </c>
      <c r="O654" s="81">
        <f>'2. Termes '!AJ676</f>
        <v>0</v>
      </c>
      <c r="P654" s="72">
        <f>'2. Termes '!AK676</f>
        <v>0</v>
      </c>
      <c r="Q654" s="71">
        <f>'2. Termes '!AL676</f>
        <v>0</v>
      </c>
      <c r="R654" s="158">
        <f>'2. Termes '!AG676</f>
        <v>0</v>
      </c>
    </row>
    <row r="655" spans="2:18" ht="25" customHeight="1" x14ac:dyDescent="0.35">
      <c r="B655" s="180" t="str">
        <f>IF(ISBLANK(Tableau25[[#This Row],[Date de signature]]),"",UPPER(TEXT(Tableau25[[#This Row],[Date de signature]],"AAAA")))</f>
        <v>1900</v>
      </c>
      <c r="C655" s="180" t="str">
        <f>IF(ISBLANK(Tableau25[[#This Row],[Date de signature]]),"",UPPER(TEXT(Tableau25[[#This Row],[Date de signature]],"mmm")))</f>
        <v>JANV</v>
      </c>
      <c r="D655" s="62">
        <f>'2. Termes '!C677</f>
        <v>0</v>
      </c>
      <c r="E655" s="82">
        <f>'2. Termes '!F677</f>
        <v>0</v>
      </c>
      <c r="F655" s="63">
        <f>'2. Termes '!G677</f>
        <v>0</v>
      </c>
      <c r="G655" s="80">
        <f>'2. Termes '!H677</f>
        <v>0</v>
      </c>
      <c r="H655" s="80">
        <f>'2. Termes '!I677</f>
        <v>0</v>
      </c>
      <c r="I655" s="64">
        <f>'2. Termes '!J677</f>
        <v>0</v>
      </c>
      <c r="J655" s="65">
        <f>'2. Termes '!U677</f>
        <v>0</v>
      </c>
      <c r="K655" s="70">
        <f>'2. Termes '!V677</f>
        <v>0</v>
      </c>
      <c r="L655" s="66">
        <f>'2. Termes '!W677</f>
        <v>0</v>
      </c>
      <c r="M655" s="66">
        <f>'2. Termes '!Z677</f>
        <v>0</v>
      </c>
      <c r="N655" s="67">
        <f>'2. Termes '!AC677</f>
        <v>0</v>
      </c>
      <c r="O655" s="81">
        <f>'2. Termes '!AJ677</f>
        <v>0</v>
      </c>
      <c r="P655" s="72">
        <f>'2. Termes '!AK677</f>
        <v>0</v>
      </c>
      <c r="Q655" s="71">
        <f>'2. Termes '!AL677</f>
        <v>0</v>
      </c>
      <c r="R655" s="158">
        <f>'2. Termes '!AG677</f>
        <v>0</v>
      </c>
    </row>
    <row r="656" spans="2:18" ht="25" customHeight="1" x14ac:dyDescent="0.35">
      <c r="B656" s="180" t="str">
        <f>IF(ISBLANK(Tableau25[[#This Row],[Date de signature]]),"",UPPER(TEXT(Tableau25[[#This Row],[Date de signature]],"AAAA")))</f>
        <v>1900</v>
      </c>
      <c r="C656" s="180" t="str">
        <f>IF(ISBLANK(Tableau25[[#This Row],[Date de signature]]),"",UPPER(TEXT(Tableau25[[#This Row],[Date de signature]],"mmm")))</f>
        <v>JANV</v>
      </c>
      <c r="D656" s="62">
        <f>'2. Termes '!C678</f>
        <v>0</v>
      </c>
      <c r="E656" s="82">
        <f>'2. Termes '!F678</f>
        <v>0</v>
      </c>
      <c r="F656" s="63">
        <f>'2. Termes '!G678</f>
        <v>0</v>
      </c>
      <c r="G656" s="80">
        <f>'2. Termes '!H678</f>
        <v>0</v>
      </c>
      <c r="H656" s="80">
        <f>'2. Termes '!I678</f>
        <v>0</v>
      </c>
      <c r="I656" s="64">
        <f>'2. Termes '!J678</f>
        <v>0</v>
      </c>
      <c r="J656" s="65">
        <f>'2. Termes '!U678</f>
        <v>0</v>
      </c>
      <c r="K656" s="70">
        <f>'2. Termes '!V678</f>
        <v>0</v>
      </c>
      <c r="L656" s="66">
        <f>'2. Termes '!W678</f>
        <v>0</v>
      </c>
      <c r="M656" s="66">
        <f>'2. Termes '!Z678</f>
        <v>0</v>
      </c>
      <c r="N656" s="67">
        <f>'2. Termes '!AC678</f>
        <v>0</v>
      </c>
      <c r="O656" s="81">
        <f>'2. Termes '!AJ678</f>
        <v>0</v>
      </c>
      <c r="P656" s="72">
        <f>'2. Termes '!AK678</f>
        <v>0</v>
      </c>
      <c r="Q656" s="71">
        <f>'2. Termes '!AL678</f>
        <v>0</v>
      </c>
      <c r="R656" s="158">
        <f>'2. Termes '!AG678</f>
        <v>0</v>
      </c>
    </row>
    <row r="657" spans="2:18" ht="25" customHeight="1" x14ac:dyDescent="0.35">
      <c r="B657" s="180" t="str">
        <f>IF(ISBLANK(Tableau25[[#This Row],[Date de signature]]),"",UPPER(TEXT(Tableau25[[#This Row],[Date de signature]],"AAAA")))</f>
        <v>1900</v>
      </c>
      <c r="C657" s="180" t="str">
        <f>IF(ISBLANK(Tableau25[[#This Row],[Date de signature]]),"",UPPER(TEXT(Tableau25[[#This Row],[Date de signature]],"mmm")))</f>
        <v>JANV</v>
      </c>
      <c r="D657" s="62">
        <f>'2. Termes '!C679</f>
        <v>0</v>
      </c>
      <c r="E657" s="82">
        <f>'2. Termes '!F679</f>
        <v>0</v>
      </c>
      <c r="F657" s="63">
        <f>'2. Termes '!G679</f>
        <v>0</v>
      </c>
      <c r="G657" s="80">
        <f>'2. Termes '!H679</f>
        <v>0</v>
      </c>
      <c r="H657" s="80">
        <f>'2. Termes '!I679</f>
        <v>0</v>
      </c>
      <c r="I657" s="64">
        <f>'2. Termes '!J679</f>
        <v>0</v>
      </c>
      <c r="J657" s="65">
        <f>'2. Termes '!U679</f>
        <v>0</v>
      </c>
      <c r="K657" s="70">
        <f>'2. Termes '!V679</f>
        <v>0</v>
      </c>
      <c r="L657" s="66">
        <f>'2. Termes '!W679</f>
        <v>0</v>
      </c>
      <c r="M657" s="66">
        <f>'2. Termes '!Z679</f>
        <v>0</v>
      </c>
      <c r="N657" s="67">
        <f>'2. Termes '!AC679</f>
        <v>0</v>
      </c>
      <c r="O657" s="81">
        <f>'2. Termes '!AJ679</f>
        <v>0</v>
      </c>
      <c r="P657" s="72">
        <f>'2. Termes '!AK679</f>
        <v>0</v>
      </c>
      <c r="Q657" s="71">
        <f>'2. Termes '!AL679</f>
        <v>0</v>
      </c>
      <c r="R657" s="158">
        <f>'2. Termes '!AG679</f>
        <v>0</v>
      </c>
    </row>
    <row r="658" spans="2:18" ht="25" customHeight="1" x14ac:dyDescent="0.35">
      <c r="B658" s="180" t="str">
        <f>IF(ISBLANK(Tableau25[[#This Row],[Date de signature]]),"",UPPER(TEXT(Tableau25[[#This Row],[Date de signature]],"AAAA")))</f>
        <v>1900</v>
      </c>
      <c r="C658" s="180" t="str">
        <f>IF(ISBLANK(Tableau25[[#This Row],[Date de signature]]),"",UPPER(TEXT(Tableau25[[#This Row],[Date de signature]],"mmm")))</f>
        <v>JANV</v>
      </c>
      <c r="D658" s="62">
        <f>'2. Termes '!C680</f>
        <v>0</v>
      </c>
      <c r="E658" s="82">
        <f>'2. Termes '!F680</f>
        <v>0</v>
      </c>
      <c r="F658" s="63">
        <f>'2. Termes '!G680</f>
        <v>0</v>
      </c>
      <c r="G658" s="80">
        <f>'2. Termes '!H680</f>
        <v>0</v>
      </c>
      <c r="H658" s="80">
        <f>'2. Termes '!I680</f>
        <v>0</v>
      </c>
      <c r="I658" s="64">
        <f>'2. Termes '!J680</f>
        <v>0</v>
      </c>
      <c r="J658" s="65">
        <f>'2. Termes '!U680</f>
        <v>0</v>
      </c>
      <c r="K658" s="70">
        <f>'2. Termes '!V680</f>
        <v>0</v>
      </c>
      <c r="L658" s="66">
        <f>'2. Termes '!W680</f>
        <v>0</v>
      </c>
      <c r="M658" s="66">
        <f>'2. Termes '!Z680</f>
        <v>0</v>
      </c>
      <c r="N658" s="67">
        <f>'2. Termes '!AC680</f>
        <v>0</v>
      </c>
      <c r="O658" s="81">
        <f>'2. Termes '!AJ680</f>
        <v>0</v>
      </c>
      <c r="P658" s="72">
        <f>'2. Termes '!AK680</f>
        <v>0</v>
      </c>
      <c r="Q658" s="71">
        <f>'2. Termes '!AL680</f>
        <v>0</v>
      </c>
      <c r="R658" s="158">
        <f>'2. Termes '!AG680</f>
        <v>0</v>
      </c>
    </row>
    <row r="659" spans="2:18" ht="25" customHeight="1" x14ac:dyDescent="0.35">
      <c r="B659" s="180" t="str">
        <f>IF(ISBLANK(Tableau25[[#This Row],[Date de signature]]),"",UPPER(TEXT(Tableau25[[#This Row],[Date de signature]],"AAAA")))</f>
        <v>1900</v>
      </c>
      <c r="C659" s="180" t="str">
        <f>IF(ISBLANK(Tableau25[[#This Row],[Date de signature]]),"",UPPER(TEXT(Tableau25[[#This Row],[Date de signature]],"mmm")))</f>
        <v>JANV</v>
      </c>
      <c r="D659" s="62">
        <f>'2. Termes '!C681</f>
        <v>0</v>
      </c>
      <c r="E659" s="82">
        <f>'2. Termes '!F681</f>
        <v>0</v>
      </c>
      <c r="F659" s="63">
        <f>'2. Termes '!G681</f>
        <v>0</v>
      </c>
      <c r="G659" s="80">
        <f>'2. Termes '!H681</f>
        <v>0</v>
      </c>
      <c r="H659" s="80">
        <f>'2. Termes '!I681</f>
        <v>0</v>
      </c>
      <c r="I659" s="64">
        <f>'2. Termes '!J681</f>
        <v>0</v>
      </c>
      <c r="J659" s="65">
        <f>'2. Termes '!U681</f>
        <v>0</v>
      </c>
      <c r="K659" s="70">
        <f>'2. Termes '!V681</f>
        <v>0</v>
      </c>
      <c r="L659" s="66">
        <f>'2. Termes '!W681</f>
        <v>0</v>
      </c>
      <c r="M659" s="66">
        <f>'2. Termes '!Z681</f>
        <v>0</v>
      </c>
      <c r="N659" s="67">
        <f>'2. Termes '!AC681</f>
        <v>0</v>
      </c>
      <c r="O659" s="81">
        <f>'2. Termes '!AJ681</f>
        <v>0</v>
      </c>
      <c r="P659" s="72">
        <f>'2. Termes '!AK681</f>
        <v>0</v>
      </c>
      <c r="Q659" s="71">
        <f>'2. Termes '!AL681</f>
        <v>0</v>
      </c>
      <c r="R659" s="158">
        <f>'2. Termes '!AG681</f>
        <v>0</v>
      </c>
    </row>
    <row r="660" spans="2:18" ht="25" customHeight="1" x14ac:dyDescent="0.35">
      <c r="B660" s="180" t="str">
        <f>IF(ISBLANK(Tableau25[[#This Row],[Date de signature]]),"",UPPER(TEXT(Tableau25[[#This Row],[Date de signature]],"AAAA")))</f>
        <v>1900</v>
      </c>
      <c r="C660" s="180" t="str">
        <f>IF(ISBLANK(Tableau25[[#This Row],[Date de signature]]),"",UPPER(TEXT(Tableau25[[#This Row],[Date de signature]],"mmm")))</f>
        <v>JANV</v>
      </c>
      <c r="D660" s="62">
        <f>'2. Termes '!C682</f>
        <v>0</v>
      </c>
      <c r="E660" s="82">
        <f>'2. Termes '!F682</f>
        <v>0</v>
      </c>
      <c r="F660" s="63">
        <f>'2. Termes '!G682</f>
        <v>0</v>
      </c>
      <c r="G660" s="80">
        <f>'2. Termes '!H682</f>
        <v>0</v>
      </c>
      <c r="H660" s="80">
        <f>'2. Termes '!I682</f>
        <v>0</v>
      </c>
      <c r="I660" s="64">
        <f>'2. Termes '!J682</f>
        <v>0</v>
      </c>
      <c r="J660" s="65">
        <f>'2. Termes '!U682</f>
        <v>0</v>
      </c>
      <c r="K660" s="70">
        <f>'2. Termes '!V682</f>
        <v>0</v>
      </c>
      <c r="L660" s="66">
        <f>'2. Termes '!W682</f>
        <v>0</v>
      </c>
      <c r="M660" s="66">
        <f>'2. Termes '!Z682</f>
        <v>0</v>
      </c>
      <c r="N660" s="67">
        <f>'2. Termes '!AC682</f>
        <v>0</v>
      </c>
      <c r="O660" s="81">
        <f>'2. Termes '!AJ682</f>
        <v>0</v>
      </c>
      <c r="P660" s="72">
        <f>'2. Termes '!AK682</f>
        <v>0</v>
      </c>
      <c r="Q660" s="71">
        <f>'2. Termes '!AL682</f>
        <v>0</v>
      </c>
      <c r="R660" s="158">
        <f>'2. Termes '!AG682</f>
        <v>0</v>
      </c>
    </row>
    <row r="661" spans="2:18" ht="25" customHeight="1" x14ac:dyDescent="0.35">
      <c r="B661" s="180" t="str">
        <f>IF(ISBLANK(Tableau25[[#This Row],[Date de signature]]),"",UPPER(TEXT(Tableau25[[#This Row],[Date de signature]],"AAAA")))</f>
        <v>1900</v>
      </c>
      <c r="C661" s="180" t="str">
        <f>IF(ISBLANK(Tableau25[[#This Row],[Date de signature]]),"",UPPER(TEXT(Tableau25[[#This Row],[Date de signature]],"mmm")))</f>
        <v>JANV</v>
      </c>
      <c r="D661" s="62">
        <f>'2. Termes '!C683</f>
        <v>0</v>
      </c>
      <c r="E661" s="82">
        <f>'2. Termes '!F683</f>
        <v>0</v>
      </c>
      <c r="F661" s="63">
        <f>'2. Termes '!G683</f>
        <v>0</v>
      </c>
      <c r="G661" s="80">
        <f>'2. Termes '!H683</f>
        <v>0</v>
      </c>
      <c r="H661" s="80">
        <f>'2. Termes '!I683</f>
        <v>0</v>
      </c>
      <c r="I661" s="64">
        <f>'2. Termes '!J683</f>
        <v>0</v>
      </c>
      <c r="J661" s="65">
        <f>'2. Termes '!U683</f>
        <v>0</v>
      </c>
      <c r="K661" s="70">
        <f>'2. Termes '!V683</f>
        <v>0</v>
      </c>
      <c r="L661" s="66">
        <f>'2. Termes '!W683</f>
        <v>0</v>
      </c>
      <c r="M661" s="66">
        <f>'2. Termes '!Z683</f>
        <v>0</v>
      </c>
      <c r="N661" s="67">
        <f>'2. Termes '!AC683</f>
        <v>0</v>
      </c>
      <c r="O661" s="81">
        <f>'2. Termes '!AJ683</f>
        <v>0</v>
      </c>
      <c r="P661" s="72">
        <f>'2. Termes '!AK683</f>
        <v>0</v>
      </c>
      <c r="Q661" s="71">
        <f>'2. Termes '!AL683</f>
        <v>0</v>
      </c>
      <c r="R661" s="158">
        <f>'2. Termes '!AG683</f>
        <v>0</v>
      </c>
    </row>
    <row r="662" spans="2:18" ht="25" customHeight="1" x14ac:dyDescent="0.35">
      <c r="B662" s="180" t="str">
        <f>IF(ISBLANK(Tableau25[[#This Row],[Date de signature]]),"",UPPER(TEXT(Tableau25[[#This Row],[Date de signature]],"AAAA")))</f>
        <v>1900</v>
      </c>
      <c r="C662" s="180" t="str">
        <f>IF(ISBLANK(Tableau25[[#This Row],[Date de signature]]),"",UPPER(TEXT(Tableau25[[#This Row],[Date de signature]],"mmm")))</f>
        <v>JANV</v>
      </c>
      <c r="D662" s="62">
        <f>'2. Termes '!C684</f>
        <v>0</v>
      </c>
      <c r="E662" s="82">
        <f>'2. Termes '!F684</f>
        <v>0</v>
      </c>
      <c r="F662" s="63">
        <f>'2. Termes '!G684</f>
        <v>0</v>
      </c>
      <c r="G662" s="80">
        <f>'2. Termes '!H684</f>
        <v>0</v>
      </c>
      <c r="H662" s="80">
        <f>'2. Termes '!I684</f>
        <v>0</v>
      </c>
      <c r="I662" s="64">
        <f>'2. Termes '!J684</f>
        <v>0</v>
      </c>
      <c r="J662" s="65">
        <f>'2. Termes '!U684</f>
        <v>0</v>
      </c>
      <c r="K662" s="70">
        <f>'2. Termes '!V684</f>
        <v>0</v>
      </c>
      <c r="L662" s="66">
        <f>'2. Termes '!W684</f>
        <v>0</v>
      </c>
      <c r="M662" s="66">
        <f>'2. Termes '!Z684</f>
        <v>0</v>
      </c>
      <c r="N662" s="67">
        <f>'2. Termes '!AC684</f>
        <v>0</v>
      </c>
      <c r="O662" s="81">
        <f>'2. Termes '!AJ684</f>
        <v>0</v>
      </c>
      <c r="P662" s="72">
        <f>'2. Termes '!AK684</f>
        <v>0</v>
      </c>
      <c r="Q662" s="71">
        <f>'2. Termes '!AL684</f>
        <v>0</v>
      </c>
      <c r="R662" s="158">
        <f>'2. Termes '!AG684</f>
        <v>0</v>
      </c>
    </row>
    <row r="663" spans="2:18" ht="25" customHeight="1" x14ac:dyDescent="0.35">
      <c r="B663" s="180" t="str">
        <f>IF(ISBLANK(Tableau25[[#This Row],[Date de signature]]),"",UPPER(TEXT(Tableau25[[#This Row],[Date de signature]],"AAAA")))</f>
        <v>1900</v>
      </c>
      <c r="C663" s="180" t="str">
        <f>IF(ISBLANK(Tableau25[[#This Row],[Date de signature]]),"",UPPER(TEXT(Tableau25[[#This Row],[Date de signature]],"mmm")))</f>
        <v>JANV</v>
      </c>
      <c r="D663" s="62">
        <f>'2. Termes '!C685</f>
        <v>0</v>
      </c>
      <c r="E663" s="82">
        <f>'2. Termes '!F685</f>
        <v>0</v>
      </c>
      <c r="F663" s="63">
        <f>'2. Termes '!G685</f>
        <v>0</v>
      </c>
      <c r="G663" s="80">
        <f>'2. Termes '!H685</f>
        <v>0</v>
      </c>
      <c r="H663" s="80">
        <f>'2. Termes '!I685</f>
        <v>0</v>
      </c>
      <c r="I663" s="64">
        <f>'2. Termes '!J685</f>
        <v>0</v>
      </c>
      <c r="J663" s="65">
        <f>'2. Termes '!U685</f>
        <v>0</v>
      </c>
      <c r="K663" s="70">
        <f>'2. Termes '!V685</f>
        <v>0</v>
      </c>
      <c r="L663" s="66">
        <f>'2. Termes '!W685</f>
        <v>0</v>
      </c>
      <c r="M663" s="66">
        <f>'2. Termes '!Z685</f>
        <v>0</v>
      </c>
      <c r="N663" s="67">
        <f>'2. Termes '!AC685</f>
        <v>0</v>
      </c>
      <c r="O663" s="81">
        <f>'2. Termes '!AJ685</f>
        <v>0</v>
      </c>
      <c r="P663" s="72">
        <f>'2. Termes '!AK685</f>
        <v>0</v>
      </c>
      <c r="Q663" s="71">
        <f>'2. Termes '!AL685</f>
        <v>0</v>
      </c>
      <c r="R663" s="158">
        <f>'2. Termes '!AG685</f>
        <v>0</v>
      </c>
    </row>
    <row r="664" spans="2:18" ht="25" customHeight="1" x14ac:dyDescent="0.35">
      <c r="B664" s="180" t="str">
        <f>IF(ISBLANK(Tableau25[[#This Row],[Date de signature]]),"",UPPER(TEXT(Tableau25[[#This Row],[Date de signature]],"AAAA")))</f>
        <v>1900</v>
      </c>
      <c r="C664" s="180" t="str">
        <f>IF(ISBLANK(Tableau25[[#This Row],[Date de signature]]),"",UPPER(TEXT(Tableau25[[#This Row],[Date de signature]],"mmm")))</f>
        <v>JANV</v>
      </c>
      <c r="D664" s="62">
        <f>'2. Termes '!C686</f>
        <v>0</v>
      </c>
      <c r="E664" s="82">
        <f>'2. Termes '!F686</f>
        <v>0</v>
      </c>
      <c r="F664" s="63">
        <f>'2. Termes '!G686</f>
        <v>0</v>
      </c>
      <c r="G664" s="80">
        <f>'2. Termes '!H686</f>
        <v>0</v>
      </c>
      <c r="H664" s="80">
        <f>'2. Termes '!I686</f>
        <v>0</v>
      </c>
      <c r="I664" s="64">
        <f>'2. Termes '!J686</f>
        <v>0</v>
      </c>
      <c r="J664" s="65">
        <f>'2. Termes '!U686</f>
        <v>0</v>
      </c>
      <c r="K664" s="70">
        <f>'2. Termes '!V686</f>
        <v>0</v>
      </c>
      <c r="L664" s="66">
        <f>'2. Termes '!W686</f>
        <v>0</v>
      </c>
      <c r="M664" s="66">
        <f>'2. Termes '!Z686</f>
        <v>0</v>
      </c>
      <c r="N664" s="67">
        <f>'2. Termes '!AC686</f>
        <v>0</v>
      </c>
      <c r="O664" s="81">
        <f>'2. Termes '!AJ686</f>
        <v>0</v>
      </c>
      <c r="P664" s="72">
        <f>'2. Termes '!AK686</f>
        <v>0</v>
      </c>
      <c r="Q664" s="71">
        <f>'2. Termes '!AL686</f>
        <v>0</v>
      </c>
      <c r="R664" s="158">
        <f>'2. Termes '!AG686</f>
        <v>0</v>
      </c>
    </row>
    <row r="665" spans="2:18" ht="25" customHeight="1" x14ac:dyDescent="0.35">
      <c r="B665" s="180" t="str">
        <f>IF(ISBLANK(Tableau25[[#This Row],[Date de signature]]),"",UPPER(TEXT(Tableau25[[#This Row],[Date de signature]],"AAAA")))</f>
        <v>1900</v>
      </c>
      <c r="C665" s="180" t="str">
        <f>IF(ISBLANK(Tableau25[[#This Row],[Date de signature]]),"",UPPER(TEXT(Tableau25[[#This Row],[Date de signature]],"mmm")))</f>
        <v>JANV</v>
      </c>
      <c r="D665" s="62">
        <f>'2. Termes '!C687</f>
        <v>0</v>
      </c>
      <c r="E665" s="82">
        <f>'2. Termes '!F687</f>
        <v>0</v>
      </c>
      <c r="F665" s="63">
        <f>'2. Termes '!G687</f>
        <v>0</v>
      </c>
      <c r="G665" s="80">
        <f>'2. Termes '!H687</f>
        <v>0</v>
      </c>
      <c r="H665" s="80">
        <f>'2. Termes '!I687</f>
        <v>0</v>
      </c>
      <c r="I665" s="64">
        <f>'2. Termes '!J687</f>
        <v>0</v>
      </c>
      <c r="J665" s="65">
        <f>'2. Termes '!U687</f>
        <v>0</v>
      </c>
      <c r="K665" s="70">
        <f>'2. Termes '!V687</f>
        <v>0</v>
      </c>
      <c r="L665" s="66">
        <f>'2. Termes '!W687</f>
        <v>0</v>
      </c>
      <c r="M665" s="66">
        <f>'2. Termes '!Z687</f>
        <v>0</v>
      </c>
      <c r="N665" s="67">
        <f>'2. Termes '!AC687</f>
        <v>0</v>
      </c>
      <c r="O665" s="81">
        <f>'2. Termes '!AJ687</f>
        <v>0</v>
      </c>
      <c r="P665" s="72">
        <f>'2. Termes '!AK687</f>
        <v>0</v>
      </c>
      <c r="Q665" s="71">
        <f>'2. Termes '!AL687</f>
        <v>0</v>
      </c>
      <c r="R665" s="158">
        <f>'2. Termes '!AG687</f>
        <v>0</v>
      </c>
    </row>
    <row r="666" spans="2:18" ht="25" customHeight="1" x14ac:dyDescent="0.35">
      <c r="B666" s="180" t="str">
        <f>IF(ISBLANK(Tableau25[[#This Row],[Date de signature]]),"",UPPER(TEXT(Tableau25[[#This Row],[Date de signature]],"AAAA")))</f>
        <v>1900</v>
      </c>
      <c r="C666" s="180" t="str">
        <f>IF(ISBLANK(Tableau25[[#This Row],[Date de signature]]),"",UPPER(TEXT(Tableau25[[#This Row],[Date de signature]],"mmm")))</f>
        <v>JANV</v>
      </c>
      <c r="D666" s="62">
        <f>'2. Termes '!C688</f>
        <v>0</v>
      </c>
      <c r="E666" s="82">
        <f>'2. Termes '!F688</f>
        <v>0</v>
      </c>
      <c r="F666" s="63">
        <f>'2. Termes '!G688</f>
        <v>0</v>
      </c>
      <c r="G666" s="80">
        <f>'2. Termes '!H688</f>
        <v>0</v>
      </c>
      <c r="H666" s="80">
        <f>'2. Termes '!I688</f>
        <v>0</v>
      </c>
      <c r="I666" s="64">
        <f>'2. Termes '!J688</f>
        <v>0</v>
      </c>
      <c r="J666" s="65">
        <f>'2. Termes '!U688</f>
        <v>0</v>
      </c>
      <c r="K666" s="70">
        <f>'2. Termes '!V688</f>
        <v>0</v>
      </c>
      <c r="L666" s="66">
        <f>'2. Termes '!W688</f>
        <v>0</v>
      </c>
      <c r="M666" s="66">
        <f>'2. Termes '!Z688</f>
        <v>0</v>
      </c>
      <c r="N666" s="67">
        <f>'2. Termes '!AC688</f>
        <v>0</v>
      </c>
      <c r="O666" s="81">
        <f>'2. Termes '!AJ688</f>
        <v>0</v>
      </c>
      <c r="P666" s="72">
        <f>'2. Termes '!AK688</f>
        <v>0</v>
      </c>
      <c r="Q666" s="71">
        <f>'2. Termes '!AL688</f>
        <v>0</v>
      </c>
      <c r="R666" s="158">
        <f>'2. Termes '!AG688</f>
        <v>0</v>
      </c>
    </row>
    <row r="667" spans="2:18" ht="25" customHeight="1" x14ac:dyDescent="0.35">
      <c r="B667" s="180" t="str">
        <f>IF(ISBLANK(Tableau25[[#This Row],[Date de signature]]),"",UPPER(TEXT(Tableau25[[#This Row],[Date de signature]],"AAAA")))</f>
        <v>1900</v>
      </c>
      <c r="C667" s="180" t="str">
        <f>IF(ISBLANK(Tableau25[[#This Row],[Date de signature]]),"",UPPER(TEXT(Tableau25[[#This Row],[Date de signature]],"mmm")))</f>
        <v>JANV</v>
      </c>
      <c r="D667" s="62">
        <f>'2. Termes '!C689</f>
        <v>0</v>
      </c>
      <c r="E667" s="82">
        <f>'2. Termes '!F689</f>
        <v>0</v>
      </c>
      <c r="F667" s="63">
        <f>'2. Termes '!G689</f>
        <v>0</v>
      </c>
      <c r="G667" s="80">
        <f>'2. Termes '!H689</f>
        <v>0</v>
      </c>
      <c r="H667" s="80">
        <f>'2. Termes '!I689</f>
        <v>0</v>
      </c>
      <c r="I667" s="64">
        <f>'2. Termes '!J689</f>
        <v>0</v>
      </c>
      <c r="J667" s="65">
        <f>'2. Termes '!U689</f>
        <v>0</v>
      </c>
      <c r="K667" s="70">
        <f>'2. Termes '!V689</f>
        <v>0</v>
      </c>
      <c r="L667" s="66">
        <f>'2. Termes '!W689</f>
        <v>0</v>
      </c>
      <c r="M667" s="66">
        <f>'2. Termes '!Z689</f>
        <v>0</v>
      </c>
      <c r="N667" s="67">
        <f>'2. Termes '!AC689</f>
        <v>0</v>
      </c>
      <c r="O667" s="81">
        <f>'2. Termes '!AJ689</f>
        <v>0</v>
      </c>
      <c r="P667" s="72">
        <f>'2. Termes '!AK689</f>
        <v>0</v>
      </c>
      <c r="Q667" s="71">
        <f>'2. Termes '!AL689</f>
        <v>0</v>
      </c>
      <c r="R667" s="158">
        <f>'2. Termes '!AG689</f>
        <v>0</v>
      </c>
    </row>
    <row r="668" spans="2:18" ht="25" customHeight="1" x14ac:dyDescent="0.35">
      <c r="B668" s="180" t="str">
        <f>IF(ISBLANK(Tableau25[[#This Row],[Date de signature]]),"",UPPER(TEXT(Tableau25[[#This Row],[Date de signature]],"AAAA")))</f>
        <v>1900</v>
      </c>
      <c r="C668" s="180" t="str">
        <f>IF(ISBLANK(Tableau25[[#This Row],[Date de signature]]),"",UPPER(TEXT(Tableau25[[#This Row],[Date de signature]],"mmm")))</f>
        <v>JANV</v>
      </c>
      <c r="D668" s="62">
        <f>'2. Termes '!C690</f>
        <v>0</v>
      </c>
      <c r="E668" s="82">
        <f>'2. Termes '!F690</f>
        <v>0</v>
      </c>
      <c r="F668" s="63">
        <f>'2. Termes '!G690</f>
        <v>0</v>
      </c>
      <c r="G668" s="80">
        <f>'2. Termes '!H690</f>
        <v>0</v>
      </c>
      <c r="H668" s="80">
        <f>'2. Termes '!I690</f>
        <v>0</v>
      </c>
      <c r="I668" s="64">
        <f>'2. Termes '!J690</f>
        <v>0</v>
      </c>
      <c r="J668" s="65">
        <f>'2. Termes '!U690</f>
        <v>0</v>
      </c>
      <c r="K668" s="70">
        <f>'2. Termes '!V690</f>
        <v>0</v>
      </c>
      <c r="L668" s="66">
        <f>'2. Termes '!W690</f>
        <v>0</v>
      </c>
      <c r="M668" s="66">
        <f>'2. Termes '!Z690</f>
        <v>0</v>
      </c>
      <c r="N668" s="67">
        <f>'2. Termes '!AC690</f>
        <v>0</v>
      </c>
      <c r="O668" s="81">
        <f>'2. Termes '!AJ690</f>
        <v>0</v>
      </c>
      <c r="P668" s="72">
        <f>'2. Termes '!AK690</f>
        <v>0</v>
      </c>
      <c r="Q668" s="71">
        <f>'2. Termes '!AL690</f>
        <v>0</v>
      </c>
      <c r="R668" s="158">
        <f>'2. Termes '!AG690</f>
        <v>0</v>
      </c>
    </row>
    <row r="669" spans="2:18" ht="25" customHeight="1" x14ac:dyDescent="0.35">
      <c r="B669" s="180" t="str">
        <f>IF(ISBLANK(Tableau25[[#This Row],[Date de signature]]),"",UPPER(TEXT(Tableau25[[#This Row],[Date de signature]],"AAAA")))</f>
        <v>1900</v>
      </c>
      <c r="C669" s="180" t="str">
        <f>IF(ISBLANK(Tableau25[[#This Row],[Date de signature]]),"",UPPER(TEXT(Tableau25[[#This Row],[Date de signature]],"mmm")))</f>
        <v>JANV</v>
      </c>
      <c r="D669" s="62">
        <f>'2. Termes '!C691</f>
        <v>0</v>
      </c>
      <c r="E669" s="82">
        <f>'2. Termes '!F691</f>
        <v>0</v>
      </c>
      <c r="F669" s="63">
        <f>'2. Termes '!G691</f>
        <v>0</v>
      </c>
      <c r="G669" s="80">
        <f>'2. Termes '!H691</f>
        <v>0</v>
      </c>
      <c r="H669" s="80">
        <f>'2. Termes '!I691</f>
        <v>0</v>
      </c>
      <c r="I669" s="64">
        <f>'2. Termes '!J691</f>
        <v>0</v>
      </c>
      <c r="J669" s="65">
        <f>'2. Termes '!U691</f>
        <v>0</v>
      </c>
      <c r="K669" s="70">
        <f>'2. Termes '!V691</f>
        <v>0</v>
      </c>
      <c r="L669" s="66">
        <f>'2. Termes '!W691</f>
        <v>0</v>
      </c>
      <c r="M669" s="66">
        <f>'2. Termes '!Z691</f>
        <v>0</v>
      </c>
      <c r="N669" s="67">
        <f>'2. Termes '!AC691</f>
        <v>0</v>
      </c>
      <c r="O669" s="81">
        <f>'2. Termes '!AJ691</f>
        <v>0</v>
      </c>
      <c r="P669" s="72">
        <f>'2. Termes '!AK691</f>
        <v>0</v>
      </c>
      <c r="Q669" s="71">
        <f>'2. Termes '!AL691</f>
        <v>0</v>
      </c>
      <c r="R669" s="158">
        <f>'2. Termes '!AG691</f>
        <v>0</v>
      </c>
    </row>
    <row r="670" spans="2:18" ht="25" customHeight="1" x14ac:dyDescent="0.35">
      <c r="B670" s="180" t="str">
        <f>IF(ISBLANK(Tableau25[[#This Row],[Date de signature]]),"",UPPER(TEXT(Tableau25[[#This Row],[Date de signature]],"AAAA")))</f>
        <v>1900</v>
      </c>
      <c r="C670" s="180" t="str">
        <f>IF(ISBLANK(Tableau25[[#This Row],[Date de signature]]),"",UPPER(TEXT(Tableau25[[#This Row],[Date de signature]],"mmm")))</f>
        <v>JANV</v>
      </c>
      <c r="D670" s="62">
        <f>'2. Termes '!C692</f>
        <v>0</v>
      </c>
      <c r="E670" s="82">
        <f>'2. Termes '!F692</f>
        <v>0</v>
      </c>
      <c r="F670" s="63">
        <f>'2. Termes '!G692</f>
        <v>0</v>
      </c>
      <c r="G670" s="80">
        <f>'2. Termes '!H692</f>
        <v>0</v>
      </c>
      <c r="H670" s="80">
        <f>'2. Termes '!I692</f>
        <v>0</v>
      </c>
      <c r="I670" s="64">
        <f>'2. Termes '!J692</f>
        <v>0</v>
      </c>
      <c r="J670" s="65">
        <f>'2. Termes '!U692</f>
        <v>0</v>
      </c>
      <c r="K670" s="70">
        <f>'2. Termes '!V692</f>
        <v>0</v>
      </c>
      <c r="L670" s="66">
        <f>'2. Termes '!W692</f>
        <v>0</v>
      </c>
      <c r="M670" s="66">
        <f>'2. Termes '!Z692</f>
        <v>0</v>
      </c>
      <c r="N670" s="67">
        <f>'2. Termes '!AC692</f>
        <v>0</v>
      </c>
      <c r="O670" s="81">
        <f>'2. Termes '!AJ692</f>
        <v>0</v>
      </c>
      <c r="P670" s="72">
        <f>'2. Termes '!AK692</f>
        <v>0</v>
      </c>
      <c r="Q670" s="71">
        <f>'2. Termes '!AL692</f>
        <v>0</v>
      </c>
      <c r="R670" s="158">
        <f>'2. Termes '!AG692</f>
        <v>0</v>
      </c>
    </row>
    <row r="671" spans="2:18" ht="25" customHeight="1" x14ac:dyDescent="0.35">
      <c r="B671" s="180" t="str">
        <f>IF(ISBLANK(Tableau25[[#This Row],[Date de signature]]),"",UPPER(TEXT(Tableau25[[#This Row],[Date de signature]],"AAAA")))</f>
        <v>1900</v>
      </c>
      <c r="C671" s="180" t="str">
        <f>IF(ISBLANK(Tableau25[[#This Row],[Date de signature]]),"",UPPER(TEXT(Tableau25[[#This Row],[Date de signature]],"mmm")))</f>
        <v>JANV</v>
      </c>
      <c r="D671" s="62">
        <f>'2. Termes '!C693</f>
        <v>0</v>
      </c>
      <c r="E671" s="82">
        <f>'2. Termes '!F693</f>
        <v>0</v>
      </c>
      <c r="F671" s="63">
        <f>'2. Termes '!G693</f>
        <v>0</v>
      </c>
      <c r="G671" s="80">
        <f>'2. Termes '!H693</f>
        <v>0</v>
      </c>
      <c r="H671" s="80">
        <f>'2. Termes '!I693</f>
        <v>0</v>
      </c>
      <c r="I671" s="64">
        <f>'2. Termes '!J693</f>
        <v>0</v>
      </c>
      <c r="J671" s="65">
        <f>'2. Termes '!U693</f>
        <v>0</v>
      </c>
      <c r="K671" s="70">
        <f>'2. Termes '!V693</f>
        <v>0</v>
      </c>
      <c r="L671" s="66">
        <f>'2. Termes '!W693</f>
        <v>0</v>
      </c>
      <c r="M671" s="66">
        <f>'2. Termes '!Z693</f>
        <v>0</v>
      </c>
      <c r="N671" s="67">
        <f>'2. Termes '!AC693</f>
        <v>0</v>
      </c>
      <c r="O671" s="81">
        <f>'2. Termes '!AJ693</f>
        <v>0</v>
      </c>
      <c r="P671" s="72">
        <f>'2. Termes '!AK693</f>
        <v>0</v>
      </c>
      <c r="Q671" s="71">
        <f>'2. Termes '!AL693</f>
        <v>0</v>
      </c>
      <c r="R671" s="158">
        <f>'2. Termes '!AG693</f>
        <v>0</v>
      </c>
    </row>
    <row r="672" spans="2:18" ht="25" customHeight="1" x14ac:dyDescent="0.35">
      <c r="B672" s="180" t="str">
        <f>IF(ISBLANK(Tableau25[[#This Row],[Date de signature]]),"",UPPER(TEXT(Tableau25[[#This Row],[Date de signature]],"AAAA")))</f>
        <v>1900</v>
      </c>
      <c r="C672" s="180" t="str">
        <f>IF(ISBLANK(Tableau25[[#This Row],[Date de signature]]),"",UPPER(TEXT(Tableau25[[#This Row],[Date de signature]],"mmm")))</f>
        <v>JANV</v>
      </c>
      <c r="D672" s="62">
        <f>'2. Termes '!C694</f>
        <v>0</v>
      </c>
      <c r="E672" s="82">
        <f>'2. Termes '!F694</f>
        <v>0</v>
      </c>
      <c r="F672" s="63">
        <f>'2. Termes '!G694</f>
        <v>0</v>
      </c>
      <c r="G672" s="80">
        <f>'2. Termes '!H694</f>
        <v>0</v>
      </c>
      <c r="H672" s="80">
        <f>'2. Termes '!I694</f>
        <v>0</v>
      </c>
      <c r="I672" s="64">
        <f>'2. Termes '!J694</f>
        <v>0</v>
      </c>
      <c r="J672" s="65">
        <f>'2. Termes '!U694</f>
        <v>0</v>
      </c>
      <c r="K672" s="70">
        <f>'2. Termes '!V694</f>
        <v>0</v>
      </c>
      <c r="L672" s="66">
        <f>'2. Termes '!W694</f>
        <v>0</v>
      </c>
      <c r="M672" s="66">
        <f>'2. Termes '!Z694</f>
        <v>0</v>
      </c>
      <c r="N672" s="67">
        <f>'2. Termes '!AC694</f>
        <v>0</v>
      </c>
      <c r="O672" s="81">
        <f>'2. Termes '!AJ694</f>
        <v>0</v>
      </c>
      <c r="P672" s="72">
        <f>'2. Termes '!AK694</f>
        <v>0</v>
      </c>
      <c r="Q672" s="71">
        <f>'2. Termes '!AL694</f>
        <v>0</v>
      </c>
      <c r="R672" s="158">
        <f>'2. Termes '!AG694</f>
        <v>0</v>
      </c>
    </row>
    <row r="673" spans="2:18" ht="25" customHeight="1" x14ac:dyDescent="0.35">
      <c r="B673" s="180" t="str">
        <f>IF(ISBLANK(Tableau25[[#This Row],[Date de signature]]),"",UPPER(TEXT(Tableau25[[#This Row],[Date de signature]],"AAAA")))</f>
        <v>1900</v>
      </c>
      <c r="C673" s="180" t="str">
        <f>IF(ISBLANK(Tableau25[[#This Row],[Date de signature]]),"",UPPER(TEXT(Tableau25[[#This Row],[Date de signature]],"mmm")))</f>
        <v>JANV</v>
      </c>
      <c r="D673" s="62">
        <f>'2. Termes '!C695</f>
        <v>0</v>
      </c>
      <c r="E673" s="82">
        <f>'2. Termes '!F695</f>
        <v>0</v>
      </c>
      <c r="F673" s="63">
        <f>'2. Termes '!G695</f>
        <v>0</v>
      </c>
      <c r="G673" s="80">
        <f>'2. Termes '!H695</f>
        <v>0</v>
      </c>
      <c r="H673" s="80">
        <f>'2. Termes '!I695</f>
        <v>0</v>
      </c>
      <c r="I673" s="64">
        <f>'2. Termes '!J695</f>
        <v>0</v>
      </c>
      <c r="J673" s="65">
        <f>'2. Termes '!U695</f>
        <v>0</v>
      </c>
      <c r="K673" s="70">
        <f>'2. Termes '!V695</f>
        <v>0</v>
      </c>
      <c r="L673" s="66">
        <f>'2. Termes '!W695</f>
        <v>0</v>
      </c>
      <c r="M673" s="66">
        <f>'2. Termes '!Z695</f>
        <v>0</v>
      </c>
      <c r="N673" s="67">
        <f>'2. Termes '!AC695</f>
        <v>0</v>
      </c>
      <c r="O673" s="81">
        <f>'2. Termes '!AJ695</f>
        <v>0</v>
      </c>
      <c r="P673" s="72">
        <f>'2. Termes '!AK695</f>
        <v>0</v>
      </c>
      <c r="Q673" s="71">
        <f>'2. Termes '!AL695</f>
        <v>0</v>
      </c>
      <c r="R673" s="158">
        <f>'2. Termes '!AG695</f>
        <v>0</v>
      </c>
    </row>
    <row r="674" spans="2:18" ht="25" customHeight="1" x14ac:dyDescent="0.35">
      <c r="B674" s="180" t="str">
        <f>IF(ISBLANK(Tableau25[[#This Row],[Date de signature]]),"",UPPER(TEXT(Tableau25[[#This Row],[Date de signature]],"AAAA")))</f>
        <v>1900</v>
      </c>
      <c r="C674" s="180" t="str">
        <f>IF(ISBLANK(Tableau25[[#This Row],[Date de signature]]),"",UPPER(TEXT(Tableau25[[#This Row],[Date de signature]],"mmm")))</f>
        <v>JANV</v>
      </c>
      <c r="D674" s="62">
        <f>'2. Termes '!C696</f>
        <v>0</v>
      </c>
      <c r="E674" s="82">
        <f>'2. Termes '!F696</f>
        <v>0</v>
      </c>
      <c r="F674" s="63">
        <f>'2. Termes '!G696</f>
        <v>0</v>
      </c>
      <c r="G674" s="80">
        <f>'2. Termes '!H696</f>
        <v>0</v>
      </c>
      <c r="H674" s="80">
        <f>'2. Termes '!I696</f>
        <v>0</v>
      </c>
      <c r="I674" s="64">
        <f>'2. Termes '!J696</f>
        <v>0</v>
      </c>
      <c r="J674" s="65">
        <f>'2. Termes '!U696</f>
        <v>0</v>
      </c>
      <c r="K674" s="70">
        <f>'2. Termes '!V696</f>
        <v>0</v>
      </c>
      <c r="L674" s="66">
        <f>'2. Termes '!W696</f>
        <v>0</v>
      </c>
      <c r="M674" s="66">
        <f>'2. Termes '!Z696</f>
        <v>0</v>
      </c>
      <c r="N674" s="67">
        <f>'2. Termes '!AC696</f>
        <v>0</v>
      </c>
      <c r="O674" s="81">
        <f>'2. Termes '!AJ696</f>
        <v>0</v>
      </c>
      <c r="P674" s="72">
        <f>'2. Termes '!AK696</f>
        <v>0</v>
      </c>
      <c r="Q674" s="71">
        <f>'2. Termes '!AL696</f>
        <v>0</v>
      </c>
      <c r="R674" s="158">
        <f>'2. Termes '!AG696</f>
        <v>0</v>
      </c>
    </row>
    <row r="675" spans="2:18" ht="25" customHeight="1" x14ac:dyDescent="0.35">
      <c r="B675" s="180" t="str">
        <f>IF(ISBLANK(Tableau25[[#This Row],[Date de signature]]),"",UPPER(TEXT(Tableau25[[#This Row],[Date de signature]],"AAAA")))</f>
        <v>1900</v>
      </c>
      <c r="C675" s="180" t="str">
        <f>IF(ISBLANK(Tableau25[[#This Row],[Date de signature]]),"",UPPER(TEXT(Tableau25[[#This Row],[Date de signature]],"mmm")))</f>
        <v>JANV</v>
      </c>
      <c r="D675" s="62">
        <f>'2. Termes '!C697</f>
        <v>0</v>
      </c>
      <c r="E675" s="82">
        <f>'2. Termes '!F697</f>
        <v>0</v>
      </c>
      <c r="F675" s="63">
        <f>'2. Termes '!G697</f>
        <v>0</v>
      </c>
      <c r="G675" s="80">
        <f>'2. Termes '!H697</f>
        <v>0</v>
      </c>
      <c r="H675" s="80">
        <f>'2. Termes '!I697</f>
        <v>0</v>
      </c>
      <c r="I675" s="64">
        <f>'2. Termes '!J697</f>
        <v>0</v>
      </c>
      <c r="J675" s="65">
        <f>'2. Termes '!U697</f>
        <v>0</v>
      </c>
      <c r="K675" s="70">
        <f>'2. Termes '!V697</f>
        <v>0</v>
      </c>
      <c r="L675" s="66">
        <f>'2. Termes '!W697</f>
        <v>0</v>
      </c>
      <c r="M675" s="66">
        <f>'2. Termes '!Z697</f>
        <v>0</v>
      </c>
      <c r="N675" s="67">
        <f>'2. Termes '!AC697</f>
        <v>0</v>
      </c>
      <c r="O675" s="81">
        <f>'2. Termes '!AJ697</f>
        <v>0</v>
      </c>
      <c r="P675" s="72">
        <f>'2. Termes '!AK697</f>
        <v>0</v>
      </c>
      <c r="Q675" s="71">
        <f>'2. Termes '!AL697</f>
        <v>0</v>
      </c>
      <c r="R675" s="158">
        <f>'2. Termes '!AG697</f>
        <v>0</v>
      </c>
    </row>
    <row r="676" spans="2:18" ht="25" customHeight="1" x14ac:dyDescent="0.35">
      <c r="B676" s="180" t="str">
        <f>IF(ISBLANK(Tableau25[[#This Row],[Date de signature]]),"",UPPER(TEXT(Tableau25[[#This Row],[Date de signature]],"AAAA")))</f>
        <v>1900</v>
      </c>
      <c r="C676" s="180" t="str">
        <f>IF(ISBLANK(Tableau25[[#This Row],[Date de signature]]),"",UPPER(TEXT(Tableau25[[#This Row],[Date de signature]],"mmm")))</f>
        <v>JANV</v>
      </c>
      <c r="D676" s="62">
        <f>'2. Termes '!C698</f>
        <v>0</v>
      </c>
      <c r="E676" s="82">
        <f>'2. Termes '!F698</f>
        <v>0</v>
      </c>
      <c r="F676" s="63">
        <f>'2. Termes '!G698</f>
        <v>0</v>
      </c>
      <c r="G676" s="80">
        <f>'2. Termes '!H698</f>
        <v>0</v>
      </c>
      <c r="H676" s="80">
        <f>'2. Termes '!I698</f>
        <v>0</v>
      </c>
      <c r="I676" s="64">
        <f>'2. Termes '!J698</f>
        <v>0</v>
      </c>
      <c r="J676" s="65">
        <f>'2. Termes '!U698</f>
        <v>0</v>
      </c>
      <c r="K676" s="70">
        <f>'2. Termes '!V698</f>
        <v>0</v>
      </c>
      <c r="L676" s="66">
        <f>'2. Termes '!W698</f>
        <v>0</v>
      </c>
      <c r="M676" s="66">
        <f>'2. Termes '!Z698</f>
        <v>0</v>
      </c>
      <c r="N676" s="67">
        <f>'2. Termes '!AC698</f>
        <v>0</v>
      </c>
      <c r="O676" s="81">
        <f>'2. Termes '!AJ698</f>
        <v>0</v>
      </c>
      <c r="P676" s="72">
        <f>'2. Termes '!AK698</f>
        <v>0</v>
      </c>
      <c r="Q676" s="71">
        <f>'2. Termes '!AL698</f>
        <v>0</v>
      </c>
      <c r="R676" s="158">
        <f>'2. Termes '!AG698</f>
        <v>0</v>
      </c>
    </row>
    <row r="677" spans="2:18" ht="25" customHeight="1" x14ac:dyDescent="0.35">
      <c r="B677" s="180" t="str">
        <f>IF(ISBLANK(Tableau25[[#This Row],[Date de signature]]),"",UPPER(TEXT(Tableau25[[#This Row],[Date de signature]],"AAAA")))</f>
        <v>1900</v>
      </c>
      <c r="C677" s="180" t="str">
        <f>IF(ISBLANK(Tableau25[[#This Row],[Date de signature]]),"",UPPER(TEXT(Tableau25[[#This Row],[Date de signature]],"mmm")))</f>
        <v>JANV</v>
      </c>
      <c r="D677" s="62">
        <f>'2. Termes '!C699</f>
        <v>0</v>
      </c>
      <c r="E677" s="82">
        <f>'2. Termes '!F699</f>
        <v>0</v>
      </c>
      <c r="F677" s="63">
        <f>'2. Termes '!G699</f>
        <v>0</v>
      </c>
      <c r="G677" s="80">
        <f>'2. Termes '!H699</f>
        <v>0</v>
      </c>
      <c r="H677" s="80">
        <f>'2. Termes '!I699</f>
        <v>0</v>
      </c>
      <c r="I677" s="64">
        <f>'2. Termes '!J699</f>
        <v>0</v>
      </c>
      <c r="J677" s="65">
        <f>'2. Termes '!U699</f>
        <v>0</v>
      </c>
      <c r="K677" s="70">
        <f>'2. Termes '!V699</f>
        <v>0</v>
      </c>
      <c r="L677" s="66">
        <f>'2. Termes '!W699</f>
        <v>0</v>
      </c>
      <c r="M677" s="66">
        <f>'2. Termes '!Z699</f>
        <v>0</v>
      </c>
      <c r="N677" s="67">
        <f>'2. Termes '!AC699</f>
        <v>0</v>
      </c>
      <c r="O677" s="81">
        <f>'2. Termes '!AJ699</f>
        <v>0</v>
      </c>
      <c r="P677" s="72">
        <f>'2. Termes '!AK699</f>
        <v>0</v>
      </c>
      <c r="Q677" s="71">
        <f>'2. Termes '!AL699</f>
        <v>0</v>
      </c>
      <c r="R677" s="158">
        <f>'2. Termes '!AG699</f>
        <v>0</v>
      </c>
    </row>
    <row r="678" spans="2:18" ht="25" customHeight="1" x14ac:dyDescent="0.35">
      <c r="B678" s="180" t="str">
        <f>IF(ISBLANK(Tableau25[[#This Row],[Date de signature]]),"",UPPER(TEXT(Tableau25[[#This Row],[Date de signature]],"AAAA")))</f>
        <v>1900</v>
      </c>
      <c r="C678" s="180" t="str">
        <f>IF(ISBLANK(Tableau25[[#This Row],[Date de signature]]),"",UPPER(TEXT(Tableau25[[#This Row],[Date de signature]],"mmm")))</f>
        <v>JANV</v>
      </c>
      <c r="D678" s="62">
        <f>'2. Termes '!C700</f>
        <v>0</v>
      </c>
      <c r="E678" s="82">
        <f>'2. Termes '!F700</f>
        <v>0</v>
      </c>
      <c r="F678" s="63">
        <f>'2. Termes '!G700</f>
        <v>0</v>
      </c>
      <c r="G678" s="80">
        <f>'2. Termes '!H700</f>
        <v>0</v>
      </c>
      <c r="H678" s="80">
        <f>'2. Termes '!I700</f>
        <v>0</v>
      </c>
      <c r="I678" s="64">
        <f>'2. Termes '!J700</f>
        <v>0</v>
      </c>
      <c r="J678" s="65">
        <f>'2. Termes '!U700</f>
        <v>0</v>
      </c>
      <c r="K678" s="70">
        <f>'2. Termes '!V700</f>
        <v>0</v>
      </c>
      <c r="L678" s="66">
        <f>'2. Termes '!W700</f>
        <v>0</v>
      </c>
      <c r="M678" s="66">
        <f>'2. Termes '!Z700</f>
        <v>0</v>
      </c>
      <c r="N678" s="67">
        <f>'2. Termes '!AC700</f>
        <v>0</v>
      </c>
      <c r="O678" s="81">
        <f>'2. Termes '!AJ700</f>
        <v>0</v>
      </c>
      <c r="P678" s="72">
        <f>'2. Termes '!AK700</f>
        <v>0</v>
      </c>
      <c r="Q678" s="71">
        <f>'2. Termes '!AL700</f>
        <v>0</v>
      </c>
      <c r="R678" s="158">
        <f>'2. Termes '!AG700</f>
        <v>0</v>
      </c>
    </row>
    <row r="679" spans="2:18" ht="25" customHeight="1" x14ac:dyDescent="0.35">
      <c r="B679" s="180" t="str">
        <f>IF(ISBLANK(Tableau25[[#This Row],[Date de signature]]),"",UPPER(TEXT(Tableau25[[#This Row],[Date de signature]],"AAAA")))</f>
        <v>1900</v>
      </c>
      <c r="C679" s="180" t="str">
        <f>IF(ISBLANK(Tableau25[[#This Row],[Date de signature]]),"",UPPER(TEXT(Tableau25[[#This Row],[Date de signature]],"mmm")))</f>
        <v>JANV</v>
      </c>
      <c r="D679" s="62">
        <f>'2. Termes '!C701</f>
        <v>0</v>
      </c>
      <c r="E679" s="82">
        <f>'2. Termes '!F701</f>
        <v>0</v>
      </c>
      <c r="F679" s="63">
        <f>'2. Termes '!G701</f>
        <v>0</v>
      </c>
      <c r="G679" s="80">
        <f>'2. Termes '!H701</f>
        <v>0</v>
      </c>
      <c r="H679" s="80">
        <f>'2. Termes '!I701</f>
        <v>0</v>
      </c>
      <c r="I679" s="64">
        <f>'2. Termes '!J701</f>
        <v>0</v>
      </c>
      <c r="J679" s="65">
        <f>'2. Termes '!U701</f>
        <v>0</v>
      </c>
      <c r="K679" s="70">
        <f>'2. Termes '!V701</f>
        <v>0</v>
      </c>
      <c r="L679" s="66">
        <f>'2. Termes '!W701</f>
        <v>0</v>
      </c>
      <c r="M679" s="66">
        <f>'2. Termes '!Z701</f>
        <v>0</v>
      </c>
      <c r="N679" s="67">
        <f>'2. Termes '!AC701</f>
        <v>0</v>
      </c>
      <c r="O679" s="81">
        <f>'2. Termes '!AJ701</f>
        <v>0</v>
      </c>
      <c r="P679" s="72">
        <f>'2. Termes '!AK701</f>
        <v>0</v>
      </c>
      <c r="Q679" s="71">
        <f>'2. Termes '!AL701</f>
        <v>0</v>
      </c>
      <c r="R679" s="158">
        <f>'2. Termes '!AG701</f>
        <v>0</v>
      </c>
    </row>
    <row r="680" spans="2:18" ht="25" customHeight="1" x14ac:dyDescent="0.35">
      <c r="B680" s="180" t="str">
        <f>IF(ISBLANK(Tableau25[[#This Row],[Date de signature]]),"",UPPER(TEXT(Tableau25[[#This Row],[Date de signature]],"AAAA")))</f>
        <v>1900</v>
      </c>
      <c r="C680" s="180" t="str">
        <f>IF(ISBLANK(Tableau25[[#This Row],[Date de signature]]),"",UPPER(TEXT(Tableau25[[#This Row],[Date de signature]],"mmm")))</f>
        <v>JANV</v>
      </c>
      <c r="D680" s="62">
        <f>'2. Termes '!C702</f>
        <v>0</v>
      </c>
      <c r="E680" s="82">
        <f>'2. Termes '!F702</f>
        <v>0</v>
      </c>
      <c r="F680" s="63">
        <f>'2. Termes '!G702</f>
        <v>0</v>
      </c>
      <c r="G680" s="80">
        <f>'2. Termes '!H702</f>
        <v>0</v>
      </c>
      <c r="H680" s="80">
        <f>'2. Termes '!I702</f>
        <v>0</v>
      </c>
      <c r="I680" s="64">
        <f>'2. Termes '!J702</f>
        <v>0</v>
      </c>
      <c r="J680" s="65">
        <f>'2. Termes '!U702</f>
        <v>0</v>
      </c>
      <c r="K680" s="70">
        <f>'2. Termes '!V702</f>
        <v>0</v>
      </c>
      <c r="L680" s="66">
        <f>'2. Termes '!W702</f>
        <v>0</v>
      </c>
      <c r="M680" s="66">
        <f>'2. Termes '!Z702</f>
        <v>0</v>
      </c>
      <c r="N680" s="67">
        <f>'2. Termes '!AC702</f>
        <v>0</v>
      </c>
      <c r="O680" s="81">
        <f>'2. Termes '!AJ702</f>
        <v>0</v>
      </c>
      <c r="P680" s="72">
        <f>'2. Termes '!AK702</f>
        <v>0</v>
      </c>
      <c r="Q680" s="71">
        <f>'2. Termes '!AL702</f>
        <v>0</v>
      </c>
      <c r="R680" s="158">
        <f>'2. Termes '!AG702</f>
        <v>0</v>
      </c>
    </row>
    <row r="681" spans="2:18" ht="25" customHeight="1" x14ac:dyDescent="0.35">
      <c r="B681" s="180" t="str">
        <f>IF(ISBLANK(Tableau25[[#This Row],[Date de signature]]),"",UPPER(TEXT(Tableau25[[#This Row],[Date de signature]],"AAAA")))</f>
        <v>1900</v>
      </c>
      <c r="C681" s="180" t="str">
        <f>IF(ISBLANK(Tableau25[[#This Row],[Date de signature]]),"",UPPER(TEXT(Tableau25[[#This Row],[Date de signature]],"mmm")))</f>
        <v>JANV</v>
      </c>
      <c r="D681" s="62">
        <f>'2. Termes '!C703</f>
        <v>0</v>
      </c>
      <c r="E681" s="82">
        <f>'2. Termes '!F703</f>
        <v>0</v>
      </c>
      <c r="F681" s="63">
        <f>'2. Termes '!G703</f>
        <v>0</v>
      </c>
      <c r="G681" s="80">
        <f>'2. Termes '!H703</f>
        <v>0</v>
      </c>
      <c r="H681" s="80">
        <f>'2. Termes '!I703</f>
        <v>0</v>
      </c>
      <c r="I681" s="64">
        <f>'2. Termes '!J703</f>
        <v>0</v>
      </c>
      <c r="J681" s="65">
        <f>'2. Termes '!U703</f>
        <v>0</v>
      </c>
      <c r="K681" s="70">
        <f>'2. Termes '!V703</f>
        <v>0</v>
      </c>
      <c r="L681" s="66">
        <f>'2. Termes '!W703</f>
        <v>0</v>
      </c>
      <c r="M681" s="66">
        <f>'2. Termes '!Z703</f>
        <v>0</v>
      </c>
      <c r="N681" s="67">
        <f>'2. Termes '!AC703</f>
        <v>0</v>
      </c>
      <c r="O681" s="81">
        <f>'2. Termes '!AJ703</f>
        <v>0</v>
      </c>
      <c r="P681" s="72">
        <f>'2. Termes '!AK703</f>
        <v>0</v>
      </c>
      <c r="Q681" s="71">
        <f>'2. Termes '!AL703</f>
        <v>0</v>
      </c>
      <c r="R681" s="158">
        <f>'2. Termes '!AG703</f>
        <v>0</v>
      </c>
    </row>
    <row r="682" spans="2:18" ht="25" customHeight="1" x14ac:dyDescent="0.35">
      <c r="B682" s="180" t="str">
        <f>IF(ISBLANK(Tableau25[[#This Row],[Date de signature]]),"",UPPER(TEXT(Tableau25[[#This Row],[Date de signature]],"AAAA")))</f>
        <v>1900</v>
      </c>
      <c r="C682" s="180" t="str">
        <f>IF(ISBLANK(Tableau25[[#This Row],[Date de signature]]),"",UPPER(TEXT(Tableau25[[#This Row],[Date de signature]],"mmm")))</f>
        <v>JANV</v>
      </c>
      <c r="D682" s="62">
        <f>'2. Termes '!C704</f>
        <v>0</v>
      </c>
      <c r="E682" s="82">
        <f>'2. Termes '!F704</f>
        <v>0</v>
      </c>
      <c r="F682" s="63">
        <f>'2. Termes '!G704</f>
        <v>0</v>
      </c>
      <c r="G682" s="80">
        <f>'2. Termes '!H704</f>
        <v>0</v>
      </c>
      <c r="H682" s="80">
        <f>'2. Termes '!I704</f>
        <v>0</v>
      </c>
      <c r="I682" s="64">
        <f>'2. Termes '!J704</f>
        <v>0</v>
      </c>
      <c r="J682" s="65">
        <f>'2. Termes '!U704</f>
        <v>0</v>
      </c>
      <c r="K682" s="70">
        <f>'2. Termes '!V704</f>
        <v>0</v>
      </c>
      <c r="L682" s="66">
        <f>'2. Termes '!W704</f>
        <v>0</v>
      </c>
      <c r="M682" s="66">
        <f>'2. Termes '!Z704</f>
        <v>0</v>
      </c>
      <c r="N682" s="67">
        <f>'2. Termes '!AC704</f>
        <v>0</v>
      </c>
      <c r="O682" s="81">
        <f>'2. Termes '!AJ704</f>
        <v>0</v>
      </c>
      <c r="P682" s="72">
        <f>'2. Termes '!AK704</f>
        <v>0</v>
      </c>
      <c r="Q682" s="71">
        <f>'2. Termes '!AL704</f>
        <v>0</v>
      </c>
      <c r="R682" s="158">
        <f>'2. Termes '!AG704</f>
        <v>0</v>
      </c>
    </row>
    <row r="683" spans="2:18" ht="25" customHeight="1" x14ac:dyDescent="0.35">
      <c r="B683" s="180" t="str">
        <f>IF(ISBLANK(Tableau25[[#This Row],[Date de signature]]),"",UPPER(TEXT(Tableau25[[#This Row],[Date de signature]],"AAAA")))</f>
        <v>1900</v>
      </c>
      <c r="C683" s="180" t="str">
        <f>IF(ISBLANK(Tableau25[[#This Row],[Date de signature]]),"",UPPER(TEXT(Tableau25[[#This Row],[Date de signature]],"mmm")))</f>
        <v>JANV</v>
      </c>
      <c r="D683" s="62">
        <f>'2. Termes '!C705</f>
        <v>0</v>
      </c>
      <c r="E683" s="82">
        <f>'2. Termes '!F705</f>
        <v>0</v>
      </c>
      <c r="F683" s="63">
        <f>'2. Termes '!G705</f>
        <v>0</v>
      </c>
      <c r="G683" s="80">
        <f>'2. Termes '!H705</f>
        <v>0</v>
      </c>
      <c r="H683" s="80">
        <f>'2. Termes '!I705</f>
        <v>0</v>
      </c>
      <c r="I683" s="64">
        <f>'2. Termes '!J705</f>
        <v>0</v>
      </c>
      <c r="J683" s="65">
        <f>'2. Termes '!U705</f>
        <v>0</v>
      </c>
      <c r="K683" s="70">
        <f>'2. Termes '!V705</f>
        <v>0</v>
      </c>
      <c r="L683" s="66">
        <f>'2. Termes '!W705</f>
        <v>0</v>
      </c>
      <c r="M683" s="66">
        <f>'2. Termes '!Z705</f>
        <v>0</v>
      </c>
      <c r="N683" s="67">
        <f>'2. Termes '!AC705</f>
        <v>0</v>
      </c>
      <c r="O683" s="81">
        <f>'2. Termes '!AJ705</f>
        <v>0</v>
      </c>
      <c r="P683" s="72">
        <f>'2. Termes '!AK705</f>
        <v>0</v>
      </c>
      <c r="Q683" s="71">
        <f>'2. Termes '!AL705</f>
        <v>0</v>
      </c>
      <c r="R683" s="158">
        <f>'2. Termes '!AG705</f>
        <v>0</v>
      </c>
    </row>
    <row r="684" spans="2:18" ht="25" customHeight="1" x14ac:dyDescent="0.35">
      <c r="B684" s="180" t="str">
        <f>IF(ISBLANK(Tableau25[[#This Row],[Date de signature]]),"",UPPER(TEXT(Tableau25[[#This Row],[Date de signature]],"AAAA")))</f>
        <v>1900</v>
      </c>
      <c r="C684" s="180" t="str">
        <f>IF(ISBLANK(Tableau25[[#This Row],[Date de signature]]),"",UPPER(TEXT(Tableau25[[#This Row],[Date de signature]],"mmm")))</f>
        <v>JANV</v>
      </c>
      <c r="D684" s="62">
        <f>'2. Termes '!C706</f>
        <v>0</v>
      </c>
      <c r="E684" s="82">
        <f>'2. Termes '!F706</f>
        <v>0</v>
      </c>
      <c r="F684" s="63">
        <f>'2. Termes '!G706</f>
        <v>0</v>
      </c>
      <c r="G684" s="80">
        <f>'2. Termes '!H706</f>
        <v>0</v>
      </c>
      <c r="H684" s="80">
        <f>'2. Termes '!I706</f>
        <v>0</v>
      </c>
      <c r="I684" s="64">
        <f>'2. Termes '!J706</f>
        <v>0</v>
      </c>
      <c r="J684" s="65">
        <f>'2. Termes '!U706</f>
        <v>0</v>
      </c>
      <c r="K684" s="70">
        <f>'2. Termes '!V706</f>
        <v>0</v>
      </c>
      <c r="L684" s="66">
        <f>'2. Termes '!W706</f>
        <v>0</v>
      </c>
      <c r="M684" s="66">
        <f>'2. Termes '!Z706</f>
        <v>0</v>
      </c>
      <c r="N684" s="67">
        <f>'2. Termes '!AC706</f>
        <v>0</v>
      </c>
      <c r="O684" s="81">
        <f>'2. Termes '!AJ706</f>
        <v>0</v>
      </c>
      <c r="P684" s="72">
        <f>'2. Termes '!AK706</f>
        <v>0</v>
      </c>
      <c r="Q684" s="71">
        <f>'2. Termes '!AL706</f>
        <v>0</v>
      </c>
      <c r="R684" s="158">
        <f>'2. Termes '!AG706</f>
        <v>0</v>
      </c>
    </row>
    <row r="685" spans="2:18" ht="25" customHeight="1" x14ac:dyDescent="0.35">
      <c r="B685" s="180" t="str">
        <f>IF(ISBLANK(Tableau25[[#This Row],[Date de signature]]),"",UPPER(TEXT(Tableau25[[#This Row],[Date de signature]],"AAAA")))</f>
        <v>1900</v>
      </c>
      <c r="C685" s="180" t="str">
        <f>IF(ISBLANK(Tableau25[[#This Row],[Date de signature]]),"",UPPER(TEXT(Tableau25[[#This Row],[Date de signature]],"mmm")))</f>
        <v>JANV</v>
      </c>
      <c r="D685" s="62">
        <f>'2. Termes '!C707</f>
        <v>0</v>
      </c>
      <c r="E685" s="82">
        <f>'2. Termes '!F707</f>
        <v>0</v>
      </c>
      <c r="F685" s="63">
        <f>'2. Termes '!G707</f>
        <v>0</v>
      </c>
      <c r="G685" s="80">
        <f>'2. Termes '!H707</f>
        <v>0</v>
      </c>
      <c r="H685" s="80">
        <f>'2. Termes '!I707</f>
        <v>0</v>
      </c>
      <c r="I685" s="64">
        <f>'2. Termes '!J707</f>
        <v>0</v>
      </c>
      <c r="J685" s="65">
        <f>'2. Termes '!U707</f>
        <v>0</v>
      </c>
      <c r="K685" s="70">
        <f>'2. Termes '!V707</f>
        <v>0</v>
      </c>
      <c r="L685" s="66">
        <f>'2. Termes '!W707</f>
        <v>0</v>
      </c>
      <c r="M685" s="66">
        <f>'2. Termes '!Z707</f>
        <v>0</v>
      </c>
      <c r="N685" s="67">
        <f>'2. Termes '!AC707</f>
        <v>0</v>
      </c>
      <c r="O685" s="81">
        <f>'2. Termes '!AJ707</f>
        <v>0</v>
      </c>
      <c r="P685" s="72">
        <f>'2. Termes '!AK707</f>
        <v>0</v>
      </c>
      <c r="Q685" s="71">
        <f>'2. Termes '!AL707</f>
        <v>0</v>
      </c>
      <c r="R685" s="158">
        <f>'2. Termes '!AG707</f>
        <v>0</v>
      </c>
    </row>
    <row r="686" spans="2:18" ht="25" customHeight="1" x14ac:dyDescent="0.35">
      <c r="B686" s="180" t="str">
        <f>IF(ISBLANK(Tableau25[[#This Row],[Date de signature]]),"",UPPER(TEXT(Tableau25[[#This Row],[Date de signature]],"AAAA")))</f>
        <v>1900</v>
      </c>
      <c r="C686" s="180" t="str">
        <f>IF(ISBLANK(Tableau25[[#This Row],[Date de signature]]),"",UPPER(TEXT(Tableau25[[#This Row],[Date de signature]],"mmm")))</f>
        <v>JANV</v>
      </c>
      <c r="D686" s="62">
        <f>'2. Termes '!C708</f>
        <v>0</v>
      </c>
      <c r="E686" s="82">
        <f>'2. Termes '!F708</f>
        <v>0</v>
      </c>
      <c r="F686" s="63">
        <f>'2. Termes '!G708</f>
        <v>0</v>
      </c>
      <c r="G686" s="80">
        <f>'2. Termes '!H708</f>
        <v>0</v>
      </c>
      <c r="H686" s="80">
        <f>'2. Termes '!I708</f>
        <v>0</v>
      </c>
      <c r="I686" s="64">
        <f>'2. Termes '!J708</f>
        <v>0</v>
      </c>
      <c r="J686" s="65">
        <f>'2. Termes '!U708</f>
        <v>0</v>
      </c>
      <c r="K686" s="70">
        <f>'2. Termes '!V708</f>
        <v>0</v>
      </c>
      <c r="L686" s="66">
        <f>'2. Termes '!W708</f>
        <v>0</v>
      </c>
      <c r="M686" s="66">
        <f>'2. Termes '!Z708</f>
        <v>0</v>
      </c>
      <c r="N686" s="67">
        <f>'2. Termes '!AC708</f>
        <v>0</v>
      </c>
      <c r="O686" s="81">
        <f>'2. Termes '!AJ708</f>
        <v>0</v>
      </c>
      <c r="P686" s="72">
        <f>'2. Termes '!AK708</f>
        <v>0</v>
      </c>
      <c r="Q686" s="71">
        <f>'2. Termes '!AL708</f>
        <v>0</v>
      </c>
      <c r="R686" s="158">
        <f>'2. Termes '!AG708</f>
        <v>0</v>
      </c>
    </row>
    <row r="687" spans="2:18" ht="25" customHeight="1" x14ac:dyDescent="0.35">
      <c r="B687" s="180" t="str">
        <f>IF(ISBLANK(Tableau25[[#This Row],[Date de signature]]),"",UPPER(TEXT(Tableau25[[#This Row],[Date de signature]],"AAAA")))</f>
        <v>1900</v>
      </c>
      <c r="C687" s="180" t="str">
        <f>IF(ISBLANK(Tableau25[[#This Row],[Date de signature]]),"",UPPER(TEXT(Tableau25[[#This Row],[Date de signature]],"mmm")))</f>
        <v>JANV</v>
      </c>
      <c r="D687" s="62">
        <f>'2. Termes '!C709</f>
        <v>0</v>
      </c>
      <c r="E687" s="82">
        <f>'2. Termes '!F709</f>
        <v>0</v>
      </c>
      <c r="F687" s="63">
        <f>'2. Termes '!G709</f>
        <v>0</v>
      </c>
      <c r="G687" s="80">
        <f>'2. Termes '!H709</f>
        <v>0</v>
      </c>
      <c r="H687" s="80">
        <f>'2. Termes '!I709</f>
        <v>0</v>
      </c>
      <c r="I687" s="64">
        <f>'2. Termes '!J709</f>
        <v>0</v>
      </c>
      <c r="J687" s="65">
        <f>'2. Termes '!U709</f>
        <v>0</v>
      </c>
      <c r="K687" s="70">
        <f>'2. Termes '!V709</f>
        <v>0</v>
      </c>
      <c r="L687" s="66">
        <f>'2. Termes '!W709</f>
        <v>0</v>
      </c>
      <c r="M687" s="66">
        <f>'2. Termes '!Z709</f>
        <v>0</v>
      </c>
      <c r="N687" s="67">
        <f>'2. Termes '!AC709</f>
        <v>0</v>
      </c>
      <c r="O687" s="81">
        <f>'2. Termes '!AJ709</f>
        <v>0</v>
      </c>
      <c r="P687" s="72">
        <f>'2. Termes '!AK709</f>
        <v>0</v>
      </c>
      <c r="Q687" s="71">
        <f>'2. Termes '!AL709</f>
        <v>0</v>
      </c>
      <c r="R687" s="158">
        <f>'2. Termes '!AG709</f>
        <v>0</v>
      </c>
    </row>
    <row r="688" spans="2:18" ht="25" customHeight="1" x14ac:dyDescent="0.35">
      <c r="B688" s="180" t="str">
        <f>IF(ISBLANK(Tableau25[[#This Row],[Date de signature]]),"",UPPER(TEXT(Tableau25[[#This Row],[Date de signature]],"AAAA")))</f>
        <v>1900</v>
      </c>
      <c r="C688" s="180" t="str">
        <f>IF(ISBLANK(Tableau25[[#This Row],[Date de signature]]),"",UPPER(TEXT(Tableau25[[#This Row],[Date de signature]],"mmm")))</f>
        <v>JANV</v>
      </c>
      <c r="D688" s="62">
        <f>'2. Termes '!C710</f>
        <v>0</v>
      </c>
      <c r="E688" s="82">
        <f>'2. Termes '!F710</f>
        <v>0</v>
      </c>
      <c r="F688" s="63">
        <f>'2. Termes '!G710</f>
        <v>0</v>
      </c>
      <c r="G688" s="80">
        <f>'2. Termes '!H710</f>
        <v>0</v>
      </c>
      <c r="H688" s="80">
        <f>'2. Termes '!I710</f>
        <v>0</v>
      </c>
      <c r="I688" s="64">
        <f>'2. Termes '!J710</f>
        <v>0</v>
      </c>
      <c r="J688" s="65">
        <f>'2. Termes '!U710</f>
        <v>0</v>
      </c>
      <c r="K688" s="70">
        <f>'2. Termes '!V710</f>
        <v>0</v>
      </c>
      <c r="L688" s="66">
        <f>'2. Termes '!W710</f>
        <v>0</v>
      </c>
      <c r="M688" s="66">
        <f>'2. Termes '!Z710</f>
        <v>0</v>
      </c>
      <c r="N688" s="67">
        <f>'2. Termes '!AC710</f>
        <v>0</v>
      </c>
      <c r="O688" s="81">
        <f>'2. Termes '!AJ710</f>
        <v>0</v>
      </c>
      <c r="P688" s="72">
        <f>'2. Termes '!AK710</f>
        <v>0</v>
      </c>
      <c r="Q688" s="71">
        <f>'2. Termes '!AL710</f>
        <v>0</v>
      </c>
      <c r="R688" s="158">
        <f>'2. Termes '!AG710</f>
        <v>0</v>
      </c>
    </row>
    <row r="689" spans="2:18" ht="25" customHeight="1" x14ac:dyDescent="0.35">
      <c r="B689" s="180" t="str">
        <f>IF(ISBLANK(Tableau25[[#This Row],[Date de signature]]),"",UPPER(TEXT(Tableau25[[#This Row],[Date de signature]],"AAAA")))</f>
        <v>1900</v>
      </c>
      <c r="C689" s="180" t="str">
        <f>IF(ISBLANK(Tableau25[[#This Row],[Date de signature]]),"",UPPER(TEXT(Tableau25[[#This Row],[Date de signature]],"mmm")))</f>
        <v>JANV</v>
      </c>
      <c r="D689" s="62">
        <f>'2. Termes '!C711</f>
        <v>0</v>
      </c>
      <c r="E689" s="82">
        <f>'2. Termes '!F711</f>
        <v>0</v>
      </c>
      <c r="F689" s="63">
        <f>'2. Termes '!G711</f>
        <v>0</v>
      </c>
      <c r="G689" s="80">
        <f>'2. Termes '!H711</f>
        <v>0</v>
      </c>
      <c r="H689" s="80">
        <f>'2. Termes '!I711</f>
        <v>0</v>
      </c>
      <c r="I689" s="64">
        <f>'2. Termes '!J711</f>
        <v>0</v>
      </c>
      <c r="J689" s="65">
        <f>'2. Termes '!U711</f>
        <v>0</v>
      </c>
      <c r="K689" s="70">
        <f>'2. Termes '!V711</f>
        <v>0</v>
      </c>
      <c r="L689" s="66">
        <f>'2. Termes '!W711</f>
        <v>0</v>
      </c>
      <c r="M689" s="66">
        <f>'2. Termes '!Z711</f>
        <v>0</v>
      </c>
      <c r="N689" s="67">
        <f>'2. Termes '!AC711</f>
        <v>0</v>
      </c>
      <c r="O689" s="81">
        <f>'2. Termes '!AJ711</f>
        <v>0</v>
      </c>
      <c r="P689" s="72">
        <f>'2. Termes '!AK711</f>
        <v>0</v>
      </c>
      <c r="Q689" s="71">
        <f>'2. Termes '!AL711</f>
        <v>0</v>
      </c>
      <c r="R689" s="158">
        <f>'2. Termes '!AG711</f>
        <v>0</v>
      </c>
    </row>
    <row r="690" spans="2:18" ht="25" customHeight="1" x14ac:dyDescent="0.35">
      <c r="B690" s="180" t="str">
        <f>IF(ISBLANK(Tableau25[[#This Row],[Date de signature]]),"",UPPER(TEXT(Tableau25[[#This Row],[Date de signature]],"AAAA")))</f>
        <v>1900</v>
      </c>
      <c r="C690" s="180" t="str">
        <f>IF(ISBLANK(Tableau25[[#This Row],[Date de signature]]),"",UPPER(TEXT(Tableau25[[#This Row],[Date de signature]],"mmm")))</f>
        <v>JANV</v>
      </c>
      <c r="D690" s="62">
        <f>'2. Termes '!C712</f>
        <v>0</v>
      </c>
      <c r="E690" s="82">
        <f>'2. Termes '!F712</f>
        <v>0</v>
      </c>
      <c r="F690" s="63">
        <f>'2. Termes '!G712</f>
        <v>0</v>
      </c>
      <c r="G690" s="80">
        <f>'2. Termes '!H712</f>
        <v>0</v>
      </c>
      <c r="H690" s="80">
        <f>'2. Termes '!I712</f>
        <v>0</v>
      </c>
      <c r="I690" s="64">
        <f>'2. Termes '!J712</f>
        <v>0</v>
      </c>
      <c r="J690" s="65">
        <f>'2. Termes '!U712</f>
        <v>0</v>
      </c>
      <c r="K690" s="70">
        <f>'2. Termes '!V712</f>
        <v>0</v>
      </c>
      <c r="L690" s="66">
        <f>'2. Termes '!W712</f>
        <v>0</v>
      </c>
      <c r="M690" s="66">
        <f>'2. Termes '!Z712</f>
        <v>0</v>
      </c>
      <c r="N690" s="67">
        <f>'2. Termes '!AC712</f>
        <v>0</v>
      </c>
      <c r="O690" s="81">
        <f>'2. Termes '!AJ712</f>
        <v>0</v>
      </c>
      <c r="P690" s="72">
        <f>'2. Termes '!AK712</f>
        <v>0</v>
      </c>
      <c r="Q690" s="71">
        <f>'2. Termes '!AL712</f>
        <v>0</v>
      </c>
      <c r="R690" s="158">
        <f>'2. Termes '!AG712</f>
        <v>0</v>
      </c>
    </row>
    <row r="691" spans="2:18" ht="25" customHeight="1" x14ac:dyDescent="0.35">
      <c r="B691" s="180" t="str">
        <f>IF(ISBLANK(Tableau25[[#This Row],[Date de signature]]),"",UPPER(TEXT(Tableau25[[#This Row],[Date de signature]],"AAAA")))</f>
        <v>1900</v>
      </c>
      <c r="C691" s="180" t="str">
        <f>IF(ISBLANK(Tableau25[[#This Row],[Date de signature]]),"",UPPER(TEXT(Tableau25[[#This Row],[Date de signature]],"mmm")))</f>
        <v>JANV</v>
      </c>
      <c r="D691" s="62">
        <f>'2. Termes '!C713</f>
        <v>0</v>
      </c>
      <c r="E691" s="82">
        <f>'2. Termes '!F713</f>
        <v>0</v>
      </c>
      <c r="F691" s="63">
        <f>'2. Termes '!G713</f>
        <v>0</v>
      </c>
      <c r="G691" s="80">
        <f>'2. Termes '!H713</f>
        <v>0</v>
      </c>
      <c r="H691" s="80">
        <f>'2. Termes '!I713</f>
        <v>0</v>
      </c>
      <c r="I691" s="64">
        <f>'2. Termes '!J713</f>
        <v>0</v>
      </c>
      <c r="J691" s="65">
        <f>'2. Termes '!U713</f>
        <v>0</v>
      </c>
      <c r="K691" s="70">
        <f>'2. Termes '!V713</f>
        <v>0</v>
      </c>
      <c r="L691" s="66">
        <f>'2. Termes '!W713</f>
        <v>0</v>
      </c>
      <c r="M691" s="66">
        <f>'2. Termes '!Z713</f>
        <v>0</v>
      </c>
      <c r="N691" s="67">
        <f>'2. Termes '!AC713</f>
        <v>0</v>
      </c>
      <c r="O691" s="81">
        <f>'2. Termes '!AJ713</f>
        <v>0</v>
      </c>
      <c r="P691" s="72">
        <f>'2. Termes '!AK713</f>
        <v>0</v>
      </c>
      <c r="Q691" s="71">
        <f>'2. Termes '!AL713</f>
        <v>0</v>
      </c>
      <c r="R691" s="158">
        <f>'2. Termes '!AG713</f>
        <v>0</v>
      </c>
    </row>
    <row r="692" spans="2:18" ht="25" customHeight="1" x14ac:dyDescent="0.35">
      <c r="B692" s="180" t="str">
        <f>IF(ISBLANK(Tableau25[[#This Row],[Date de signature]]),"",UPPER(TEXT(Tableau25[[#This Row],[Date de signature]],"AAAA")))</f>
        <v>1900</v>
      </c>
      <c r="C692" s="180" t="str">
        <f>IF(ISBLANK(Tableau25[[#This Row],[Date de signature]]),"",UPPER(TEXT(Tableau25[[#This Row],[Date de signature]],"mmm")))</f>
        <v>JANV</v>
      </c>
      <c r="D692" s="62">
        <f>'2. Termes '!C714</f>
        <v>0</v>
      </c>
      <c r="E692" s="82">
        <f>'2. Termes '!F714</f>
        <v>0</v>
      </c>
      <c r="F692" s="63">
        <f>'2. Termes '!G714</f>
        <v>0</v>
      </c>
      <c r="G692" s="80">
        <f>'2. Termes '!H714</f>
        <v>0</v>
      </c>
      <c r="H692" s="80">
        <f>'2. Termes '!I714</f>
        <v>0</v>
      </c>
      <c r="I692" s="64">
        <f>'2. Termes '!J714</f>
        <v>0</v>
      </c>
      <c r="J692" s="65">
        <f>'2. Termes '!U714</f>
        <v>0</v>
      </c>
      <c r="K692" s="70">
        <f>'2. Termes '!V714</f>
        <v>0</v>
      </c>
      <c r="L692" s="66">
        <f>'2. Termes '!W714</f>
        <v>0</v>
      </c>
      <c r="M692" s="66">
        <f>'2. Termes '!Z714</f>
        <v>0</v>
      </c>
      <c r="N692" s="67">
        <f>'2. Termes '!AC714</f>
        <v>0</v>
      </c>
      <c r="O692" s="81">
        <f>'2. Termes '!AJ714</f>
        <v>0</v>
      </c>
      <c r="P692" s="72">
        <f>'2. Termes '!AK714</f>
        <v>0</v>
      </c>
      <c r="Q692" s="71">
        <f>'2. Termes '!AL714</f>
        <v>0</v>
      </c>
      <c r="R692" s="158">
        <f>'2. Termes '!AG714</f>
        <v>0</v>
      </c>
    </row>
    <row r="693" spans="2:18" ht="25" customHeight="1" x14ac:dyDescent="0.35">
      <c r="B693" s="180" t="str">
        <f>IF(ISBLANK(Tableau25[[#This Row],[Date de signature]]),"",UPPER(TEXT(Tableau25[[#This Row],[Date de signature]],"AAAA")))</f>
        <v>1900</v>
      </c>
      <c r="C693" s="180" t="str">
        <f>IF(ISBLANK(Tableau25[[#This Row],[Date de signature]]),"",UPPER(TEXT(Tableau25[[#This Row],[Date de signature]],"mmm")))</f>
        <v>JANV</v>
      </c>
      <c r="D693" s="62">
        <f>'2. Termes '!C715</f>
        <v>0</v>
      </c>
      <c r="E693" s="82">
        <f>'2. Termes '!F715</f>
        <v>0</v>
      </c>
      <c r="F693" s="63">
        <f>'2. Termes '!G715</f>
        <v>0</v>
      </c>
      <c r="G693" s="80">
        <f>'2. Termes '!H715</f>
        <v>0</v>
      </c>
      <c r="H693" s="80">
        <f>'2. Termes '!I715</f>
        <v>0</v>
      </c>
      <c r="I693" s="64">
        <f>'2. Termes '!J715</f>
        <v>0</v>
      </c>
      <c r="J693" s="65">
        <f>'2. Termes '!U715</f>
        <v>0</v>
      </c>
      <c r="K693" s="70">
        <f>'2. Termes '!V715</f>
        <v>0</v>
      </c>
      <c r="L693" s="66">
        <f>'2. Termes '!W715</f>
        <v>0</v>
      </c>
      <c r="M693" s="66">
        <f>'2. Termes '!Z715</f>
        <v>0</v>
      </c>
      <c r="N693" s="67">
        <f>'2. Termes '!AC715</f>
        <v>0</v>
      </c>
      <c r="O693" s="81">
        <f>'2. Termes '!AJ715</f>
        <v>0</v>
      </c>
      <c r="P693" s="72">
        <f>'2. Termes '!AK715</f>
        <v>0</v>
      </c>
      <c r="Q693" s="71">
        <f>'2. Termes '!AL715</f>
        <v>0</v>
      </c>
      <c r="R693" s="158">
        <f>'2. Termes '!AG715</f>
        <v>0</v>
      </c>
    </row>
    <row r="694" spans="2:18" ht="25" customHeight="1" x14ac:dyDescent="0.35">
      <c r="B694" s="180" t="str">
        <f>IF(ISBLANK(Tableau25[[#This Row],[Date de signature]]),"",UPPER(TEXT(Tableau25[[#This Row],[Date de signature]],"AAAA")))</f>
        <v>1900</v>
      </c>
      <c r="C694" s="180" t="str">
        <f>IF(ISBLANK(Tableau25[[#This Row],[Date de signature]]),"",UPPER(TEXT(Tableau25[[#This Row],[Date de signature]],"mmm")))</f>
        <v>JANV</v>
      </c>
      <c r="D694" s="62">
        <f>'2. Termes '!C716</f>
        <v>0</v>
      </c>
      <c r="E694" s="82">
        <f>'2. Termes '!F716</f>
        <v>0</v>
      </c>
      <c r="F694" s="63">
        <f>'2. Termes '!G716</f>
        <v>0</v>
      </c>
      <c r="G694" s="80">
        <f>'2. Termes '!H716</f>
        <v>0</v>
      </c>
      <c r="H694" s="80">
        <f>'2. Termes '!I716</f>
        <v>0</v>
      </c>
      <c r="I694" s="64">
        <f>'2. Termes '!J716</f>
        <v>0</v>
      </c>
      <c r="J694" s="65">
        <f>'2. Termes '!U716</f>
        <v>0</v>
      </c>
      <c r="K694" s="70">
        <f>'2. Termes '!V716</f>
        <v>0</v>
      </c>
      <c r="L694" s="66">
        <f>'2. Termes '!W716</f>
        <v>0</v>
      </c>
      <c r="M694" s="66">
        <f>'2. Termes '!Z716</f>
        <v>0</v>
      </c>
      <c r="N694" s="67">
        <f>'2. Termes '!AC716</f>
        <v>0</v>
      </c>
      <c r="O694" s="81">
        <f>'2. Termes '!AJ716</f>
        <v>0</v>
      </c>
      <c r="P694" s="72">
        <f>'2. Termes '!AK716</f>
        <v>0</v>
      </c>
      <c r="Q694" s="71">
        <f>'2. Termes '!AL716</f>
        <v>0</v>
      </c>
      <c r="R694" s="158">
        <f>'2. Termes '!AG716</f>
        <v>0</v>
      </c>
    </row>
    <row r="695" spans="2:18" ht="25" customHeight="1" x14ac:dyDescent="0.35">
      <c r="B695" s="180" t="str">
        <f>IF(ISBLANK(Tableau25[[#This Row],[Date de signature]]),"",UPPER(TEXT(Tableau25[[#This Row],[Date de signature]],"AAAA")))</f>
        <v>1900</v>
      </c>
      <c r="C695" s="180" t="str">
        <f>IF(ISBLANK(Tableau25[[#This Row],[Date de signature]]),"",UPPER(TEXT(Tableau25[[#This Row],[Date de signature]],"mmm")))</f>
        <v>JANV</v>
      </c>
      <c r="D695" s="62">
        <f>'2. Termes '!C717</f>
        <v>0</v>
      </c>
      <c r="E695" s="82">
        <f>'2. Termes '!F717</f>
        <v>0</v>
      </c>
      <c r="F695" s="63">
        <f>'2. Termes '!G717</f>
        <v>0</v>
      </c>
      <c r="G695" s="80">
        <f>'2. Termes '!H717</f>
        <v>0</v>
      </c>
      <c r="H695" s="80">
        <f>'2. Termes '!I717</f>
        <v>0</v>
      </c>
      <c r="I695" s="64">
        <f>'2. Termes '!J717</f>
        <v>0</v>
      </c>
      <c r="J695" s="65">
        <f>'2. Termes '!U717</f>
        <v>0</v>
      </c>
      <c r="K695" s="70">
        <f>'2. Termes '!V717</f>
        <v>0</v>
      </c>
      <c r="L695" s="66">
        <f>'2. Termes '!W717</f>
        <v>0</v>
      </c>
      <c r="M695" s="66">
        <f>'2. Termes '!Z717</f>
        <v>0</v>
      </c>
      <c r="N695" s="67">
        <f>'2. Termes '!AC717</f>
        <v>0</v>
      </c>
      <c r="O695" s="81">
        <f>'2. Termes '!AJ717</f>
        <v>0</v>
      </c>
      <c r="P695" s="72">
        <f>'2. Termes '!AK717</f>
        <v>0</v>
      </c>
      <c r="Q695" s="71">
        <f>'2. Termes '!AL717</f>
        <v>0</v>
      </c>
      <c r="R695" s="158">
        <f>'2. Termes '!AG717</f>
        <v>0</v>
      </c>
    </row>
    <row r="696" spans="2:18" ht="25" customHeight="1" x14ac:dyDescent="0.35">
      <c r="B696" s="180" t="str">
        <f>IF(ISBLANK(Tableau25[[#This Row],[Date de signature]]),"",UPPER(TEXT(Tableau25[[#This Row],[Date de signature]],"AAAA")))</f>
        <v>1900</v>
      </c>
      <c r="C696" s="180" t="str">
        <f>IF(ISBLANK(Tableau25[[#This Row],[Date de signature]]),"",UPPER(TEXT(Tableau25[[#This Row],[Date de signature]],"mmm")))</f>
        <v>JANV</v>
      </c>
      <c r="D696" s="62">
        <f>'2. Termes '!C718</f>
        <v>0</v>
      </c>
      <c r="E696" s="82">
        <f>'2. Termes '!F718</f>
        <v>0</v>
      </c>
      <c r="F696" s="63">
        <f>'2. Termes '!G718</f>
        <v>0</v>
      </c>
      <c r="G696" s="80">
        <f>'2. Termes '!H718</f>
        <v>0</v>
      </c>
      <c r="H696" s="80">
        <f>'2. Termes '!I718</f>
        <v>0</v>
      </c>
      <c r="I696" s="64">
        <f>'2. Termes '!J718</f>
        <v>0</v>
      </c>
      <c r="J696" s="65">
        <f>'2. Termes '!U718</f>
        <v>0</v>
      </c>
      <c r="K696" s="70">
        <f>'2. Termes '!V718</f>
        <v>0</v>
      </c>
      <c r="L696" s="66">
        <f>'2. Termes '!W718</f>
        <v>0</v>
      </c>
      <c r="M696" s="66">
        <f>'2. Termes '!Z718</f>
        <v>0</v>
      </c>
      <c r="N696" s="67">
        <f>'2. Termes '!AC718</f>
        <v>0</v>
      </c>
      <c r="O696" s="81">
        <f>'2. Termes '!AJ718</f>
        <v>0</v>
      </c>
      <c r="P696" s="72">
        <f>'2. Termes '!AK718</f>
        <v>0</v>
      </c>
      <c r="Q696" s="71">
        <f>'2. Termes '!AL718</f>
        <v>0</v>
      </c>
      <c r="R696" s="158">
        <f>'2. Termes '!AG718</f>
        <v>0</v>
      </c>
    </row>
    <row r="697" spans="2:18" ht="25" customHeight="1" x14ac:dyDescent="0.35">
      <c r="B697" s="180" t="str">
        <f>IF(ISBLANK(Tableau25[[#This Row],[Date de signature]]),"",UPPER(TEXT(Tableau25[[#This Row],[Date de signature]],"AAAA")))</f>
        <v>1900</v>
      </c>
      <c r="C697" s="180" t="str">
        <f>IF(ISBLANK(Tableau25[[#This Row],[Date de signature]]),"",UPPER(TEXT(Tableau25[[#This Row],[Date de signature]],"mmm")))</f>
        <v>JANV</v>
      </c>
      <c r="D697" s="62">
        <f>'2. Termes '!C719</f>
        <v>0</v>
      </c>
      <c r="E697" s="82">
        <f>'2. Termes '!F719</f>
        <v>0</v>
      </c>
      <c r="F697" s="63">
        <f>'2. Termes '!G719</f>
        <v>0</v>
      </c>
      <c r="G697" s="80">
        <f>'2. Termes '!H719</f>
        <v>0</v>
      </c>
      <c r="H697" s="80">
        <f>'2. Termes '!I719</f>
        <v>0</v>
      </c>
      <c r="I697" s="64">
        <f>'2. Termes '!J719</f>
        <v>0</v>
      </c>
      <c r="J697" s="65">
        <f>'2. Termes '!U719</f>
        <v>0</v>
      </c>
      <c r="K697" s="70">
        <f>'2. Termes '!V719</f>
        <v>0</v>
      </c>
      <c r="L697" s="66">
        <f>'2. Termes '!W719</f>
        <v>0</v>
      </c>
      <c r="M697" s="66">
        <f>'2. Termes '!Z719</f>
        <v>0</v>
      </c>
      <c r="N697" s="67">
        <f>'2. Termes '!AC719</f>
        <v>0</v>
      </c>
      <c r="O697" s="81">
        <f>'2. Termes '!AJ719</f>
        <v>0</v>
      </c>
      <c r="P697" s="72">
        <f>'2. Termes '!AK719</f>
        <v>0</v>
      </c>
      <c r="Q697" s="71">
        <f>'2. Termes '!AL719</f>
        <v>0</v>
      </c>
      <c r="R697" s="158">
        <f>'2. Termes '!AG719</f>
        <v>0</v>
      </c>
    </row>
    <row r="698" spans="2:18" ht="25" customHeight="1" x14ac:dyDescent="0.35">
      <c r="B698" s="180" t="str">
        <f>IF(ISBLANK(Tableau25[[#This Row],[Date de signature]]),"",UPPER(TEXT(Tableau25[[#This Row],[Date de signature]],"AAAA")))</f>
        <v>1900</v>
      </c>
      <c r="C698" s="180" t="str">
        <f>IF(ISBLANK(Tableau25[[#This Row],[Date de signature]]),"",UPPER(TEXT(Tableau25[[#This Row],[Date de signature]],"mmm")))</f>
        <v>JANV</v>
      </c>
      <c r="D698" s="62">
        <f>'2. Termes '!C720</f>
        <v>0</v>
      </c>
      <c r="E698" s="82">
        <f>'2. Termes '!F720</f>
        <v>0</v>
      </c>
      <c r="F698" s="63">
        <f>'2. Termes '!G720</f>
        <v>0</v>
      </c>
      <c r="G698" s="80">
        <f>'2. Termes '!H720</f>
        <v>0</v>
      </c>
      <c r="H698" s="80">
        <f>'2. Termes '!I720</f>
        <v>0</v>
      </c>
      <c r="I698" s="64">
        <f>'2. Termes '!J720</f>
        <v>0</v>
      </c>
      <c r="J698" s="65">
        <f>'2. Termes '!U720</f>
        <v>0</v>
      </c>
      <c r="K698" s="70">
        <f>'2. Termes '!V720</f>
        <v>0</v>
      </c>
      <c r="L698" s="66">
        <f>'2. Termes '!W720</f>
        <v>0</v>
      </c>
      <c r="M698" s="66">
        <f>'2. Termes '!Z720</f>
        <v>0</v>
      </c>
      <c r="N698" s="67">
        <f>'2. Termes '!AC720</f>
        <v>0</v>
      </c>
      <c r="O698" s="81">
        <f>'2. Termes '!AJ720</f>
        <v>0</v>
      </c>
      <c r="P698" s="72">
        <f>'2. Termes '!AK720</f>
        <v>0</v>
      </c>
      <c r="Q698" s="71">
        <f>'2. Termes '!AL720</f>
        <v>0</v>
      </c>
      <c r="R698" s="158">
        <f>'2. Termes '!AG720</f>
        <v>0</v>
      </c>
    </row>
    <row r="699" spans="2:18" ht="25" customHeight="1" x14ac:dyDescent="0.35">
      <c r="B699" s="180" t="str">
        <f>IF(ISBLANK(Tableau25[[#This Row],[Date de signature]]),"",UPPER(TEXT(Tableau25[[#This Row],[Date de signature]],"AAAA")))</f>
        <v>1900</v>
      </c>
      <c r="C699" s="180" t="str">
        <f>IF(ISBLANK(Tableau25[[#This Row],[Date de signature]]),"",UPPER(TEXT(Tableau25[[#This Row],[Date de signature]],"mmm")))</f>
        <v>JANV</v>
      </c>
      <c r="D699" s="62">
        <f>'2. Termes '!C721</f>
        <v>0</v>
      </c>
      <c r="E699" s="82">
        <f>'2. Termes '!F721</f>
        <v>0</v>
      </c>
      <c r="F699" s="63">
        <f>'2. Termes '!G721</f>
        <v>0</v>
      </c>
      <c r="G699" s="80">
        <f>'2. Termes '!H721</f>
        <v>0</v>
      </c>
      <c r="H699" s="80">
        <f>'2. Termes '!I721</f>
        <v>0</v>
      </c>
      <c r="I699" s="64">
        <f>'2. Termes '!J721</f>
        <v>0</v>
      </c>
      <c r="J699" s="65">
        <f>'2. Termes '!U721</f>
        <v>0</v>
      </c>
      <c r="K699" s="70">
        <f>'2. Termes '!V721</f>
        <v>0</v>
      </c>
      <c r="L699" s="66">
        <f>'2. Termes '!W721</f>
        <v>0</v>
      </c>
      <c r="M699" s="66">
        <f>'2. Termes '!Z721</f>
        <v>0</v>
      </c>
      <c r="N699" s="67">
        <f>'2. Termes '!AC721</f>
        <v>0</v>
      </c>
      <c r="O699" s="81">
        <f>'2. Termes '!AJ721</f>
        <v>0</v>
      </c>
      <c r="P699" s="72">
        <f>'2. Termes '!AK721</f>
        <v>0</v>
      </c>
      <c r="Q699" s="71">
        <f>'2. Termes '!AL721</f>
        <v>0</v>
      </c>
      <c r="R699" s="158">
        <f>'2. Termes '!AG721</f>
        <v>0</v>
      </c>
    </row>
    <row r="700" spans="2:18" ht="25" customHeight="1" x14ac:dyDescent="0.35">
      <c r="B700" s="180" t="str">
        <f>IF(ISBLANK(Tableau25[[#This Row],[Date de signature]]),"",UPPER(TEXT(Tableau25[[#This Row],[Date de signature]],"AAAA")))</f>
        <v>1900</v>
      </c>
      <c r="C700" s="180" t="str">
        <f>IF(ISBLANK(Tableau25[[#This Row],[Date de signature]]),"",UPPER(TEXT(Tableau25[[#This Row],[Date de signature]],"mmm")))</f>
        <v>JANV</v>
      </c>
      <c r="D700" s="62">
        <f>'2. Termes '!C722</f>
        <v>0</v>
      </c>
      <c r="E700" s="82">
        <f>'2. Termes '!F722</f>
        <v>0</v>
      </c>
      <c r="F700" s="63">
        <f>'2. Termes '!G722</f>
        <v>0</v>
      </c>
      <c r="G700" s="80">
        <f>'2. Termes '!H722</f>
        <v>0</v>
      </c>
      <c r="H700" s="80">
        <f>'2. Termes '!I722</f>
        <v>0</v>
      </c>
      <c r="I700" s="64">
        <f>'2. Termes '!J722</f>
        <v>0</v>
      </c>
      <c r="J700" s="65">
        <f>'2. Termes '!U722</f>
        <v>0</v>
      </c>
      <c r="K700" s="70">
        <f>'2. Termes '!V722</f>
        <v>0</v>
      </c>
      <c r="L700" s="66">
        <f>'2. Termes '!W722</f>
        <v>0</v>
      </c>
      <c r="M700" s="66">
        <f>'2. Termes '!Z722</f>
        <v>0</v>
      </c>
      <c r="N700" s="67">
        <f>'2. Termes '!AC722</f>
        <v>0</v>
      </c>
      <c r="O700" s="81">
        <f>'2. Termes '!AJ722</f>
        <v>0</v>
      </c>
      <c r="P700" s="72">
        <f>'2. Termes '!AK722</f>
        <v>0</v>
      </c>
      <c r="Q700" s="71">
        <f>'2. Termes '!AL722</f>
        <v>0</v>
      </c>
      <c r="R700" s="158">
        <f>'2. Termes '!AG722</f>
        <v>0</v>
      </c>
    </row>
    <row r="701" spans="2:18" ht="25" customHeight="1" x14ac:dyDescent="0.35">
      <c r="B701" s="180" t="str">
        <f>IF(ISBLANK(Tableau25[[#This Row],[Date de signature]]),"",UPPER(TEXT(Tableau25[[#This Row],[Date de signature]],"AAAA")))</f>
        <v>1900</v>
      </c>
      <c r="C701" s="180" t="str">
        <f>IF(ISBLANK(Tableau25[[#This Row],[Date de signature]]),"",UPPER(TEXT(Tableau25[[#This Row],[Date de signature]],"mmm")))</f>
        <v>JANV</v>
      </c>
      <c r="D701" s="62">
        <f>'2. Termes '!C723</f>
        <v>0</v>
      </c>
      <c r="E701" s="82">
        <f>'2. Termes '!F723</f>
        <v>0</v>
      </c>
      <c r="F701" s="63">
        <f>'2. Termes '!G723</f>
        <v>0</v>
      </c>
      <c r="G701" s="80">
        <f>'2. Termes '!H723</f>
        <v>0</v>
      </c>
      <c r="H701" s="80">
        <f>'2. Termes '!I723</f>
        <v>0</v>
      </c>
      <c r="I701" s="64">
        <f>'2. Termes '!J723</f>
        <v>0</v>
      </c>
      <c r="J701" s="65">
        <f>'2. Termes '!U723</f>
        <v>0</v>
      </c>
      <c r="K701" s="70">
        <f>'2. Termes '!V723</f>
        <v>0</v>
      </c>
      <c r="L701" s="66">
        <f>'2. Termes '!W723</f>
        <v>0</v>
      </c>
      <c r="M701" s="66">
        <f>'2. Termes '!Z723</f>
        <v>0</v>
      </c>
      <c r="N701" s="67">
        <f>'2. Termes '!AC723</f>
        <v>0</v>
      </c>
      <c r="O701" s="81">
        <f>'2. Termes '!AJ723</f>
        <v>0</v>
      </c>
      <c r="P701" s="72">
        <f>'2. Termes '!AK723</f>
        <v>0</v>
      </c>
      <c r="Q701" s="71">
        <f>'2. Termes '!AL723</f>
        <v>0</v>
      </c>
      <c r="R701" s="158">
        <f>'2. Termes '!AG723</f>
        <v>0</v>
      </c>
    </row>
    <row r="702" spans="2:18" ht="25" customHeight="1" x14ac:dyDescent="0.35">
      <c r="B702" s="180" t="str">
        <f>IF(ISBLANK(Tableau25[[#This Row],[Date de signature]]),"",UPPER(TEXT(Tableau25[[#This Row],[Date de signature]],"AAAA")))</f>
        <v>1900</v>
      </c>
      <c r="C702" s="180" t="str">
        <f>IF(ISBLANK(Tableau25[[#This Row],[Date de signature]]),"",UPPER(TEXT(Tableau25[[#This Row],[Date de signature]],"mmm")))</f>
        <v>JANV</v>
      </c>
      <c r="D702" s="62">
        <f>'2. Termes '!C724</f>
        <v>0</v>
      </c>
      <c r="E702" s="82">
        <f>'2. Termes '!F724</f>
        <v>0</v>
      </c>
      <c r="F702" s="63">
        <f>'2. Termes '!G724</f>
        <v>0</v>
      </c>
      <c r="G702" s="80">
        <f>'2. Termes '!H724</f>
        <v>0</v>
      </c>
      <c r="H702" s="80">
        <f>'2. Termes '!I724</f>
        <v>0</v>
      </c>
      <c r="I702" s="64">
        <f>'2. Termes '!J724</f>
        <v>0</v>
      </c>
      <c r="J702" s="65">
        <f>'2. Termes '!U724</f>
        <v>0</v>
      </c>
      <c r="K702" s="70">
        <f>'2. Termes '!V724</f>
        <v>0</v>
      </c>
      <c r="L702" s="66">
        <f>'2. Termes '!W724</f>
        <v>0</v>
      </c>
      <c r="M702" s="66">
        <f>'2. Termes '!Z724</f>
        <v>0</v>
      </c>
      <c r="N702" s="67">
        <f>'2. Termes '!AC724</f>
        <v>0</v>
      </c>
      <c r="O702" s="81">
        <f>'2. Termes '!AJ724</f>
        <v>0</v>
      </c>
      <c r="P702" s="72">
        <f>'2. Termes '!AK724</f>
        <v>0</v>
      </c>
      <c r="Q702" s="71">
        <f>'2. Termes '!AL724</f>
        <v>0</v>
      </c>
      <c r="R702" s="158">
        <f>'2. Termes '!AG724</f>
        <v>0</v>
      </c>
    </row>
    <row r="703" spans="2:18" ht="25" customHeight="1" x14ac:dyDescent="0.35">
      <c r="B703" s="180" t="str">
        <f>IF(ISBLANK(Tableau25[[#This Row],[Date de signature]]),"",UPPER(TEXT(Tableau25[[#This Row],[Date de signature]],"AAAA")))</f>
        <v>1900</v>
      </c>
      <c r="C703" s="180" t="str">
        <f>IF(ISBLANK(Tableau25[[#This Row],[Date de signature]]),"",UPPER(TEXT(Tableau25[[#This Row],[Date de signature]],"mmm")))</f>
        <v>JANV</v>
      </c>
      <c r="D703" s="62">
        <f>'2. Termes '!C725</f>
        <v>0</v>
      </c>
      <c r="E703" s="82">
        <f>'2. Termes '!F725</f>
        <v>0</v>
      </c>
      <c r="F703" s="63">
        <f>'2. Termes '!G725</f>
        <v>0</v>
      </c>
      <c r="G703" s="80">
        <f>'2. Termes '!H725</f>
        <v>0</v>
      </c>
      <c r="H703" s="80">
        <f>'2. Termes '!I725</f>
        <v>0</v>
      </c>
      <c r="I703" s="64">
        <f>'2. Termes '!J725</f>
        <v>0</v>
      </c>
      <c r="J703" s="65">
        <f>'2. Termes '!U725</f>
        <v>0</v>
      </c>
      <c r="K703" s="70">
        <f>'2. Termes '!V725</f>
        <v>0</v>
      </c>
      <c r="L703" s="66">
        <f>'2. Termes '!W725</f>
        <v>0</v>
      </c>
      <c r="M703" s="66">
        <f>'2. Termes '!Z725</f>
        <v>0</v>
      </c>
      <c r="N703" s="67">
        <f>'2. Termes '!AC725</f>
        <v>0</v>
      </c>
      <c r="O703" s="81">
        <f>'2. Termes '!AJ725</f>
        <v>0</v>
      </c>
      <c r="P703" s="72">
        <f>'2. Termes '!AK725</f>
        <v>0</v>
      </c>
      <c r="Q703" s="71">
        <f>'2. Termes '!AL725</f>
        <v>0</v>
      </c>
      <c r="R703" s="158">
        <f>'2. Termes '!AG725</f>
        <v>0</v>
      </c>
    </row>
    <row r="704" spans="2:18" ht="25" customHeight="1" x14ac:dyDescent="0.35">
      <c r="B704" s="180" t="str">
        <f>IF(ISBLANK(Tableau25[[#This Row],[Date de signature]]),"",UPPER(TEXT(Tableau25[[#This Row],[Date de signature]],"AAAA")))</f>
        <v>1900</v>
      </c>
      <c r="C704" s="180" t="str">
        <f>IF(ISBLANK(Tableau25[[#This Row],[Date de signature]]),"",UPPER(TEXT(Tableau25[[#This Row],[Date de signature]],"mmm")))</f>
        <v>JANV</v>
      </c>
      <c r="D704" s="62">
        <f>'2. Termes '!C726</f>
        <v>0</v>
      </c>
      <c r="E704" s="82">
        <f>'2. Termes '!F726</f>
        <v>0</v>
      </c>
      <c r="F704" s="63">
        <f>'2. Termes '!G726</f>
        <v>0</v>
      </c>
      <c r="G704" s="80">
        <f>'2. Termes '!H726</f>
        <v>0</v>
      </c>
      <c r="H704" s="80">
        <f>'2. Termes '!I726</f>
        <v>0</v>
      </c>
      <c r="I704" s="64">
        <f>'2. Termes '!J726</f>
        <v>0</v>
      </c>
      <c r="J704" s="65">
        <f>'2. Termes '!U726</f>
        <v>0</v>
      </c>
      <c r="K704" s="70">
        <f>'2. Termes '!V726</f>
        <v>0</v>
      </c>
      <c r="L704" s="66">
        <f>'2. Termes '!W726</f>
        <v>0</v>
      </c>
      <c r="M704" s="66">
        <f>'2. Termes '!Z726</f>
        <v>0</v>
      </c>
      <c r="N704" s="67">
        <f>'2. Termes '!AC726</f>
        <v>0</v>
      </c>
      <c r="O704" s="81">
        <f>'2. Termes '!AJ726</f>
        <v>0</v>
      </c>
      <c r="P704" s="72">
        <f>'2. Termes '!AK726</f>
        <v>0</v>
      </c>
      <c r="Q704" s="71">
        <f>'2. Termes '!AL726</f>
        <v>0</v>
      </c>
      <c r="R704" s="158">
        <f>'2. Termes '!AG726</f>
        <v>0</v>
      </c>
    </row>
    <row r="705" spans="2:18" ht="25" customHeight="1" x14ac:dyDescent="0.35">
      <c r="B705" s="180" t="str">
        <f>IF(ISBLANK(Tableau25[[#This Row],[Date de signature]]),"",UPPER(TEXT(Tableau25[[#This Row],[Date de signature]],"AAAA")))</f>
        <v>1900</v>
      </c>
      <c r="C705" s="180" t="str">
        <f>IF(ISBLANK(Tableau25[[#This Row],[Date de signature]]),"",UPPER(TEXT(Tableau25[[#This Row],[Date de signature]],"mmm")))</f>
        <v>JANV</v>
      </c>
      <c r="D705" s="62">
        <f>'2. Termes '!C727</f>
        <v>0</v>
      </c>
      <c r="E705" s="82">
        <f>'2. Termes '!F727</f>
        <v>0</v>
      </c>
      <c r="F705" s="63">
        <f>'2. Termes '!G727</f>
        <v>0</v>
      </c>
      <c r="G705" s="80">
        <f>'2. Termes '!H727</f>
        <v>0</v>
      </c>
      <c r="H705" s="80">
        <f>'2. Termes '!I727</f>
        <v>0</v>
      </c>
      <c r="I705" s="64">
        <f>'2. Termes '!J727</f>
        <v>0</v>
      </c>
      <c r="J705" s="65">
        <f>'2. Termes '!U727</f>
        <v>0</v>
      </c>
      <c r="K705" s="70">
        <f>'2. Termes '!V727</f>
        <v>0</v>
      </c>
      <c r="L705" s="66">
        <f>'2. Termes '!W727</f>
        <v>0</v>
      </c>
      <c r="M705" s="66">
        <f>'2. Termes '!Z727</f>
        <v>0</v>
      </c>
      <c r="N705" s="67">
        <f>'2. Termes '!AC727</f>
        <v>0</v>
      </c>
      <c r="O705" s="81">
        <f>'2. Termes '!AJ727</f>
        <v>0</v>
      </c>
      <c r="P705" s="72">
        <f>'2. Termes '!AK727</f>
        <v>0</v>
      </c>
      <c r="Q705" s="71">
        <f>'2. Termes '!AL727</f>
        <v>0</v>
      </c>
      <c r="R705" s="158">
        <f>'2. Termes '!AG727</f>
        <v>0</v>
      </c>
    </row>
    <row r="706" spans="2:18" ht="25" customHeight="1" x14ac:dyDescent="0.35">
      <c r="B706" s="180" t="str">
        <f>IF(ISBLANK(Tableau25[[#This Row],[Date de signature]]),"",UPPER(TEXT(Tableau25[[#This Row],[Date de signature]],"AAAA")))</f>
        <v>1900</v>
      </c>
      <c r="C706" s="180" t="str">
        <f>IF(ISBLANK(Tableau25[[#This Row],[Date de signature]]),"",UPPER(TEXT(Tableau25[[#This Row],[Date de signature]],"mmm")))</f>
        <v>JANV</v>
      </c>
      <c r="D706" s="62">
        <f>'2. Termes '!C728</f>
        <v>0</v>
      </c>
      <c r="E706" s="82">
        <f>'2. Termes '!F728</f>
        <v>0</v>
      </c>
      <c r="F706" s="63">
        <f>'2. Termes '!G728</f>
        <v>0</v>
      </c>
      <c r="G706" s="80">
        <f>'2. Termes '!H728</f>
        <v>0</v>
      </c>
      <c r="H706" s="80">
        <f>'2. Termes '!I728</f>
        <v>0</v>
      </c>
      <c r="I706" s="64">
        <f>'2. Termes '!J728</f>
        <v>0</v>
      </c>
      <c r="J706" s="65">
        <f>'2. Termes '!U728</f>
        <v>0</v>
      </c>
      <c r="K706" s="70">
        <f>'2. Termes '!V728</f>
        <v>0</v>
      </c>
      <c r="L706" s="66">
        <f>'2. Termes '!W728</f>
        <v>0</v>
      </c>
      <c r="M706" s="66">
        <f>'2. Termes '!Z728</f>
        <v>0</v>
      </c>
      <c r="N706" s="67">
        <f>'2. Termes '!AC728</f>
        <v>0</v>
      </c>
      <c r="O706" s="81">
        <f>'2. Termes '!AJ728</f>
        <v>0</v>
      </c>
      <c r="P706" s="72">
        <f>'2. Termes '!AK728</f>
        <v>0</v>
      </c>
      <c r="Q706" s="71">
        <f>'2. Termes '!AL728</f>
        <v>0</v>
      </c>
      <c r="R706" s="158">
        <f>'2. Termes '!AG728</f>
        <v>0</v>
      </c>
    </row>
    <row r="707" spans="2:18" ht="25" customHeight="1" x14ac:dyDescent="0.35">
      <c r="B707" s="180" t="str">
        <f>IF(ISBLANK(Tableau25[[#This Row],[Date de signature]]),"",UPPER(TEXT(Tableau25[[#This Row],[Date de signature]],"AAAA")))</f>
        <v>1900</v>
      </c>
      <c r="C707" s="180" t="str">
        <f>IF(ISBLANK(Tableau25[[#This Row],[Date de signature]]),"",UPPER(TEXT(Tableau25[[#This Row],[Date de signature]],"mmm")))</f>
        <v>JANV</v>
      </c>
      <c r="D707" s="62">
        <f>'2. Termes '!C729</f>
        <v>0</v>
      </c>
      <c r="E707" s="82">
        <f>'2. Termes '!F729</f>
        <v>0</v>
      </c>
      <c r="F707" s="63">
        <f>'2. Termes '!G729</f>
        <v>0</v>
      </c>
      <c r="G707" s="80">
        <f>'2. Termes '!H729</f>
        <v>0</v>
      </c>
      <c r="H707" s="80">
        <f>'2. Termes '!I729</f>
        <v>0</v>
      </c>
      <c r="I707" s="64">
        <f>'2. Termes '!J729</f>
        <v>0</v>
      </c>
      <c r="J707" s="65">
        <f>'2. Termes '!U729</f>
        <v>0</v>
      </c>
      <c r="K707" s="70">
        <f>'2. Termes '!V729</f>
        <v>0</v>
      </c>
      <c r="L707" s="66">
        <f>'2. Termes '!W729</f>
        <v>0</v>
      </c>
      <c r="M707" s="66">
        <f>'2. Termes '!Z729</f>
        <v>0</v>
      </c>
      <c r="N707" s="67">
        <f>'2. Termes '!AC729</f>
        <v>0</v>
      </c>
      <c r="O707" s="81">
        <f>'2. Termes '!AJ729</f>
        <v>0</v>
      </c>
      <c r="P707" s="72">
        <f>'2. Termes '!AK729</f>
        <v>0</v>
      </c>
      <c r="Q707" s="71">
        <f>'2. Termes '!AL729</f>
        <v>0</v>
      </c>
      <c r="R707" s="158">
        <f>'2. Termes '!AG729</f>
        <v>0</v>
      </c>
    </row>
    <row r="708" spans="2:18" ht="25" customHeight="1" x14ac:dyDescent="0.35">
      <c r="B708" s="180" t="str">
        <f>IF(ISBLANK(Tableau25[[#This Row],[Date de signature]]),"",UPPER(TEXT(Tableau25[[#This Row],[Date de signature]],"AAAA")))</f>
        <v>1900</v>
      </c>
      <c r="C708" s="180" t="str">
        <f>IF(ISBLANK(Tableau25[[#This Row],[Date de signature]]),"",UPPER(TEXT(Tableau25[[#This Row],[Date de signature]],"mmm")))</f>
        <v>JANV</v>
      </c>
      <c r="D708" s="62">
        <f>'2. Termes '!C730</f>
        <v>0</v>
      </c>
      <c r="E708" s="82">
        <f>'2. Termes '!F730</f>
        <v>0</v>
      </c>
      <c r="F708" s="63">
        <f>'2. Termes '!G730</f>
        <v>0</v>
      </c>
      <c r="G708" s="80">
        <f>'2. Termes '!H730</f>
        <v>0</v>
      </c>
      <c r="H708" s="80">
        <f>'2. Termes '!I730</f>
        <v>0</v>
      </c>
      <c r="I708" s="64">
        <f>'2. Termes '!J730</f>
        <v>0</v>
      </c>
      <c r="J708" s="65">
        <f>'2. Termes '!U730</f>
        <v>0</v>
      </c>
      <c r="K708" s="70">
        <f>'2. Termes '!V730</f>
        <v>0</v>
      </c>
      <c r="L708" s="66">
        <f>'2. Termes '!W730</f>
        <v>0</v>
      </c>
      <c r="M708" s="66">
        <f>'2. Termes '!Z730</f>
        <v>0</v>
      </c>
      <c r="N708" s="67">
        <f>'2. Termes '!AC730</f>
        <v>0</v>
      </c>
      <c r="O708" s="81">
        <f>'2. Termes '!AJ730</f>
        <v>0</v>
      </c>
      <c r="P708" s="72">
        <f>'2. Termes '!AK730</f>
        <v>0</v>
      </c>
      <c r="Q708" s="71">
        <f>'2. Termes '!AL730</f>
        <v>0</v>
      </c>
      <c r="R708" s="158">
        <f>'2. Termes '!AG730</f>
        <v>0</v>
      </c>
    </row>
    <row r="709" spans="2:18" ht="25" customHeight="1" x14ac:dyDescent="0.35">
      <c r="B709" s="180" t="str">
        <f>IF(ISBLANK(Tableau25[[#This Row],[Date de signature]]),"",UPPER(TEXT(Tableau25[[#This Row],[Date de signature]],"AAAA")))</f>
        <v>1900</v>
      </c>
      <c r="C709" s="180" t="str">
        <f>IF(ISBLANK(Tableau25[[#This Row],[Date de signature]]),"",UPPER(TEXT(Tableau25[[#This Row],[Date de signature]],"mmm")))</f>
        <v>JANV</v>
      </c>
      <c r="D709" s="62">
        <f>'2. Termes '!C731</f>
        <v>0</v>
      </c>
      <c r="E709" s="82">
        <f>'2. Termes '!F731</f>
        <v>0</v>
      </c>
      <c r="F709" s="63">
        <f>'2. Termes '!G731</f>
        <v>0</v>
      </c>
      <c r="G709" s="80">
        <f>'2. Termes '!H731</f>
        <v>0</v>
      </c>
      <c r="H709" s="80">
        <f>'2. Termes '!I731</f>
        <v>0</v>
      </c>
      <c r="I709" s="64">
        <f>'2. Termes '!J731</f>
        <v>0</v>
      </c>
      <c r="J709" s="65">
        <f>'2. Termes '!U731</f>
        <v>0</v>
      </c>
      <c r="K709" s="70">
        <f>'2. Termes '!V731</f>
        <v>0</v>
      </c>
      <c r="L709" s="66">
        <f>'2. Termes '!W731</f>
        <v>0</v>
      </c>
      <c r="M709" s="66">
        <f>'2. Termes '!Z731</f>
        <v>0</v>
      </c>
      <c r="N709" s="67">
        <f>'2. Termes '!AC731</f>
        <v>0</v>
      </c>
      <c r="O709" s="81">
        <f>'2. Termes '!AJ731</f>
        <v>0</v>
      </c>
      <c r="P709" s="72">
        <f>'2. Termes '!AK731</f>
        <v>0</v>
      </c>
      <c r="Q709" s="71">
        <f>'2. Termes '!AL731</f>
        <v>0</v>
      </c>
      <c r="R709" s="158">
        <f>'2. Termes '!AG731</f>
        <v>0</v>
      </c>
    </row>
    <row r="710" spans="2:18" ht="25" customHeight="1" x14ac:dyDescent="0.35">
      <c r="B710" s="180" t="str">
        <f>IF(ISBLANK(Tableau25[[#This Row],[Date de signature]]),"",UPPER(TEXT(Tableau25[[#This Row],[Date de signature]],"AAAA")))</f>
        <v>1900</v>
      </c>
      <c r="C710" s="180" t="str">
        <f>IF(ISBLANK(Tableau25[[#This Row],[Date de signature]]),"",UPPER(TEXT(Tableau25[[#This Row],[Date de signature]],"mmm")))</f>
        <v>JANV</v>
      </c>
      <c r="D710" s="62">
        <f>'2. Termes '!C732</f>
        <v>0</v>
      </c>
      <c r="E710" s="82">
        <f>'2. Termes '!F732</f>
        <v>0</v>
      </c>
      <c r="F710" s="63">
        <f>'2. Termes '!G732</f>
        <v>0</v>
      </c>
      <c r="G710" s="80">
        <f>'2. Termes '!H732</f>
        <v>0</v>
      </c>
      <c r="H710" s="80">
        <f>'2. Termes '!I732</f>
        <v>0</v>
      </c>
      <c r="I710" s="64">
        <f>'2. Termes '!J732</f>
        <v>0</v>
      </c>
      <c r="J710" s="65">
        <f>'2. Termes '!U732</f>
        <v>0</v>
      </c>
      <c r="K710" s="70">
        <f>'2. Termes '!V732</f>
        <v>0</v>
      </c>
      <c r="L710" s="66">
        <f>'2. Termes '!W732</f>
        <v>0</v>
      </c>
      <c r="M710" s="66">
        <f>'2. Termes '!Z732</f>
        <v>0</v>
      </c>
      <c r="N710" s="67">
        <f>'2. Termes '!AC732</f>
        <v>0</v>
      </c>
      <c r="O710" s="81">
        <f>'2. Termes '!AJ732</f>
        <v>0</v>
      </c>
      <c r="P710" s="72">
        <f>'2. Termes '!AK732</f>
        <v>0</v>
      </c>
      <c r="Q710" s="71">
        <f>'2. Termes '!AL732</f>
        <v>0</v>
      </c>
      <c r="R710" s="158">
        <f>'2. Termes '!AG732</f>
        <v>0</v>
      </c>
    </row>
    <row r="711" spans="2:18" ht="25" customHeight="1" x14ac:dyDescent="0.35">
      <c r="B711" s="180" t="str">
        <f>IF(ISBLANK(Tableau25[[#This Row],[Date de signature]]),"",UPPER(TEXT(Tableau25[[#This Row],[Date de signature]],"AAAA")))</f>
        <v>1900</v>
      </c>
      <c r="C711" s="180" t="str">
        <f>IF(ISBLANK(Tableau25[[#This Row],[Date de signature]]),"",UPPER(TEXT(Tableau25[[#This Row],[Date de signature]],"mmm")))</f>
        <v>JANV</v>
      </c>
      <c r="D711" s="62">
        <f>'2. Termes '!C733</f>
        <v>0</v>
      </c>
      <c r="E711" s="82">
        <f>'2. Termes '!F733</f>
        <v>0</v>
      </c>
      <c r="F711" s="63">
        <f>'2. Termes '!G733</f>
        <v>0</v>
      </c>
      <c r="G711" s="80">
        <f>'2. Termes '!H733</f>
        <v>0</v>
      </c>
      <c r="H711" s="80">
        <f>'2. Termes '!I733</f>
        <v>0</v>
      </c>
      <c r="I711" s="64">
        <f>'2. Termes '!J733</f>
        <v>0</v>
      </c>
      <c r="J711" s="65">
        <f>'2. Termes '!U733</f>
        <v>0</v>
      </c>
      <c r="K711" s="70">
        <f>'2. Termes '!V733</f>
        <v>0</v>
      </c>
      <c r="L711" s="66">
        <f>'2. Termes '!W733</f>
        <v>0</v>
      </c>
      <c r="M711" s="66">
        <f>'2. Termes '!Z733</f>
        <v>0</v>
      </c>
      <c r="N711" s="67">
        <f>'2. Termes '!AC733</f>
        <v>0</v>
      </c>
      <c r="O711" s="81">
        <f>'2. Termes '!AJ733</f>
        <v>0</v>
      </c>
      <c r="P711" s="72">
        <f>'2. Termes '!AK733</f>
        <v>0</v>
      </c>
      <c r="Q711" s="71">
        <f>'2. Termes '!AL733</f>
        <v>0</v>
      </c>
      <c r="R711" s="158">
        <f>'2. Termes '!AG733</f>
        <v>0</v>
      </c>
    </row>
    <row r="712" spans="2:18" ht="25" customHeight="1" x14ac:dyDescent="0.35">
      <c r="B712" s="180" t="str">
        <f>IF(ISBLANK(Tableau25[[#This Row],[Date de signature]]),"",UPPER(TEXT(Tableau25[[#This Row],[Date de signature]],"AAAA")))</f>
        <v>1900</v>
      </c>
      <c r="C712" s="180" t="str">
        <f>IF(ISBLANK(Tableau25[[#This Row],[Date de signature]]),"",UPPER(TEXT(Tableau25[[#This Row],[Date de signature]],"mmm")))</f>
        <v>JANV</v>
      </c>
      <c r="D712" s="62">
        <f>'2. Termes '!C734</f>
        <v>0</v>
      </c>
      <c r="E712" s="82">
        <f>'2. Termes '!F734</f>
        <v>0</v>
      </c>
      <c r="F712" s="63">
        <f>'2. Termes '!G734</f>
        <v>0</v>
      </c>
      <c r="G712" s="80">
        <f>'2. Termes '!H734</f>
        <v>0</v>
      </c>
      <c r="H712" s="80">
        <f>'2. Termes '!I734</f>
        <v>0</v>
      </c>
      <c r="I712" s="64">
        <f>'2. Termes '!J734</f>
        <v>0</v>
      </c>
      <c r="J712" s="65">
        <f>'2. Termes '!U734</f>
        <v>0</v>
      </c>
      <c r="K712" s="70">
        <f>'2. Termes '!V734</f>
        <v>0</v>
      </c>
      <c r="L712" s="66">
        <f>'2. Termes '!W734</f>
        <v>0</v>
      </c>
      <c r="M712" s="66">
        <f>'2. Termes '!Z734</f>
        <v>0</v>
      </c>
      <c r="N712" s="67">
        <f>'2. Termes '!AC734</f>
        <v>0</v>
      </c>
      <c r="O712" s="81">
        <f>'2. Termes '!AJ734</f>
        <v>0</v>
      </c>
      <c r="P712" s="72">
        <f>'2. Termes '!AK734</f>
        <v>0</v>
      </c>
      <c r="Q712" s="71">
        <f>'2. Termes '!AL734</f>
        <v>0</v>
      </c>
      <c r="R712" s="158">
        <f>'2. Termes '!AG734</f>
        <v>0</v>
      </c>
    </row>
    <row r="713" spans="2:18" ht="25" customHeight="1" x14ac:dyDescent="0.35">
      <c r="B713" s="180" t="str">
        <f>IF(ISBLANK(Tableau25[[#This Row],[Date de signature]]),"",UPPER(TEXT(Tableau25[[#This Row],[Date de signature]],"AAAA")))</f>
        <v>1900</v>
      </c>
      <c r="C713" s="180" t="str">
        <f>IF(ISBLANK(Tableau25[[#This Row],[Date de signature]]),"",UPPER(TEXT(Tableau25[[#This Row],[Date de signature]],"mmm")))</f>
        <v>JANV</v>
      </c>
      <c r="D713" s="62">
        <f>'2. Termes '!C735</f>
        <v>0</v>
      </c>
      <c r="E713" s="82">
        <f>'2. Termes '!F735</f>
        <v>0</v>
      </c>
      <c r="F713" s="63">
        <f>'2. Termes '!G735</f>
        <v>0</v>
      </c>
      <c r="G713" s="80">
        <f>'2. Termes '!H735</f>
        <v>0</v>
      </c>
      <c r="H713" s="80">
        <f>'2. Termes '!I735</f>
        <v>0</v>
      </c>
      <c r="I713" s="64">
        <f>'2. Termes '!J735</f>
        <v>0</v>
      </c>
      <c r="J713" s="65">
        <f>'2. Termes '!U735</f>
        <v>0</v>
      </c>
      <c r="K713" s="70">
        <f>'2. Termes '!V735</f>
        <v>0</v>
      </c>
      <c r="L713" s="66">
        <f>'2. Termes '!W735</f>
        <v>0</v>
      </c>
      <c r="M713" s="66">
        <f>'2. Termes '!Z735</f>
        <v>0</v>
      </c>
      <c r="N713" s="67">
        <f>'2. Termes '!AC735</f>
        <v>0</v>
      </c>
      <c r="O713" s="81">
        <f>'2. Termes '!AJ735</f>
        <v>0</v>
      </c>
      <c r="P713" s="72">
        <f>'2. Termes '!AK735</f>
        <v>0</v>
      </c>
      <c r="Q713" s="71">
        <f>'2. Termes '!AL735</f>
        <v>0</v>
      </c>
      <c r="R713" s="158">
        <f>'2. Termes '!AG735</f>
        <v>0</v>
      </c>
    </row>
    <row r="714" spans="2:18" ht="25" customHeight="1" x14ac:dyDescent="0.35">
      <c r="B714" s="180" t="str">
        <f>IF(ISBLANK(Tableau25[[#This Row],[Date de signature]]),"",UPPER(TEXT(Tableau25[[#This Row],[Date de signature]],"AAAA")))</f>
        <v>1900</v>
      </c>
      <c r="C714" s="180" t="str">
        <f>IF(ISBLANK(Tableau25[[#This Row],[Date de signature]]),"",UPPER(TEXT(Tableau25[[#This Row],[Date de signature]],"mmm")))</f>
        <v>JANV</v>
      </c>
      <c r="D714" s="62">
        <f>'2. Termes '!C736</f>
        <v>0</v>
      </c>
      <c r="E714" s="82">
        <f>'2. Termes '!F736</f>
        <v>0</v>
      </c>
      <c r="F714" s="63">
        <f>'2. Termes '!G736</f>
        <v>0</v>
      </c>
      <c r="G714" s="80">
        <f>'2. Termes '!H736</f>
        <v>0</v>
      </c>
      <c r="H714" s="80">
        <f>'2. Termes '!I736</f>
        <v>0</v>
      </c>
      <c r="I714" s="64">
        <f>'2. Termes '!J736</f>
        <v>0</v>
      </c>
      <c r="J714" s="65">
        <f>'2. Termes '!U736</f>
        <v>0</v>
      </c>
      <c r="K714" s="70">
        <f>'2. Termes '!V736</f>
        <v>0</v>
      </c>
      <c r="L714" s="66">
        <f>'2. Termes '!W736</f>
        <v>0</v>
      </c>
      <c r="M714" s="66">
        <f>'2. Termes '!Z736</f>
        <v>0</v>
      </c>
      <c r="N714" s="67">
        <f>'2. Termes '!AC736</f>
        <v>0</v>
      </c>
      <c r="O714" s="81">
        <f>'2. Termes '!AJ736</f>
        <v>0</v>
      </c>
      <c r="P714" s="72">
        <f>'2. Termes '!AK736</f>
        <v>0</v>
      </c>
      <c r="Q714" s="71">
        <f>'2. Termes '!AL736</f>
        <v>0</v>
      </c>
      <c r="R714" s="158">
        <f>'2. Termes '!AG736</f>
        <v>0</v>
      </c>
    </row>
    <row r="715" spans="2:18" ht="25" customHeight="1" x14ac:dyDescent="0.35">
      <c r="B715" s="180" t="str">
        <f>IF(ISBLANK(Tableau25[[#This Row],[Date de signature]]),"",UPPER(TEXT(Tableau25[[#This Row],[Date de signature]],"AAAA")))</f>
        <v>1900</v>
      </c>
      <c r="C715" s="180" t="str">
        <f>IF(ISBLANK(Tableau25[[#This Row],[Date de signature]]),"",UPPER(TEXT(Tableau25[[#This Row],[Date de signature]],"mmm")))</f>
        <v>JANV</v>
      </c>
      <c r="D715" s="62">
        <f>'2. Termes '!C737</f>
        <v>0</v>
      </c>
      <c r="E715" s="82">
        <f>'2. Termes '!F737</f>
        <v>0</v>
      </c>
      <c r="F715" s="63">
        <f>'2. Termes '!G737</f>
        <v>0</v>
      </c>
      <c r="G715" s="80">
        <f>'2. Termes '!H737</f>
        <v>0</v>
      </c>
      <c r="H715" s="80">
        <f>'2. Termes '!I737</f>
        <v>0</v>
      </c>
      <c r="I715" s="64">
        <f>'2. Termes '!J737</f>
        <v>0</v>
      </c>
      <c r="J715" s="65">
        <f>'2. Termes '!U737</f>
        <v>0</v>
      </c>
      <c r="K715" s="70">
        <f>'2. Termes '!V737</f>
        <v>0</v>
      </c>
      <c r="L715" s="66">
        <f>'2. Termes '!W737</f>
        <v>0</v>
      </c>
      <c r="M715" s="66">
        <f>'2. Termes '!Z737</f>
        <v>0</v>
      </c>
      <c r="N715" s="67">
        <f>'2. Termes '!AC737</f>
        <v>0</v>
      </c>
      <c r="O715" s="81">
        <f>'2. Termes '!AJ737</f>
        <v>0</v>
      </c>
      <c r="P715" s="72">
        <f>'2. Termes '!AK737</f>
        <v>0</v>
      </c>
      <c r="Q715" s="71">
        <f>'2. Termes '!AL737</f>
        <v>0</v>
      </c>
      <c r="R715" s="158">
        <f>'2. Termes '!AG737</f>
        <v>0</v>
      </c>
    </row>
    <row r="716" spans="2:18" ht="25" customHeight="1" x14ac:dyDescent="0.35">
      <c r="B716" s="180" t="str">
        <f>IF(ISBLANK(Tableau25[[#This Row],[Date de signature]]),"",UPPER(TEXT(Tableau25[[#This Row],[Date de signature]],"AAAA")))</f>
        <v>1900</v>
      </c>
      <c r="C716" s="180" t="str">
        <f>IF(ISBLANK(Tableau25[[#This Row],[Date de signature]]),"",UPPER(TEXT(Tableau25[[#This Row],[Date de signature]],"mmm")))</f>
        <v>JANV</v>
      </c>
      <c r="D716" s="62">
        <f>'2. Termes '!C738</f>
        <v>0</v>
      </c>
      <c r="E716" s="82">
        <f>'2. Termes '!F738</f>
        <v>0</v>
      </c>
      <c r="F716" s="63">
        <f>'2. Termes '!G738</f>
        <v>0</v>
      </c>
      <c r="G716" s="80">
        <f>'2. Termes '!H738</f>
        <v>0</v>
      </c>
      <c r="H716" s="80">
        <f>'2. Termes '!I738</f>
        <v>0</v>
      </c>
      <c r="I716" s="64">
        <f>'2. Termes '!J738</f>
        <v>0</v>
      </c>
      <c r="J716" s="65">
        <f>'2. Termes '!U738</f>
        <v>0</v>
      </c>
      <c r="K716" s="70">
        <f>'2. Termes '!V738</f>
        <v>0</v>
      </c>
      <c r="L716" s="66">
        <f>'2. Termes '!W738</f>
        <v>0</v>
      </c>
      <c r="M716" s="66">
        <f>'2. Termes '!Z738</f>
        <v>0</v>
      </c>
      <c r="N716" s="67">
        <f>'2. Termes '!AC738</f>
        <v>0</v>
      </c>
      <c r="O716" s="81">
        <f>'2. Termes '!AJ738</f>
        <v>0</v>
      </c>
      <c r="P716" s="72">
        <f>'2. Termes '!AK738</f>
        <v>0</v>
      </c>
      <c r="Q716" s="71">
        <f>'2. Termes '!AL738</f>
        <v>0</v>
      </c>
      <c r="R716" s="158">
        <f>'2. Termes '!AG738</f>
        <v>0</v>
      </c>
    </row>
    <row r="717" spans="2:18" ht="25" customHeight="1" x14ac:dyDescent="0.35">
      <c r="B717" s="180" t="str">
        <f>IF(ISBLANK(Tableau25[[#This Row],[Date de signature]]),"",UPPER(TEXT(Tableau25[[#This Row],[Date de signature]],"AAAA")))</f>
        <v>1900</v>
      </c>
      <c r="C717" s="180" t="str">
        <f>IF(ISBLANK(Tableau25[[#This Row],[Date de signature]]),"",UPPER(TEXT(Tableau25[[#This Row],[Date de signature]],"mmm")))</f>
        <v>JANV</v>
      </c>
      <c r="D717" s="62">
        <f>'2. Termes '!C739</f>
        <v>0</v>
      </c>
      <c r="E717" s="82">
        <f>'2. Termes '!F739</f>
        <v>0</v>
      </c>
      <c r="F717" s="63">
        <f>'2. Termes '!G739</f>
        <v>0</v>
      </c>
      <c r="G717" s="80">
        <f>'2. Termes '!H739</f>
        <v>0</v>
      </c>
      <c r="H717" s="80">
        <f>'2. Termes '!I739</f>
        <v>0</v>
      </c>
      <c r="I717" s="64">
        <f>'2. Termes '!J739</f>
        <v>0</v>
      </c>
      <c r="J717" s="65">
        <f>'2. Termes '!U739</f>
        <v>0</v>
      </c>
      <c r="K717" s="70">
        <f>'2. Termes '!V739</f>
        <v>0</v>
      </c>
      <c r="L717" s="66">
        <f>'2. Termes '!W739</f>
        <v>0</v>
      </c>
      <c r="M717" s="66">
        <f>'2. Termes '!Z739</f>
        <v>0</v>
      </c>
      <c r="N717" s="67">
        <f>'2. Termes '!AC739</f>
        <v>0</v>
      </c>
      <c r="O717" s="81">
        <f>'2. Termes '!AJ739</f>
        <v>0</v>
      </c>
      <c r="P717" s="72">
        <f>'2. Termes '!AK739</f>
        <v>0</v>
      </c>
      <c r="Q717" s="71">
        <f>'2. Termes '!AL739</f>
        <v>0</v>
      </c>
      <c r="R717" s="158">
        <f>'2. Termes '!AG739</f>
        <v>0</v>
      </c>
    </row>
    <row r="718" spans="2:18" ht="25" customHeight="1" x14ac:dyDescent="0.35">
      <c r="B718" s="180" t="str">
        <f>IF(ISBLANK(Tableau25[[#This Row],[Date de signature]]),"",UPPER(TEXT(Tableau25[[#This Row],[Date de signature]],"AAAA")))</f>
        <v>1900</v>
      </c>
      <c r="C718" s="180" t="str">
        <f>IF(ISBLANK(Tableau25[[#This Row],[Date de signature]]),"",UPPER(TEXT(Tableau25[[#This Row],[Date de signature]],"mmm")))</f>
        <v>JANV</v>
      </c>
      <c r="D718" s="62">
        <f>'2. Termes '!C740</f>
        <v>0</v>
      </c>
      <c r="E718" s="82">
        <f>'2. Termes '!F740</f>
        <v>0</v>
      </c>
      <c r="F718" s="63">
        <f>'2. Termes '!G740</f>
        <v>0</v>
      </c>
      <c r="G718" s="80">
        <f>'2. Termes '!H740</f>
        <v>0</v>
      </c>
      <c r="H718" s="80">
        <f>'2. Termes '!I740</f>
        <v>0</v>
      </c>
      <c r="I718" s="64">
        <f>'2. Termes '!J740</f>
        <v>0</v>
      </c>
      <c r="J718" s="65">
        <f>'2. Termes '!U740</f>
        <v>0</v>
      </c>
      <c r="K718" s="70">
        <f>'2. Termes '!V740</f>
        <v>0</v>
      </c>
      <c r="L718" s="66">
        <f>'2. Termes '!W740</f>
        <v>0</v>
      </c>
      <c r="M718" s="66">
        <f>'2. Termes '!Z740</f>
        <v>0</v>
      </c>
      <c r="N718" s="67">
        <f>'2. Termes '!AC740</f>
        <v>0</v>
      </c>
      <c r="O718" s="81">
        <f>'2. Termes '!AJ740</f>
        <v>0</v>
      </c>
      <c r="P718" s="72">
        <f>'2. Termes '!AK740</f>
        <v>0</v>
      </c>
      <c r="Q718" s="71">
        <f>'2. Termes '!AL740</f>
        <v>0</v>
      </c>
      <c r="R718" s="158">
        <f>'2. Termes '!AG740</f>
        <v>0</v>
      </c>
    </row>
    <row r="719" spans="2:18" ht="25" customHeight="1" x14ac:dyDescent="0.35">
      <c r="B719" s="180" t="str">
        <f>IF(ISBLANK(Tableau25[[#This Row],[Date de signature]]),"",UPPER(TEXT(Tableau25[[#This Row],[Date de signature]],"AAAA")))</f>
        <v>1900</v>
      </c>
      <c r="C719" s="180" t="str">
        <f>IF(ISBLANK(Tableau25[[#This Row],[Date de signature]]),"",UPPER(TEXT(Tableau25[[#This Row],[Date de signature]],"mmm")))</f>
        <v>JANV</v>
      </c>
      <c r="D719" s="62">
        <f>'2. Termes '!C741</f>
        <v>0</v>
      </c>
      <c r="E719" s="82">
        <f>'2. Termes '!F741</f>
        <v>0</v>
      </c>
      <c r="F719" s="63">
        <f>'2. Termes '!G741</f>
        <v>0</v>
      </c>
      <c r="G719" s="80">
        <f>'2. Termes '!H741</f>
        <v>0</v>
      </c>
      <c r="H719" s="80">
        <f>'2. Termes '!I741</f>
        <v>0</v>
      </c>
      <c r="I719" s="64">
        <f>'2. Termes '!J741</f>
        <v>0</v>
      </c>
      <c r="J719" s="65">
        <f>'2. Termes '!U741</f>
        <v>0</v>
      </c>
      <c r="K719" s="70">
        <f>'2. Termes '!V741</f>
        <v>0</v>
      </c>
      <c r="L719" s="66">
        <f>'2. Termes '!W741</f>
        <v>0</v>
      </c>
      <c r="M719" s="66">
        <f>'2. Termes '!Z741</f>
        <v>0</v>
      </c>
      <c r="N719" s="67">
        <f>'2. Termes '!AC741</f>
        <v>0</v>
      </c>
      <c r="O719" s="81">
        <f>'2. Termes '!AJ741</f>
        <v>0</v>
      </c>
      <c r="P719" s="72">
        <f>'2. Termes '!AK741</f>
        <v>0</v>
      </c>
      <c r="Q719" s="71">
        <f>'2. Termes '!AL741</f>
        <v>0</v>
      </c>
      <c r="R719" s="158">
        <f>'2. Termes '!AG741</f>
        <v>0</v>
      </c>
    </row>
    <row r="720" spans="2:18" ht="25" customHeight="1" x14ac:dyDescent="0.35">
      <c r="B720" s="180" t="str">
        <f>IF(ISBLANK(Tableau25[[#This Row],[Date de signature]]),"",UPPER(TEXT(Tableau25[[#This Row],[Date de signature]],"AAAA")))</f>
        <v>1900</v>
      </c>
      <c r="C720" s="180" t="str">
        <f>IF(ISBLANK(Tableau25[[#This Row],[Date de signature]]),"",UPPER(TEXT(Tableau25[[#This Row],[Date de signature]],"mmm")))</f>
        <v>JANV</v>
      </c>
      <c r="D720" s="62">
        <f>'2. Termes '!C742</f>
        <v>0</v>
      </c>
      <c r="E720" s="82">
        <f>'2. Termes '!F742</f>
        <v>0</v>
      </c>
      <c r="F720" s="63">
        <f>'2. Termes '!G742</f>
        <v>0</v>
      </c>
      <c r="G720" s="80">
        <f>'2. Termes '!H742</f>
        <v>0</v>
      </c>
      <c r="H720" s="80">
        <f>'2. Termes '!I742</f>
        <v>0</v>
      </c>
      <c r="I720" s="64">
        <f>'2. Termes '!J742</f>
        <v>0</v>
      </c>
      <c r="J720" s="65">
        <f>'2. Termes '!U742</f>
        <v>0</v>
      </c>
      <c r="K720" s="70">
        <f>'2. Termes '!V742</f>
        <v>0</v>
      </c>
      <c r="L720" s="66">
        <f>'2. Termes '!W742</f>
        <v>0</v>
      </c>
      <c r="M720" s="66">
        <f>'2. Termes '!Z742</f>
        <v>0</v>
      </c>
      <c r="N720" s="67">
        <f>'2. Termes '!AC742</f>
        <v>0</v>
      </c>
      <c r="O720" s="81">
        <f>'2. Termes '!AJ742</f>
        <v>0</v>
      </c>
      <c r="P720" s="72">
        <f>'2. Termes '!AK742</f>
        <v>0</v>
      </c>
      <c r="Q720" s="71">
        <f>'2. Termes '!AL742</f>
        <v>0</v>
      </c>
      <c r="R720" s="158">
        <f>'2. Termes '!AG742</f>
        <v>0</v>
      </c>
    </row>
    <row r="721" spans="2:18" ht="25" customHeight="1" x14ac:dyDescent="0.35">
      <c r="B721" s="180" t="str">
        <f>IF(ISBLANK(Tableau25[[#This Row],[Date de signature]]),"",UPPER(TEXT(Tableau25[[#This Row],[Date de signature]],"AAAA")))</f>
        <v>1900</v>
      </c>
      <c r="C721" s="180" t="str">
        <f>IF(ISBLANK(Tableau25[[#This Row],[Date de signature]]),"",UPPER(TEXT(Tableau25[[#This Row],[Date de signature]],"mmm")))</f>
        <v>JANV</v>
      </c>
      <c r="D721" s="62">
        <f>'2. Termes '!C743</f>
        <v>0</v>
      </c>
      <c r="E721" s="82">
        <f>'2. Termes '!F743</f>
        <v>0</v>
      </c>
      <c r="F721" s="63">
        <f>'2. Termes '!G743</f>
        <v>0</v>
      </c>
      <c r="G721" s="80">
        <f>'2. Termes '!H743</f>
        <v>0</v>
      </c>
      <c r="H721" s="80">
        <f>'2. Termes '!I743</f>
        <v>0</v>
      </c>
      <c r="I721" s="64">
        <f>'2. Termes '!J743</f>
        <v>0</v>
      </c>
      <c r="J721" s="65">
        <f>'2. Termes '!U743</f>
        <v>0</v>
      </c>
      <c r="K721" s="70">
        <f>'2. Termes '!V743</f>
        <v>0</v>
      </c>
      <c r="L721" s="66">
        <f>'2. Termes '!W743</f>
        <v>0</v>
      </c>
      <c r="M721" s="66">
        <f>'2. Termes '!Z743</f>
        <v>0</v>
      </c>
      <c r="N721" s="67">
        <f>'2. Termes '!AC743</f>
        <v>0</v>
      </c>
      <c r="O721" s="81">
        <f>'2. Termes '!AJ743</f>
        <v>0</v>
      </c>
      <c r="P721" s="72">
        <f>'2. Termes '!AK743</f>
        <v>0</v>
      </c>
      <c r="Q721" s="71">
        <f>'2. Termes '!AL743</f>
        <v>0</v>
      </c>
      <c r="R721" s="158">
        <f>'2. Termes '!AG743</f>
        <v>0</v>
      </c>
    </row>
    <row r="722" spans="2:18" ht="25" customHeight="1" x14ac:dyDescent="0.35">
      <c r="B722" s="180" t="str">
        <f>IF(ISBLANK(Tableau25[[#This Row],[Date de signature]]),"",UPPER(TEXT(Tableau25[[#This Row],[Date de signature]],"AAAA")))</f>
        <v>1900</v>
      </c>
      <c r="C722" s="180" t="str">
        <f>IF(ISBLANK(Tableau25[[#This Row],[Date de signature]]),"",UPPER(TEXT(Tableau25[[#This Row],[Date de signature]],"mmm")))</f>
        <v>JANV</v>
      </c>
      <c r="D722" s="62">
        <f>'2. Termes '!C744</f>
        <v>0</v>
      </c>
      <c r="E722" s="82">
        <f>'2. Termes '!F744</f>
        <v>0</v>
      </c>
      <c r="F722" s="63">
        <f>'2. Termes '!G744</f>
        <v>0</v>
      </c>
      <c r="G722" s="80">
        <f>'2. Termes '!H744</f>
        <v>0</v>
      </c>
      <c r="H722" s="80">
        <f>'2. Termes '!I744</f>
        <v>0</v>
      </c>
      <c r="I722" s="64">
        <f>'2. Termes '!J744</f>
        <v>0</v>
      </c>
      <c r="J722" s="65">
        <f>'2. Termes '!U744</f>
        <v>0</v>
      </c>
      <c r="K722" s="70">
        <f>'2. Termes '!V744</f>
        <v>0</v>
      </c>
      <c r="L722" s="66">
        <f>'2. Termes '!W744</f>
        <v>0</v>
      </c>
      <c r="M722" s="66">
        <f>'2. Termes '!Z744</f>
        <v>0</v>
      </c>
      <c r="N722" s="67">
        <f>'2. Termes '!AC744</f>
        <v>0</v>
      </c>
      <c r="O722" s="81">
        <f>'2. Termes '!AJ744</f>
        <v>0</v>
      </c>
      <c r="P722" s="72">
        <f>'2. Termes '!AK744</f>
        <v>0</v>
      </c>
      <c r="Q722" s="71">
        <f>'2. Termes '!AL744</f>
        <v>0</v>
      </c>
      <c r="R722" s="158">
        <f>'2. Termes '!AG744</f>
        <v>0</v>
      </c>
    </row>
    <row r="723" spans="2:18" ht="25" customHeight="1" x14ac:dyDescent="0.35">
      <c r="B723" s="180" t="str">
        <f>IF(ISBLANK(Tableau25[[#This Row],[Date de signature]]),"",UPPER(TEXT(Tableau25[[#This Row],[Date de signature]],"AAAA")))</f>
        <v>1900</v>
      </c>
      <c r="C723" s="180" t="str">
        <f>IF(ISBLANK(Tableau25[[#This Row],[Date de signature]]),"",UPPER(TEXT(Tableau25[[#This Row],[Date de signature]],"mmm")))</f>
        <v>JANV</v>
      </c>
      <c r="D723" s="62">
        <f>'2. Termes '!C745</f>
        <v>0</v>
      </c>
      <c r="E723" s="82">
        <f>'2. Termes '!F745</f>
        <v>0</v>
      </c>
      <c r="F723" s="63">
        <f>'2. Termes '!G745</f>
        <v>0</v>
      </c>
      <c r="G723" s="80">
        <f>'2. Termes '!H745</f>
        <v>0</v>
      </c>
      <c r="H723" s="80">
        <f>'2. Termes '!I745</f>
        <v>0</v>
      </c>
      <c r="I723" s="64">
        <f>'2. Termes '!J745</f>
        <v>0</v>
      </c>
      <c r="J723" s="65">
        <f>'2. Termes '!U745</f>
        <v>0</v>
      </c>
      <c r="K723" s="70">
        <f>'2. Termes '!V745</f>
        <v>0</v>
      </c>
      <c r="L723" s="66">
        <f>'2. Termes '!W745</f>
        <v>0</v>
      </c>
      <c r="M723" s="66">
        <f>'2. Termes '!Z745</f>
        <v>0</v>
      </c>
      <c r="N723" s="67">
        <f>'2. Termes '!AC745</f>
        <v>0</v>
      </c>
      <c r="O723" s="81">
        <f>'2. Termes '!AJ745</f>
        <v>0</v>
      </c>
      <c r="P723" s="72">
        <f>'2. Termes '!AK745</f>
        <v>0</v>
      </c>
      <c r="Q723" s="71">
        <f>'2. Termes '!AL745</f>
        <v>0</v>
      </c>
      <c r="R723" s="158">
        <f>'2. Termes '!AG745</f>
        <v>0</v>
      </c>
    </row>
    <row r="724" spans="2:18" ht="25" customHeight="1" x14ac:dyDescent="0.35">
      <c r="B724" s="180" t="str">
        <f>IF(ISBLANK(Tableau25[[#This Row],[Date de signature]]),"",UPPER(TEXT(Tableau25[[#This Row],[Date de signature]],"AAAA")))</f>
        <v>1900</v>
      </c>
      <c r="C724" s="180" t="str">
        <f>IF(ISBLANK(Tableau25[[#This Row],[Date de signature]]),"",UPPER(TEXT(Tableau25[[#This Row],[Date de signature]],"mmm")))</f>
        <v>JANV</v>
      </c>
      <c r="D724" s="62">
        <f>'2. Termes '!C746</f>
        <v>0</v>
      </c>
      <c r="E724" s="82">
        <f>'2. Termes '!F746</f>
        <v>0</v>
      </c>
      <c r="F724" s="63">
        <f>'2. Termes '!G746</f>
        <v>0</v>
      </c>
      <c r="G724" s="80">
        <f>'2. Termes '!H746</f>
        <v>0</v>
      </c>
      <c r="H724" s="80">
        <f>'2. Termes '!I746</f>
        <v>0</v>
      </c>
      <c r="I724" s="64">
        <f>'2. Termes '!J746</f>
        <v>0</v>
      </c>
      <c r="J724" s="65">
        <f>'2. Termes '!U746</f>
        <v>0</v>
      </c>
      <c r="K724" s="70">
        <f>'2. Termes '!V746</f>
        <v>0</v>
      </c>
      <c r="L724" s="66">
        <f>'2. Termes '!W746</f>
        <v>0</v>
      </c>
      <c r="M724" s="66">
        <f>'2. Termes '!Z746</f>
        <v>0</v>
      </c>
      <c r="N724" s="67">
        <f>'2. Termes '!AC746</f>
        <v>0</v>
      </c>
      <c r="O724" s="81">
        <f>'2. Termes '!AJ746</f>
        <v>0</v>
      </c>
      <c r="P724" s="72">
        <f>'2. Termes '!AK746</f>
        <v>0</v>
      </c>
      <c r="Q724" s="71">
        <f>'2. Termes '!AL746</f>
        <v>0</v>
      </c>
      <c r="R724" s="158">
        <f>'2. Termes '!AG746</f>
        <v>0</v>
      </c>
    </row>
    <row r="725" spans="2:18" ht="25" customHeight="1" x14ac:dyDescent="0.35">
      <c r="B725" s="180" t="str">
        <f>IF(ISBLANK(Tableau25[[#This Row],[Date de signature]]),"",UPPER(TEXT(Tableau25[[#This Row],[Date de signature]],"AAAA")))</f>
        <v>1900</v>
      </c>
      <c r="C725" s="180" t="str">
        <f>IF(ISBLANK(Tableau25[[#This Row],[Date de signature]]),"",UPPER(TEXT(Tableau25[[#This Row],[Date de signature]],"mmm")))</f>
        <v>JANV</v>
      </c>
      <c r="D725" s="62">
        <f>'2. Termes '!C747</f>
        <v>0</v>
      </c>
      <c r="E725" s="82">
        <f>'2. Termes '!F747</f>
        <v>0</v>
      </c>
      <c r="F725" s="63">
        <f>'2. Termes '!G747</f>
        <v>0</v>
      </c>
      <c r="G725" s="80">
        <f>'2. Termes '!H747</f>
        <v>0</v>
      </c>
      <c r="H725" s="80">
        <f>'2. Termes '!I747</f>
        <v>0</v>
      </c>
      <c r="I725" s="64">
        <f>'2. Termes '!J747</f>
        <v>0</v>
      </c>
      <c r="J725" s="65">
        <f>'2. Termes '!U747</f>
        <v>0</v>
      </c>
      <c r="K725" s="70">
        <f>'2. Termes '!V747</f>
        <v>0</v>
      </c>
      <c r="L725" s="66">
        <f>'2. Termes '!W747</f>
        <v>0</v>
      </c>
      <c r="M725" s="66">
        <f>'2. Termes '!Z747</f>
        <v>0</v>
      </c>
      <c r="N725" s="67">
        <f>'2. Termes '!AC747</f>
        <v>0</v>
      </c>
      <c r="O725" s="81">
        <f>'2. Termes '!AJ747</f>
        <v>0</v>
      </c>
      <c r="P725" s="72">
        <f>'2. Termes '!AK747</f>
        <v>0</v>
      </c>
      <c r="Q725" s="71">
        <f>'2. Termes '!AL747</f>
        <v>0</v>
      </c>
      <c r="R725" s="158">
        <f>'2. Termes '!AG747</f>
        <v>0</v>
      </c>
    </row>
    <row r="726" spans="2:18" ht="25" customHeight="1" x14ac:dyDescent="0.35">
      <c r="B726" s="180" t="str">
        <f>IF(ISBLANK(Tableau25[[#This Row],[Date de signature]]),"",UPPER(TEXT(Tableau25[[#This Row],[Date de signature]],"AAAA")))</f>
        <v>1900</v>
      </c>
      <c r="C726" s="180" t="str">
        <f>IF(ISBLANK(Tableau25[[#This Row],[Date de signature]]),"",UPPER(TEXT(Tableau25[[#This Row],[Date de signature]],"mmm")))</f>
        <v>JANV</v>
      </c>
      <c r="D726" s="62">
        <f>'2. Termes '!C748</f>
        <v>0</v>
      </c>
      <c r="E726" s="82">
        <f>'2. Termes '!F748</f>
        <v>0</v>
      </c>
      <c r="F726" s="63">
        <f>'2. Termes '!G748</f>
        <v>0</v>
      </c>
      <c r="G726" s="80">
        <f>'2. Termes '!H748</f>
        <v>0</v>
      </c>
      <c r="H726" s="80">
        <f>'2. Termes '!I748</f>
        <v>0</v>
      </c>
      <c r="I726" s="64">
        <f>'2. Termes '!J748</f>
        <v>0</v>
      </c>
      <c r="J726" s="65">
        <f>'2. Termes '!U748</f>
        <v>0</v>
      </c>
      <c r="K726" s="70">
        <f>'2. Termes '!V748</f>
        <v>0</v>
      </c>
      <c r="L726" s="66">
        <f>'2. Termes '!W748</f>
        <v>0</v>
      </c>
      <c r="M726" s="66">
        <f>'2. Termes '!Z748</f>
        <v>0</v>
      </c>
      <c r="N726" s="67">
        <f>'2. Termes '!AC748</f>
        <v>0</v>
      </c>
      <c r="O726" s="81">
        <f>'2. Termes '!AJ748</f>
        <v>0</v>
      </c>
      <c r="P726" s="72">
        <f>'2. Termes '!AK748</f>
        <v>0</v>
      </c>
      <c r="Q726" s="71">
        <f>'2. Termes '!AL748</f>
        <v>0</v>
      </c>
      <c r="R726" s="158">
        <f>'2. Termes '!AG748</f>
        <v>0</v>
      </c>
    </row>
    <row r="727" spans="2:18" ht="25" customHeight="1" x14ac:dyDescent="0.35">
      <c r="B727" s="180" t="str">
        <f>IF(ISBLANK(Tableau25[[#This Row],[Date de signature]]),"",UPPER(TEXT(Tableau25[[#This Row],[Date de signature]],"AAAA")))</f>
        <v>1900</v>
      </c>
      <c r="C727" s="180" t="str">
        <f>IF(ISBLANK(Tableau25[[#This Row],[Date de signature]]),"",UPPER(TEXT(Tableau25[[#This Row],[Date de signature]],"mmm")))</f>
        <v>JANV</v>
      </c>
      <c r="D727" s="62">
        <f>'2. Termes '!C749</f>
        <v>0</v>
      </c>
      <c r="E727" s="82">
        <f>'2. Termes '!F749</f>
        <v>0</v>
      </c>
      <c r="F727" s="63">
        <f>'2. Termes '!G749</f>
        <v>0</v>
      </c>
      <c r="G727" s="80">
        <f>'2. Termes '!H749</f>
        <v>0</v>
      </c>
      <c r="H727" s="80">
        <f>'2. Termes '!I749</f>
        <v>0</v>
      </c>
      <c r="I727" s="64">
        <f>'2. Termes '!J749</f>
        <v>0</v>
      </c>
      <c r="J727" s="65">
        <f>'2. Termes '!U749</f>
        <v>0</v>
      </c>
      <c r="K727" s="70">
        <f>'2. Termes '!V749</f>
        <v>0</v>
      </c>
      <c r="L727" s="66">
        <f>'2. Termes '!W749</f>
        <v>0</v>
      </c>
      <c r="M727" s="66">
        <f>'2. Termes '!Z749</f>
        <v>0</v>
      </c>
      <c r="N727" s="67">
        <f>'2. Termes '!AC749</f>
        <v>0</v>
      </c>
      <c r="O727" s="81">
        <f>'2. Termes '!AJ749</f>
        <v>0</v>
      </c>
      <c r="P727" s="72">
        <f>'2. Termes '!AK749</f>
        <v>0</v>
      </c>
      <c r="Q727" s="71">
        <f>'2. Termes '!AL749</f>
        <v>0</v>
      </c>
      <c r="R727" s="158">
        <f>'2. Termes '!AG749</f>
        <v>0</v>
      </c>
    </row>
    <row r="728" spans="2:18" ht="25" customHeight="1" x14ac:dyDescent="0.35">
      <c r="B728" s="180" t="str">
        <f>IF(ISBLANK(Tableau25[[#This Row],[Date de signature]]),"",UPPER(TEXT(Tableau25[[#This Row],[Date de signature]],"AAAA")))</f>
        <v>1900</v>
      </c>
      <c r="C728" s="180" t="str">
        <f>IF(ISBLANK(Tableau25[[#This Row],[Date de signature]]),"",UPPER(TEXT(Tableau25[[#This Row],[Date de signature]],"mmm")))</f>
        <v>JANV</v>
      </c>
      <c r="D728" s="62">
        <f>'2. Termes '!C750</f>
        <v>0</v>
      </c>
      <c r="E728" s="82">
        <f>'2. Termes '!F750</f>
        <v>0</v>
      </c>
      <c r="F728" s="63">
        <f>'2. Termes '!G750</f>
        <v>0</v>
      </c>
      <c r="G728" s="80">
        <f>'2. Termes '!H750</f>
        <v>0</v>
      </c>
      <c r="H728" s="80">
        <f>'2. Termes '!I750</f>
        <v>0</v>
      </c>
      <c r="I728" s="64">
        <f>'2. Termes '!J750</f>
        <v>0</v>
      </c>
      <c r="J728" s="65">
        <f>'2. Termes '!U750</f>
        <v>0</v>
      </c>
      <c r="K728" s="70">
        <f>'2. Termes '!V750</f>
        <v>0</v>
      </c>
      <c r="L728" s="66">
        <f>'2. Termes '!W750</f>
        <v>0</v>
      </c>
      <c r="M728" s="66">
        <f>'2. Termes '!Z750</f>
        <v>0</v>
      </c>
      <c r="N728" s="67">
        <f>'2. Termes '!AC750</f>
        <v>0</v>
      </c>
      <c r="O728" s="81">
        <f>'2. Termes '!AJ750</f>
        <v>0</v>
      </c>
      <c r="P728" s="72">
        <f>'2. Termes '!AK750</f>
        <v>0</v>
      </c>
      <c r="Q728" s="71">
        <f>'2. Termes '!AL750</f>
        <v>0</v>
      </c>
      <c r="R728" s="158">
        <f>'2. Termes '!AG750</f>
        <v>0</v>
      </c>
    </row>
    <row r="729" spans="2:18" ht="25" customHeight="1" x14ac:dyDescent="0.35">
      <c r="B729" s="180" t="str">
        <f>IF(ISBLANK(Tableau25[[#This Row],[Date de signature]]),"",UPPER(TEXT(Tableau25[[#This Row],[Date de signature]],"AAAA")))</f>
        <v>1900</v>
      </c>
      <c r="C729" s="180" t="str">
        <f>IF(ISBLANK(Tableau25[[#This Row],[Date de signature]]),"",UPPER(TEXT(Tableau25[[#This Row],[Date de signature]],"mmm")))</f>
        <v>JANV</v>
      </c>
      <c r="D729" s="62">
        <f>'2. Termes '!C751</f>
        <v>0</v>
      </c>
      <c r="E729" s="82">
        <f>'2. Termes '!F751</f>
        <v>0</v>
      </c>
      <c r="F729" s="63">
        <f>'2. Termes '!G751</f>
        <v>0</v>
      </c>
      <c r="G729" s="80">
        <f>'2. Termes '!H751</f>
        <v>0</v>
      </c>
      <c r="H729" s="80">
        <f>'2. Termes '!I751</f>
        <v>0</v>
      </c>
      <c r="I729" s="64">
        <f>'2. Termes '!J751</f>
        <v>0</v>
      </c>
      <c r="J729" s="65">
        <f>'2. Termes '!U751</f>
        <v>0</v>
      </c>
      <c r="K729" s="70">
        <f>'2. Termes '!V751</f>
        <v>0</v>
      </c>
      <c r="L729" s="66">
        <f>'2. Termes '!W751</f>
        <v>0</v>
      </c>
      <c r="M729" s="66">
        <f>'2. Termes '!Z751</f>
        <v>0</v>
      </c>
      <c r="N729" s="67">
        <f>'2. Termes '!AC751</f>
        <v>0</v>
      </c>
      <c r="O729" s="81">
        <f>'2. Termes '!AJ751</f>
        <v>0</v>
      </c>
      <c r="P729" s="72">
        <f>'2. Termes '!AK751</f>
        <v>0</v>
      </c>
      <c r="Q729" s="71">
        <f>'2. Termes '!AL751</f>
        <v>0</v>
      </c>
      <c r="R729" s="158">
        <f>'2. Termes '!AG751</f>
        <v>0</v>
      </c>
    </row>
    <row r="730" spans="2:18" ht="25" customHeight="1" x14ac:dyDescent="0.35">
      <c r="B730" s="180" t="str">
        <f>IF(ISBLANK(Tableau25[[#This Row],[Date de signature]]),"",UPPER(TEXT(Tableau25[[#This Row],[Date de signature]],"AAAA")))</f>
        <v>1900</v>
      </c>
      <c r="C730" s="180" t="str">
        <f>IF(ISBLANK(Tableau25[[#This Row],[Date de signature]]),"",UPPER(TEXT(Tableau25[[#This Row],[Date de signature]],"mmm")))</f>
        <v>JANV</v>
      </c>
      <c r="D730" s="62">
        <f>'2. Termes '!C752</f>
        <v>0</v>
      </c>
      <c r="E730" s="82">
        <f>'2. Termes '!F752</f>
        <v>0</v>
      </c>
      <c r="F730" s="63">
        <f>'2. Termes '!G752</f>
        <v>0</v>
      </c>
      <c r="G730" s="80">
        <f>'2. Termes '!H752</f>
        <v>0</v>
      </c>
      <c r="H730" s="80">
        <f>'2. Termes '!I752</f>
        <v>0</v>
      </c>
      <c r="I730" s="64">
        <f>'2. Termes '!J752</f>
        <v>0</v>
      </c>
      <c r="J730" s="65">
        <f>'2. Termes '!U752</f>
        <v>0</v>
      </c>
      <c r="K730" s="70">
        <f>'2. Termes '!V752</f>
        <v>0</v>
      </c>
      <c r="L730" s="66">
        <f>'2. Termes '!W752</f>
        <v>0</v>
      </c>
      <c r="M730" s="66">
        <f>'2. Termes '!Z752</f>
        <v>0</v>
      </c>
      <c r="N730" s="67">
        <f>'2. Termes '!AC752</f>
        <v>0</v>
      </c>
      <c r="O730" s="81">
        <f>'2. Termes '!AJ752</f>
        <v>0</v>
      </c>
      <c r="P730" s="72">
        <f>'2. Termes '!AK752</f>
        <v>0</v>
      </c>
      <c r="Q730" s="71">
        <f>'2. Termes '!AL752</f>
        <v>0</v>
      </c>
      <c r="R730" s="158">
        <f>'2. Termes '!AG752</f>
        <v>0</v>
      </c>
    </row>
    <row r="731" spans="2:18" ht="25" customHeight="1" x14ac:dyDescent="0.35">
      <c r="B731" s="180" t="str">
        <f>IF(ISBLANK(Tableau25[[#This Row],[Date de signature]]),"",UPPER(TEXT(Tableau25[[#This Row],[Date de signature]],"AAAA")))</f>
        <v>1900</v>
      </c>
      <c r="C731" s="180" t="str">
        <f>IF(ISBLANK(Tableau25[[#This Row],[Date de signature]]),"",UPPER(TEXT(Tableau25[[#This Row],[Date de signature]],"mmm")))</f>
        <v>JANV</v>
      </c>
      <c r="D731" s="62">
        <f>'2. Termes '!C753</f>
        <v>0</v>
      </c>
      <c r="E731" s="82">
        <f>'2. Termes '!F753</f>
        <v>0</v>
      </c>
      <c r="F731" s="63">
        <f>'2. Termes '!G753</f>
        <v>0</v>
      </c>
      <c r="G731" s="80">
        <f>'2. Termes '!H753</f>
        <v>0</v>
      </c>
      <c r="H731" s="80">
        <f>'2. Termes '!I753</f>
        <v>0</v>
      </c>
      <c r="I731" s="64">
        <f>'2. Termes '!J753</f>
        <v>0</v>
      </c>
      <c r="J731" s="65">
        <f>'2. Termes '!U753</f>
        <v>0</v>
      </c>
      <c r="K731" s="70">
        <f>'2. Termes '!V753</f>
        <v>0</v>
      </c>
      <c r="L731" s="66">
        <f>'2. Termes '!W753</f>
        <v>0</v>
      </c>
      <c r="M731" s="66">
        <f>'2. Termes '!Z753</f>
        <v>0</v>
      </c>
      <c r="N731" s="67">
        <f>'2. Termes '!AC753</f>
        <v>0</v>
      </c>
      <c r="O731" s="81">
        <f>'2. Termes '!AJ753</f>
        <v>0</v>
      </c>
      <c r="P731" s="72">
        <f>'2. Termes '!AK753</f>
        <v>0</v>
      </c>
      <c r="Q731" s="71">
        <f>'2. Termes '!AL753</f>
        <v>0</v>
      </c>
      <c r="R731" s="158">
        <f>'2. Termes '!AG753</f>
        <v>0</v>
      </c>
    </row>
    <row r="732" spans="2:18" ht="25" customHeight="1" x14ac:dyDescent="0.35">
      <c r="B732" s="180" t="str">
        <f>IF(ISBLANK(Tableau25[[#This Row],[Date de signature]]),"",UPPER(TEXT(Tableau25[[#This Row],[Date de signature]],"AAAA")))</f>
        <v>1900</v>
      </c>
      <c r="C732" s="180" t="str">
        <f>IF(ISBLANK(Tableau25[[#This Row],[Date de signature]]),"",UPPER(TEXT(Tableau25[[#This Row],[Date de signature]],"mmm")))</f>
        <v>JANV</v>
      </c>
      <c r="D732" s="62">
        <f>'2. Termes '!C754</f>
        <v>0</v>
      </c>
      <c r="E732" s="82">
        <f>'2. Termes '!F754</f>
        <v>0</v>
      </c>
      <c r="F732" s="63">
        <f>'2. Termes '!G754</f>
        <v>0</v>
      </c>
      <c r="G732" s="80">
        <f>'2. Termes '!H754</f>
        <v>0</v>
      </c>
      <c r="H732" s="80">
        <f>'2. Termes '!I754</f>
        <v>0</v>
      </c>
      <c r="I732" s="64">
        <f>'2. Termes '!J754</f>
        <v>0</v>
      </c>
      <c r="J732" s="65">
        <f>'2. Termes '!U754</f>
        <v>0</v>
      </c>
      <c r="K732" s="70">
        <f>'2. Termes '!V754</f>
        <v>0</v>
      </c>
      <c r="L732" s="66">
        <f>'2. Termes '!W754</f>
        <v>0</v>
      </c>
      <c r="M732" s="66">
        <f>'2. Termes '!Z754</f>
        <v>0</v>
      </c>
      <c r="N732" s="67">
        <f>'2. Termes '!AC754</f>
        <v>0</v>
      </c>
      <c r="O732" s="81">
        <f>'2. Termes '!AJ754</f>
        <v>0</v>
      </c>
      <c r="P732" s="72">
        <f>'2. Termes '!AK754</f>
        <v>0</v>
      </c>
      <c r="Q732" s="71">
        <f>'2. Termes '!AL754</f>
        <v>0</v>
      </c>
      <c r="R732" s="158">
        <f>'2. Termes '!AG754</f>
        <v>0</v>
      </c>
    </row>
    <row r="733" spans="2:18" ht="25" customHeight="1" x14ac:dyDescent="0.35">
      <c r="B733" s="180" t="str">
        <f>IF(ISBLANK(Tableau25[[#This Row],[Date de signature]]),"",UPPER(TEXT(Tableau25[[#This Row],[Date de signature]],"AAAA")))</f>
        <v>1900</v>
      </c>
      <c r="C733" s="180" t="str">
        <f>IF(ISBLANK(Tableau25[[#This Row],[Date de signature]]),"",UPPER(TEXT(Tableau25[[#This Row],[Date de signature]],"mmm")))</f>
        <v>JANV</v>
      </c>
      <c r="D733" s="62">
        <f>'2. Termes '!C755</f>
        <v>0</v>
      </c>
      <c r="E733" s="82">
        <f>'2. Termes '!F755</f>
        <v>0</v>
      </c>
      <c r="F733" s="63">
        <f>'2. Termes '!G755</f>
        <v>0</v>
      </c>
      <c r="G733" s="80">
        <f>'2. Termes '!H755</f>
        <v>0</v>
      </c>
      <c r="H733" s="80">
        <f>'2. Termes '!I755</f>
        <v>0</v>
      </c>
      <c r="I733" s="64">
        <f>'2. Termes '!J755</f>
        <v>0</v>
      </c>
      <c r="J733" s="65">
        <f>'2. Termes '!U755</f>
        <v>0</v>
      </c>
      <c r="K733" s="70">
        <f>'2. Termes '!V755</f>
        <v>0</v>
      </c>
      <c r="L733" s="66">
        <f>'2. Termes '!W755</f>
        <v>0</v>
      </c>
      <c r="M733" s="66">
        <f>'2. Termes '!Z755</f>
        <v>0</v>
      </c>
      <c r="N733" s="67">
        <f>'2. Termes '!AC755</f>
        <v>0</v>
      </c>
      <c r="O733" s="81">
        <f>'2. Termes '!AJ755</f>
        <v>0</v>
      </c>
      <c r="P733" s="72">
        <f>'2. Termes '!AK755</f>
        <v>0</v>
      </c>
      <c r="Q733" s="71">
        <f>'2. Termes '!AL755</f>
        <v>0</v>
      </c>
      <c r="R733" s="158">
        <f>'2. Termes '!AG755</f>
        <v>0</v>
      </c>
    </row>
    <row r="734" spans="2:18" ht="25" customHeight="1" x14ac:dyDescent="0.35">
      <c r="B734" s="180" t="str">
        <f>IF(ISBLANK(Tableau25[[#This Row],[Date de signature]]),"",UPPER(TEXT(Tableau25[[#This Row],[Date de signature]],"AAAA")))</f>
        <v>1900</v>
      </c>
      <c r="C734" s="180" t="str">
        <f>IF(ISBLANK(Tableau25[[#This Row],[Date de signature]]),"",UPPER(TEXT(Tableau25[[#This Row],[Date de signature]],"mmm")))</f>
        <v>JANV</v>
      </c>
      <c r="D734" s="62">
        <f>'2. Termes '!C756</f>
        <v>0</v>
      </c>
      <c r="E734" s="82">
        <f>'2. Termes '!F756</f>
        <v>0</v>
      </c>
      <c r="F734" s="63">
        <f>'2. Termes '!G756</f>
        <v>0</v>
      </c>
      <c r="G734" s="80">
        <f>'2. Termes '!H756</f>
        <v>0</v>
      </c>
      <c r="H734" s="80">
        <f>'2. Termes '!I756</f>
        <v>0</v>
      </c>
      <c r="I734" s="64">
        <f>'2. Termes '!J756</f>
        <v>0</v>
      </c>
      <c r="J734" s="65">
        <f>'2. Termes '!U756</f>
        <v>0</v>
      </c>
      <c r="K734" s="70">
        <f>'2. Termes '!V756</f>
        <v>0</v>
      </c>
      <c r="L734" s="66">
        <f>'2. Termes '!W756</f>
        <v>0</v>
      </c>
      <c r="M734" s="66">
        <f>'2. Termes '!Z756</f>
        <v>0</v>
      </c>
      <c r="N734" s="67">
        <f>'2. Termes '!AC756</f>
        <v>0</v>
      </c>
      <c r="O734" s="81">
        <f>'2. Termes '!AJ756</f>
        <v>0</v>
      </c>
      <c r="P734" s="72">
        <f>'2. Termes '!AK756</f>
        <v>0</v>
      </c>
      <c r="Q734" s="71">
        <f>'2. Termes '!AL756</f>
        <v>0</v>
      </c>
      <c r="R734" s="158">
        <f>'2. Termes '!AG756</f>
        <v>0</v>
      </c>
    </row>
    <row r="735" spans="2:18" ht="25" customHeight="1" x14ac:dyDescent="0.35">
      <c r="B735" s="180" t="str">
        <f>IF(ISBLANK(Tableau25[[#This Row],[Date de signature]]),"",UPPER(TEXT(Tableau25[[#This Row],[Date de signature]],"AAAA")))</f>
        <v>1900</v>
      </c>
      <c r="C735" s="180" t="str">
        <f>IF(ISBLANK(Tableau25[[#This Row],[Date de signature]]),"",UPPER(TEXT(Tableau25[[#This Row],[Date de signature]],"mmm")))</f>
        <v>JANV</v>
      </c>
      <c r="D735" s="62">
        <f>'2. Termes '!C757</f>
        <v>0</v>
      </c>
      <c r="E735" s="82">
        <f>'2. Termes '!F757</f>
        <v>0</v>
      </c>
      <c r="F735" s="63">
        <f>'2. Termes '!G757</f>
        <v>0</v>
      </c>
      <c r="G735" s="80">
        <f>'2. Termes '!H757</f>
        <v>0</v>
      </c>
      <c r="H735" s="80">
        <f>'2. Termes '!I757</f>
        <v>0</v>
      </c>
      <c r="I735" s="64">
        <f>'2. Termes '!J757</f>
        <v>0</v>
      </c>
      <c r="J735" s="65">
        <f>'2. Termes '!U757</f>
        <v>0</v>
      </c>
      <c r="K735" s="70">
        <f>'2. Termes '!V757</f>
        <v>0</v>
      </c>
      <c r="L735" s="66">
        <f>'2. Termes '!W757</f>
        <v>0</v>
      </c>
      <c r="M735" s="66">
        <f>'2. Termes '!Z757</f>
        <v>0</v>
      </c>
      <c r="N735" s="67">
        <f>'2. Termes '!AC757</f>
        <v>0</v>
      </c>
      <c r="O735" s="81">
        <f>'2. Termes '!AJ757</f>
        <v>0</v>
      </c>
      <c r="P735" s="72">
        <f>'2. Termes '!AK757</f>
        <v>0</v>
      </c>
      <c r="Q735" s="71">
        <f>'2. Termes '!AL757</f>
        <v>0</v>
      </c>
      <c r="R735" s="158">
        <f>'2. Termes '!AG757</f>
        <v>0</v>
      </c>
    </row>
    <row r="736" spans="2:18" ht="25" customHeight="1" x14ac:dyDescent="0.35">
      <c r="B736" s="180" t="str">
        <f>IF(ISBLANK(Tableau25[[#This Row],[Date de signature]]),"",UPPER(TEXT(Tableau25[[#This Row],[Date de signature]],"AAAA")))</f>
        <v>1900</v>
      </c>
      <c r="C736" s="180" t="str">
        <f>IF(ISBLANK(Tableau25[[#This Row],[Date de signature]]),"",UPPER(TEXT(Tableau25[[#This Row],[Date de signature]],"mmm")))</f>
        <v>JANV</v>
      </c>
      <c r="D736" s="62">
        <f>'2. Termes '!C758</f>
        <v>0</v>
      </c>
      <c r="E736" s="82">
        <f>'2. Termes '!F758</f>
        <v>0</v>
      </c>
      <c r="F736" s="63">
        <f>'2. Termes '!G758</f>
        <v>0</v>
      </c>
      <c r="G736" s="80">
        <f>'2. Termes '!H758</f>
        <v>0</v>
      </c>
      <c r="H736" s="80">
        <f>'2. Termes '!I758</f>
        <v>0</v>
      </c>
      <c r="I736" s="64">
        <f>'2. Termes '!J758</f>
        <v>0</v>
      </c>
      <c r="J736" s="65">
        <f>'2. Termes '!U758</f>
        <v>0</v>
      </c>
      <c r="K736" s="70">
        <f>'2. Termes '!V758</f>
        <v>0</v>
      </c>
      <c r="L736" s="66">
        <f>'2. Termes '!W758</f>
        <v>0</v>
      </c>
      <c r="M736" s="66">
        <f>'2. Termes '!Z758</f>
        <v>0</v>
      </c>
      <c r="N736" s="67">
        <f>'2. Termes '!AC758</f>
        <v>0</v>
      </c>
      <c r="O736" s="81">
        <f>'2. Termes '!AJ758</f>
        <v>0</v>
      </c>
      <c r="P736" s="72">
        <f>'2. Termes '!AK758</f>
        <v>0</v>
      </c>
      <c r="Q736" s="71">
        <f>'2. Termes '!AL758</f>
        <v>0</v>
      </c>
      <c r="R736" s="158">
        <f>'2. Termes '!AG758</f>
        <v>0</v>
      </c>
    </row>
    <row r="737" spans="2:18" ht="25" customHeight="1" x14ac:dyDescent="0.35">
      <c r="B737" s="180" t="str">
        <f>IF(ISBLANK(Tableau25[[#This Row],[Date de signature]]),"",UPPER(TEXT(Tableau25[[#This Row],[Date de signature]],"AAAA")))</f>
        <v>1900</v>
      </c>
      <c r="C737" s="180" t="str">
        <f>IF(ISBLANK(Tableau25[[#This Row],[Date de signature]]),"",UPPER(TEXT(Tableau25[[#This Row],[Date de signature]],"mmm")))</f>
        <v>JANV</v>
      </c>
      <c r="D737" s="62">
        <f>'2. Termes '!C759</f>
        <v>0</v>
      </c>
      <c r="E737" s="82">
        <f>'2. Termes '!F759</f>
        <v>0</v>
      </c>
      <c r="F737" s="63">
        <f>'2. Termes '!G759</f>
        <v>0</v>
      </c>
      <c r="G737" s="80">
        <f>'2. Termes '!H759</f>
        <v>0</v>
      </c>
      <c r="H737" s="80">
        <f>'2. Termes '!I759</f>
        <v>0</v>
      </c>
      <c r="I737" s="64">
        <f>'2. Termes '!J759</f>
        <v>0</v>
      </c>
      <c r="J737" s="65">
        <f>'2. Termes '!U759</f>
        <v>0</v>
      </c>
      <c r="K737" s="70">
        <f>'2. Termes '!V759</f>
        <v>0</v>
      </c>
      <c r="L737" s="66">
        <f>'2. Termes '!W759</f>
        <v>0</v>
      </c>
      <c r="M737" s="66">
        <f>'2. Termes '!Z759</f>
        <v>0</v>
      </c>
      <c r="N737" s="67">
        <f>'2. Termes '!AC759</f>
        <v>0</v>
      </c>
      <c r="O737" s="81">
        <f>'2. Termes '!AJ759</f>
        <v>0</v>
      </c>
      <c r="P737" s="72">
        <f>'2. Termes '!AK759</f>
        <v>0</v>
      </c>
      <c r="Q737" s="71">
        <f>'2. Termes '!AL759</f>
        <v>0</v>
      </c>
      <c r="R737" s="158">
        <f>'2. Termes '!AG759</f>
        <v>0</v>
      </c>
    </row>
    <row r="738" spans="2:18" ht="25" customHeight="1" x14ac:dyDescent="0.35">
      <c r="B738" s="180" t="str">
        <f>IF(ISBLANK(Tableau25[[#This Row],[Date de signature]]),"",UPPER(TEXT(Tableau25[[#This Row],[Date de signature]],"AAAA")))</f>
        <v>1900</v>
      </c>
      <c r="C738" s="180" t="str">
        <f>IF(ISBLANK(Tableau25[[#This Row],[Date de signature]]),"",UPPER(TEXT(Tableau25[[#This Row],[Date de signature]],"mmm")))</f>
        <v>JANV</v>
      </c>
      <c r="D738" s="62">
        <f>'2. Termes '!C760</f>
        <v>0</v>
      </c>
      <c r="E738" s="82">
        <f>'2. Termes '!F760</f>
        <v>0</v>
      </c>
      <c r="F738" s="63">
        <f>'2. Termes '!G760</f>
        <v>0</v>
      </c>
      <c r="G738" s="80">
        <f>'2. Termes '!H760</f>
        <v>0</v>
      </c>
      <c r="H738" s="80">
        <f>'2. Termes '!I760</f>
        <v>0</v>
      </c>
      <c r="I738" s="64">
        <f>'2. Termes '!J760</f>
        <v>0</v>
      </c>
      <c r="J738" s="65">
        <f>'2. Termes '!U760</f>
        <v>0</v>
      </c>
      <c r="K738" s="70">
        <f>'2. Termes '!V760</f>
        <v>0</v>
      </c>
      <c r="L738" s="66">
        <f>'2. Termes '!W760</f>
        <v>0</v>
      </c>
      <c r="M738" s="66">
        <f>'2. Termes '!Z760</f>
        <v>0</v>
      </c>
      <c r="N738" s="67">
        <f>'2. Termes '!AC760</f>
        <v>0</v>
      </c>
      <c r="O738" s="81">
        <f>'2. Termes '!AJ760</f>
        <v>0</v>
      </c>
      <c r="P738" s="72">
        <f>'2. Termes '!AK760</f>
        <v>0</v>
      </c>
      <c r="Q738" s="71">
        <f>'2. Termes '!AL760</f>
        <v>0</v>
      </c>
      <c r="R738" s="158">
        <f>'2. Termes '!AG760</f>
        <v>0</v>
      </c>
    </row>
    <row r="739" spans="2:18" ht="25" customHeight="1" x14ac:dyDescent="0.35">
      <c r="B739" s="180" t="str">
        <f>IF(ISBLANK(Tableau25[[#This Row],[Date de signature]]),"",UPPER(TEXT(Tableau25[[#This Row],[Date de signature]],"AAAA")))</f>
        <v>1900</v>
      </c>
      <c r="C739" s="180" t="str">
        <f>IF(ISBLANK(Tableau25[[#This Row],[Date de signature]]),"",UPPER(TEXT(Tableau25[[#This Row],[Date de signature]],"mmm")))</f>
        <v>JANV</v>
      </c>
      <c r="D739" s="62">
        <f>'2. Termes '!C761</f>
        <v>0</v>
      </c>
      <c r="E739" s="82">
        <f>'2. Termes '!F761</f>
        <v>0</v>
      </c>
      <c r="F739" s="63">
        <f>'2. Termes '!G761</f>
        <v>0</v>
      </c>
      <c r="G739" s="80">
        <f>'2. Termes '!H761</f>
        <v>0</v>
      </c>
      <c r="H739" s="80">
        <f>'2. Termes '!I761</f>
        <v>0</v>
      </c>
      <c r="I739" s="64">
        <f>'2. Termes '!J761</f>
        <v>0</v>
      </c>
      <c r="J739" s="65">
        <f>'2. Termes '!U761</f>
        <v>0</v>
      </c>
      <c r="K739" s="70">
        <f>'2. Termes '!V761</f>
        <v>0</v>
      </c>
      <c r="L739" s="66">
        <f>'2. Termes '!W761</f>
        <v>0</v>
      </c>
      <c r="M739" s="66">
        <f>'2. Termes '!Z761</f>
        <v>0</v>
      </c>
      <c r="N739" s="67">
        <f>'2. Termes '!AC761</f>
        <v>0</v>
      </c>
      <c r="O739" s="81">
        <f>'2. Termes '!AJ761</f>
        <v>0</v>
      </c>
      <c r="P739" s="72">
        <f>'2. Termes '!AK761</f>
        <v>0</v>
      </c>
      <c r="Q739" s="71">
        <f>'2. Termes '!AL761</f>
        <v>0</v>
      </c>
      <c r="R739" s="158">
        <f>'2. Termes '!AG761</f>
        <v>0</v>
      </c>
    </row>
    <row r="740" spans="2:18" ht="25" customHeight="1" x14ac:dyDescent="0.35">
      <c r="B740" s="180" t="str">
        <f>IF(ISBLANK(Tableau25[[#This Row],[Date de signature]]),"",UPPER(TEXT(Tableau25[[#This Row],[Date de signature]],"AAAA")))</f>
        <v>1900</v>
      </c>
      <c r="C740" s="180" t="str">
        <f>IF(ISBLANK(Tableau25[[#This Row],[Date de signature]]),"",UPPER(TEXT(Tableau25[[#This Row],[Date de signature]],"mmm")))</f>
        <v>JANV</v>
      </c>
      <c r="D740" s="62">
        <f>'2. Termes '!C762</f>
        <v>0</v>
      </c>
      <c r="E740" s="82">
        <f>'2. Termes '!F762</f>
        <v>0</v>
      </c>
      <c r="F740" s="63">
        <f>'2. Termes '!G762</f>
        <v>0</v>
      </c>
      <c r="G740" s="80">
        <f>'2. Termes '!H762</f>
        <v>0</v>
      </c>
      <c r="H740" s="80">
        <f>'2. Termes '!I762</f>
        <v>0</v>
      </c>
      <c r="I740" s="64">
        <f>'2. Termes '!J762</f>
        <v>0</v>
      </c>
      <c r="J740" s="65">
        <f>'2. Termes '!U762</f>
        <v>0</v>
      </c>
      <c r="K740" s="70">
        <f>'2. Termes '!V762</f>
        <v>0</v>
      </c>
      <c r="L740" s="66">
        <f>'2. Termes '!W762</f>
        <v>0</v>
      </c>
      <c r="M740" s="66">
        <f>'2. Termes '!Z762</f>
        <v>0</v>
      </c>
      <c r="N740" s="67">
        <f>'2. Termes '!AC762</f>
        <v>0</v>
      </c>
      <c r="O740" s="81">
        <f>'2. Termes '!AJ762</f>
        <v>0</v>
      </c>
      <c r="P740" s="72">
        <f>'2. Termes '!AK762</f>
        <v>0</v>
      </c>
      <c r="Q740" s="71">
        <f>'2. Termes '!AL762</f>
        <v>0</v>
      </c>
      <c r="R740" s="158">
        <f>'2. Termes '!AG762</f>
        <v>0</v>
      </c>
    </row>
    <row r="741" spans="2:18" ht="25" customHeight="1" x14ac:dyDescent="0.35">
      <c r="B741" s="180" t="str">
        <f>IF(ISBLANK(Tableau25[[#This Row],[Date de signature]]),"",UPPER(TEXT(Tableau25[[#This Row],[Date de signature]],"AAAA")))</f>
        <v>1900</v>
      </c>
      <c r="C741" s="180" t="str">
        <f>IF(ISBLANK(Tableau25[[#This Row],[Date de signature]]),"",UPPER(TEXT(Tableau25[[#This Row],[Date de signature]],"mmm")))</f>
        <v>JANV</v>
      </c>
      <c r="D741" s="62">
        <f>'2. Termes '!C763</f>
        <v>0</v>
      </c>
      <c r="E741" s="82">
        <f>'2. Termes '!F763</f>
        <v>0</v>
      </c>
      <c r="F741" s="63">
        <f>'2. Termes '!G763</f>
        <v>0</v>
      </c>
      <c r="G741" s="80">
        <f>'2. Termes '!H763</f>
        <v>0</v>
      </c>
      <c r="H741" s="80">
        <f>'2. Termes '!I763</f>
        <v>0</v>
      </c>
      <c r="I741" s="64">
        <f>'2. Termes '!J763</f>
        <v>0</v>
      </c>
      <c r="J741" s="65">
        <f>'2. Termes '!U763</f>
        <v>0</v>
      </c>
      <c r="K741" s="70">
        <f>'2. Termes '!V763</f>
        <v>0</v>
      </c>
      <c r="L741" s="66">
        <f>'2. Termes '!W763</f>
        <v>0</v>
      </c>
      <c r="M741" s="66">
        <f>'2. Termes '!Z763</f>
        <v>0</v>
      </c>
      <c r="N741" s="67">
        <f>'2. Termes '!AC763</f>
        <v>0</v>
      </c>
      <c r="O741" s="81">
        <f>'2. Termes '!AJ763</f>
        <v>0</v>
      </c>
      <c r="P741" s="72">
        <f>'2. Termes '!AK763</f>
        <v>0</v>
      </c>
      <c r="Q741" s="71">
        <f>'2. Termes '!AL763</f>
        <v>0</v>
      </c>
      <c r="R741" s="158">
        <f>'2. Termes '!AG763</f>
        <v>0</v>
      </c>
    </row>
    <row r="742" spans="2:18" ht="25" customHeight="1" x14ac:dyDescent="0.35">
      <c r="B742" s="180" t="str">
        <f>IF(ISBLANK(Tableau25[[#This Row],[Date de signature]]),"",UPPER(TEXT(Tableau25[[#This Row],[Date de signature]],"AAAA")))</f>
        <v>1900</v>
      </c>
      <c r="C742" s="180" t="str">
        <f>IF(ISBLANK(Tableau25[[#This Row],[Date de signature]]),"",UPPER(TEXT(Tableau25[[#This Row],[Date de signature]],"mmm")))</f>
        <v>JANV</v>
      </c>
      <c r="D742" s="62">
        <f>'2. Termes '!C764</f>
        <v>0</v>
      </c>
      <c r="E742" s="82">
        <f>'2. Termes '!F764</f>
        <v>0</v>
      </c>
      <c r="F742" s="63">
        <f>'2. Termes '!G764</f>
        <v>0</v>
      </c>
      <c r="G742" s="80">
        <f>'2. Termes '!H764</f>
        <v>0</v>
      </c>
      <c r="H742" s="80">
        <f>'2. Termes '!I764</f>
        <v>0</v>
      </c>
      <c r="I742" s="64">
        <f>'2. Termes '!J764</f>
        <v>0</v>
      </c>
      <c r="J742" s="65">
        <f>'2. Termes '!U764</f>
        <v>0</v>
      </c>
      <c r="K742" s="70">
        <f>'2. Termes '!V764</f>
        <v>0</v>
      </c>
      <c r="L742" s="66">
        <f>'2. Termes '!W764</f>
        <v>0</v>
      </c>
      <c r="M742" s="66">
        <f>'2. Termes '!Z764</f>
        <v>0</v>
      </c>
      <c r="N742" s="67">
        <f>'2. Termes '!AC764</f>
        <v>0</v>
      </c>
      <c r="O742" s="81">
        <f>'2. Termes '!AJ764</f>
        <v>0</v>
      </c>
      <c r="P742" s="72">
        <f>'2. Termes '!AK764</f>
        <v>0</v>
      </c>
      <c r="Q742" s="71">
        <f>'2. Termes '!AL764</f>
        <v>0</v>
      </c>
      <c r="R742" s="158">
        <f>'2. Termes '!AG764</f>
        <v>0</v>
      </c>
    </row>
    <row r="743" spans="2:18" ht="25" customHeight="1" x14ac:dyDescent="0.35">
      <c r="B743" s="180" t="str">
        <f>IF(ISBLANK(Tableau25[[#This Row],[Date de signature]]),"",UPPER(TEXT(Tableau25[[#This Row],[Date de signature]],"AAAA")))</f>
        <v>1900</v>
      </c>
      <c r="C743" s="180" t="str">
        <f>IF(ISBLANK(Tableau25[[#This Row],[Date de signature]]),"",UPPER(TEXT(Tableau25[[#This Row],[Date de signature]],"mmm")))</f>
        <v>JANV</v>
      </c>
      <c r="D743" s="62">
        <f>'2. Termes '!C765</f>
        <v>0</v>
      </c>
      <c r="E743" s="82">
        <f>'2. Termes '!F765</f>
        <v>0</v>
      </c>
      <c r="F743" s="63">
        <f>'2. Termes '!G765</f>
        <v>0</v>
      </c>
      <c r="G743" s="80">
        <f>'2. Termes '!H765</f>
        <v>0</v>
      </c>
      <c r="H743" s="80">
        <f>'2. Termes '!I765</f>
        <v>0</v>
      </c>
      <c r="I743" s="64">
        <f>'2. Termes '!J765</f>
        <v>0</v>
      </c>
      <c r="J743" s="65">
        <f>'2. Termes '!U765</f>
        <v>0</v>
      </c>
      <c r="K743" s="70">
        <f>'2. Termes '!V765</f>
        <v>0</v>
      </c>
      <c r="L743" s="66">
        <f>'2. Termes '!W765</f>
        <v>0</v>
      </c>
      <c r="M743" s="66">
        <f>'2. Termes '!Z765</f>
        <v>0</v>
      </c>
      <c r="N743" s="67">
        <f>'2. Termes '!AC765</f>
        <v>0</v>
      </c>
      <c r="O743" s="81">
        <f>'2. Termes '!AJ765</f>
        <v>0</v>
      </c>
      <c r="P743" s="72">
        <f>'2. Termes '!AK765</f>
        <v>0</v>
      </c>
      <c r="Q743" s="71">
        <f>'2. Termes '!AL765</f>
        <v>0</v>
      </c>
      <c r="R743" s="158">
        <f>'2. Termes '!AG765</f>
        <v>0</v>
      </c>
    </row>
    <row r="744" spans="2:18" ht="25" customHeight="1" x14ac:dyDescent="0.35">
      <c r="B744" s="180" t="str">
        <f>IF(ISBLANK(Tableau25[[#This Row],[Date de signature]]),"",UPPER(TEXT(Tableau25[[#This Row],[Date de signature]],"AAAA")))</f>
        <v>1900</v>
      </c>
      <c r="C744" s="180" t="str">
        <f>IF(ISBLANK(Tableau25[[#This Row],[Date de signature]]),"",UPPER(TEXT(Tableau25[[#This Row],[Date de signature]],"mmm")))</f>
        <v>JANV</v>
      </c>
      <c r="D744" s="62">
        <f>'2. Termes '!C766</f>
        <v>0</v>
      </c>
      <c r="E744" s="82">
        <f>'2. Termes '!F766</f>
        <v>0</v>
      </c>
      <c r="F744" s="63">
        <f>'2. Termes '!G766</f>
        <v>0</v>
      </c>
      <c r="G744" s="80">
        <f>'2. Termes '!H766</f>
        <v>0</v>
      </c>
      <c r="H744" s="80">
        <f>'2. Termes '!I766</f>
        <v>0</v>
      </c>
      <c r="I744" s="64">
        <f>'2. Termes '!J766</f>
        <v>0</v>
      </c>
      <c r="J744" s="65">
        <f>'2. Termes '!U766</f>
        <v>0</v>
      </c>
      <c r="K744" s="70">
        <f>'2. Termes '!V766</f>
        <v>0</v>
      </c>
      <c r="L744" s="66">
        <f>'2. Termes '!W766</f>
        <v>0</v>
      </c>
      <c r="M744" s="66">
        <f>'2. Termes '!Z766</f>
        <v>0</v>
      </c>
      <c r="N744" s="67">
        <f>'2. Termes '!AC766</f>
        <v>0</v>
      </c>
      <c r="O744" s="81">
        <f>'2. Termes '!AJ766</f>
        <v>0</v>
      </c>
      <c r="P744" s="72">
        <f>'2. Termes '!AK766</f>
        <v>0</v>
      </c>
      <c r="Q744" s="71">
        <f>'2. Termes '!AL766</f>
        <v>0</v>
      </c>
      <c r="R744" s="158">
        <f>'2. Termes '!AG766</f>
        <v>0</v>
      </c>
    </row>
    <row r="745" spans="2:18" ht="25" customHeight="1" x14ac:dyDescent="0.35">
      <c r="B745" s="180" t="str">
        <f>IF(ISBLANK(Tableau25[[#This Row],[Date de signature]]),"",UPPER(TEXT(Tableau25[[#This Row],[Date de signature]],"AAAA")))</f>
        <v>1900</v>
      </c>
      <c r="C745" s="180" t="str">
        <f>IF(ISBLANK(Tableau25[[#This Row],[Date de signature]]),"",UPPER(TEXT(Tableau25[[#This Row],[Date de signature]],"mmm")))</f>
        <v>JANV</v>
      </c>
      <c r="D745" s="62">
        <f>'2. Termes '!C767</f>
        <v>0</v>
      </c>
      <c r="E745" s="82">
        <f>'2. Termes '!F767</f>
        <v>0</v>
      </c>
      <c r="F745" s="63">
        <f>'2. Termes '!G767</f>
        <v>0</v>
      </c>
      <c r="G745" s="80">
        <f>'2. Termes '!H767</f>
        <v>0</v>
      </c>
      <c r="H745" s="80">
        <f>'2. Termes '!I767</f>
        <v>0</v>
      </c>
      <c r="I745" s="64">
        <f>'2. Termes '!J767</f>
        <v>0</v>
      </c>
      <c r="J745" s="65">
        <f>'2. Termes '!U767</f>
        <v>0</v>
      </c>
      <c r="K745" s="70">
        <f>'2. Termes '!V767</f>
        <v>0</v>
      </c>
      <c r="L745" s="66">
        <f>'2. Termes '!W767</f>
        <v>0</v>
      </c>
      <c r="M745" s="66">
        <f>'2. Termes '!Z767</f>
        <v>0</v>
      </c>
      <c r="N745" s="67">
        <f>'2. Termes '!AC767</f>
        <v>0</v>
      </c>
      <c r="O745" s="81">
        <f>'2. Termes '!AJ767</f>
        <v>0</v>
      </c>
      <c r="P745" s="72">
        <f>'2. Termes '!AK767</f>
        <v>0</v>
      </c>
      <c r="Q745" s="71">
        <f>'2. Termes '!AL767</f>
        <v>0</v>
      </c>
      <c r="R745" s="158">
        <f>'2. Termes '!AG767</f>
        <v>0</v>
      </c>
    </row>
    <row r="746" spans="2:18" ht="25" customHeight="1" x14ac:dyDescent="0.35">
      <c r="B746" s="180" t="str">
        <f>IF(ISBLANK(Tableau25[[#This Row],[Date de signature]]),"",UPPER(TEXT(Tableau25[[#This Row],[Date de signature]],"AAAA")))</f>
        <v>1900</v>
      </c>
      <c r="C746" s="180" t="str">
        <f>IF(ISBLANK(Tableau25[[#This Row],[Date de signature]]),"",UPPER(TEXT(Tableau25[[#This Row],[Date de signature]],"mmm")))</f>
        <v>JANV</v>
      </c>
      <c r="D746" s="62">
        <f>'2. Termes '!C768</f>
        <v>0</v>
      </c>
      <c r="E746" s="82">
        <f>'2. Termes '!F768</f>
        <v>0</v>
      </c>
      <c r="F746" s="63">
        <f>'2. Termes '!G768</f>
        <v>0</v>
      </c>
      <c r="G746" s="80">
        <f>'2. Termes '!H768</f>
        <v>0</v>
      </c>
      <c r="H746" s="80">
        <f>'2. Termes '!I768</f>
        <v>0</v>
      </c>
      <c r="I746" s="64">
        <f>'2. Termes '!J768</f>
        <v>0</v>
      </c>
      <c r="J746" s="65">
        <f>'2. Termes '!U768</f>
        <v>0</v>
      </c>
      <c r="K746" s="70">
        <f>'2. Termes '!V768</f>
        <v>0</v>
      </c>
      <c r="L746" s="66">
        <f>'2. Termes '!W768</f>
        <v>0</v>
      </c>
      <c r="M746" s="66">
        <f>'2. Termes '!Z768</f>
        <v>0</v>
      </c>
      <c r="N746" s="67">
        <f>'2. Termes '!AC768</f>
        <v>0</v>
      </c>
      <c r="O746" s="81">
        <f>'2. Termes '!AJ768</f>
        <v>0</v>
      </c>
      <c r="P746" s="72">
        <f>'2. Termes '!AK768</f>
        <v>0</v>
      </c>
      <c r="Q746" s="71">
        <f>'2. Termes '!AL768</f>
        <v>0</v>
      </c>
      <c r="R746" s="158">
        <f>'2. Termes '!AG768</f>
        <v>0</v>
      </c>
    </row>
    <row r="747" spans="2:18" ht="25" customHeight="1" x14ac:dyDescent="0.35">
      <c r="B747" s="180" t="str">
        <f>IF(ISBLANK(Tableau25[[#This Row],[Date de signature]]),"",UPPER(TEXT(Tableau25[[#This Row],[Date de signature]],"AAAA")))</f>
        <v>1900</v>
      </c>
      <c r="C747" s="180" t="str">
        <f>IF(ISBLANK(Tableau25[[#This Row],[Date de signature]]),"",UPPER(TEXT(Tableau25[[#This Row],[Date de signature]],"mmm")))</f>
        <v>JANV</v>
      </c>
      <c r="D747" s="62">
        <f>'2. Termes '!C769</f>
        <v>0</v>
      </c>
      <c r="E747" s="82">
        <f>'2. Termes '!F769</f>
        <v>0</v>
      </c>
      <c r="F747" s="63">
        <f>'2. Termes '!G769</f>
        <v>0</v>
      </c>
      <c r="G747" s="80">
        <f>'2. Termes '!H769</f>
        <v>0</v>
      </c>
      <c r="H747" s="80">
        <f>'2. Termes '!I769</f>
        <v>0</v>
      </c>
      <c r="I747" s="64">
        <f>'2. Termes '!J769</f>
        <v>0</v>
      </c>
      <c r="J747" s="65">
        <f>'2. Termes '!U769</f>
        <v>0</v>
      </c>
      <c r="K747" s="70">
        <f>'2. Termes '!V769</f>
        <v>0</v>
      </c>
      <c r="L747" s="66">
        <f>'2. Termes '!W769</f>
        <v>0</v>
      </c>
      <c r="M747" s="66">
        <f>'2. Termes '!Z769</f>
        <v>0</v>
      </c>
      <c r="N747" s="67">
        <f>'2. Termes '!AC769</f>
        <v>0</v>
      </c>
      <c r="O747" s="81">
        <f>'2. Termes '!AJ769</f>
        <v>0</v>
      </c>
      <c r="P747" s="72">
        <f>'2. Termes '!AK769</f>
        <v>0</v>
      </c>
      <c r="Q747" s="71">
        <f>'2. Termes '!AL769</f>
        <v>0</v>
      </c>
      <c r="R747" s="158">
        <f>'2. Termes '!AG769</f>
        <v>0</v>
      </c>
    </row>
    <row r="748" spans="2:18" ht="25" customHeight="1" x14ac:dyDescent="0.35">
      <c r="B748" s="180" t="str">
        <f>IF(ISBLANK(Tableau25[[#This Row],[Date de signature]]),"",UPPER(TEXT(Tableau25[[#This Row],[Date de signature]],"AAAA")))</f>
        <v>1900</v>
      </c>
      <c r="C748" s="180" t="str">
        <f>IF(ISBLANK(Tableau25[[#This Row],[Date de signature]]),"",UPPER(TEXT(Tableau25[[#This Row],[Date de signature]],"mmm")))</f>
        <v>JANV</v>
      </c>
      <c r="D748" s="62">
        <f>'2. Termes '!C770</f>
        <v>0</v>
      </c>
      <c r="E748" s="82">
        <f>'2. Termes '!F770</f>
        <v>0</v>
      </c>
      <c r="F748" s="63">
        <f>'2. Termes '!G770</f>
        <v>0</v>
      </c>
      <c r="G748" s="80">
        <f>'2. Termes '!H770</f>
        <v>0</v>
      </c>
      <c r="H748" s="80">
        <f>'2. Termes '!I770</f>
        <v>0</v>
      </c>
      <c r="I748" s="64">
        <f>'2. Termes '!J770</f>
        <v>0</v>
      </c>
      <c r="J748" s="65">
        <f>'2. Termes '!U770</f>
        <v>0</v>
      </c>
      <c r="K748" s="70">
        <f>'2. Termes '!V770</f>
        <v>0</v>
      </c>
      <c r="L748" s="66">
        <f>'2. Termes '!W770</f>
        <v>0</v>
      </c>
      <c r="M748" s="66">
        <f>'2. Termes '!Z770</f>
        <v>0</v>
      </c>
      <c r="N748" s="67">
        <f>'2. Termes '!AC770</f>
        <v>0</v>
      </c>
      <c r="O748" s="81">
        <f>'2. Termes '!AJ770</f>
        <v>0</v>
      </c>
      <c r="P748" s="72">
        <f>'2. Termes '!AK770</f>
        <v>0</v>
      </c>
      <c r="Q748" s="71">
        <f>'2. Termes '!AL770</f>
        <v>0</v>
      </c>
      <c r="R748" s="158">
        <f>'2. Termes '!AG770</f>
        <v>0</v>
      </c>
    </row>
    <row r="749" spans="2:18" ht="25" customHeight="1" x14ac:dyDescent="0.35">
      <c r="B749" s="180" t="str">
        <f>IF(ISBLANK(Tableau25[[#This Row],[Date de signature]]),"",UPPER(TEXT(Tableau25[[#This Row],[Date de signature]],"AAAA")))</f>
        <v>1900</v>
      </c>
      <c r="C749" s="180" t="str">
        <f>IF(ISBLANK(Tableau25[[#This Row],[Date de signature]]),"",UPPER(TEXT(Tableau25[[#This Row],[Date de signature]],"mmm")))</f>
        <v>JANV</v>
      </c>
      <c r="D749" s="62">
        <f>'2. Termes '!C771</f>
        <v>0</v>
      </c>
      <c r="E749" s="82">
        <f>'2. Termes '!F771</f>
        <v>0</v>
      </c>
      <c r="F749" s="63">
        <f>'2. Termes '!G771</f>
        <v>0</v>
      </c>
      <c r="G749" s="80">
        <f>'2. Termes '!H771</f>
        <v>0</v>
      </c>
      <c r="H749" s="80">
        <f>'2. Termes '!I771</f>
        <v>0</v>
      </c>
      <c r="I749" s="64">
        <f>'2. Termes '!J771</f>
        <v>0</v>
      </c>
      <c r="J749" s="65">
        <f>'2. Termes '!U771</f>
        <v>0</v>
      </c>
      <c r="K749" s="70">
        <f>'2. Termes '!V771</f>
        <v>0</v>
      </c>
      <c r="L749" s="66">
        <f>'2. Termes '!W771</f>
        <v>0</v>
      </c>
      <c r="M749" s="66">
        <f>'2. Termes '!Z771</f>
        <v>0</v>
      </c>
      <c r="N749" s="67">
        <f>'2. Termes '!AC771</f>
        <v>0</v>
      </c>
      <c r="O749" s="81">
        <f>'2. Termes '!AJ771</f>
        <v>0</v>
      </c>
      <c r="P749" s="72">
        <f>'2. Termes '!AK771</f>
        <v>0</v>
      </c>
      <c r="Q749" s="71">
        <f>'2. Termes '!AL771</f>
        <v>0</v>
      </c>
      <c r="R749" s="158">
        <f>'2. Termes '!AG771</f>
        <v>0</v>
      </c>
    </row>
    <row r="750" spans="2:18" ht="25" customHeight="1" x14ac:dyDescent="0.35">
      <c r="B750" s="180" t="str">
        <f>IF(ISBLANK(Tableau25[[#This Row],[Date de signature]]),"",UPPER(TEXT(Tableau25[[#This Row],[Date de signature]],"AAAA")))</f>
        <v>1900</v>
      </c>
      <c r="C750" s="180" t="str">
        <f>IF(ISBLANK(Tableau25[[#This Row],[Date de signature]]),"",UPPER(TEXT(Tableau25[[#This Row],[Date de signature]],"mmm")))</f>
        <v>JANV</v>
      </c>
      <c r="D750" s="62">
        <f>'2. Termes '!C772</f>
        <v>0</v>
      </c>
      <c r="E750" s="82">
        <f>'2. Termes '!F772</f>
        <v>0</v>
      </c>
      <c r="F750" s="63">
        <f>'2. Termes '!G772</f>
        <v>0</v>
      </c>
      <c r="G750" s="80">
        <f>'2. Termes '!H772</f>
        <v>0</v>
      </c>
      <c r="H750" s="80">
        <f>'2. Termes '!I772</f>
        <v>0</v>
      </c>
      <c r="I750" s="64">
        <f>'2. Termes '!J772</f>
        <v>0</v>
      </c>
      <c r="J750" s="65">
        <f>'2. Termes '!U772</f>
        <v>0</v>
      </c>
      <c r="K750" s="70">
        <f>'2. Termes '!V772</f>
        <v>0</v>
      </c>
      <c r="L750" s="66">
        <f>'2. Termes '!W772</f>
        <v>0</v>
      </c>
      <c r="M750" s="66">
        <f>'2. Termes '!Z772</f>
        <v>0</v>
      </c>
      <c r="N750" s="67">
        <f>'2. Termes '!AC772</f>
        <v>0</v>
      </c>
      <c r="O750" s="81">
        <f>'2. Termes '!AJ772</f>
        <v>0</v>
      </c>
      <c r="P750" s="72">
        <f>'2. Termes '!AK772</f>
        <v>0</v>
      </c>
      <c r="Q750" s="71">
        <f>'2. Termes '!AL772</f>
        <v>0</v>
      </c>
      <c r="R750" s="158">
        <f>'2. Termes '!AG772</f>
        <v>0</v>
      </c>
    </row>
    <row r="751" spans="2:18" ht="25" customHeight="1" x14ac:dyDescent="0.35">
      <c r="B751" s="180" t="str">
        <f>IF(ISBLANK(Tableau25[[#This Row],[Date de signature]]),"",UPPER(TEXT(Tableau25[[#This Row],[Date de signature]],"AAAA")))</f>
        <v>1900</v>
      </c>
      <c r="C751" s="180" t="str">
        <f>IF(ISBLANK(Tableau25[[#This Row],[Date de signature]]),"",UPPER(TEXT(Tableau25[[#This Row],[Date de signature]],"mmm")))</f>
        <v>JANV</v>
      </c>
      <c r="D751" s="62">
        <f>'2. Termes '!C773</f>
        <v>0</v>
      </c>
      <c r="E751" s="82">
        <f>'2. Termes '!F773</f>
        <v>0</v>
      </c>
      <c r="F751" s="63">
        <f>'2. Termes '!G773</f>
        <v>0</v>
      </c>
      <c r="G751" s="80">
        <f>'2. Termes '!H773</f>
        <v>0</v>
      </c>
      <c r="H751" s="80">
        <f>'2. Termes '!I773</f>
        <v>0</v>
      </c>
      <c r="I751" s="64">
        <f>'2. Termes '!J773</f>
        <v>0</v>
      </c>
      <c r="J751" s="65">
        <f>'2. Termes '!U773</f>
        <v>0</v>
      </c>
      <c r="K751" s="70">
        <f>'2. Termes '!V773</f>
        <v>0</v>
      </c>
      <c r="L751" s="66">
        <f>'2. Termes '!W773</f>
        <v>0</v>
      </c>
      <c r="M751" s="66">
        <f>'2. Termes '!Z773</f>
        <v>0</v>
      </c>
      <c r="N751" s="67">
        <f>'2. Termes '!AC773</f>
        <v>0</v>
      </c>
      <c r="O751" s="81">
        <f>'2. Termes '!AJ773</f>
        <v>0</v>
      </c>
      <c r="P751" s="72">
        <f>'2. Termes '!AK773</f>
        <v>0</v>
      </c>
      <c r="Q751" s="71">
        <f>'2. Termes '!AL773</f>
        <v>0</v>
      </c>
      <c r="R751" s="158">
        <f>'2. Termes '!AG773</f>
        <v>0</v>
      </c>
    </row>
    <row r="752" spans="2:18" ht="25" customHeight="1" x14ac:dyDescent="0.35">
      <c r="B752" s="180" t="str">
        <f>IF(ISBLANK(Tableau25[[#This Row],[Date de signature]]),"",UPPER(TEXT(Tableau25[[#This Row],[Date de signature]],"AAAA")))</f>
        <v>1900</v>
      </c>
      <c r="C752" s="180" t="str">
        <f>IF(ISBLANK(Tableau25[[#This Row],[Date de signature]]),"",UPPER(TEXT(Tableau25[[#This Row],[Date de signature]],"mmm")))</f>
        <v>JANV</v>
      </c>
      <c r="D752" s="62">
        <f>'2. Termes '!C774</f>
        <v>0</v>
      </c>
      <c r="E752" s="82">
        <f>'2. Termes '!F774</f>
        <v>0</v>
      </c>
      <c r="F752" s="63">
        <f>'2. Termes '!G774</f>
        <v>0</v>
      </c>
      <c r="G752" s="80">
        <f>'2. Termes '!H774</f>
        <v>0</v>
      </c>
      <c r="H752" s="80">
        <f>'2. Termes '!I774</f>
        <v>0</v>
      </c>
      <c r="I752" s="64">
        <f>'2. Termes '!J774</f>
        <v>0</v>
      </c>
      <c r="J752" s="65">
        <f>'2. Termes '!U774</f>
        <v>0</v>
      </c>
      <c r="K752" s="70">
        <f>'2. Termes '!V774</f>
        <v>0</v>
      </c>
      <c r="L752" s="66">
        <f>'2. Termes '!W774</f>
        <v>0</v>
      </c>
      <c r="M752" s="66">
        <f>'2. Termes '!Z774</f>
        <v>0</v>
      </c>
      <c r="N752" s="67">
        <f>'2. Termes '!AC774</f>
        <v>0</v>
      </c>
      <c r="O752" s="81">
        <f>'2. Termes '!AJ774</f>
        <v>0</v>
      </c>
      <c r="P752" s="72">
        <f>'2. Termes '!AK774</f>
        <v>0</v>
      </c>
      <c r="Q752" s="71">
        <f>'2. Termes '!AL774</f>
        <v>0</v>
      </c>
      <c r="R752" s="158">
        <f>'2. Termes '!AG774</f>
        <v>0</v>
      </c>
    </row>
    <row r="753" spans="2:18" ht="25" customHeight="1" x14ac:dyDescent="0.35">
      <c r="B753" s="180" t="str">
        <f>IF(ISBLANK(Tableau25[[#This Row],[Date de signature]]),"",UPPER(TEXT(Tableau25[[#This Row],[Date de signature]],"AAAA")))</f>
        <v>1900</v>
      </c>
      <c r="C753" s="180" t="str">
        <f>IF(ISBLANK(Tableau25[[#This Row],[Date de signature]]),"",UPPER(TEXT(Tableau25[[#This Row],[Date de signature]],"mmm")))</f>
        <v>JANV</v>
      </c>
      <c r="D753" s="62">
        <f>'2. Termes '!C775</f>
        <v>0</v>
      </c>
      <c r="E753" s="82">
        <f>'2. Termes '!F775</f>
        <v>0</v>
      </c>
      <c r="F753" s="63">
        <f>'2. Termes '!G775</f>
        <v>0</v>
      </c>
      <c r="G753" s="80">
        <f>'2. Termes '!H775</f>
        <v>0</v>
      </c>
      <c r="H753" s="80">
        <f>'2. Termes '!I775</f>
        <v>0</v>
      </c>
      <c r="I753" s="64">
        <f>'2. Termes '!J775</f>
        <v>0</v>
      </c>
      <c r="J753" s="65">
        <f>'2. Termes '!U775</f>
        <v>0</v>
      </c>
      <c r="K753" s="70">
        <f>'2. Termes '!V775</f>
        <v>0</v>
      </c>
      <c r="L753" s="66">
        <f>'2. Termes '!W775</f>
        <v>0</v>
      </c>
      <c r="M753" s="66">
        <f>'2. Termes '!Z775</f>
        <v>0</v>
      </c>
      <c r="N753" s="67">
        <f>'2. Termes '!AC775</f>
        <v>0</v>
      </c>
      <c r="O753" s="81">
        <f>'2. Termes '!AJ775</f>
        <v>0</v>
      </c>
      <c r="P753" s="72">
        <f>'2. Termes '!AK775</f>
        <v>0</v>
      </c>
      <c r="Q753" s="71">
        <f>'2. Termes '!AL775</f>
        <v>0</v>
      </c>
      <c r="R753" s="158">
        <f>'2. Termes '!AG775</f>
        <v>0</v>
      </c>
    </row>
    <row r="754" spans="2:18" ht="25" customHeight="1" x14ac:dyDescent="0.35">
      <c r="B754" s="180" t="str">
        <f>IF(ISBLANK(Tableau25[[#This Row],[Date de signature]]),"",UPPER(TEXT(Tableau25[[#This Row],[Date de signature]],"AAAA")))</f>
        <v>1900</v>
      </c>
      <c r="C754" s="180" t="str">
        <f>IF(ISBLANK(Tableau25[[#This Row],[Date de signature]]),"",UPPER(TEXT(Tableau25[[#This Row],[Date de signature]],"mmm")))</f>
        <v>JANV</v>
      </c>
      <c r="D754" s="62">
        <f>'2. Termes '!C776</f>
        <v>0</v>
      </c>
      <c r="E754" s="82">
        <f>'2. Termes '!F776</f>
        <v>0</v>
      </c>
      <c r="F754" s="63">
        <f>'2. Termes '!G776</f>
        <v>0</v>
      </c>
      <c r="G754" s="80">
        <f>'2. Termes '!H776</f>
        <v>0</v>
      </c>
      <c r="H754" s="80">
        <f>'2. Termes '!I776</f>
        <v>0</v>
      </c>
      <c r="I754" s="64">
        <f>'2. Termes '!J776</f>
        <v>0</v>
      </c>
      <c r="J754" s="65">
        <f>'2. Termes '!U776</f>
        <v>0</v>
      </c>
      <c r="K754" s="70">
        <f>'2. Termes '!V776</f>
        <v>0</v>
      </c>
      <c r="L754" s="66">
        <f>'2. Termes '!W776</f>
        <v>0</v>
      </c>
      <c r="M754" s="66">
        <f>'2. Termes '!Z776</f>
        <v>0</v>
      </c>
      <c r="N754" s="67">
        <f>'2. Termes '!AC776</f>
        <v>0</v>
      </c>
      <c r="O754" s="81">
        <f>'2. Termes '!AJ776</f>
        <v>0</v>
      </c>
      <c r="P754" s="72">
        <f>'2. Termes '!AK776</f>
        <v>0</v>
      </c>
      <c r="Q754" s="71">
        <f>'2. Termes '!AL776</f>
        <v>0</v>
      </c>
      <c r="R754" s="158">
        <f>'2. Termes '!AG776</f>
        <v>0</v>
      </c>
    </row>
    <row r="755" spans="2:18" ht="25" customHeight="1" x14ac:dyDescent="0.35">
      <c r="B755" s="180" t="str">
        <f>IF(ISBLANK(Tableau25[[#This Row],[Date de signature]]),"",UPPER(TEXT(Tableau25[[#This Row],[Date de signature]],"AAAA")))</f>
        <v>1900</v>
      </c>
      <c r="C755" s="180" t="str">
        <f>IF(ISBLANK(Tableau25[[#This Row],[Date de signature]]),"",UPPER(TEXT(Tableau25[[#This Row],[Date de signature]],"mmm")))</f>
        <v>JANV</v>
      </c>
      <c r="D755" s="62">
        <f>'2. Termes '!C777</f>
        <v>0</v>
      </c>
      <c r="E755" s="82">
        <f>'2. Termes '!F777</f>
        <v>0</v>
      </c>
      <c r="F755" s="63">
        <f>'2. Termes '!G777</f>
        <v>0</v>
      </c>
      <c r="G755" s="80">
        <f>'2. Termes '!H777</f>
        <v>0</v>
      </c>
      <c r="H755" s="80">
        <f>'2. Termes '!I777</f>
        <v>0</v>
      </c>
      <c r="I755" s="64">
        <f>'2. Termes '!J777</f>
        <v>0</v>
      </c>
      <c r="J755" s="65">
        <f>'2. Termes '!U777</f>
        <v>0</v>
      </c>
      <c r="K755" s="70">
        <f>'2. Termes '!V777</f>
        <v>0</v>
      </c>
      <c r="L755" s="66">
        <f>'2. Termes '!W777</f>
        <v>0</v>
      </c>
      <c r="M755" s="66">
        <f>'2. Termes '!Z777</f>
        <v>0</v>
      </c>
      <c r="N755" s="67">
        <f>'2. Termes '!AC777</f>
        <v>0</v>
      </c>
      <c r="O755" s="81">
        <f>'2. Termes '!AJ777</f>
        <v>0</v>
      </c>
      <c r="P755" s="72">
        <f>'2. Termes '!AK777</f>
        <v>0</v>
      </c>
      <c r="Q755" s="71">
        <f>'2. Termes '!AL777</f>
        <v>0</v>
      </c>
      <c r="R755" s="158">
        <f>'2. Termes '!AG777</f>
        <v>0</v>
      </c>
    </row>
    <row r="756" spans="2:18" ht="25" customHeight="1" x14ac:dyDescent="0.35">
      <c r="B756" s="180" t="str">
        <f>IF(ISBLANK(Tableau25[[#This Row],[Date de signature]]),"",UPPER(TEXT(Tableau25[[#This Row],[Date de signature]],"AAAA")))</f>
        <v>1900</v>
      </c>
      <c r="C756" s="180" t="str">
        <f>IF(ISBLANK(Tableau25[[#This Row],[Date de signature]]),"",UPPER(TEXT(Tableau25[[#This Row],[Date de signature]],"mmm")))</f>
        <v>JANV</v>
      </c>
      <c r="D756" s="62">
        <f>'2. Termes '!C778</f>
        <v>0</v>
      </c>
      <c r="E756" s="82">
        <f>'2. Termes '!F778</f>
        <v>0</v>
      </c>
      <c r="F756" s="63">
        <f>'2. Termes '!G778</f>
        <v>0</v>
      </c>
      <c r="G756" s="80">
        <f>'2. Termes '!H778</f>
        <v>0</v>
      </c>
      <c r="H756" s="80">
        <f>'2. Termes '!I778</f>
        <v>0</v>
      </c>
      <c r="I756" s="64">
        <f>'2. Termes '!J778</f>
        <v>0</v>
      </c>
      <c r="J756" s="65">
        <f>'2. Termes '!U778</f>
        <v>0</v>
      </c>
      <c r="K756" s="70">
        <f>'2. Termes '!V778</f>
        <v>0</v>
      </c>
      <c r="L756" s="66">
        <f>'2. Termes '!W778</f>
        <v>0</v>
      </c>
      <c r="M756" s="66">
        <f>'2. Termes '!Z778</f>
        <v>0</v>
      </c>
      <c r="N756" s="67">
        <f>'2. Termes '!AC778</f>
        <v>0</v>
      </c>
      <c r="O756" s="81">
        <f>'2. Termes '!AJ778</f>
        <v>0</v>
      </c>
      <c r="P756" s="72">
        <f>'2. Termes '!AK778</f>
        <v>0</v>
      </c>
      <c r="Q756" s="71">
        <f>'2. Termes '!AL778</f>
        <v>0</v>
      </c>
      <c r="R756" s="158">
        <f>'2. Termes '!AG778</f>
        <v>0</v>
      </c>
    </row>
    <row r="757" spans="2:18" ht="25" customHeight="1" x14ac:dyDescent="0.35">
      <c r="B757" s="180" t="str">
        <f>IF(ISBLANK(Tableau25[[#This Row],[Date de signature]]),"",UPPER(TEXT(Tableau25[[#This Row],[Date de signature]],"AAAA")))</f>
        <v>1900</v>
      </c>
      <c r="C757" s="180" t="str">
        <f>IF(ISBLANK(Tableau25[[#This Row],[Date de signature]]),"",UPPER(TEXT(Tableau25[[#This Row],[Date de signature]],"mmm")))</f>
        <v>JANV</v>
      </c>
      <c r="D757" s="62">
        <f>'2. Termes '!C779</f>
        <v>0</v>
      </c>
      <c r="E757" s="82">
        <f>'2. Termes '!F779</f>
        <v>0</v>
      </c>
      <c r="F757" s="63">
        <f>'2. Termes '!G779</f>
        <v>0</v>
      </c>
      <c r="G757" s="80">
        <f>'2. Termes '!H779</f>
        <v>0</v>
      </c>
      <c r="H757" s="80">
        <f>'2. Termes '!I779</f>
        <v>0</v>
      </c>
      <c r="I757" s="64">
        <f>'2. Termes '!J779</f>
        <v>0</v>
      </c>
      <c r="J757" s="65">
        <f>'2. Termes '!U779</f>
        <v>0</v>
      </c>
      <c r="K757" s="70">
        <f>'2. Termes '!V779</f>
        <v>0</v>
      </c>
      <c r="L757" s="66">
        <f>'2. Termes '!W779</f>
        <v>0</v>
      </c>
      <c r="M757" s="66">
        <f>'2. Termes '!Z779</f>
        <v>0</v>
      </c>
      <c r="N757" s="67">
        <f>'2. Termes '!AC779</f>
        <v>0</v>
      </c>
      <c r="O757" s="81">
        <f>'2. Termes '!AJ779</f>
        <v>0</v>
      </c>
      <c r="P757" s="72">
        <f>'2. Termes '!AK779</f>
        <v>0</v>
      </c>
      <c r="Q757" s="71">
        <f>'2. Termes '!AL779</f>
        <v>0</v>
      </c>
      <c r="R757" s="158">
        <f>'2. Termes '!AG779</f>
        <v>0</v>
      </c>
    </row>
    <row r="758" spans="2:18" ht="25" customHeight="1" x14ac:dyDescent="0.35">
      <c r="B758" s="180" t="str">
        <f>IF(ISBLANK(Tableau25[[#This Row],[Date de signature]]),"",UPPER(TEXT(Tableau25[[#This Row],[Date de signature]],"AAAA")))</f>
        <v>1900</v>
      </c>
      <c r="C758" s="180" t="str">
        <f>IF(ISBLANK(Tableau25[[#This Row],[Date de signature]]),"",UPPER(TEXT(Tableau25[[#This Row],[Date de signature]],"mmm")))</f>
        <v>JANV</v>
      </c>
      <c r="D758" s="62">
        <f>'2. Termes '!C780</f>
        <v>0</v>
      </c>
      <c r="E758" s="82">
        <f>'2. Termes '!F780</f>
        <v>0</v>
      </c>
      <c r="F758" s="63">
        <f>'2. Termes '!G780</f>
        <v>0</v>
      </c>
      <c r="G758" s="80">
        <f>'2. Termes '!H780</f>
        <v>0</v>
      </c>
      <c r="H758" s="80">
        <f>'2. Termes '!I780</f>
        <v>0</v>
      </c>
      <c r="I758" s="64">
        <f>'2. Termes '!J780</f>
        <v>0</v>
      </c>
      <c r="J758" s="65">
        <f>'2. Termes '!U780</f>
        <v>0</v>
      </c>
      <c r="K758" s="70">
        <f>'2. Termes '!V780</f>
        <v>0</v>
      </c>
      <c r="L758" s="66">
        <f>'2. Termes '!W780</f>
        <v>0</v>
      </c>
      <c r="M758" s="66">
        <f>'2. Termes '!Z780</f>
        <v>0</v>
      </c>
      <c r="N758" s="67">
        <f>'2. Termes '!AC780</f>
        <v>0</v>
      </c>
      <c r="O758" s="81">
        <f>'2. Termes '!AJ780</f>
        <v>0</v>
      </c>
      <c r="P758" s="72">
        <f>'2. Termes '!AK780</f>
        <v>0</v>
      </c>
      <c r="Q758" s="71">
        <f>'2. Termes '!AL780</f>
        <v>0</v>
      </c>
      <c r="R758" s="158">
        <f>'2. Termes '!AG780</f>
        <v>0</v>
      </c>
    </row>
    <row r="759" spans="2:18" ht="25" customHeight="1" x14ac:dyDescent="0.35">
      <c r="B759" s="180" t="str">
        <f>IF(ISBLANK(Tableau25[[#This Row],[Date de signature]]),"",UPPER(TEXT(Tableau25[[#This Row],[Date de signature]],"AAAA")))</f>
        <v>1900</v>
      </c>
      <c r="C759" s="180" t="str">
        <f>IF(ISBLANK(Tableau25[[#This Row],[Date de signature]]),"",UPPER(TEXT(Tableau25[[#This Row],[Date de signature]],"mmm")))</f>
        <v>JANV</v>
      </c>
      <c r="D759" s="62">
        <f>'2. Termes '!C781</f>
        <v>0</v>
      </c>
      <c r="E759" s="82">
        <f>'2. Termes '!F781</f>
        <v>0</v>
      </c>
      <c r="F759" s="63">
        <f>'2. Termes '!G781</f>
        <v>0</v>
      </c>
      <c r="G759" s="80">
        <f>'2. Termes '!H781</f>
        <v>0</v>
      </c>
      <c r="H759" s="80">
        <f>'2. Termes '!I781</f>
        <v>0</v>
      </c>
      <c r="I759" s="64">
        <f>'2. Termes '!J781</f>
        <v>0</v>
      </c>
      <c r="J759" s="65">
        <f>'2. Termes '!U781</f>
        <v>0</v>
      </c>
      <c r="K759" s="70">
        <f>'2. Termes '!V781</f>
        <v>0</v>
      </c>
      <c r="L759" s="66">
        <f>'2. Termes '!W781</f>
        <v>0</v>
      </c>
      <c r="M759" s="66">
        <f>'2. Termes '!Z781</f>
        <v>0</v>
      </c>
      <c r="N759" s="67">
        <f>'2. Termes '!AC781</f>
        <v>0</v>
      </c>
      <c r="O759" s="81">
        <f>'2. Termes '!AJ781</f>
        <v>0</v>
      </c>
      <c r="P759" s="72">
        <f>'2. Termes '!AK781</f>
        <v>0</v>
      </c>
      <c r="Q759" s="71">
        <f>'2. Termes '!AL781</f>
        <v>0</v>
      </c>
      <c r="R759" s="158">
        <f>'2. Termes '!AG781</f>
        <v>0</v>
      </c>
    </row>
    <row r="760" spans="2:18" ht="25" customHeight="1" x14ac:dyDescent="0.35">
      <c r="B760" s="180" t="str">
        <f>IF(ISBLANK(Tableau25[[#This Row],[Date de signature]]),"",UPPER(TEXT(Tableau25[[#This Row],[Date de signature]],"AAAA")))</f>
        <v>1900</v>
      </c>
      <c r="C760" s="180" t="str">
        <f>IF(ISBLANK(Tableau25[[#This Row],[Date de signature]]),"",UPPER(TEXT(Tableau25[[#This Row],[Date de signature]],"mmm")))</f>
        <v>JANV</v>
      </c>
      <c r="D760" s="62">
        <f>'2. Termes '!C782</f>
        <v>0</v>
      </c>
      <c r="E760" s="82">
        <f>'2. Termes '!F782</f>
        <v>0</v>
      </c>
      <c r="F760" s="63">
        <f>'2. Termes '!G782</f>
        <v>0</v>
      </c>
      <c r="G760" s="80">
        <f>'2. Termes '!H782</f>
        <v>0</v>
      </c>
      <c r="H760" s="80">
        <f>'2. Termes '!I782</f>
        <v>0</v>
      </c>
      <c r="I760" s="64">
        <f>'2. Termes '!J782</f>
        <v>0</v>
      </c>
      <c r="J760" s="65">
        <f>'2. Termes '!U782</f>
        <v>0</v>
      </c>
      <c r="K760" s="70">
        <f>'2. Termes '!V782</f>
        <v>0</v>
      </c>
      <c r="L760" s="66">
        <f>'2. Termes '!W782</f>
        <v>0</v>
      </c>
      <c r="M760" s="66">
        <f>'2. Termes '!Z782</f>
        <v>0</v>
      </c>
      <c r="N760" s="67">
        <f>'2. Termes '!AC782</f>
        <v>0</v>
      </c>
      <c r="O760" s="81">
        <f>'2. Termes '!AJ782</f>
        <v>0</v>
      </c>
      <c r="P760" s="72">
        <f>'2. Termes '!AK782</f>
        <v>0</v>
      </c>
      <c r="Q760" s="71">
        <f>'2. Termes '!AL782</f>
        <v>0</v>
      </c>
      <c r="R760" s="158">
        <f>'2. Termes '!AG782</f>
        <v>0</v>
      </c>
    </row>
    <row r="761" spans="2:18" ht="25" customHeight="1" x14ac:dyDescent="0.35">
      <c r="B761" s="180" t="str">
        <f>IF(ISBLANK(Tableau25[[#This Row],[Date de signature]]),"",UPPER(TEXT(Tableau25[[#This Row],[Date de signature]],"AAAA")))</f>
        <v>1900</v>
      </c>
      <c r="C761" s="180" t="str">
        <f>IF(ISBLANK(Tableau25[[#This Row],[Date de signature]]),"",UPPER(TEXT(Tableau25[[#This Row],[Date de signature]],"mmm")))</f>
        <v>JANV</v>
      </c>
      <c r="D761" s="62">
        <f>'2. Termes '!C783</f>
        <v>0</v>
      </c>
      <c r="E761" s="82">
        <f>'2. Termes '!F783</f>
        <v>0</v>
      </c>
      <c r="F761" s="63">
        <f>'2. Termes '!G783</f>
        <v>0</v>
      </c>
      <c r="G761" s="80">
        <f>'2. Termes '!H783</f>
        <v>0</v>
      </c>
      <c r="H761" s="80">
        <f>'2. Termes '!I783</f>
        <v>0</v>
      </c>
      <c r="I761" s="64">
        <f>'2. Termes '!J783</f>
        <v>0</v>
      </c>
      <c r="J761" s="65">
        <f>'2. Termes '!U783</f>
        <v>0</v>
      </c>
      <c r="K761" s="70">
        <f>'2. Termes '!V783</f>
        <v>0</v>
      </c>
      <c r="L761" s="66">
        <f>'2. Termes '!W783</f>
        <v>0</v>
      </c>
      <c r="M761" s="66">
        <f>'2. Termes '!Z783</f>
        <v>0</v>
      </c>
      <c r="N761" s="67">
        <f>'2. Termes '!AC783</f>
        <v>0</v>
      </c>
      <c r="O761" s="81">
        <f>'2. Termes '!AJ783</f>
        <v>0</v>
      </c>
      <c r="P761" s="72">
        <f>'2. Termes '!AK783</f>
        <v>0</v>
      </c>
      <c r="Q761" s="71">
        <f>'2. Termes '!AL783</f>
        <v>0</v>
      </c>
      <c r="R761" s="158">
        <f>'2. Termes '!AG783</f>
        <v>0</v>
      </c>
    </row>
    <row r="762" spans="2:18" ht="25" customHeight="1" x14ac:dyDescent="0.35">
      <c r="B762" s="180" t="str">
        <f>IF(ISBLANK(Tableau25[[#This Row],[Date de signature]]),"",UPPER(TEXT(Tableau25[[#This Row],[Date de signature]],"AAAA")))</f>
        <v>1900</v>
      </c>
      <c r="C762" s="180" t="str">
        <f>IF(ISBLANK(Tableau25[[#This Row],[Date de signature]]),"",UPPER(TEXT(Tableau25[[#This Row],[Date de signature]],"mmm")))</f>
        <v>JANV</v>
      </c>
      <c r="D762" s="62">
        <f>'2. Termes '!C784</f>
        <v>0</v>
      </c>
      <c r="E762" s="82">
        <f>'2. Termes '!F784</f>
        <v>0</v>
      </c>
      <c r="F762" s="63">
        <f>'2. Termes '!G784</f>
        <v>0</v>
      </c>
      <c r="G762" s="80">
        <f>'2. Termes '!H784</f>
        <v>0</v>
      </c>
      <c r="H762" s="80">
        <f>'2. Termes '!I784</f>
        <v>0</v>
      </c>
      <c r="I762" s="64">
        <f>'2. Termes '!J784</f>
        <v>0</v>
      </c>
      <c r="J762" s="65">
        <f>'2. Termes '!U784</f>
        <v>0</v>
      </c>
      <c r="K762" s="70">
        <f>'2. Termes '!V784</f>
        <v>0</v>
      </c>
      <c r="L762" s="66">
        <f>'2. Termes '!W784</f>
        <v>0</v>
      </c>
      <c r="M762" s="66">
        <f>'2. Termes '!Z784</f>
        <v>0</v>
      </c>
      <c r="N762" s="67">
        <f>'2. Termes '!AC784</f>
        <v>0</v>
      </c>
      <c r="O762" s="81">
        <f>'2. Termes '!AJ784</f>
        <v>0</v>
      </c>
      <c r="P762" s="72">
        <f>'2. Termes '!AK784</f>
        <v>0</v>
      </c>
      <c r="Q762" s="71">
        <f>'2. Termes '!AL784</f>
        <v>0</v>
      </c>
      <c r="R762" s="158">
        <f>'2. Termes '!AG784</f>
        <v>0</v>
      </c>
    </row>
    <row r="763" spans="2:18" ht="25" customHeight="1" x14ac:dyDescent="0.35">
      <c r="B763" s="180" t="str">
        <f>IF(ISBLANK(Tableau25[[#This Row],[Date de signature]]),"",UPPER(TEXT(Tableau25[[#This Row],[Date de signature]],"AAAA")))</f>
        <v>1900</v>
      </c>
      <c r="C763" s="180" t="str">
        <f>IF(ISBLANK(Tableau25[[#This Row],[Date de signature]]),"",UPPER(TEXT(Tableau25[[#This Row],[Date de signature]],"mmm")))</f>
        <v>JANV</v>
      </c>
      <c r="D763" s="62">
        <f>'2. Termes '!C785</f>
        <v>0</v>
      </c>
      <c r="E763" s="82">
        <f>'2. Termes '!F785</f>
        <v>0</v>
      </c>
      <c r="F763" s="63">
        <f>'2. Termes '!G785</f>
        <v>0</v>
      </c>
      <c r="G763" s="80">
        <f>'2. Termes '!H785</f>
        <v>0</v>
      </c>
      <c r="H763" s="80">
        <f>'2. Termes '!I785</f>
        <v>0</v>
      </c>
      <c r="I763" s="64">
        <f>'2. Termes '!J785</f>
        <v>0</v>
      </c>
      <c r="J763" s="65">
        <f>'2. Termes '!U785</f>
        <v>0</v>
      </c>
      <c r="K763" s="70">
        <f>'2. Termes '!V785</f>
        <v>0</v>
      </c>
      <c r="L763" s="66">
        <f>'2. Termes '!W785</f>
        <v>0</v>
      </c>
      <c r="M763" s="66">
        <f>'2. Termes '!Z785</f>
        <v>0</v>
      </c>
      <c r="N763" s="67">
        <f>'2. Termes '!AC785</f>
        <v>0</v>
      </c>
      <c r="O763" s="81">
        <f>'2. Termes '!AJ785</f>
        <v>0</v>
      </c>
      <c r="P763" s="72">
        <f>'2. Termes '!AK785</f>
        <v>0</v>
      </c>
      <c r="Q763" s="71">
        <f>'2. Termes '!AL785</f>
        <v>0</v>
      </c>
      <c r="R763" s="158">
        <f>'2. Termes '!AG785</f>
        <v>0</v>
      </c>
    </row>
    <row r="764" spans="2:18" ht="25" customHeight="1" x14ac:dyDescent="0.35">
      <c r="B764" s="180" t="str">
        <f>IF(ISBLANK(Tableau25[[#This Row],[Date de signature]]),"",UPPER(TEXT(Tableau25[[#This Row],[Date de signature]],"AAAA")))</f>
        <v>1900</v>
      </c>
      <c r="C764" s="180" t="str">
        <f>IF(ISBLANK(Tableau25[[#This Row],[Date de signature]]),"",UPPER(TEXT(Tableau25[[#This Row],[Date de signature]],"mmm")))</f>
        <v>JANV</v>
      </c>
      <c r="D764" s="62">
        <f>'2. Termes '!C786</f>
        <v>0</v>
      </c>
      <c r="E764" s="82">
        <f>'2. Termes '!F786</f>
        <v>0</v>
      </c>
      <c r="F764" s="63">
        <f>'2. Termes '!G786</f>
        <v>0</v>
      </c>
      <c r="G764" s="80">
        <f>'2. Termes '!H786</f>
        <v>0</v>
      </c>
      <c r="H764" s="80">
        <f>'2. Termes '!I786</f>
        <v>0</v>
      </c>
      <c r="I764" s="64">
        <f>'2. Termes '!J786</f>
        <v>0</v>
      </c>
      <c r="J764" s="65">
        <f>'2. Termes '!U786</f>
        <v>0</v>
      </c>
      <c r="K764" s="70">
        <f>'2. Termes '!V786</f>
        <v>0</v>
      </c>
      <c r="L764" s="66">
        <f>'2. Termes '!W786</f>
        <v>0</v>
      </c>
      <c r="M764" s="66">
        <f>'2. Termes '!Z786</f>
        <v>0</v>
      </c>
      <c r="N764" s="67">
        <f>'2. Termes '!AC786</f>
        <v>0</v>
      </c>
      <c r="O764" s="81">
        <f>'2. Termes '!AJ786</f>
        <v>0</v>
      </c>
      <c r="P764" s="72">
        <f>'2. Termes '!AK786</f>
        <v>0</v>
      </c>
      <c r="Q764" s="71">
        <f>'2. Termes '!AL786</f>
        <v>0</v>
      </c>
      <c r="R764" s="158">
        <f>'2. Termes '!AG786</f>
        <v>0</v>
      </c>
    </row>
    <row r="765" spans="2:18" ht="25" customHeight="1" x14ac:dyDescent="0.35">
      <c r="B765" s="180" t="str">
        <f>IF(ISBLANK(Tableau25[[#This Row],[Date de signature]]),"",UPPER(TEXT(Tableau25[[#This Row],[Date de signature]],"AAAA")))</f>
        <v>1900</v>
      </c>
      <c r="C765" s="180" t="str">
        <f>IF(ISBLANK(Tableau25[[#This Row],[Date de signature]]),"",UPPER(TEXT(Tableau25[[#This Row],[Date de signature]],"mmm")))</f>
        <v>JANV</v>
      </c>
      <c r="D765" s="62">
        <f>'2. Termes '!C787</f>
        <v>0</v>
      </c>
      <c r="E765" s="82">
        <f>'2. Termes '!F787</f>
        <v>0</v>
      </c>
      <c r="F765" s="63">
        <f>'2. Termes '!G787</f>
        <v>0</v>
      </c>
      <c r="G765" s="80">
        <f>'2. Termes '!H787</f>
        <v>0</v>
      </c>
      <c r="H765" s="80">
        <f>'2. Termes '!I787</f>
        <v>0</v>
      </c>
      <c r="I765" s="64">
        <f>'2. Termes '!J787</f>
        <v>0</v>
      </c>
      <c r="J765" s="65">
        <f>'2. Termes '!U787</f>
        <v>0</v>
      </c>
      <c r="K765" s="70">
        <f>'2. Termes '!V787</f>
        <v>0</v>
      </c>
      <c r="L765" s="66">
        <f>'2. Termes '!W787</f>
        <v>0</v>
      </c>
      <c r="M765" s="66">
        <f>'2. Termes '!Z787</f>
        <v>0</v>
      </c>
      <c r="N765" s="67">
        <f>'2. Termes '!AC787</f>
        <v>0</v>
      </c>
      <c r="O765" s="81">
        <f>'2. Termes '!AJ787</f>
        <v>0</v>
      </c>
      <c r="P765" s="72">
        <f>'2. Termes '!AK787</f>
        <v>0</v>
      </c>
      <c r="Q765" s="71">
        <f>'2. Termes '!AL787</f>
        <v>0</v>
      </c>
      <c r="R765" s="158">
        <f>'2. Termes '!AG787</f>
        <v>0</v>
      </c>
    </row>
    <row r="766" spans="2:18" ht="25" customHeight="1" x14ac:dyDescent="0.35">
      <c r="B766" s="180" t="str">
        <f>IF(ISBLANK(Tableau25[[#This Row],[Date de signature]]),"",UPPER(TEXT(Tableau25[[#This Row],[Date de signature]],"AAAA")))</f>
        <v>1900</v>
      </c>
      <c r="C766" s="180" t="str">
        <f>IF(ISBLANK(Tableau25[[#This Row],[Date de signature]]),"",UPPER(TEXT(Tableau25[[#This Row],[Date de signature]],"mmm")))</f>
        <v>JANV</v>
      </c>
      <c r="D766" s="62">
        <f>'2. Termes '!C788</f>
        <v>0</v>
      </c>
      <c r="E766" s="82">
        <f>'2. Termes '!F788</f>
        <v>0</v>
      </c>
      <c r="F766" s="63">
        <f>'2. Termes '!G788</f>
        <v>0</v>
      </c>
      <c r="G766" s="80">
        <f>'2. Termes '!H788</f>
        <v>0</v>
      </c>
      <c r="H766" s="80">
        <f>'2. Termes '!I788</f>
        <v>0</v>
      </c>
      <c r="I766" s="64">
        <f>'2. Termes '!J788</f>
        <v>0</v>
      </c>
      <c r="J766" s="65">
        <f>'2. Termes '!U788</f>
        <v>0</v>
      </c>
      <c r="K766" s="70">
        <f>'2. Termes '!V788</f>
        <v>0</v>
      </c>
      <c r="L766" s="66">
        <f>'2. Termes '!W788</f>
        <v>0</v>
      </c>
      <c r="M766" s="66">
        <f>'2. Termes '!Z788</f>
        <v>0</v>
      </c>
      <c r="N766" s="67">
        <f>'2. Termes '!AC788</f>
        <v>0</v>
      </c>
      <c r="O766" s="81">
        <f>'2. Termes '!AJ788</f>
        <v>0</v>
      </c>
      <c r="P766" s="72">
        <f>'2. Termes '!AK788</f>
        <v>0</v>
      </c>
      <c r="Q766" s="71">
        <f>'2. Termes '!AL788</f>
        <v>0</v>
      </c>
      <c r="R766" s="158">
        <f>'2. Termes '!AG788</f>
        <v>0</v>
      </c>
    </row>
    <row r="767" spans="2:18" ht="25" customHeight="1" x14ac:dyDescent="0.35">
      <c r="B767" s="180" t="str">
        <f>IF(ISBLANK(Tableau25[[#This Row],[Date de signature]]),"",UPPER(TEXT(Tableau25[[#This Row],[Date de signature]],"AAAA")))</f>
        <v>1900</v>
      </c>
      <c r="C767" s="180" t="str">
        <f>IF(ISBLANK(Tableau25[[#This Row],[Date de signature]]),"",UPPER(TEXT(Tableau25[[#This Row],[Date de signature]],"mmm")))</f>
        <v>JANV</v>
      </c>
      <c r="D767" s="62">
        <f>'2. Termes '!C789</f>
        <v>0</v>
      </c>
      <c r="E767" s="82">
        <f>'2. Termes '!F789</f>
        <v>0</v>
      </c>
      <c r="F767" s="63">
        <f>'2. Termes '!G789</f>
        <v>0</v>
      </c>
      <c r="G767" s="80">
        <f>'2. Termes '!H789</f>
        <v>0</v>
      </c>
      <c r="H767" s="80">
        <f>'2. Termes '!I789</f>
        <v>0</v>
      </c>
      <c r="I767" s="64">
        <f>'2. Termes '!J789</f>
        <v>0</v>
      </c>
      <c r="J767" s="65">
        <f>'2. Termes '!U789</f>
        <v>0</v>
      </c>
      <c r="K767" s="70">
        <f>'2. Termes '!V789</f>
        <v>0</v>
      </c>
      <c r="L767" s="66">
        <f>'2. Termes '!W789</f>
        <v>0</v>
      </c>
      <c r="M767" s="66">
        <f>'2. Termes '!Z789</f>
        <v>0</v>
      </c>
      <c r="N767" s="67">
        <f>'2. Termes '!AC789</f>
        <v>0</v>
      </c>
      <c r="O767" s="81">
        <f>'2. Termes '!AJ789</f>
        <v>0</v>
      </c>
      <c r="P767" s="72">
        <f>'2. Termes '!AK789</f>
        <v>0</v>
      </c>
      <c r="Q767" s="71">
        <f>'2. Termes '!AL789</f>
        <v>0</v>
      </c>
      <c r="R767" s="158">
        <f>'2. Termes '!AG789</f>
        <v>0</v>
      </c>
    </row>
    <row r="768" spans="2:18" ht="25" customHeight="1" x14ac:dyDescent="0.35">
      <c r="B768" s="180" t="str">
        <f>IF(ISBLANK(Tableau25[[#This Row],[Date de signature]]),"",UPPER(TEXT(Tableau25[[#This Row],[Date de signature]],"AAAA")))</f>
        <v>1900</v>
      </c>
      <c r="C768" s="180" t="str">
        <f>IF(ISBLANK(Tableau25[[#This Row],[Date de signature]]),"",UPPER(TEXT(Tableau25[[#This Row],[Date de signature]],"mmm")))</f>
        <v>JANV</v>
      </c>
      <c r="D768" s="62">
        <f>'2. Termes '!C790</f>
        <v>0</v>
      </c>
      <c r="E768" s="82">
        <f>'2. Termes '!F790</f>
        <v>0</v>
      </c>
      <c r="F768" s="63">
        <f>'2. Termes '!G790</f>
        <v>0</v>
      </c>
      <c r="G768" s="80">
        <f>'2. Termes '!H790</f>
        <v>0</v>
      </c>
      <c r="H768" s="80">
        <f>'2. Termes '!I790</f>
        <v>0</v>
      </c>
      <c r="I768" s="64">
        <f>'2. Termes '!J790</f>
        <v>0</v>
      </c>
      <c r="J768" s="65">
        <f>'2. Termes '!U790</f>
        <v>0</v>
      </c>
      <c r="K768" s="70">
        <f>'2. Termes '!V790</f>
        <v>0</v>
      </c>
      <c r="L768" s="66">
        <f>'2. Termes '!W790</f>
        <v>0</v>
      </c>
      <c r="M768" s="66">
        <f>'2. Termes '!Z790</f>
        <v>0</v>
      </c>
      <c r="N768" s="67">
        <f>'2. Termes '!AC790</f>
        <v>0</v>
      </c>
      <c r="O768" s="81">
        <f>'2. Termes '!AJ790</f>
        <v>0</v>
      </c>
      <c r="P768" s="72">
        <f>'2. Termes '!AK790</f>
        <v>0</v>
      </c>
      <c r="Q768" s="71">
        <f>'2. Termes '!AL790</f>
        <v>0</v>
      </c>
      <c r="R768" s="158">
        <f>'2. Termes '!AG790</f>
        <v>0</v>
      </c>
    </row>
    <row r="769" spans="2:18" ht="25" customHeight="1" x14ac:dyDescent="0.35">
      <c r="B769" s="180" t="str">
        <f>IF(ISBLANK(Tableau25[[#This Row],[Date de signature]]),"",UPPER(TEXT(Tableau25[[#This Row],[Date de signature]],"AAAA")))</f>
        <v>1900</v>
      </c>
      <c r="C769" s="180" t="str">
        <f>IF(ISBLANK(Tableau25[[#This Row],[Date de signature]]),"",UPPER(TEXT(Tableau25[[#This Row],[Date de signature]],"mmm")))</f>
        <v>JANV</v>
      </c>
      <c r="D769" s="62">
        <f>'2. Termes '!C791</f>
        <v>0</v>
      </c>
      <c r="E769" s="82">
        <f>'2. Termes '!F791</f>
        <v>0</v>
      </c>
      <c r="F769" s="63">
        <f>'2. Termes '!G791</f>
        <v>0</v>
      </c>
      <c r="G769" s="80">
        <f>'2. Termes '!H791</f>
        <v>0</v>
      </c>
      <c r="H769" s="80">
        <f>'2. Termes '!I791</f>
        <v>0</v>
      </c>
      <c r="I769" s="64">
        <f>'2. Termes '!J791</f>
        <v>0</v>
      </c>
      <c r="J769" s="65">
        <f>'2. Termes '!U791</f>
        <v>0</v>
      </c>
      <c r="K769" s="70">
        <f>'2. Termes '!V791</f>
        <v>0</v>
      </c>
      <c r="L769" s="66">
        <f>'2. Termes '!W791</f>
        <v>0</v>
      </c>
      <c r="M769" s="66">
        <f>'2. Termes '!Z791</f>
        <v>0</v>
      </c>
      <c r="N769" s="67">
        <f>'2. Termes '!AC791</f>
        <v>0</v>
      </c>
      <c r="O769" s="81">
        <f>'2. Termes '!AJ791</f>
        <v>0</v>
      </c>
      <c r="P769" s="72">
        <f>'2. Termes '!AK791</f>
        <v>0</v>
      </c>
      <c r="Q769" s="71">
        <f>'2. Termes '!AL791</f>
        <v>0</v>
      </c>
      <c r="R769" s="158">
        <f>'2. Termes '!AG791</f>
        <v>0</v>
      </c>
    </row>
    <row r="770" spans="2:18" ht="25" customHeight="1" x14ac:dyDescent="0.35">
      <c r="B770" s="180" t="str">
        <f>IF(ISBLANK(Tableau25[[#This Row],[Date de signature]]),"",UPPER(TEXT(Tableau25[[#This Row],[Date de signature]],"AAAA")))</f>
        <v>1900</v>
      </c>
      <c r="C770" s="180" t="str">
        <f>IF(ISBLANK(Tableau25[[#This Row],[Date de signature]]),"",UPPER(TEXT(Tableau25[[#This Row],[Date de signature]],"mmm")))</f>
        <v>JANV</v>
      </c>
      <c r="D770" s="62">
        <f>'2. Termes '!C792</f>
        <v>0</v>
      </c>
      <c r="E770" s="82">
        <f>'2. Termes '!F792</f>
        <v>0</v>
      </c>
      <c r="F770" s="63">
        <f>'2. Termes '!G792</f>
        <v>0</v>
      </c>
      <c r="G770" s="80">
        <f>'2. Termes '!H792</f>
        <v>0</v>
      </c>
      <c r="H770" s="80">
        <f>'2. Termes '!I792</f>
        <v>0</v>
      </c>
      <c r="I770" s="64">
        <f>'2. Termes '!J792</f>
        <v>0</v>
      </c>
      <c r="J770" s="65">
        <f>'2. Termes '!U792</f>
        <v>0</v>
      </c>
      <c r="K770" s="70">
        <f>'2. Termes '!V792</f>
        <v>0</v>
      </c>
      <c r="L770" s="66">
        <f>'2. Termes '!W792</f>
        <v>0</v>
      </c>
      <c r="M770" s="66">
        <f>'2. Termes '!Z792</f>
        <v>0</v>
      </c>
      <c r="N770" s="67">
        <f>'2. Termes '!AC792</f>
        <v>0</v>
      </c>
      <c r="O770" s="81">
        <f>'2. Termes '!AJ792</f>
        <v>0</v>
      </c>
      <c r="P770" s="72">
        <f>'2. Termes '!AK792</f>
        <v>0</v>
      </c>
      <c r="Q770" s="71">
        <f>'2. Termes '!AL792</f>
        <v>0</v>
      </c>
      <c r="R770" s="158">
        <f>'2. Termes '!AG792</f>
        <v>0</v>
      </c>
    </row>
    <row r="771" spans="2:18" ht="25" customHeight="1" x14ac:dyDescent="0.35">
      <c r="B771" s="180" t="str">
        <f>IF(ISBLANK(Tableau25[[#This Row],[Date de signature]]),"",UPPER(TEXT(Tableau25[[#This Row],[Date de signature]],"AAAA")))</f>
        <v>1900</v>
      </c>
      <c r="C771" s="180" t="str">
        <f>IF(ISBLANK(Tableau25[[#This Row],[Date de signature]]),"",UPPER(TEXT(Tableau25[[#This Row],[Date de signature]],"mmm")))</f>
        <v>JANV</v>
      </c>
      <c r="D771" s="62">
        <f>'2. Termes '!C793</f>
        <v>0</v>
      </c>
      <c r="E771" s="82">
        <f>'2. Termes '!F793</f>
        <v>0</v>
      </c>
      <c r="F771" s="63">
        <f>'2. Termes '!G793</f>
        <v>0</v>
      </c>
      <c r="G771" s="80">
        <f>'2. Termes '!H793</f>
        <v>0</v>
      </c>
      <c r="H771" s="80">
        <f>'2. Termes '!I793</f>
        <v>0</v>
      </c>
      <c r="I771" s="64">
        <f>'2. Termes '!J793</f>
        <v>0</v>
      </c>
      <c r="J771" s="65">
        <f>'2. Termes '!U793</f>
        <v>0</v>
      </c>
      <c r="K771" s="70">
        <f>'2. Termes '!V793</f>
        <v>0</v>
      </c>
      <c r="L771" s="66">
        <f>'2. Termes '!W793</f>
        <v>0</v>
      </c>
      <c r="M771" s="66">
        <f>'2. Termes '!Z793</f>
        <v>0</v>
      </c>
      <c r="N771" s="67">
        <f>'2. Termes '!AC793</f>
        <v>0</v>
      </c>
      <c r="O771" s="81">
        <f>'2. Termes '!AJ793</f>
        <v>0</v>
      </c>
      <c r="P771" s="72">
        <f>'2. Termes '!AK793</f>
        <v>0</v>
      </c>
      <c r="Q771" s="71">
        <f>'2. Termes '!AL793</f>
        <v>0</v>
      </c>
      <c r="R771" s="158">
        <f>'2. Termes '!AG793</f>
        <v>0</v>
      </c>
    </row>
    <row r="772" spans="2:18" ht="25" customHeight="1" x14ac:dyDescent="0.35">
      <c r="B772" s="180" t="str">
        <f>IF(ISBLANK(Tableau25[[#This Row],[Date de signature]]),"",UPPER(TEXT(Tableau25[[#This Row],[Date de signature]],"AAAA")))</f>
        <v>1900</v>
      </c>
      <c r="C772" s="180" t="str">
        <f>IF(ISBLANK(Tableau25[[#This Row],[Date de signature]]),"",UPPER(TEXT(Tableau25[[#This Row],[Date de signature]],"mmm")))</f>
        <v>JANV</v>
      </c>
      <c r="D772" s="62">
        <f>'2. Termes '!C794</f>
        <v>0</v>
      </c>
      <c r="E772" s="82">
        <f>'2. Termes '!F794</f>
        <v>0</v>
      </c>
      <c r="F772" s="63">
        <f>'2. Termes '!G794</f>
        <v>0</v>
      </c>
      <c r="G772" s="80">
        <f>'2. Termes '!H794</f>
        <v>0</v>
      </c>
      <c r="H772" s="80">
        <f>'2. Termes '!I794</f>
        <v>0</v>
      </c>
      <c r="I772" s="64">
        <f>'2. Termes '!J794</f>
        <v>0</v>
      </c>
      <c r="J772" s="65">
        <f>'2. Termes '!U794</f>
        <v>0</v>
      </c>
      <c r="K772" s="70">
        <f>'2. Termes '!V794</f>
        <v>0</v>
      </c>
      <c r="L772" s="66">
        <f>'2. Termes '!W794</f>
        <v>0</v>
      </c>
      <c r="M772" s="66">
        <f>'2. Termes '!Z794</f>
        <v>0</v>
      </c>
      <c r="N772" s="67">
        <f>'2. Termes '!AC794</f>
        <v>0</v>
      </c>
      <c r="O772" s="81">
        <f>'2. Termes '!AJ794</f>
        <v>0</v>
      </c>
      <c r="P772" s="72">
        <f>'2. Termes '!AK794</f>
        <v>0</v>
      </c>
      <c r="Q772" s="71">
        <f>'2. Termes '!AL794</f>
        <v>0</v>
      </c>
      <c r="R772" s="158">
        <f>'2. Termes '!AG794</f>
        <v>0</v>
      </c>
    </row>
    <row r="773" spans="2:18" ht="25" customHeight="1" x14ac:dyDescent="0.35">
      <c r="B773" s="180" t="str">
        <f>IF(ISBLANK(Tableau25[[#This Row],[Date de signature]]),"",UPPER(TEXT(Tableau25[[#This Row],[Date de signature]],"AAAA")))</f>
        <v>1900</v>
      </c>
      <c r="C773" s="180" t="str">
        <f>IF(ISBLANK(Tableau25[[#This Row],[Date de signature]]),"",UPPER(TEXT(Tableau25[[#This Row],[Date de signature]],"mmm")))</f>
        <v>JANV</v>
      </c>
      <c r="D773" s="62">
        <f>'2. Termes '!C795</f>
        <v>0</v>
      </c>
      <c r="E773" s="82">
        <f>'2. Termes '!F795</f>
        <v>0</v>
      </c>
      <c r="F773" s="63">
        <f>'2. Termes '!G795</f>
        <v>0</v>
      </c>
      <c r="G773" s="80">
        <f>'2. Termes '!H795</f>
        <v>0</v>
      </c>
      <c r="H773" s="80">
        <f>'2. Termes '!I795</f>
        <v>0</v>
      </c>
      <c r="I773" s="64">
        <f>'2. Termes '!J795</f>
        <v>0</v>
      </c>
      <c r="J773" s="65">
        <f>'2. Termes '!U795</f>
        <v>0</v>
      </c>
      <c r="K773" s="70">
        <f>'2. Termes '!V795</f>
        <v>0</v>
      </c>
      <c r="L773" s="66">
        <f>'2. Termes '!W795</f>
        <v>0</v>
      </c>
      <c r="M773" s="66">
        <f>'2. Termes '!Z795</f>
        <v>0</v>
      </c>
      <c r="N773" s="67">
        <f>'2. Termes '!AC795</f>
        <v>0</v>
      </c>
      <c r="O773" s="81">
        <f>'2. Termes '!AJ795</f>
        <v>0</v>
      </c>
      <c r="P773" s="72">
        <f>'2. Termes '!AK795</f>
        <v>0</v>
      </c>
      <c r="Q773" s="71">
        <f>'2. Termes '!AL795</f>
        <v>0</v>
      </c>
      <c r="R773" s="158">
        <f>'2. Termes '!AG795</f>
        <v>0</v>
      </c>
    </row>
    <row r="774" spans="2:18" ht="25" customHeight="1" x14ac:dyDescent="0.35">
      <c r="B774" s="180" t="str">
        <f>IF(ISBLANK(Tableau25[[#This Row],[Date de signature]]),"",UPPER(TEXT(Tableau25[[#This Row],[Date de signature]],"AAAA")))</f>
        <v>1900</v>
      </c>
      <c r="C774" s="180" t="str">
        <f>IF(ISBLANK(Tableau25[[#This Row],[Date de signature]]),"",UPPER(TEXT(Tableau25[[#This Row],[Date de signature]],"mmm")))</f>
        <v>JANV</v>
      </c>
      <c r="D774" s="62">
        <f>'2. Termes '!C796</f>
        <v>0</v>
      </c>
      <c r="E774" s="82">
        <f>'2. Termes '!F796</f>
        <v>0</v>
      </c>
      <c r="F774" s="63">
        <f>'2. Termes '!G796</f>
        <v>0</v>
      </c>
      <c r="G774" s="80">
        <f>'2. Termes '!H796</f>
        <v>0</v>
      </c>
      <c r="H774" s="80">
        <f>'2. Termes '!I796</f>
        <v>0</v>
      </c>
      <c r="I774" s="64">
        <f>'2. Termes '!J796</f>
        <v>0</v>
      </c>
      <c r="J774" s="65">
        <f>'2. Termes '!U796</f>
        <v>0</v>
      </c>
      <c r="K774" s="70">
        <f>'2. Termes '!V796</f>
        <v>0</v>
      </c>
      <c r="L774" s="66">
        <f>'2. Termes '!W796</f>
        <v>0</v>
      </c>
      <c r="M774" s="66">
        <f>'2. Termes '!Z796</f>
        <v>0</v>
      </c>
      <c r="N774" s="67">
        <f>'2. Termes '!AC796</f>
        <v>0</v>
      </c>
      <c r="O774" s="81">
        <f>'2. Termes '!AJ796</f>
        <v>0</v>
      </c>
      <c r="P774" s="72">
        <f>'2. Termes '!AK796</f>
        <v>0</v>
      </c>
      <c r="Q774" s="71">
        <f>'2. Termes '!AL796</f>
        <v>0</v>
      </c>
      <c r="R774" s="158">
        <f>'2. Termes '!AG796</f>
        <v>0</v>
      </c>
    </row>
    <row r="775" spans="2:18" ht="25" customHeight="1" x14ac:dyDescent="0.35">
      <c r="B775" s="180" t="str">
        <f>IF(ISBLANK(Tableau25[[#This Row],[Date de signature]]),"",UPPER(TEXT(Tableau25[[#This Row],[Date de signature]],"AAAA")))</f>
        <v>1900</v>
      </c>
      <c r="C775" s="180" t="str">
        <f>IF(ISBLANK(Tableau25[[#This Row],[Date de signature]]),"",UPPER(TEXT(Tableau25[[#This Row],[Date de signature]],"mmm")))</f>
        <v>JANV</v>
      </c>
      <c r="D775" s="62">
        <f>'2. Termes '!C797</f>
        <v>0</v>
      </c>
      <c r="E775" s="82">
        <f>'2. Termes '!F797</f>
        <v>0</v>
      </c>
      <c r="F775" s="63">
        <f>'2. Termes '!G797</f>
        <v>0</v>
      </c>
      <c r="G775" s="80">
        <f>'2. Termes '!H797</f>
        <v>0</v>
      </c>
      <c r="H775" s="80">
        <f>'2. Termes '!I797</f>
        <v>0</v>
      </c>
      <c r="I775" s="64">
        <f>'2. Termes '!J797</f>
        <v>0</v>
      </c>
      <c r="J775" s="65">
        <f>'2. Termes '!U797</f>
        <v>0</v>
      </c>
      <c r="K775" s="70">
        <f>'2. Termes '!V797</f>
        <v>0</v>
      </c>
      <c r="L775" s="66">
        <f>'2. Termes '!W797</f>
        <v>0</v>
      </c>
      <c r="M775" s="66">
        <f>'2. Termes '!Z797</f>
        <v>0</v>
      </c>
      <c r="N775" s="67">
        <f>'2. Termes '!AC797</f>
        <v>0</v>
      </c>
      <c r="O775" s="81">
        <f>'2. Termes '!AJ797</f>
        <v>0</v>
      </c>
      <c r="P775" s="72">
        <f>'2. Termes '!AK797</f>
        <v>0</v>
      </c>
      <c r="Q775" s="71">
        <f>'2. Termes '!AL797</f>
        <v>0</v>
      </c>
      <c r="R775" s="158">
        <f>'2. Termes '!AG797</f>
        <v>0</v>
      </c>
    </row>
    <row r="776" spans="2:18" ht="25" customHeight="1" x14ac:dyDescent="0.35">
      <c r="B776" s="180" t="str">
        <f>IF(ISBLANK(Tableau25[[#This Row],[Date de signature]]),"",UPPER(TEXT(Tableau25[[#This Row],[Date de signature]],"AAAA")))</f>
        <v>1900</v>
      </c>
      <c r="C776" s="180" t="str">
        <f>IF(ISBLANK(Tableau25[[#This Row],[Date de signature]]),"",UPPER(TEXT(Tableau25[[#This Row],[Date de signature]],"mmm")))</f>
        <v>JANV</v>
      </c>
      <c r="D776" s="62">
        <f>'2. Termes '!C798</f>
        <v>0</v>
      </c>
      <c r="E776" s="82">
        <f>'2. Termes '!F798</f>
        <v>0</v>
      </c>
      <c r="F776" s="63">
        <f>'2. Termes '!G798</f>
        <v>0</v>
      </c>
      <c r="G776" s="80">
        <f>'2. Termes '!H798</f>
        <v>0</v>
      </c>
      <c r="H776" s="80">
        <f>'2. Termes '!I798</f>
        <v>0</v>
      </c>
      <c r="I776" s="64">
        <f>'2. Termes '!J798</f>
        <v>0</v>
      </c>
      <c r="J776" s="65">
        <f>'2. Termes '!U798</f>
        <v>0</v>
      </c>
      <c r="K776" s="70">
        <f>'2. Termes '!V798</f>
        <v>0</v>
      </c>
      <c r="L776" s="66">
        <f>'2. Termes '!W798</f>
        <v>0</v>
      </c>
      <c r="M776" s="66">
        <f>'2. Termes '!Z798</f>
        <v>0</v>
      </c>
      <c r="N776" s="67">
        <f>'2. Termes '!AC798</f>
        <v>0</v>
      </c>
      <c r="O776" s="81">
        <f>'2. Termes '!AJ798</f>
        <v>0</v>
      </c>
      <c r="P776" s="72">
        <f>'2. Termes '!AK798</f>
        <v>0</v>
      </c>
      <c r="Q776" s="71">
        <f>'2. Termes '!AL798</f>
        <v>0</v>
      </c>
      <c r="R776" s="158">
        <f>'2. Termes '!AG798</f>
        <v>0</v>
      </c>
    </row>
    <row r="777" spans="2:18" ht="25" customHeight="1" x14ac:dyDescent="0.35">
      <c r="B777" s="180" t="str">
        <f>IF(ISBLANK(Tableau25[[#This Row],[Date de signature]]),"",UPPER(TEXT(Tableau25[[#This Row],[Date de signature]],"AAAA")))</f>
        <v>1900</v>
      </c>
      <c r="C777" s="180" t="str">
        <f>IF(ISBLANK(Tableau25[[#This Row],[Date de signature]]),"",UPPER(TEXT(Tableau25[[#This Row],[Date de signature]],"mmm")))</f>
        <v>JANV</v>
      </c>
      <c r="D777" s="62">
        <f>'2. Termes '!C799</f>
        <v>0</v>
      </c>
      <c r="E777" s="82">
        <f>'2. Termes '!F799</f>
        <v>0</v>
      </c>
      <c r="F777" s="63">
        <f>'2. Termes '!G799</f>
        <v>0</v>
      </c>
      <c r="G777" s="80">
        <f>'2. Termes '!H799</f>
        <v>0</v>
      </c>
      <c r="H777" s="80">
        <f>'2. Termes '!I799</f>
        <v>0</v>
      </c>
      <c r="I777" s="64">
        <f>'2. Termes '!J799</f>
        <v>0</v>
      </c>
      <c r="J777" s="65">
        <f>'2. Termes '!U799</f>
        <v>0</v>
      </c>
      <c r="K777" s="70">
        <f>'2. Termes '!V799</f>
        <v>0</v>
      </c>
      <c r="L777" s="66">
        <f>'2. Termes '!W799</f>
        <v>0</v>
      </c>
      <c r="M777" s="66">
        <f>'2. Termes '!Z799</f>
        <v>0</v>
      </c>
      <c r="N777" s="67">
        <f>'2. Termes '!AC799</f>
        <v>0</v>
      </c>
      <c r="O777" s="81">
        <f>'2. Termes '!AJ799</f>
        <v>0</v>
      </c>
      <c r="P777" s="72">
        <f>'2. Termes '!AK799</f>
        <v>0</v>
      </c>
      <c r="Q777" s="71">
        <f>'2. Termes '!AL799</f>
        <v>0</v>
      </c>
      <c r="R777" s="158">
        <f>'2. Termes '!AG799</f>
        <v>0</v>
      </c>
    </row>
    <row r="778" spans="2:18" ht="25" customHeight="1" x14ac:dyDescent="0.35">
      <c r="B778" s="180" t="str">
        <f>IF(ISBLANK(Tableau25[[#This Row],[Date de signature]]),"",UPPER(TEXT(Tableau25[[#This Row],[Date de signature]],"AAAA")))</f>
        <v>1900</v>
      </c>
      <c r="C778" s="180" t="str">
        <f>IF(ISBLANK(Tableau25[[#This Row],[Date de signature]]),"",UPPER(TEXT(Tableau25[[#This Row],[Date de signature]],"mmm")))</f>
        <v>JANV</v>
      </c>
      <c r="D778" s="62">
        <f>'2. Termes '!C800</f>
        <v>0</v>
      </c>
      <c r="E778" s="82">
        <f>'2. Termes '!F800</f>
        <v>0</v>
      </c>
      <c r="F778" s="63">
        <f>'2. Termes '!G800</f>
        <v>0</v>
      </c>
      <c r="G778" s="80">
        <f>'2. Termes '!H800</f>
        <v>0</v>
      </c>
      <c r="H778" s="80">
        <f>'2. Termes '!I800</f>
        <v>0</v>
      </c>
      <c r="I778" s="64">
        <f>'2. Termes '!J800</f>
        <v>0</v>
      </c>
      <c r="J778" s="65">
        <f>'2. Termes '!U800</f>
        <v>0</v>
      </c>
      <c r="K778" s="70">
        <f>'2. Termes '!V800</f>
        <v>0</v>
      </c>
      <c r="L778" s="66">
        <f>'2. Termes '!W800</f>
        <v>0</v>
      </c>
      <c r="M778" s="66">
        <f>'2. Termes '!Z800</f>
        <v>0</v>
      </c>
      <c r="N778" s="67">
        <f>'2. Termes '!AC800</f>
        <v>0</v>
      </c>
      <c r="O778" s="81">
        <f>'2. Termes '!AJ800</f>
        <v>0</v>
      </c>
      <c r="P778" s="72">
        <f>'2. Termes '!AK800</f>
        <v>0</v>
      </c>
      <c r="Q778" s="71">
        <f>'2. Termes '!AL800</f>
        <v>0</v>
      </c>
      <c r="R778" s="158">
        <f>'2. Termes '!AG800</f>
        <v>0</v>
      </c>
    </row>
    <row r="779" spans="2:18" ht="25" customHeight="1" x14ac:dyDescent="0.35">
      <c r="B779" s="180" t="str">
        <f>IF(ISBLANK(Tableau25[[#This Row],[Date de signature]]),"",UPPER(TEXT(Tableau25[[#This Row],[Date de signature]],"AAAA")))</f>
        <v>1900</v>
      </c>
      <c r="C779" s="180" t="str">
        <f>IF(ISBLANK(Tableau25[[#This Row],[Date de signature]]),"",UPPER(TEXT(Tableau25[[#This Row],[Date de signature]],"mmm")))</f>
        <v>JANV</v>
      </c>
      <c r="D779" s="62">
        <f>'2. Termes '!C801</f>
        <v>0</v>
      </c>
      <c r="E779" s="82">
        <f>'2. Termes '!F801</f>
        <v>0</v>
      </c>
      <c r="F779" s="63">
        <f>'2. Termes '!G801</f>
        <v>0</v>
      </c>
      <c r="G779" s="80">
        <f>'2. Termes '!H801</f>
        <v>0</v>
      </c>
      <c r="H779" s="80">
        <f>'2. Termes '!I801</f>
        <v>0</v>
      </c>
      <c r="I779" s="64">
        <f>'2. Termes '!J801</f>
        <v>0</v>
      </c>
      <c r="J779" s="65">
        <f>'2. Termes '!U801</f>
        <v>0</v>
      </c>
      <c r="K779" s="70">
        <f>'2. Termes '!V801</f>
        <v>0</v>
      </c>
      <c r="L779" s="66">
        <f>'2. Termes '!W801</f>
        <v>0</v>
      </c>
      <c r="M779" s="66">
        <f>'2. Termes '!Z801</f>
        <v>0</v>
      </c>
      <c r="N779" s="67">
        <f>'2. Termes '!AC801</f>
        <v>0</v>
      </c>
      <c r="O779" s="81">
        <f>'2. Termes '!AJ801</f>
        <v>0</v>
      </c>
      <c r="P779" s="72">
        <f>'2. Termes '!AK801</f>
        <v>0</v>
      </c>
      <c r="Q779" s="71">
        <f>'2. Termes '!AL801</f>
        <v>0</v>
      </c>
      <c r="R779" s="158">
        <f>'2. Termes '!AG801</f>
        <v>0</v>
      </c>
    </row>
    <row r="780" spans="2:18" ht="25" customHeight="1" x14ac:dyDescent="0.35">
      <c r="B780" s="180" t="str">
        <f>IF(ISBLANK(Tableau25[[#This Row],[Date de signature]]),"",UPPER(TEXT(Tableau25[[#This Row],[Date de signature]],"AAAA")))</f>
        <v>1900</v>
      </c>
      <c r="C780" s="180" t="str">
        <f>IF(ISBLANK(Tableau25[[#This Row],[Date de signature]]),"",UPPER(TEXT(Tableau25[[#This Row],[Date de signature]],"mmm")))</f>
        <v>JANV</v>
      </c>
      <c r="D780" s="62">
        <f>'2. Termes '!C802</f>
        <v>0</v>
      </c>
      <c r="E780" s="82">
        <f>'2. Termes '!F802</f>
        <v>0</v>
      </c>
      <c r="F780" s="63">
        <f>'2. Termes '!G802</f>
        <v>0</v>
      </c>
      <c r="G780" s="80">
        <f>'2. Termes '!H802</f>
        <v>0</v>
      </c>
      <c r="H780" s="80">
        <f>'2. Termes '!I802</f>
        <v>0</v>
      </c>
      <c r="I780" s="64">
        <f>'2. Termes '!J802</f>
        <v>0</v>
      </c>
      <c r="J780" s="65">
        <f>'2. Termes '!U802</f>
        <v>0</v>
      </c>
      <c r="K780" s="70">
        <f>'2. Termes '!V802</f>
        <v>0</v>
      </c>
      <c r="L780" s="66">
        <f>'2. Termes '!W802</f>
        <v>0</v>
      </c>
      <c r="M780" s="66">
        <f>'2. Termes '!Z802</f>
        <v>0</v>
      </c>
      <c r="N780" s="67">
        <f>'2. Termes '!AC802</f>
        <v>0</v>
      </c>
      <c r="O780" s="81">
        <f>'2. Termes '!AJ802</f>
        <v>0</v>
      </c>
      <c r="P780" s="72">
        <f>'2. Termes '!AK802</f>
        <v>0</v>
      </c>
      <c r="Q780" s="71">
        <f>'2. Termes '!AL802</f>
        <v>0</v>
      </c>
      <c r="R780" s="158">
        <f>'2. Termes '!AG802</f>
        <v>0</v>
      </c>
    </row>
    <row r="781" spans="2:18" ht="25" customHeight="1" x14ac:dyDescent="0.35">
      <c r="B781" s="180" t="str">
        <f>IF(ISBLANK(Tableau25[[#This Row],[Date de signature]]),"",UPPER(TEXT(Tableau25[[#This Row],[Date de signature]],"AAAA")))</f>
        <v>1900</v>
      </c>
      <c r="C781" s="180" t="str">
        <f>IF(ISBLANK(Tableau25[[#This Row],[Date de signature]]),"",UPPER(TEXT(Tableau25[[#This Row],[Date de signature]],"mmm")))</f>
        <v>JANV</v>
      </c>
      <c r="D781" s="62">
        <f>'2. Termes '!C803</f>
        <v>0</v>
      </c>
      <c r="E781" s="82">
        <f>'2. Termes '!F803</f>
        <v>0</v>
      </c>
      <c r="F781" s="63">
        <f>'2. Termes '!G803</f>
        <v>0</v>
      </c>
      <c r="G781" s="80">
        <f>'2. Termes '!H803</f>
        <v>0</v>
      </c>
      <c r="H781" s="80">
        <f>'2. Termes '!I803</f>
        <v>0</v>
      </c>
      <c r="I781" s="64">
        <f>'2. Termes '!J803</f>
        <v>0</v>
      </c>
      <c r="J781" s="65">
        <f>'2. Termes '!U803</f>
        <v>0</v>
      </c>
      <c r="K781" s="70">
        <f>'2. Termes '!V803</f>
        <v>0</v>
      </c>
      <c r="L781" s="66">
        <f>'2. Termes '!W803</f>
        <v>0</v>
      </c>
      <c r="M781" s="66">
        <f>'2. Termes '!Z803</f>
        <v>0</v>
      </c>
      <c r="N781" s="67">
        <f>'2. Termes '!AC803</f>
        <v>0</v>
      </c>
      <c r="O781" s="81">
        <f>'2. Termes '!AJ803</f>
        <v>0</v>
      </c>
      <c r="P781" s="72">
        <f>'2. Termes '!AK803</f>
        <v>0</v>
      </c>
      <c r="Q781" s="71">
        <f>'2. Termes '!AL803</f>
        <v>0</v>
      </c>
      <c r="R781" s="158">
        <f>'2. Termes '!AG803</f>
        <v>0</v>
      </c>
    </row>
    <row r="782" spans="2:18" ht="25" customHeight="1" x14ac:dyDescent="0.35">
      <c r="B782" s="180" t="str">
        <f>IF(ISBLANK(Tableau25[[#This Row],[Date de signature]]),"",UPPER(TEXT(Tableau25[[#This Row],[Date de signature]],"AAAA")))</f>
        <v>1900</v>
      </c>
      <c r="C782" s="180" t="str">
        <f>IF(ISBLANK(Tableau25[[#This Row],[Date de signature]]),"",UPPER(TEXT(Tableau25[[#This Row],[Date de signature]],"mmm")))</f>
        <v>JANV</v>
      </c>
      <c r="D782" s="62">
        <f>'2. Termes '!C804</f>
        <v>0</v>
      </c>
      <c r="E782" s="82">
        <f>'2. Termes '!F804</f>
        <v>0</v>
      </c>
      <c r="F782" s="63">
        <f>'2. Termes '!G804</f>
        <v>0</v>
      </c>
      <c r="G782" s="80">
        <f>'2. Termes '!H804</f>
        <v>0</v>
      </c>
      <c r="H782" s="80">
        <f>'2. Termes '!I804</f>
        <v>0</v>
      </c>
      <c r="I782" s="64">
        <f>'2. Termes '!J804</f>
        <v>0</v>
      </c>
      <c r="J782" s="65">
        <f>'2. Termes '!U804</f>
        <v>0</v>
      </c>
      <c r="K782" s="70">
        <f>'2. Termes '!V804</f>
        <v>0</v>
      </c>
      <c r="L782" s="66">
        <f>'2. Termes '!W804</f>
        <v>0</v>
      </c>
      <c r="M782" s="66">
        <f>'2. Termes '!Z804</f>
        <v>0</v>
      </c>
      <c r="N782" s="67">
        <f>'2. Termes '!AC804</f>
        <v>0</v>
      </c>
      <c r="O782" s="81">
        <f>'2. Termes '!AJ804</f>
        <v>0</v>
      </c>
      <c r="P782" s="72">
        <f>'2. Termes '!AK804</f>
        <v>0</v>
      </c>
      <c r="Q782" s="71">
        <f>'2. Termes '!AL804</f>
        <v>0</v>
      </c>
      <c r="R782" s="158">
        <f>'2. Termes '!AG804</f>
        <v>0</v>
      </c>
    </row>
    <row r="783" spans="2:18" ht="25" customHeight="1" x14ac:dyDescent="0.35">
      <c r="B783" s="180" t="str">
        <f>IF(ISBLANK(Tableau25[[#This Row],[Date de signature]]),"",UPPER(TEXT(Tableau25[[#This Row],[Date de signature]],"AAAA")))</f>
        <v>1900</v>
      </c>
      <c r="C783" s="180" t="str">
        <f>IF(ISBLANK(Tableau25[[#This Row],[Date de signature]]),"",UPPER(TEXT(Tableau25[[#This Row],[Date de signature]],"mmm")))</f>
        <v>JANV</v>
      </c>
      <c r="D783" s="62">
        <f>'2. Termes '!C805</f>
        <v>0</v>
      </c>
      <c r="E783" s="82">
        <f>'2. Termes '!F805</f>
        <v>0</v>
      </c>
      <c r="F783" s="63">
        <f>'2. Termes '!G805</f>
        <v>0</v>
      </c>
      <c r="G783" s="80">
        <f>'2. Termes '!H805</f>
        <v>0</v>
      </c>
      <c r="H783" s="80">
        <f>'2. Termes '!I805</f>
        <v>0</v>
      </c>
      <c r="I783" s="64">
        <f>'2. Termes '!J805</f>
        <v>0</v>
      </c>
      <c r="J783" s="65">
        <f>'2. Termes '!U805</f>
        <v>0</v>
      </c>
      <c r="K783" s="70">
        <f>'2. Termes '!V805</f>
        <v>0</v>
      </c>
      <c r="L783" s="66">
        <f>'2. Termes '!W805</f>
        <v>0</v>
      </c>
      <c r="M783" s="66">
        <f>'2. Termes '!Z805</f>
        <v>0</v>
      </c>
      <c r="N783" s="67">
        <f>'2. Termes '!AC805</f>
        <v>0</v>
      </c>
      <c r="O783" s="81">
        <f>'2. Termes '!AJ805</f>
        <v>0</v>
      </c>
      <c r="P783" s="72">
        <f>'2. Termes '!AK805</f>
        <v>0</v>
      </c>
      <c r="Q783" s="71">
        <f>'2. Termes '!AL805</f>
        <v>0</v>
      </c>
      <c r="R783" s="158">
        <f>'2. Termes '!AG805</f>
        <v>0</v>
      </c>
    </row>
    <row r="784" spans="2:18" ht="25" customHeight="1" x14ac:dyDescent="0.35">
      <c r="B784" s="180" t="str">
        <f>IF(ISBLANK(Tableau25[[#This Row],[Date de signature]]),"",UPPER(TEXT(Tableau25[[#This Row],[Date de signature]],"AAAA")))</f>
        <v>1900</v>
      </c>
      <c r="C784" s="180" t="str">
        <f>IF(ISBLANK(Tableau25[[#This Row],[Date de signature]]),"",UPPER(TEXT(Tableau25[[#This Row],[Date de signature]],"mmm")))</f>
        <v>JANV</v>
      </c>
      <c r="D784" s="62">
        <f>'2. Termes '!C806</f>
        <v>0</v>
      </c>
      <c r="E784" s="82">
        <f>'2. Termes '!F806</f>
        <v>0</v>
      </c>
      <c r="F784" s="63">
        <f>'2. Termes '!G806</f>
        <v>0</v>
      </c>
      <c r="G784" s="80">
        <f>'2. Termes '!H806</f>
        <v>0</v>
      </c>
      <c r="H784" s="80">
        <f>'2. Termes '!I806</f>
        <v>0</v>
      </c>
      <c r="I784" s="64">
        <f>'2. Termes '!J806</f>
        <v>0</v>
      </c>
      <c r="J784" s="65">
        <f>'2. Termes '!U806</f>
        <v>0</v>
      </c>
      <c r="K784" s="70">
        <f>'2. Termes '!V806</f>
        <v>0</v>
      </c>
      <c r="L784" s="66">
        <f>'2. Termes '!W806</f>
        <v>0</v>
      </c>
      <c r="M784" s="66">
        <f>'2. Termes '!Z806</f>
        <v>0</v>
      </c>
      <c r="N784" s="67">
        <f>'2. Termes '!AC806</f>
        <v>0</v>
      </c>
      <c r="O784" s="81">
        <f>'2. Termes '!AJ806</f>
        <v>0</v>
      </c>
      <c r="P784" s="72">
        <f>'2. Termes '!AK806</f>
        <v>0</v>
      </c>
      <c r="Q784" s="71">
        <f>'2. Termes '!AL806</f>
        <v>0</v>
      </c>
      <c r="R784" s="158">
        <f>'2. Termes '!AG806</f>
        <v>0</v>
      </c>
    </row>
    <row r="785" spans="2:18" ht="25" customHeight="1" x14ac:dyDescent="0.35">
      <c r="B785" s="180" t="str">
        <f>IF(ISBLANK(Tableau25[[#This Row],[Date de signature]]),"",UPPER(TEXT(Tableau25[[#This Row],[Date de signature]],"AAAA")))</f>
        <v>1900</v>
      </c>
      <c r="C785" s="180" t="str">
        <f>IF(ISBLANK(Tableau25[[#This Row],[Date de signature]]),"",UPPER(TEXT(Tableau25[[#This Row],[Date de signature]],"mmm")))</f>
        <v>JANV</v>
      </c>
      <c r="D785" s="62">
        <f>'2. Termes '!C807</f>
        <v>0</v>
      </c>
      <c r="E785" s="82">
        <f>'2. Termes '!F807</f>
        <v>0</v>
      </c>
      <c r="F785" s="63">
        <f>'2. Termes '!G807</f>
        <v>0</v>
      </c>
      <c r="G785" s="80">
        <f>'2. Termes '!H807</f>
        <v>0</v>
      </c>
      <c r="H785" s="80">
        <f>'2. Termes '!I807</f>
        <v>0</v>
      </c>
      <c r="I785" s="64">
        <f>'2. Termes '!J807</f>
        <v>0</v>
      </c>
      <c r="J785" s="65">
        <f>'2. Termes '!U807</f>
        <v>0</v>
      </c>
      <c r="K785" s="70">
        <f>'2. Termes '!V807</f>
        <v>0</v>
      </c>
      <c r="L785" s="66">
        <f>'2. Termes '!W807</f>
        <v>0</v>
      </c>
      <c r="M785" s="66">
        <f>'2. Termes '!Z807</f>
        <v>0</v>
      </c>
      <c r="N785" s="67">
        <f>'2. Termes '!AC807</f>
        <v>0</v>
      </c>
      <c r="O785" s="81">
        <f>'2. Termes '!AJ807</f>
        <v>0</v>
      </c>
      <c r="P785" s="72">
        <f>'2. Termes '!AK807</f>
        <v>0</v>
      </c>
      <c r="Q785" s="71">
        <f>'2. Termes '!AL807</f>
        <v>0</v>
      </c>
      <c r="R785" s="158">
        <f>'2. Termes '!AG807</f>
        <v>0</v>
      </c>
    </row>
    <row r="786" spans="2:18" ht="25" customHeight="1" x14ac:dyDescent="0.35">
      <c r="B786" s="180" t="str">
        <f>IF(ISBLANK(Tableau25[[#This Row],[Date de signature]]),"",UPPER(TEXT(Tableau25[[#This Row],[Date de signature]],"AAAA")))</f>
        <v>1900</v>
      </c>
      <c r="C786" s="180" t="str">
        <f>IF(ISBLANK(Tableau25[[#This Row],[Date de signature]]),"",UPPER(TEXT(Tableau25[[#This Row],[Date de signature]],"mmm")))</f>
        <v>JANV</v>
      </c>
      <c r="D786" s="62">
        <f>'2. Termes '!C808</f>
        <v>0</v>
      </c>
      <c r="E786" s="82">
        <f>'2. Termes '!F808</f>
        <v>0</v>
      </c>
      <c r="F786" s="63">
        <f>'2. Termes '!G808</f>
        <v>0</v>
      </c>
      <c r="G786" s="80">
        <f>'2. Termes '!H808</f>
        <v>0</v>
      </c>
      <c r="H786" s="80">
        <f>'2. Termes '!I808</f>
        <v>0</v>
      </c>
      <c r="I786" s="64">
        <f>'2. Termes '!J808</f>
        <v>0</v>
      </c>
      <c r="J786" s="65">
        <f>'2. Termes '!U808</f>
        <v>0</v>
      </c>
      <c r="K786" s="70">
        <f>'2. Termes '!V808</f>
        <v>0</v>
      </c>
      <c r="L786" s="66">
        <f>'2. Termes '!W808</f>
        <v>0</v>
      </c>
      <c r="M786" s="66">
        <f>'2. Termes '!Z808</f>
        <v>0</v>
      </c>
      <c r="N786" s="67">
        <f>'2. Termes '!AC808</f>
        <v>0</v>
      </c>
      <c r="O786" s="81">
        <f>'2. Termes '!AJ808</f>
        <v>0</v>
      </c>
      <c r="P786" s="72">
        <f>'2. Termes '!AK808</f>
        <v>0</v>
      </c>
      <c r="Q786" s="71">
        <f>'2. Termes '!AL808</f>
        <v>0</v>
      </c>
      <c r="R786" s="158">
        <f>'2. Termes '!AG808</f>
        <v>0</v>
      </c>
    </row>
    <row r="787" spans="2:18" ht="25" customHeight="1" x14ac:dyDescent="0.35">
      <c r="B787" s="180" t="str">
        <f>IF(ISBLANK(Tableau25[[#This Row],[Date de signature]]),"",UPPER(TEXT(Tableau25[[#This Row],[Date de signature]],"AAAA")))</f>
        <v>1900</v>
      </c>
      <c r="C787" s="180" t="str">
        <f>IF(ISBLANK(Tableau25[[#This Row],[Date de signature]]),"",UPPER(TEXT(Tableau25[[#This Row],[Date de signature]],"mmm")))</f>
        <v>JANV</v>
      </c>
      <c r="D787" s="62">
        <f>'2. Termes '!C809</f>
        <v>0</v>
      </c>
      <c r="E787" s="82">
        <f>'2. Termes '!F809</f>
        <v>0</v>
      </c>
      <c r="F787" s="63">
        <f>'2. Termes '!G809</f>
        <v>0</v>
      </c>
      <c r="G787" s="80">
        <f>'2. Termes '!H809</f>
        <v>0</v>
      </c>
      <c r="H787" s="80">
        <f>'2. Termes '!I809</f>
        <v>0</v>
      </c>
      <c r="I787" s="64">
        <f>'2. Termes '!J809</f>
        <v>0</v>
      </c>
      <c r="J787" s="65">
        <f>'2. Termes '!U809</f>
        <v>0</v>
      </c>
      <c r="K787" s="70">
        <f>'2. Termes '!V809</f>
        <v>0</v>
      </c>
      <c r="L787" s="66">
        <f>'2. Termes '!W809</f>
        <v>0</v>
      </c>
      <c r="M787" s="66">
        <f>'2. Termes '!Z809</f>
        <v>0</v>
      </c>
      <c r="N787" s="67">
        <f>'2. Termes '!AC809</f>
        <v>0</v>
      </c>
      <c r="O787" s="81">
        <f>'2. Termes '!AJ809</f>
        <v>0</v>
      </c>
      <c r="P787" s="72">
        <f>'2. Termes '!AK809</f>
        <v>0</v>
      </c>
      <c r="Q787" s="71">
        <f>'2. Termes '!AL809</f>
        <v>0</v>
      </c>
      <c r="R787" s="158">
        <f>'2. Termes '!AG809</f>
        <v>0</v>
      </c>
    </row>
    <row r="788" spans="2:18" ht="25" customHeight="1" x14ac:dyDescent="0.35">
      <c r="B788" s="180" t="str">
        <f>IF(ISBLANK(Tableau25[[#This Row],[Date de signature]]),"",UPPER(TEXT(Tableau25[[#This Row],[Date de signature]],"AAAA")))</f>
        <v>1900</v>
      </c>
      <c r="C788" s="180" t="str">
        <f>IF(ISBLANK(Tableau25[[#This Row],[Date de signature]]),"",UPPER(TEXT(Tableau25[[#This Row],[Date de signature]],"mmm")))</f>
        <v>JANV</v>
      </c>
      <c r="D788" s="62">
        <f>'2. Termes '!C810</f>
        <v>0</v>
      </c>
      <c r="E788" s="82">
        <f>'2. Termes '!F810</f>
        <v>0</v>
      </c>
      <c r="F788" s="63">
        <f>'2. Termes '!G810</f>
        <v>0</v>
      </c>
      <c r="G788" s="80">
        <f>'2. Termes '!H810</f>
        <v>0</v>
      </c>
      <c r="H788" s="80">
        <f>'2. Termes '!I810</f>
        <v>0</v>
      </c>
      <c r="I788" s="64">
        <f>'2. Termes '!J810</f>
        <v>0</v>
      </c>
      <c r="J788" s="65">
        <f>'2. Termes '!U810</f>
        <v>0</v>
      </c>
      <c r="K788" s="70">
        <f>'2. Termes '!V810</f>
        <v>0</v>
      </c>
      <c r="L788" s="66">
        <f>'2. Termes '!W810</f>
        <v>0</v>
      </c>
      <c r="M788" s="66">
        <f>'2. Termes '!Z810</f>
        <v>0</v>
      </c>
      <c r="N788" s="67">
        <f>'2. Termes '!AC810</f>
        <v>0</v>
      </c>
      <c r="O788" s="81">
        <f>'2. Termes '!AJ810</f>
        <v>0</v>
      </c>
      <c r="P788" s="72">
        <f>'2. Termes '!AK810</f>
        <v>0</v>
      </c>
      <c r="Q788" s="71">
        <f>'2. Termes '!AL810</f>
        <v>0</v>
      </c>
      <c r="R788" s="158">
        <f>'2. Termes '!AG810</f>
        <v>0</v>
      </c>
    </row>
    <row r="789" spans="2:18" ht="25" customHeight="1" x14ac:dyDescent="0.35">
      <c r="B789" s="180" t="str">
        <f>IF(ISBLANK(Tableau25[[#This Row],[Date de signature]]),"",UPPER(TEXT(Tableau25[[#This Row],[Date de signature]],"AAAA")))</f>
        <v>1900</v>
      </c>
      <c r="C789" s="180" t="str">
        <f>IF(ISBLANK(Tableau25[[#This Row],[Date de signature]]),"",UPPER(TEXT(Tableau25[[#This Row],[Date de signature]],"mmm")))</f>
        <v>JANV</v>
      </c>
      <c r="D789" s="62">
        <f>'2. Termes '!C811</f>
        <v>0</v>
      </c>
      <c r="E789" s="82">
        <f>'2. Termes '!F811</f>
        <v>0</v>
      </c>
      <c r="F789" s="63">
        <f>'2. Termes '!G811</f>
        <v>0</v>
      </c>
      <c r="G789" s="80">
        <f>'2. Termes '!H811</f>
        <v>0</v>
      </c>
      <c r="H789" s="80">
        <f>'2. Termes '!I811</f>
        <v>0</v>
      </c>
      <c r="I789" s="64">
        <f>'2. Termes '!J811</f>
        <v>0</v>
      </c>
      <c r="J789" s="65">
        <f>'2. Termes '!U811</f>
        <v>0</v>
      </c>
      <c r="K789" s="70">
        <f>'2. Termes '!V811</f>
        <v>0</v>
      </c>
      <c r="L789" s="66">
        <f>'2. Termes '!W811</f>
        <v>0</v>
      </c>
      <c r="M789" s="66">
        <f>'2. Termes '!Z811</f>
        <v>0</v>
      </c>
      <c r="N789" s="67">
        <f>'2. Termes '!AC811</f>
        <v>0</v>
      </c>
      <c r="O789" s="81">
        <f>'2. Termes '!AJ811</f>
        <v>0</v>
      </c>
      <c r="P789" s="72">
        <f>'2. Termes '!AK811</f>
        <v>0</v>
      </c>
      <c r="Q789" s="71">
        <f>'2. Termes '!AL811</f>
        <v>0</v>
      </c>
      <c r="R789" s="158">
        <f>'2. Termes '!AG811</f>
        <v>0</v>
      </c>
    </row>
    <row r="790" spans="2:18" ht="25" customHeight="1" x14ac:dyDescent="0.35">
      <c r="B790" s="180" t="str">
        <f>IF(ISBLANK(Tableau25[[#This Row],[Date de signature]]),"",UPPER(TEXT(Tableau25[[#This Row],[Date de signature]],"AAAA")))</f>
        <v>1900</v>
      </c>
      <c r="C790" s="180" t="str">
        <f>IF(ISBLANK(Tableau25[[#This Row],[Date de signature]]),"",UPPER(TEXT(Tableau25[[#This Row],[Date de signature]],"mmm")))</f>
        <v>JANV</v>
      </c>
      <c r="D790" s="62">
        <f>'2. Termes '!C812</f>
        <v>0</v>
      </c>
      <c r="E790" s="82">
        <f>'2. Termes '!F812</f>
        <v>0</v>
      </c>
      <c r="F790" s="63">
        <f>'2. Termes '!G812</f>
        <v>0</v>
      </c>
      <c r="G790" s="80">
        <f>'2. Termes '!H812</f>
        <v>0</v>
      </c>
      <c r="H790" s="80">
        <f>'2. Termes '!I812</f>
        <v>0</v>
      </c>
      <c r="I790" s="64">
        <f>'2. Termes '!J812</f>
        <v>0</v>
      </c>
      <c r="J790" s="65">
        <f>'2. Termes '!U812</f>
        <v>0</v>
      </c>
      <c r="K790" s="70">
        <f>'2. Termes '!V812</f>
        <v>0</v>
      </c>
      <c r="L790" s="66">
        <f>'2. Termes '!W812</f>
        <v>0</v>
      </c>
      <c r="M790" s="66">
        <f>'2. Termes '!Z812</f>
        <v>0</v>
      </c>
      <c r="N790" s="67">
        <f>'2. Termes '!AC812</f>
        <v>0</v>
      </c>
      <c r="O790" s="81">
        <f>'2. Termes '!AJ812</f>
        <v>0</v>
      </c>
      <c r="P790" s="72">
        <f>'2. Termes '!AK812</f>
        <v>0</v>
      </c>
      <c r="Q790" s="71">
        <f>'2. Termes '!AL812</f>
        <v>0</v>
      </c>
      <c r="R790" s="158">
        <f>'2. Termes '!AG812</f>
        <v>0</v>
      </c>
    </row>
    <row r="791" spans="2:18" ht="25" customHeight="1" x14ac:dyDescent="0.35">
      <c r="B791" s="180" t="str">
        <f>IF(ISBLANK(Tableau25[[#This Row],[Date de signature]]),"",UPPER(TEXT(Tableau25[[#This Row],[Date de signature]],"AAAA")))</f>
        <v>1900</v>
      </c>
      <c r="C791" s="180" t="str">
        <f>IF(ISBLANK(Tableau25[[#This Row],[Date de signature]]),"",UPPER(TEXT(Tableau25[[#This Row],[Date de signature]],"mmm")))</f>
        <v>JANV</v>
      </c>
      <c r="D791" s="62">
        <f>'2. Termes '!C813</f>
        <v>0</v>
      </c>
      <c r="E791" s="82">
        <f>'2. Termes '!F813</f>
        <v>0</v>
      </c>
      <c r="F791" s="63">
        <f>'2. Termes '!G813</f>
        <v>0</v>
      </c>
      <c r="G791" s="80">
        <f>'2. Termes '!H813</f>
        <v>0</v>
      </c>
      <c r="H791" s="80">
        <f>'2. Termes '!I813</f>
        <v>0</v>
      </c>
      <c r="I791" s="64">
        <f>'2. Termes '!J813</f>
        <v>0</v>
      </c>
      <c r="J791" s="65">
        <f>'2. Termes '!U813</f>
        <v>0</v>
      </c>
      <c r="K791" s="70">
        <f>'2. Termes '!V813</f>
        <v>0</v>
      </c>
      <c r="L791" s="66">
        <f>'2. Termes '!W813</f>
        <v>0</v>
      </c>
      <c r="M791" s="66">
        <f>'2. Termes '!Z813</f>
        <v>0</v>
      </c>
      <c r="N791" s="67">
        <f>'2. Termes '!AC813</f>
        <v>0</v>
      </c>
      <c r="O791" s="81">
        <f>'2. Termes '!AJ813</f>
        <v>0</v>
      </c>
      <c r="P791" s="72">
        <f>'2. Termes '!AK813</f>
        <v>0</v>
      </c>
      <c r="Q791" s="71">
        <f>'2. Termes '!AL813</f>
        <v>0</v>
      </c>
      <c r="R791" s="158">
        <f>'2. Termes '!AG813</f>
        <v>0</v>
      </c>
    </row>
    <row r="792" spans="2:18" ht="25" customHeight="1" x14ac:dyDescent="0.35">
      <c r="B792" s="180" t="str">
        <f>IF(ISBLANK(Tableau25[[#This Row],[Date de signature]]),"",UPPER(TEXT(Tableau25[[#This Row],[Date de signature]],"AAAA")))</f>
        <v>1900</v>
      </c>
      <c r="C792" s="180" t="str">
        <f>IF(ISBLANK(Tableau25[[#This Row],[Date de signature]]),"",UPPER(TEXT(Tableau25[[#This Row],[Date de signature]],"mmm")))</f>
        <v>JANV</v>
      </c>
      <c r="D792" s="62">
        <f>'2. Termes '!C814</f>
        <v>0</v>
      </c>
      <c r="E792" s="82">
        <f>'2. Termes '!F814</f>
        <v>0</v>
      </c>
      <c r="F792" s="63">
        <f>'2. Termes '!G814</f>
        <v>0</v>
      </c>
      <c r="G792" s="80">
        <f>'2. Termes '!H814</f>
        <v>0</v>
      </c>
      <c r="H792" s="80">
        <f>'2. Termes '!I814</f>
        <v>0</v>
      </c>
      <c r="I792" s="64">
        <f>'2. Termes '!J814</f>
        <v>0</v>
      </c>
      <c r="J792" s="65">
        <f>'2. Termes '!U814</f>
        <v>0</v>
      </c>
      <c r="K792" s="70">
        <f>'2. Termes '!V814</f>
        <v>0</v>
      </c>
      <c r="L792" s="66">
        <f>'2. Termes '!W814</f>
        <v>0</v>
      </c>
      <c r="M792" s="66">
        <f>'2. Termes '!Z814</f>
        <v>0</v>
      </c>
      <c r="N792" s="67">
        <f>'2. Termes '!AC814</f>
        <v>0</v>
      </c>
      <c r="O792" s="81">
        <f>'2. Termes '!AJ814</f>
        <v>0</v>
      </c>
      <c r="P792" s="72">
        <f>'2. Termes '!AK814</f>
        <v>0</v>
      </c>
      <c r="Q792" s="71">
        <f>'2. Termes '!AL814</f>
        <v>0</v>
      </c>
      <c r="R792" s="158">
        <f>'2. Termes '!AG814</f>
        <v>0</v>
      </c>
    </row>
    <row r="793" spans="2:18" ht="25" customHeight="1" x14ac:dyDescent="0.35">
      <c r="B793" s="180" t="str">
        <f>IF(ISBLANK(Tableau25[[#This Row],[Date de signature]]),"",UPPER(TEXT(Tableau25[[#This Row],[Date de signature]],"AAAA")))</f>
        <v>1900</v>
      </c>
      <c r="C793" s="180" t="str">
        <f>IF(ISBLANK(Tableau25[[#This Row],[Date de signature]]),"",UPPER(TEXT(Tableau25[[#This Row],[Date de signature]],"mmm")))</f>
        <v>JANV</v>
      </c>
      <c r="D793" s="62">
        <f>'2. Termes '!C815</f>
        <v>0</v>
      </c>
      <c r="E793" s="82">
        <f>'2. Termes '!F815</f>
        <v>0</v>
      </c>
      <c r="F793" s="63">
        <f>'2. Termes '!G815</f>
        <v>0</v>
      </c>
      <c r="G793" s="80">
        <f>'2. Termes '!H815</f>
        <v>0</v>
      </c>
      <c r="H793" s="80">
        <f>'2. Termes '!I815</f>
        <v>0</v>
      </c>
      <c r="I793" s="64">
        <f>'2. Termes '!J815</f>
        <v>0</v>
      </c>
      <c r="J793" s="65">
        <f>'2. Termes '!U815</f>
        <v>0</v>
      </c>
      <c r="K793" s="70">
        <f>'2. Termes '!V815</f>
        <v>0</v>
      </c>
      <c r="L793" s="66">
        <f>'2. Termes '!W815</f>
        <v>0</v>
      </c>
      <c r="M793" s="66">
        <f>'2. Termes '!Z815</f>
        <v>0</v>
      </c>
      <c r="N793" s="67">
        <f>'2. Termes '!AC815</f>
        <v>0</v>
      </c>
      <c r="O793" s="81">
        <f>'2. Termes '!AJ815</f>
        <v>0</v>
      </c>
      <c r="P793" s="72">
        <f>'2. Termes '!AK815</f>
        <v>0</v>
      </c>
      <c r="Q793" s="71">
        <f>'2. Termes '!AL815</f>
        <v>0</v>
      </c>
      <c r="R793" s="158">
        <f>'2. Termes '!AG815</f>
        <v>0</v>
      </c>
    </row>
    <row r="794" spans="2:18" ht="25" customHeight="1" x14ac:dyDescent="0.35">
      <c r="B794" s="180" t="str">
        <f>IF(ISBLANK(Tableau25[[#This Row],[Date de signature]]),"",UPPER(TEXT(Tableau25[[#This Row],[Date de signature]],"AAAA")))</f>
        <v>1900</v>
      </c>
      <c r="C794" s="180" t="str">
        <f>IF(ISBLANK(Tableau25[[#This Row],[Date de signature]]),"",UPPER(TEXT(Tableau25[[#This Row],[Date de signature]],"mmm")))</f>
        <v>JANV</v>
      </c>
      <c r="D794" s="62">
        <f>'2. Termes '!C816</f>
        <v>0</v>
      </c>
      <c r="E794" s="82">
        <f>'2. Termes '!F816</f>
        <v>0</v>
      </c>
      <c r="F794" s="63">
        <f>'2. Termes '!G816</f>
        <v>0</v>
      </c>
      <c r="G794" s="80">
        <f>'2. Termes '!H816</f>
        <v>0</v>
      </c>
      <c r="H794" s="80">
        <f>'2. Termes '!I816</f>
        <v>0</v>
      </c>
      <c r="I794" s="64">
        <f>'2. Termes '!J816</f>
        <v>0</v>
      </c>
      <c r="J794" s="65">
        <f>'2. Termes '!U816</f>
        <v>0</v>
      </c>
      <c r="K794" s="70">
        <f>'2. Termes '!V816</f>
        <v>0</v>
      </c>
      <c r="L794" s="66">
        <f>'2. Termes '!W816</f>
        <v>0</v>
      </c>
      <c r="M794" s="66">
        <f>'2. Termes '!Z816</f>
        <v>0</v>
      </c>
      <c r="N794" s="67">
        <f>'2. Termes '!AC816</f>
        <v>0</v>
      </c>
      <c r="O794" s="81">
        <f>'2. Termes '!AJ816</f>
        <v>0</v>
      </c>
      <c r="P794" s="72">
        <f>'2. Termes '!AK816</f>
        <v>0</v>
      </c>
      <c r="Q794" s="71">
        <f>'2. Termes '!AL816</f>
        <v>0</v>
      </c>
      <c r="R794" s="158">
        <f>'2. Termes '!AG816</f>
        <v>0</v>
      </c>
    </row>
    <row r="795" spans="2:18" ht="25" customHeight="1" x14ac:dyDescent="0.35">
      <c r="B795" s="180" t="str">
        <f>IF(ISBLANK(Tableau25[[#This Row],[Date de signature]]),"",UPPER(TEXT(Tableau25[[#This Row],[Date de signature]],"AAAA")))</f>
        <v>1900</v>
      </c>
      <c r="C795" s="180" t="str">
        <f>IF(ISBLANK(Tableau25[[#This Row],[Date de signature]]),"",UPPER(TEXT(Tableau25[[#This Row],[Date de signature]],"mmm")))</f>
        <v>JANV</v>
      </c>
      <c r="D795" s="62">
        <f>'2. Termes '!C817</f>
        <v>0</v>
      </c>
      <c r="E795" s="82">
        <f>'2. Termes '!F817</f>
        <v>0</v>
      </c>
      <c r="F795" s="63">
        <f>'2. Termes '!G817</f>
        <v>0</v>
      </c>
      <c r="G795" s="80">
        <f>'2. Termes '!H817</f>
        <v>0</v>
      </c>
      <c r="H795" s="80">
        <f>'2. Termes '!I817</f>
        <v>0</v>
      </c>
      <c r="I795" s="64">
        <f>'2. Termes '!J817</f>
        <v>0</v>
      </c>
      <c r="J795" s="65">
        <f>'2. Termes '!U817</f>
        <v>0</v>
      </c>
      <c r="K795" s="70">
        <f>'2. Termes '!V817</f>
        <v>0</v>
      </c>
      <c r="L795" s="66">
        <f>'2. Termes '!W817</f>
        <v>0</v>
      </c>
      <c r="M795" s="66">
        <f>'2. Termes '!Z817</f>
        <v>0</v>
      </c>
      <c r="N795" s="67">
        <f>'2. Termes '!AC817</f>
        <v>0</v>
      </c>
      <c r="O795" s="81">
        <f>'2. Termes '!AJ817</f>
        <v>0</v>
      </c>
      <c r="P795" s="72">
        <f>'2. Termes '!AK817</f>
        <v>0</v>
      </c>
      <c r="Q795" s="71">
        <f>'2. Termes '!AL817</f>
        <v>0</v>
      </c>
      <c r="R795" s="158">
        <f>'2. Termes '!AG817</f>
        <v>0</v>
      </c>
    </row>
    <row r="796" spans="2:18" ht="25" customHeight="1" x14ac:dyDescent="0.35">
      <c r="B796" s="180" t="str">
        <f>IF(ISBLANK(Tableau25[[#This Row],[Date de signature]]),"",UPPER(TEXT(Tableau25[[#This Row],[Date de signature]],"AAAA")))</f>
        <v>1900</v>
      </c>
      <c r="C796" s="180" t="str">
        <f>IF(ISBLANK(Tableau25[[#This Row],[Date de signature]]),"",UPPER(TEXT(Tableau25[[#This Row],[Date de signature]],"mmm")))</f>
        <v>JANV</v>
      </c>
      <c r="D796" s="62">
        <f>'2. Termes '!C818</f>
        <v>0</v>
      </c>
      <c r="E796" s="82">
        <f>'2. Termes '!F818</f>
        <v>0</v>
      </c>
      <c r="F796" s="63">
        <f>'2. Termes '!G818</f>
        <v>0</v>
      </c>
      <c r="G796" s="80">
        <f>'2. Termes '!H818</f>
        <v>0</v>
      </c>
      <c r="H796" s="80">
        <f>'2. Termes '!I818</f>
        <v>0</v>
      </c>
      <c r="I796" s="64">
        <f>'2. Termes '!J818</f>
        <v>0</v>
      </c>
      <c r="J796" s="65">
        <f>'2. Termes '!U818</f>
        <v>0</v>
      </c>
      <c r="K796" s="70">
        <f>'2. Termes '!V818</f>
        <v>0</v>
      </c>
      <c r="L796" s="66">
        <f>'2. Termes '!W818</f>
        <v>0</v>
      </c>
      <c r="M796" s="66">
        <f>'2. Termes '!Z818</f>
        <v>0</v>
      </c>
      <c r="N796" s="67">
        <f>'2. Termes '!AC818</f>
        <v>0</v>
      </c>
      <c r="O796" s="81">
        <f>'2. Termes '!AJ818</f>
        <v>0</v>
      </c>
      <c r="P796" s="72">
        <f>'2. Termes '!AK818</f>
        <v>0</v>
      </c>
      <c r="Q796" s="71">
        <f>'2. Termes '!AL818</f>
        <v>0</v>
      </c>
      <c r="R796" s="158">
        <f>'2. Termes '!AG818</f>
        <v>0</v>
      </c>
    </row>
    <row r="797" spans="2:18" ht="25" customHeight="1" x14ac:dyDescent="0.35">
      <c r="B797" s="180" t="str">
        <f>IF(ISBLANK(Tableau25[[#This Row],[Date de signature]]),"",UPPER(TEXT(Tableau25[[#This Row],[Date de signature]],"AAAA")))</f>
        <v>1900</v>
      </c>
      <c r="C797" s="180" t="str">
        <f>IF(ISBLANK(Tableau25[[#This Row],[Date de signature]]),"",UPPER(TEXT(Tableau25[[#This Row],[Date de signature]],"mmm")))</f>
        <v>JANV</v>
      </c>
      <c r="D797" s="62">
        <f>'2. Termes '!C819</f>
        <v>0</v>
      </c>
      <c r="E797" s="82">
        <f>'2. Termes '!F819</f>
        <v>0</v>
      </c>
      <c r="F797" s="63">
        <f>'2. Termes '!G819</f>
        <v>0</v>
      </c>
      <c r="G797" s="80">
        <f>'2. Termes '!H819</f>
        <v>0</v>
      </c>
      <c r="H797" s="80">
        <f>'2. Termes '!I819</f>
        <v>0</v>
      </c>
      <c r="I797" s="64">
        <f>'2. Termes '!J819</f>
        <v>0</v>
      </c>
      <c r="J797" s="65">
        <f>'2. Termes '!U819</f>
        <v>0</v>
      </c>
      <c r="K797" s="70">
        <f>'2. Termes '!V819</f>
        <v>0</v>
      </c>
      <c r="L797" s="66">
        <f>'2. Termes '!W819</f>
        <v>0</v>
      </c>
      <c r="M797" s="66">
        <f>'2. Termes '!Z819</f>
        <v>0</v>
      </c>
      <c r="N797" s="67">
        <f>'2. Termes '!AC819</f>
        <v>0</v>
      </c>
      <c r="O797" s="81">
        <f>'2. Termes '!AJ819</f>
        <v>0</v>
      </c>
      <c r="P797" s="72">
        <f>'2. Termes '!AK819</f>
        <v>0</v>
      </c>
      <c r="Q797" s="71">
        <f>'2. Termes '!AL819</f>
        <v>0</v>
      </c>
      <c r="R797" s="158">
        <f>'2. Termes '!AG819</f>
        <v>0</v>
      </c>
    </row>
    <row r="798" spans="2:18" ht="25" customHeight="1" x14ac:dyDescent="0.35">
      <c r="B798" s="180" t="str">
        <f>IF(ISBLANK(Tableau25[[#This Row],[Date de signature]]),"",UPPER(TEXT(Tableau25[[#This Row],[Date de signature]],"AAAA")))</f>
        <v>1900</v>
      </c>
      <c r="C798" s="180" t="str">
        <f>IF(ISBLANK(Tableau25[[#This Row],[Date de signature]]),"",UPPER(TEXT(Tableau25[[#This Row],[Date de signature]],"mmm")))</f>
        <v>JANV</v>
      </c>
      <c r="D798" s="62">
        <f>'2. Termes '!C820</f>
        <v>0</v>
      </c>
      <c r="E798" s="82">
        <f>'2. Termes '!F820</f>
        <v>0</v>
      </c>
      <c r="F798" s="63">
        <f>'2. Termes '!G820</f>
        <v>0</v>
      </c>
      <c r="G798" s="80">
        <f>'2. Termes '!H820</f>
        <v>0</v>
      </c>
      <c r="H798" s="80">
        <f>'2. Termes '!I820</f>
        <v>0</v>
      </c>
      <c r="I798" s="64">
        <f>'2. Termes '!J820</f>
        <v>0</v>
      </c>
      <c r="J798" s="65">
        <f>'2. Termes '!U820</f>
        <v>0</v>
      </c>
      <c r="K798" s="70">
        <f>'2. Termes '!V820</f>
        <v>0</v>
      </c>
      <c r="L798" s="66">
        <f>'2. Termes '!W820</f>
        <v>0</v>
      </c>
      <c r="M798" s="66">
        <f>'2. Termes '!Z820</f>
        <v>0</v>
      </c>
      <c r="N798" s="67">
        <f>'2. Termes '!AC820</f>
        <v>0</v>
      </c>
      <c r="O798" s="81">
        <f>'2. Termes '!AJ820</f>
        <v>0</v>
      </c>
      <c r="P798" s="72">
        <f>'2. Termes '!AK820</f>
        <v>0</v>
      </c>
      <c r="Q798" s="71">
        <f>'2. Termes '!AL820</f>
        <v>0</v>
      </c>
      <c r="R798" s="158">
        <f>'2. Termes '!AG820</f>
        <v>0</v>
      </c>
    </row>
    <row r="799" spans="2:18" ht="25" customHeight="1" x14ac:dyDescent="0.35">
      <c r="B799" s="180" t="str">
        <f>IF(ISBLANK(Tableau25[[#This Row],[Date de signature]]),"",UPPER(TEXT(Tableau25[[#This Row],[Date de signature]],"AAAA")))</f>
        <v>1900</v>
      </c>
      <c r="C799" s="180" t="str">
        <f>IF(ISBLANK(Tableau25[[#This Row],[Date de signature]]),"",UPPER(TEXT(Tableau25[[#This Row],[Date de signature]],"mmm")))</f>
        <v>JANV</v>
      </c>
      <c r="D799" s="62">
        <f>'2. Termes '!C821</f>
        <v>0</v>
      </c>
      <c r="E799" s="82">
        <f>'2. Termes '!F821</f>
        <v>0</v>
      </c>
      <c r="F799" s="63">
        <f>'2. Termes '!G821</f>
        <v>0</v>
      </c>
      <c r="G799" s="80">
        <f>'2. Termes '!H821</f>
        <v>0</v>
      </c>
      <c r="H799" s="80">
        <f>'2. Termes '!I821</f>
        <v>0</v>
      </c>
      <c r="I799" s="64">
        <f>'2. Termes '!J821</f>
        <v>0</v>
      </c>
      <c r="J799" s="65">
        <f>'2. Termes '!U821</f>
        <v>0</v>
      </c>
      <c r="K799" s="70">
        <f>'2. Termes '!V821</f>
        <v>0</v>
      </c>
      <c r="L799" s="66">
        <f>'2. Termes '!W821</f>
        <v>0</v>
      </c>
      <c r="M799" s="66">
        <f>'2. Termes '!Z821</f>
        <v>0</v>
      </c>
      <c r="N799" s="67">
        <f>'2. Termes '!AC821</f>
        <v>0</v>
      </c>
      <c r="O799" s="81">
        <f>'2. Termes '!AJ821</f>
        <v>0</v>
      </c>
      <c r="P799" s="72">
        <f>'2. Termes '!AK821</f>
        <v>0</v>
      </c>
      <c r="Q799" s="71">
        <f>'2. Termes '!AL821</f>
        <v>0</v>
      </c>
      <c r="R799" s="158">
        <f>'2. Termes '!AG821</f>
        <v>0</v>
      </c>
    </row>
    <row r="800" spans="2:18" ht="25" customHeight="1" x14ac:dyDescent="0.35">
      <c r="B800" s="180" t="str">
        <f>IF(ISBLANK(Tableau25[[#This Row],[Date de signature]]),"",UPPER(TEXT(Tableau25[[#This Row],[Date de signature]],"AAAA")))</f>
        <v>1900</v>
      </c>
      <c r="C800" s="180" t="str">
        <f>IF(ISBLANK(Tableau25[[#This Row],[Date de signature]]),"",UPPER(TEXT(Tableau25[[#This Row],[Date de signature]],"mmm")))</f>
        <v>JANV</v>
      </c>
      <c r="D800" s="62">
        <f>'2. Termes '!C822</f>
        <v>0</v>
      </c>
      <c r="E800" s="82">
        <f>'2. Termes '!F822</f>
        <v>0</v>
      </c>
      <c r="F800" s="63">
        <f>'2. Termes '!G822</f>
        <v>0</v>
      </c>
      <c r="G800" s="80">
        <f>'2. Termes '!H822</f>
        <v>0</v>
      </c>
      <c r="H800" s="80">
        <f>'2. Termes '!I822</f>
        <v>0</v>
      </c>
      <c r="I800" s="64">
        <f>'2. Termes '!J822</f>
        <v>0</v>
      </c>
      <c r="J800" s="65">
        <f>'2. Termes '!U822</f>
        <v>0</v>
      </c>
      <c r="K800" s="70">
        <f>'2. Termes '!V822</f>
        <v>0</v>
      </c>
      <c r="L800" s="66">
        <f>'2. Termes '!W822</f>
        <v>0</v>
      </c>
      <c r="M800" s="66">
        <f>'2. Termes '!Z822</f>
        <v>0</v>
      </c>
      <c r="N800" s="67">
        <f>'2. Termes '!AC822</f>
        <v>0</v>
      </c>
      <c r="O800" s="81">
        <f>'2. Termes '!AJ822</f>
        <v>0</v>
      </c>
      <c r="P800" s="72">
        <f>'2. Termes '!AK822</f>
        <v>0</v>
      </c>
      <c r="Q800" s="71">
        <f>'2. Termes '!AL822</f>
        <v>0</v>
      </c>
      <c r="R800" s="158">
        <f>'2. Termes '!AG822</f>
        <v>0</v>
      </c>
    </row>
    <row r="801" spans="2:18" ht="25" customHeight="1" x14ac:dyDescent="0.35">
      <c r="B801" s="180" t="str">
        <f>IF(ISBLANK(Tableau25[[#This Row],[Date de signature]]),"",UPPER(TEXT(Tableau25[[#This Row],[Date de signature]],"AAAA")))</f>
        <v>1900</v>
      </c>
      <c r="C801" s="180" t="str">
        <f>IF(ISBLANK(Tableau25[[#This Row],[Date de signature]]),"",UPPER(TEXT(Tableau25[[#This Row],[Date de signature]],"mmm")))</f>
        <v>JANV</v>
      </c>
      <c r="D801" s="62">
        <f>'2. Termes '!C823</f>
        <v>0</v>
      </c>
      <c r="E801" s="82">
        <f>'2. Termes '!F823</f>
        <v>0</v>
      </c>
      <c r="F801" s="63">
        <f>'2. Termes '!G823</f>
        <v>0</v>
      </c>
      <c r="G801" s="80">
        <f>'2. Termes '!H823</f>
        <v>0</v>
      </c>
      <c r="H801" s="80">
        <f>'2. Termes '!I823</f>
        <v>0</v>
      </c>
      <c r="I801" s="64">
        <f>'2. Termes '!J823</f>
        <v>0</v>
      </c>
      <c r="J801" s="65">
        <f>'2. Termes '!U823</f>
        <v>0</v>
      </c>
      <c r="K801" s="70">
        <f>'2. Termes '!V823</f>
        <v>0</v>
      </c>
      <c r="L801" s="66">
        <f>'2. Termes '!W823</f>
        <v>0</v>
      </c>
      <c r="M801" s="66">
        <f>'2. Termes '!Z823</f>
        <v>0</v>
      </c>
      <c r="N801" s="67">
        <f>'2. Termes '!AC823</f>
        <v>0</v>
      </c>
      <c r="O801" s="81">
        <f>'2. Termes '!AJ823</f>
        <v>0</v>
      </c>
      <c r="P801" s="72">
        <f>'2. Termes '!AK823</f>
        <v>0</v>
      </c>
      <c r="Q801" s="71">
        <f>'2. Termes '!AL823</f>
        <v>0</v>
      </c>
      <c r="R801" s="158">
        <f>'2. Termes '!AG823</f>
        <v>0</v>
      </c>
    </row>
    <row r="802" spans="2:18" ht="25" customHeight="1" x14ac:dyDescent="0.35">
      <c r="B802" s="180" t="str">
        <f>IF(ISBLANK(Tableau25[[#This Row],[Date de signature]]),"",UPPER(TEXT(Tableau25[[#This Row],[Date de signature]],"AAAA")))</f>
        <v>1900</v>
      </c>
      <c r="C802" s="180" t="str">
        <f>IF(ISBLANK(Tableau25[[#This Row],[Date de signature]]),"",UPPER(TEXT(Tableau25[[#This Row],[Date de signature]],"mmm")))</f>
        <v>JANV</v>
      </c>
      <c r="D802" s="62">
        <f>'2. Termes '!C824</f>
        <v>0</v>
      </c>
      <c r="E802" s="82">
        <f>'2. Termes '!F824</f>
        <v>0</v>
      </c>
      <c r="F802" s="63">
        <f>'2. Termes '!G824</f>
        <v>0</v>
      </c>
      <c r="G802" s="80">
        <f>'2. Termes '!H824</f>
        <v>0</v>
      </c>
      <c r="H802" s="80">
        <f>'2. Termes '!I824</f>
        <v>0</v>
      </c>
      <c r="I802" s="64">
        <f>'2. Termes '!J824</f>
        <v>0</v>
      </c>
      <c r="J802" s="65">
        <f>'2. Termes '!U824</f>
        <v>0</v>
      </c>
      <c r="K802" s="70">
        <f>'2. Termes '!V824</f>
        <v>0</v>
      </c>
      <c r="L802" s="66">
        <f>'2. Termes '!W824</f>
        <v>0</v>
      </c>
      <c r="M802" s="66">
        <f>'2. Termes '!Z824</f>
        <v>0</v>
      </c>
      <c r="N802" s="67">
        <f>'2. Termes '!AC824</f>
        <v>0</v>
      </c>
      <c r="O802" s="81">
        <f>'2. Termes '!AJ824</f>
        <v>0</v>
      </c>
      <c r="P802" s="72">
        <f>'2. Termes '!AK824</f>
        <v>0</v>
      </c>
      <c r="Q802" s="71">
        <f>'2. Termes '!AL824</f>
        <v>0</v>
      </c>
      <c r="R802" s="158">
        <f>'2. Termes '!AG824</f>
        <v>0</v>
      </c>
    </row>
    <row r="803" spans="2:18" ht="25" customHeight="1" x14ac:dyDescent="0.35">
      <c r="B803" s="180" t="str">
        <f>IF(ISBLANK(Tableau25[[#This Row],[Date de signature]]),"",UPPER(TEXT(Tableau25[[#This Row],[Date de signature]],"AAAA")))</f>
        <v>1900</v>
      </c>
      <c r="C803" s="180" t="str">
        <f>IF(ISBLANK(Tableau25[[#This Row],[Date de signature]]),"",UPPER(TEXT(Tableau25[[#This Row],[Date de signature]],"mmm")))</f>
        <v>JANV</v>
      </c>
      <c r="D803" s="62">
        <f>'2. Termes '!C825</f>
        <v>0</v>
      </c>
      <c r="E803" s="82">
        <f>'2. Termes '!F825</f>
        <v>0</v>
      </c>
      <c r="F803" s="63">
        <f>'2. Termes '!G825</f>
        <v>0</v>
      </c>
      <c r="G803" s="80">
        <f>'2. Termes '!H825</f>
        <v>0</v>
      </c>
      <c r="H803" s="80">
        <f>'2. Termes '!I825</f>
        <v>0</v>
      </c>
      <c r="I803" s="64">
        <f>'2. Termes '!J825</f>
        <v>0</v>
      </c>
      <c r="J803" s="65">
        <f>'2. Termes '!U825</f>
        <v>0</v>
      </c>
      <c r="K803" s="70">
        <f>'2. Termes '!V825</f>
        <v>0</v>
      </c>
      <c r="L803" s="66">
        <f>'2. Termes '!W825</f>
        <v>0</v>
      </c>
      <c r="M803" s="66">
        <f>'2. Termes '!Z825</f>
        <v>0</v>
      </c>
      <c r="N803" s="67">
        <f>'2. Termes '!AC825</f>
        <v>0</v>
      </c>
      <c r="O803" s="81">
        <f>'2. Termes '!AJ825</f>
        <v>0</v>
      </c>
      <c r="P803" s="72">
        <f>'2. Termes '!AK825</f>
        <v>0</v>
      </c>
      <c r="Q803" s="71">
        <f>'2. Termes '!AL825</f>
        <v>0</v>
      </c>
      <c r="R803" s="158">
        <f>'2. Termes '!AG825</f>
        <v>0</v>
      </c>
    </row>
    <row r="804" spans="2:18" ht="25" customHeight="1" x14ac:dyDescent="0.35">
      <c r="B804" s="180" t="str">
        <f>IF(ISBLANK(Tableau25[[#This Row],[Date de signature]]),"",UPPER(TEXT(Tableau25[[#This Row],[Date de signature]],"AAAA")))</f>
        <v>1900</v>
      </c>
      <c r="C804" s="180" t="str">
        <f>IF(ISBLANK(Tableau25[[#This Row],[Date de signature]]),"",UPPER(TEXT(Tableau25[[#This Row],[Date de signature]],"mmm")))</f>
        <v>JANV</v>
      </c>
      <c r="D804" s="62">
        <f>'2. Termes '!C826</f>
        <v>0</v>
      </c>
      <c r="E804" s="82">
        <f>'2. Termes '!F826</f>
        <v>0</v>
      </c>
      <c r="F804" s="63">
        <f>'2. Termes '!G826</f>
        <v>0</v>
      </c>
      <c r="G804" s="80">
        <f>'2. Termes '!H826</f>
        <v>0</v>
      </c>
      <c r="H804" s="80">
        <f>'2. Termes '!I826</f>
        <v>0</v>
      </c>
      <c r="I804" s="64">
        <f>'2. Termes '!J826</f>
        <v>0</v>
      </c>
      <c r="J804" s="65">
        <f>'2. Termes '!U826</f>
        <v>0</v>
      </c>
      <c r="K804" s="70">
        <f>'2. Termes '!V826</f>
        <v>0</v>
      </c>
      <c r="L804" s="66">
        <f>'2. Termes '!W826</f>
        <v>0</v>
      </c>
      <c r="M804" s="66">
        <f>'2. Termes '!Z826</f>
        <v>0</v>
      </c>
      <c r="N804" s="67">
        <f>'2. Termes '!AC826</f>
        <v>0</v>
      </c>
      <c r="O804" s="81">
        <f>'2. Termes '!AJ826</f>
        <v>0</v>
      </c>
      <c r="P804" s="72">
        <f>'2. Termes '!AK826</f>
        <v>0</v>
      </c>
      <c r="Q804" s="71">
        <f>'2. Termes '!AL826</f>
        <v>0</v>
      </c>
      <c r="R804" s="158">
        <f>'2. Termes '!AG826</f>
        <v>0</v>
      </c>
    </row>
    <row r="805" spans="2:18" ht="25" customHeight="1" x14ac:dyDescent="0.35">
      <c r="B805" s="180" t="str">
        <f>IF(ISBLANK(Tableau25[[#This Row],[Date de signature]]),"",UPPER(TEXT(Tableau25[[#This Row],[Date de signature]],"AAAA")))</f>
        <v>1900</v>
      </c>
      <c r="C805" s="180" t="str">
        <f>IF(ISBLANK(Tableau25[[#This Row],[Date de signature]]),"",UPPER(TEXT(Tableau25[[#This Row],[Date de signature]],"mmm")))</f>
        <v>JANV</v>
      </c>
      <c r="D805" s="62">
        <f>'2. Termes '!C827</f>
        <v>0</v>
      </c>
      <c r="E805" s="82">
        <f>'2. Termes '!F827</f>
        <v>0</v>
      </c>
      <c r="F805" s="63">
        <f>'2. Termes '!G827</f>
        <v>0</v>
      </c>
      <c r="G805" s="80">
        <f>'2. Termes '!H827</f>
        <v>0</v>
      </c>
      <c r="H805" s="80">
        <f>'2. Termes '!I827</f>
        <v>0</v>
      </c>
      <c r="I805" s="64">
        <f>'2. Termes '!J827</f>
        <v>0</v>
      </c>
      <c r="J805" s="65">
        <f>'2. Termes '!U827</f>
        <v>0</v>
      </c>
      <c r="K805" s="70">
        <f>'2. Termes '!V827</f>
        <v>0</v>
      </c>
      <c r="L805" s="66">
        <f>'2. Termes '!W827</f>
        <v>0</v>
      </c>
      <c r="M805" s="66">
        <f>'2. Termes '!Z827</f>
        <v>0</v>
      </c>
      <c r="N805" s="67">
        <f>'2. Termes '!AC827</f>
        <v>0</v>
      </c>
      <c r="O805" s="81">
        <f>'2. Termes '!AJ827</f>
        <v>0</v>
      </c>
      <c r="P805" s="72">
        <f>'2. Termes '!AK827</f>
        <v>0</v>
      </c>
      <c r="Q805" s="71">
        <f>'2. Termes '!AL827</f>
        <v>0</v>
      </c>
      <c r="R805" s="158">
        <f>'2. Termes '!AG827</f>
        <v>0</v>
      </c>
    </row>
    <row r="806" spans="2:18" ht="25" customHeight="1" x14ac:dyDescent="0.35">
      <c r="B806" s="180" t="str">
        <f>IF(ISBLANK(Tableau25[[#This Row],[Date de signature]]),"",UPPER(TEXT(Tableau25[[#This Row],[Date de signature]],"AAAA")))</f>
        <v>1900</v>
      </c>
      <c r="C806" s="180" t="str">
        <f>IF(ISBLANK(Tableau25[[#This Row],[Date de signature]]),"",UPPER(TEXT(Tableau25[[#This Row],[Date de signature]],"mmm")))</f>
        <v>JANV</v>
      </c>
      <c r="D806" s="62">
        <f>'2. Termes '!C828</f>
        <v>0</v>
      </c>
      <c r="E806" s="82">
        <f>'2. Termes '!F828</f>
        <v>0</v>
      </c>
      <c r="F806" s="63">
        <f>'2. Termes '!G828</f>
        <v>0</v>
      </c>
      <c r="G806" s="80">
        <f>'2. Termes '!H828</f>
        <v>0</v>
      </c>
      <c r="H806" s="80">
        <f>'2. Termes '!I828</f>
        <v>0</v>
      </c>
      <c r="I806" s="64">
        <f>'2. Termes '!J828</f>
        <v>0</v>
      </c>
      <c r="J806" s="65">
        <f>'2. Termes '!U828</f>
        <v>0</v>
      </c>
      <c r="K806" s="70">
        <f>'2. Termes '!V828</f>
        <v>0</v>
      </c>
      <c r="L806" s="66">
        <f>'2. Termes '!W828</f>
        <v>0</v>
      </c>
      <c r="M806" s="66">
        <f>'2. Termes '!Z828</f>
        <v>0</v>
      </c>
      <c r="N806" s="67">
        <f>'2. Termes '!AC828</f>
        <v>0</v>
      </c>
      <c r="O806" s="81">
        <f>'2. Termes '!AJ828</f>
        <v>0</v>
      </c>
      <c r="P806" s="72">
        <f>'2. Termes '!AK828</f>
        <v>0</v>
      </c>
      <c r="Q806" s="71">
        <f>'2. Termes '!AL828</f>
        <v>0</v>
      </c>
      <c r="R806" s="158">
        <f>'2. Termes '!AG828</f>
        <v>0</v>
      </c>
    </row>
    <row r="807" spans="2:18" ht="25" customHeight="1" x14ac:dyDescent="0.35">
      <c r="B807" s="180" t="str">
        <f>IF(ISBLANK(Tableau25[[#This Row],[Date de signature]]),"",UPPER(TEXT(Tableau25[[#This Row],[Date de signature]],"AAAA")))</f>
        <v>1900</v>
      </c>
      <c r="C807" s="180" t="str">
        <f>IF(ISBLANK(Tableau25[[#This Row],[Date de signature]]),"",UPPER(TEXT(Tableau25[[#This Row],[Date de signature]],"mmm")))</f>
        <v>JANV</v>
      </c>
      <c r="D807" s="62">
        <f>'2. Termes '!C829</f>
        <v>0</v>
      </c>
      <c r="E807" s="82">
        <f>'2. Termes '!F829</f>
        <v>0</v>
      </c>
      <c r="F807" s="63">
        <f>'2. Termes '!G829</f>
        <v>0</v>
      </c>
      <c r="G807" s="80">
        <f>'2. Termes '!H829</f>
        <v>0</v>
      </c>
      <c r="H807" s="80">
        <f>'2. Termes '!I829</f>
        <v>0</v>
      </c>
      <c r="I807" s="64">
        <f>'2. Termes '!J829</f>
        <v>0</v>
      </c>
      <c r="J807" s="65">
        <f>'2. Termes '!U829</f>
        <v>0</v>
      </c>
      <c r="K807" s="70">
        <f>'2. Termes '!V829</f>
        <v>0</v>
      </c>
      <c r="L807" s="66">
        <f>'2. Termes '!W829</f>
        <v>0</v>
      </c>
      <c r="M807" s="66">
        <f>'2. Termes '!Z829</f>
        <v>0</v>
      </c>
      <c r="N807" s="67">
        <f>'2. Termes '!AC829</f>
        <v>0</v>
      </c>
      <c r="O807" s="81">
        <f>'2. Termes '!AJ829</f>
        <v>0</v>
      </c>
      <c r="P807" s="72">
        <f>'2. Termes '!AK829</f>
        <v>0</v>
      </c>
      <c r="Q807" s="71">
        <f>'2. Termes '!AL829</f>
        <v>0</v>
      </c>
      <c r="R807" s="158">
        <f>'2. Termes '!AG829</f>
        <v>0</v>
      </c>
    </row>
    <row r="808" spans="2:18" ht="25" customHeight="1" x14ac:dyDescent="0.35">
      <c r="B808" s="180" t="str">
        <f>IF(ISBLANK(Tableau25[[#This Row],[Date de signature]]),"",UPPER(TEXT(Tableau25[[#This Row],[Date de signature]],"AAAA")))</f>
        <v>1900</v>
      </c>
      <c r="C808" s="180" t="str">
        <f>IF(ISBLANK(Tableau25[[#This Row],[Date de signature]]),"",UPPER(TEXT(Tableau25[[#This Row],[Date de signature]],"mmm")))</f>
        <v>JANV</v>
      </c>
      <c r="D808" s="62">
        <f>'2. Termes '!C830</f>
        <v>0</v>
      </c>
      <c r="E808" s="82">
        <f>'2. Termes '!F830</f>
        <v>0</v>
      </c>
      <c r="F808" s="63">
        <f>'2. Termes '!G830</f>
        <v>0</v>
      </c>
      <c r="G808" s="80">
        <f>'2. Termes '!H830</f>
        <v>0</v>
      </c>
      <c r="H808" s="80">
        <f>'2. Termes '!I830</f>
        <v>0</v>
      </c>
      <c r="I808" s="64">
        <f>'2. Termes '!J830</f>
        <v>0</v>
      </c>
      <c r="J808" s="65">
        <f>'2. Termes '!U830</f>
        <v>0</v>
      </c>
      <c r="K808" s="70">
        <f>'2. Termes '!V830</f>
        <v>0</v>
      </c>
      <c r="L808" s="66">
        <f>'2. Termes '!W830</f>
        <v>0</v>
      </c>
      <c r="M808" s="66">
        <f>'2. Termes '!Z830</f>
        <v>0</v>
      </c>
      <c r="N808" s="67">
        <f>'2. Termes '!AC830</f>
        <v>0</v>
      </c>
      <c r="O808" s="81">
        <f>'2. Termes '!AJ830</f>
        <v>0</v>
      </c>
      <c r="P808" s="72">
        <f>'2. Termes '!AK830</f>
        <v>0</v>
      </c>
      <c r="Q808" s="71">
        <f>'2. Termes '!AL830</f>
        <v>0</v>
      </c>
      <c r="R808" s="158">
        <f>'2. Termes '!AG830</f>
        <v>0</v>
      </c>
    </row>
    <row r="809" spans="2:18" ht="25" customHeight="1" x14ac:dyDescent="0.35">
      <c r="B809" s="180" t="str">
        <f>IF(ISBLANK(Tableau25[[#This Row],[Date de signature]]),"",UPPER(TEXT(Tableau25[[#This Row],[Date de signature]],"AAAA")))</f>
        <v>1900</v>
      </c>
      <c r="C809" s="180" t="str">
        <f>IF(ISBLANK(Tableau25[[#This Row],[Date de signature]]),"",UPPER(TEXT(Tableau25[[#This Row],[Date de signature]],"mmm")))</f>
        <v>JANV</v>
      </c>
      <c r="D809" s="62">
        <f>'2. Termes '!C831</f>
        <v>0</v>
      </c>
      <c r="E809" s="82">
        <f>'2. Termes '!F831</f>
        <v>0</v>
      </c>
      <c r="F809" s="63">
        <f>'2. Termes '!G831</f>
        <v>0</v>
      </c>
      <c r="G809" s="80">
        <f>'2. Termes '!H831</f>
        <v>0</v>
      </c>
      <c r="H809" s="80">
        <f>'2. Termes '!I831</f>
        <v>0</v>
      </c>
      <c r="I809" s="64">
        <f>'2. Termes '!J831</f>
        <v>0</v>
      </c>
      <c r="J809" s="65">
        <f>'2. Termes '!U831</f>
        <v>0</v>
      </c>
      <c r="K809" s="70">
        <f>'2. Termes '!V831</f>
        <v>0</v>
      </c>
      <c r="L809" s="66">
        <f>'2. Termes '!W831</f>
        <v>0</v>
      </c>
      <c r="M809" s="66">
        <f>'2. Termes '!Z831</f>
        <v>0</v>
      </c>
      <c r="N809" s="67">
        <f>'2. Termes '!AC831</f>
        <v>0</v>
      </c>
      <c r="O809" s="81">
        <f>'2. Termes '!AJ831</f>
        <v>0</v>
      </c>
      <c r="P809" s="72">
        <f>'2. Termes '!AK831</f>
        <v>0</v>
      </c>
      <c r="Q809" s="71">
        <f>'2. Termes '!AL831</f>
        <v>0</v>
      </c>
      <c r="R809" s="158">
        <f>'2. Termes '!AG831</f>
        <v>0</v>
      </c>
    </row>
    <row r="810" spans="2:18" ht="25" customHeight="1" x14ac:dyDescent="0.35">
      <c r="B810" s="180" t="str">
        <f>IF(ISBLANK(Tableau25[[#This Row],[Date de signature]]),"",UPPER(TEXT(Tableau25[[#This Row],[Date de signature]],"AAAA")))</f>
        <v>1900</v>
      </c>
      <c r="C810" s="180" t="str">
        <f>IF(ISBLANK(Tableau25[[#This Row],[Date de signature]]),"",UPPER(TEXT(Tableau25[[#This Row],[Date de signature]],"mmm")))</f>
        <v>JANV</v>
      </c>
      <c r="D810" s="62">
        <f>'2. Termes '!C832</f>
        <v>0</v>
      </c>
      <c r="E810" s="82">
        <f>'2. Termes '!F832</f>
        <v>0</v>
      </c>
      <c r="F810" s="63">
        <f>'2. Termes '!G832</f>
        <v>0</v>
      </c>
      <c r="G810" s="80">
        <f>'2. Termes '!H832</f>
        <v>0</v>
      </c>
      <c r="H810" s="80">
        <f>'2. Termes '!I832</f>
        <v>0</v>
      </c>
      <c r="I810" s="64">
        <f>'2. Termes '!J832</f>
        <v>0</v>
      </c>
      <c r="J810" s="65">
        <f>'2. Termes '!U832</f>
        <v>0</v>
      </c>
      <c r="K810" s="70">
        <f>'2. Termes '!V832</f>
        <v>0</v>
      </c>
      <c r="L810" s="66">
        <f>'2. Termes '!W832</f>
        <v>0</v>
      </c>
      <c r="M810" s="66">
        <f>'2. Termes '!Z832</f>
        <v>0</v>
      </c>
      <c r="N810" s="67">
        <f>'2. Termes '!AC832</f>
        <v>0</v>
      </c>
      <c r="O810" s="81">
        <f>'2. Termes '!AJ832</f>
        <v>0</v>
      </c>
      <c r="P810" s="72">
        <f>'2. Termes '!AK832</f>
        <v>0</v>
      </c>
      <c r="Q810" s="71">
        <f>'2. Termes '!AL832</f>
        <v>0</v>
      </c>
      <c r="R810" s="158">
        <f>'2. Termes '!AG832</f>
        <v>0</v>
      </c>
    </row>
    <row r="811" spans="2:18" ht="25" customHeight="1" x14ac:dyDescent="0.35">
      <c r="B811" s="180" t="str">
        <f>IF(ISBLANK(Tableau25[[#This Row],[Date de signature]]),"",UPPER(TEXT(Tableau25[[#This Row],[Date de signature]],"AAAA")))</f>
        <v>1900</v>
      </c>
      <c r="C811" s="180" t="str">
        <f>IF(ISBLANK(Tableau25[[#This Row],[Date de signature]]),"",UPPER(TEXT(Tableau25[[#This Row],[Date de signature]],"mmm")))</f>
        <v>JANV</v>
      </c>
      <c r="D811" s="62">
        <f>'2. Termes '!C833</f>
        <v>0</v>
      </c>
      <c r="E811" s="82">
        <f>'2. Termes '!F833</f>
        <v>0</v>
      </c>
      <c r="F811" s="63">
        <f>'2. Termes '!G833</f>
        <v>0</v>
      </c>
      <c r="G811" s="80">
        <f>'2. Termes '!H833</f>
        <v>0</v>
      </c>
      <c r="H811" s="80">
        <f>'2. Termes '!I833</f>
        <v>0</v>
      </c>
      <c r="I811" s="64">
        <f>'2. Termes '!J833</f>
        <v>0</v>
      </c>
      <c r="J811" s="65">
        <f>'2. Termes '!U833</f>
        <v>0</v>
      </c>
      <c r="K811" s="70">
        <f>'2. Termes '!V833</f>
        <v>0</v>
      </c>
      <c r="L811" s="66">
        <f>'2. Termes '!W833</f>
        <v>0</v>
      </c>
      <c r="M811" s="66">
        <f>'2. Termes '!Z833</f>
        <v>0</v>
      </c>
      <c r="N811" s="67">
        <f>'2. Termes '!AC833</f>
        <v>0</v>
      </c>
      <c r="O811" s="81">
        <f>'2. Termes '!AJ833</f>
        <v>0</v>
      </c>
      <c r="P811" s="72">
        <f>'2. Termes '!AK833</f>
        <v>0</v>
      </c>
      <c r="Q811" s="71">
        <f>'2. Termes '!AL833</f>
        <v>0</v>
      </c>
      <c r="R811" s="158">
        <f>'2. Termes '!AG833</f>
        <v>0</v>
      </c>
    </row>
    <row r="812" spans="2:18" ht="25" customHeight="1" x14ac:dyDescent="0.35">
      <c r="B812" s="180" t="str">
        <f>IF(ISBLANK(Tableau25[[#This Row],[Date de signature]]),"",UPPER(TEXT(Tableau25[[#This Row],[Date de signature]],"AAAA")))</f>
        <v>1900</v>
      </c>
      <c r="C812" s="180" t="str">
        <f>IF(ISBLANK(Tableau25[[#This Row],[Date de signature]]),"",UPPER(TEXT(Tableau25[[#This Row],[Date de signature]],"mmm")))</f>
        <v>JANV</v>
      </c>
      <c r="D812" s="62">
        <f>'2. Termes '!C834</f>
        <v>0</v>
      </c>
      <c r="E812" s="82">
        <f>'2. Termes '!F834</f>
        <v>0</v>
      </c>
      <c r="F812" s="63">
        <f>'2. Termes '!G834</f>
        <v>0</v>
      </c>
      <c r="G812" s="80">
        <f>'2. Termes '!H834</f>
        <v>0</v>
      </c>
      <c r="H812" s="80">
        <f>'2. Termes '!I834</f>
        <v>0</v>
      </c>
      <c r="I812" s="64">
        <f>'2. Termes '!J834</f>
        <v>0</v>
      </c>
      <c r="J812" s="65">
        <f>'2. Termes '!U834</f>
        <v>0</v>
      </c>
      <c r="K812" s="70">
        <f>'2. Termes '!V834</f>
        <v>0</v>
      </c>
      <c r="L812" s="66">
        <f>'2. Termes '!W834</f>
        <v>0</v>
      </c>
      <c r="M812" s="66">
        <f>'2. Termes '!Z834</f>
        <v>0</v>
      </c>
      <c r="N812" s="67">
        <f>'2. Termes '!AC834</f>
        <v>0</v>
      </c>
      <c r="O812" s="81">
        <f>'2. Termes '!AJ834</f>
        <v>0</v>
      </c>
      <c r="P812" s="72">
        <f>'2. Termes '!AK834</f>
        <v>0</v>
      </c>
      <c r="Q812" s="71">
        <f>'2. Termes '!AL834</f>
        <v>0</v>
      </c>
      <c r="R812" s="158">
        <f>'2. Termes '!AG834</f>
        <v>0</v>
      </c>
    </row>
    <row r="813" spans="2:18" ht="25" customHeight="1" x14ac:dyDescent="0.35">
      <c r="B813" s="180" t="str">
        <f>IF(ISBLANK(Tableau25[[#This Row],[Date de signature]]),"",UPPER(TEXT(Tableau25[[#This Row],[Date de signature]],"AAAA")))</f>
        <v>1900</v>
      </c>
      <c r="C813" s="180" t="str">
        <f>IF(ISBLANK(Tableau25[[#This Row],[Date de signature]]),"",UPPER(TEXT(Tableau25[[#This Row],[Date de signature]],"mmm")))</f>
        <v>JANV</v>
      </c>
      <c r="D813" s="62">
        <f>'2. Termes '!C835</f>
        <v>0</v>
      </c>
      <c r="E813" s="82">
        <f>'2. Termes '!F835</f>
        <v>0</v>
      </c>
      <c r="F813" s="63">
        <f>'2. Termes '!G835</f>
        <v>0</v>
      </c>
      <c r="G813" s="80">
        <f>'2. Termes '!H835</f>
        <v>0</v>
      </c>
      <c r="H813" s="80">
        <f>'2. Termes '!I835</f>
        <v>0</v>
      </c>
      <c r="I813" s="64">
        <f>'2. Termes '!J835</f>
        <v>0</v>
      </c>
      <c r="J813" s="65">
        <f>'2. Termes '!U835</f>
        <v>0</v>
      </c>
      <c r="K813" s="70">
        <f>'2. Termes '!V835</f>
        <v>0</v>
      </c>
      <c r="L813" s="66">
        <f>'2. Termes '!W835</f>
        <v>0</v>
      </c>
      <c r="M813" s="66">
        <f>'2. Termes '!Z835</f>
        <v>0</v>
      </c>
      <c r="N813" s="67">
        <f>'2. Termes '!AC835</f>
        <v>0</v>
      </c>
      <c r="O813" s="81">
        <f>'2. Termes '!AJ835</f>
        <v>0</v>
      </c>
      <c r="P813" s="72">
        <f>'2. Termes '!AK835</f>
        <v>0</v>
      </c>
      <c r="Q813" s="71">
        <f>'2. Termes '!AL835</f>
        <v>0</v>
      </c>
      <c r="R813" s="158">
        <f>'2. Termes '!AG835</f>
        <v>0</v>
      </c>
    </row>
    <row r="814" spans="2:18" ht="25" customHeight="1" x14ac:dyDescent="0.35">
      <c r="B814" s="180" t="str">
        <f>IF(ISBLANK(Tableau25[[#This Row],[Date de signature]]),"",UPPER(TEXT(Tableau25[[#This Row],[Date de signature]],"AAAA")))</f>
        <v>1900</v>
      </c>
      <c r="C814" s="180" t="str">
        <f>IF(ISBLANK(Tableau25[[#This Row],[Date de signature]]),"",UPPER(TEXT(Tableau25[[#This Row],[Date de signature]],"mmm")))</f>
        <v>JANV</v>
      </c>
      <c r="D814" s="62">
        <f>'2. Termes '!C836</f>
        <v>0</v>
      </c>
      <c r="E814" s="82">
        <f>'2. Termes '!F836</f>
        <v>0</v>
      </c>
      <c r="F814" s="63">
        <f>'2. Termes '!G836</f>
        <v>0</v>
      </c>
      <c r="G814" s="80">
        <f>'2. Termes '!H836</f>
        <v>0</v>
      </c>
      <c r="H814" s="80">
        <f>'2. Termes '!I836</f>
        <v>0</v>
      </c>
      <c r="I814" s="64">
        <f>'2. Termes '!J836</f>
        <v>0</v>
      </c>
      <c r="J814" s="65">
        <f>'2. Termes '!U836</f>
        <v>0</v>
      </c>
      <c r="K814" s="70">
        <f>'2. Termes '!V836</f>
        <v>0</v>
      </c>
      <c r="L814" s="66">
        <f>'2. Termes '!W836</f>
        <v>0</v>
      </c>
      <c r="M814" s="66">
        <f>'2. Termes '!Z836</f>
        <v>0</v>
      </c>
      <c r="N814" s="67">
        <f>'2. Termes '!AC836</f>
        <v>0</v>
      </c>
      <c r="O814" s="81">
        <f>'2. Termes '!AJ836</f>
        <v>0</v>
      </c>
      <c r="P814" s="72">
        <f>'2. Termes '!AK836</f>
        <v>0</v>
      </c>
      <c r="Q814" s="71">
        <f>'2. Termes '!AL836</f>
        <v>0</v>
      </c>
      <c r="R814" s="158">
        <f>'2. Termes '!AG836</f>
        <v>0</v>
      </c>
    </row>
    <row r="815" spans="2:18" ht="25" customHeight="1" x14ac:dyDescent="0.35">
      <c r="B815" s="180" t="str">
        <f>IF(ISBLANK(Tableau25[[#This Row],[Date de signature]]),"",UPPER(TEXT(Tableau25[[#This Row],[Date de signature]],"AAAA")))</f>
        <v>1900</v>
      </c>
      <c r="C815" s="180" t="str">
        <f>IF(ISBLANK(Tableau25[[#This Row],[Date de signature]]),"",UPPER(TEXT(Tableau25[[#This Row],[Date de signature]],"mmm")))</f>
        <v>JANV</v>
      </c>
      <c r="D815" s="62">
        <f>'2. Termes '!C837</f>
        <v>0</v>
      </c>
      <c r="E815" s="82">
        <f>'2. Termes '!F837</f>
        <v>0</v>
      </c>
      <c r="F815" s="63">
        <f>'2. Termes '!G837</f>
        <v>0</v>
      </c>
      <c r="G815" s="80">
        <f>'2. Termes '!H837</f>
        <v>0</v>
      </c>
      <c r="H815" s="80">
        <f>'2. Termes '!I837</f>
        <v>0</v>
      </c>
      <c r="I815" s="64">
        <f>'2. Termes '!J837</f>
        <v>0</v>
      </c>
      <c r="J815" s="65">
        <f>'2. Termes '!U837</f>
        <v>0</v>
      </c>
      <c r="K815" s="70">
        <f>'2. Termes '!V837</f>
        <v>0</v>
      </c>
      <c r="L815" s="66">
        <f>'2. Termes '!W837</f>
        <v>0</v>
      </c>
      <c r="M815" s="66">
        <f>'2. Termes '!Z837</f>
        <v>0</v>
      </c>
      <c r="N815" s="67">
        <f>'2. Termes '!AC837</f>
        <v>0</v>
      </c>
      <c r="O815" s="81">
        <f>'2. Termes '!AJ837</f>
        <v>0</v>
      </c>
      <c r="P815" s="72">
        <f>'2. Termes '!AK837</f>
        <v>0</v>
      </c>
      <c r="Q815" s="71">
        <f>'2. Termes '!AL837</f>
        <v>0</v>
      </c>
      <c r="R815" s="158">
        <f>'2. Termes '!AG837</f>
        <v>0</v>
      </c>
    </row>
    <row r="816" spans="2:18" ht="25" customHeight="1" x14ac:dyDescent="0.35">
      <c r="B816" s="180" t="str">
        <f>IF(ISBLANK(Tableau25[[#This Row],[Date de signature]]),"",UPPER(TEXT(Tableau25[[#This Row],[Date de signature]],"AAAA")))</f>
        <v>1900</v>
      </c>
      <c r="C816" s="180" t="str">
        <f>IF(ISBLANK(Tableau25[[#This Row],[Date de signature]]),"",UPPER(TEXT(Tableau25[[#This Row],[Date de signature]],"mmm")))</f>
        <v>JANV</v>
      </c>
      <c r="D816" s="62">
        <f>'2. Termes '!C838</f>
        <v>0</v>
      </c>
      <c r="E816" s="82">
        <f>'2. Termes '!F838</f>
        <v>0</v>
      </c>
      <c r="F816" s="63">
        <f>'2. Termes '!G838</f>
        <v>0</v>
      </c>
      <c r="G816" s="80">
        <f>'2. Termes '!H838</f>
        <v>0</v>
      </c>
      <c r="H816" s="80">
        <f>'2. Termes '!I838</f>
        <v>0</v>
      </c>
      <c r="I816" s="64">
        <f>'2. Termes '!J838</f>
        <v>0</v>
      </c>
      <c r="J816" s="65">
        <f>'2. Termes '!U838</f>
        <v>0</v>
      </c>
      <c r="K816" s="70">
        <f>'2. Termes '!V838</f>
        <v>0</v>
      </c>
      <c r="L816" s="66">
        <f>'2. Termes '!W838</f>
        <v>0</v>
      </c>
      <c r="M816" s="66">
        <f>'2. Termes '!Z838</f>
        <v>0</v>
      </c>
      <c r="N816" s="67">
        <f>'2. Termes '!AC838</f>
        <v>0</v>
      </c>
      <c r="O816" s="81">
        <f>'2. Termes '!AJ838</f>
        <v>0</v>
      </c>
      <c r="P816" s="72">
        <f>'2. Termes '!AK838</f>
        <v>0</v>
      </c>
      <c r="Q816" s="71">
        <f>'2. Termes '!AL838</f>
        <v>0</v>
      </c>
      <c r="R816" s="158">
        <f>'2. Termes '!AG838</f>
        <v>0</v>
      </c>
    </row>
    <row r="817" spans="2:18" ht="25" customHeight="1" x14ac:dyDescent="0.35">
      <c r="B817" s="180" t="str">
        <f>IF(ISBLANK(Tableau25[[#This Row],[Date de signature]]),"",UPPER(TEXT(Tableau25[[#This Row],[Date de signature]],"AAAA")))</f>
        <v>1900</v>
      </c>
      <c r="C817" s="180" t="str">
        <f>IF(ISBLANK(Tableau25[[#This Row],[Date de signature]]),"",UPPER(TEXT(Tableau25[[#This Row],[Date de signature]],"mmm")))</f>
        <v>JANV</v>
      </c>
      <c r="D817" s="62">
        <f>'2. Termes '!C839</f>
        <v>0</v>
      </c>
      <c r="E817" s="82">
        <f>'2. Termes '!F839</f>
        <v>0</v>
      </c>
      <c r="F817" s="63">
        <f>'2. Termes '!G839</f>
        <v>0</v>
      </c>
      <c r="G817" s="80">
        <f>'2. Termes '!H839</f>
        <v>0</v>
      </c>
      <c r="H817" s="80">
        <f>'2. Termes '!I839</f>
        <v>0</v>
      </c>
      <c r="I817" s="64">
        <f>'2. Termes '!J839</f>
        <v>0</v>
      </c>
      <c r="J817" s="65">
        <f>'2. Termes '!U839</f>
        <v>0</v>
      </c>
      <c r="K817" s="70">
        <f>'2. Termes '!V839</f>
        <v>0</v>
      </c>
      <c r="L817" s="66">
        <f>'2. Termes '!W839</f>
        <v>0</v>
      </c>
      <c r="M817" s="66">
        <f>'2. Termes '!Z839</f>
        <v>0</v>
      </c>
      <c r="N817" s="67">
        <f>'2. Termes '!AC839</f>
        <v>0</v>
      </c>
      <c r="O817" s="81">
        <f>'2. Termes '!AJ839</f>
        <v>0</v>
      </c>
      <c r="P817" s="72">
        <f>'2. Termes '!AK839</f>
        <v>0</v>
      </c>
      <c r="Q817" s="71">
        <f>'2. Termes '!AL839</f>
        <v>0</v>
      </c>
      <c r="R817" s="158">
        <f>'2. Termes '!AG839</f>
        <v>0</v>
      </c>
    </row>
    <row r="818" spans="2:18" ht="25" customHeight="1" x14ac:dyDescent="0.35">
      <c r="B818" s="180" t="str">
        <f>IF(ISBLANK(Tableau25[[#This Row],[Date de signature]]),"",UPPER(TEXT(Tableau25[[#This Row],[Date de signature]],"AAAA")))</f>
        <v>1900</v>
      </c>
      <c r="C818" s="180" t="str">
        <f>IF(ISBLANK(Tableau25[[#This Row],[Date de signature]]),"",UPPER(TEXT(Tableau25[[#This Row],[Date de signature]],"mmm")))</f>
        <v>JANV</v>
      </c>
      <c r="D818" s="62">
        <f>'2. Termes '!C840</f>
        <v>0</v>
      </c>
      <c r="E818" s="82">
        <f>'2. Termes '!F840</f>
        <v>0</v>
      </c>
      <c r="F818" s="63">
        <f>'2. Termes '!G840</f>
        <v>0</v>
      </c>
      <c r="G818" s="80">
        <f>'2. Termes '!H840</f>
        <v>0</v>
      </c>
      <c r="H818" s="80">
        <f>'2. Termes '!I840</f>
        <v>0</v>
      </c>
      <c r="I818" s="64">
        <f>'2. Termes '!J840</f>
        <v>0</v>
      </c>
      <c r="J818" s="65">
        <f>'2. Termes '!U840</f>
        <v>0</v>
      </c>
      <c r="K818" s="70">
        <f>'2. Termes '!V840</f>
        <v>0</v>
      </c>
      <c r="L818" s="66">
        <f>'2. Termes '!W840</f>
        <v>0</v>
      </c>
      <c r="M818" s="66">
        <f>'2. Termes '!Z840</f>
        <v>0</v>
      </c>
      <c r="N818" s="67">
        <f>'2. Termes '!AC840</f>
        <v>0</v>
      </c>
      <c r="O818" s="81">
        <f>'2. Termes '!AJ840</f>
        <v>0</v>
      </c>
      <c r="P818" s="72">
        <f>'2. Termes '!AK840</f>
        <v>0</v>
      </c>
      <c r="Q818" s="71">
        <f>'2. Termes '!AL840</f>
        <v>0</v>
      </c>
      <c r="R818" s="158">
        <f>'2. Termes '!AG840</f>
        <v>0</v>
      </c>
    </row>
    <row r="819" spans="2:18" ht="25" customHeight="1" x14ac:dyDescent="0.35">
      <c r="B819" s="180" t="str">
        <f>IF(ISBLANK(Tableau25[[#This Row],[Date de signature]]),"",UPPER(TEXT(Tableau25[[#This Row],[Date de signature]],"AAAA")))</f>
        <v>1900</v>
      </c>
      <c r="C819" s="180" t="str">
        <f>IF(ISBLANK(Tableau25[[#This Row],[Date de signature]]),"",UPPER(TEXT(Tableau25[[#This Row],[Date de signature]],"mmm")))</f>
        <v>JANV</v>
      </c>
      <c r="D819" s="62">
        <f>'2. Termes '!C841</f>
        <v>0</v>
      </c>
      <c r="E819" s="82">
        <f>'2. Termes '!F841</f>
        <v>0</v>
      </c>
      <c r="F819" s="63">
        <f>'2. Termes '!G841</f>
        <v>0</v>
      </c>
      <c r="G819" s="80">
        <f>'2. Termes '!H841</f>
        <v>0</v>
      </c>
      <c r="H819" s="80">
        <f>'2. Termes '!I841</f>
        <v>0</v>
      </c>
      <c r="I819" s="64">
        <f>'2. Termes '!J841</f>
        <v>0</v>
      </c>
      <c r="J819" s="65">
        <f>'2. Termes '!U841</f>
        <v>0</v>
      </c>
      <c r="K819" s="70">
        <f>'2. Termes '!V841</f>
        <v>0</v>
      </c>
      <c r="L819" s="66">
        <f>'2. Termes '!W841</f>
        <v>0</v>
      </c>
      <c r="M819" s="66">
        <f>'2. Termes '!Z841</f>
        <v>0</v>
      </c>
      <c r="N819" s="67">
        <f>'2. Termes '!AC841</f>
        <v>0</v>
      </c>
      <c r="O819" s="81">
        <f>'2. Termes '!AJ841</f>
        <v>0</v>
      </c>
      <c r="P819" s="72">
        <f>'2. Termes '!AK841</f>
        <v>0</v>
      </c>
      <c r="Q819" s="71">
        <f>'2. Termes '!AL841</f>
        <v>0</v>
      </c>
      <c r="R819" s="158">
        <f>'2. Termes '!AG841</f>
        <v>0</v>
      </c>
    </row>
    <row r="820" spans="2:18" ht="25" customHeight="1" x14ac:dyDescent="0.35">
      <c r="B820" s="180" t="str">
        <f>IF(ISBLANK(Tableau25[[#This Row],[Date de signature]]),"",UPPER(TEXT(Tableau25[[#This Row],[Date de signature]],"AAAA")))</f>
        <v>1900</v>
      </c>
      <c r="C820" s="180" t="str">
        <f>IF(ISBLANK(Tableau25[[#This Row],[Date de signature]]),"",UPPER(TEXT(Tableau25[[#This Row],[Date de signature]],"mmm")))</f>
        <v>JANV</v>
      </c>
      <c r="D820" s="62">
        <f>'2. Termes '!C842</f>
        <v>0</v>
      </c>
      <c r="E820" s="82">
        <f>'2. Termes '!F842</f>
        <v>0</v>
      </c>
      <c r="F820" s="63">
        <f>'2. Termes '!G842</f>
        <v>0</v>
      </c>
      <c r="G820" s="80">
        <f>'2. Termes '!H842</f>
        <v>0</v>
      </c>
      <c r="H820" s="80">
        <f>'2. Termes '!I842</f>
        <v>0</v>
      </c>
      <c r="I820" s="64">
        <f>'2. Termes '!J842</f>
        <v>0</v>
      </c>
      <c r="J820" s="65">
        <f>'2. Termes '!U842</f>
        <v>0</v>
      </c>
      <c r="K820" s="70">
        <f>'2. Termes '!V842</f>
        <v>0</v>
      </c>
      <c r="L820" s="66">
        <f>'2. Termes '!W842</f>
        <v>0</v>
      </c>
      <c r="M820" s="66">
        <f>'2. Termes '!Z842</f>
        <v>0</v>
      </c>
      <c r="N820" s="67">
        <f>'2. Termes '!AC842</f>
        <v>0</v>
      </c>
      <c r="O820" s="81">
        <f>'2. Termes '!AJ842</f>
        <v>0</v>
      </c>
      <c r="P820" s="72">
        <f>'2. Termes '!AK842</f>
        <v>0</v>
      </c>
      <c r="Q820" s="71">
        <f>'2. Termes '!AL842</f>
        <v>0</v>
      </c>
      <c r="R820" s="158">
        <f>'2. Termes '!AG842</f>
        <v>0</v>
      </c>
    </row>
    <row r="821" spans="2:18" ht="25" customHeight="1" x14ac:dyDescent="0.35">
      <c r="B821" s="180" t="str">
        <f>IF(ISBLANK(Tableau25[[#This Row],[Date de signature]]),"",UPPER(TEXT(Tableau25[[#This Row],[Date de signature]],"AAAA")))</f>
        <v>1900</v>
      </c>
      <c r="C821" s="180" t="str">
        <f>IF(ISBLANK(Tableau25[[#This Row],[Date de signature]]),"",UPPER(TEXT(Tableau25[[#This Row],[Date de signature]],"mmm")))</f>
        <v>JANV</v>
      </c>
      <c r="D821" s="62">
        <f>'2. Termes '!C843</f>
        <v>0</v>
      </c>
      <c r="E821" s="82">
        <f>'2. Termes '!F843</f>
        <v>0</v>
      </c>
      <c r="F821" s="63">
        <f>'2. Termes '!G843</f>
        <v>0</v>
      </c>
      <c r="G821" s="80">
        <f>'2. Termes '!H843</f>
        <v>0</v>
      </c>
      <c r="H821" s="80">
        <f>'2. Termes '!I843</f>
        <v>0</v>
      </c>
      <c r="I821" s="64">
        <f>'2. Termes '!J843</f>
        <v>0</v>
      </c>
      <c r="J821" s="65">
        <f>'2. Termes '!U843</f>
        <v>0</v>
      </c>
      <c r="K821" s="70">
        <f>'2. Termes '!V843</f>
        <v>0</v>
      </c>
      <c r="L821" s="66">
        <f>'2. Termes '!W843</f>
        <v>0</v>
      </c>
      <c r="M821" s="66">
        <f>'2. Termes '!Z843</f>
        <v>0</v>
      </c>
      <c r="N821" s="67">
        <f>'2. Termes '!AC843</f>
        <v>0</v>
      </c>
      <c r="O821" s="81">
        <f>'2. Termes '!AJ843</f>
        <v>0</v>
      </c>
      <c r="P821" s="72">
        <f>'2. Termes '!AK843</f>
        <v>0</v>
      </c>
      <c r="Q821" s="71">
        <f>'2. Termes '!AL843</f>
        <v>0</v>
      </c>
      <c r="R821" s="158">
        <f>'2. Termes '!AG843</f>
        <v>0</v>
      </c>
    </row>
    <row r="822" spans="2:18" ht="25" customHeight="1" x14ac:dyDescent="0.35">
      <c r="B822" s="180" t="str">
        <f>IF(ISBLANK(Tableau25[[#This Row],[Date de signature]]),"",UPPER(TEXT(Tableau25[[#This Row],[Date de signature]],"AAAA")))</f>
        <v>1900</v>
      </c>
      <c r="C822" s="180" t="str">
        <f>IF(ISBLANK(Tableau25[[#This Row],[Date de signature]]),"",UPPER(TEXT(Tableau25[[#This Row],[Date de signature]],"mmm")))</f>
        <v>JANV</v>
      </c>
      <c r="D822" s="62">
        <f>'2. Termes '!C844</f>
        <v>0</v>
      </c>
      <c r="E822" s="82">
        <f>'2. Termes '!F844</f>
        <v>0</v>
      </c>
      <c r="F822" s="63">
        <f>'2. Termes '!G844</f>
        <v>0</v>
      </c>
      <c r="G822" s="80">
        <f>'2. Termes '!H844</f>
        <v>0</v>
      </c>
      <c r="H822" s="80">
        <f>'2. Termes '!I844</f>
        <v>0</v>
      </c>
      <c r="I822" s="64">
        <f>'2. Termes '!J844</f>
        <v>0</v>
      </c>
      <c r="J822" s="65">
        <f>'2. Termes '!U844</f>
        <v>0</v>
      </c>
      <c r="K822" s="70">
        <f>'2. Termes '!V844</f>
        <v>0</v>
      </c>
      <c r="L822" s="66">
        <f>'2. Termes '!W844</f>
        <v>0</v>
      </c>
      <c r="M822" s="66">
        <f>'2. Termes '!Z844</f>
        <v>0</v>
      </c>
      <c r="N822" s="67">
        <f>'2. Termes '!AC844</f>
        <v>0</v>
      </c>
      <c r="O822" s="81">
        <f>'2. Termes '!AJ844</f>
        <v>0</v>
      </c>
      <c r="P822" s="72">
        <f>'2. Termes '!AK844</f>
        <v>0</v>
      </c>
      <c r="Q822" s="71">
        <f>'2. Termes '!AL844</f>
        <v>0</v>
      </c>
      <c r="R822" s="158">
        <f>'2. Termes '!AG844</f>
        <v>0</v>
      </c>
    </row>
    <row r="823" spans="2:18" ht="25" customHeight="1" x14ac:dyDescent="0.35">
      <c r="B823" s="180" t="str">
        <f>IF(ISBLANK(Tableau25[[#This Row],[Date de signature]]),"",UPPER(TEXT(Tableau25[[#This Row],[Date de signature]],"AAAA")))</f>
        <v>1900</v>
      </c>
      <c r="C823" s="180" t="str">
        <f>IF(ISBLANK(Tableau25[[#This Row],[Date de signature]]),"",UPPER(TEXT(Tableau25[[#This Row],[Date de signature]],"mmm")))</f>
        <v>JANV</v>
      </c>
      <c r="D823" s="62">
        <f>'2. Termes '!C845</f>
        <v>0</v>
      </c>
      <c r="E823" s="82">
        <f>'2. Termes '!F845</f>
        <v>0</v>
      </c>
      <c r="F823" s="63">
        <f>'2. Termes '!G845</f>
        <v>0</v>
      </c>
      <c r="G823" s="80">
        <f>'2. Termes '!H845</f>
        <v>0</v>
      </c>
      <c r="H823" s="80">
        <f>'2. Termes '!I845</f>
        <v>0</v>
      </c>
      <c r="I823" s="64">
        <f>'2. Termes '!J845</f>
        <v>0</v>
      </c>
      <c r="J823" s="65">
        <f>'2. Termes '!U845</f>
        <v>0</v>
      </c>
      <c r="K823" s="70">
        <f>'2. Termes '!V845</f>
        <v>0</v>
      </c>
      <c r="L823" s="66">
        <f>'2. Termes '!W845</f>
        <v>0</v>
      </c>
      <c r="M823" s="66">
        <f>'2. Termes '!Z845</f>
        <v>0</v>
      </c>
      <c r="N823" s="67">
        <f>'2. Termes '!AC845</f>
        <v>0</v>
      </c>
      <c r="O823" s="81">
        <f>'2. Termes '!AJ845</f>
        <v>0</v>
      </c>
      <c r="P823" s="72">
        <f>'2. Termes '!AK845</f>
        <v>0</v>
      </c>
      <c r="Q823" s="71">
        <f>'2. Termes '!AL845</f>
        <v>0</v>
      </c>
      <c r="R823" s="158">
        <f>'2. Termes '!AG845</f>
        <v>0</v>
      </c>
    </row>
    <row r="824" spans="2:18" ht="25" customHeight="1" x14ac:dyDescent="0.35">
      <c r="B824" s="180" t="str">
        <f>IF(ISBLANK(Tableau25[[#This Row],[Date de signature]]),"",UPPER(TEXT(Tableau25[[#This Row],[Date de signature]],"AAAA")))</f>
        <v>1900</v>
      </c>
      <c r="C824" s="180" t="str">
        <f>IF(ISBLANK(Tableau25[[#This Row],[Date de signature]]),"",UPPER(TEXT(Tableau25[[#This Row],[Date de signature]],"mmm")))</f>
        <v>JANV</v>
      </c>
      <c r="D824" s="62">
        <f>'2. Termes '!C846</f>
        <v>0</v>
      </c>
      <c r="E824" s="82">
        <f>'2. Termes '!F846</f>
        <v>0</v>
      </c>
      <c r="F824" s="63">
        <f>'2. Termes '!G846</f>
        <v>0</v>
      </c>
      <c r="G824" s="80">
        <f>'2. Termes '!H846</f>
        <v>0</v>
      </c>
      <c r="H824" s="80">
        <f>'2. Termes '!I846</f>
        <v>0</v>
      </c>
      <c r="I824" s="64">
        <f>'2. Termes '!J846</f>
        <v>0</v>
      </c>
      <c r="J824" s="65">
        <f>'2. Termes '!U846</f>
        <v>0</v>
      </c>
      <c r="K824" s="70">
        <f>'2. Termes '!V846</f>
        <v>0</v>
      </c>
      <c r="L824" s="66">
        <f>'2. Termes '!W846</f>
        <v>0</v>
      </c>
      <c r="M824" s="66">
        <f>'2. Termes '!Z846</f>
        <v>0</v>
      </c>
      <c r="N824" s="67">
        <f>'2. Termes '!AC846</f>
        <v>0</v>
      </c>
      <c r="O824" s="81">
        <f>'2. Termes '!AJ846</f>
        <v>0</v>
      </c>
      <c r="P824" s="72">
        <f>'2. Termes '!AK846</f>
        <v>0</v>
      </c>
      <c r="Q824" s="71">
        <f>'2. Termes '!AL846</f>
        <v>0</v>
      </c>
      <c r="R824" s="158">
        <f>'2. Termes '!AG846</f>
        <v>0</v>
      </c>
    </row>
    <row r="825" spans="2:18" ht="25" customHeight="1" x14ac:dyDescent="0.35">
      <c r="B825" s="180" t="str">
        <f>IF(ISBLANK(Tableau25[[#This Row],[Date de signature]]),"",UPPER(TEXT(Tableau25[[#This Row],[Date de signature]],"AAAA")))</f>
        <v>1900</v>
      </c>
      <c r="C825" s="180" t="str">
        <f>IF(ISBLANK(Tableau25[[#This Row],[Date de signature]]),"",UPPER(TEXT(Tableau25[[#This Row],[Date de signature]],"mmm")))</f>
        <v>JANV</v>
      </c>
      <c r="D825" s="62">
        <f>'2. Termes '!C847</f>
        <v>0</v>
      </c>
      <c r="E825" s="82">
        <f>'2. Termes '!F847</f>
        <v>0</v>
      </c>
      <c r="F825" s="63">
        <f>'2. Termes '!G847</f>
        <v>0</v>
      </c>
      <c r="G825" s="80">
        <f>'2. Termes '!H847</f>
        <v>0</v>
      </c>
      <c r="H825" s="80">
        <f>'2. Termes '!I847</f>
        <v>0</v>
      </c>
      <c r="I825" s="64">
        <f>'2. Termes '!J847</f>
        <v>0</v>
      </c>
      <c r="J825" s="65">
        <f>'2. Termes '!U847</f>
        <v>0</v>
      </c>
      <c r="K825" s="70">
        <f>'2. Termes '!V847</f>
        <v>0</v>
      </c>
      <c r="L825" s="66">
        <f>'2. Termes '!W847</f>
        <v>0</v>
      </c>
      <c r="M825" s="66">
        <f>'2. Termes '!Z847</f>
        <v>0</v>
      </c>
      <c r="N825" s="67">
        <f>'2. Termes '!AC847</f>
        <v>0</v>
      </c>
      <c r="O825" s="81">
        <f>'2. Termes '!AJ847</f>
        <v>0</v>
      </c>
      <c r="P825" s="72">
        <f>'2. Termes '!AK847</f>
        <v>0</v>
      </c>
      <c r="Q825" s="71">
        <f>'2. Termes '!AL847</f>
        <v>0</v>
      </c>
      <c r="R825" s="158">
        <f>'2. Termes '!AG847</f>
        <v>0</v>
      </c>
    </row>
    <row r="826" spans="2:18" ht="25" customHeight="1" x14ac:dyDescent="0.35">
      <c r="B826" s="180" t="str">
        <f>IF(ISBLANK(Tableau25[[#This Row],[Date de signature]]),"",UPPER(TEXT(Tableau25[[#This Row],[Date de signature]],"AAAA")))</f>
        <v>1900</v>
      </c>
      <c r="C826" s="180" t="str">
        <f>IF(ISBLANK(Tableau25[[#This Row],[Date de signature]]),"",UPPER(TEXT(Tableau25[[#This Row],[Date de signature]],"mmm")))</f>
        <v>JANV</v>
      </c>
      <c r="D826" s="62">
        <f>'2. Termes '!C848</f>
        <v>0</v>
      </c>
      <c r="E826" s="82">
        <f>'2. Termes '!F848</f>
        <v>0</v>
      </c>
      <c r="F826" s="63">
        <f>'2. Termes '!G848</f>
        <v>0</v>
      </c>
      <c r="G826" s="80">
        <f>'2. Termes '!H848</f>
        <v>0</v>
      </c>
      <c r="H826" s="80">
        <f>'2. Termes '!I848</f>
        <v>0</v>
      </c>
      <c r="I826" s="64">
        <f>'2. Termes '!J848</f>
        <v>0</v>
      </c>
      <c r="J826" s="65">
        <f>'2. Termes '!U848</f>
        <v>0</v>
      </c>
      <c r="K826" s="70">
        <f>'2. Termes '!V848</f>
        <v>0</v>
      </c>
      <c r="L826" s="66">
        <f>'2. Termes '!W848</f>
        <v>0</v>
      </c>
      <c r="M826" s="66">
        <f>'2. Termes '!Z848</f>
        <v>0</v>
      </c>
      <c r="N826" s="67">
        <f>'2. Termes '!AC848</f>
        <v>0</v>
      </c>
      <c r="O826" s="81">
        <f>'2. Termes '!AJ848</f>
        <v>0</v>
      </c>
      <c r="P826" s="72">
        <f>'2. Termes '!AK848</f>
        <v>0</v>
      </c>
      <c r="Q826" s="71">
        <f>'2. Termes '!AL848</f>
        <v>0</v>
      </c>
      <c r="R826" s="158">
        <f>'2. Termes '!AG848</f>
        <v>0</v>
      </c>
    </row>
    <row r="827" spans="2:18" ht="25" customHeight="1" x14ac:dyDescent="0.35">
      <c r="B827" s="180" t="str">
        <f>IF(ISBLANK(Tableau25[[#This Row],[Date de signature]]),"",UPPER(TEXT(Tableau25[[#This Row],[Date de signature]],"AAAA")))</f>
        <v>1900</v>
      </c>
      <c r="C827" s="180" t="str">
        <f>IF(ISBLANK(Tableau25[[#This Row],[Date de signature]]),"",UPPER(TEXT(Tableau25[[#This Row],[Date de signature]],"mmm")))</f>
        <v>JANV</v>
      </c>
      <c r="D827" s="62">
        <f>'2. Termes '!C849</f>
        <v>0</v>
      </c>
      <c r="E827" s="82">
        <f>'2. Termes '!F849</f>
        <v>0</v>
      </c>
      <c r="F827" s="63">
        <f>'2. Termes '!G849</f>
        <v>0</v>
      </c>
      <c r="G827" s="80">
        <f>'2. Termes '!H849</f>
        <v>0</v>
      </c>
      <c r="H827" s="80">
        <f>'2. Termes '!I849</f>
        <v>0</v>
      </c>
      <c r="I827" s="64">
        <f>'2. Termes '!J849</f>
        <v>0</v>
      </c>
      <c r="J827" s="65">
        <f>'2. Termes '!U849</f>
        <v>0</v>
      </c>
      <c r="K827" s="70">
        <f>'2. Termes '!V849</f>
        <v>0</v>
      </c>
      <c r="L827" s="66">
        <f>'2. Termes '!W849</f>
        <v>0</v>
      </c>
      <c r="M827" s="66">
        <f>'2. Termes '!Z849</f>
        <v>0</v>
      </c>
      <c r="N827" s="67">
        <f>'2. Termes '!AC849</f>
        <v>0</v>
      </c>
      <c r="O827" s="81">
        <f>'2. Termes '!AJ849</f>
        <v>0</v>
      </c>
      <c r="P827" s="72">
        <f>'2. Termes '!AK849</f>
        <v>0</v>
      </c>
      <c r="Q827" s="71">
        <f>'2. Termes '!AL849</f>
        <v>0</v>
      </c>
      <c r="R827" s="158">
        <f>'2. Termes '!AG849</f>
        <v>0</v>
      </c>
    </row>
    <row r="828" spans="2:18" ht="25" customHeight="1" x14ac:dyDescent="0.35">
      <c r="B828" s="180" t="str">
        <f>IF(ISBLANK(Tableau25[[#This Row],[Date de signature]]),"",UPPER(TEXT(Tableau25[[#This Row],[Date de signature]],"AAAA")))</f>
        <v>1900</v>
      </c>
      <c r="C828" s="180" t="str">
        <f>IF(ISBLANK(Tableau25[[#This Row],[Date de signature]]),"",UPPER(TEXT(Tableau25[[#This Row],[Date de signature]],"mmm")))</f>
        <v>JANV</v>
      </c>
      <c r="D828" s="62">
        <f>'2. Termes '!C850</f>
        <v>0</v>
      </c>
      <c r="E828" s="82">
        <f>'2. Termes '!F850</f>
        <v>0</v>
      </c>
      <c r="F828" s="63">
        <f>'2. Termes '!G850</f>
        <v>0</v>
      </c>
      <c r="G828" s="80">
        <f>'2. Termes '!H850</f>
        <v>0</v>
      </c>
      <c r="H828" s="80">
        <f>'2. Termes '!I850</f>
        <v>0</v>
      </c>
      <c r="I828" s="64">
        <f>'2. Termes '!J850</f>
        <v>0</v>
      </c>
      <c r="J828" s="65">
        <f>'2. Termes '!U850</f>
        <v>0</v>
      </c>
      <c r="K828" s="70">
        <f>'2. Termes '!V850</f>
        <v>0</v>
      </c>
      <c r="L828" s="66">
        <f>'2. Termes '!W850</f>
        <v>0</v>
      </c>
      <c r="M828" s="66">
        <f>'2. Termes '!Z850</f>
        <v>0</v>
      </c>
      <c r="N828" s="67">
        <f>'2. Termes '!AC850</f>
        <v>0</v>
      </c>
      <c r="O828" s="81">
        <f>'2. Termes '!AJ850</f>
        <v>0</v>
      </c>
      <c r="P828" s="72">
        <f>'2. Termes '!AK850</f>
        <v>0</v>
      </c>
      <c r="Q828" s="71">
        <f>'2. Termes '!AL850</f>
        <v>0</v>
      </c>
      <c r="R828" s="158">
        <f>'2. Termes '!AG850</f>
        <v>0</v>
      </c>
    </row>
    <row r="829" spans="2:18" ht="25" customHeight="1" x14ac:dyDescent="0.35">
      <c r="B829" s="180" t="str">
        <f>IF(ISBLANK(Tableau25[[#This Row],[Date de signature]]),"",UPPER(TEXT(Tableau25[[#This Row],[Date de signature]],"AAAA")))</f>
        <v>1900</v>
      </c>
      <c r="C829" s="180" t="str">
        <f>IF(ISBLANK(Tableau25[[#This Row],[Date de signature]]),"",UPPER(TEXT(Tableau25[[#This Row],[Date de signature]],"mmm")))</f>
        <v>JANV</v>
      </c>
      <c r="D829" s="62">
        <f>'2. Termes '!C851</f>
        <v>0</v>
      </c>
      <c r="E829" s="82">
        <f>'2. Termes '!F851</f>
        <v>0</v>
      </c>
      <c r="F829" s="63">
        <f>'2. Termes '!G851</f>
        <v>0</v>
      </c>
      <c r="G829" s="80">
        <f>'2. Termes '!H851</f>
        <v>0</v>
      </c>
      <c r="H829" s="80">
        <f>'2. Termes '!I851</f>
        <v>0</v>
      </c>
      <c r="I829" s="64">
        <f>'2. Termes '!J851</f>
        <v>0</v>
      </c>
      <c r="J829" s="65">
        <f>'2. Termes '!U851</f>
        <v>0</v>
      </c>
      <c r="K829" s="70">
        <f>'2. Termes '!V851</f>
        <v>0</v>
      </c>
      <c r="L829" s="66">
        <f>'2. Termes '!W851</f>
        <v>0</v>
      </c>
      <c r="M829" s="66">
        <f>'2. Termes '!Z851</f>
        <v>0</v>
      </c>
      <c r="N829" s="67">
        <f>'2. Termes '!AC851</f>
        <v>0</v>
      </c>
      <c r="O829" s="81">
        <f>'2. Termes '!AJ851</f>
        <v>0</v>
      </c>
      <c r="P829" s="72">
        <f>'2. Termes '!AK851</f>
        <v>0</v>
      </c>
      <c r="Q829" s="71">
        <f>'2. Termes '!AL851</f>
        <v>0</v>
      </c>
      <c r="R829" s="158">
        <f>'2. Termes '!AG851</f>
        <v>0</v>
      </c>
    </row>
    <row r="830" spans="2:18" ht="25" customHeight="1" x14ac:dyDescent="0.35">
      <c r="B830" s="180" t="str">
        <f>IF(ISBLANK(Tableau25[[#This Row],[Date de signature]]),"",UPPER(TEXT(Tableau25[[#This Row],[Date de signature]],"AAAA")))</f>
        <v>1900</v>
      </c>
      <c r="C830" s="180" t="str">
        <f>IF(ISBLANK(Tableau25[[#This Row],[Date de signature]]),"",UPPER(TEXT(Tableau25[[#This Row],[Date de signature]],"mmm")))</f>
        <v>JANV</v>
      </c>
      <c r="D830" s="62">
        <f>'2. Termes '!C852</f>
        <v>0</v>
      </c>
      <c r="E830" s="82">
        <f>'2. Termes '!F852</f>
        <v>0</v>
      </c>
      <c r="F830" s="63">
        <f>'2. Termes '!G852</f>
        <v>0</v>
      </c>
      <c r="G830" s="80">
        <f>'2. Termes '!H852</f>
        <v>0</v>
      </c>
      <c r="H830" s="80">
        <f>'2. Termes '!I852</f>
        <v>0</v>
      </c>
      <c r="I830" s="64">
        <f>'2. Termes '!J852</f>
        <v>0</v>
      </c>
      <c r="J830" s="65">
        <f>'2. Termes '!U852</f>
        <v>0</v>
      </c>
      <c r="K830" s="70">
        <f>'2. Termes '!V852</f>
        <v>0</v>
      </c>
      <c r="L830" s="66">
        <f>'2. Termes '!W852</f>
        <v>0</v>
      </c>
      <c r="M830" s="66">
        <f>'2. Termes '!Z852</f>
        <v>0</v>
      </c>
      <c r="N830" s="67">
        <f>'2. Termes '!AC852</f>
        <v>0</v>
      </c>
      <c r="O830" s="81">
        <f>'2. Termes '!AJ852</f>
        <v>0</v>
      </c>
      <c r="P830" s="72">
        <f>'2. Termes '!AK852</f>
        <v>0</v>
      </c>
      <c r="Q830" s="71">
        <f>'2. Termes '!AL852</f>
        <v>0</v>
      </c>
      <c r="R830" s="158">
        <f>'2. Termes '!AG852</f>
        <v>0</v>
      </c>
    </row>
    <row r="831" spans="2:18" ht="25" customHeight="1" x14ac:dyDescent="0.35">
      <c r="B831" s="180" t="str">
        <f>IF(ISBLANK(Tableau25[[#This Row],[Date de signature]]),"",UPPER(TEXT(Tableau25[[#This Row],[Date de signature]],"AAAA")))</f>
        <v>1900</v>
      </c>
      <c r="C831" s="180" t="str">
        <f>IF(ISBLANK(Tableau25[[#This Row],[Date de signature]]),"",UPPER(TEXT(Tableau25[[#This Row],[Date de signature]],"mmm")))</f>
        <v>JANV</v>
      </c>
      <c r="D831" s="62">
        <f>'2. Termes '!C853</f>
        <v>0</v>
      </c>
      <c r="E831" s="82">
        <f>'2. Termes '!F853</f>
        <v>0</v>
      </c>
      <c r="F831" s="63">
        <f>'2. Termes '!G853</f>
        <v>0</v>
      </c>
      <c r="G831" s="80">
        <f>'2. Termes '!H853</f>
        <v>0</v>
      </c>
      <c r="H831" s="80">
        <f>'2. Termes '!I853</f>
        <v>0</v>
      </c>
      <c r="I831" s="64">
        <f>'2. Termes '!J853</f>
        <v>0</v>
      </c>
      <c r="J831" s="65">
        <f>'2. Termes '!U853</f>
        <v>0</v>
      </c>
      <c r="K831" s="70">
        <f>'2. Termes '!V853</f>
        <v>0</v>
      </c>
      <c r="L831" s="66">
        <f>'2. Termes '!W853</f>
        <v>0</v>
      </c>
      <c r="M831" s="66">
        <f>'2. Termes '!Z853</f>
        <v>0</v>
      </c>
      <c r="N831" s="67">
        <f>'2. Termes '!AC853</f>
        <v>0</v>
      </c>
      <c r="O831" s="81">
        <f>'2. Termes '!AJ853</f>
        <v>0</v>
      </c>
      <c r="P831" s="72">
        <f>'2. Termes '!AK853</f>
        <v>0</v>
      </c>
      <c r="Q831" s="71">
        <f>'2. Termes '!AL853</f>
        <v>0</v>
      </c>
      <c r="R831" s="158">
        <f>'2. Termes '!AG853</f>
        <v>0</v>
      </c>
    </row>
    <row r="832" spans="2:18" ht="25" customHeight="1" x14ac:dyDescent="0.35">
      <c r="B832" s="180" t="str">
        <f>IF(ISBLANK(Tableau25[[#This Row],[Date de signature]]),"",UPPER(TEXT(Tableau25[[#This Row],[Date de signature]],"AAAA")))</f>
        <v>1900</v>
      </c>
      <c r="C832" s="180" t="str">
        <f>IF(ISBLANK(Tableau25[[#This Row],[Date de signature]]),"",UPPER(TEXT(Tableau25[[#This Row],[Date de signature]],"mmm")))</f>
        <v>JANV</v>
      </c>
      <c r="D832" s="62">
        <f>'2. Termes '!C854</f>
        <v>0</v>
      </c>
      <c r="E832" s="82">
        <f>'2. Termes '!F854</f>
        <v>0</v>
      </c>
      <c r="F832" s="63">
        <f>'2. Termes '!G854</f>
        <v>0</v>
      </c>
      <c r="G832" s="80">
        <f>'2. Termes '!H854</f>
        <v>0</v>
      </c>
      <c r="H832" s="80">
        <f>'2. Termes '!I854</f>
        <v>0</v>
      </c>
      <c r="I832" s="64">
        <f>'2. Termes '!J854</f>
        <v>0</v>
      </c>
      <c r="J832" s="65">
        <f>'2. Termes '!U854</f>
        <v>0</v>
      </c>
      <c r="K832" s="70">
        <f>'2. Termes '!V854</f>
        <v>0</v>
      </c>
      <c r="L832" s="66">
        <f>'2. Termes '!W854</f>
        <v>0</v>
      </c>
      <c r="M832" s="66">
        <f>'2. Termes '!Z854</f>
        <v>0</v>
      </c>
      <c r="N832" s="67">
        <f>'2. Termes '!AC854</f>
        <v>0</v>
      </c>
      <c r="O832" s="81">
        <f>'2. Termes '!AJ854</f>
        <v>0</v>
      </c>
      <c r="P832" s="72">
        <f>'2. Termes '!AK854</f>
        <v>0</v>
      </c>
      <c r="Q832" s="71">
        <f>'2. Termes '!AL854</f>
        <v>0</v>
      </c>
      <c r="R832" s="158">
        <f>'2. Termes '!AG854</f>
        <v>0</v>
      </c>
    </row>
    <row r="833" spans="2:18" ht="25" customHeight="1" x14ac:dyDescent="0.35">
      <c r="B833" s="180" t="str">
        <f>IF(ISBLANK(Tableau25[[#This Row],[Date de signature]]),"",UPPER(TEXT(Tableau25[[#This Row],[Date de signature]],"AAAA")))</f>
        <v>1900</v>
      </c>
      <c r="C833" s="180" t="str">
        <f>IF(ISBLANK(Tableau25[[#This Row],[Date de signature]]),"",UPPER(TEXT(Tableau25[[#This Row],[Date de signature]],"mmm")))</f>
        <v>JANV</v>
      </c>
      <c r="D833" s="62">
        <f>'2. Termes '!C855</f>
        <v>0</v>
      </c>
      <c r="E833" s="82">
        <f>'2. Termes '!F855</f>
        <v>0</v>
      </c>
      <c r="F833" s="63">
        <f>'2. Termes '!G855</f>
        <v>0</v>
      </c>
      <c r="G833" s="80">
        <f>'2. Termes '!H855</f>
        <v>0</v>
      </c>
      <c r="H833" s="80">
        <f>'2. Termes '!I855</f>
        <v>0</v>
      </c>
      <c r="I833" s="64">
        <f>'2. Termes '!J855</f>
        <v>0</v>
      </c>
      <c r="J833" s="65">
        <f>'2. Termes '!U855</f>
        <v>0</v>
      </c>
      <c r="K833" s="70">
        <f>'2. Termes '!V855</f>
        <v>0</v>
      </c>
      <c r="L833" s="66">
        <f>'2. Termes '!W855</f>
        <v>0</v>
      </c>
      <c r="M833" s="66">
        <f>'2. Termes '!Z855</f>
        <v>0</v>
      </c>
      <c r="N833" s="67">
        <f>'2. Termes '!AC855</f>
        <v>0</v>
      </c>
      <c r="O833" s="81">
        <f>'2. Termes '!AJ855</f>
        <v>0</v>
      </c>
      <c r="P833" s="72">
        <f>'2. Termes '!AK855</f>
        <v>0</v>
      </c>
      <c r="Q833" s="71">
        <f>'2. Termes '!AL855</f>
        <v>0</v>
      </c>
      <c r="R833" s="158">
        <f>'2. Termes '!AG855</f>
        <v>0</v>
      </c>
    </row>
    <row r="834" spans="2:18" ht="25" customHeight="1" x14ac:dyDescent="0.35">
      <c r="B834" s="180" t="str">
        <f>IF(ISBLANK(Tableau25[[#This Row],[Date de signature]]),"",UPPER(TEXT(Tableau25[[#This Row],[Date de signature]],"AAAA")))</f>
        <v>1900</v>
      </c>
      <c r="C834" s="180" t="str">
        <f>IF(ISBLANK(Tableau25[[#This Row],[Date de signature]]),"",UPPER(TEXT(Tableau25[[#This Row],[Date de signature]],"mmm")))</f>
        <v>JANV</v>
      </c>
      <c r="D834" s="62">
        <f>'2. Termes '!C856</f>
        <v>0</v>
      </c>
      <c r="E834" s="82">
        <f>'2. Termes '!F856</f>
        <v>0</v>
      </c>
      <c r="F834" s="63">
        <f>'2. Termes '!G856</f>
        <v>0</v>
      </c>
      <c r="G834" s="80">
        <f>'2. Termes '!H856</f>
        <v>0</v>
      </c>
      <c r="H834" s="80">
        <f>'2. Termes '!I856</f>
        <v>0</v>
      </c>
      <c r="I834" s="64">
        <f>'2. Termes '!J856</f>
        <v>0</v>
      </c>
      <c r="J834" s="65">
        <f>'2. Termes '!U856</f>
        <v>0</v>
      </c>
      <c r="K834" s="70">
        <f>'2. Termes '!V856</f>
        <v>0</v>
      </c>
      <c r="L834" s="66">
        <f>'2. Termes '!W856</f>
        <v>0</v>
      </c>
      <c r="M834" s="66">
        <f>'2. Termes '!Z856</f>
        <v>0</v>
      </c>
      <c r="N834" s="67">
        <f>'2. Termes '!AC856</f>
        <v>0</v>
      </c>
      <c r="O834" s="81">
        <f>'2. Termes '!AJ856</f>
        <v>0</v>
      </c>
      <c r="P834" s="72">
        <f>'2. Termes '!AK856</f>
        <v>0</v>
      </c>
      <c r="Q834" s="71">
        <f>'2. Termes '!AL856</f>
        <v>0</v>
      </c>
      <c r="R834" s="158">
        <f>'2. Termes '!AG856</f>
        <v>0</v>
      </c>
    </row>
    <row r="835" spans="2:18" ht="25" customHeight="1" x14ac:dyDescent="0.35">
      <c r="B835" s="180" t="str">
        <f>IF(ISBLANK(Tableau25[[#This Row],[Date de signature]]),"",UPPER(TEXT(Tableau25[[#This Row],[Date de signature]],"AAAA")))</f>
        <v>1900</v>
      </c>
      <c r="C835" s="180" t="str">
        <f>IF(ISBLANK(Tableau25[[#This Row],[Date de signature]]),"",UPPER(TEXT(Tableau25[[#This Row],[Date de signature]],"mmm")))</f>
        <v>JANV</v>
      </c>
      <c r="D835" s="62">
        <f>'2. Termes '!C857</f>
        <v>0</v>
      </c>
      <c r="E835" s="82">
        <f>'2. Termes '!F857</f>
        <v>0</v>
      </c>
      <c r="F835" s="63">
        <f>'2. Termes '!G857</f>
        <v>0</v>
      </c>
      <c r="G835" s="80">
        <f>'2. Termes '!H857</f>
        <v>0</v>
      </c>
      <c r="H835" s="80">
        <f>'2. Termes '!I857</f>
        <v>0</v>
      </c>
      <c r="I835" s="64">
        <f>'2. Termes '!J857</f>
        <v>0</v>
      </c>
      <c r="J835" s="65">
        <f>'2. Termes '!U857</f>
        <v>0</v>
      </c>
      <c r="K835" s="70">
        <f>'2. Termes '!V857</f>
        <v>0</v>
      </c>
      <c r="L835" s="66">
        <f>'2. Termes '!W857</f>
        <v>0</v>
      </c>
      <c r="M835" s="66">
        <f>'2. Termes '!Z857</f>
        <v>0</v>
      </c>
      <c r="N835" s="67">
        <f>'2. Termes '!AC857</f>
        <v>0</v>
      </c>
      <c r="O835" s="81">
        <f>'2. Termes '!AJ857</f>
        <v>0</v>
      </c>
      <c r="P835" s="72">
        <f>'2. Termes '!AK857</f>
        <v>0</v>
      </c>
      <c r="Q835" s="71">
        <f>'2. Termes '!AL857</f>
        <v>0</v>
      </c>
      <c r="R835" s="158">
        <f>'2. Termes '!AG857</f>
        <v>0</v>
      </c>
    </row>
    <row r="836" spans="2:18" ht="25" customHeight="1" x14ac:dyDescent="0.35">
      <c r="B836" s="180" t="str">
        <f>IF(ISBLANK(Tableau25[[#This Row],[Date de signature]]),"",UPPER(TEXT(Tableau25[[#This Row],[Date de signature]],"AAAA")))</f>
        <v>1900</v>
      </c>
      <c r="C836" s="180" t="str">
        <f>IF(ISBLANK(Tableau25[[#This Row],[Date de signature]]),"",UPPER(TEXT(Tableau25[[#This Row],[Date de signature]],"mmm")))</f>
        <v>JANV</v>
      </c>
      <c r="D836" s="62">
        <f>'2. Termes '!C858</f>
        <v>0</v>
      </c>
      <c r="E836" s="82">
        <f>'2. Termes '!F858</f>
        <v>0</v>
      </c>
      <c r="F836" s="63">
        <f>'2. Termes '!G858</f>
        <v>0</v>
      </c>
      <c r="G836" s="80">
        <f>'2. Termes '!H858</f>
        <v>0</v>
      </c>
      <c r="H836" s="80">
        <f>'2. Termes '!I858</f>
        <v>0</v>
      </c>
      <c r="I836" s="64">
        <f>'2. Termes '!J858</f>
        <v>0</v>
      </c>
      <c r="J836" s="65">
        <f>'2. Termes '!U858</f>
        <v>0</v>
      </c>
      <c r="K836" s="70">
        <f>'2. Termes '!V858</f>
        <v>0</v>
      </c>
      <c r="L836" s="66">
        <f>'2. Termes '!W858</f>
        <v>0</v>
      </c>
      <c r="M836" s="66">
        <f>'2. Termes '!Z858</f>
        <v>0</v>
      </c>
      <c r="N836" s="67">
        <f>'2. Termes '!AC858</f>
        <v>0</v>
      </c>
      <c r="O836" s="81">
        <f>'2. Termes '!AJ858</f>
        <v>0</v>
      </c>
      <c r="P836" s="72">
        <f>'2. Termes '!AK858</f>
        <v>0</v>
      </c>
      <c r="Q836" s="71">
        <f>'2. Termes '!AL858</f>
        <v>0</v>
      </c>
      <c r="R836" s="158">
        <f>'2. Termes '!AG858</f>
        <v>0</v>
      </c>
    </row>
    <row r="837" spans="2:18" ht="25" customHeight="1" x14ac:dyDescent="0.35">
      <c r="B837" s="180" t="str">
        <f>IF(ISBLANK(Tableau25[[#This Row],[Date de signature]]),"",UPPER(TEXT(Tableau25[[#This Row],[Date de signature]],"AAAA")))</f>
        <v>1900</v>
      </c>
      <c r="C837" s="180" t="str">
        <f>IF(ISBLANK(Tableau25[[#This Row],[Date de signature]]),"",UPPER(TEXT(Tableau25[[#This Row],[Date de signature]],"mmm")))</f>
        <v>JANV</v>
      </c>
      <c r="D837" s="62">
        <f>'2. Termes '!C859</f>
        <v>0</v>
      </c>
      <c r="E837" s="82">
        <f>'2. Termes '!F859</f>
        <v>0</v>
      </c>
      <c r="F837" s="63">
        <f>'2. Termes '!G859</f>
        <v>0</v>
      </c>
      <c r="G837" s="80">
        <f>'2. Termes '!H859</f>
        <v>0</v>
      </c>
      <c r="H837" s="80">
        <f>'2. Termes '!I859</f>
        <v>0</v>
      </c>
      <c r="I837" s="64">
        <f>'2. Termes '!J859</f>
        <v>0</v>
      </c>
      <c r="J837" s="65">
        <f>'2. Termes '!U859</f>
        <v>0</v>
      </c>
      <c r="K837" s="70">
        <f>'2. Termes '!V859</f>
        <v>0</v>
      </c>
      <c r="L837" s="66">
        <f>'2. Termes '!W859</f>
        <v>0</v>
      </c>
      <c r="M837" s="66">
        <f>'2. Termes '!Z859</f>
        <v>0</v>
      </c>
      <c r="N837" s="67">
        <f>'2. Termes '!AC859</f>
        <v>0</v>
      </c>
      <c r="O837" s="81">
        <f>'2. Termes '!AJ859</f>
        <v>0</v>
      </c>
      <c r="P837" s="72">
        <f>'2. Termes '!AK859</f>
        <v>0</v>
      </c>
      <c r="Q837" s="71">
        <f>'2. Termes '!AL859</f>
        <v>0</v>
      </c>
      <c r="R837" s="158">
        <f>'2. Termes '!AG859</f>
        <v>0</v>
      </c>
    </row>
    <row r="838" spans="2:18" ht="25" customHeight="1" x14ac:dyDescent="0.35">
      <c r="B838" s="180" t="str">
        <f>IF(ISBLANK(Tableau25[[#This Row],[Date de signature]]),"",UPPER(TEXT(Tableau25[[#This Row],[Date de signature]],"AAAA")))</f>
        <v>1900</v>
      </c>
      <c r="C838" s="180" t="str">
        <f>IF(ISBLANK(Tableau25[[#This Row],[Date de signature]]),"",UPPER(TEXT(Tableau25[[#This Row],[Date de signature]],"mmm")))</f>
        <v>JANV</v>
      </c>
      <c r="D838" s="62">
        <f>'2. Termes '!C860</f>
        <v>0</v>
      </c>
      <c r="E838" s="82">
        <f>'2. Termes '!F860</f>
        <v>0</v>
      </c>
      <c r="F838" s="63">
        <f>'2. Termes '!G860</f>
        <v>0</v>
      </c>
      <c r="G838" s="80">
        <f>'2. Termes '!H860</f>
        <v>0</v>
      </c>
      <c r="H838" s="80">
        <f>'2. Termes '!I860</f>
        <v>0</v>
      </c>
      <c r="I838" s="64">
        <f>'2. Termes '!J860</f>
        <v>0</v>
      </c>
      <c r="J838" s="65">
        <f>'2. Termes '!U860</f>
        <v>0</v>
      </c>
      <c r="K838" s="70">
        <f>'2. Termes '!V860</f>
        <v>0</v>
      </c>
      <c r="L838" s="66">
        <f>'2. Termes '!W860</f>
        <v>0</v>
      </c>
      <c r="M838" s="66">
        <f>'2. Termes '!Z860</f>
        <v>0</v>
      </c>
      <c r="N838" s="67">
        <f>'2. Termes '!AC860</f>
        <v>0</v>
      </c>
      <c r="O838" s="81">
        <f>'2. Termes '!AJ860</f>
        <v>0</v>
      </c>
      <c r="P838" s="72">
        <f>'2. Termes '!AK860</f>
        <v>0</v>
      </c>
      <c r="Q838" s="71">
        <f>'2. Termes '!AL860</f>
        <v>0</v>
      </c>
      <c r="R838" s="158">
        <f>'2. Termes '!AG860</f>
        <v>0</v>
      </c>
    </row>
    <row r="839" spans="2:18" ht="25" customHeight="1" x14ac:dyDescent="0.35">
      <c r="B839" s="180" t="str">
        <f>IF(ISBLANK(Tableau25[[#This Row],[Date de signature]]),"",UPPER(TEXT(Tableau25[[#This Row],[Date de signature]],"AAAA")))</f>
        <v>1900</v>
      </c>
      <c r="C839" s="180" t="str">
        <f>IF(ISBLANK(Tableau25[[#This Row],[Date de signature]]),"",UPPER(TEXT(Tableau25[[#This Row],[Date de signature]],"mmm")))</f>
        <v>JANV</v>
      </c>
      <c r="D839" s="62">
        <f>'2. Termes '!C861</f>
        <v>0</v>
      </c>
      <c r="E839" s="82">
        <f>'2. Termes '!F861</f>
        <v>0</v>
      </c>
      <c r="F839" s="63">
        <f>'2. Termes '!G861</f>
        <v>0</v>
      </c>
      <c r="G839" s="80">
        <f>'2. Termes '!H861</f>
        <v>0</v>
      </c>
      <c r="H839" s="80">
        <f>'2. Termes '!I861</f>
        <v>0</v>
      </c>
      <c r="I839" s="64">
        <f>'2. Termes '!J861</f>
        <v>0</v>
      </c>
      <c r="J839" s="65">
        <f>'2. Termes '!U861</f>
        <v>0</v>
      </c>
      <c r="K839" s="70">
        <f>'2. Termes '!V861</f>
        <v>0</v>
      </c>
      <c r="L839" s="66">
        <f>'2. Termes '!W861</f>
        <v>0</v>
      </c>
      <c r="M839" s="66">
        <f>'2. Termes '!Z861</f>
        <v>0</v>
      </c>
      <c r="N839" s="67">
        <f>'2. Termes '!AC861</f>
        <v>0</v>
      </c>
      <c r="O839" s="81">
        <f>'2. Termes '!AJ861</f>
        <v>0</v>
      </c>
      <c r="P839" s="72">
        <f>'2. Termes '!AK861</f>
        <v>0</v>
      </c>
      <c r="Q839" s="71">
        <f>'2. Termes '!AL861</f>
        <v>0</v>
      </c>
      <c r="R839" s="158">
        <f>'2. Termes '!AG861</f>
        <v>0</v>
      </c>
    </row>
    <row r="840" spans="2:18" ht="25" customHeight="1" x14ac:dyDescent="0.35">
      <c r="B840" s="180" t="str">
        <f>IF(ISBLANK(Tableau25[[#This Row],[Date de signature]]),"",UPPER(TEXT(Tableau25[[#This Row],[Date de signature]],"AAAA")))</f>
        <v>1900</v>
      </c>
      <c r="C840" s="180" t="str">
        <f>IF(ISBLANK(Tableau25[[#This Row],[Date de signature]]),"",UPPER(TEXT(Tableau25[[#This Row],[Date de signature]],"mmm")))</f>
        <v>JANV</v>
      </c>
      <c r="D840" s="62">
        <f>'2. Termes '!C862</f>
        <v>0</v>
      </c>
      <c r="E840" s="82">
        <f>'2. Termes '!F862</f>
        <v>0</v>
      </c>
      <c r="F840" s="63">
        <f>'2. Termes '!G862</f>
        <v>0</v>
      </c>
      <c r="G840" s="80">
        <f>'2. Termes '!H862</f>
        <v>0</v>
      </c>
      <c r="H840" s="80">
        <f>'2. Termes '!I862</f>
        <v>0</v>
      </c>
      <c r="I840" s="64">
        <f>'2. Termes '!J862</f>
        <v>0</v>
      </c>
      <c r="J840" s="65">
        <f>'2. Termes '!U862</f>
        <v>0</v>
      </c>
      <c r="K840" s="70">
        <f>'2. Termes '!V862</f>
        <v>0</v>
      </c>
      <c r="L840" s="66">
        <f>'2. Termes '!W862</f>
        <v>0</v>
      </c>
      <c r="M840" s="66">
        <f>'2. Termes '!Z862</f>
        <v>0</v>
      </c>
      <c r="N840" s="67">
        <f>'2. Termes '!AC862</f>
        <v>0</v>
      </c>
      <c r="O840" s="81">
        <f>'2. Termes '!AJ862</f>
        <v>0</v>
      </c>
      <c r="P840" s="72">
        <f>'2. Termes '!AK862</f>
        <v>0</v>
      </c>
      <c r="Q840" s="71">
        <f>'2. Termes '!AL862</f>
        <v>0</v>
      </c>
      <c r="R840" s="158">
        <f>'2. Termes '!AG862</f>
        <v>0</v>
      </c>
    </row>
    <row r="841" spans="2:18" ht="25" customHeight="1" x14ac:dyDescent="0.35">
      <c r="B841" s="180" t="str">
        <f>IF(ISBLANK(Tableau25[[#This Row],[Date de signature]]),"",UPPER(TEXT(Tableau25[[#This Row],[Date de signature]],"AAAA")))</f>
        <v>1900</v>
      </c>
      <c r="C841" s="180" t="str">
        <f>IF(ISBLANK(Tableau25[[#This Row],[Date de signature]]),"",UPPER(TEXT(Tableau25[[#This Row],[Date de signature]],"mmm")))</f>
        <v>JANV</v>
      </c>
      <c r="D841" s="62">
        <f>'2. Termes '!C863</f>
        <v>0</v>
      </c>
      <c r="E841" s="82">
        <f>'2. Termes '!F863</f>
        <v>0</v>
      </c>
      <c r="F841" s="63">
        <f>'2. Termes '!G863</f>
        <v>0</v>
      </c>
      <c r="G841" s="80">
        <f>'2. Termes '!H863</f>
        <v>0</v>
      </c>
      <c r="H841" s="80">
        <f>'2. Termes '!I863</f>
        <v>0</v>
      </c>
      <c r="I841" s="64">
        <f>'2. Termes '!J863</f>
        <v>0</v>
      </c>
      <c r="J841" s="65">
        <f>'2. Termes '!U863</f>
        <v>0</v>
      </c>
      <c r="K841" s="70">
        <f>'2. Termes '!V863</f>
        <v>0</v>
      </c>
      <c r="L841" s="66">
        <f>'2. Termes '!W863</f>
        <v>0</v>
      </c>
      <c r="M841" s="66">
        <f>'2. Termes '!Z863</f>
        <v>0</v>
      </c>
      <c r="N841" s="67">
        <f>'2. Termes '!AC863</f>
        <v>0</v>
      </c>
      <c r="O841" s="81">
        <f>'2. Termes '!AJ863</f>
        <v>0</v>
      </c>
      <c r="P841" s="72">
        <f>'2. Termes '!AK863</f>
        <v>0</v>
      </c>
      <c r="Q841" s="71">
        <f>'2. Termes '!AL863</f>
        <v>0</v>
      </c>
      <c r="R841" s="158">
        <f>'2. Termes '!AG863</f>
        <v>0</v>
      </c>
    </row>
    <row r="842" spans="2:18" ht="25" customHeight="1" x14ac:dyDescent="0.35">
      <c r="B842" s="180" t="str">
        <f>IF(ISBLANK(Tableau25[[#This Row],[Date de signature]]),"",UPPER(TEXT(Tableau25[[#This Row],[Date de signature]],"AAAA")))</f>
        <v>1900</v>
      </c>
      <c r="C842" s="180" t="str">
        <f>IF(ISBLANK(Tableau25[[#This Row],[Date de signature]]),"",UPPER(TEXT(Tableau25[[#This Row],[Date de signature]],"mmm")))</f>
        <v>JANV</v>
      </c>
      <c r="D842" s="62">
        <f>'2. Termes '!C864</f>
        <v>0</v>
      </c>
      <c r="E842" s="82">
        <f>'2. Termes '!F864</f>
        <v>0</v>
      </c>
      <c r="F842" s="63">
        <f>'2. Termes '!G864</f>
        <v>0</v>
      </c>
      <c r="G842" s="80">
        <f>'2. Termes '!H864</f>
        <v>0</v>
      </c>
      <c r="H842" s="80">
        <f>'2. Termes '!I864</f>
        <v>0</v>
      </c>
      <c r="I842" s="64">
        <f>'2. Termes '!J864</f>
        <v>0</v>
      </c>
      <c r="J842" s="65">
        <f>'2. Termes '!U864</f>
        <v>0</v>
      </c>
      <c r="K842" s="70">
        <f>'2. Termes '!V864</f>
        <v>0</v>
      </c>
      <c r="L842" s="66">
        <f>'2. Termes '!W864</f>
        <v>0</v>
      </c>
      <c r="M842" s="66">
        <f>'2. Termes '!Z864</f>
        <v>0</v>
      </c>
      <c r="N842" s="67">
        <f>'2. Termes '!AC864</f>
        <v>0</v>
      </c>
      <c r="O842" s="81">
        <f>'2. Termes '!AJ864</f>
        <v>0</v>
      </c>
      <c r="P842" s="72">
        <f>'2. Termes '!AK864</f>
        <v>0</v>
      </c>
      <c r="Q842" s="71">
        <f>'2. Termes '!AL864</f>
        <v>0</v>
      </c>
      <c r="R842" s="158">
        <f>'2. Termes '!AG864</f>
        <v>0</v>
      </c>
    </row>
    <row r="843" spans="2:18" ht="25" customHeight="1" x14ac:dyDescent="0.35">
      <c r="B843" s="180" t="str">
        <f>IF(ISBLANK(Tableau25[[#This Row],[Date de signature]]),"",UPPER(TEXT(Tableau25[[#This Row],[Date de signature]],"AAAA")))</f>
        <v>1900</v>
      </c>
      <c r="C843" s="180" t="str">
        <f>IF(ISBLANK(Tableau25[[#This Row],[Date de signature]]),"",UPPER(TEXT(Tableau25[[#This Row],[Date de signature]],"mmm")))</f>
        <v>JANV</v>
      </c>
      <c r="D843" s="62">
        <f>'2. Termes '!C865</f>
        <v>0</v>
      </c>
      <c r="E843" s="82">
        <f>'2. Termes '!F865</f>
        <v>0</v>
      </c>
      <c r="F843" s="63">
        <f>'2. Termes '!G865</f>
        <v>0</v>
      </c>
      <c r="G843" s="80">
        <f>'2. Termes '!H865</f>
        <v>0</v>
      </c>
      <c r="H843" s="80">
        <f>'2. Termes '!I865</f>
        <v>0</v>
      </c>
      <c r="I843" s="64">
        <f>'2. Termes '!J865</f>
        <v>0</v>
      </c>
      <c r="J843" s="65">
        <f>'2. Termes '!U865</f>
        <v>0</v>
      </c>
      <c r="K843" s="70">
        <f>'2. Termes '!V865</f>
        <v>0</v>
      </c>
      <c r="L843" s="66">
        <f>'2. Termes '!W865</f>
        <v>0</v>
      </c>
      <c r="M843" s="66">
        <f>'2. Termes '!Z865</f>
        <v>0</v>
      </c>
      <c r="N843" s="67">
        <f>'2. Termes '!AC865</f>
        <v>0</v>
      </c>
      <c r="O843" s="81">
        <f>'2. Termes '!AJ865</f>
        <v>0</v>
      </c>
      <c r="P843" s="72">
        <f>'2. Termes '!AK865</f>
        <v>0</v>
      </c>
      <c r="Q843" s="71">
        <f>'2. Termes '!AL865</f>
        <v>0</v>
      </c>
      <c r="R843" s="158">
        <f>'2. Termes '!AG865</f>
        <v>0</v>
      </c>
    </row>
    <row r="844" spans="2:18" ht="25" customHeight="1" x14ac:dyDescent="0.35">
      <c r="B844" s="180" t="str">
        <f>IF(ISBLANK(Tableau25[[#This Row],[Date de signature]]),"",UPPER(TEXT(Tableau25[[#This Row],[Date de signature]],"AAAA")))</f>
        <v>1900</v>
      </c>
      <c r="C844" s="180" t="str">
        <f>IF(ISBLANK(Tableau25[[#This Row],[Date de signature]]),"",UPPER(TEXT(Tableau25[[#This Row],[Date de signature]],"mmm")))</f>
        <v>JANV</v>
      </c>
      <c r="D844" s="62">
        <f>'2. Termes '!C866</f>
        <v>0</v>
      </c>
      <c r="E844" s="82">
        <f>'2. Termes '!F866</f>
        <v>0</v>
      </c>
      <c r="F844" s="63">
        <f>'2. Termes '!G866</f>
        <v>0</v>
      </c>
      <c r="G844" s="80">
        <f>'2. Termes '!H866</f>
        <v>0</v>
      </c>
      <c r="H844" s="80">
        <f>'2. Termes '!I866</f>
        <v>0</v>
      </c>
      <c r="I844" s="64">
        <f>'2. Termes '!J866</f>
        <v>0</v>
      </c>
      <c r="J844" s="65">
        <f>'2. Termes '!U866</f>
        <v>0</v>
      </c>
      <c r="K844" s="70">
        <f>'2. Termes '!V866</f>
        <v>0</v>
      </c>
      <c r="L844" s="66">
        <f>'2. Termes '!W866</f>
        <v>0</v>
      </c>
      <c r="M844" s="66">
        <f>'2. Termes '!Z866</f>
        <v>0</v>
      </c>
      <c r="N844" s="67">
        <f>'2. Termes '!AC866</f>
        <v>0</v>
      </c>
      <c r="O844" s="81">
        <f>'2. Termes '!AJ866</f>
        <v>0</v>
      </c>
      <c r="P844" s="72">
        <f>'2. Termes '!AK866</f>
        <v>0</v>
      </c>
      <c r="Q844" s="71">
        <f>'2. Termes '!AL866</f>
        <v>0</v>
      </c>
      <c r="R844" s="158">
        <f>'2. Termes '!AG866</f>
        <v>0</v>
      </c>
    </row>
    <row r="845" spans="2:18" ht="25" customHeight="1" x14ac:dyDescent="0.35">
      <c r="B845" s="180" t="str">
        <f>IF(ISBLANK(Tableau25[[#This Row],[Date de signature]]),"",UPPER(TEXT(Tableau25[[#This Row],[Date de signature]],"AAAA")))</f>
        <v>1900</v>
      </c>
      <c r="C845" s="180" t="str">
        <f>IF(ISBLANK(Tableau25[[#This Row],[Date de signature]]),"",UPPER(TEXT(Tableau25[[#This Row],[Date de signature]],"mmm")))</f>
        <v>JANV</v>
      </c>
      <c r="D845" s="62">
        <f>'2. Termes '!C867</f>
        <v>0</v>
      </c>
      <c r="E845" s="82">
        <f>'2. Termes '!F867</f>
        <v>0</v>
      </c>
      <c r="F845" s="63">
        <f>'2. Termes '!G867</f>
        <v>0</v>
      </c>
      <c r="G845" s="80">
        <f>'2. Termes '!H867</f>
        <v>0</v>
      </c>
      <c r="H845" s="80">
        <f>'2. Termes '!I867</f>
        <v>0</v>
      </c>
      <c r="I845" s="64">
        <f>'2. Termes '!J867</f>
        <v>0</v>
      </c>
      <c r="J845" s="65">
        <f>'2. Termes '!U867</f>
        <v>0</v>
      </c>
      <c r="K845" s="70">
        <f>'2. Termes '!V867</f>
        <v>0</v>
      </c>
      <c r="L845" s="66">
        <f>'2. Termes '!W867</f>
        <v>0</v>
      </c>
      <c r="M845" s="66">
        <f>'2. Termes '!Z867</f>
        <v>0</v>
      </c>
      <c r="N845" s="67">
        <f>'2. Termes '!AC867</f>
        <v>0</v>
      </c>
      <c r="O845" s="81">
        <f>'2. Termes '!AJ867</f>
        <v>0</v>
      </c>
      <c r="P845" s="72">
        <f>'2. Termes '!AK867</f>
        <v>0</v>
      </c>
      <c r="Q845" s="71">
        <f>'2. Termes '!AL867</f>
        <v>0</v>
      </c>
      <c r="R845" s="158">
        <f>'2. Termes '!AG867</f>
        <v>0</v>
      </c>
    </row>
    <row r="846" spans="2:18" ht="25" customHeight="1" x14ac:dyDescent="0.35">
      <c r="B846" s="180" t="str">
        <f>IF(ISBLANK(Tableau25[[#This Row],[Date de signature]]),"",UPPER(TEXT(Tableau25[[#This Row],[Date de signature]],"AAAA")))</f>
        <v>1900</v>
      </c>
      <c r="C846" s="180" t="str">
        <f>IF(ISBLANK(Tableau25[[#This Row],[Date de signature]]),"",UPPER(TEXT(Tableau25[[#This Row],[Date de signature]],"mmm")))</f>
        <v>JANV</v>
      </c>
      <c r="D846" s="62">
        <f>'2. Termes '!C868</f>
        <v>0</v>
      </c>
      <c r="E846" s="82">
        <f>'2. Termes '!F868</f>
        <v>0</v>
      </c>
      <c r="F846" s="63">
        <f>'2. Termes '!G868</f>
        <v>0</v>
      </c>
      <c r="G846" s="80">
        <f>'2. Termes '!H868</f>
        <v>0</v>
      </c>
      <c r="H846" s="80">
        <f>'2. Termes '!I868</f>
        <v>0</v>
      </c>
      <c r="I846" s="64">
        <f>'2. Termes '!J868</f>
        <v>0</v>
      </c>
      <c r="J846" s="65">
        <f>'2. Termes '!U868</f>
        <v>0</v>
      </c>
      <c r="K846" s="70">
        <f>'2. Termes '!V868</f>
        <v>0</v>
      </c>
      <c r="L846" s="66">
        <f>'2. Termes '!W868</f>
        <v>0</v>
      </c>
      <c r="M846" s="66">
        <f>'2. Termes '!Z868</f>
        <v>0</v>
      </c>
      <c r="N846" s="67">
        <f>'2. Termes '!AC868</f>
        <v>0</v>
      </c>
      <c r="O846" s="81">
        <f>'2. Termes '!AJ868</f>
        <v>0</v>
      </c>
      <c r="P846" s="72">
        <f>'2. Termes '!AK868</f>
        <v>0</v>
      </c>
      <c r="Q846" s="71">
        <f>'2. Termes '!AL868</f>
        <v>0</v>
      </c>
      <c r="R846" s="158">
        <f>'2. Termes '!AG868</f>
        <v>0</v>
      </c>
    </row>
    <row r="847" spans="2:18" ht="25" customHeight="1" x14ac:dyDescent="0.35">
      <c r="B847" s="180" t="str">
        <f>IF(ISBLANK(Tableau25[[#This Row],[Date de signature]]),"",UPPER(TEXT(Tableau25[[#This Row],[Date de signature]],"AAAA")))</f>
        <v>1900</v>
      </c>
      <c r="C847" s="180" t="str">
        <f>IF(ISBLANK(Tableau25[[#This Row],[Date de signature]]),"",UPPER(TEXT(Tableau25[[#This Row],[Date de signature]],"mmm")))</f>
        <v>JANV</v>
      </c>
      <c r="D847" s="62">
        <f>'2. Termes '!C869</f>
        <v>0</v>
      </c>
      <c r="E847" s="82">
        <f>'2. Termes '!F869</f>
        <v>0</v>
      </c>
      <c r="F847" s="63">
        <f>'2. Termes '!G869</f>
        <v>0</v>
      </c>
      <c r="G847" s="80">
        <f>'2. Termes '!H869</f>
        <v>0</v>
      </c>
      <c r="H847" s="80">
        <f>'2. Termes '!I869</f>
        <v>0</v>
      </c>
      <c r="I847" s="64">
        <f>'2. Termes '!J869</f>
        <v>0</v>
      </c>
      <c r="J847" s="65">
        <f>'2. Termes '!U869</f>
        <v>0</v>
      </c>
      <c r="K847" s="70">
        <f>'2. Termes '!V869</f>
        <v>0</v>
      </c>
      <c r="L847" s="66">
        <f>'2. Termes '!W869</f>
        <v>0</v>
      </c>
      <c r="M847" s="66">
        <f>'2. Termes '!Z869</f>
        <v>0</v>
      </c>
      <c r="N847" s="67">
        <f>'2. Termes '!AC869</f>
        <v>0</v>
      </c>
      <c r="O847" s="81">
        <f>'2. Termes '!AJ869</f>
        <v>0</v>
      </c>
      <c r="P847" s="72">
        <f>'2. Termes '!AK869</f>
        <v>0</v>
      </c>
      <c r="Q847" s="71">
        <f>'2. Termes '!AL869</f>
        <v>0</v>
      </c>
      <c r="R847" s="158">
        <f>'2. Termes '!AG869</f>
        <v>0</v>
      </c>
    </row>
    <row r="848" spans="2:18" ht="25" customHeight="1" x14ac:dyDescent="0.35">
      <c r="B848" s="180" t="str">
        <f>IF(ISBLANK(Tableau25[[#This Row],[Date de signature]]),"",UPPER(TEXT(Tableau25[[#This Row],[Date de signature]],"AAAA")))</f>
        <v>1900</v>
      </c>
      <c r="C848" s="180" t="str">
        <f>IF(ISBLANK(Tableau25[[#This Row],[Date de signature]]),"",UPPER(TEXT(Tableau25[[#This Row],[Date de signature]],"mmm")))</f>
        <v>JANV</v>
      </c>
      <c r="D848" s="62">
        <f>'2. Termes '!C870</f>
        <v>0</v>
      </c>
      <c r="E848" s="82">
        <f>'2. Termes '!F870</f>
        <v>0</v>
      </c>
      <c r="F848" s="63">
        <f>'2. Termes '!G870</f>
        <v>0</v>
      </c>
      <c r="G848" s="80">
        <f>'2. Termes '!H870</f>
        <v>0</v>
      </c>
      <c r="H848" s="80">
        <f>'2. Termes '!I870</f>
        <v>0</v>
      </c>
      <c r="I848" s="64">
        <f>'2. Termes '!J870</f>
        <v>0</v>
      </c>
      <c r="J848" s="65">
        <f>'2. Termes '!U870</f>
        <v>0</v>
      </c>
      <c r="K848" s="70">
        <f>'2. Termes '!V870</f>
        <v>0</v>
      </c>
      <c r="L848" s="66">
        <f>'2. Termes '!W870</f>
        <v>0</v>
      </c>
      <c r="M848" s="66">
        <f>'2. Termes '!Z870</f>
        <v>0</v>
      </c>
      <c r="N848" s="67">
        <f>'2. Termes '!AC870</f>
        <v>0</v>
      </c>
      <c r="O848" s="81">
        <f>'2. Termes '!AJ870</f>
        <v>0</v>
      </c>
      <c r="P848" s="72">
        <f>'2. Termes '!AK870</f>
        <v>0</v>
      </c>
      <c r="Q848" s="71">
        <f>'2. Termes '!AL870</f>
        <v>0</v>
      </c>
      <c r="R848" s="158">
        <f>'2. Termes '!AG870</f>
        <v>0</v>
      </c>
    </row>
    <row r="849" spans="2:18" ht="25" customHeight="1" x14ac:dyDescent="0.35">
      <c r="B849" s="180" t="str">
        <f>IF(ISBLANK(Tableau25[[#This Row],[Date de signature]]),"",UPPER(TEXT(Tableau25[[#This Row],[Date de signature]],"AAAA")))</f>
        <v>1900</v>
      </c>
      <c r="C849" s="180" t="str">
        <f>IF(ISBLANK(Tableau25[[#This Row],[Date de signature]]),"",UPPER(TEXT(Tableau25[[#This Row],[Date de signature]],"mmm")))</f>
        <v>JANV</v>
      </c>
      <c r="D849" s="62">
        <f>'2. Termes '!C871</f>
        <v>0</v>
      </c>
      <c r="E849" s="82">
        <f>'2. Termes '!F871</f>
        <v>0</v>
      </c>
      <c r="F849" s="63">
        <f>'2. Termes '!G871</f>
        <v>0</v>
      </c>
      <c r="G849" s="80">
        <f>'2. Termes '!H871</f>
        <v>0</v>
      </c>
      <c r="H849" s="80">
        <f>'2. Termes '!I871</f>
        <v>0</v>
      </c>
      <c r="I849" s="64">
        <f>'2. Termes '!J871</f>
        <v>0</v>
      </c>
      <c r="J849" s="65">
        <f>'2. Termes '!U871</f>
        <v>0</v>
      </c>
      <c r="K849" s="70">
        <f>'2. Termes '!V871</f>
        <v>0</v>
      </c>
      <c r="L849" s="66">
        <f>'2. Termes '!W871</f>
        <v>0</v>
      </c>
      <c r="M849" s="66">
        <f>'2. Termes '!Z871</f>
        <v>0</v>
      </c>
      <c r="N849" s="67">
        <f>'2. Termes '!AC871</f>
        <v>0</v>
      </c>
      <c r="O849" s="81">
        <f>'2. Termes '!AJ871</f>
        <v>0</v>
      </c>
      <c r="P849" s="72">
        <f>'2. Termes '!AK871</f>
        <v>0</v>
      </c>
      <c r="Q849" s="71">
        <f>'2. Termes '!AL871</f>
        <v>0</v>
      </c>
      <c r="R849" s="158">
        <f>'2. Termes '!AG871</f>
        <v>0</v>
      </c>
    </row>
    <row r="850" spans="2:18" ht="25" customHeight="1" x14ac:dyDescent="0.35">
      <c r="B850" s="180" t="str">
        <f>IF(ISBLANK(Tableau25[[#This Row],[Date de signature]]),"",UPPER(TEXT(Tableau25[[#This Row],[Date de signature]],"AAAA")))</f>
        <v>1900</v>
      </c>
      <c r="C850" s="180" t="str">
        <f>IF(ISBLANK(Tableau25[[#This Row],[Date de signature]]),"",UPPER(TEXT(Tableau25[[#This Row],[Date de signature]],"mmm")))</f>
        <v>JANV</v>
      </c>
      <c r="D850" s="62">
        <f>'2. Termes '!C872</f>
        <v>0</v>
      </c>
      <c r="E850" s="82">
        <f>'2. Termes '!F872</f>
        <v>0</v>
      </c>
      <c r="F850" s="63">
        <f>'2. Termes '!G872</f>
        <v>0</v>
      </c>
      <c r="G850" s="80">
        <f>'2. Termes '!H872</f>
        <v>0</v>
      </c>
      <c r="H850" s="80">
        <f>'2. Termes '!I872</f>
        <v>0</v>
      </c>
      <c r="I850" s="64">
        <f>'2. Termes '!J872</f>
        <v>0</v>
      </c>
      <c r="J850" s="65">
        <f>'2. Termes '!U872</f>
        <v>0</v>
      </c>
      <c r="K850" s="70">
        <f>'2. Termes '!V872</f>
        <v>0</v>
      </c>
      <c r="L850" s="66">
        <f>'2. Termes '!W872</f>
        <v>0</v>
      </c>
      <c r="M850" s="66">
        <f>'2. Termes '!Z872</f>
        <v>0</v>
      </c>
      <c r="N850" s="67">
        <f>'2. Termes '!AC872</f>
        <v>0</v>
      </c>
      <c r="O850" s="81">
        <f>'2. Termes '!AJ872</f>
        <v>0</v>
      </c>
      <c r="P850" s="72">
        <f>'2. Termes '!AK872</f>
        <v>0</v>
      </c>
      <c r="Q850" s="71">
        <f>'2. Termes '!AL872</f>
        <v>0</v>
      </c>
      <c r="R850" s="158">
        <f>'2. Termes '!AG872</f>
        <v>0</v>
      </c>
    </row>
    <row r="851" spans="2:18" ht="25" customHeight="1" x14ac:dyDescent="0.35">
      <c r="B851" s="180" t="str">
        <f>IF(ISBLANK(Tableau25[[#This Row],[Date de signature]]),"",UPPER(TEXT(Tableau25[[#This Row],[Date de signature]],"AAAA")))</f>
        <v>1900</v>
      </c>
      <c r="C851" s="180" t="str">
        <f>IF(ISBLANK(Tableau25[[#This Row],[Date de signature]]),"",UPPER(TEXT(Tableau25[[#This Row],[Date de signature]],"mmm")))</f>
        <v>JANV</v>
      </c>
      <c r="D851" s="62">
        <f>'2. Termes '!C873</f>
        <v>0</v>
      </c>
      <c r="E851" s="82">
        <f>'2. Termes '!F873</f>
        <v>0</v>
      </c>
      <c r="F851" s="63">
        <f>'2. Termes '!G873</f>
        <v>0</v>
      </c>
      <c r="G851" s="80">
        <f>'2. Termes '!H873</f>
        <v>0</v>
      </c>
      <c r="H851" s="80">
        <f>'2. Termes '!I873</f>
        <v>0</v>
      </c>
      <c r="I851" s="64">
        <f>'2. Termes '!J873</f>
        <v>0</v>
      </c>
      <c r="J851" s="65">
        <f>'2. Termes '!U873</f>
        <v>0</v>
      </c>
      <c r="K851" s="70">
        <f>'2. Termes '!V873</f>
        <v>0</v>
      </c>
      <c r="L851" s="66">
        <f>'2. Termes '!W873</f>
        <v>0</v>
      </c>
      <c r="M851" s="66">
        <f>'2. Termes '!Z873</f>
        <v>0</v>
      </c>
      <c r="N851" s="67">
        <f>'2. Termes '!AC873</f>
        <v>0</v>
      </c>
      <c r="O851" s="81">
        <f>'2. Termes '!AJ873</f>
        <v>0</v>
      </c>
      <c r="P851" s="72">
        <f>'2. Termes '!AK873</f>
        <v>0</v>
      </c>
      <c r="Q851" s="71">
        <f>'2. Termes '!AL873</f>
        <v>0</v>
      </c>
      <c r="R851" s="158">
        <f>'2. Termes '!AG873</f>
        <v>0</v>
      </c>
    </row>
    <row r="852" spans="2:18" ht="25" customHeight="1" x14ac:dyDescent="0.35">
      <c r="B852" s="180" t="str">
        <f>IF(ISBLANK(Tableau25[[#This Row],[Date de signature]]),"",UPPER(TEXT(Tableau25[[#This Row],[Date de signature]],"AAAA")))</f>
        <v>1900</v>
      </c>
      <c r="C852" s="180" t="str">
        <f>IF(ISBLANK(Tableau25[[#This Row],[Date de signature]]),"",UPPER(TEXT(Tableau25[[#This Row],[Date de signature]],"mmm")))</f>
        <v>JANV</v>
      </c>
      <c r="D852" s="62">
        <f>'2. Termes '!C874</f>
        <v>0</v>
      </c>
      <c r="E852" s="82">
        <f>'2. Termes '!F874</f>
        <v>0</v>
      </c>
      <c r="F852" s="63">
        <f>'2. Termes '!G874</f>
        <v>0</v>
      </c>
      <c r="G852" s="80">
        <f>'2. Termes '!H874</f>
        <v>0</v>
      </c>
      <c r="H852" s="80">
        <f>'2. Termes '!I874</f>
        <v>0</v>
      </c>
      <c r="I852" s="64">
        <f>'2. Termes '!J874</f>
        <v>0</v>
      </c>
      <c r="J852" s="65">
        <f>'2. Termes '!U874</f>
        <v>0</v>
      </c>
      <c r="K852" s="70">
        <f>'2. Termes '!V874</f>
        <v>0</v>
      </c>
      <c r="L852" s="66">
        <f>'2. Termes '!W874</f>
        <v>0</v>
      </c>
      <c r="M852" s="66">
        <f>'2. Termes '!Z874</f>
        <v>0</v>
      </c>
      <c r="N852" s="67">
        <f>'2. Termes '!AC874</f>
        <v>0</v>
      </c>
      <c r="O852" s="81">
        <f>'2. Termes '!AJ874</f>
        <v>0</v>
      </c>
      <c r="P852" s="72">
        <f>'2. Termes '!AK874</f>
        <v>0</v>
      </c>
      <c r="Q852" s="71">
        <f>'2. Termes '!AL874</f>
        <v>0</v>
      </c>
      <c r="R852" s="158">
        <f>'2. Termes '!AG874</f>
        <v>0</v>
      </c>
    </row>
    <row r="853" spans="2:18" ht="25" customHeight="1" x14ac:dyDescent="0.35">
      <c r="B853" s="180" t="str">
        <f>IF(ISBLANK(Tableau25[[#This Row],[Date de signature]]),"",UPPER(TEXT(Tableau25[[#This Row],[Date de signature]],"AAAA")))</f>
        <v>1900</v>
      </c>
      <c r="C853" s="180" t="str">
        <f>IF(ISBLANK(Tableau25[[#This Row],[Date de signature]]),"",UPPER(TEXT(Tableau25[[#This Row],[Date de signature]],"mmm")))</f>
        <v>JANV</v>
      </c>
      <c r="D853" s="62">
        <f>'2. Termes '!C875</f>
        <v>0</v>
      </c>
      <c r="E853" s="82">
        <f>'2. Termes '!F875</f>
        <v>0</v>
      </c>
      <c r="F853" s="63">
        <f>'2. Termes '!G875</f>
        <v>0</v>
      </c>
      <c r="G853" s="80">
        <f>'2. Termes '!H875</f>
        <v>0</v>
      </c>
      <c r="H853" s="80">
        <f>'2. Termes '!I875</f>
        <v>0</v>
      </c>
      <c r="I853" s="64">
        <f>'2. Termes '!J875</f>
        <v>0</v>
      </c>
      <c r="J853" s="65">
        <f>'2. Termes '!U875</f>
        <v>0</v>
      </c>
      <c r="K853" s="70">
        <f>'2. Termes '!V875</f>
        <v>0</v>
      </c>
      <c r="L853" s="66">
        <f>'2. Termes '!W875</f>
        <v>0</v>
      </c>
      <c r="M853" s="66">
        <f>'2. Termes '!Z875</f>
        <v>0</v>
      </c>
      <c r="N853" s="67">
        <f>'2. Termes '!AC875</f>
        <v>0</v>
      </c>
      <c r="O853" s="81">
        <f>'2. Termes '!AJ875</f>
        <v>0</v>
      </c>
      <c r="P853" s="72">
        <f>'2. Termes '!AK875</f>
        <v>0</v>
      </c>
      <c r="Q853" s="71">
        <f>'2. Termes '!AL875</f>
        <v>0</v>
      </c>
      <c r="R853" s="158">
        <f>'2. Termes '!AG875</f>
        <v>0</v>
      </c>
    </row>
    <row r="854" spans="2:18" ht="25" customHeight="1" x14ac:dyDescent="0.35">
      <c r="B854" s="180" t="str">
        <f>IF(ISBLANK(Tableau25[[#This Row],[Date de signature]]),"",UPPER(TEXT(Tableau25[[#This Row],[Date de signature]],"AAAA")))</f>
        <v>1900</v>
      </c>
      <c r="C854" s="180" t="str">
        <f>IF(ISBLANK(Tableau25[[#This Row],[Date de signature]]),"",UPPER(TEXT(Tableau25[[#This Row],[Date de signature]],"mmm")))</f>
        <v>JANV</v>
      </c>
      <c r="D854" s="62">
        <f>'2. Termes '!C876</f>
        <v>0</v>
      </c>
      <c r="E854" s="82">
        <f>'2. Termes '!F876</f>
        <v>0</v>
      </c>
      <c r="F854" s="63">
        <f>'2. Termes '!G876</f>
        <v>0</v>
      </c>
      <c r="G854" s="80">
        <f>'2. Termes '!H876</f>
        <v>0</v>
      </c>
      <c r="H854" s="80">
        <f>'2. Termes '!I876</f>
        <v>0</v>
      </c>
      <c r="I854" s="64">
        <f>'2. Termes '!J876</f>
        <v>0</v>
      </c>
      <c r="J854" s="65">
        <f>'2. Termes '!U876</f>
        <v>0</v>
      </c>
      <c r="K854" s="70">
        <f>'2. Termes '!V876</f>
        <v>0</v>
      </c>
      <c r="L854" s="66">
        <f>'2. Termes '!W876</f>
        <v>0</v>
      </c>
      <c r="M854" s="66">
        <f>'2. Termes '!Z876</f>
        <v>0</v>
      </c>
      <c r="N854" s="67">
        <f>'2. Termes '!AC876</f>
        <v>0</v>
      </c>
      <c r="O854" s="81">
        <f>'2. Termes '!AJ876</f>
        <v>0</v>
      </c>
      <c r="P854" s="72">
        <f>'2. Termes '!AK876</f>
        <v>0</v>
      </c>
      <c r="Q854" s="71">
        <f>'2. Termes '!AL876</f>
        <v>0</v>
      </c>
      <c r="R854" s="158">
        <f>'2. Termes '!AG876</f>
        <v>0</v>
      </c>
    </row>
    <row r="855" spans="2:18" ht="25" customHeight="1" x14ac:dyDescent="0.35">
      <c r="B855" s="180" t="str">
        <f>IF(ISBLANK(Tableau25[[#This Row],[Date de signature]]),"",UPPER(TEXT(Tableau25[[#This Row],[Date de signature]],"AAAA")))</f>
        <v>1900</v>
      </c>
      <c r="C855" s="180" t="str">
        <f>IF(ISBLANK(Tableau25[[#This Row],[Date de signature]]),"",UPPER(TEXT(Tableau25[[#This Row],[Date de signature]],"mmm")))</f>
        <v>JANV</v>
      </c>
      <c r="D855" s="62">
        <f>'2. Termes '!C877</f>
        <v>0</v>
      </c>
      <c r="E855" s="82">
        <f>'2. Termes '!F877</f>
        <v>0</v>
      </c>
      <c r="F855" s="63">
        <f>'2. Termes '!G877</f>
        <v>0</v>
      </c>
      <c r="G855" s="80">
        <f>'2. Termes '!H877</f>
        <v>0</v>
      </c>
      <c r="H855" s="80">
        <f>'2. Termes '!I877</f>
        <v>0</v>
      </c>
      <c r="I855" s="64">
        <f>'2. Termes '!J877</f>
        <v>0</v>
      </c>
      <c r="J855" s="65">
        <f>'2. Termes '!U877</f>
        <v>0</v>
      </c>
      <c r="K855" s="70">
        <f>'2. Termes '!V877</f>
        <v>0</v>
      </c>
      <c r="L855" s="66">
        <f>'2. Termes '!W877</f>
        <v>0</v>
      </c>
      <c r="M855" s="66">
        <f>'2. Termes '!Z877</f>
        <v>0</v>
      </c>
      <c r="N855" s="67">
        <f>'2. Termes '!AC877</f>
        <v>0</v>
      </c>
      <c r="O855" s="81">
        <f>'2. Termes '!AJ877</f>
        <v>0</v>
      </c>
      <c r="P855" s="72">
        <f>'2. Termes '!AK877</f>
        <v>0</v>
      </c>
      <c r="Q855" s="71">
        <f>'2. Termes '!AL877</f>
        <v>0</v>
      </c>
      <c r="R855" s="158">
        <f>'2. Termes '!AG877</f>
        <v>0</v>
      </c>
    </row>
    <row r="856" spans="2:18" ht="25" customHeight="1" x14ac:dyDescent="0.35">
      <c r="B856" s="180" t="str">
        <f>IF(ISBLANK(Tableau25[[#This Row],[Date de signature]]),"",UPPER(TEXT(Tableau25[[#This Row],[Date de signature]],"AAAA")))</f>
        <v>1900</v>
      </c>
      <c r="C856" s="180" t="str">
        <f>IF(ISBLANK(Tableau25[[#This Row],[Date de signature]]),"",UPPER(TEXT(Tableau25[[#This Row],[Date de signature]],"mmm")))</f>
        <v>JANV</v>
      </c>
      <c r="D856" s="62">
        <f>'2. Termes '!C878</f>
        <v>0</v>
      </c>
      <c r="E856" s="82">
        <f>'2. Termes '!F878</f>
        <v>0</v>
      </c>
      <c r="F856" s="63">
        <f>'2. Termes '!G878</f>
        <v>0</v>
      </c>
      <c r="G856" s="80">
        <f>'2. Termes '!H878</f>
        <v>0</v>
      </c>
      <c r="H856" s="80">
        <f>'2. Termes '!I878</f>
        <v>0</v>
      </c>
      <c r="I856" s="64">
        <f>'2. Termes '!J878</f>
        <v>0</v>
      </c>
      <c r="J856" s="65">
        <f>'2. Termes '!U878</f>
        <v>0</v>
      </c>
      <c r="K856" s="70">
        <f>'2. Termes '!V878</f>
        <v>0</v>
      </c>
      <c r="L856" s="66">
        <f>'2. Termes '!W878</f>
        <v>0</v>
      </c>
      <c r="M856" s="66">
        <f>'2. Termes '!Z878</f>
        <v>0</v>
      </c>
      <c r="N856" s="67">
        <f>'2. Termes '!AC878</f>
        <v>0</v>
      </c>
      <c r="O856" s="81">
        <f>'2. Termes '!AJ878</f>
        <v>0</v>
      </c>
      <c r="P856" s="72">
        <f>'2. Termes '!AK878</f>
        <v>0</v>
      </c>
      <c r="Q856" s="71">
        <f>'2. Termes '!AL878</f>
        <v>0</v>
      </c>
      <c r="R856" s="158">
        <f>'2. Termes '!AG878</f>
        <v>0</v>
      </c>
    </row>
    <row r="857" spans="2:18" ht="25" customHeight="1" x14ac:dyDescent="0.35">
      <c r="B857" s="180" t="str">
        <f>IF(ISBLANK(Tableau25[[#This Row],[Date de signature]]),"",UPPER(TEXT(Tableau25[[#This Row],[Date de signature]],"AAAA")))</f>
        <v>1900</v>
      </c>
      <c r="C857" s="180" t="str">
        <f>IF(ISBLANK(Tableau25[[#This Row],[Date de signature]]),"",UPPER(TEXT(Tableau25[[#This Row],[Date de signature]],"mmm")))</f>
        <v>JANV</v>
      </c>
      <c r="D857" s="62">
        <f>'2. Termes '!C879</f>
        <v>0</v>
      </c>
      <c r="E857" s="82">
        <f>'2. Termes '!F879</f>
        <v>0</v>
      </c>
      <c r="F857" s="63">
        <f>'2. Termes '!G879</f>
        <v>0</v>
      </c>
      <c r="G857" s="80">
        <f>'2. Termes '!H879</f>
        <v>0</v>
      </c>
      <c r="H857" s="80">
        <f>'2. Termes '!I879</f>
        <v>0</v>
      </c>
      <c r="I857" s="64">
        <f>'2. Termes '!J879</f>
        <v>0</v>
      </c>
      <c r="J857" s="65">
        <f>'2. Termes '!U879</f>
        <v>0</v>
      </c>
      <c r="K857" s="70">
        <f>'2. Termes '!V879</f>
        <v>0</v>
      </c>
      <c r="L857" s="66">
        <f>'2. Termes '!W879</f>
        <v>0</v>
      </c>
      <c r="M857" s="66">
        <f>'2. Termes '!Z879</f>
        <v>0</v>
      </c>
      <c r="N857" s="67">
        <f>'2. Termes '!AC879</f>
        <v>0</v>
      </c>
      <c r="O857" s="81">
        <f>'2. Termes '!AJ879</f>
        <v>0</v>
      </c>
      <c r="P857" s="72">
        <f>'2. Termes '!AK879</f>
        <v>0</v>
      </c>
      <c r="Q857" s="71">
        <f>'2. Termes '!AL879</f>
        <v>0</v>
      </c>
      <c r="R857" s="158">
        <f>'2. Termes '!AG879</f>
        <v>0</v>
      </c>
    </row>
    <row r="858" spans="2:18" ht="25" customHeight="1" x14ac:dyDescent="0.35">
      <c r="B858" s="180" t="str">
        <f>IF(ISBLANK(Tableau25[[#This Row],[Date de signature]]),"",UPPER(TEXT(Tableau25[[#This Row],[Date de signature]],"AAAA")))</f>
        <v>1900</v>
      </c>
      <c r="C858" s="180" t="str">
        <f>IF(ISBLANK(Tableau25[[#This Row],[Date de signature]]),"",UPPER(TEXT(Tableau25[[#This Row],[Date de signature]],"mmm")))</f>
        <v>JANV</v>
      </c>
      <c r="D858" s="62">
        <f>'2. Termes '!C880</f>
        <v>0</v>
      </c>
      <c r="E858" s="82">
        <f>'2. Termes '!F880</f>
        <v>0</v>
      </c>
      <c r="F858" s="63">
        <f>'2. Termes '!G880</f>
        <v>0</v>
      </c>
      <c r="G858" s="80">
        <f>'2. Termes '!H880</f>
        <v>0</v>
      </c>
      <c r="H858" s="80">
        <f>'2. Termes '!I880</f>
        <v>0</v>
      </c>
      <c r="I858" s="64">
        <f>'2. Termes '!J880</f>
        <v>0</v>
      </c>
      <c r="J858" s="65">
        <f>'2. Termes '!U880</f>
        <v>0</v>
      </c>
      <c r="K858" s="70">
        <f>'2. Termes '!V880</f>
        <v>0</v>
      </c>
      <c r="L858" s="66">
        <f>'2. Termes '!W880</f>
        <v>0</v>
      </c>
      <c r="M858" s="66">
        <f>'2. Termes '!Z880</f>
        <v>0</v>
      </c>
      <c r="N858" s="67">
        <f>'2. Termes '!AC880</f>
        <v>0</v>
      </c>
      <c r="O858" s="81">
        <f>'2. Termes '!AJ880</f>
        <v>0</v>
      </c>
      <c r="P858" s="72">
        <f>'2. Termes '!AK880</f>
        <v>0</v>
      </c>
      <c r="Q858" s="71">
        <f>'2. Termes '!AL880</f>
        <v>0</v>
      </c>
      <c r="R858" s="158">
        <f>'2. Termes '!AG880</f>
        <v>0</v>
      </c>
    </row>
    <row r="859" spans="2:18" ht="25" customHeight="1" x14ac:dyDescent="0.35">
      <c r="B859" s="180" t="str">
        <f>IF(ISBLANK(Tableau25[[#This Row],[Date de signature]]),"",UPPER(TEXT(Tableau25[[#This Row],[Date de signature]],"AAAA")))</f>
        <v>1900</v>
      </c>
      <c r="C859" s="180" t="str">
        <f>IF(ISBLANK(Tableau25[[#This Row],[Date de signature]]),"",UPPER(TEXT(Tableau25[[#This Row],[Date de signature]],"mmm")))</f>
        <v>JANV</v>
      </c>
      <c r="D859" s="62">
        <f>'2. Termes '!C881</f>
        <v>0</v>
      </c>
      <c r="E859" s="82">
        <f>'2. Termes '!F881</f>
        <v>0</v>
      </c>
      <c r="F859" s="63">
        <f>'2. Termes '!G881</f>
        <v>0</v>
      </c>
      <c r="G859" s="80">
        <f>'2. Termes '!H881</f>
        <v>0</v>
      </c>
      <c r="H859" s="80">
        <f>'2. Termes '!I881</f>
        <v>0</v>
      </c>
      <c r="I859" s="64">
        <f>'2. Termes '!J881</f>
        <v>0</v>
      </c>
      <c r="J859" s="65">
        <f>'2. Termes '!U881</f>
        <v>0</v>
      </c>
      <c r="K859" s="70">
        <f>'2. Termes '!V881</f>
        <v>0</v>
      </c>
      <c r="L859" s="66">
        <f>'2. Termes '!W881</f>
        <v>0</v>
      </c>
      <c r="M859" s="66">
        <f>'2. Termes '!Z881</f>
        <v>0</v>
      </c>
      <c r="N859" s="67">
        <f>'2. Termes '!AC881</f>
        <v>0</v>
      </c>
      <c r="O859" s="81">
        <f>'2. Termes '!AJ881</f>
        <v>0</v>
      </c>
      <c r="P859" s="72">
        <f>'2. Termes '!AK881</f>
        <v>0</v>
      </c>
      <c r="Q859" s="71">
        <f>'2. Termes '!AL881</f>
        <v>0</v>
      </c>
      <c r="R859" s="158">
        <f>'2. Termes '!AG881</f>
        <v>0</v>
      </c>
    </row>
    <row r="860" spans="2:18" ht="25" customHeight="1" x14ac:dyDescent="0.35">
      <c r="B860" s="180" t="str">
        <f>IF(ISBLANK(Tableau25[[#This Row],[Date de signature]]),"",UPPER(TEXT(Tableau25[[#This Row],[Date de signature]],"AAAA")))</f>
        <v>1900</v>
      </c>
      <c r="C860" s="180" t="str">
        <f>IF(ISBLANK(Tableau25[[#This Row],[Date de signature]]),"",UPPER(TEXT(Tableau25[[#This Row],[Date de signature]],"mmm")))</f>
        <v>JANV</v>
      </c>
      <c r="D860" s="62">
        <f>'2. Termes '!C882</f>
        <v>0</v>
      </c>
      <c r="E860" s="82">
        <f>'2. Termes '!F882</f>
        <v>0</v>
      </c>
      <c r="F860" s="63">
        <f>'2. Termes '!G882</f>
        <v>0</v>
      </c>
      <c r="G860" s="80">
        <f>'2. Termes '!H882</f>
        <v>0</v>
      </c>
      <c r="H860" s="80">
        <f>'2. Termes '!I882</f>
        <v>0</v>
      </c>
      <c r="I860" s="64">
        <f>'2. Termes '!J882</f>
        <v>0</v>
      </c>
      <c r="J860" s="65">
        <f>'2. Termes '!U882</f>
        <v>0</v>
      </c>
      <c r="K860" s="70">
        <f>'2. Termes '!V882</f>
        <v>0</v>
      </c>
      <c r="L860" s="66">
        <f>'2. Termes '!W882</f>
        <v>0</v>
      </c>
      <c r="M860" s="66">
        <f>'2. Termes '!Z882</f>
        <v>0</v>
      </c>
      <c r="N860" s="67">
        <f>'2. Termes '!AC882</f>
        <v>0</v>
      </c>
      <c r="O860" s="81">
        <f>'2. Termes '!AJ882</f>
        <v>0</v>
      </c>
      <c r="P860" s="72">
        <f>'2. Termes '!AK882</f>
        <v>0</v>
      </c>
      <c r="Q860" s="71">
        <f>'2. Termes '!AL882</f>
        <v>0</v>
      </c>
      <c r="R860" s="158">
        <f>'2. Termes '!AG882</f>
        <v>0</v>
      </c>
    </row>
    <row r="861" spans="2:18" ht="25" customHeight="1" x14ac:dyDescent="0.35">
      <c r="B861" s="180" t="str">
        <f>IF(ISBLANK(Tableau25[[#This Row],[Date de signature]]),"",UPPER(TEXT(Tableau25[[#This Row],[Date de signature]],"AAAA")))</f>
        <v>1900</v>
      </c>
      <c r="C861" s="180" t="str">
        <f>IF(ISBLANK(Tableau25[[#This Row],[Date de signature]]),"",UPPER(TEXT(Tableau25[[#This Row],[Date de signature]],"mmm")))</f>
        <v>JANV</v>
      </c>
      <c r="D861" s="62">
        <f>'2. Termes '!C883</f>
        <v>0</v>
      </c>
      <c r="E861" s="82">
        <f>'2. Termes '!F883</f>
        <v>0</v>
      </c>
      <c r="F861" s="63">
        <f>'2. Termes '!G883</f>
        <v>0</v>
      </c>
      <c r="G861" s="80">
        <f>'2. Termes '!H883</f>
        <v>0</v>
      </c>
      <c r="H861" s="80">
        <f>'2. Termes '!I883</f>
        <v>0</v>
      </c>
      <c r="I861" s="64">
        <f>'2. Termes '!J883</f>
        <v>0</v>
      </c>
      <c r="J861" s="65">
        <f>'2. Termes '!U883</f>
        <v>0</v>
      </c>
      <c r="K861" s="70">
        <f>'2. Termes '!V883</f>
        <v>0</v>
      </c>
      <c r="L861" s="66">
        <f>'2. Termes '!W883</f>
        <v>0</v>
      </c>
      <c r="M861" s="66">
        <f>'2. Termes '!Z883</f>
        <v>0</v>
      </c>
      <c r="N861" s="67">
        <f>'2. Termes '!AC883</f>
        <v>0</v>
      </c>
      <c r="O861" s="81">
        <f>'2. Termes '!AJ883</f>
        <v>0</v>
      </c>
      <c r="P861" s="72">
        <f>'2. Termes '!AK883</f>
        <v>0</v>
      </c>
      <c r="Q861" s="71">
        <f>'2. Termes '!AL883</f>
        <v>0</v>
      </c>
      <c r="R861" s="158">
        <f>'2. Termes '!AG883</f>
        <v>0</v>
      </c>
    </row>
    <row r="862" spans="2:18" ht="25" customHeight="1" x14ac:dyDescent="0.35">
      <c r="B862" s="180" t="str">
        <f>IF(ISBLANK(Tableau25[[#This Row],[Date de signature]]),"",UPPER(TEXT(Tableau25[[#This Row],[Date de signature]],"AAAA")))</f>
        <v>1900</v>
      </c>
      <c r="C862" s="180" t="str">
        <f>IF(ISBLANK(Tableau25[[#This Row],[Date de signature]]),"",UPPER(TEXT(Tableau25[[#This Row],[Date de signature]],"mmm")))</f>
        <v>JANV</v>
      </c>
      <c r="D862" s="62">
        <f>'2. Termes '!C884</f>
        <v>0</v>
      </c>
      <c r="E862" s="82">
        <f>'2. Termes '!F884</f>
        <v>0</v>
      </c>
      <c r="F862" s="63">
        <f>'2. Termes '!G884</f>
        <v>0</v>
      </c>
      <c r="G862" s="80">
        <f>'2. Termes '!H884</f>
        <v>0</v>
      </c>
      <c r="H862" s="80">
        <f>'2. Termes '!I884</f>
        <v>0</v>
      </c>
      <c r="I862" s="64">
        <f>'2. Termes '!J884</f>
        <v>0</v>
      </c>
      <c r="J862" s="65">
        <f>'2. Termes '!U884</f>
        <v>0</v>
      </c>
      <c r="K862" s="70">
        <f>'2. Termes '!V884</f>
        <v>0</v>
      </c>
      <c r="L862" s="66">
        <f>'2. Termes '!W884</f>
        <v>0</v>
      </c>
      <c r="M862" s="66">
        <f>'2. Termes '!Z884</f>
        <v>0</v>
      </c>
      <c r="N862" s="67">
        <f>'2. Termes '!AC884</f>
        <v>0</v>
      </c>
      <c r="O862" s="81">
        <f>'2. Termes '!AJ884</f>
        <v>0</v>
      </c>
      <c r="P862" s="72">
        <f>'2. Termes '!AK884</f>
        <v>0</v>
      </c>
      <c r="Q862" s="71">
        <f>'2. Termes '!AL884</f>
        <v>0</v>
      </c>
      <c r="R862" s="158">
        <f>'2. Termes '!AG884</f>
        <v>0</v>
      </c>
    </row>
    <row r="863" spans="2:18" ht="25" customHeight="1" x14ac:dyDescent="0.35">
      <c r="B863" s="180" t="str">
        <f>IF(ISBLANK(Tableau25[[#This Row],[Date de signature]]),"",UPPER(TEXT(Tableau25[[#This Row],[Date de signature]],"AAAA")))</f>
        <v>1900</v>
      </c>
      <c r="C863" s="180" t="str">
        <f>IF(ISBLANK(Tableau25[[#This Row],[Date de signature]]),"",UPPER(TEXT(Tableau25[[#This Row],[Date de signature]],"mmm")))</f>
        <v>JANV</v>
      </c>
      <c r="D863" s="62">
        <f>'2. Termes '!C885</f>
        <v>0</v>
      </c>
      <c r="E863" s="82">
        <f>'2. Termes '!F885</f>
        <v>0</v>
      </c>
      <c r="F863" s="63">
        <f>'2. Termes '!G885</f>
        <v>0</v>
      </c>
      <c r="G863" s="80">
        <f>'2. Termes '!H885</f>
        <v>0</v>
      </c>
      <c r="H863" s="80">
        <f>'2. Termes '!I885</f>
        <v>0</v>
      </c>
      <c r="I863" s="64">
        <f>'2. Termes '!J885</f>
        <v>0</v>
      </c>
      <c r="J863" s="65">
        <f>'2. Termes '!U885</f>
        <v>0</v>
      </c>
      <c r="K863" s="70">
        <f>'2. Termes '!V885</f>
        <v>0</v>
      </c>
      <c r="L863" s="66">
        <f>'2. Termes '!W885</f>
        <v>0</v>
      </c>
      <c r="M863" s="66">
        <f>'2. Termes '!Z885</f>
        <v>0</v>
      </c>
      <c r="N863" s="67">
        <f>'2. Termes '!AC885</f>
        <v>0</v>
      </c>
      <c r="O863" s="81">
        <f>'2. Termes '!AJ885</f>
        <v>0</v>
      </c>
      <c r="P863" s="72">
        <f>'2. Termes '!AK885</f>
        <v>0</v>
      </c>
      <c r="Q863" s="71">
        <f>'2. Termes '!AL885</f>
        <v>0</v>
      </c>
      <c r="R863" s="158">
        <f>'2. Termes '!AG885</f>
        <v>0</v>
      </c>
    </row>
    <row r="864" spans="2:18" ht="25" customHeight="1" x14ac:dyDescent="0.35">
      <c r="B864" s="180" t="str">
        <f>IF(ISBLANK(Tableau25[[#This Row],[Date de signature]]),"",UPPER(TEXT(Tableau25[[#This Row],[Date de signature]],"AAAA")))</f>
        <v>1900</v>
      </c>
      <c r="C864" s="180" t="str">
        <f>IF(ISBLANK(Tableau25[[#This Row],[Date de signature]]),"",UPPER(TEXT(Tableau25[[#This Row],[Date de signature]],"mmm")))</f>
        <v>JANV</v>
      </c>
      <c r="D864" s="62">
        <f>'2. Termes '!C886</f>
        <v>0</v>
      </c>
      <c r="E864" s="82">
        <f>'2. Termes '!F886</f>
        <v>0</v>
      </c>
      <c r="F864" s="63">
        <f>'2. Termes '!G886</f>
        <v>0</v>
      </c>
      <c r="G864" s="80">
        <f>'2. Termes '!H886</f>
        <v>0</v>
      </c>
      <c r="H864" s="80">
        <f>'2. Termes '!I886</f>
        <v>0</v>
      </c>
      <c r="I864" s="64">
        <f>'2. Termes '!J886</f>
        <v>0</v>
      </c>
      <c r="J864" s="65">
        <f>'2. Termes '!U886</f>
        <v>0</v>
      </c>
      <c r="K864" s="70">
        <f>'2. Termes '!V886</f>
        <v>0</v>
      </c>
      <c r="L864" s="66">
        <f>'2. Termes '!W886</f>
        <v>0</v>
      </c>
      <c r="M864" s="66">
        <f>'2. Termes '!Z886</f>
        <v>0</v>
      </c>
      <c r="N864" s="67">
        <f>'2. Termes '!AC886</f>
        <v>0</v>
      </c>
      <c r="O864" s="81">
        <f>'2. Termes '!AJ886</f>
        <v>0</v>
      </c>
      <c r="P864" s="72">
        <f>'2. Termes '!AK886</f>
        <v>0</v>
      </c>
      <c r="Q864" s="71">
        <f>'2. Termes '!AL886</f>
        <v>0</v>
      </c>
      <c r="R864" s="158">
        <f>'2. Termes '!AG886</f>
        <v>0</v>
      </c>
    </row>
    <row r="865" spans="2:18" ht="25" customHeight="1" x14ac:dyDescent="0.35">
      <c r="B865" s="180" t="str">
        <f>IF(ISBLANK(Tableau25[[#This Row],[Date de signature]]),"",UPPER(TEXT(Tableau25[[#This Row],[Date de signature]],"AAAA")))</f>
        <v>1900</v>
      </c>
      <c r="C865" s="180" t="str">
        <f>IF(ISBLANK(Tableau25[[#This Row],[Date de signature]]),"",UPPER(TEXT(Tableau25[[#This Row],[Date de signature]],"mmm")))</f>
        <v>JANV</v>
      </c>
      <c r="D865" s="62">
        <f>'2. Termes '!C887</f>
        <v>0</v>
      </c>
      <c r="E865" s="82">
        <f>'2. Termes '!F887</f>
        <v>0</v>
      </c>
      <c r="F865" s="63">
        <f>'2. Termes '!G887</f>
        <v>0</v>
      </c>
      <c r="G865" s="80">
        <f>'2. Termes '!H887</f>
        <v>0</v>
      </c>
      <c r="H865" s="80">
        <f>'2. Termes '!I887</f>
        <v>0</v>
      </c>
      <c r="I865" s="64">
        <f>'2. Termes '!J887</f>
        <v>0</v>
      </c>
      <c r="J865" s="65">
        <f>'2. Termes '!U887</f>
        <v>0</v>
      </c>
      <c r="K865" s="70">
        <f>'2. Termes '!V887</f>
        <v>0</v>
      </c>
      <c r="L865" s="66">
        <f>'2. Termes '!W887</f>
        <v>0</v>
      </c>
      <c r="M865" s="66">
        <f>'2. Termes '!Z887</f>
        <v>0</v>
      </c>
      <c r="N865" s="67">
        <f>'2. Termes '!AC887</f>
        <v>0</v>
      </c>
      <c r="O865" s="81">
        <f>'2. Termes '!AJ887</f>
        <v>0</v>
      </c>
      <c r="P865" s="72">
        <f>'2. Termes '!AK887</f>
        <v>0</v>
      </c>
      <c r="Q865" s="71">
        <f>'2. Termes '!AL887</f>
        <v>0</v>
      </c>
      <c r="R865" s="158">
        <f>'2. Termes '!AG887</f>
        <v>0</v>
      </c>
    </row>
    <row r="866" spans="2:18" ht="25" customHeight="1" x14ac:dyDescent="0.35">
      <c r="B866" s="180" t="str">
        <f>IF(ISBLANK(Tableau25[[#This Row],[Date de signature]]),"",UPPER(TEXT(Tableau25[[#This Row],[Date de signature]],"AAAA")))</f>
        <v>1900</v>
      </c>
      <c r="C866" s="180" t="str">
        <f>IF(ISBLANK(Tableau25[[#This Row],[Date de signature]]),"",UPPER(TEXT(Tableau25[[#This Row],[Date de signature]],"mmm")))</f>
        <v>JANV</v>
      </c>
      <c r="D866" s="62">
        <f>'2. Termes '!C888</f>
        <v>0</v>
      </c>
      <c r="E866" s="82">
        <f>'2. Termes '!F888</f>
        <v>0</v>
      </c>
      <c r="F866" s="63">
        <f>'2. Termes '!G888</f>
        <v>0</v>
      </c>
      <c r="G866" s="80">
        <f>'2. Termes '!H888</f>
        <v>0</v>
      </c>
      <c r="H866" s="80">
        <f>'2. Termes '!I888</f>
        <v>0</v>
      </c>
      <c r="I866" s="64">
        <f>'2. Termes '!J888</f>
        <v>0</v>
      </c>
      <c r="J866" s="65">
        <f>'2. Termes '!U888</f>
        <v>0</v>
      </c>
      <c r="K866" s="70">
        <f>'2. Termes '!V888</f>
        <v>0</v>
      </c>
      <c r="L866" s="66">
        <f>'2. Termes '!W888</f>
        <v>0</v>
      </c>
      <c r="M866" s="66">
        <f>'2. Termes '!Z888</f>
        <v>0</v>
      </c>
      <c r="N866" s="67">
        <f>'2. Termes '!AC888</f>
        <v>0</v>
      </c>
      <c r="O866" s="81">
        <f>'2. Termes '!AJ888</f>
        <v>0</v>
      </c>
      <c r="P866" s="72">
        <f>'2. Termes '!AK888</f>
        <v>0</v>
      </c>
      <c r="Q866" s="71">
        <f>'2. Termes '!AL888</f>
        <v>0</v>
      </c>
      <c r="R866" s="158">
        <f>'2. Termes '!AG888</f>
        <v>0</v>
      </c>
    </row>
    <row r="867" spans="2:18" ht="25" customHeight="1" x14ac:dyDescent="0.35">
      <c r="B867" s="180" t="str">
        <f>IF(ISBLANK(Tableau25[[#This Row],[Date de signature]]),"",UPPER(TEXT(Tableau25[[#This Row],[Date de signature]],"AAAA")))</f>
        <v>1900</v>
      </c>
      <c r="C867" s="180" t="str">
        <f>IF(ISBLANK(Tableau25[[#This Row],[Date de signature]]),"",UPPER(TEXT(Tableau25[[#This Row],[Date de signature]],"mmm")))</f>
        <v>JANV</v>
      </c>
      <c r="D867" s="62">
        <f>'2. Termes '!C889</f>
        <v>0</v>
      </c>
      <c r="E867" s="82">
        <f>'2. Termes '!F889</f>
        <v>0</v>
      </c>
      <c r="F867" s="63">
        <f>'2. Termes '!G889</f>
        <v>0</v>
      </c>
      <c r="G867" s="80">
        <f>'2. Termes '!H889</f>
        <v>0</v>
      </c>
      <c r="H867" s="80">
        <f>'2. Termes '!I889</f>
        <v>0</v>
      </c>
      <c r="I867" s="64">
        <f>'2. Termes '!J889</f>
        <v>0</v>
      </c>
      <c r="J867" s="65">
        <f>'2. Termes '!U889</f>
        <v>0</v>
      </c>
      <c r="K867" s="70">
        <f>'2. Termes '!V889</f>
        <v>0</v>
      </c>
      <c r="L867" s="66">
        <f>'2. Termes '!W889</f>
        <v>0</v>
      </c>
      <c r="M867" s="66">
        <f>'2. Termes '!Z889</f>
        <v>0</v>
      </c>
      <c r="N867" s="67">
        <f>'2. Termes '!AC889</f>
        <v>0</v>
      </c>
      <c r="O867" s="81">
        <f>'2. Termes '!AJ889</f>
        <v>0</v>
      </c>
      <c r="P867" s="72">
        <f>'2. Termes '!AK889</f>
        <v>0</v>
      </c>
      <c r="Q867" s="71">
        <f>'2. Termes '!AL889</f>
        <v>0</v>
      </c>
      <c r="R867" s="158">
        <f>'2. Termes '!AG889</f>
        <v>0</v>
      </c>
    </row>
    <row r="868" spans="2:18" ht="25" customHeight="1" x14ac:dyDescent="0.35">
      <c r="B868" s="180" t="str">
        <f>IF(ISBLANK(Tableau25[[#This Row],[Date de signature]]),"",UPPER(TEXT(Tableau25[[#This Row],[Date de signature]],"AAAA")))</f>
        <v>1900</v>
      </c>
      <c r="C868" s="180" t="str">
        <f>IF(ISBLANK(Tableau25[[#This Row],[Date de signature]]),"",UPPER(TEXT(Tableau25[[#This Row],[Date de signature]],"mmm")))</f>
        <v>JANV</v>
      </c>
      <c r="D868" s="62">
        <f>'2. Termes '!C890</f>
        <v>0</v>
      </c>
      <c r="E868" s="82">
        <f>'2. Termes '!F890</f>
        <v>0</v>
      </c>
      <c r="F868" s="63">
        <f>'2. Termes '!G890</f>
        <v>0</v>
      </c>
      <c r="G868" s="80">
        <f>'2. Termes '!H890</f>
        <v>0</v>
      </c>
      <c r="H868" s="80">
        <f>'2. Termes '!I890</f>
        <v>0</v>
      </c>
      <c r="I868" s="64">
        <f>'2. Termes '!J890</f>
        <v>0</v>
      </c>
      <c r="J868" s="65">
        <f>'2. Termes '!U890</f>
        <v>0</v>
      </c>
      <c r="K868" s="70">
        <f>'2. Termes '!V890</f>
        <v>0</v>
      </c>
      <c r="L868" s="66">
        <f>'2. Termes '!W890</f>
        <v>0</v>
      </c>
      <c r="M868" s="66">
        <f>'2. Termes '!Z890</f>
        <v>0</v>
      </c>
      <c r="N868" s="67">
        <f>'2. Termes '!AC890</f>
        <v>0</v>
      </c>
      <c r="O868" s="81">
        <f>'2. Termes '!AJ890</f>
        <v>0</v>
      </c>
      <c r="P868" s="72">
        <f>'2. Termes '!AK890</f>
        <v>0</v>
      </c>
      <c r="Q868" s="71">
        <f>'2. Termes '!AL890</f>
        <v>0</v>
      </c>
      <c r="R868" s="158">
        <f>'2. Termes '!AG890</f>
        <v>0</v>
      </c>
    </row>
    <row r="869" spans="2:18" ht="25" customHeight="1" x14ac:dyDescent="0.35">
      <c r="B869" s="180" t="str">
        <f>IF(ISBLANK(Tableau25[[#This Row],[Date de signature]]),"",UPPER(TEXT(Tableau25[[#This Row],[Date de signature]],"AAAA")))</f>
        <v>1900</v>
      </c>
      <c r="C869" s="180" t="str">
        <f>IF(ISBLANK(Tableau25[[#This Row],[Date de signature]]),"",UPPER(TEXT(Tableau25[[#This Row],[Date de signature]],"mmm")))</f>
        <v>JANV</v>
      </c>
      <c r="D869" s="62">
        <f>'2. Termes '!C891</f>
        <v>0</v>
      </c>
      <c r="E869" s="82">
        <f>'2. Termes '!F891</f>
        <v>0</v>
      </c>
      <c r="F869" s="63">
        <f>'2. Termes '!G891</f>
        <v>0</v>
      </c>
      <c r="G869" s="80">
        <f>'2. Termes '!H891</f>
        <v>0</v>
      </c>
      <c r="H869" s="80">
        <f>'2. Termes '!I891</f>
        <v>0</v>
      </c>
      <c r="I869" s="64">
        <f>'2. Termes '!J891</f>
        <v>0</v>
      </c>
      <c r="J869" s="65">
        <f>'2. Termes '!U891</f>
        <v>0</v>
      </c>
      <c r="K869" s="70">
        <f>'2. Termes '!V891</f>
        <v>0</v>
      </c>
      <c r="L869" s="66">
        <f>'2. Termes '!W891</f>
        <v>0</v>
      </c>
      <c r="M869" s="66">
        <f>'2. Termes '!Z891</f>
        <v>0</v>
      </c>
      <c r="N869" s="67">
        <f>'2. Termes '!AC891</f>
        <v>0</v>
      </c>
      <c r="O869" s="81">
        <f>'2. Termes '!AJ891</f>
        <v>0</v>
      </c>
      <c r="P869" s="72">
        <f>'2. Termes '!AK891</f>
        <v>0</v>
      </c>
      <c r="Q869" s="71">
        <f>'2. Termes '!AL891</f>
        <v>0</v>
      </c>
      <c r="R869" s="158">
        <f>'2. Termes '!AG891</f>
        <v>0</v>
      </c>
    </row>
    <row r="870" spans="2:18" ht="25" customHeight="1" x14ac:dyDescent="0.35">
      <c r="B870" s="180" t="str">
        <f>IF(ISBLANK(Tableau25[[#This Row],[Date de signature]]),"",UPPER(TEXT(Tableau25[[#This Row],[Date de signature]],"AAAA")))</f>
        <v>1900</v>
      </c>
      <c r="C870" s="180" t="str">
        <f>IF(ISBLANK(Tableau25[[#This Row],[Date de signature]]),"",UPPER(TEXT(Tableau25[[#This Row],[Date de signature]],"mmm")))</f>
        <v>JANV</v>
      </c>
      <c r="D870" s="62">
        <f>'2. Termes '!C892</f>
        <v>0</v>
      </c>
      <c r="E870" s="82">
        <f>'2. Termes '!F892</f>
        <v>0</v>
      </c>
      <c r="F870" s="63">
        <f>'2. Termes '!G892</f>
        <v>0</v>
      </c>
      <c r="G870" s="80">
        <f>'2. Termes '!H892</f>
        <v>0</v>
      </c>
      <c r="H870" s="80">
        <f>'2. Termes '!I892</f>
        <v>0</v>
      </c>
      <c r="I870" s="64">
        <f>'2. Termes '!J892</f>
        <v>0</v>
      </c>
      <c r="J870" s="65">
        <f>'2. Termes '!U892</f>
        <v>0</v>
      </c>
      <c r="K870" s="70">
        <f>'2. Termes '!V892</f>
        <v>0</v>
      </c>
      <c r="L870" s="66">
        <f>'2. Termes '!W892</f>
        <v>0</v>
      </c>
      <c r="M870" s="66">
        <f>'2. Termes '!Z892</f>
        <v>0</v>
      </c>
      <c r="N870" s="67">
        <f>'2. Termes '!AC892</f>
        <v>0</v>
      </c>
      <c r="O870" s="81">
        <f>'2. Termes '!AJ892</f>
        <v>0</v>
      </c>
      <c r="P870" s="72">
        <f>'2. Termes '!AK892</f>
        <v>0</v>
      </c>
      <c r="Q870" s="71">
        <f>'2. Termes '!AL892</f>
        <v>0</v>
      </c>
      <c r="R870" s="158">
        <f>'2. Termes '!AG892</f>
        <v>0</v>
      </c>
    </row>
    <row r="871" spans="2:18" ht="25" customHeight="1" x14ac:dyDescent="0.35">
      <c r="B871" s="180" t="str">
        <f>IF(ISBLANK(Tableau25[[#This Row],[Date de signature]]),"",UPPER(TEXT(Tableau25[[#This Row],[Date de signature]],"AAAA")))</f>
        <v>1900</v>
      </c>
      <c r="C871" s="180" t="str">
        <f>IF(ISBLANK(Tableau25[[#This Row],[Date de signature]]),"",UPPER(TEXT(Tableau25[[#This Row],[Date de signature]],"mmm")))</f>
        <v>JANV</v>
      </c>
      <c r="D871" s="62">
        <f>'2. Termes '!C893</f>
        <v>0</v>
      </c>
      <c r="E871" s="82">
        <f>'2. Termes '!F893</f>
        <v>0</v>
      </c>
      <c r="F871" s="63">
        <f>'2. Termes '!G893</f>
        <v>0</v>
      </c>
      <c r="G871" s="80">
        <f>'2. Termes '!H893</f>
        <v>0</v>
      </c>
      <c r="H871" s="80">
        <f>'2. Termes '!I893</f>
        <v>0</v>
      </c>
      <c r="I871" s="64">
        <f>'2. Termes '!J893</f>
        <v>0</v>
      </c>
      <c r="J871" s="65">
        <f>'2. Termes '!U893</f>
        <v>0</v>
      </c>
      <c r="K871" s="70">
        <f>'2. Termes '!V893</f>
        <v>0</v>
      </c>
      <c r="L871" s="66">
        <f>'2. Termes '!W893</f>
        <v>0</v>
      </c>
      <c r="M871" s="66">
        <f>'2. Termes '!Z893</f>
        <v>0</v>
      </c>
      <c r="N871" s="67">
        <f>'2. Termes '!AC893</f>
        <v>0</v>
      </c>
      <c r="O871" s="81">
        <f>'2. Termes '!AJ893</f>
        <v>0</v>
      </c>
      <c r="P871" s="72">
        <f>'2. Termes '!AK893</f>
        <v>0</v>
      </c>
      <c r="Q871" s="71">
        <f>'2. Termes '!AL893</f>
        <v>0</v>
      </c>
      <c r="R871" s="158">
        <f>'2. Termes '!AG893</f>
        <v>0</v>
      </c>
    </row>
    <row r="872" spans="2:18" ht="25" customHeight="1" x14ac:dyDescent="0.35">
      <c r="B872" s="180" t="str">
        <f>IF(ISBLANK(Tableau25[[#This Row],[Date de signature]]),"",UPPER(TEXT(Tableau25[[#This Row],[Date de signature]],"AAAA")))</f>
        <v>1900</v>
      </c>
      <c r="C872" s="180" t="str">
        <f>IF(ISBLANK(Tableau25[[#This Row],[Date de signature]]),"",UPPER(TEXT(Tableau25[[#This Row],[Date de signature]],"mmm")))</f>
        <v>JANV</v>
      </c>
      <c r="D872" s="62">
        <f>'2. Termes '!C894</f>
        <v>0</v>
      </c>
      <c r="E872" s="82">
        <f>'2. Termes '!F894</f>
        <v>0</v>
      </c>
      <c r="F872" s="63">
        <f>'2. Termes '!G894</f>
        <v>0</v>
      </c>
      <c r="G872" s="80">
        <f>'2. Termes '!H894</f>
        <v>0</v>
      </c>
      <c r="H872" s="80">
        <f>'2. Termes '!I894</f>
        <v>0</v>
      </c>
      <c r="I872" s="64">
        <f>'2. Termes '!J894</f>
        <v>0</v>
      </c>
      <c r="J872" s="65">
        <f>'2. Termes '!U894</f>
        <v>0</v>
      </c>
      <c r="K872" s="70">
        <f>'2. Termes '!V894</f>
        <v>0</v>
      </c>
      <c r="L872" s="66">
        <f>'2. Termes '!W894</f>
        <v>0</v>
      </c>
      <c r="M872" s="66">
        <f>'2. Termes '!Z894</f>
        <v>0</v>
      </c>
      <c r="N872" s="67">
        <f>'2. Termes '!AC894</f>
        <v>0</v>
      </c>
      <c r="O872" s="81">
        <f>'2. Termes '!AJ894</f>
        <v>0</v>
      </c>
      <c r="P872" s="72">
        <f>'2. Termes '!AK894</f>
        <v>0</v>
      </c>
      <c r="Q872" s="71">
        <f>'2. Termes '!AL894</f>
        <v>0</v>
      </c>
      <c r="R872" s="158">
        <f>'2. Termes '!AG894</f>
        <v>0</v>
      </c>
    </row>
    <row r="873" spans="2:18" ht="25" customHeight="1" x14ac:dyDescent="0.35">
      <c r="B873" s="180" t="str">
        <f>IF(ISBLANK(Tableau25[[#This Row],[Date de signature]]),"",UPPER(TEXT(Tableau25[[#This Row],[Date de signature]],"AAAA")))</f>
        <v>1900</v>
      </c>
      <c r="C873" s="180" t="str">
        <f>IF(ISBLANK(Tableau25[[#This Row],[Date de signature]]),"",UPPER(TEXT(Tableau25[[#This Row],[Date de signature]],"mmm")))</f>
        <v>JANV</v>
      </c>
      <c r="D873" s="62">
        <f>'2. Termes '!C895</f>
        <v>0</v>
      </c>
      <c r="E873" s="82">
        <f>'2. Termes '!F895</f>
        <v>0</v>
      </c>
      <c r="F873" s="63">
        <f>'2. Termes '!G895</f>
        <v>0</v>
      </c>
      <c r="G873" s="80">
        <f>'2. Termes '!H895</f>
        <v>0</v>
      </c>
      <c r="H873" s="80">
        <f>'2. Termes '!I895</f>
        <v>0</v>
      </c>
      <c r="I873" s="64">
        <f>'2. Termes '!J895</f>
        <v>0</v>
      </c>
      <c r="J873" s="65">
        <f>'2. Termes '!U895</f>
        <v>0</v>
      </c>
      <c r="K873" s="70">
        <f>'2. Termes '!V895</f>
        <v>0</v>
      </c>
      <c r="L873" s="66">
        <f>'2. Termes '!W895</f>
        <v>0</v>
      </c>
      <c r="M873" s="66">
        <f>'2. Termes '!Z895</f>
        <v>0</v>
      </c>
      <c r="N873" s="67">
        <f>'2. Termes '!AC895</f>
        <v>0</v>
      </c>
      <c r="O873" s="81">
        <f>'2. Termes '!AJ895</f>
        <v>0</v>
      </c>
      <c r="P873" s="72">
        <f>'2. Termes '!AK895</f>
        <v>0</v>
      </c>
      <c r="Q873" s="71">
        <f>'2. Termes '!AL895</f>
        <v>0</v>
      </c>
      <c r="R873" s="158">
        <f>'2. Termes '!AG895</f>
        <v>0</v>
      </c>
    </row>
    <row r="874" spans="2:18" ht="25" customHeight="1" x14ac:dyDescent="0.35">
      <c r="B874" s="180" t="str">
        <f>IF(ISBLANK(Tableau25[[#This Row],[Date de signature]]),"",UPPER(TEXT(Tableau25[[#This Row],[Date de signature]],"AAAA")))</f>
        <v>1900</v>
      </c>
      <c r="C874" s="180" t="str">
        <f>IF(ISBLANK(Tableau25[[#This Row],[Date de signature]]),"",UPPER(TEXT(Tableau25[[#This Row],[Date de signature]],"mmm")))</f>
        <v>JANV</v>
      </c>
      <c r="D874" s="62">
        <f>'2. Termes '!C896</f>
        <v>0</v>
      </c>
      <c r="E874" s="82">
        <f>'2. Termes '!F896</f>
        <v>0</v>
      </c>
      <c r="F874" s="63">
        <f>'2. Termes '!G896</f>
        <v>0</v>
      </c>
      <c r="G874" s="80">
        <f>'2. Termes '!H896</f>
        <v>0</v>
      </c>
      <c r="H874" s="80">
        <f>'2. Termes '!I896</f>
        <v>0</v>
      </c>
      <c r="I874" s="64">
        <f>'2. Termes '!J896</f>
        <v>0</v>
      </c>
      <c r="J874" s="65">
        <f>'2. Termes '!U896</f>
        <v>0</v>
      </c>
      <c r="K874" s="70">
        <f>'2. Termes '!V896</f>
        <v>0</v>
      </c>
      <c r="L874" s="66">
        <f>'2. Termes '!W896</f>
        <v>0</v>
      </c>
      <c r="M874" s="66">
        <f>'2. Termes '!Z896</f>
        <v>0</v>
      </c>
      <c r="N874" s="67">
        <f>'2. Termes '!AC896</f>
        <v>0</v>
      </c>
      <c r="O874" s="81">
        <f>'2. Termes '!AJ896</f>
        <v>0</v>
      </c>
      <c r="P874" s="72">
        <f>'2. Termes '!AK896</f>
        <v>0</v>
      </c>
      <c r="Q874" s="71">
        <f>'2. Termes '!AL896</f>
        <v>0</v>
      </c>
      <c r="R874" s="158">
        <f>'2. Termes '!AG896</f>
        <v>0</v>
      </c>
    </row>
    <row r="875" spans="2:18" ht="25" customHeight="1" x14ac:dyDescent="0.35">
      <c r="B875" s="180" t="str">
        <f>IF(ISBLANK(Tableau25[[#This Row],[Date de signature]]),"",UPPER(TEXT(Tableau25[[#This Row],[Date de signature]],"AAAA")))</f>
        <v>1900</v>
      </c>
      <c r="C875" s="180" t="str">
        <f>IF(ISBLANK(Tableau25[[#This Row],[Date de signature]]),"",UPPER(TEXT(Tableau25[[#This Row],[Date de signature]],"mmm")))</f>
        <v>JANV</v>
      </c>
      <c r="D875" s="62">
        <f>'2. Termes '!C897</f>
        <v>0</v>
      </c>
      <c r="E875" s="82">
        <f>'2. Termes '!F897</f>
        <v>0</v>
      </c>
      <c r="F875" s="63">
        <f>'2. Termes '!G897</f>
        <v>0</v>
      </c>
      <c r="G875" s="80">
        <f>'2. Termes '!H897</f>
        <v>0</v>
      </c>
      <c r="H875" s="80">
        <f>'2. Termes '!I897</f>
        <v>0</v>
      </c>
      <c r="I875" s="64">
        <f>'2. Termes '!J897</f>
        <v>0</v>
      </c>
      <c r="J875" s="65">
        <f>'2. Termes '!U897</f>
        <v>0</v>
      </c>
      <c r="K875" s="70">
        <f>'2. Termes '!V897</f>
        <v>0</v>
      </c>
      <c r="L875" s="66">
        <f>'2. Termes '!W897</f>
        <v>0</v>
      </c>
      <c r="M875" s="66">
        <f>'2. Termes '!Z897</f>
        <v>0</v>
      </c>
      <c r="N875" s="67">
        <f>'2. Termes '!AC897</f>
        <v>0</v>
      </c>
      <c r="O875" s="81">
        <f>'2. Termes '!AJ897</f>
        <v>0</v>
      </c>
      <c r="P875" s="72">
        <f>'2. Termes '!AK897</f>
        <v>0</v>
      </c>
      <c r="Q875" s="71">
        <f>'2. Termes '!AL897</f>
        <v>0</v>
      </c>
      <c r="R875" s="158">
        <f>'2. Termes '!AG897</f>
        <v>0</v>
      </c>
    </row>
    <row r="876" spans="2:18" ht="25" customHeight="1" x14ac:dyDescent="0.35">
      <c r="B876" s="180" t="str">
        <f>IF(ISBLANK(Tableau25[[#This Row],[Date de signature]]),"",UPPER(TEXT(Tableau25[[#This Row],[Date de signature]],"AAAA")))</f>
        <v>1900</v>
      </c>
      <c r="C876" s="180" t="str">
        <f>IF(ISBLANK(Tableau25[[#This Row],[Date de signature]]),"",UPPER(TEXT(Tableau25[[#This Row],[Date de signature]],"mmm")))</f>
        <v>JANV</v>
      </c>
      <c r="D876" s="62">
        <f>'2. Termes '!C898</f>
        <v>0</v>
      </c>
      <c r="E876" s="82">
        <f>'2. Termes '!F898</f>
        <v>0</v>
      </c>
      <c r="F876" s="63">
        <f>'2. Termes '!G898</f>
        <v>0</v>
      </c>
      <c r="G876" s="80">
        <f>'2. Termes '!H898</f>
        <v>0</v>
      </c>
      <c r="H876" s="80">
        <f>'2. Termes '!I898</f>
        <v>0</v>
      </c>
      <c r="I876" s="64">
        <f>'2. Termes '!J898</f>
        <v>0</v>
      </c>
      <c r="J876" s="65">
        <f>'2. Termes '!U898</f>
        <v>0</v>
      </c>
      <c r="K876" s="70">
        <f>'2. Termes '!V898</f>
        <v>0</v>
      </c>
      <c r="L876" s="66">
        <f>'2. Termes '!W898</f>
        <v>0</v>
      </c>
      <c r="M876" s="66">
        <f>'2. Termes '!Z898</f>
        <v>0</v>
      </c>
      <c r="N876" s="67">
        <f>'2. Termes '!AC898</f>
        <v>0</v>
      </c>
      <c r="O876" s="81">
        <f>'2. Termes '!AJ898</f>
        <v>0</v>
      </c>
      <c r="P876" s="72">
        <f>'2. Termes '!AK898</f>
        <v>0</v>
      </c>
      <c r="Q876" s="71">
        <f>'2. Termes '!AL898</f>
        <v>0</v>
      </c>
      <c r="R876" s="158">
        <f>'2. Termes '!AG898</f>
        <v>0</v>
      </c>
    </row>
    <row r="877" spans="2:18" ht="25" customHeight="1" x14ac:dyDescent="0.35">
      <c r="B877" s="180" t="str">
        <f>IF(ISBLANK(Tableau25[[#This Row],[Date de signature]]),"",UPPER(TEXT(Tableau25[[#This Row],[Date de signature]],"AAAA")))</f>
        <v>1900</v>
      </c>
      <c r="C877" s="180" t="str">
        <f>IF(ISBLANK(Tableau25[[#This Row],[Date de signature]]),"",UPPER(TEXT(Tableau25[[#This Row],[Date de signature]],"mmm")))</f>
        <v>JANV</v>
      </c>
      <c r="D877" s="62">
        <f>'2. Termes '!C899</f>
        <v>0</v>
      </c>
      <c r="E877" s="82">
        <f>'2. Termes '!F899</f>
        <v>0</v>
      </c>
      <c r="F877" s="63">
        <f>'2. Termes '!G899</f>
        <v>0</v>
      </c>
      <c r="G877" s="80">
        <f>'2. Termes '!H899</f>
        <v>0</v>
      </c>
      <c r="H877" s="80">
        <f>'2. Termes '!I899</f>
        <v>0</v>
      </c>
      <c r="I877" s="64">
        <f>'2. Termes '!J899</f>
        <v>0</v>
      </c>
      <c r="J877" s="65">
        <f>'2. Termes '!U899</f>
        <v>0</v>
      </c>
      <c r="K877" s="70">
        <f>'2. Termes '!V899</f>
        <v>0</v>
      </c>
      <c r="L877" s="66">
        <f>'2. Termes '!W899</f>
        <v>0</v>
      </c>
      <c r="M877" s="66">
        <f>'2. Termes '!Z899</f>
        <v>0</v>
      </c>
      <c r="N877" s="67">
        <f>'2. Termes '!AC899</f>
        <v>0</v>
      </c>
      <c r="O877" s="81">
        <f>'2. Termes '!AJ899</f>
        <v>0</v>
      </c>
      <c r="P877" s="72">
        <f>'2. Termes '!AK899</f>
        <v>0</v>
      </c>
      <c r="Q877" s="71">
        <f>'2. Termes '!AL899</f>
        <v>0</v>
      </c>
      <c r="R877" s="158">
        <f>'2. Termes '!AG899</f>
        <v>0</v>
      </c>
    </row>
    <row r="878" spans="2:18" ht="25" customHeight="1" x14ac:dyDescent="0.35">
      <c r="B878" s="180" t="str">
        <f>IF(ISBLANK(Tableau25[[#This Row],[Date de signature]]),"",UPPER(TEXT(Tableau25[[#This Row],[Date de signature]],"AAAA")))</f>
        <v>1900</v>
      </c>
      <c r="C878" s="180" t="str">
        <f>IF(ISBLANK(Tableau25[[#This Row],[Date de signature]]),"",UPPER(TEXT(Tableau25[[#This Row],[Date de signature]],"mmm")))</f>
        <v>JANV</v>
      </c>
      <c r="D878" s="62">
        <f>'2. Termes '!C900</f>
        <v>0</v>
      </c>
      <c r="E878" s="82">
        <f>'2. Termes '!F900</f>
        <v>0</v>
      </c>
      <c r="F878" s="63">
        <f>'2. Termes '!G900</f>
        <v>0</v>
      </c>
      <c r="G878" s="80">
        <f>'2. Termes '!H900</f>
        <v>0</v>
      </c>
      <c r="H878" s="80">
        <f>'2. Termes '!I900</f>
        <v>0</v>
      </c>
      <c r="I878" s="64">
        <f>'2. Termes '!J900</f>
        <v>0</v>
      </c>
      <c r="J878" s="65">
        <f>'2. Termes '!U900</f>
        <v>0</v>
      </c>
      <c r="K878" s="70">
        <f>'2. Termes '!V900</f>
        <v>0</v>
      </c>
      <c r="L878" s="66">
        <f>'2. Termes '!W900</f>
        <v>0</v>
      </c>
      <c r="M878" s="66">
        <f>'2. Termes '!Z900</f>
        <v>0</v>
      </c>
      <c r="N878" s="67">
        <f>'2. Termes '!AC900</f>
        <v>0</v>
      </c>
      <c r="O878" s="81">
        <f>'2. Termes '!AJ900</f>
        <v>0</v>
      </c>
      <c r="P878" s="72">
        <f>'2. Termes '!AK900</f>
        <v>0</v>
      </c>
      <c r="Q878" s="71">
        <f>'2. Termes '!AL900</f>
        <v>0</v>
      </c>
      <c r="R878" s="158">
        <f>'2. Termes '!AG900</f>
        <v>0</v>
      </c>
    </row>
    <row r="879" spans="2:18" ht="25" customHeight="1" x14ac:dyDescent="0.35">
      <c r="B879" s="180" t="str">
        <f>IF(ISBLANK(Tableau25[[#This Row],[Date de signature]]),"",UPPER(TEXT(Tableau25[[#This Row],[Date de signature]],"AAAA")))</f>
        <v>1900</v>
      </c>
      <c r="C879" s="180" t="str">
        <f>IF(ISBLANK(Tableau25[[#This Row],[Date de signature]]),"",UPPER(TEXT(Tableau25[[#This Row],[Date de signature]],"mmm")))</f>
        <v>JANV</v>
      </c>
      <c r="D879" s="62">
        <f>'2. Termes '!C901</f>
        <v>0</v>
      </c>
      <c r="E879" s="82">
        <f>'2. Termes '!F901</f>
        <v>0</v>
      </c>
      <c r="F879" s="63">
        <f>'2. Termes '!G901</f>
        <v>0</v>
      </c>
      <c r="G879" s="80">
        <f>'2. Termes '!H901</f>
        <v>0</v>
      </c>
      <c r="H879" s="80">
        <f>'2. Termes '!I901</f>
        <v>0</v>
      </c>
      <c r="I879" s="64">
        <f>'2. Termes '!J901</f>
        <v>0</v>
      </c>
      <c r="J879" s="65">
        <f>'2. Termes '!U901</f>
        <v>0</v>
      </c>
      <c r="K879" s="70">
        <f>'2. Termes '!V901</f>
        <v>0</v>
      </c>
      <c r="L879" s="66">
        <f>'2. Termes '!W901</f>
        <v>0</v>
      </c>
      <c r="M879" s="66">
        <f>'2. Termes '!Z901</f>
        <v>0</v>
      </c>
      <c r="N879" s="67">
        <f>'2. Termes '!AC901</f>
        <v>0</v>
      </c>
      <c r="O879" s="81">
        <f>'2. Termes '!AJ901</f>
        <v>0</v>
      </c>
      <c r="P879" s="72">
        <f>'2. Termes '!AK901</f>
        <v>0</v>
      </c>
      <c r="Q879" s="71">
        <f>'2. Termes '!AL901</f>
        <v>0</v>
      </c>
      <c r="R879" s="158">
        <f>'2. Termes '!AG901</f>
        <v>0</v>
      </c>
    </row>
    <row r="880" spans="2:18" ht="25" customHeight="1" x14ac:dyDescent="0.35">
      <c r="B880" s="180" t="str">
        <f>IF(ISBLANK(Tableau25[[#This Row],[Date de signature]]),"",UPPER(TEXT(Tableau25[[#This Row],[Date de signature]],"AAAA")))</f>
        <v>1900</v>
      </c>
      <c r="C880" s="180" t="str">
        <f>IF(ISBLANK(Tableau25[[#This Row],[Date de signature]]),"",UPPER(TEXT(Tableau25[[#This Row],[Date de signature]],"mmm")))</f>
        <v>JANV</v>
      </c>
      <c r="D880" s="62">
        <f>'2. Termes '!C902</f>
        <v>0</v>
      </c>
      <c r="E880" s="82">
        <f>'2. Termes '!F902</f>
        <v>0</v>
      </c>
      <c r="F880" s="63">
        <f>'2. Termes '!G902</f>
        <v>0</v>
      </c>
      <c r="G880" s="80">
        <f>'2. Termes '!H902</f>
        <v>0</v>
      </c>
      <c r="H880" s="80">
        <f>'2. Termes '!I902</f>
        <v>0</v>
      </c>
      <c r="I880" s="64">
        <f>'2. Termes '!J902</f>
        <v>0</v>
      </c>
      <c r="J880" s="65">
        <f>'2. Termes '!U902</f>
        <v>0</v>
      </c>
      <c r="K880" s="70">
        <f>'2. Termes '!V902</f>
        <v>0</v>
      </c>
      <c r="L880" s="66">
        <f>'2. Termes '!W902</f>
        <v>0</v>
      </c>
      <c r="M880" s="66">
        <f>'2. Termes '!Z902</f>
        <v>0</v>
      </c>
      <c r="N880" s="67">
        <f>'2. Termes '!AC902</f>
        <v>0</v>
      </c>
      <c r="O880" s="81">
        <f>'2. Termes '!AJ902</f>
        <v>0</v>
      </c>
      <c r="P880" s="72">
        <f>'2. Termes '!AK902</f>
        <v>0</v>
      </c>
      <c r="Q880" s="71">
        <f>'2. Termes '!AL902</f>
        <v>0</v>
      </c>
      <c r="R880" s="158">
        <f>'2. Termes '!AG902</f>
        <v>0</v>
      </c>
    </row>
    <row r="881" spans="2:18" ht="25" customHeight="1" x14ac:dyDescent="0.35">
      <c r="B881" s="180" t="str">
        <f>IF(ISBLANK(Tableau25[[#This Row],[Date de signature]]),"",UPPER(TEXT(Tableau25[[#This Row],[Date de signature]],"AAAA")))</f>
        <v>1900</v>
      </c>
      <c r="C881" s="180" t="str">
        <f>IF(ISBLANK(Tableau25[[#This Row],[Date de signature]]),"",UPPER(TEXT(Tableau25[[#This Row],[Date de signature]],"mmm")))</f>
        <v>JANV</v>
      </c>
      <c r="D881" s="62">
        <f>'2. Termes '!C903</f>
        <v>0</v>
      </c>
      <c r="E881" s="82">
        <f>'2. Termes '!F903</f>
        <v>0</v>
      </c>
      <c r="F881" s="63">
        <f>'2. Termes '!G903</f>
        <v>0</v>
      </c>
      <c r="G881" s="80">
        <f>'2. Termes '!H903</f>
        <v>0</v>
      </c>
      <c r="H881" s="80">
        <f>'2. Termes '!I903</f>
        <v>0</v>
      </c>
      <c r="I881" s="64">
        <f>'2. Termes '!J903</f>
        <v>0</v>
      </c>
      <c r="J881" s="65">
        <f>'2. Termes '!U903</f>
        <v>0</v>
      </c>
      <c r="K881" s="70">
        <f>'2. Termes '!V903</f>
        <v>0</v>
      </c>
      <c r="L881" s="66">
        <f>'2. Termes '!W903</f>
        <v>0</v>
      </c>
      <c r="M881" s="66">
        <f>'2. Termes '!Z903</f>
        <v>0</v>
      </c>
      <c r="N881" s="67">
        <f>'2. Termes '!AC903</f>
        <v>0</v>
      </c>
      <c r="O881" s="81">
        <f>'2. Termes '!AJ903</f>
        <v>0</v>
      </c>
      <c r="P881" s="72">
        <f>'2. Termes '!AK903</f>
        <v>0</v>
      </c>
      <c r="Q881" s="71">
        <f>'2. Termes '!AL903</f>
        <v>0</v>
      </c>
      <c r="R881" s="158">
        <f>'2. Termes '!AG903</f>
        <v>0</v>
      </c>
    </row>
    <row r="882" spans="2:18" ht="25" customHeight="1" x14ac:dyDescent="0.35">
      <c r="B882" s="180" t="str">
        <f>IF(ISBLANK(Tableau25[[#This Row],[Date de signature]]),"",UPPER(TEXT(Tableau25[[#This Row],[Date de signature]],"AAAA")))</f>
        <v>1900</v>
      </c>
      <c r="C882" s="180" t="str">
        <f>IF(ISBLANK(Tableau25[[#This Row],[Date de signature]]),"",UPPER(TEXT(Tableau25[[#This Row],[Date de signature]],"mmm")))</f>
        <v>JANV</v>
      </c>
      <c r="D882" s="62">
        <f>'2. Termes '!C904</f>
        <v>0</v>
      </c>
      <c r="E882" s="82">
        <f>'2. Termes '!F904</f>
        <v>0</v>
      </c>
      <c r="F882" s="63">
        <f>'2. Termes '!G904</f>
        <v>0</v>
      </c>
      <c r="G882" s="80">
        <f>'2. Termes '!H904</f>
        <v>0</v>
      </c>
      <c r="H882" s="80">
        <f>'2. Termes '!I904</f>
        <v>0</v>
      </c>
      <c r="I882" s="64">
        <f>'2. Termes '!J904</f>
        <v>0</v>
      </c>
      <c r="J882" s="65">
        <f>'2. Termes '!U904</f>
        <v>0</v>
      </c>
      <c r="K882" s="70">
        <f>'2. Termes '!V904</f>
        <v>0</v>
      </c>
      <c r="L882" s="66">
        <f>'2. Termes '!W904</f>
        <v>0</v>
      </c>
      <c r="M882" s="66">
        <f>'2. Termes '!Z904</f>
        <v>0</v>
      </c>
      <c r="N882" s="67">
        <f>'2. Termes '!AC904</f>
        <v>0</v>
      </c>
      <c r="O882" s="81">
        <f>'2. Termes '!AJ904</f>
        <v>0</v>
      </c>
      <c r="P882" s="72">
        <f>'2. Termes '!AK904</f>
        <v>0</v>
      </c>
      <c r="Q882" s="71">
        <f>'2. Termes '!AL904</f>
        <v>0</v>
      </c>
      <c r="R882" s="158">
        <f>'2. Termes '!AG904</f>
        <v>0</v>
      </c>
    </row>
    <row r="883" spans="2:18" ht="25" customHeight="1" x14ac:dyDescent="0.35">
      <c r="B883" s="180" t="str">
        <f>IF(ISBLANK(Tableau25[[#This Row],[Date de signature]]),"",UPPER(TEXT(Tableau25[[#This Row],[Date de signature]],"AAAA")))</f>
        <v>1900</v>
      </c>
      <c r="C883" s="180" t="str">
        <f>IF(ISBLANK(Tableau25[[#This Row],[Date de signature]]),"",UPPER(TEXT(Tableau25[[#This Row],[Date de signature]],"mmm")))</f>
        <v>JANV</v>
      </c>
      <c r="D883" s="62">
        <f>'2. Termes '!C905</f>
        <v>0</v>
      </c>
      <c r="E883" s="82">
        <f>'2. Termes '!F905</f>
        <v>0</v>
      </c>
      <c r="F883" s="63">
        <f>'2. Termes '!G905</f>
        <v>0</v>
      </c>
      <c r="G883" s="80">
        <f>'2. Termes '!H905</f>
        <v>0</v>
      </c>
      <c r="H883" s="80">
        <f>'2. Termes '!I905</f>
        <v>0</v>
      </c>
      <c r="I883" s="64">
        <f>'2. Termes '!J905</f>
        <v>0</v>
      </c>
      <c r="J883" s="65">
        <f>'2. Termes '!U905</f>
        <v>0</v>
      </c>
      <c r="K883" s="70">
        <f>'2. Termes '!V905</f>
        <v>0</v>
      </c>
      <c r="L883" s="66">
        <f>'2. Termes '!W905</f>
        <v>0</v>
      </c>
      <c r="M883" s="66">
        <f>'2. Termes '!Z905</f>
        <v>0</v>
      </c>
      <c r="N883" s="67">
        <f>'2. Termes '!AC905</f>
        <v>0</v>
      </c>
      <c r="O883" s="81">
        <f>'2. Termes '!AJ905</f>
        <v>0</v>
      </c>
      <c r="P883" s="72">
        <f>'2. Termes '!AK905</f>
        <v>0</v>
      </c>
      <c r="Q883" s="71">
        <f>'2. Termes '!AL905</f>
        <v>0</v>
      </c>
      <c r="R883" s="158">
        <f>'2. Termes '!AG905</f>
        <v>0</v>
      </c>
    </row>
    <row r="884" spans="2:18" ht="25" customHeight="1" x14ac:dyDescent="0.35">
      <c r="B884" s="180" t="str">
        <f>IF(ISBLANK(Tableau25[[#This Row],[Date de signature]]),"",UPPER(TEXT(Tableau25[[#This Row],[Date de signature]],"AAAA")))</f>
        <v>1900</v>
      </c>
      <c r="C884" s="180" t="str">
        <f>IF(ISBLANK(Tableau25[[#This Row],[Date de signature]]),"",UPPER(TEXT(Tableau25[[#This Row],[Date de signature]],"mmm")))</f>
        <v>JANV</v>
      </c>
      <c r="D884" s="62">
        <f>'2. Termes '!C906</f>
        <v>0</v>
      </c>
      <c r="E884" s="82">
        <f>'2. Termes '!F906</f>
        <v>0</v>
      </c>
      <c r="F884" s="63">
        <f>'2. Termes '!G906</f>
        <v>0</v>
      </c>
      <c r="G884" s="80">
        <f>'2. Termes '!H906</f>
        <v>0</v>
      </c>
      <c r="H884" s="80">
        <f>'2. Termes '!I906</f>
        <v>0</v>
      </c>
      <c r="I884" s="64">
        <f>'2. Termes '!J906</f>
        <v>0</v>
      </c>
      <c r="J884" s="65">
        <f>'2. Termes '!U906</f>
        <v>0</v>
      </c>
      <c r="K884" s="70">
        <f>'2. Termes '!V906</f>
        <v>0</v>
      </c>
      <c r="L884" s="66">
        <f>'2. Termes '!W906</f>
        <v>0</v>
      </c>
      <c r="M884" s="66">
        <f>'2. Termes '!Z906</f>
        <v>0</v>
      </c>
      <c r="N884" s="67">
        <f>'2. Termes '!AC906</f>
        <v>0</v>
      </c>
      <c r="O884" s="81">
        <f>'2. Termes '!AJ906</f>
        <v>0</v>
      </c>
      <c r="P884" s="72">
        <f>'2. Termes '!AK906</f>
        <v>0</v>
      </c>
      <c r="Q884" s="71">
        <f>'2. Termes '!AL906</f>
        <v>0</v>
      </c>
      <c r="R884" s="158">
        <f>'2. Termes '!AG906</f>
        <v>0</v>
      </c>
    </row>
    <row r="885" spans="2:18" ht="25" customHeight="1" x14ac:dyDescent="0.35">
      <c r="B885" s="180" t="str">
        <f>IF(ISBLANK(Tableau25[[#This Row],[Date de signature]]),"",UPPER(TEXT(Tableau25[[#This Row],[Date de signature]],"AAAA")))</f>
        <v>1900</v>
      </c>
      <c r="C885" s="180" t="str">
        <f>IF(ISBLANK(Tableau25[[#This Row],[Date de signature]]),"",UPPER(TEXT(Tableau25[[#This Row],[Date de signature]],"mmm")))</f>
        <v>JANV</v>
      </c>
      <c r="D885" s="62">
        <f>'2. Termes '!C907</f>
        <v>0</v>
      </c>
      <c r="E885" s="82">
        <f>'2. Termes '!F907</f>
        <v>0</v>
      </c>
      <c r="F885" s="63">
        <f>'2. Termes '!G907</f>
        <v>0</v>
      </c>
      <c r="G885" s="80">
        <f>'2. Termes '!H907</f>
        <v>0</v>
      </c>
      <c r="H885" s="80">
        <f>'2. Termes '!I907</f>
        <v>0</v>
      </c>
      <c r="I885" s="64">
        <f>'2. Termes '!J907</f>
        <v>0</v>
      </c>
      <c r="J885" s="65">
        <f>'2. Termes '!U907</f>
        <v>0</v>
      </c>
      <c r="K885" s="70">
        <f>'2. Termes '!V907</f>
        <v>0</v>
      </c>
      <c r="L885" s="66">
        <f>'2. Termes '!W907</f>
        <v>0</v>
      </c>
      <c r="M885" s="66">
        <f>'2. Termes '!Z907</f>
        <v>0</v>
      </c>
      <c r="N885" s="67">
        <f>'2. Termes '!AC907</f>
        <v>0</v>
      </c>
      <c r="O885" s="81">
        <f>'2. Termes '!AJ907</f>
        <v>0</v>
      </c>
      <c r="P885" s="72">
        <f>'2. Termes '!AK907</f>
        <v>0</v>
      </c>
      <c r="Q885" s="71">
        <f>'2. Termes '!AL907</f>
        <v>0</v>
      </c>
      <c r="R885" s="158">
        <f>'2. Termes '!AG907</f>
        <v>0</v>
      </c>
    </row>
    <row r="886" spans="2:18" ht="25" customHeight="1" x14ac:dyDescent="0.35">
      <c r="B886" s="180" t="str">
        <f>IF(ISBLANK(Tableau25[[#This Row],[Date de signature]]),"",UPPER(TEXT(Tableau25[[#This Row],[Date de signature]],"AAAA")))</f>
        <v>1900</v>
      </c>
      <c r="C886" s="180" t="str">
        <f>IF(ISBLANK(Tableau25[[#This Row],[Date de signature]]),"",UPPER(TEXT(Tableau25[[#This Row],[Date de signature]],"mmm")))</f>
        <v>JANV</v>
      </c>
      <c r="D886" s="62">
        <f>'2. Termes '!C908</f>
        <v>0</v>
      </c>
      <c r="E886" s="82">
        <f>'2. Termes '!F908</f>
        <v>0</v>
      </c>
      <c r="F886" s="63">
        <f>'2. Termes '!G908</f>
        <v>0</v>
      </c>
      <c r="G886" s="80">
        <f>'2. Termes '!H908</f>
        <v>0</v>
      </c>
      <c r="H886" s="80">
        <f>'2. Termes '!I908</f>
        <v>0</v>
      </c>
      <c r="I886" s="64">
        <f>'2. Termes '!J908</f>
        <v>0</v>
      </c>
      <c r="J886" s="65">
        <f>'2. Termes '!U908</f>
        <v>0</v>
      </c>
      <c r="K886" s="70">
        <f>'2. Termes '!V908</f>
        <v>0</v>
      </c>
      <c r="L886" s="66">
        <f>'2. Termes '!W908</f>
        <v>0</v>
      </c>
      <c r="M886" s="66">
        <f>'2. Termes '!Z908</f>
        <v>0</v>
      </c>
      <c r="N886" s="67">
        <f>'2. Termes '!AC908</f>
        <v>0</v>
      </c>
      <c r="O886" s="81">
        <f>'2. Termes '!AJ908</f>
        <v>0</v>
      </c>
      <c r="P886" s="72">
        <f>'2. Termes '!AK908</f>
        <v>0</v>
      </c>
      <c r="Q886" s="71">
        <f>'2. Termes '!AL908</f>
        <v>0</v>
      </c>
      <c r="R886" s="158">
        <f>'2. Termes '!AG908</f>
        <v>0</v>
      </c>
    </row>
    <row r="887" spans="2:18" ht="25" customHeight="1" x14ac:dyDescent="0.35">
      <c r="B887" s="180" t="str">
        <f>IF(ISBLANK(Tableau25[[#This Row],[Date de signature]]),"",UPPER(TEXT(Tableau25[[#This Row],[Date de signature]],"AAAA")))</f>
        <v>1900</v>
      </c>
      <c r="C887" s="180" t="str">
        <f>IF(ISBLANK(Tableau25[[#This Row],[Date de signature]]),"",UPPER(TEXT(Tableau25[[#This Row],[Date de signature]],"mmm")))</f>
        <v>JANV</v>
      </c>
      <c r="D887" s="62">
        <f>'2. Termes '!C909</f>
        <v>0</v>
      </c>
      <c r="E887" s="82">
        <f>'2. Termes '!F909</f>
        <v>0</v>
      </c>
      <c r="F887" s="63">
        <f>'2. Termes '!G909</f>
        <v>0</v>
      </c>
      <c r="G887" s="80">
        <f>'2. Termes '!H909</f>
        <v>0</v>
      </c>
      <c r="H887" s="80">
        <f>'2. Termes '!I909</f>
        <v>0</v>
      </c>
      <c r="I887" s="64">
        <f>'2. Termes '!J909</f>
        <v>0</v>
      </c>
      <c r="J887" s="65">
        <f>'2. Termes '!U909</f>
        <v>0</v>
      </c>
      <c r="K887" s="70">
        <f>'2. Termes '!V909</f>
        <v>0</v>
      </c>
      <c r="L887" s="66">
        <f>'2. Termes '!W909</f>
        <v>0</v>
      </c>
      <c r="M887" s="66">
        <f>'2. Termes '!Z909</f>
        <v>0</v>
      </c>
      <c r="N887" s="67">
        <f>'2. Termes '!AC909</f>
        <v>0</v>
      </c>
      <c r="O887" s="81">
        <f>'2. Termes '!AJ909</f>
        <v>0</v>
      </c>
      <c r="P887" s="72">
        <f>'2. Termes '!AK909</f>
        <v>0</v>
      </c>
      <c r="Q887" s="71">
        <f>'2. Termes '!AL909</f>
        <v>0</v>
      </c>
      <c r="R887" s="158">
        <f>'2. Termes '!AG909</f>
        <v>0</v>
      </c>
    </row>
    <row r="888" spans="2:18" ht="25" customHeight="1" x14ac:dyDescent="0.35">
      <c r="B888" s="180" t="str">
        <f>IF(ISBLANK(Tableau25[[#This Row],[Date de signature]]),"",UPPER(TEXT(Tableau25[[#This Row],[Date de signature]],"AAAA")))</f>
        <v>1900</v>
      </c>
      <c r="C888" s="180" t="str">
        <f>IF(ISBLANK(Tableau25[[#This Row],[Date de signature]]),"",UPPER(TEXT(Tableau25[[#This Row],[Date de signature]],"mmm")))</f>
        <v>JANV</v>
      </c>
      <c r="D888" s="62">
        <f>'2. Termes '!C910</f>
        <v>0</v>
      </c>
      <c r="E888" s="82">
        <f>'2. Termes '!F910</f>
        <v>0</v>
      </c>
      <c r="F888" s="63">
        <f>'2. Termes '!G910</f>
        <v>0</v>
      </c>
      <c r="G888" s="80">
        <f>'2. Termes '!H910</f>
        <v>0</v>
      </c>
      <c r="H888" s="80">
        <f>'2. Termes '!I910</f>
        <v>0</v>
      </c>
      <c r="I888" s="64">
        <f>'2. Termes '!J910</f>
        <v>0</v>
      </c>
      <c r="J888" s="65">
        <f>'2. Termes '!U910</f>
        <v>0</v>
      </c>
      <c r="K888" s="70">
        <f>'2. Termes '!V910</f>
        <v>0</v>
      </c>
      <c r="L888" s="66">
        <f>'2. Termes '!W910</f>
        <v>0</v>
      </c>
      <c r="M888" s="66">
        <f>'2. Termes '!Z910</f>
        <v>0</v>
      </c>
      <c r="N888" s="67">
        <f>'2. Termes '!AC910</f>
        <v>0</v>
      </c>
      <c r="O888" s="81">
        <f>'2. Termes '!AJ910</f>
        <v>0</v>
      </c>
      <c r="P888" s="72">
        <f>'2. Termes '!AK910</f>
        <v>0</v>
      </c>
      <c r="Q888" s="71">
        <f>'2. Termes '!AL910</f>
        <v>0</v>
      </c>
      <c r="R888" s="158">
        <f>'2. Termes '!AG910</f>
        <v>0</v>
      </c>
    </row>
    <row r="889" spans="2:18" ht="25" customHeight="1" x14ac:dyDescent="0.35">
      <c r="B889" s="180" t="str">
        <f>IF(ISBLANK(Tableau25[[#This Row],[Date de signature]]),"",UPPER(TEXT(Tableau25[[#This Row],[Date de signature]],"AAAA")))</f>
        <v>1900</v>
      </c>
      <c r="C889" s="180" t="str">
        <f>IF(ISBLANK(Tableau25[[#This Row],[Date de signature]]),"",UPPER(TEXT(Tableau25[[#This Row],[Date de signature]],"mmm")))</f>
        <v>JANV</v>
      </c>
      <c r="D889" s="62">
        <f>'2. Termes '!C911</f>
        <v>0</v>
      </c>
      <c r="E889" s="82">
        <f>'2. Termes '!F911</f>
        <v>0</v>
      </c>
      <c r="F889" s="63">
        <f>'2. Termes '!G911</f>
        <v>0</v>
      </c>
      <c r="G889" s="80">
        <f>'2. Termes '!H911</f>
        <v>0</v>
      </c>
      <c r="H889" s="80">
        <f>'2. Termes '!I911</f>
        <v>0</v>
      </c>
      <c r="I889" s="64">
        <f>'2. Termes '!J911</f>
        <v>0</v>
      </c>
      <c r="J889" s="65">
        <f>'2. Termes '!U911</f>
        <v>0</v>
      </c>
      <c r="K889" s="70">
        <f>'2. Termes '!V911</f>
        <v>0</v>
      </c>
      <c r="L889" s="66">
        <f>'2. Termes '!W911</f>
        <v>0</v>
      </c>
      <c r="M889" s="66">
        <f>'2. Termes '!Z911</f>
        <v>0</v>
      </c>
      <c r="N889" s="67">
        <f>'2. Termes '!AC911</f>
        <v>0</v>
      </c>
      <c r="O889" s="81">
        <f>'2. Termes '!AJ911</f>
        <v>0</v>
      </c>
      <c r="P889" s="72">
        <f>'2. Termes '!AK911</f>
        <v>0</v>
      </c>
      <c r="Q889" s="71">
        <f>'2. Termes '!AL911</f>
        <v>0</v>
      </c>
      <c r="R889" s="158">
        <f>'2. Termes '!AG911</f>
        <v>0</v>
      </c>
    </row>
    <row r="890" spans="2:18" ht="25" customHeight="1" x14ac:dyDescent="0.35">
      <c r="B890" s="180" t="str">
        <f>IF(ISBLANK(Tableau25[[#This Row],[Date de signature]]),"",UPPER(TEXT(Tableau25[[#This Row],[Date de signature]],"AAAA")))</f>
        <v>1900</v>
      </c>
      <c r="C890" s="180" t="str">
        <f>IF(ISBLANK(Tableau25[[#This Row],[Date de signature]]),"",UPPER(TEXT(Tableau25[[#This Row],[Date de signature]],"mmm")))</f>
        <v>JANV</v>
      </c>
      <c r="D890" s="62">
        <f>'2. Termes '!C912</f>
        <v>0</v>
      </c>
      <c r="E890" s="82">
        <f>'2. Termes '!F912</f>
        <v>0</v>
      </c>
      <c r="F890" s="63">
        <f>'2. Termes '!G912</f>
        <v>0</v>
      </c>
      <c r="G890" s="80">
        <f>'2. Termes '!H912</f>
        <v>0</v>
      </c>
      <c r="H890" s="80">
        <f>'2. Termes '!I912</f>
        <v>0</v>
      </c>
      <c r="I890" s="64">
        <f>'2. Termes '!J912</f>
        <v>0</v>
      </c>
      <c r="J890" s="65">
        <f>'2. Termes '!U912</f>
        <v>0</v>
      </c>
      <c r="K890" s="70">
        <f>'2. Termes '!V912</f>
        <v>0</v>
      </c>
      <c r="L890" s="66">
        <f>'2. Termes '!W912</f>
        <v>0</v>
      </c>
      <c r="M890" s="66">
        <f>'2. Termes '!Z912</f>
        <v>0</v>
      </c>
      <c r="N890" s="67">
        <f>'2. Termes '!AC912</f>
        <v>0</v>
      </c>
      <c r="O890" s="81">
        <f>'2. Termes '!AJ912</f>
        <v>0</v>
      </c>
      <c r="P890" s="72">
        <f>'2. Termes '!AK912</f>
        <v>0</v>
      </c>
      <c r="Q890" s="71">
        <f>'2. Termes '!AL912</f>
        <v>0</v>
      </c>
      <c r="R890" s="158">
        <f>'2. Termes '!AG912</f>
        <v>0</v>
      </c>
    </row>
    <row r="891" spans="2:18" ht="25" customHeight="1" x14ac:dyDescent="0.35">
      <c r="B891" s="180" t="str">
        <f>IF(ISBLANK(Tableau25[[#This Row],[Date de signature]]),"",UPPER(TEXT(Tableau25[[#This Row],[Date de signature]],"AAAA")))</f>
        <v>1900</v>
      </c>
      <c r="C891" s="180" t="str">
        <f>IF(ISBLANK(Tableau25[[#This Row],[Date de signature]]),"",UPPER(TEXT(Tableau25[[#This Row],[Date de signature]],"mmm")))</f>
        <v>JANV</v>
      </c>
      <c r="D891" s="62">
        <f>'2. Termes '!C913</f>
        <v>0</v>
      </c>
      <c r="E891" s="82">
        <f>'2. Termes '!F913</f>
        <v>0</v>
      </c>
      <c r="F891" s="63">
        <f>'2. Termes '!G913</f>
        <v>0</v>
      </c>
      <c r="G891" s="80">
        <f>'2. Termes '!H913</f>
        <v>0</v>
      </c>
      <c r="H891" s="80">
        <f>'2. Termes '!I913</f>
        <v>0</v>
      </c>
      <c r="I891" s="64">
        <f>'2. Termes '!J913</f>
        <v>0</v>
      </c>
      <c r="J891" s="65">
        <f>'2. Termes '!U913</f>
        <v>0</v>
      </c>
      <c r="K891" s="70">
        <f>'2. Termes '!V913</f>
        <v>0</v>
      </c>
      <c r="L891" s="66">
        <f>'2. Termes '!W913</f>
        <v>0</v>
      </c>
      <c r="M891" s="66">
        <f>'2. Termes '!Z913</f>
        <v>0</v>
      </c>
      <c r="N891" s="67">
        <f>'2. Termes '!AC913</f>
        <v>0</v>
      </c>
      <c r="O891" s="81">
        <f>'2. Termes '!AJ913</f>
        <v>0</v>
      </c>
      <c r="P891" s="72">
        <f>'2. Termes '!AK913</f>
        <v>0</v>
      </c>
      <c r="Q891" s="71">
        <f>'2. Termes '!AL913</f>
        <v>0</v>
      </c>
      <c r="R891" s="158">
        <f>'2. Termes '!AG913</f>
        <v>0</v>
      </c>
    </row>
    <row r="892" spans="2:18" ht="25" customHeight="1" x14ac:dyDescent="0.35">
      <c r="B892" s="180" t="str">
        <f>IF(ISBLANK(Tableau25[[#This Row],[Date de signature]]),"",UPPER(TEXT(Tableau25[[#This Row],[Date de signature]],"AAAA")))</f>
        <v>1900</v>
      </c>
      <c r="C892" s="180" t="str">
        <f>IF(ISBLANK(Tableau25[[#This Row],[Date de signature]]),"",UPPER(TEXT(Tableau25[[#This Row],[Date de signature]],"mmm")))</f>
        <v>JANV</v>
      </c>
      <c r="D892" s="62">
        <f>'2. Termes '!C914</f>
        <v>0</v>
      </c>
      <c r="E892" s="82">
        <f>'2. Termes '!F914</f>
        <v>0</v>
      </c>
      <c r="F892" s="63">
        <f>'2. Termes '!G914</f>
        <v>0</v>
      </c>
      <c r="G892" s="80">
        <f>'2. Termes '!H914</f>
        <v>0</v>
      </c>
      <c r="H892" s="80">
        <f>'2. Termes '!I914</f>
        <v>0</v>
      </c>
      <c r="I892" s="64">
        <f>'2. Termes '!J914</f>
        <v>0</v>
      </c>
      <c r="J892" s="65">
        <f>'2. Termes '!U914</f>
        <v>0</v>
      </c>
      <c r="K892" s="70">
        <f>'2. Termes '!V914</f>
        <v>0</v>
      </c>
      <c r="L892" s="66">
        <f>'2. Termes '!W914</f>
        <v>0</v>
      </c>
      <c r="M892" s="66">
        <f>'2. Termes '!Z914</f>
        <v>0</v>
      </c>
      <c r="N892" s="67">
        <f>'2. Termes '!AC914</f>
        <v>0</v>
      </c>
      <c r="O892" s="81">
        <f>'2. Termes '!AJ914</f>
        <v>0</v>
      </c>
      <c r="P892" s="72">
        <f>'2. Termes '!AK914</f>
        <v>0</v>
      </c>
      <c r="Q892" s="71">
        <f>'2. Termes '!AL914</f>
        <v>0</v>
      </c>
      <c r="R892" s="158">
        <f>'2. Termes '!AG914</f>
        <v>0</v>
      </c>
    </row>
    <row r="893" spans="2:18" ht="25" customHeight="1" x14ac:dyDescent="0.35">
      <c r="B893" s="180" t="str">
        <f>IF(ISBLANK(Tableau25[[#This Row],[Date de signature]]),"",UPPER(TEXT(Tableau25[[#This Row],[Date de signature]],"AAAA")))</f>
        <v>1900</v>
      </c>
      <c r="C893" s="180" t="str">
        <f>IF(ISBLANK(Tableau25[[#This Row],[Date de signature]]),"",UPPER(TEXT(Tableau25[[#This Row],[Date de signature]],"mmm")))</f>
        <v>JANV</v>
      </c>
      <c r="D893" s="62">
        <f>'2. Termes '!C915</f>
        <v>0</v>
      </c>
      <c r="E893" s="82">
        <f>'2. Termes '!F915</f>
        <v>0</v>
      </c>
      <c r="F893" s="63">
        <f>'2. Termes '!G915</f>
        <v>0</v>
      </c>
      <c r="G893" s="80">
        <f>'2. Termes '!H915</f>
        <v>0</v>
      </c>
      <c r="H893" s="80">
        <f>'2. Termes '!I915</f>
        <v>0</v>
      </c>
      <c r="I893" s="64">
        <f>'2. Termes '!J915</f>
        <v>0</v>
      </c>
      <c r="J893" s="65">
        <f>'2. Termes '!U915</f>
        <v>0</v>
      </c>
      <c r="K893" s="70">
        <f>'2. Termes '!V915</f>
        <v>0</v>
      </c>
      <c r="L893" s="66">
        <f>'2. Termes '!W915</f>
        <v>0</v>
      </c>
      <c r="M893" s="66">
        <f>'2. Termes '!Z915</f>
        <v>0</v>
      </c>
      <c r="N893" s="67">
        <f>'2. Termes '!AC915</f>
        <v>0</v>
      </c>
      <c r="O893" s="81">
        <f>'2. Termes '!AJ915</f>
        <v>0</v>
      </c>
      <c r="P893" s="72">
        <f>'2. Termes '!AK915</f>
        <v>0</v>
      </c>
      <c r="Q893" s="71">
        <f>'2. Termes '!AL915</f>
        <v>0</v>
      </c>
      <c r="R893" s="158">
        <f>'2. Termes '!AG915</f>
        <v>0</v>
      </c>
    </row>
    <row r="894" spans="2:18" ht="25" customHeight="1" x14ac:dyDescent="0.35">
      <c r="B894" s="180" t="str">
        <f>IF(ISBLANK(Tableau25[[#This Row],[Date de signature]]),"",UPPER(TEXT(Tableau25[[#This Row],[Date de signature]],"AAAA")))</f>
        <v>1900</v>
      </c>
      <c r="C894" s="180" t="str">
        <f>IF(ISBLANK(Tableau25[[#This Row],[Date de signature]]),"",UPPER(TEXT(Tableau25[[#This Row],[Date de signature]],"mmm")))</f>
        <v>JANV</v>
      </c>
      <c r="D894" s="62">
        <f>'2. Termes '!C916</f>
        <v>0</v>
      </c>
      <c r="E894" s="82">
        <f>'2. Termes '!F916</f>
        <v>0</v>
      </c>
      <c r="F894" s="63">
        <f>'2. Termes '!G916</f>
        <v>0</v>
      </c>
      <c r="G894" s="80">
        <f>'2. Termes '!H916</f>
        <v>0</v>
      </c>
      <c r="H894" s="80">
        <f>'2. Termes '!I916</f>
        <v>0</v>
      </c>
      <c r="I894" s="64">
        <f>'2. Termes '!J916</f>
        <v>0</v>
      </c>
      <c r="J894" s="65">
        <f>'2. Termes '!U916</f>
        <v>0</v>
      </c>
      <c r="K894" s="70">
        <f>'2. Termes '!V916</f>
        <v>0</v>
      </c>
      <c r="L894" s="66">
        <f>'2. Termes '!W916</f>
        <v>0</v>
      </c>
      <c r="M894" s="66">
        <f>'2. Termes '!Z916</f>
        <v>0</v>
      </c>
      <c r="N894" s="67">
        <f>'2. Termes '!AC916</f>
        <v>0</v>
      </c>
      <c r="O894" s="81">
        <f>'2. Termes '!AJ916</f>
        <v>0</v>
      </c>
      <c r="P894" s="72">
        <f>'2. Termes '!AK916</f>
        <v>0</v>
      </c>
      <c r="Q894" s="71">
        <f>'2. Termes '!AL916</f>
        <v>0</v>
      </c>
      <c r="R894" s="158">
        <f>'2. Termes '!AG916</f>
        <v>0</v>
      </c>
    </row>
    <row r="895" spans="2:18" ht="25" customHeight="1" x14ac:dyDescent="0.35">
      <c r="B895" s="180" t="str">
        <f>IF(ISBLANK(Tableau25[[#This Row],[Date de signature]]),"",UPPER(TEXT(Tableau25[[#This Row],[Date de signature]],"AAAA")))</f>
        <v>1900</v>
      </c>
      <c r="C895" s="180" t="str">
        <f>IF(ISBLANK(Tableau25[[#This Row],[Date de signature]]),"",UPPER(TEXT(Tableau25[[#This Row],[Date de signature]],"mmm")))</f>
        <v>JANV</v>
      </c>
      <c r="D895" s="62">
        <f>'2. Termes '!C917</f>
        <v>0</v>
      </c>
      <c r="E895" s="82">
        <f>'2. Termes '!F917</f>
        <v>0</v>
      </c>
      <c r="F895" s="63">
        <f>'2. Termes '!G917</f>
        <v>0</v>
      </c>
      <c r="G895" s="80">
        <f>'2. Termes '!H917</f>
        <v>0</v>
      </c>
      <c r="H895" s="80">
        <f>'2. Termes '!I917</f>
        <v>0</v>
      </c>
      <c r="I895" s="64">
        <f>'2. Termes '!J917</f>
        <v>0</v>
      </c>
      <c r="J895" s="65">
        <f>'2. Termes '!U917</f>
        <v>0</v>
      </c>
      <c r="K895" s="70">
        <f>'2. Termes '!V917</f>
        <v>0</v>
      </c>
      <c r="L895" s="66">
        <f>'2. Termes '!W917</f>
        <v>0</v>
      </c>
      <c r="M895" s="66">
        <f>'2. Termes '!Z917</f>
        <v>0</v>
      </c>
      <c r="N895" s="67">
        <f>'2. Termes '!AC917</f>
        <v>0</v>
      </c>
      <c r="O895" s="81">
        <f>'2. Termes '!AJ917</f>
        <v>0</v>
      </c>
      <c r="P895" s="72">
        <f>'2. Termes '!AK917</f>
        <v>0</v>
      </c>
      <c r="Q895" s="71">
        <f>'2. Termes '!AL917</f>
        <v>0</v>
      </c>
      <c r="R895" s="158">
        <f>'2. Termes '!AG917</f>
        <v>0</v>
      </c>
    </row>
    <row r="896" spans="2:18" ht="25" customHeight="1" x14ac:dyDescent="0.35">
      <c r="B896" s="180" t="str">
        <f>IF(ISBLANK(Tableau25[[#This Row],[Date de signature]]),"",UPPER(TEXT(Tableau25[[#This Row],[Date de signature]],"AAAA")))</f>
        <v>1900</v>
      </c>
      <c r="C896" s="180" t="str">
        <f>IF(ISBLANK(Tableau25[[#This Row],[Date de signature]]),"",UPPER(TEXT(Tableau25[[#This Row],[Date de signature]],"mmm")))</f>
        <v>JANV</v>
      </c>
      <c r="D896" s="62">
        <f>'2. Termes '!C918</f>
        <v>0</v>
      </c>
      <c r="E896" s="82">
        <f>'2. Termes '!F918</f>
        <v>0</v>
      </c>
      <c r="F896" s="63">
        <f>'2. Termes '!G918</f>
        <v>0</v>
      </c>
      <c r="G896" s="80">
        <f>'2. Termes '!H918</f>
        <v>0</v>
      </c>
      <c r="H896" s="80">
        <f>'2. Termes '!I918</f>
        <v>0</v>
      </c>
      <c r="I896" s="64">
        <f>'2. Termes '!J918</f>
        <v>0</v>
      </c>
      <c r="J896" s="65">
        <f>'2. Termes '!U918</f>
        <v>0</v>
      </c>
      <c r="K896" s="70">
        <f>'2. Termes '!V918</f>
        <v>0</v>
      </c>
      <c r="L896" s="66">
        <f>'2. Termes '!W918</f>
        <v>0</v>
      </c>
      <c r="M896" s="66">
        <f>'2. Termes '!Z918</f>
        <v>0</v>
      </c>
      <c r="N896" s="67">
        <f>'2. Termes '!AC918</f>
        <v>0</v>
      </c>
      <c r="O896" s="81">
        <f>'2. Termes '!AJ918</f>
        <v>0</v>
      </c>
      <c r="P896" s="72">
        <f>'2. Termes '!AK918</f>
        <v>0</v>
      </c>
      <c r="Q896" s="71">
        <f>'2. Termes '!AL918</f>
        <v>0</v>
      </c>
      <c r="R896" s="158">
        <f>'2. Termes '!AG918</f>
        <v>0</v>
      </c>
    </row>
    <row r="897" spans="2:18" ht="25" customHeight="1" x14ac:dyDescent="0.35">
      <c r="B897" s="180" t="str">
        <f>IF(ISBLANK(Tableau25[[#This Row],[Date de signature]]),"",UPPER(TEXT(Tableau25[[#This Row],[Date de signature]],"AAAA")))</f>
        <v>1900</v>
      </c>
      <c r="C897" s="180" t="str">
        <f>IF(ISBLANK(Tableau25[[#This Row],[Date de signature]]),"",UPPER(TEXT(Tableau25[[#This Row],[Date de signature]],"mmm")))</f>
        <v>JANV</v>
      </c>
      <c r="D897" s="62">
        <f>'2. Termes '!C919</f>
        <v>0</v>
      </c>
      <c r="E897" s="82">
        <f>'2. Termes '!F919</f>
        <v>0</v>
      </c>
      <c r="F897" s="63">
        <f>'2. Termes '!G919</f>
        <v>0</v>
      </c>
      <c r="G897" s="80">
        <f>'2. Termes '!H919</f>
        <v>0</v>
      </c>
      <c r="H897" s="80">
        <f>'2. Termes '!I919</f>
        <v>0</v>
      </c>
      <c r="I897" s="64">
        <f>'2. Termes '!J919</f>
        <v>0</v>
      </c>
      <c r="J897" s="65">
        <f>'2. Termes '!U919</f>
        <v>0</v>
      </c>
      <c r="K897" s="70">
        <f>'2. Termes '!V919</f>
        <v>0</v>
      </c>
      <c r="L897" s="66">
        <f>'2. Termes '!W919</f>
        <v>0</v>
      </c>
      <c r="M897" s="66">
        <f>'2. Termes '!Z919</f>
        <v>0</v>
      </c>
      <c r="N897" s="67">
        <f>'2. Termes '!AC919</f>
        <v>0</v>
      </c>
      <c r="O897" s="81">
        <f>'2. Termes '!AJ919</f>
        <v>0</v>
      </c>
      <c r="P897" s="72">
        <f>'2. Termes '!AK919</f>
        <v>0</v>
      </c>
      <c r="Q897" s="71">
        <f>'2. Termes '!AL919</f>
        <v>0</v>
      </c>
      <c r="R897" s="158">
        <f>'2. Termes '!AG919</f>
        <v>0</v>
      </c>
    </row>
    <row r="898" spans="2:18" ht="25" customHeight="1" x14ac:dyDescent="0.35">
      <c r="B898" s="180" t="str">
        <f>IF(ISBLANK(Tableau25[[#This Row],[Date de signature]]),"",UPPER(TEXT(Tableau25[[#This Row],[Date de signature]],"AAAA")))</f>
        <v>1900</v>
      </c>
      <c r="C898" s="180" t="str">
        <f>IF(ISBLANK(Tableau25[[#This Row],[Date de signature]]),"",UPPER(TEXT(Tableau25[[#This Row],[Date de signature]],"mmm")))</f>
        <v>JANV</v>
      </c>
      <c r="D898" s="62">
        <f>'2. Termes '!C920</f>
        <v>0</v>
      </c>
      <c r="E898" s="82">
        <f>'2. Termes '!F920</f>
        <v>0</v>
      </c>
      <c r="F898" s="63">
        <f>'2. Termes '!G920</f>
        <v>0</v>
      </c>
      <c r="G898" s="80">
        <f>'2. Termes '!H920</f>
        <v>0</v>
      </c>
      <c r="H898" s="80">
        <f>'2. Termes '!I920</f>
        <v>0</v>
      </c>
      <c r="I898" s="64">
        <f>'2. Termes '!J920</f>
        <v>0</v>
      </c>
      <c r="J898" s="65">
        <f>'2. Termes '!U920</f>
        <v>0</v>
      </c>
      <c r="K898" s="70">
        <f>'2. Termes '!V920</f>
        <v>0</v>
      </c>
      <c r="L898" s="66">
        <f>'2. Termes '!W920</f>
        <v>0</v>
      </c>
      <c r="M898" s="66">
        <f>'2. Termes '!Z920</f>
        <v>0</v>
      </c>
      <c r="N898" s="67">
        <f>'2. Termes '!AC920</f>
        <v>0</v>
      </c>
      <c r="O898" s="81">
        <f>'2. Termes '!AJ920</f>
        <v>0</v>
      </c>
      <c r="P898" s="72">
        <f>'2. Termes '!AK920</f>
        <v>0</v>
      </c>
      <c r="Q898" s="71">
        <f>'2. Termes '!AL920</f>
        <v>0</v>
      </c>
      <c r="R898" s="158">
        <f>'2. Termes '!AG920</f>
        <v>0</v>
      </c>
    </row>
    <row r="899" spans="2:18" ht="25" customHeight="1" x14ac:dyDescent="0.35">
      <c r="B899" s="180" t="str">
        <f>IF(ISBLANK(Tableau25[[#This Row],[Date de signature]]),"",UPPER(TEXT(Tableau25[[#This Row],[Date de signature]],"AAAA")))</f>
        <v>1900</v>
      </c>
      <c r="C899" s="180" t="str">
        <f>IF(ISBLANK(Tableau25[[#This Row],[Date de signature]]),"",UPPER(TEXT(Tableau25[[#This Row],[Date de signature]],"mmm")))</f>
        <v>JANV</v>
      </c>
      <c r="D899" s="62">
        <f>'2. Termes '!C921</f>
        <v>0</v>
      </c>
      <c r="E899" s="82">
        <f>'2. Termes '!F921</f>
        <v>0</v>
      </c>
      <c r="F899" s="63">
        <f>'2. Termes '!G921</f>
        <v>0</v>
      </c>
      <c r="G899" s="80">
        <f>'2. Termes '!H921</f>
        <v>0</v>
      </c>
      <c r="H899" s="80">
        <f>'2. Termes '!I921</f>
        <v>0</v>
      </c>
      <c r="I899" s="64">
        <f>'2. Termes '!J921</f>
        <v>0</v>
      </c>
      <c r="J899" s="65">
        <f>'2. Termes '!U921</f>
        <v>0</v>
      </c>
      <c r="K899" s="70">
        <f>'2. Termes '!V921</f>
        <v>0</v>
      </c>
      <c r="L899" s="66">
        <f>'2. Termes '!W921</f>
        <v>0</v>
      </c>
      <c r="M899" s="66">
        <f>'2. Termes '!Z921</f>
        <v>0</v>
      </c>
      <c r="N899" s="67">
        <f>'2. Termes '!AC921</f>
        <v>0</v>
      </c>
      <c r="O899" s="81">
        <f>'2. Termes '!AJ921</f>
        <v>0</v>
      </c>
      <c r="P899" s="72">
        <f>'2. Termes '!AK921</f>
        <v>0</v>
      </c>
      <c r="Q899" s="71">
        <f>'2. Termes '!AL921</f>
        <v>0</v>
      </c>
      <c r="R899" s="158">
        <f>'2. Termes '!AG921</f>
        <v>0</v>
      </c>
    </row>
    <row r="900" spans="2:18" ht="25" customHeight="1" x14ac:dyDescent="0.35">
      <c r="B900" s="180" t="str">
        <f>IF(ISBLANK(Tableau25[[#This Row],[Date de signature]]),"",UPPER(TEXT(Tableau25[[#This Row],[Date de signature]],"AAAA")))</f>
        <v>1900</v>
      </c>
      <c r="C900" s="180" t="str">
        <f>IF(ISBLANK(Tableau25[[#This Row],[Date de signature]]),"",UPPER(TEXT(Tableau25[[#This Row],[Date de signature]],"mmm")))</f>
        <v>JANV</v>
      </c>
      <c r="D900" s="62">
        <f>'2. Termes '!C922</f>
        <v>0</v>
      </c>
      <c r="E900" s="82">
        <f>'2. Termes '!F922</f>
        <v>0</v>
      </c>
      <c r="F900" s="63">
        <f>'2. Termes '!G922</f>
        <v>0</v>
      </c>
      <c r="G900" s="80">
        <f>'2. Termes '!H922</f>
        <v>0</v>
      </c>
      <c r="H900" s="80">
        <f>'2. Termes '!I922</f>
        <v>0</v>
      </c>
      <c r="I900" s="64">
        <f>'2. Termes '!J922</f>
        <v>0</v>
      </c>
      <c r="J900" s="65">
        <f>'2. Termes '!U922</f>
        <v>0</v>
      </c>
      <c r="K900" s="70">
        <f>'2. Termes '!V922</f>
        <v>0</v>
      </c>
      <c r="L900" s="66">
        <f>'2. Termes '!W922</f>
        <v>0</v>
      </c>
      <c r="M900" s="66">
        <f>'2. Termes '!Z922</f>
        <v>0</v>
      </c>
      <c r="N900" s="67">
        <f>'2. Termes '!AC922</f>
        <v>0</v>
      </c>
      <c r="O900" s="81">
        <f>'2. Termes '!AJ922</f>
        <v>0</v>
      </c>
      <c r="P900" s="72">
        <f>'2. Termes '!AK922</f>
        <v>0</v>
      </c>
      <c r="Q900" s="71">
        <f>'2. Termes '!AL922</f>
        <v>0</v>
      </c>
      <c r="R900" s="158">
        <f>'2. Termes '!AG922</f>
        <v>0</v>
      </c>
    </row>
    <row r="901" spans="2:18" ht="25" customHeight="1" x14ac:dyDescent="0.35">
      <c r="B901" s="180" t="str">
        <f>IF(ISBLANK(Tableau25[[#This Row],[Date de signature]]),"",UPPER(TEXT(Tableau25[[#This Row],[Date de signature]],"AAAA")))</f>
        <v>1900</v>
      </c>
      <c r="C901" s="180" t="str">
        <f>IF(ISBLANK(Tableau25[[#This Row],[Date de signature]]),"",UPPER(TEXT(Tableau25[[#This Row],[Date de signature]],"mmm")))</f>
        <v>JANV</v>
      </c>
      <c r="D901" s="62">
        <f>'2. Termes '!C923</f>
        <v>0</v>
      </c>
      <c r="E901" s="82">
        <f>'2. Termes '!F923</f>
        <v>0</v>
      </c>
      <c r="F901" s="63">
        <f>'2. Termes '!G923</f>
        <v>0</v>
      </c>
      <c r="G901" s="80">
        <f>'2. Termes '!H923</f>
        <v>0</v>
      </c>
      <c r="H901" s="80">
        <f>'2. Termes '!I923</f>
        <v>0</v>
      </c>
      <c r="I901" s="64">
        <f>'2. Termes '!J923</f>
        <v>0</v>
      </c>
      <c r="J901" s="65">
        <f>'2. Termes '!U923</f>
        <v>0</v>
      </c>
      <c r="K901" s="70">
        <f>'2. Termes '!V923</f>
        <v>0</v>
      </c>
      <c r="L901" s="66">
        <f>'2. Termes '!W923</f>
        <v>0</v>
      </c>
      <c r="M901" s="66">
        <f>'2. Termes '!Z923</f>
        <v>0</v>
      </c>
      <c r="N901" s="67">
        <f>'2. Termes '!AC923</f>
        <v>0</v>
      </c>
      <c r="O901" s="81">
        <f>'2. Termes '!AJ923</f>
        <v>0</v>
      </c>
      <c r="P901" s="72">
        <f>'2. Termes '!AK923</f>
        <v>0</v>
      </c>
      <c r="Q901" s="71">
        <f>'2. Termes '!AL923</f>
        <v>0</v>
      </c>
      <c r="R901" s="158">
        <f>'2. Termes '!AG923</f>
        <v>0</v>
      </c>
    </row>
    <row r="902" spans="2:18" ht="25" customHeight="1" x14ac:dyDescent="0.35">
      <c r="B902" s="180" t="str">
        <f>IF(ISBLANK(Tableau25[[#This Row],[Date de signature]]),"",UPPER(TEXT(Tableau25[[#This Row],[Date de signature]],"AAAA")))</f>
        <v>1900</v>
      </c>
      <c r="C902" s="180" t="str">
        <f>IF(ISBLANK(Tableau25[[#This Row],[Date de signature]]),"",UPPER(TEXT(Tableau25[[#This Row],[Date de signature]],"mmm")))</f>
        <v>JANV</v>
      </c>
      <c r="D902" s="62">
        <f>'2. Termes '!C924</f>
        <v>0</v>
      </c>
      <c r="E902" s="82">
        <f>'2. Termes '!F924</f>
        <v>0</v>
      </c>
      <c r="F902" s="63">
        <f>'2. Termes '!G924</f>
        <v>0</v>
      </c>
      <c r="G902" s="80">
        <f>'2. Termes '!H924</f>
        <v>0</v>
      </c>
      <c r="H902" s="80">
        <f>'2. Termes '!I924</f>
        <v>0</v>
      </c>
      <c r="I902" s="64">
        <f>'2. Termes '!J924</f>
        <v>0</v>
      </c>
      <c r="J902" s="65">
        <f>'2. Termes '!U924</f>
        <v>0</v>
      </c>
      <c r="K902" s="70">
        <f>'2. Termes '!V924</f>
        <v>0</v>
      </c>
      <c r="L902" s="66">
        <f>'2. Termes '!W924</f>
        <v>0</v>
      </c>
      <c r="M902" s="66">
        <f>'2. Termes '!Z924</f>
        <v>0</v>
      </c>
      <c r="N902" s="67">
        <f>'2. Termes '!AC924</f>
        <v>0</v>
      </c>
      <c r="O902" s="81">
        <f>'2. Termes '!AJ924</f>
        <v>0</v>
      </c>
      <c r="P902" s="72">
        <f>'2. Termes '!AK924</f>
        <v>0</v>
      </c>
      <c r="Q902" s="71">
        <f>'2. Termes '!AL924</f>
        <v>0</v>
      </c>
      <c r="R902" s="158">
        <f>'2. Termes '!AG924</f>
        <v>0</v>
      </c>
    </row>
    <row r="903" spans="2:18" ht="25" customHeight="1" x14ac:dyDescent="0.35">
      <c r="B903" s="180" t="str">
        <f>IF(ISBLANK(Tableau25[[#This Row],[Date de signature]]),"",UPPER(TEXT(Tableau25[[#This Row],[Date de signature]],"AAAA")))</f>
        <v>1900</v>
      </c>
      <c r="C903" s="180" t="str">
        <f>IF(ISBLANK(Tableau25[[#This Row],[Date de signature]]),"",UPPER(TEXT(Tableau25[[#This Row],[Date de signature]],"mmm")))</f>
        <v>JANV</v>
      </c>
      <c r="D903" s="62">
        <f>'2. Termes '!C925</f>
        <v>0</v>
      </c>
      <c r="E903" s="82">
        <f>'2. Termes '!F925</f>
        <v>0</v>
      </c>
      <c r="F903" s="63">
        <f>'2. Termes '!G925</f>
        <v>0</v>
      </c>
      <c r="G903" s="80">
        <f>'2. Termes '!H925</f>
        <v>0</v>
      </c>
      <c r="H903" s="80">
        <f>'2. Termes '!I925</f>
        <v>0</v>
      </c>
      <c r="I903" s="64">
        <f>'2. Termes '!J925</f>
        <v>0</v>
      </c>
      <c r="J903" s="65">
        <f>'2. Termes '!U925</f>
        <v>0</v>
      </c>
      <c r="K903" s="70">
        <f>'2. Termes '!V925</f>
        <v>0</v>
      </c>
      <c r="L903" s="66">
        <f>'2. Termes '!W925</f>
        <v>0</v>
      </c>
      <c r="M903" s="66">
        <f>'2. Termes '!Z925</f>
        <v>0</v>
      </c>
      <c r="N903" s="67">
        <f>'2. Termes '!AC925</f>
        <v>0</v>
      </c>
      <c r="O903" s="81">
        <f>'2. Termes '!AJ925</f>
        <v>0</v>
      </c>
      <c r="P903" s="72">
        <f>'2. Termes '!AK925</f>
        <v>0</v>
      </c>
      <c r="Q903" s="71">
        <f>'2. Termes '!AL925</f>
        <v>0</v>
      </c>
      <c r="R903" s="158">
        <f>'2. Termes '!AG925</f>
        <v>0</v>
      </c>
    </row>
    <row r="904" spans="2:18" ht="25" customHeight="1" x14ac:dyDescent="0.35">
      <c r="B904" s="180" t="str">
        <f>IF(ISBLANK(Tableau25[[#This Row],[Date de signature]]),"",UPPER(TEXT(Tableau25[[#This Row],[Date de signature]],"AAAA")))</f>
        <v>1900</v>
      </c>
      <c r="C904" s="180" t="str">
        <f>IF(ISBLANK(Tableau25[[#This Row],[Date de signature]]),"",UPPER(TEXT(Tableau25[[#This Row],[Date de signature]],"mmm")))</f>
        <v>JANV</v>
      </c>
      <c r="D904" s="62">
        <f>'2. Termes '!C926</f>
        <v>0</v>
      </c>
      <c r="E904" s="82">
        <f>'2. Termes '!F926</f>
        <v>0</v>
      </c>
      <c r="F904" s="63">
        <f>'2. Termes '!G926</f>
        <v>0</v>
      </c>
      <c r="G904" s="80">
        <f>'2. Termes '!H926</f>
        <v>0</v>
      </c>
      <c r="H904" s="80">
        <f>'2. Termes '!I926</f>
        <v>0</v>
      </c>
      <c r="I904" s="64">
        <f>'2. Termes '!J926</f>
        <v>0</v>
      </c>
      <c r="J904" s="65">
        <f>'2. Termes '!U926</f>
        <v>0</v>
      </c>
      <c r="K904" s="70">
        <f>'2. Termes '!V926</f>
        <v>0</v>
      </c>
      <c r="L904" s="66">
        <f>'2. Termes '!W926</f>
        <v>0</v>
      </c>
      <c r="M904" s="66">
        <f>'2. Termes '!Z926</f>
        <v>0</v>
      </c>
      <c r="N904" s="67">
        <f>'2. Termes '!AC926</f>
        <v>0</v>
      </c>
      <c r="O904" s="81">
        <f>'2. Termes '!AJ926</f>
        <v>0</v>
      </c>
      <c r="P904" s="72">
        <f>'2. Termes '!AK926</f>
        <v>0</v>
      </c>
      <c r="Q904" s="71">
        <f>'2. Termes '!AL926</f>
        <v>0</v>
      </c>
      <c r="R904" s="158">
        <f>'2. Termes '!AG926</f>
        <v>0</v>
      </c>
    </row>
    <row r="905" spans="2:18" ht="25" customHeight="1" x14ac:dyDescent="0.35">
      <c r="B905" s="180" t="str">
        <f>IF(ISBLANK(Tableau25[[#This Row],[Date de signature]]),"",UPPER(TEXT(Tableau25[[#This Row],[Date de signature]],"AAAA")))</f>
        <v>1900</v>
      </c>
      <c r="C905" s="180" t="str">
        <f>IF(ISBLANK(Tableau25[[#This Row],[Date de signature]]),"",UPPER(TEXT(Tableau25[[#This Row],[Date de signature]],"mmm")))</f>
        <v>JANV</v>
      </c>
      <c r="D905" s="62">
        <f>'2. Termes '!C927</f>
        <v>0</v>
      </c>
      <c r="E905" s="82">
        <f>'2. Termes '!F927</f>
        <v>0</v>
      </c>
      <c r="F905" s="63">
        <f>'2. Termes '!G927</f>
        <v>0</v>
      </c>
      <c r="G905" s="80">
        <f>'2. Termes '!H927</f>
        <v>0</v>
      </c>
      <c r="H905" s="80">
        <f>'2. Termes '!I927</f>
        <v>0</v>
      </c>
      <c r="I905" s="64">
        <f>'2. Termes '!J927</f>
        <v>0</v>
      </c>
      <c r="J905" s="65">
        <f>'2. Termes '!U927</f>
        <v>0</v>
      </c>
      <c r="K905" s="70">
        <f>'2. Termes '!V927</f>
        <v>0</v>
      </c>
      <c r="L905" s="66">
        <f>'2. Termes '!W927</f>
        <v>0</v>
      </c>
      <c r="M905" s="66">
        <f>'2. Termes '!Z927</f>
        <v>0</v>
      </c>
      <c r="N905" s="67">
        <f>'2. Termes '!AC927</f>
        <v>0</v>
      </c>
      <c r="O905" s="81">
        <f>'2. Termes '!AJ927</f>
        <v>0</v>
      </c>
      <c r="P905" s="72">
        <f>'2. Termes '!AK927</f>
        <v>0</v>
      </c>
      <c r="Q905" s="71">
        <f>'2. Termes '!AL927</f>
        <v>0</v>
      </c>
      <c r="R905" s="158">
        <f>'2. Termes '!AG927</f>
        <v>0</v>
      </c>
    </row>
    <row r="906" spans="2:18" ht="25" customHeight="1" x14ac:dyDescent="0.35">
      <c r="B906" s="180" t="str">
        <f>IF(ISBLANK(Tableau25[[#This Row],[Date de signature]]),"",UPPER(TEXT(Tableau25[[#This Row],[Date de signature]],"AAAA")))</f>
        <v>1900</v>
      </c>
      <c r="C906" s="180" t="str">
        <f>IF(ISBLANK(Tableau25[[#This Row],[Date de signature]]),"",UPPER(TEXT(Tableau25[[#This Row],[Date de signature]],"mmm")))</f>
        <v>JANV</v>
      </c>
      <c r="D906" s="62">
        <f>'2. Termes '!C928</f>
        <v>0</v>
      </c>
      <c r="E906" s="82">
        <f>'2. Termes '!F928</f>
        <v>0</v>
      </c>
      <c r="F906" s="63">
        <f>'2. Termes '!G928</f>
        <v>0</v>
      </c>
      <c r="G906" s="80">
        <f>'2. Termes '!H928</f>
        <v>0</v>
      </c>
      <c r="H906" s="80">
        <f>'2. Termes '!I928</f>
        <v>0</v>
      </c>
      <c r="I906" s="64">
        <f>'2. Termes '!J928</f>
        <v>0</v>
      </c>
      <c r="J906" s="65">
        <f>'2. Termes '!U928</f>
        <v>0</v>
      </c>
      <c r="K906" s="70">
        <f>'2. Termes '!V928</f>
        <v>0</v>
      </c>
      <c r="L906" s="66">
        <f>'2. Termes '!W928</f>
        <v>0</v>
      </c>
      <c r="M906" s="66">
        <f>'2. Termes '!Z928</f>
        <v>0</v>
      </c>
      <c r="N906" s="67">
        <f>'2. Termes '!AC928</f>
        <v>0</v>
      </c>
      <c r="O906" s="81">
        <f>'2. Termes '!AJ928</f>
        <v>0</v>
      </c>
      <c r="P906" s="72">
        <f>'2. Termes '!AK928</f>
        <v>0</v>
      </c>
      <c r="Q906" s="71">
        <f>'2. Termes '!AL928</f>
        <v>0</v>
      </c>
      <c r="R906" s="158">
        <f>'2. Termes '!AG928</f>
        <v>0</v>
      </c>
    </row>
    <row r="907" spans="2:18" ht="25" customHeight="1" x14ac:dyDescent="0.35">
      <c r="B907" s="180" t="str">
        <f>IF(ISBLANK(Tableau25[[#This Row],[Date de signature]]),"",UPPER(TEXT(Tableau25[[#This Row],[Date de signature]],"AAAA")))</f>
        <v>1900</v>
      </c>
      <c r="C907" s="180" t="str">
        <f>IF(ISBLANK(Tableau25[[#This Row],[Date de signature]]),"",UPPER(TEXT(Tableau25[[#This Row],[Date de signature]],"mmm")))</f>
        <v>JANV</v>
      </c>
      <c r="D907" s="62">
        <f>'2. Termes '!C929</f>
        <v>0</v>
      </c>
      <c r="E907" s="82">
        <f>'2. Termes '!F929</f>
        <v>0</v>
      </c>
      <c r="F907" s="63">
        <f>'2. Termes '!G929</f>
        <v>0</v>
      </c>
      <c r="G907" s="80">
        <f>'2. Termes '!H929</f>
        <v>0</v>
      </c>
      <c r="H907" s="80">
        <f>'2. Termes '!I929</f>
        <v>0</v>
      </c>
      <c r="I907" s="64">
        <f>'2. Termes '!J929</f>
        <v>0</v>
      </c>
      <c r="J907" s="65">
        <f>'2. Termes '!U929</f>
        <v>0</v>
      </c>
      <c r="K907" s="70">
        <f>'2. Termes '!V929</f>
        <v>0</v>
      </c>
      <c r="L907" s="66">
        <f>'2. Termes '!W929</f>
        <v>0</v>
      </c>
      <c r="M907" s="66">
        <f>'2. Termes '!Z929</f>
        <v>0</v>
      </c>
      <c r="N907" s="67">
        <f>'2. Termes '!AC929</f>
        <v>0</v>
      </c>
      <c r="O907" s="81">
        <f>'2. Termes '!AJ929</f>
        <v>0</v>
      </c>
      <c r="P907" s="72">
        <f>'2. Termes '!AK929</f>
        <v>0</v>
      </c>
      <c r="Q907" s="71">
        <f>'2. Termes '!AL929</f>
        <v>0</v>
      </c>
      <c r="R907" s="158">
        <f>'2. Termes '!AG929</f>
        <v>0</v>
      </c>
    </row>
    <row r="908" spans="2:18" ht="25" customHeight="1" x14ac:dyDescent="0.35">
      <c r="B908" s="180" t="str">
        <f>IF(ISBLANK(Tableau25[[#This Row],[Date de signature]]),"",UPPER(TEXT(Tableau25[[#This Row],[Date de signature]],"AAAA")))</f>
        <v>1900</v>
      </c>
      <c r="C908" s="180" t="str">
        <f>IF(ISBLANK(Tableau25[[#This Row],[Date de signature]]),"",UPPER(TEXT(Tableau25[[#This Row],[Date de signature]],"mmm")))</f>
        <v>JANV</v>
      </c>
      <c r="D908" s="62">
        <f>'2. Termes '!C930</f>
        <v>0</v>
      </c>
      <c r="E908" s="82">
        <f>'2. Termes '!F930</f>
        <v>0</v>
      </c>
      <c r="F908" s="63">
        <f>'2. Termes '!G930</f>
        <v>0</v>
      </c>
      <c r="G908" s="80">
        <f>'2. Termes '!H930</f>
        <v>0</v>
      </c>
      <c r="H908" s="80">
        <f>'2. Termes '!I930</f>
        <v>0</v>
      </c>
      <c r="I908" s="64">
        <f>'2. Termes '!J930</f>
        <v>0</v>
      </c>
      <c r="J908" s="65">
        <f>'2. Termes '!U930</f>
        <v>0</v>
      </c>
      <c r="K908" s="70">
        <f>'2. Termes '!V930</f>
        <v>0</v>
      </c>
      <c r="L908" s="66">
        <f>'2. Termes '!W930</f>
        <v>0</v>
      </c>
      <c r="M908" s="66">
        <f>'2. Termes '!Z930</f>
        <v>0</v>
      </c>
      <c r="N908" s="67">
        <f>'2. Termes '!AC930</f>
        <v>0</v>
      </c>
      <c r="O908" s="81">
        <f>'2. Termes '!AJ930</f>
        <v>0</v>
      </c>
      <c r="P908" s="72">
        <f>'2. Termes '!AK930</f>
        <v>0</v>
      </c>
      <c r="Q908" s="71">
        <f>'2. Termes '!AL930</f>
        <v>0</v>
      </c>
      <c r="R908" s="158">
        <f>'2. Termes '!AG930</f>
        <v>0</v>
      </c>
    </row>
    <row r="909" spans="2:18" ht="25" customHeight="1" x14ac:dyDescent="0.35">
      <c r="B909" s="180" t="str">
        <f>IF(ISBLANK(Tableau25[[#This Row],[Date de signature]]),"",UPPER(TEXT(Tableau25[[#This Row],[Date de signature]],"AAAA")))</f>
        <v>1900</v>
      </c>
      <c r="C909" s="180" t="str">
        <f>IF(ISBLANK(Tableau25[[#This Row],[Date de signature]]),"",UPPER(TEXT(Tableau25[[#This Row],[Date de signature]],"mmm")))</f>
        <v>JANV</v>
      </c>
      <c r="D909" s="62">
        <f>'2. Termes '!C931</f>
        <v>0</v>
      </c>
      <c r="E909" s="82">
        <f>'2. Termes '!F931</f>
        <v>0</v>
      </c>
      <c r="F909" s="63">
        <f>'2. Termes '!G931</f>
        <v>0</v>
      </c>
      <c r="G909" s="80">
        <f>'2. Termes '!H931</f>
        <v>0</v>
      </c>
      <c r="H909" s="80">
        <f>'2. Termes '!I931</f>
        <v>0</v>
      </c>
      <c r="I909" s="64">
        <f>'2. Termes '!J931</f>
        <v>0</v>
      </c>
      <c r="J909" s="65">
        <f>'2. Termes '!U931</f>
        <v>0</v>
      </c>
      <c r="K909" s="70">
        <f>'2. Termes '!V931</f>
        <v>0</v>
      </c>
      <c r="L909" s="66">
        <f>'2. Termes '!W931</f>
        <v>0</v>
      </c>
      <c r="M909" s="66">
        <f>'2. Termes '!Z931</f>
        <v>0</v>
      </c>
      <c r="N909" s="67">
        <f>'2. Termes '!AC931</f>
        <v>0</v>
      </c>
      <c r="O909" s="81">
        <f>'2. Termes '!AJ931</f>
        <v>0</v>
      </c>
      <c r="P909" s="72">
        <f>'2. Termes '!AK931</f>
        <v>0</v>
      </c>
      <c r="Q909" s="71">
        <f>'2. Termes '!AL931</f>
        <v>0</v>
      </c>
      <c r="R909" s="158">
        <f>'2. Termes '!AG931</f>
        <v>0</v>
      </c>
    </row>
    <row r="910" spans="2:18" ht="25" customHeight="1" x14ac:dyDescent="0.35">
      <c r="B910" s="180" t="str">
        <f>IF(ISBLANK(Tableau25[[#This Row],[Date de signature]]),"",UPPER(TEXT(Tableau25[[#This Row],[Date de signature]],"AAAA")))</f>
        <v>1900</v>
      </c>
      <c r="C910" s="180" t="str">
        <f>IF(ISBLANK(Tableau25[[#This Row],[Date de signature]]),"",UPPER(TEXT(Tableau25[[#This Row],[Date de signature]],"mmm")))</f>
        <v>JANV</v>
      </c>
      <c r="D910" s="62">
        <f>'2. Termes '!C932</f>
        <v>0</v>
      </c>
      <c r="E910" s="82">
        <f>'2. Termes '!F932</f>
        <v>0</v>
      </c>
      <c r="F910" s="63">
        <f>'2. Termes '!G932</f>
        <v>0</v>
      </c>
      <c r="G910" s="80">
        <f>'2. Termes '!H932</f>
        <v>0</v>
      </c>
      <c r="H910" s="80">
        <f>'2. Termes '!I932</f>
        <v>0</v>
      </c>
      <c r="I910" s="64">
        <f>'2. Termes '!J932</f>
        <v>0</v>
      </c>
      <c r="J910" s="65">
        <f>'2. Termes '!U932</f>
        <v>0</v>
      </c>
      <c r="K910" s="70">
        <f>'2. Termes '!V932</f>
        <v>0</v>
      </c>
      <c r="L910" s="66">
        <f>'2. Termes '!W932</f>
        <v>0</v>
      </c>
      <c r="M910" s="66">
        <f>'2. Termes '!Z932</f>
        <v>0</v>
      </c>
      <c r="N910" s="67">
        <f>'2. Termes '!AC932</f>
        <v>0</v>
      </c>
      <c r="O910" s="81">
        <f>'2. Termes '!AJ932</f>
        <v>0</v>
      </c>
      <c r="P910" s="72">
        <f>'2. Termes '!AK932</f>
        <v>0</v>
      </c>
      <c r="Q910" s="71">
        <f>'2. Termes '!AL932</f>
        <v>0</v>
      </c>
      <c r="R910" s="158">
        <f>'2. Termes '!AG932</f>
        <v>0</v>
      </c>
    </row>
    <row r="911" spans="2:18" ht="25" customHeight="1" x14ac:dyDescent="0.35">
      <c r="B911" s="180" t="str">
        <f>IF(ISBLANK(Tableau25[[#This Row],[Date de signature]]),"",UPPER(TEXT(Tableau25[[#This Row],[Date de signature]],"AAAA")))</f>
        <v>1900</v>
      </c>
      <c r="C911" s="180" t="str">
        <f>IF(ISBLANK(Tableau25[[#This Row],[Date de signature]]),"",UPPER(TEXT(Tableau25[[#This Row],[Date de signature]],"mmm")))</f>
        <v>JANV</v>
      </c>
      <c r="D911" s="62">
        <f>'2. Termes '!C933</f>
        <v>0</v>
      </c>
      <c r="E911" s="82">
        <f>'2. Termes '!F933</f>
        <v>0</v>
      </c>
      <c r="F911" s="63">
        <f>'2. Termes '!G933</f>
        <v>0</v>
      </c>
      <c r="G911" s="80">
        <f>'2. Termes '!H933</f>
        <v>0</v>
      </c>
      <c r="H911" s="80">
        <f>'2. Termes '!I933</f>
        <v>0</v>
      </c>
      <c r="I911" s="64">
        <f>'2. Termes '!J933</f>
        <v>0</v>
      </c>
      <c r="J911" s="65">
        <f>'2. Termes '!U933</f>
        <v>0</v>
      </c>
      <c r="K911" s="70">
        <f>'2. Termes '!V933</f>
        <v>0</v>
      </c>
      <c r="L911" s="66">
        <f>'2. Termes '!W933</f>
        <v>0</v>
      </c>
      <c r="M911" s="66">
        <f>'2. Termes '!Z933</f>
        <v>0</v>
      </c>
      <c r="N911" s="67">
        <f>'2. Termes '!AC933</f>
        <v>0</v>
      </c>
      <c r="O911" s="81">
        <f>'2. Termes '!AJ933</f>
        <v>0</v>
      </c>
      <c r="P911" s="72">
        <f>'2. Termes '!AK933</f>
        <v>0</v>
      </c>
      <c r="Q911" s="71">
        <f>'2. Termes '!AL933</f>
        <v>0</v>
      </c>
      <c r="R911" s="158">
        <f>'2. Termes '!AG933</f>
        <v>0</v>
      </c>
    </row>
    <row r="912" spans="2:18" ht="25" customHeight="1" x14ac:dyDescent="0.35">
      <c r="B912" s="180" t="str">
        <f>IF(ISBLANK(Tableau25[[#This Row],[Date de signature]]),"",UPPER(TEXT(Tableau25[[#This Row],[Date de signature]],"AAAA")))</f>
        <v>1900</v>
      </c>
      <c r="C912" s="180" t="str">
        <f>IF(ISBLANK(Tableau25[[#This Row],[Date de signature]]),"",UPPER(TEXT(Tableau25[[#This Row],[Date de signature]],"mmm")))</f>
        <v>JANV</v>
      </c>
      <c r="D912" s="62">
        <f>'2. Termes '!C934</f>
        <v>0</v>
      </c>
      <c r="E912" s="82">
        <f>'2. Termes '!F934</f>
        <v>0</v>
      </c>
      <c r="F912" s="63">
        <f>'2. Termes '!G934</f>
        <v>0</v>
      </c>
      <c r="G912" s="80">
        <f>'2. Termes '!H934</f>
        <v>0</v>
      </c>
      <c r="H912" s="80">
        <f>'2. Termes '!I934</f>
        <v>0</v>
      </c>
      <c r="I912" s="64">
        <f>'2. Termes '!J934</f>
        <v>0</v>
      </c>
      <c r="J912" s="65">
        <f>'2. Termes '!U934</f>
        <v>0</v>
      </c>
      <c r="K912" s="70">
        <f>'2. Termes '!V934</f>
        <v>0</v>
      </c>
      <c r="L912" s="66">
        <f>'2. Termes '!W934</f>
        <v>0</v>
      </c>
      <c r="M912" s="66">
        <f>'2. Termes '!Z934</f>
        <v>0</v>
      </c>
      <c r="N912" s="67">
        <f>'2. Termes '!AC934</f>
        <v>0</v>
      </c>
      <c r="O912" s="81">
        <f>'2. Termes '!AJ934</f>
        <v>0</v>
      </c>
      <c r="P912" s="72">
        <f>'2. Termes '!AK934</f>
        <v>0</v>
      </c>
      <c r="Q912" s="71">
        <f>'2. Termes '!AL934</f>
        <v>0</v>
      </c>
      <c r="R912" s="158">
        <f>'2. Termes '!AG934</f>
        <v>0</v>
      </c>
    </row>
    <row r="913" spans="2:18" ht="25" customHeight="1" x14ac:dyDescent="0.35">
      <c r="B913" s="180" t="str">
        <f>IF(ISBLANK(Tableau25[[#This Row],[Date de signature]]),"",UPPER(TEXT(Tableau25[[#This Row],[Date de signature]],"AAAA")))</f>
        <v>1900</v>
      </c>
      <c r="C913" s="180" t="str">
        <f>IF(ISBLANK(Tableau25[[#This Row],[Date de signature]]),"",UPPER(TEXT(Tableau25[[#This Row],[Date de signature]],"mmm")))</f>
        <v>JANV</v>
      </c>
      <c r="D913" s="62">
        <f>'2. Termes '!C935</f>
        <v>0</v>
      </c>
      <c r="E913" s="82">
        <f>'2. Termes '!F935</f>
        <v>0</v>
      </c>
      <c r="F913" s="63">
        <f>'2. Termes '!G935</f>
        <v>0</v>
      </c>
      <c r="G913" s="80">
        <f>'2. Termes '!H935</f>
        <v>0</v>
      </c>
      <c r="H913" s="80">
        <f>'2. Termes '!I935</f>
        <v>0</v>
      </c>
      <c r="I913" s="64">
        <f>'2. Termes '!J935</f>
        <v>0</v>
      </c>
      <c r="J913" s="65">
        <f>'2. Termes '!U935</f>
        <v>0</v>
      </c>
      <c r="K913" s="70">
        <f>'2. Termes '!V935</f>
        <v>0</v>
      </c>
      <c r="L913" s="66">
        <f>'2. Termes '!W935</f>
        <v>0</v>
      </c>
      <c r="M913" s="66">
        <f>'2. Termes '!Z935</f>
        <v>0</v>
      </c>
      <c r="N913" s="67">
        <f>'2. Termes '!AC935</f>
        <v>0</v>
      </c>
      <c r="O913" s="81">
        <f>'2. Termes '!AJ935</f>
        <v>0</v>
      </c>
      <c r="P913" s="72">
        <f>'2. Termes '!AK935</f>
        <v>0</v>
      </c>
      <c r="Q913" s="71">
        <f>'2. Termes '!AL935</f>
        <v>0</v>
      </c>
      <c r="R913" s="158">
        <f>'2. Termes '!AG935</f>
        <v>0</v>
      </c>
    </row>
    <row r="914" spans="2:18" ht="25" customHeight="1" x14ac:dyDescent="0.35">
      <c r="B914" s="180" t="str">
        <f>IF(ISBLANK(Tableau25[[#This Row],[Date de signature]]),"",UPPER(TEXT(Tableau25[[#This Row],[Date de signature]],"AAAA")))</f>
        <v>1900</v>
      </c>
      <c r="C914" s="180" t="str">
        <f>IF(ISBLANK(Tableau25[[#This Row],[Date de signature]]),"",UPPER(TEXT(Tableau25[[#This Row],[Date de signature]],"mmm")))</f>
        <v>JANV</v>
      </c>
      <c r="D914" s="62">
        <f>'2. Termes '!C936</f>
        <v>0</v>
      </c>
      <c r="E914" s="82">
        <f>'2. Termes '!F936</f>
        <v>0</v>
      </c>
      <c r="F914" s="63">
        <f>'2. Termes '!G936</f>
        <v>0</v>
      </c>
      <c r="G914" s="80">
        <f>'2. Termes '!H936</f>
        <v>0</v>
      </c>
      <c r="H914" s="80">
        <f>'2. Termes '!I936</f>
        <v>0</v>
      </c>
      <c r="I914" s="64">
        <f>'2. Termes '!J936</f>
        <v>0</v>
      </c>
      <c r="J914" s="65">
        <f>'2. Termes '!U936</f>
        <v>0</v>
      </c>
      <c r="K914" s="70">
        <f>'2. Termes '!V936</f>
        <v>0</v>
      </c>
      <c r="L914" s="66">
        <f>'2. Termes '!W936</f>
        <v>0</v>
      </c>
      <c r="M914" s="66">
        <f>'2. Termes '!Z936</f>
        <v>0</v>
      </c>
      <c r="N914" s="67">
        <f>'2. Termes '!AC936</f>
        <v>0</v>
      </c>
      <c r="O914" s="81">
        <f>'2. Termes '!AJ936</f>
        <v>0</v>
      </c>
      <c r="P914" s="72">
        <f>'2. Termes '!AK936</f>
        <v>0</v>
      </c>
      <c r="Q914" s="71">
        <f>'2. Termes '!AL936</f>
        <v>0</v>
      </c>
      <c r="R914" s="158">
        <f>'2. Termes '!AG936</f>
        <v>0</v>
      </c>
    </row>
    <row r="915" spans="2:18" ht="25" customHeight="1" x14ac:dyDescent="0.35">
      <c r="B915" s="180" t="str">
        <f>IF(ISBLANK(Tableau25[[#This Row],[Date de signature]]),"",UPPER(TEXT(Tableau25[[#This Row],[Date de signature]],"AAAA")))</f>
        <v>1900</v>
      </c>
      <c r="C915" s="180" t="str">
        <f>IF(ISBLANK(Tableau25[[#This Row],[Date de signature]]),"",UPPER(TEXT(Tableau25[[#This Row],[Date de signature]],"mmm")))</f>
        <v>JANV</v>
      </c>
      <c r="D915" s="62">
        <f>'2. Termes '!C937</f>
        <v>0</v>
      </c>
      <c r="E915" s="82">
        <f>'2. Termes '!F937</f>
        <v>0</v>
      </c>
      <c r="F915" s="63">
        <f>'2. Termes '!G937</f>
        <v>0</v>
      </c>
      <c r="G915" s="80">
        <f>'2. Termes '!H937</f>
        <v>0</v>
      </c>
      <c r="H915" s="80">
        <f>'2. Termes '!I937</f>
        <v>0</v>
      </c>
      <c r="I915" s="64">
        <f>'2. Termes '!J937</f>
        <v>0</v>
      </c>
      <c r="J915" s="65">
        <f>'2. Termes '!U937</f>
        <v>0</v>
      </c>
      <c r="K915" s="70">
        <f>'2. Termes '!V937</f>
        <v>0</v>
      </c>
      <c r="L915" s="66">
        <f>'2. Termes '!W937</f>
        <v>0</v>
      </c>
      <c r="M915" s="66">
        <f>'2. Termes '!Z937</f>
        <v>0</v>
      </c>
      <c r="N915" s="67">
        <f>'2. Termes '!AC937</f>
        <v>0</v>
      </c>
      <c r="O915" s="81">
        <f>'2. Termes '!AJ937</f>
        <v>0</v>
      </c>
      <c r="P915" s="72">
        <f>'2. Termes '!AK937</f>
        <v>0</v>
      </c>
      <c r="Q915" s="71">
        <f>'2. Termes '!AL937</f>
        <v>0</v>
      </c>
      <c r="R915" s="158">
        <f>'2. Termes '!AG937</f>
        <v>0</v>
      </c>
    </row>
    <row r="916" spans="2:18" ht="25" customHeight="1" x14ac:dyDescent="0.35">
      <c r="B916" s="180" t="str">
        <f>IF(ISBLANK(Tableau25[[#This Row],[Date de signature]]),"",UPPER(TEXT(Tableau25[[#This Row],[Date de signature]],"AAAA")))</f>
        <v>1900</v>
      </c>
      <c r="C916" s="180" t="str">
        <f>IF(ISBLANK(Tableau25[[#This Row],[Date de signature]]),"",UPPER(TEXT(Tableau25[[#This Row],[Date de signature]],"mmm")))</f>
        <v>JANV</v>
      </c>
      <c r="D916" s="62">
        <f>'2. Termes '!C938</f>
        <v>0</v>
      </c>
      <c r="E916" s="82">
        <f>'2. Termes '!F938</f>
        <v>0</v>
      </c>
      <c r="F916" s="63">
        <f>'2. Termes '!G938</f>
        <v>0</v>
      </c>
      <c r="G916" s="80">
        <f>'2. Termes '!H938</f>
        <v>0</v>
      </c>
      <c r="H916" s="80">
        <f>'2. Termes '!I938</f>
        <v>0</v>
      </c>
      <c r="I916" s="64">
        <f>'2. Termes '!J938</f>
        <v>0</v>
      </c>
      <c r="J916" s="65">
        <f>'2. Termes '!U938</f>
        <v>0</v>
      </c>
      <c r="K916" s="70">
        <f>'2. Termes '!V938</f>
        <v>0</v>
      </c>
      <c r="L916" s="66">
        <f>'2. Termes '!W938</f>
        <v>0</v>
      </c>
      <c r="M916" s="66">
        <f>'2. Termes '!Z938</f>
        <v>0</v>
      </c>
      <c r="N916" s="67">
        <f>'2. Termes '!AC938</f>
        <v>0</v>
      </c>
      <c r="O916" s="81">
        <f>'2. Termes '!AJ938</f>
        <v>0</v>
      </c>
      <c r="P916" s="72">
        <f>'2. Termes '!AK938</f>
        <v>0</v>
      </c>
      <c r="Q916" s="71">
        <f>'2. Termes '!AL938</f>
        <v>0</v>
      </c>
      <c r="R916" s="158">
        <f>'2. Termes '!AG938</f>
        <v>0</v>
      </c>
    </row>
    <row r="917" spans="2:18" ht="25" customHeight="1" x14ac:dyDescent="0.35">
      <c r="B917" s="180" t="str">
        <f>IF(ISBLANK(Tableau25[[#This Row],[Date de signature]]),"",UPPER(TEXT(Tableau25[[#This Row],[Date de signature]],"AAAA")))</f>
        <v>1900</v>
      </c>
      <c r="C917" s="180" t="str">
        <f>IF(ISBLANK(Tableau25[[#This Row],[Date de signature]]),"",UPPER(TEXT(Tableau25[[#This Row],[Date de signature]],"mmm")))</f>
        <v>JANV</v>
      </c>
      <c r="D917" s="62">
        <f>'2. Termes '!C939</f>
        <v>0</v>
      </c>
      <c r="E917" s="82">
        <f>'2. Termes '!F939</f>
        <v>0</v>
      </c>
      <c r="F917" s="63">
        <f>'2. Termes '!G939</f>
        <v>0</v>
      </c>
      <c r="G917" s="80">
        <f>'2. Termes '!H939</f>
        <v>0</v>
      </c>
      <c r="H917" s="80">
        <f>'2. Termes '!I939</f>
        <v>0</v>
      </c>
      <c r="I917" s="64">
        <f>'2. Termes '!J939</f>
        <v>0</v>
      </c>
      <c r="J917" s="65">
        <f>'2. Termes '!U939</f>
        <v>0</v>
      </c>
      <c r="K917" s="70">
        <f>'2. Termes '!V939</f>
        <v>0</v>
      </c>
      <c r="L917" s="66">
        <f>'2. Termes '!W939</f>
        <v>0</v>
      </c>
      <c r="M917" s="66">
        <f>'2. Termes '!Z939</f>
        <v>0</v>
      </c>
      <c r="N917" s="67">
        <f>'2. Termes '!AC939</f>
        <v>0</v>
      </c>
      <c r="O917" s="81">
        <f>'2. Termes '!AJ939</f>
        <v>0</v>
      </c>
      <c r="P917" s="72">
        <f>'2. Termes '!AK939</f>
        <v>0</v>
      </c>
      <c r="Q917" s="71">
        <f>'2. Termes '!AL939</f>
        <v>0</v>
      </c>
      <c r="R917" s="158">
        <f>'2. Termes '!AG939</f>
        <v>0</v>
      </c>
    </row>
    <row r="918" spans="2:18" ht="25" customHeight="1" x14ac:dyDescent="0.35">
      <c r="B918" s="180" t="str">
        <f>IF(ISBLANK(Tableau25[[#This Row],[Date de signature]]),"",UPPER(TEXT(Tableau25[[#This Row],[Date de signature]],"AAAA")))</f>
        <v>1900</v>
      </c>
      <c r="C918" s="180" t="str">
        <f>IF(ISBLANK(Tableau25[[#This Row],[Date de signature]]),"",UPPER(TEXT(Tableau25[[#This Row],[Date de signature]],"mmm")))</f>
        <v>JANV</v>
      </c>
      <c r="D918" s="62">
        <f>'2. Termes '!C940</f>
        <v>0</v>
      </c>
      <c r="E918" s="82">
        <f>'2. Termes '!F940</f>
        <v>0</v>
      </c>
      <c r="F918" s="63">
        <f>'2. Termes '!G940</f>
        <v>0</v>
      </c>
      <c r="G918" s="80">
        <f>'2. Termes '!H940</f>
        <v>0</v>
      </c>
      <c r="H918" s="80">
        <f>'2. Termes '!I940</f>
        <v>0</v>
      </c>
      <c r="I918" s="64">
        <f>'2. Termes '!J940</f>
        <v>0</v>
      </c>
      <c r="J918" s="65">
        <f>'2. Termes '!U940</f>
        <v>0</v>
      </c>
      <c r="K918" s="70">
        <f>'2. Termes '!V940</f>
        <v>0</v>
      </c>
      <c r="L918" s="66">
        <f>'2. Termes '!W940</f>
        <v>0</v>
      </c>
      <c r="M918" s="66">
        <f>'2. Termes '!Z940</f>
        <v>0</v>
      </c>
      <c r="N918" s="67">
        <f>'2. Termes '!AC940</f>
        <v>0</v>
      </c>
      <c r="O918" s="81">
        <f>'2. Termes '!AJ940</f>
        <v>0</v>
      </c>
      <c r="P918" s="72">
        <f>'2. Termes '!AK940</f>
        <v>0</v>
      </c>
      <c r="Q918" s="71">
        <f>'2. Termes '!AL940</f>
        <v>0</v>
      </c>
      <c r="R918" s="158">
        <f>'2. Termes '!AG940</f>
        <v>0</v>
      </c>
    </row>
    <row r="919" spans="2:18" ht="25" customHeight="1" x14ac:dyDescent="0.35">
      <c r="B919" s="180" t="str">
        <f>IF(ISBLANK(Tableau25[[#This Row],[Date de signature]]),"",UPPER(TEXT(Tableau25[[#This Row],[Date de signature]],"AAAA")))</f>
        <v>1900</v>
      </c>
      <c r="C919" s="180" t="str">
        <f>IF(ISBLANK(Tableau25[[#This Row],[Date de signature]]),"",UPPER(TEXT(Tableau25[[#This Row],[Date de signature]],"mmm")))</f>
        <v>JANV</v>
      </c>
      <c r="D919" s="62">
        <f>'2. Termes '!C941</f>
        <v>0</v>
      </c>
      <c r="E919" s="82">
        <f>'2. Termes '!F941</f>
        <v>0</v>
      </c>
      <c r="F919" s="63">
        <f>'2. Termes '!G941</f>
        <v>0</v>
      </c>
      <c r="G919" s="80">
        <f>'2. Termes '!H941</f>
        <v>0</v>
      </c>
      <c r="H919" s="80">
        <f>'2. Termes '!I941</f>
        <v>0</v>
      </c>
      <c r="I919" s="64">
        <f>'2. Termes '!J941</f>
        <v>0</v>
      </c>
      <c r="J919" s="65">
        <f>'2. Termes '!U941</f>
        <v>0</v>
      </c>
      <c r="K919" s="70">
        <f>'2. Termes '!V941</f>
        <v>0</v>
      </c>
      <c r="L919" s="66">
        <f>'2. Termes '!W941</f>
        <v>0</v>
      </c>
      <c r="M919" s="66">
        <f>'2. Termes '!Z941</f>
        <v>0</v>
      </c>
      <c r="N919" s="67">
        <f>'2. Termes '!AC941</f>
        <v>0</v>
      </c>
      <c r="O919" s="81">
        <f>'2. Termes '!AJ941</f>
        <v>0</v>
      </c>
      <c r="P919" s="72">
        <f>'2. Termes '!AK941</f>
        <v>0</v>
      </c>
      <c r="Q919" s="71">
        <f>'2. Termes '!AL941</f>
        <v>0</v>
      </c>
      <c r="R919" s="158">
        <f>'2. Termes '!AG941</f>
        <v>0</v>
      </c>
    </row>
    <row r="920" spans="2:18" ht="25" customHeight="1" x14ac:dyDescent="0.35">
      <c r="B920" s="180" t="str">
        <f>IF(ISBLANK(Tableau25[[#This Row],[Date de signature]]),"",UPPER(TEXT(Tableau25[[#This Row],[Date de signature]],"AAAA")))</f>
        <v>1900</v>
      </c>
      <c r="C920" s="180" t="str">
        <f>IF(ISBLANK(Tableau25[[#This Row],[Date de signature]]),"",UPPER(TEXT(Tableau25[[#This Row],[Date de signature]],"mmm")))</f>
        <v>JANV</v>
      </c>
      <c r="D920" s="62">
        <f>'2. Termes '!C942</f>
        <v>0</v>
      </c>
      <c r="E920" s="82">
        <f>'2. Termes '!F942</f>
        <v>0</v>
      </c>
      <c r="F920" s="63">
        <f>'2. Termes '!G942</f>
        <v>0</v>
      </c>
      <c r="G920" s="80">
        <f>'2. Termes '!H942</f>
        <v>0</v>
      </c>
      <c r="H920" s="80">
        <f>'2. Termes '!I942</f>
        <v>0</v>
      </c>
      <c r="I920" s="64">
        <f>'2. Termes '!J942</f>
        <v>0</v>
      </c>
      <c r="J920" s="65">
        <f>'2. Termes '!U942</f>
        <v>0</v>
      </c>
      <c r="K920" s="70">
        <f>'2. Termes '!V942</f>
        <v>0</v>
      </c>
      <c r="L920" s="66">
        <f>'2. Termes '!W942</f>
        <v>0</v>
      </c>
      <c r="M920" s="66">
        <f>'2. Termes '!Z942</f>
        <v>0</v>
      </c>
      <c r="N920" s="67">
        <f>'2. Termes '!AC942</f>
        <v>0</v>
      </c>
      <c r="O920" s="81">
        <f>'2. Termes '!AJ942</f>
        <v>0</v>
      </c>
      <c r="P920" s="72">
        <f>'2. Termes '!AK942</f>
        <v>0</v>
      </c>
      <c r="Q920" s="71">
        <f>'2. Termes '!AL942</f>
        <v>0</v>
      </c>
      <c r="R920" s="158">
        <f>'2. Termes '!AG942</f>
        <v>0</v>
      </c>
    </row>
    <row r="921" spans="2:18" ht="25" customHeight="1" x14ac:dyDescent="0.35">
      <c r="B921" s="180" t="str">
        <f>IF(ISBLANK(Tableau25[[#This Row],[Date de signature]]),"",UPPER(TEXT(Tableau25[[#This Row],[Date de signature]],"AAAA")))</f>
        <v>1900</v>
      </c>
      <c r="C921" s="180" t="str">
        <f>IF(ISBLANK(Tableau25[[#This Row],[Date de signature]]),"",UPPER(TEXT(Tableau25[[#This Row],[Date de signature]],"mmm")))</f>
        <v>JANV</v>
      </c>
      <c r="D921" s="62">
        <f>'2. Termes '!C943</f>
        <v>0</v>
      </c>
      <c r="E921" s="82">
        <f>'2. Termes '!F943</f>
        <v>0</v>
      </c>
      <c r="F921" s="63">
        <f>'2. Termes '!G943</f>
        <v>0</v>
      </c>
      <c r="G921" s="80">
        <f>'2. Termes '!H943</f>
        <v>0</v>
      </c>
      <c r="H921" s="80">
        <f>'2. Termes '!I943</f>
        <v>0</v>
      </c>
      <c r="I921" s="64">
        <f>'2. Termes '!J943</f>
        <v>0</v>
      </c>
      <c r="J921" s="65">
        <f>'2. Termes '!U943</f>
        <v>0</v>
      </c>
      <c r="K921" s="70">
        <f>'2. Termes '!V943</f>
        <v>0</v>
      </c>
      <c r="L921" s="66">
        <f>'2. Termes '!W943</f>
        <v>0</v>
      </c>
      <c r="M921" s="66">
        <f>'2. Termes '!Z943</f>
        <v>0</v>
      </c>
      <c r="N921" s="67">
        <f>'2. Termes '!AC943</f>
        <v>0</v>
      </c>
      <c r="O921" s="81">
        <f>'2. Termes '!AJ943</f>
        <v>0</v>
      </c>
      <c r="P921" s="72">
        <f>'2. Termes '!AK943</f>
        <v>0</v>
      </c>
      <c r="Q921" s="71">
        <f>'2. Termes '!AL943</f>
        <v>0</v>
      </c>
      <c r="R921" s="158">
        <f>'2. Termes '!AG943</f>
        <v>0</v>
      </c>
    </row>
    <row r="922" spans="2:18" ht="25" customHeight="1" x14ac:dyDescent="0.35">
      <c r="B922" s="180" t="str">
        <f>IF(ISBLANK(Tableau25[[#This Row],[Date de signature]]),"",UPPER(TEXT(Tableau25[[#This Row],[Date de signature]],"AAAA")))</f>
        <v>1900</v>
      </c>
      <c r="C922" s="180" t="str">
        <f>IF(ISBLANK(Tableau25[[#This Row],[Date de signature]]),"",UPPER(TEXT(Tableau25[[#This Row],[Date de signature]],"mmm")))</f>
        <v>JANV</v>
      </c>
      <c r="D922" s="62">
        <f>'2. Termes '!C944</f>
        <v>0</v>
      </c>
      <c r="E922" s="82">
        <f>'2. Termes '!F944</f>
        <v>0</v>
      </c>
      <c r="F922" s="63">
        <f>'2. Termes '!G944</f>
        <v>0</v>
      </c>
      <c r="G922" s="80">
        <f>'2. Termes '!H944</f>
        <v>0</v>
      </c>
      <c r="H922" s="80">
        <f>'2. Termes '!I944</f>
        <v>0</v>
      </c>
      <c r="I922" s="64">
        <f>'2. Termes '!J944</f>
        <v>0</v>
      </c>
      <c r="J922" s="65">
        <f>'2. Termes '!U944</f>
        <v>0</v>
      </c>
      <c r="K922" s="70">
        <f>'2. Termes '!V944</f>
        <v>0</v>
      </c>
      <c r="L922" s="66">
        <f>'2. Termes '!W944</f>
        <v>0</v>
      </c>
      <c r="M922" s="66">
        <f>'2. Termes '!Z944</f>
        <v>0</v>
      </c>
      <c r="N922" s="67">
        <f>'2. Termes '!AC944</f>
        <v>0</v>
      </c>
      <c r="O922" s="81">
        <f>'2. Termes '!AJ944</f>
        <v>0</v>
      </c>
      <c r="P922" s="72">
        <f>'2. Termes '!AK944</f>
        <v>0</v>
      </c>
      <c r="Q922" s="71">
        <f>'2. Termes '!AL944</f>
        <v>0</v>
      </c>
      <c r="R922" s="158">
        <f>'2. Termes '!AG944</f>
        <v>0</v>
      </c>
    </row>
    <row r="923" spans="2:18" ht="25" customHeight="1" x14ac:dyDescent="0.35">
      <c r="B923" s="180" t="str">
        <f>IF(ISBLANK(Tableau25[[#This Row],[Date de signature]]),"",UPPER(TEXT(Tableau25[[#This Row],[Date de signature]],"AAAA")))</f>
        <v>1900</v>
      </c>
      <c r="C923" s="180" t="str">
        <f>IF(ISBLANK(Tableau25[[#This Row],[Date de signature]]),"",UPPER(TEXT(Tableau25[[#This Row],[Date de signature]],"mmm")))</f>
        <v>JANV</v>
      </c>
      <c r="D923" s="62">
        <f>'2. Termes '!C945</f>
        <v>0</v>
      </c>
      <c r="E923" s="82">
        <f>'2. Termes '!F945</f>
        <v>0</v>
      </c>
      <c r="F923" s="63">
        <f>'2. Termes '!G945</f>
        <v>0</v>
      </c>
      <c r="G923" s="80">
        <f>'2. Termes '!H945</f>
        <v>0</v>
      </c>
      <c r="H923" s="80">
        <f>'2. Termes '!I945</f>
        <v>0</v>
      </c>
      <c r="I923" s="64">
        <f>'2. Termes '!J945</f>
        <v>0</v>
      </c>
      <c r="J923" s="65">
        <f>'2. Termes '!U945</f>
        <v>0</v>
      </c>
      <c r="K923" s="70">
        <f>'2. Termes '!V945</f>
        <v>0</v>
      </c>
      <c r="L923" s="66">
        <f>'2. Termes '!W945</f>
        <v>0</v>
      </c>
      <c r="M923" s="66">
        <f>'2. Termes '!Z945</f>
        <v>0</v>
      </c>
      <c r="N923" s="67">
        <f>'2. Termes '!AC945</f>
        <v>0</v>
      </c>
      <c r="O923" s="81">
        <f>'2. Termes '!AJ945</f>
        <v>0</v>
      </c>
      <c r="P923" s="72">
        <f>'2. Termes '!AK945</f>
        <v>0</v>
      </c>
      <c r="Q923" s="71">
        <f>'2. Termes '!AL945</f>
        <v>0</v>
      </c>
      <c r="R923" s="158">
        <f>'2. Termes '!AG945</f>
        <v>0</v>
      </c>
    </row>
    <row r="924" spans="2:18" ht="25" customHeight="1" x14ac:dyDescent="0.35">
      <c r="B924" s="180" t="str">
        <f>IF(ISBLANK(Tableau25[[#This Row],[Date de signature]]),"",UPPER(TEXT(Tableau25[[#This Row],[Date de signature]],"AAAA")))</f>
        <v>1900</v>
      </c>
      <c r="C924" s="180" t="str">
        <f>IF(ISBLANK(Tableau25[[#This Row],[Date de signature]]),"",UPPER(TEXT(Tableau25[[#This Row],[Date de signature]],"mmm")))</f>
        <v>JANV</v>
      </c>
      <c r="D924" s="62">
        <f>'2. Termes '!C946</f>
        <v>0</v>
      </c>
      <c r="E924" s="82">
        <f>'2. Termes '!F946</f>
        <v>0</v>
      </c>
      <c r="F924" s="63">
        <f>'2. Termes '!G946</f>
        <v>0</v>
      </c>
      <c r="G924" s="80">
        <f>'2. Termes '!H946</f>
        <v>0</v>
      </c>
      <c r="H924" s="80">
        <f>'2. Termes '!I946</f>
        <v>0</v>
      </c>
      <c r="I924" s="64">
        <f>'2. Termes '!J946</f>
        <v>0</v>
      </c>
      <c r="J924" s="65">
        <f>'2. Termes '!U946</f>
        <v>0</v>
      </c>
      <c r="K924" s="70">
        <f>'2. Termes '!V946</f>
        <v>0</v>
      </c>
      <c r="L924" s="66">
        <f>'2. Termes '!W946</f>
        <v>0</v>
      </c>
      <c r="M924" s="66">
        <f>'2. Termes '!Z946</f>
        <v>0</v>
      </c>
      <c r="N924" s="67">
        <f>'2. Termes '!AC946</f>
        <v>0</v>
      </c>
      <c r="O924" s="81">
        <f>'2. Termes '!AJ946</f>
        <v>0</v>
      </c>
      <c r="P924" s="72">
        <f>'2. Termes '!AK946</f>
        <v>0</v>
      </c>
      <c r="Q924" s="71">
        <f>'2. Termes '!AL946</f>
        <v>0</v>
      </c>
      <c r="R924" s="158">
        <f>'2. Termes '!AG946</f>
        <v>0</v>
      </c>
    </row>
    <row r="925" spans="2:18" ht="25" customHeight="1" x14ac:dyDescent="0.35">
      <c r="B925" s="180" t="str">
        <f>IF(ISBLANK(Tableau25[[#This Row],[Date de signature]]),"",UPPER(TEXT(Tableau25[[#This Row],[Date de signature]],"AAAA")))</f>
        <v>1900</v>
      </c>
      <c r="C925" s="180" t="str">
        <f>IF(ISBLANK(Tableau25[[#This Row],[Date de signature]]),"",UPPER(TEXT(Tableau25[[#This Row],[Date de signature]],"mmm")))</f>
        <v>JANV</v>
      </c>
      <c r="D925" s="62">
        <f>'2. Termes '!C947</f>
        <v>0</v>
      </c>
      <c r="E925" s="82">
        <f>'2. Termes '!F947</f>
        <v>0</v>
      </c>
      <c r="F925" s="63">
        <f>'2. Termes '!G947</f>
        <v>0</v>
      </c>
      <c r="G925" s="80">
        <f>'2. Termes '!H947</f>
        <v>0</v>
      </c>
      <c r="H925" s="80">
        <f>'2. Termes '!I947</f>
        <v>0</v>
      </c>
      <c r="I925" s="64">
        <f>'2. Termes '!J947</f>
        <v>0</v>
      </c>
      <c r="J925" s="65">
        <f>'2. Termes '!U947</f>
        <v>0</v>
      </c>
      <c r="K925" s="70">
        <f>'2. Termes '!V947</f>
        <v>0</v>
      </c>
      <c r="L925" s="66">
        <f>'2. Termes '!W947</f>
        <v>0</v>
      </c>
      <c r="M925" s="66">
        <f>'2. Termes '!Z947</f>
        <v>0</v>
      </c>
      <c r="N925" s="67">
        <f>'2. Termes '!AC947</f>
        <v>0</v>
      </c>
      <c r="O925" s="81">
        <f>'2. Termes '!AJ947</f>
        <v>0</v>
      </c>
      <c r="P925" s="72">
        <f>'2. Termes '!AK947</f>
        <v>0</v>
      </c>
      <c r="Q925" s="71">
        <f>'2. Termes '!AL947</f>
        <v>0</v>
      </c>
      <c r="R925" s="158">
        <f>'2. Termes '!AG947</f>
        <v>0</v>
      </c>
    </row>
    <row r="926" spans="2:18" ht="25" customHeight="1" x14ac:dyDescent="0.35">
      <c r="B926" s="180" t="str">
        <f>IF(ISBLANK(Tableau25[[#This Row],[Date de signature]]),"",UPPER(TEXT(Tableau25[[#This Row],[Date de signature]],"AAAA")))</f>
        <v>1900</v>
      </c>
      <c r="C926" s="180" t="str">
        <f>IF(ISBLANK(Tableau25[[#This Row],[Date de signature]]),"",UPPER(TEXT(Tableau25[[#This Row],[Date de signature]],"mmm")))</f>
        <v>JANV</v>
      </c>
      <c r="D926" s="62">
        <f>'2. Termes '!C948</f>
        <v>0</v>
      </c>
      <c r="E926" s="82">
        <f>'2. Termes '!F948</f>
        <v>0</v>
      </c>
      <c r="F926" s="63">
        <f>'2. Termes '!G948</f>
        <v>0</v>
      </c>
      <c r="G926" s="80">
        <f>'2. Termes '!H948</f>
        <v>0</v>
      </c>
      <c r="H926" s="80">
        <f>'2. Termes '!I948</f>
        <v>0</v>
      </c>
      <c r="I926" s="64">
        <f>'2. Termes '!J948</f>
        <v>0</v>
      </c>
      <c r="J926" s="65">
        <f>'2. Termes '!U948</f>
        <v>0</v>
      </c>
      <c r="K926" s="70">
        <f>'2. Termes '!V948</f>
        <v>0</v>
      </c>
      <c r="L926" s="66">
        <f>'2. Termes '!W948</f>
        <v>0</v>
      </c>
      <c r="M926" s="66">
        <f>'2. Termes '!Z948</f>
        <v>0</v>
      </c>
      <c r="N926" s="67">
        <f>'2. Termes '!AC948</f>
        <v>0</v>
      </c>
      <c r="O926" s="81">
        <f>'2. Termes '!AJ948</f>
        <v>0</v>
      </c>
      <c r="P926" s="72">
        <f>'2. Termes '!AK948</f>
        <v>0</v>
      </c>
      <c r="Q926" s="71">
        <f>'2. Termes '!AL948</f>
        <v>0</v>
      </c>
      <c r="R926" s="158">
        <f>'2. Termes '!AG948</f>
        <v>0</v>
      </c>
    </row>
    <row r="927" spans="2:18" ht="25" customHeight="1" x14ac:dyDescent="0.35">
      <c r="B927" s="180" t="str">
        <f>IF(ISBLANK(Tableau25[[#This Row],[Date de signature]]),"",UPPER(TEXT(Tableau25[[#This Row],[Date de signature]],"AAAA")))</f>
        <v>1900</v>
      </c>
      <c r="C927" s="180" t="str">
        <f>IF(ISBLANK(Tableau25[[#This Row],[Date de signature]]),"",UPPER(TEXT(Tableau25[[#This Row],[Date de signature]],"mmm")))</f>
        <v>JANV</v>
      </c>
      <c r="D927" s="62">
        <f>'2. Termes '!C949</f>
        <v>0</v>
      </c>
      <c r="E927" s="82">
        <f>'2. Termes '!F949</f>
        <v>0</v>
      </c>
      <c r="F927" s="63">
        <f>'2. Termes '!G949</f>
        <v>0</v>
      </c>
      <c r="G927" s="80">
        <f>'2. Termes '!H949</f>
        <v>0</v>
      </c>
      <c r="H927" s="80">
        <f>'2. Termes '!I949</f>
        <v>0</v>
      </c>
      <c r="I927" s="64">
        <f>'2. Termes '!J949</f>
        <v>0</v>
      </c>
      <c r="J927" s="65">
        <f>'2. Termes '!U949</f>
        <v>0</v>
      </c>
      <c r="K927" s="70">
        <f>'2. Termes '!V949</f>
        <v>0</v>
      </c>
      <c r="L927" s="66">
        <f>'2. Termes '!W949</f>
        <v>0</v>
      </c>
      <c r="M927" s="66">
        <f>'2. Termes '!Z949</f>
        <v>0</v>
      </c>
      <c r="N927" s="67">
        <f>'2. Termes '!AC949</f>
        <v>0</v>
      </c>
      <c r="O927" s="81">
        <f>'2. Termes '!AJ949</f>
        <v>0</v>
      </c>
      <c r="P927" s="72">
        <f>'2. Termes '!AK949</f>
        <v>0</v>
      </c>
      <c r="Q927" s="71">
        <f>'2. Termes '!AL949</f>
        <v>0</v>
      </c>
      <c r="R927" s="158">
        <f>'2. Termes '!AG949</f>
        <v>0</v>
      </c>
    </row>
    <row r="928" spans="2:18" ht="25" customHeight="1" x14ac:dyDescent="0.35">
      <c r="B928" s="180" t="str">
        <f>IF(ISBLANK(Tableau25[[#This Row],[Date de signature]]),"",UPPER(TEXT(Tableau25[[#This Row],[Date de signature]],"AAAA")))</f>
        <v>1900</v>
      </c>
      <c r="C928" s="180" t="str">
        <f>IF(ISBLANK(Tableau25[[#This Row],[Date de signature]]),"",UPPER(TEXT(Tableau25[[#This Row],[Date de signature]],"mmm")))</f>
        <v>JANV</v>
      </c>
      <c r="D928" s="62">
        <f>'2. Termes '!C950</f>
        <v>0</v>
      </c>
      <c r="E928" s="82">
        <f>'2. Termes '!F950</f>
        <v>0</v>
      </c>
      <c r="F928" s="63">
        <f>'2. Termes '!G950</f>
        <v>0</v>
      </c>
      <c r="G928" s="80">
        <f>'2. Termes '!H950</f>
        <v>0</v>
      </c>
      <c r="H928" s="80">
        <f>'2. Termes '!I950</f>
        <v>0</v>
      </c>
      <c r="I928" s="64">
        <f>'2. Termes '!J950</f>
        <v>0</v>
      </c>
      <c r="J928" s="65">
        <f>'2. Termes '!U950</f>
        <v>0</v>
      </c>
      <c r="K928" s="70">
        <f>'2. Termes '!V950</f>
        <v>0</v>
      </c>
      <c r="L928" s="66">
        <f>'2. Termes '!W950</f>
        <v>0</v>
      </c>
      <c r="M928" s="66">
        <f>'2. Termes '!Z950</f>
        <v>0</v>
      </c>
      <c r="N928" s="67">
        <f>'2. Termes '!AC950</f>
        <v>0</v>
      </c>
      <c r="O928" s="81">
        <f>'2. Termes '!AJ950</f>
        <v>0</v>
      </c>
      <c r="P928" s="72">
        <f>'2. Termes '!AK950</f>
        <v>0</v>
      </c>
      <c r="Q928" s="71">
        <f>'2. Termes '!AL950</f>
        <v>0</v>
      </c>
      <c r="R928" s="158">
        <f>'2. Termes '!AG950</f>
        <v>0</v>
      </c>
    </row>
    <row r="929" spans="2:18" ht="25" customHeight="1" x14ac:dyDescent="0.35">
      <c r="B929" s="180" t="str">
        <f>IF(ISBLANK(Tableau25[[#This Row],[Date de signature]]),"",UPPER(TEXT(Tableau25[[#This Row],[Date de signature]],"AAAA")))</f>
        <v>1900</v>
      </c>
      <c r="C929" s="180" t="str">
        <f>IF(ISBLANK(Tableau25[[#This Row],[Date de signature]]),"",UPPER(TEXT(Tableau25[[#This Row],[Date de signature]],"mmm")))</f>
        <v>JANV</v>
      </c>
      <c r="D929" s="62">
        <f>'2. Termes '!C951</f>
        <v>0</v>
      </c>
      <c r="E929" s="82">
        <f>'2. Termes '!F951</f>
        <v>0</v>
      </c>
      <c r="F929" s="63">
        <f>'2. Termes '!G951</f>
        <v>0</v>
      </c>
      <c r="G929" s="80">
        <f>'2. Termes '!H951</f>
        <v>0</v>
      </c>
      <c r="H929" s="80">
        <f>'2. Termes '!I951</f>
        <v>0</v>
      </c>
      <c r="I929" s="64">
        <f>'2. Termes '!J951</f>
        <v>0</v>
      </c>
      <c r="J929" s="65">
        <f>'2. Termes '!U951</f>
        <v>0</v>
      </c>
      <c r="K929" s="70">
        <f>'2. Termes '!V951</f>
        <v>0</v>
      </c>
      <c r="L929" s="66">
        <f>'2. Termes '!W951</f>
        <v>0</v>
      </c>
      <c r="M929" s="66">
        <f>'2. Termes '!Z951</f>
        <v>0</v>
      </c>
      <c r="N929" s="67">
        <f>'2. Termes '!AC951</f>
        <v>0</v>
      </c>
      <c r="O929" s="81">
        <f>'2. Termes '!AJ951</f>
        <v>0</v>
      </c>
      <c r="P929" s="72">
        <f>'2. Termes '!AK951</f>
        <v>0</v>
      </c>
      <c r="Q929" s="71">
        <f>'2. Termes '!AL951</f>
        <v>0</v>
      </c>
      <c r="R929" s="158">
        <f>'2. Termes '!AG951</f>
        <v>0</v>
      </c>
    </row>
    <row r="930" spans="2:18" ht="25" customHeight="1" x14ac:dyDescent="0.35">
      <c r="B930" s="180" t="str">
        <f>IF(ISBLANK(Tableau25[[#This Row],[Date de signature]]),"",UPPER(TEXT(Tableau25[[#This Row],[Date de signature]],"AAAA")))</f>
        <v>1900</v>
      </c>
      <c r="C930" s="180" t="str">
        <f>IF(ISBLANK(Tableau25[[#This Row],[Date de signature]]),"",UPPER(TEXT(Tableau25[[#This Row],[Date de signature]],"mmm")))</f>
        <v>JANV</v>
      </c>
      <c r="D930" s="62">
        <f>'2. Termes '!C952</f>
        <v>0</v>
      </c>
      <c r="E930" s="82">
        <f>'2. Termes '!F952</f>
        <v>0</v>
      </c>
      <c r="F930" s="63">
        <f>'2. Termes '!G952</f>
        <v>0</v>
      </c>
      <c r="G930" s="80">
        <f>'2. Termes '!H952</f>
        <v>0</v>
      </c>
      <c r="H930" s="80">
        <f>'2. Termes '!I952</f>
        <v>0</v>
      </c>
      <c r="I930" s="64">
        <f>'2. Termes '!J952</f>
        <v>0</v>
      </c>
      <c r="J930" s="65">
        <f>'2. Termes '!U952</f>
        <v>0</v>
      </c>
      <c r="K930" s="70">
        <f>'2. Termes '!V952</f>
        <v>0</v>
      </c>
      <c r="L930" s="66">
        <f>'2. Termes '!W952</f>
        <v>0</v>
      </c>
      <c r="M930" s="66">
        <f>'2. Termes '!Z952</f>
        <v>0</v>
      </c>
      <c r="N930" s="67">
        <f>'2. Termes '!AC952</f>
        <v>0</v>
      </c>
      <c r="O930" s="81">
        <f>'2. Termes '!AJ952</f>
        <v>0</v>
      </c>
      <c r="P930" s="72">
        <f>'2. Termes '!AK952</f>
        <v>0</v>
      </c>
      <c r="Q930" s="71">
        <f>'2. Termes '!AL952</f>
        <v>0</v>
      </c>
      <c r="R930" s="158">
        <f>'2. Termes '!AG952</f>
        <v>0</v>
      </c>
    </row>
    <row r="931" spans="2:18" ht="25" customHeight="1" x14ac:dyDescent="0.35">
      <c r="B931" s="180" t="str">
        <f>IF(ISBLANK(Tableau25[[#This Row],[Date de signature]]),"",UPPER(TEXT(Tableau25[[#This Row],[Date de signature]],"AAAA")))</f>
        <v>1900</v>
      </c>
      <c r="C931" s="180" t="str">
        <f>IF(ISBLANK(Tableau25[[#This Row],[Date de signature]]),"",UPPER(TEXT(Tableau25[[#This Row],[Date de signature]],"mmm")))</f>
        <v>JANV</v>
      </c>
      <c r="D931" s="62">
        <f>'2. Termes '!C953</f>
        <v>0</v>
      </c>
      <c r="E931" s="82">
        <f>'2. Termes '!F953</f>
        <v>0</v>
      </c>
      <c r="F931" s="63">
        <f>'2. Termes '!G953</f>
        <v>0</v>
      </c>
      <c r="G931" s="80">
        <f>'2. Termes '!H953</f>
        <v>0</v>
      </c>
      <c r="H931" s="80">
        <f>'2. Termes '!I953</f>
        <v>0</v>
      </c>
      <c r="I931" s="64">
        <f>'2. Termes '!J953</f>
        <v>0</v>
      </c>
      <c r="J931" s="65">
        <f>'2. Termes '!U953</f>
        <v>0</v>
      </c>
      <c r="K931" s="70">
        <f>'2. Termes '!V953</f>
        <v>0</v>
      </c>
      <c r="L931" s="66">
        <f>'2. Termes '!W953</f>
        <v>0</v>
      </c>
      <c r="M931" s="66">
        <f>'2. Termes '!Z953</f>
        <v>0</v>
      </c>
      <c r="N931" s="67">
        <f>'2. Termes '!AC953</f>
        <v>0</v>
      </c>
      <c r="O931" s="81">
        <f>'2. Termes '!AJ953</f>
        <v>0</v>
      </c>
      <c r="P931" s="72">
        <f>'2. Termes '!AK953</f>
        <v>0</v>
      </c>
      <c r="Q931" s="71">
        <f>'2. Termes '!AL953</f>
        <v>0</v>
      </c>
      <c r="R931" s="158">
        <f>'2. Termes '!AG953</f>
        <v>0</v>
      </c>
    </row>
    <row r="932" spans="2:18" ht="25" customHeight="1" x14ac:dyDescent="0.35">
      <c r="B932" s="180" t="str">
        <f>IF(ISBLANK(Tableau25[[#This Row],[Date de signature]]),"",UPPER(TEXT(Tableau25[[#This Row],[Date de signature]],"AAAA")))</f>
        <v>1900</v>
      </c>
      <c r="C932" s="180" t="str">
        <f>IF(ISBLANK(Tableau25[[#This Row],[Date de signature]]),"",UPPER(TEXT(Tableau25[[#This Row],[Date de signature]],"mmm")))</f>
        <v>JANV</v>
      </c>
      <c r="D932" s="62">
        <f>'2. Termes '!C954</f>
        <v>0</v>
      </c>
      <c r="E932" s="82">
        <f>'2. Termes '!F954</f>
        <v>0</v>
      </c>
      <c r="F932" s="63">
        <f>'2. Termes '!G954</f>
        <v>0</v>
      </c>
      <c r="G932" s="80">
        <f>'2. Termes '!H954</f>
        <v>0</v>
      </c>
      <c r="H932" s="80">
        <f>'2. Termes '!I954</f>
        <v>0</v>
      </c>
      <c r="I932" s="64">
        <f>'2. Termes '!J954</f>
        <v>0</v>
      </c>
      <c r="J932" s="65">
        <f>'2. Termes '!U954</f>
        <v>0</v>
      </c>
      <c r="K932" s="70">
        <f>'2. Termes '!V954</f>
        <v>0</v>
      </c>
      <c r="L932" s="66">
        <f>'2. Termes '!W954</f>
        <v>0</v>
      </c>
      <c r="M932" s="66">
        <f>'2. Termes '!Z954</f>
        <v>0</v>
      </c>
      <c r="N932" s="67">
        <f>'2. Termes '!AC954</f>
        <v>0</v>
      </c>
      <c r="O932" s="81">
        <f>'2. Termes '!AJ954</f>
        <v>0</v>
      </c>
      <c r="P932" s="72">
        <f>'2. Termes '!AK954</f>
        <v>0</v>
      </c>
      <c r="Q932" s="71">
        <f>'2. Termes '!AL954</f>
        <v>0</v>
      </c>
      <c r="R932" s="158">
        <f>'2. Termes '!AG954</f>
        <v>0</v>
      </c>
    </row>
    <row r="933" spans="2:18" ht="25" customHeight="1" x14ac:dyDescent="0.35">
      <c r="B933" s="180" t="str">
        <f>IF(ISBLANK(Tableau25[[#This Row],[Date de signature]]),"",UPPER(TEXT(Tableau25[[#This Row],[Date de signature]],"AAAA")))</f>
        <v>1900</v>
      </c>
      <c r="C933" s="180" t="str">
        <f>IF(ISBLANK(Tableau25[[#This Row],[Date de signature]]),"",UPPER(TEXT(Tableau25[[#This Row],[Date de signature]],"mmm")))</f>
        <v>JANV</v>
      </c>
      <c r="D933" s="62">
        <f>'2. Termes '!C955</f>
        <v>0</v>
      </c>
      <c r="E933" s="82">
        <f>'2. Termes '!F955</f>
        <v>0</v>
      </c>
      <c r="F933" s="63">
        <f>'2. Termes '!G955</f>
        <v>0</v>
      </c>
      <c r="G933" s="80">
        <f>'2. Termes '!H955</f>
        <v>0</v>
      </c>
      <c r="H933" s="80">
        <f>'2. Termes '!I955</f>
        <v>0</v>
      </c>
      <c r="I933" s="64">
        <f>'2. Termes '!J955</f>
        <v>0</v>
      </c>
      <c r="J933" s="65">
        <f>'2. Termes '!U955</f>
        <v>0</v>
      </c>
      <c r="K933" s="70">
        <f>'2. Termes '!V955</f>
        <v>0</v>
      </c>
      <c r="L933" s="66">
        <f>'2. Termes '!W955</f>
        <v>0</v>
      </c>
      <c r="M933" s="66">
        <f>'2. Termes '!Z955</f>
        <v>0</v>
      </c>
      <c r="N933" s="67">
        <f>'2. Termes '!AC955</f>
        <v>0</v>
      </c>
      <c r="O933" s="81">
        <f>'2. Termes '!AJ955</f>
        <v>0</v>
      </c>
      <c r="P933" s="72">
        <f>'2. Termes '!AK955</f>
        <v>0</v>
      </c>
      <c r="Q933" s="71">
        <f>'2. Termes '!AL955</f>
        <v>0</v>
      </c>
      <c r="R933" s="158">
        <f>'2. Termes '!AG955</f>
        <v>0</v>
      </c>
    </row>
    <row r="934" spans="2:18" ht="25" customHeight="1" x14ac:dyDescent="0.35">
      <c r="B934" s="180" t="str">
        <f>IF(ISBLANK(Tableau25[[#This Row],[Date de signature]]),"",UPPER(TEXT(Tableau25[[#This Row],[Date de signature]],"AAAA")))</f>
        <v>1900</v>
      </c>
      <c r="C934" s="180" t="str">
        <f>IF(ISBLANK(Tableau25[[#This Row],[Date de signature]]),"",UPPER(TEXT(Tableau25[[#This Row],[Date de signature]],"mmm")))</f>
        <v>JANV</v>
      </c>
      <c r="D934" s="62">
        <f>'2. Termes '!C956</f>
        <v>0</v>
      </c>
      <c r="E934" s="82">
        <f>'2. Termes '!F956</f>
        <v>0</v>
      </c>
      <c r="F934" s="63">
        <f>'2. Termes '!G956</f>
        <v>0</v>
      </c>
      <c r="G934" s="80">
        <f>'2. Termes '!H956</f>
        <v>0</v>
      </c>
      <c r="H934" s="80">
        <f>'2. Termes '!I956</f>
        <v>0</v>
      </c>
      <c r="I934" s="64">
        <f>'2. Termes '!J956</f>
        <v>0</v>
      </c>
      <c r="J934" s="65">
        <f>'2. Termes '!U956</f>
        <v>0</v>
      </c>
      <c r="K934" s="70">
        <f>'2. Termes '!V956</f>
        <v>0</v>
      </c>
      <c r="L934" s="66">
        <f>'2. Termes '!W956</f>
        <v>0</v>
      </c>
      <c r="M934" s="66">
        <f>'2. Termes '!Z956</f>
        <v>0</v>
      </c>
      <c r="N934" s="67">
        <f>'2. Termes '!AC956</f>
        <v>0</v>
      </c>
      <c r="O934" s="81">
        <f>'2. Termes '!AJ956</f>
        <v>0</v>
      </c>
      <c r="P934" s="72">
        <f>'2. Termes '!AK956</f>
        <v>0</v>
      </c>
      <c r="Q934" s="71">
        <f>'2. Termes '!AL956</f>
        <v>0</v>
      </c>
      <c r="R934" s="158">
        <f>'2. Termes '!AG956</f>
        <v>0</v>
      </c>
    </row>
    <row r="935" spans="2:18" ht="25" customHeight="1" x14ac:dyDescent="0.35">
      <c r="B935" s="180" t="str">
        <f>IF(ISBLANK(Tableau25[[#This Row],[Date de signature]]),"",UPPER(TEXT(Tableau25[[#This Row],[Date de signature]],"AAAA")))</f>
        <v>1900</v>
      </c>
      <c r="C935" s="180" t="str">
        <f>IF(ISBLANK(Tableau25[[#This Row],[Date de signature]]),"",UPPER(TEXT(Tableau25[[#This Row],[Date de signature]],"mmm")))</f>
        <v>JANV</v>
      </c>
      <c r="D935" s="62">
        <f>'2. Termes '!C957</f>
        <v>0</v>
      </c>
      <c r="E935" s="82">
        <f>'2. Termes '!F957</f>
        <v>0</v>
      </c>
      <c r="F935" s="63">
        <f>'2. Termes '!G957</f>
        <v>0</v>
      </c>
      <c r="G935" s="80">
        <f>'2. Termes '!H957</f>
        <v>0</v>
      </c>
      <c r="H935" s="80">
        <f>'2. Termes '!I957</f>
        <v>0</v>
      </c>
      <c r="I935" s="64">
        <f>'2. Termes '!J957</f>
        <v>0</v>
      </c>
      <c r="J935" s="65">
        <f>'2. Termes '!U957</f>
        <v>0</v>
      </c>
      <c r="K935" s="70">
        <f>'2. Termes '!V957</f>
        <v>0</v>
      </c>
      <c r="L935" s="66">
        <f>'2. Termes '!W957</f>
        <v>0</v>
      </c>
      <c r="M935" s="66">
        <f>'2. Termes '!Z957</f>
        <v>0</v>
      </c>
      <c r="N935" s="67">
        <f>'2. Termes '!AC957</f>
        <v>0</v>
      </c>
      <c r="O935" s="81">
        <f>'2. Termes '!AJ957</f>
        <v>0</v>
      </c>
      <c r="P935" s="72">
        <f>'2. Termes '!AK957</f>
        <v>0</v>
      </c>
      <c r="Q935" s="71">
        <f>'2. Termes '!AL957</f>
        <v>0</v>
      </c>
      <c r="R935" s="158">
        <f>'2. Termes '!AG957</f>
        <v>0</v>
      </c>
    </row>
    <row r="936" spans="2:18" ht="25" customHeight="1" x14ac:dyDescent="0.35">
      <c r="B936" s="180" t="str">
        <f>IF(ISBLANK(Tableau25[[#This Row],[Date de signature]]),"",UPPER(TEXT(Tableau25[[#This Row],[Date de signature]],"AAAA")))</f>
        <v>1900</v>
      </c>
      <c r="C936" s="180" t="str">
        <f>IF(ISBLANK(Tableau25[[#This Row],[Date de signature]]),"",UPPER(TEXT(Tableau25[[#This Row],[Date de signature]],"mmm")))</f>
        <v>JANV</v>
      </c>
      <c r="D936" s="62">
        <f>'2. Termes '!C958</f>
        <v>0</v>
      </c>
      <c r="E936" s="82">
        <f>'2. Termes '!F958</f>
        <v>0</v>
      </c>
      <c r="F936" s="63">
        <f>'2. Termes '!G958</f>
        <v>0</v>
      </c>
      <c r="G936" s="80">
        <f>'2. Termes '!H958</f>
        <v>0</v>
      </c>
      <c r="H936" s="80">
        <f>'2. Termes '!I958</f>
        <v>0</v>
      </c>
      <c r="I936" s="64">
        <f>'2. Termes '!J958</f>
        <v>0</v>
      </c>
      <c r="J936" s="65">
        <f>'2. Termes '!U958</f>
        <v>0</v>
      </c>
      <c r="K936" s="70">
        <f>'2. Termes '!V958</f>
        <v>0</v>
      </c>
      <c r="L936" s="66">
        <f>'2. Termes '!W958</f>
        <v>0</v>
      </c>
      <c r="M936" s="66">
        <f>'2. Termes '!Z958</f>
        <v>0</v>
      </c>
      <c r="N936" s="67">
        <f>'2. Termes '!AC958</f>
        <v>0</v>
      </c>
      <c r="O936" s="81">
        <f>'2. Termes '!AJ958</f>
        <v>0</v>
      </c>
      <c r="P936" s="72">
        <f>'2. Termes '!AK958</f>
        <v>0</v>
      </c>
      <c r="Q936" s="71">
        <f>'2. Termes '!AL958</f>
        <v>0</v>
      </c>
      <c r="R936" s="158">
        <f>'2. Termes '!AG958</f>
        <v>0</v>
      </c>
    </row>
    <row r="937" spans="2:18" ht="25" customHeight="1" x14ac:dyDescent="0.35">
      <c r="B937" s="180" t="str">
        <f>IF(ISBLANK(Tableau25[[#This Row],[Date de signature]]),"",UPPER(TEXT(Tableau25[[#This Row],[Date de signature]],"AAAA")))</f>
        <v>1900</v>
      </c>
      <c r="C937" s="180" t="str">
        <f>IF(ISBLANK(Tableau25[[#This Row],[Date de signature]]),"",UPPER(TEXT(Tableau25[[#This Row],[Date de signature]],"mmm")))</f>
        <v>JANV</v>
      </c>
      <c r="D937" s="62">
        <f>'2. Termes '!C959</f>
        <v>0</v>
      </c>
      <c r="E937" s="82">
        <f>'2. Termes '!F959</f>
        <v>0</v>
      </c>
      <c r="F937" s="63">
        <f>'2. Termes '!G959</f>
        <v>0</v>
      </c>
      <c r="G937" s="80">
        <f>'2. Termes '!H959</f>
        <v>0</v>
      </c>
      <c r="H937" s="80">
        <f>'2. Termes '!I959</f>
        <v>0</v>
      </c>
      <c r="I937" s="64">
        <f>'2. Termes '!J959</f>
        <v>0</v>
      </c>
      <c r="J937" s="65">
        <f>'2. Termes '!U959</f>
        <v>0</v>
      </c>
      <c r="K937" s="70">
        <f>'2. Termes '!V959</f>
        <v>0</v>
      </c>
      <c r="L937" s="66">
        <f>'2. Termes '!W959</f>
        <v>0</v>
      </c>
      <c r="M937" s="66">
        <f>'2. Termes '!Z959</f>
        <v>0</v>
      </c>
      <c r="N937" s="67">
        <f>'2. Termes '!AC959</f>
        <v>0</v>
      </c>
      <c r="O937" s="81">
        <f>'2. Termes '!AJ959</f>
        <v>0</v>
      </c>
      <c r="P937" s="72">
        <f>'2. Termes '!AK959</f>
        <v>0</v>
      </c>
      <c r="Q937" s="71">
        <f>'2. Termes '!AL959</f>
        <v>0</v>
      </c>
      <c r="R937" s="158">
        <f>'2. Termes '!AG959</f>
        <v>0</v>
      </c>
    </row>
    <row r="938" spans="2:18" ht="25" customHeight="1" x14ac:dyDescent="0.35">
      <c r="B938" s="180" t="str">
        <f>IF(ISBLANK(Tableau25[[#This Row],[Date de signature]]),"",UPPER(TEXT(Tableau25[[#This Row],[Date de signature]],"AAAA")))</f>
        <v>1900</v>
      </c>
      <c r="C938" s="180" t="str">
        <f>IF(ISBLANK(Tableau25[[#This Row],[Date de signature]]),"",UPPER(TEXT(Tableau25[[#This Row],[Date de signature]],"mmm")))</f>
        <v>JANV</v>
      </c>
      <c r="D938" s="62">
        <f>'2. Termes '!C960</f>
        <v>0</v>
      </c>
      <c r="E938" s="82">
        <f>'2. Termes '!F960</f>
        <v>0</v>
      </c>
      <c r="F938" s="63">
        <f>'2. Termes '!G960</f>
        <v>0</v>
      </c>
      <c r="G938" s="80">
        <f>'2. Termes '!H960</f>
        <v>0</v>
      </c>
      <c r="H938" s="80">
        <f>'2. Termes '!I960</f>
        <v>0</v>
      </c>
      <c r="I938" s="64">
        <f>'2. Termes '!J960</f>
        <v>0</v>
      </c>
      <c r="J938" s="65">
        <f>'2. Termes '!U960</f>
        <v>0</v>
      </c>
      <c r="K938" s="70">
        <f>'2. Termes '!V960</f>
        <v>0</v>
      </c>
      <c r="L938" s="66">
        <f>'2. Termes '!W960</f>
        <v>0</v>
      </c>
      <c r="M938" s="66">
        <f>'2. Termes '!Z960</f>
        <v>0</v>
      </c>
      <c r="N938" s="67">
        <f>'2. Termes '!AC960</f>
        <v>0</v>
      </c>
      <c r="O938" s="81">
        <f>'2. Termes '!AJ960</f>
        <v>0</v>
      </c>
      <c r="P938" s="72">
        <f>'2. Termes '!AK960</f>
        <v>0</v>
      </c>
      <c r="Q938" s="71">
        <f>'2. Termes '!AL960</f>
        <v>0</v>
      </c>
      <c r="R938" s="158">
        <f>'2. Termes '!AG960</f>
        <v>0</v>
      </c>
    </row>
    <row r="939" spans="2:18" ht="25" customHeight="1" x14ac:dyDescent="0.35">
      <c r="B939" s="180" t="str">
        <f>IF(ISBLANK(Tableau25[[#This Row],[Date de signature]]),"",UPPER(TEXT(Tableau25[[#This Row],[Date de signature]],"AAAA")))</f>
        <v>1900</v>
      </c>
      <c r="C939" s="180" t="str">
        <f>IF(ISBLANK(Tableau25[[#This Row],[Date de signature]]),"",UPPER(TEXT(Tableau25[[#This Row],[Date de signature]],"mmm")))</f>
        <v>JANV</v>
      </c>
      <c r="D939" s="62">
        <f>'2. Termes '!C961</f>
        <v>0</v>
      </c>
      <c r="E939" s="82">
        <f>'2. Termes '!F961</f>
        <v>0</v>
      </c>
      <c r="F939" s="63">
        <f>'2. Termes '!G961</f>
        <v>0</v>
      </c>
      <c r="G939" s="80">
        <f>'2. Termes '!H961</f>
        <v>0</v>
      </c>
      <c r="H939" s="80">
        <f>'2. Termes '!I961</f>
        <v>0</v>
      </c>
      <c r="I939" s="64">
        <f>'2. Termes '!J961</f>
        <v>0</v>
      </c>
      <c r="J939" s="65">
        <f>'2. Termes '!U961</f>
        <v>0</v>
      </c>
      <c r="K939" s="70">
        <f>'2. Termes '!V961</f>
        <v>0</v>
      </c>
      <c r="L939" s="66">
        <f>'2. Termes '!W961</f>
        <v>0</v>
      </c>
      <c r="M939" s="66">
        <f>'2. Termes '!Z961</f>
        <v>0</v>
      </c>
      <c r="N939" s="67">
        <f>'2. Termes '!AC961</f>
        <v>0</v>
      </c>
      <c r="O939" s="81">
        <f>'2. Termes '!AJ961</f>
        <v>0</v>
      </c>
      <c r="P939" s="72">
        <f>'2. Termes '!AK961</f>
        <v>0</v>
      </c>
      <c r="Q939" s="71">
        <f>'2. Termes '!AL961</f>
        <v>0</v>
      </c>
      <c r="R939" s="158">
        <f>'2. Termes '!AG961</f>
        <v>0</v>
      </c>
    </row>
    <row r="940" spans="2:18" ht="25" customHeight="1" x14ac:dyDescent="0.35">
      <c r="B940" s="180" t="str">
        <f>IF(ISBLANK(Tableau25[[#This Row],[Date de signature]]),"",UPPER(TEXT(Tableau25[[#This Row],[Date de signature]],"AAAA")))</f>
        <v>1900</v>
      </c>
      <c r="C940" s="180" t="str">
        <f>IF(ISBLANK(Tableau25[[#This Row],[Date de signature]]),"",UPPER(TEXT(Tableau25[[#This Row],[Date de signature]],"mmm")))</f>
        <v>JANV</v>
      </c>
      <c r="D940" s="62">
        <f>'2. Termes '!C962</f>
        <v>0</v>
      </c>
      <c r="E940" s="82">
        <f>'2. Termes '!F962</f>
        <v>0</v>
      </c>
      <c r="F940" s="63">
        <f>'2. Termes '!G962</f>
        <v>0</v>
      </c>
      <c r="G940" s="80">
        <f>'2. Termes '!H962</f>
        <v>0</v>
      </c>
      <c r="H940" s="80">
        <f>'2. Termes '!I962</f>
        <v>0</v>
      </c>
      <c r="I940" s="64">
        <f>'2. Termes '!J962</f>
        <v>0</v>
      </c>
      <c r="J940" s="65">
        <f>'2. Termes '!U962</f>
        <v>0</v>
      </c>
      <c r="K940" s="70">
        <f>'2. Termes '!V962</f>
        <v>0</v>
      </c>
      <c r="L940" s="66">
        <f>'2. Termes '!W962</f>
        <v>0</v>
      </c>
      <c r="M940" s="66">
        <f>'2. Termes '!Z962</f>
        <v>0</v>
      </c>
      <c r="N940" s="67">
        <f>'2. Termes '!AC962</f>
        <v>0</v>
      </c>
      <c r="O940" s="81">
        <f>'2. Termes '!AJ962</f>
        <v>0</v>
      </c>
      <c r="P940" s="72">
        <f>'2. Termes '!AK962</f>
        <v>0</v>
      </c>
      <c r="Q940" s="71">
        <f>'2. Termes '!AL962</f>
        <v>0</v>
      </c>
      <c r="R940" s="158">
        <f>'2. Termes '!AG962</f>
        <v>0</v>
      </c>
    </row>
    <row r="941" spans="2:18" ht="25" customHeight="1" x14ac:dyDescent="0.35">
      <c r="B941" s="180" t="str">
        <f>IF(ISBLANK(Tableau25[[#This Row],[Date de signature]]),"",UPPER(TEXT(Tableau25[[#This Row],[Date de signature]],"AAAA")))</f>
        <v>1900</v>
      </c>
      <c r="C941" s="180" t="str">
        <f>IF(ISBLANK(Tableau25[[#This Row],[Date de signature]]),"",UPPER(TEXT(Tableau25[[#This Row],[Date de signature]],"mmm")))</f>
        <v>JANV</v>
      </c>
      <c r="D941" s="62">
        <f>'2. Termes '!C963</f>
        <v>0</v>
      </c>
      <c r="E941" s="82">
        <f>'2. Termes '!F963</f>
        <v>0</v>
      </c>
      <c r="F941" s="63">
        <f>'2. Termes '!G963</f>
        <v>0</v>
      </c>
      <c r="G941" s="80">
        <f>'2. Termes '!H963</f>
        <v>0</v>
      </c>
      <c r="H941" s="80">
        <f>'2. Termes '!I963</f>
        <v>0</v>
      </c>
      <c r="I941" s="64">
        <f>'2. Termes '!J963</f>
        <v>0</v>
      </c>
      <c r="J941" s="65">
        <f>'2. Termes '!U963</f>
        <v>0</v>
      </c>
      <c r="K941" s="70">
        <f>'2. Termes '!V963</f>
        <v>0</v>
      </c>
      <c r="L941" s="66">
        <f>'2. Termes '!W963</f>
        <v>0</v>
      </c>
      <c r="M941" s="66">
        <f>'2. Termes '!Z963</f>
        <v>0</v>
      </c>
      <c r="N941" s="67">
        <f>'2. Termes '!AC963</f>
        <v>0</v>
      </c>
      <c r="O941" s="81">
        <f>'2. Termes '!AJ963</f>
        <v>0</v>
      </c>
      <c r="P941" s="72">
        <f>'2. Termes '!AK963</f>
        <v>0</v>
      </c>
      <c r="Q941" s="71">
        <f>'2. Termes '!AL963</f>
        <v>0</v>
      </c>
      <c r="R941" s="158">
        <f>'2. Termes '!AG963</f>
        <v>0</v>
      </c>
    </row>
    <row r="942" spans="2:18" ht="25" customHeight="1" x14ac:dyDescent="0.35">
      <c r="B942" s="180" t="str">
        <f>IF(ISBLANK(Tableau25[[#This Row],[Date de signature]]),"",UPPER(TEXT(Tableau25[[#This Row],[Date de signature]],"AAAA")))</f>
        <v>1900</v>
      </c>
      <c r="C942" s="180" t="str">
        <f>IF(ISBLANK(Tableau25[[#This Row],[Date de signature]]),"",UPPER(TEXT(Tableau25[[#This Row],[Date de signature]],"mmm")))</f>
        <v>JANV</v>
      </c>
      <c r="D942" s="62">
        <f>'2. Termes '!C964</f>
        <v>0</v>
      </c>
      <c r="E942" s="82">
        <f>'2. Termes '!F964</f>
        <v>0</v>
      </c>
      <c r="F942" s="63">
        <f>'2. Termes '!G964</f>
        <v>0</v>
      </c>
      <c r="G942" s="80">
        <f>'2. Termes '!H964</f>
        <v>0</v>
      </c>
      <c r="H942" s="80">
        <f>'2. Termes '!I964</f>
        <v>0</v>
      </c>
      <c r="I942" s="64">
        <f>'2. Termes '!J964</f>
        <v>0</v>
      </c>
      <c r="J942" s="65">
        <f>'2. Termes '!U964</f>
        <v>0</v>
      </c>
      <c r="K942" s="70">
        <f>'2. Termes '!V964</f>
        <v>0</v>
      </c>
      <c r="L942" s="66">
        <f>'2. Termes '!W964</f>
        <v>0</v>
      </c>
      <c r="M942" s="66">
        <f>'2. Termes '!Z964</f>
        <v>0</v>
      </c>
      <c r="N942" s="67">
        <f>'2. Termes '!AC964</f>
        <v>0</v>
      </c>
      <c r="O942" s="81">
        <f>'2. Termes '!AJ964</f>
        <v>0</v>
      </c>
      <c r="P942" s="72">
        <f>'2. Termes '!AK964</f>
        <v>0</v>
      </c>
      <c r="Q942" s="71">
        <f>'2. Termes '!AL964</f>
        <v>0</v>
      </c>
      <c r="R942" s="158">
        <f>'2. Termes '!AG964</f>
        <v>0</v>
      </c>
    </row>
    <row r="943" spans="2:18" ht="25" customHeight="1" x14ac:dyDescent="0.35">
      <c r="B943" s="180" t="str">
        <f>IF(ISBLANK(Tableau25[[#This Row],[Date de signature]]),"",UPPER(TEXT(Tableau25[[#This Row],[Date de signature]],"AAAA")))</f>
        <v>1900</v>
      </c>
      <c r="C943" s="180" t="str">
        <f>IF(ISBLANK(Tableau25[[#This Row],[Date de signature]]),"",UPPER(TEXT(Tableau25[[#This Row],[Date de signature]],"mmm")))</f>
        <v>JANV</v>
      </c>
      <c r="D943" s="62">
        <f>'2. Termes '!C965</f>
        <v>0</v>
      </c>
      <c r="E943" s="82">
        <f>'2. Termes '!F965</f>
        <v>0</v>
      </c>
      <c r="F943" s="63">
        <f>'2. Termes '!G965</f>
        <v>0</v>
      </c>
      <c r="G943" s="80">
        <f>'2. Termes '!H965</f>
        <v>0</v>
      </c>
      <c r="H943" s="80">
        <f>'2. Termes '!I965</f>
        <v>0</v>
      </c>
      <c r="I943" s="64">
        <f>'2. Termes '!J965</f>
        <v>0</v>
      </c>
      <c r="J943" s="65">
        <f>'2. Termes '!U965</f>
        <v>0</v>
      </c>
      <c r="K943" s="70">
        <f>'2. Termes '!V965</f>
        <v>0</v>
      </c>
      <c r="L943" s="66">
        <f>'2. Termes '!W965</f>
        <v>0</v>
      </c>
      <c r="M943" s="66">
        <f>'2. Termes '!Z965</f>
        <v>0</v>
      </c>
      <c r="N943" s="67">
        <f>'2. Termes '!AC965</f>
        <v>0</v>
      </c>
      <c r="O943" s="81">
        <f>'2. Termes '!AJ965</f>
        <v>0</v>
      </c>
      <c r="P943" s="72">
        <f>'2. Termes '!AK965</f>
        <v>0</v>
      </c>
      <c r="Q943" s="71">
        <f>'2. Termes '!AL965</f>
        <v>0</v>
      </c>
      <c r="R943" s="158">
        <f>'2. Termes '!AG965</f>
        <v>0</v>
      </c>
    </row>
    <row r="944" spans="2:18" ht="25" customHeight="1" x14ac:dyDescent="0.35">
      <c r="B944" s="180" t="str">
        <f>IF(ISBLANK(Tableau25[[#This Row],[Date de signature]]),"",UPPER(TEXT(Tableau25[[#This Row],[Date de signature]],"AAAA")))</f>
        <v>1900</v>
      </c>
      <c r="C944" s="180" t="str">
        <f>IF(ISBLANK(Tableau25[[#This Row],[Date de signature]]),"",UPPER(TEXT(Tableau25[[#This Row],[Date de signature]],"mmm")))</f>
        <v>JANV</v>
      </c>
      <c r="D944" s="62">
        <f>'2. Termes '!C966</f>
        <v>0</v>
      </c>
      <c r="E944" s="82">
        <f>'2. Termes '!F966</f>
        <v>0</v>
      </c>
      <c r="F944" s="63">
        <f>'2. Termes '!G966</f>
        <v>0</v>
      </c>
      <c r="G944" s="80">
        <f>'2. Termes '!H966</f>
        <v>0</v>
      </c>
      <c r="H944" s="80">
        <f>'2. Termes '!I966</f>
        <v>0</v>
      </c>
      <c r="I944" s="64">
        <f>'2. Termes '!J966</f>
        <v>0</v>
      </c>
      <c r="J944" s="65">
        <f>'2. Termes '!U966</f>
        <v>0</v>
      </c>
      <c r="K944" s="70">
        <f>'2. Termes '!V966</f>
        <v>0</v>
      </c>
      <c r="L944" s="66">
        <f>'2. Termes '!W966</f>
        <v>0</v>
      </c>
      <c r="M944" s="66">
        <f>'2. Termes '!Z966</f>
        <v>0</v>
      </c>
      <c r="N944" s="67">
        <f>'2. Termes '!AC966</f>
        <v>0</v>
      </c>
      <c r="O944" s="81">
        <f>'2. Termes '!AJ966</f>
        <v>0</v>
      </c>
      <c r="P944" s="72">
        <f>'2. Termes '!AK966</f>
        <v>0</v>
      </c>
      <c r="Q944" s="71">
        <f>'2. Termes '!AL966</f>
        <v>0</v>
      </c>
      <c r="R944" s="158">
        <f>'2. Termes '!AG966</f>
        <v>0</v>
      </c>
    </row>
    <row r="945" spans="2:18" ht="25" customHeight="1" x14ac:dyDescent="0.35">
      <c r="B945" s="180" t="str">
        <f>IF(ISBLANK(Tableau25[[#This Row],[Date de signature]]),"",UPPER(TEXT(Tableau25[[#This Row],[Date de signature]],"AAAA")))</f>
        <v>1900</v>
      </c>
      <c r="C945" s="180" t="str">
        <f>IF(ISBLANK(Tableau25[[#This Row],[Date de signature]]),"",UPPER(TEXT(Tableau25[[#This Row],[Date de signature]],"mmm")))</f>
        <v>JANV</v>
      </c>
      <c r="D945" s="62">
        <f>'2. Termes '!C967</f>
        <v>0</v>
      </c>
      <c r="E945" s="82">
        <f>'2. Termes '!F967</f>
        <v>0</v>
      </c>
      <c r="F945" s="63">
        <f>'2. Termes '!G967</f>
        <v>0</v>
      </c>
      <c r="G945" s="80">
        <f>'2. Termes '!H967</f>
        <v>0</v>
      </c>
      <c r="H945" s="80">
        <f>'2. Termes '!I967</f>
        <v>0</v>
      </c>
      <c r="I945" s="64">
        <f>'2. Termes '!J967</f>
        <v>0</v>
      </c>
      <c r="J945" s="65">
        <f>'2. Termes '!U967</f>
        <v>0</v>
      </c>
      <c r="K945" s="70">
        <f>'2. Termes '!V967</f>
        <v>0</v>
      </c>
      <c r="L945" s="66">
        <f>'2. Termes '!W967</f>
        <v>0</v>
      </c>
      <c r="M945" s="66">
        <f>'2. Termes '!Z967</f>
        <v>0</v>
      </c>
      <c r="N945" s="67">
        <f>'2. Termes '!AC967</f>
        <v>0</v>
      </c>
      <c r="O945" s="81">
        <f>'2. Termes '!AJ967</f>
        <v>0</v>
      </c>
      <c r="P945" s="72">
        <f>'2. Termes '!AK967</f>
        <v>0</v>
      </c>
      <c r="Q945" s="71">
        <f>'2. Termes '!AL967</f>
        <v>0</v>
      </c>
      <c r="R945" s="158">
        <f>'2. Termes '!AG967</f>
        <v>0</v>
      </c>
    </row>
    <row r="946" spans="2:18" ht="25" customHeight="1" x14ac:dyDescent="0.35">
      <c r="B946" s="180" t="str">
        <f>IF(ISBLANK(Tableau25[[#This Row],[Date de signature]]),"",UPPER(TEXT(Tableau25[[#This Row],[Date de signature]],"AAAA")))</f>
        <v>1900</v>
      </c>
      <c r="C946" s="180" t="str">
        <f>IF(ISBLANK(Tableau25[[#This Row],[Date de signature]]),"",UPPER(TEXT(Tableau25[[#This Row],[Date de signature]],"mmm")))</f>
        <v>JANV</v>
      </c>
      <c r="D946" s="62">
        <f>'2. Termes '!C968</f>
        <v>0</v>
      </c>
      <c r="E946" s="82">
        <f>'2. Termes '!F968</f>
        <v>0</v>
      </c>
      <c r="F946" s="63">
        <f>'2. Termes '!G968</f>
        <v>0</v>
      </c>
      <c r="G946" s="80">
        <f>'2. Termes '!H968</f>
        <v>0</v>
      </c>
      <c r="H946" s="80">
        <f>'2. Termes '!I968</f>
        <v>0</v>
      </c>
      <c r="I946" s="64">
        <f>'2. Termes '!J968</f>
        <v>0</v>
      </c>
      <c r="J946" s="65">
        <f>'2. Termes '!U968</f>
        <v>0</v>
      </c>
      <c r="K946" s="70">
        <f>'2. Termes '!V968</f>
        <v>0</v>
      </c>
      <c r="L946" s="66">
        <f>'2. Termes '!W968</f>
        <v>0</v>
      </c>
      <c r="M946" s="66">
        <f>'2. Termes '!Z968</f>
        <v>0</v>
      </c>
      <c r="N946" s="67">
        <f>'2. Termes '!AC968</f>
        <v>0</v>
      </c>
      <c r="O946" s="81">
        <f>'2. Termes '!AJ968</f>
        <v>0</v>
      </c>
      <c r="P946" s="72">
        <f>'2. Termes '!AK968</f>
        <v>0</v>
      </c>
      <c r="Q946" s="71">
        <f>'2. Termes '!AL968</f>
        <v>0</v>
      </c>
      <c r="R946" s="158">
        <f>'2. Termes '!AG968</f>
        <v>0</v>
      </c>
    </row>
    <row r="947" spans="2:18" ht="25" customHeight="1" x14ac:dyDescent="0.35">
      <c r="B947" s="180" t="str">
        <f>IF(ISBLANK(Tableau25[[#This Row],[Date de signature]]),"",UPPER(TEXT(Tableau25[[#This Row],[Date de signature]],"AAAA")))</f>
        <v>1900</v>
      </c>
      <c r="C947" s="180" t="str">
        <f>IF(ISBLANK(Tableau25[[#This Row],[Date de signature]]),"",UPPER(TEXT(Tableau25[[#This Row],[Date de signature]],"mmm")))</f>
        <v>JANV</v>
      </c>
      <c r="D947" s="62">
        <f>'2. Termes '!C969</f>
        <v>0</v>
      </c>
      <c r="E947" s="82">
        <f>'2. Termes '!F969</f>
        <v>0</v>
      </c>
      <c r="F947" s="63">
        <f>'2. Termes '!G969</f>
        <v>0</v>
      </c>
      <c r="G947" s="80">
        <f>'2. Termes '!H969</f>
        <v>0</v>
      </c>
      <c r="H947" s="80">
        <f>'2. Termes '!I969</f>
        <v>0</v>
      </c>
      <c r="I947" s="64">
        <f>'2. Termes '!J969</f>
        <v>0</v>
      </c>
      <c r="J947" s="65">
        <f>'2. Termes '!U969</f>
        <v>0</v>
      </c>
      <c r="K947" s="70">
        <f>'2. Termes '!V969</f>
        <v>0</v>
      </c>
      <c r="L947" s="66">
        <f>'2. Termes '!W969</f>
        <v>0</v>
      </c>
      <c r="M947" s="66">
        <f>'2. Termes '!Z969</f>
        <v>0</v>
      </c>
      <c r="N947" s="67">
        <f>'2. Termes '!AC969</f>
        <v>0</v>
      </c>
      <c r="O947" s="81">
        <f>'2. Termes '!AJ969</f>
        <v>0</v>
      </c>
      <c r="P947" s="72">
        <f>'2. Termes '!AK969</f>
        <v>0</v>
      </c>
      <c r="Q947" s="71">
        <f>'2. Termes '!AL969</f>
        <v>0</v>
      </c>
      <c r="R947" s="158">
        <f>'2. Termes '!AG969</f>
        <v>0</v>
      </c>
    </row>
    <row r="948" spans="2:18" ht="25" customHeight="1" x14ac:dyDescent="0.35">
      <c r="B948" s="180" t="str">
        <f>IF(ISBLANK(Tableau25[[#This Row],[Date de signature]]),"",UPPER(TEXT(Tableau25[[#This Row],[Date de signature]],"AAAA")))</f>
        <v>1900</v>
      </c>
      <c r="C948" s="180" t="str">
        <f>IF(ISBLANK(Tableau25[[#This Row],[Date de signature]]),"",UPPER(TEXT(Tableau25[[#This Row],[Date de signature]],"mmm")))</f>
        <v>JANV</v>
      </c>
      <c r="D948" s="62">
        <f>'2. Termes '!C970</f>
        <v>0</v>
      </c>
      <c r="E948" s="82">
        <f>'2. Termes '!F970</f>
        <v>0</v>
      </c>
      <c r="F948" s="63">
        <f>'2. Termes '!G970</f>
        <v>0</v>
      </c>
      <c r="G948" s="80">
        <f>'2. Termes '!H970</f>
        <v>0</v>
      </c>
      <c r="H948" s="80">
        <f>'2. Termes '!I970</f>
        <v>0</v>
      </c>
      <c r="I948" s="64">
        <f>'2. Termes '!J970</f>
        <v>0</v>
      </c>
      <c r="J948" s="65">
        <f>'2. Termes '!U970</f>
        <v>0</v>
      </c>
      <c r="K948" s="70">
        <f>'2. Termes '!V970</f>
        <v>0</v>
      </c>
      <c r="L948" s="66">
        <f>'2. Termes '!W970</f>
        <v>0</v>
      </c>
      <c r="M948" s="66">
        <f>'2. Termes '!Z970</f>
        <v>0</v>
      </c>
      <c r="N948" s="67">
        <f>'2. Termes '!AC970</f>
        <v>0</v>
      </c>
      <c r="O948" s="81">
        <f>'2. Termes '!AJ970</f>
        <v>0</v>
      </c>
      <c r="P948" s="72">
        <f>'2. Termes '!AK970</f>
        <v>0</v>
      </c>
      <c r="Q948" s="71">
        <f>'2. Termes '!AL970</f>
        <v>0</v>
      </c>
      <c r="R948" s="158">
        <f>'2. Termes '!AG970</f>
        <v>0</v>
      </c>
    </row>
    <row r="949" spans="2:18" ht="25" customHeight="1" x14ac:dyDescent="0.35">
      <c r="B949" s="180" t="str">
        <f>IF(ISBLANK(Tableau25[[#This Row],[Date de signature]]),"",UPPER(TEXT(Tableau25[[#This Row],[Date de signature]],"AAAA")))</f>
        <v>1900</v>
      </c>
      <c r="C949" s="180" t="str">
        <f>IF(ISBLANK(Tableau25[[#This Row],[Date de signature]]),"",UPPER(TEXT(Tableau25[[#This Row],[Date de signature]],"mmm")))</f>
        <v>JANV</v>
      </c>
      <c r="D949" s="62">
        <f>'2. Termes '!C971</f>
        <v>0</v>
      </c>
      <c r="E949" s="82">
        <f>'2. Termes '!F971</f>
        <v>0</v>
      </c>
      <c r="F949" s="63">
        <f>'2. Termes '!G971</f>
        <v>0</v>
      </c>
      <c r="G949" s="80">
        <f>'2. Termes '!H971</f>
        <v>0</v>
      </c>
      <c r="H949" s="80">
        <f>'2. Termes '!I971</f>
        <v>0</v>
      </c>
      <c r="I949" s="64">
        <f>'2. Termes '!J971</f>
        <v>0</v>
      </c>
      <c r="J949" s="65">
        <f>'2. Termes '!U971</f>
        <v>0</v>
      </c>
      <c r="K949" s="70">
        <f>'2. Termes '!V971</f>
        <v>0</v>
      </c>
      <c r="L949" s="66">
        <f>'2. Termes '!W971</f>
        <v>0</v>
      </c>
      <c r="M949" s="66">
        <f>'2. Termes '!Z971</f>
        <v>0</v>
      </c>
      <c r="N949" s="67">
        <f>'2. Termes '!AC971</f>
        <v>0</v>
      </c>
      <c r="O949" s="81">
        <f>'2. Termes '!AJ971</f>
        <v>0</v>
      </c>
      <c r="P949" s="72">
        <f>'2. Termes '!AK971</f>
        <v>0</v>
      </c>
      <c r="Q949" s="71">
        <f>'2. Termes '!AL971</f>
        <v>0</v>
      </c>
      <c r="R949" s="158">
        <f>'2. Termes '!AG971</f>
        <v>0</v>
      </c>
    </row>
    <row r="950" spans="2:18" ht="25" customHeight="1" x14ac:dyDescent="0.35">
      <c r="B950" s="180" t="str">
        <f>IF(ISBLANK(Tableau25[[#This Row],[Date de signature]]),"",UPPER(TEXT(Tableau25[[#This Row],[Date de signature]],"AAAA")))</f>
        <v>1900</v>
      </c>
      <c r="C950" s="180" t="str">
        <f>IF(ISBLANK(Tableau25[[#This Row],[Date de signature]]),"",UPPER(TEXT(Tableau25[[#This Row],[Date de signature]],"mmm")))</f>
        <v>JANV</v>
      </c>
      <c r="D950" s="62">
        <f>'2. Termes '!C972</f>
        <v>0</v>
      </c>
      <c r="E950" s="82">
        <f>'2. Termes '!F972</f>
        <v>0</v>
      </c>
      <c r="F950" s="63">
        <f>'2. Termes '!G972</f>
        <v>0</v>
      </c>
      <c r="G950" s="80">
        <f>'2. Termes '!H972</f>
        <v>0</v>
      </c>
      <c r="H950" s="80">
        <f>'2. Termes '!I972</f>
        <v>0</v>
      </c>
      <c r="I950" s="64">
        <f>'2. Termes '!J972</f>
        <v>0</v>
      </c>
      <c r="J950" s="65">
        <f>'2. Termes '!U972</f>
        <v>0</v>
      </c>
      <c r="K950" s="70">
        <f>'2. Termes '!V972</f>
        <v>0</v>
      </c>
      <c r="L950" s="66">
        <f>'2. Termes '!W972</f>
        <v>0</v>
      </c>
      <c r="M950" s="66">
        <f>'2. Termes '!Z972</f>
        <v>0</v>
      </c>
      <c r="N950" s="67">
        <f>'2. Termes '!AC972</f>
        <v>0</v>
      </c>
      <c r="O950" s="81">
        <f>'2. Termes '!AJ972</f>
        <v>0</v>
      </c>
      <c r="P950" s="72">
        <f>'2. Termes '!AK972</f>
        <v>0</v>
      </c>
      <c r="Q950" s="71">
        <f>'2. Termes '!AL972</f>
        <v>0</v>
      </c>
      <c r="R950" s="158">
        <f>'2. Termes '!AG972</f>
        <v>0</v>
      </c>
    </row>
    <row r="951" spans="2:18" ht="25" customHeight="1" x14ac:dyDescent="0.35">
      <c r="B951" s="180" t="str">
        <f>IF(ISBLANK(Tableau25[[#This Row],[Date de signature]]),"",UPPER(TEXT(Tableau25[[#This Row],[Date de signature]],"AAAA")))</f>
        <v>1900</v>
      </c>
      <c r="C951" s="180" t="str">
        <f>IF(ISBLANK(Tableau25[[#This Row],[Date de signature]]),"",UPPER(TEXT(Tableau25[[#This Row],[Date de signature]],"mmm")))</f>
        <v>JANV</v>
      </c>
      <c r="D951" s="62">
        <f>'2. Termes '!C973</f>
        <v>0</v>
      </c>
      <c r="E951" s="82">
        <f>'2. Termes '!F973</f>
        <v>0</v>
      </c>
      <c r="F951" s="63">
        <f>'2. Termes '!G973</f>
        <v>0</v>
      </c>
      <c r="G951" s="80">
        <f>'2. Termes '!H973</f>
        <v>0</v>
      </c>
      <c r="H951" s="80">
        <f>'2. Termes '!I973</f>
        <v>0</v>
      </c>
      <c r="I951" s="64">
        <f>'2. Termes '!J973</f>
        <v>0</v>
      </c>
      <c r="J951" s="65">
        <f>'2. Termes '!U973</f>
        <v>0</v>
      </c>
      <c r="K951" s="70">
        <f>'2. Termes '!V973</f>
        <v>0</v>
      </c>
      <c r="L951" s="66">
        <f>'2. Termes '!W973</f>
        <v>0</v>
      </c>
      <c r="M951" s="66">
        <f>'2. Termes '!Z973</f>
        <v>0</v>
      </c>
      <c r="N951" s="67">
        <f>'2. Termes '!AC973</f>
        <v>0</v>
      </c>
      <c r="O951" s="81">
        <f>'2. Termes '!AJ973</f>
        <v>0</v>
      </c>
      <c r="P951" s="72">
        <f>'2. Termes '!AK973</f>
        <v>0</v>
      </c>
      <c r="Q951" s="71">
        <f>'2. Termes '!AL973</f>
        <v>0</v>
      </c>
      <c r="R951" s="158">
        <f>'2. Termes '!AG973</f>
        <v>0</v>
      </c>
    </row>
    <row r="952" spans="2:18" ht="25" customHeight="1" x14ac:dyDescent="0.35">
      <c r="B952" s="180" t="str">
        <f>IF(ISBLANK(Tableau25[[#This Row],[Date de signature]]),"",UPPER(TEXT(Tableau25[[#This Row],[Date de signature]],"AAAA")))</f>
        <v>1900</v>
      </c>
      <c r="C952" s="180" t="str">
        <f>IF(ISBLANK(Tableau25[[#This Row],[Date de signature]]),"",UPPER(TEXT(Tableau25[[#This Row],[Date de signature]],"mmm")))</f>
        <v>JANV</v>
      </c>
      <c r="D952" s="62">
        <f>'2. Termes '!C974</f>
        <v>0</v>
      </c>
      <c r="E952" s="82">
        <f>'2. Termes '!F974</f>
        <v>0</v>
      </c>
      <c r="F952" s="63">
        <f>'2. Termes '!G974</f>
        <v>0</v>
      </c>
      <c r="G952" s="80">
        <f>'2. Termes '!H974</f>
        <v>0</v>
      </c>
      <c r="H952" s="80">
        <f>'2. Termes '!I974</f>
        <v>0</v>
      </c>
      <c r="I952" s="64">
        <f>'2. Termes '!J974</f>
        <v>0</v>
      </c>
      <c r="J952" s="65">
        <f>'2. Termes '!U974</f>
        <v>0</v>
      </c>
      <c r="K952" s="70">
        <f>'2. Termes '!V974</f>
        <v>0</v>
      </c>
      <c r="L952" s="66">
        <f>'2. Termes '!W974</f>
        <v>0</v>
      </c>
      <c r="M952" s="66">
        <f>'2. Termes '!Z974</f>
        <v>0</v>
      </c>
      <c r="N952" s="67">
        <f>'2. Termes '!AC974</f>
        <v>0</v>
      </c>
      <c r="O952" s="81">
        <f>'2. Termes '!AJ974</f>
        <v>0</v>
      </c>
      <c r="P952" s="72">
        <f>'2. Termes '!AK974</f>
        <v>0</v>
      </c>
      <c r="Q952" s="71">
        <f>'2. Termes '!AL974</f>
        <v>0</v>
      </c>
      <c r="R952" s="158">
        <f>'2. Termes '!AG974</f>
        <v>0</v>
      </c>
    </row>
    <row r="953" spans="2:18" ht="25" customHeight="1" x14ac:dyDescent="0.35">
      <c r="B953" s="180" t="str">
        <f>IF(ISBLANK(Tableau25[[#This Row],[Date de signature]]),"",UPPER(TEXT(Tableau25[[#This Row],[Date de signature]],"AAAA")))</f>
        <v>1900</v>
      </c>
      <c r="C953" s="180" t="str">
        <f>IF(ISBLANK(Tableau25[[#This Row],[Date de signature]]),"",UPPER(TEXT(Tableau25[[#This Row],[Date de signature]],"mmm")))</f>
        <v>JANV</v>
      </c>
      <c r="D953" s="62">
        <f>'2. Termes '!C975</f>
        <v>0</v>
      </c>
      <c r="E953" s="82">
        <f>'2. Termes '!F975</f>
        <v>0</v>
      </c>
      <c r="F953" s="63">
        <f>'2. Termes '!G975</f>
        <v>0</v>
      </c>
      <c r="G953" s="80">
        <f>'2. Termes '!H975</f>
        <v>0</v>
      </c>
      <c r="H953" s="80">
        <f>'2. Termes '!I975</f>
        <v>0</v>
      </c>
      <c r="I953" s="64">
        <f>'2. Termes '!J975</f>
        <v>0</v>
      </c>
      <c r="J953" s="65">
        <f>'2. Termes '!U975</f>
        <v>0</v>
      </c>
      <c r="K953" s="70">
        <f>'2. Termes '!V975</f>
        <v>0</v>
      </c>
      <c r="L953" s="66">
        <f>'2. Termes '!W975</f>
        <v>0</v>
      </c>
      <c r="M953" s="66">
        <f>'2. Termes '!Z975</f>
        <v>0</v>
      </c>
      <c r="N953" s="67">
        <f>'2. Termes '!AC975</f>
        <v>0</v>
      </c>
      <c r="O953" s="81">
        <f>'2. Termes '!AJ975</f>
        <v>0</v>
      </c>
      <c r="P953" s="72">
        <f>'2. Termes '!AK975</f>
        <v>0</v>
      </c>
      <c r="Q953" s="71">
        <f>'2. Termes '!AL975</f>
        <v>0</v>
      </c>
      <c r="R953" s="158">
        <f>'2. Termes '!AG975</f>
        <v>0</v>
      </c>
    </row>
    <row r="954" spans="2:18" ht="25" customHeight="1" x14ac:dyDescent="0.35">
      <c r="B954" s="180" t="str">
        <f>IF(ISBLANK(Tableau25[[#This Row],[Date de signature]]),"",UPPER(TEXT(Tableau25[[#This Row],[Date de signature]],"AAAA")))</f>
        <v>1900</v>
      </c>
      <c r="C954" s="180" t="str">
        <f>IF(ISBLANK(Tableau25[[#This Row],[Date de signature]]),"",UPPER(TEXT(Tableau25[[#This Row],[Date de signature]],"mmm")))</f>
        <v>JANV</v>
      </c>
      <c r="D954" s="62">
        <f>'2. Termes '!C976</f>
        <v>0</v>
      </c>
      <c r="E954" s="82">
        <f>'2. Termes '!F976</f>
        <v>0</v>
      </c>
      <c r="F954" s="63">
        <f>'2. Termes '!G976</f>
        <v>0</v>
      </c>
      <c r="G954" s="80">
        <f>'2. Termes '!H976</f>
        <v>0</v>
      </c>
      <c r="H954" s="80">
        <f>'2. Termes '!I976</f>
        <v>0</v>
      </c>
      <c r="I954" s="64">
        <f>'2. Termes '!J976</f>
        <v>0</v>
      </c>
      <c r="J954" s="65">
        <f>'2. Termes '!U976</f>
        <v>0</v>
      </c>
      <c r="K954" s="70">
        <f>'2. Termes '!V976</f>
        <v>0</v>
      </c>
      <c r="L954" s="66">
        <f>'2. Termes '!W976</f>
        <v>0</v>
      </c>
      <c r="M954" s="66">
        <f>'2. Termes '!Z976</f>
        <v>0</v>
      </c>
      <c r="N954" s="67">
        <f>'2. Termes '!AC976</f>
        <v>0</v>
      </c>
      <c r="O954" s="81">
        <f>'2. Termes '!AJ976</f>
        <v>0</v>
      </c>
      <c r="P954" s="72">
        <f>'2. Termes '!AK976</f>
        <v>0</v>
      </c>
      <c r="Q954" s="71">
        <f>'2. Termes '!AL976</f>
        <v>0</v>
      </c>
      <c r="R954" s="158">
        <f>'2. Termes '!AG976</f>
        <v>0</v>
      </c>
    </row>
    <row r="955" spans="2:18" ht="25" customHeight="1" x14ac:dyDescent="0.35">
      <c r="B955" s="180" t="str">
        <f>IF(ISBLANK(Tableau25[[#This Row],[Date de signature]]),"",UPPER(TEXT(Tableau25[[#This Row],[Date de signature]],"AAAA")))</f>
        <v>1900</v>
      </c>
      <c r="C955" s="180" t="str">
        <f>IF(ISBLANK(Tableau25[[#This Row],[Date de signature]]),"",UPPER(TEXT(Tableau25[[#This Row],[Date de signature]],"mmm")))</f>
        <v>JANV</v>
      </c>
      <c r="D955" s="62">
        <f>'2. Termes '!C977</f>
        <v>0</v>
      </c>
      <c r="E955" s="82">
        <f>'2. Termes '!F977</f>
        <v>0</v>
      </c>
      <c r="F955" s="63">
        <f>'2. Termes '!G977</f>
        <v>0</v>
      </c>
      <c r="G955" s="80">
        <f>'2. Termes '!H977</f>
        <v>0</v>
      </c>
      <c r="H955" s="80">
        <f>'2. Termes '!I977</f>
        <v>0</v>
      </c>
      <c r="I955" s="64">
        <f>'2. Termes '!J977</f>
        <v>0</v>
      </c>
      <c r="J955" s="65">
        <f>'2. Termes '!U977</f>
        <v>0</v>
      </c>
      <c r="K955" s="70">
        <f>'2. Termes '!V977</f>
        <v>0</v>
      </c>
      <c r="L955" s="66">
        <f>'2. Termes '!W977</f>
        <v>0</v>
      </c>
      <c r="M955" s="66">
        <f>'2. Termes '!Z977</f>
        <v>0</v>
      </c>
      <c r="N955" s="67">
        <f>'2. Termes '!AC977</f>
        <v>0</v>
      </c>
      <c r="O955" s="81">
        <f>'2. Termes '!AJ977</f>
        <v>0</v>
      </c>
      <c r="P955" s="72">
        <f>'2. Termes '!AK977</f>
        <v>0</v>
      </c>
      <c r="Q955" s="71">
        <f>'2. Termes '!AL977</f>
        <v>0</v>
      </c>
      <c r="R955" s="158">
        <f>'2. Termes '!AG977</f>
        <v>0</v>
      </c>
    </row>
    <row r="956" spans="2:18" ht="25" customHeight="1" x14ac:dyDescent="0.35">
      <c r="B956" s="180" t="str">
        <f>IF(ISBLANK(Tableau25[[#This Row],[Date de signature]]),"",UPPER(TEXT(Tableau25[[#This Row],[Date de signature]],"AAAA")))</f>
        <v>1900</v>
      </c>
      <c r="C956" s="180" t="str">
        <f>IF(ISBLANK(Tableau25[[#This Row],[Date de signature]]),"",UPPER(TEXT(Tableau25[[#This Row],[Date de signature]],"mmm")))</f>
        <v>JANV</v>
      </c>
      <c r="D956" s="62">
        <f>'2. Termes '!C978</f>
        <v>0</v>
      </c>
      <c r="E956" s="82">
        <f>'2. Termes '!F978</f>
        <v>0</v>
      </c>
      <c r="F956" s="63">
        <f>'2. Termes '!G978</f>
        <v>0</v>
      </c>
      <c r="G956" s="80">
        <f>'2. Termes '!H978</f>
        <v>0</v>
      </c>
      <c r="H956" s="80">
        <f>'2. Termes '!I978</f>
        <v>0</v>
      </c>
      <c r="I956" s="64">
        <f>'2. Termes '!J978</f>
        <v>0</v>
      </c>
      <c r="J956" s="65">
        <f>'2. Termes '!U978</f>
        <v>0</v>
      </c>
      <c r="K956" s="70">
        <f>'2. Termes '!V978</f>
        <v>0</v>
      </c>
      <c r="L956" s="66">
        <f>'2. Termes '!W978</f>
        <v>0</v>
      </c>
      <c r="M956" s="66">
        <f>'2. Termes '!Z978</f>
        <v>0</v>
      </c>
      <c r="N956" s="67">
        <f>'2. Termes '!AC978</f>
        <v>0</v>
      </c>
      <c r="O956" s="81">
        <f>'2. Termes '!AJ978</f>
        <v>0</v>
      </c>
      <c r="P956" s="72">
        <f>'2. Termes '!AK978</f>
        <v>0</v>
      </c>
      <c r="Q956" s="71">
        <f>'2. Termes '!AL978</f>
        <v>0</v>
      </c>
      <c r="R956" s="158">
        <f>'2. Termes '!AG978</f>
        <v>0</v>
      </c>
    </row>
    <row r="957" spans="2:18" ht="25" customHeight="1" x14ac:dyDescent="0.35">
      <c r="B957" s="180" t="str">
        <f>IF(ISBLANK(Tableau25[[#This Row],[Date de signature]]),"",UPPER(TEXT(Tableau25[[#This Row],[Date de signature]],"AAAA")))</f>
        <v>1900</v>
      </c>
      <c r="C957" s="180" t="str">
        <f>IF(ISBLANK(Tableau25[[#This Row],[Date de signature]]),"",UPPER(TEXT(Tableau25[[#This Row],[Date de signature]],"mmm")))</f>
        <v>JANV</v>
      </c>
      <c r="D957" s="62">
        <f>'2. Termes '!C979</f>
        <v>0</v>
      </c>
      <c r="E957" s="82">
        <f>'2. Termes '!F979</f>
        <v>0</v>
      </c>
      <c r="F957" s="63">
        <f>'2. Termes '!G979</f>
        <v>0</v>
      </c>
      <c r="G957" s="80">
        <f>'2. Termes '!H979</f>
        <v>0</v>
      </c>
      <c r="H957" s="80">
        <f>'2. Termes '!I979</f>
        <v>0</v>
      </c>
      <c r="I957" s="64">
        <f>'2. Termes '!J979</f>
        <v>0</v>
      </c>
      <c r="J957" s="65">
        <f>'2. Termes '!U979</f>
        <v>0</v>
      </c>
      <c r="K957" s="70">
        <f>'2. Termes '!V979</f>
        <v>0</v>
      </c>
      <c r="L957" s="66">
        <f>'2. Termes '!W979</f>
        <v>0</v>
      </c>
      <c r="M957" s="66">
        <f>'2. Termes '!Z979</f>
        <v>0</v>
      </c>
      <c r="N957" s="67">
        <f>'2. Termes '!AC979</f>
        <v>0</v>
      </c>
      <c r="O957" s="81">
        <f>'2. Termes '!AJ979</f>
        <v>0</v>
      </c>
      <c r="P957" s="72">
        <f>'2. Termes '!AK979</f>
        <v>0</v>
      </c>
      <c r="Q957" s="71">
        <f>'2. Termes '!AL979</f>
        <v>0</v>
      </c>
      <c r="R957" s="158">
        <f>'2. Termes '!AG979</f>
        <v>0</v>
      </c>
    </row>
    <row r="958" spans="2:18" ht="25" customHeight="1" x14ac:dyDescent="0.35">
      <c r="B958" s="180" t="str">
        <f>IF(ISBLANK(Tableau25[[#This Row],[Date de signature]]),"",UPPER(TEXT(Tableau25[[#This Row],[Date de signature]],"AAAA")))</f>
        <v>1900</v>
      </c>
      <c r="C958" s="180" t="str">
        <f>IF(ISBLANK(Tableau25[[#This Row],[Date de signature]]),"",UPPER(TEXT(Tableau25[[#This Row],[Date de signature]],"mmm")))</f>
        <v>JANV</v>
      </c>
      <c r="D958" s="62">
        <f>'2. Termes '!C980</f>
        <v>0</v>
      </c>
      <c r="E958" s="82">
        <f>'2. Termes '!F980</f>
        <v>0</v>
      </c>
      <c r="F958" s="63">
        <f>'2. Termes '!G980</f>
        <v>0</v>
      </c>
      <c r="G958" s="80">
        <f>'2. Termes '!H980</f>
        <v>0</v>
      </c>
      <c r="H958" s="80">
        <f>'2. Termes '!I980</f>
        <v>0</v>
      </c>
      <c r="I958" s="64">
        <f>'2. Termes '!J980</f>
        <v>0</v>
      </c>
      <c r="J958" s="65">
        <f>'2. Termes '!U980</f>
        <v>0</v>
      </c>
      <c r="K958" s="70">
        <f>'2. Termes '!V980</f>
        <v>0</v>
      </c>
      <c r="L958" s="66">
        <f>'2. Termes '!W980</f>
        <v>0</v>
      </c>
      <c r="M958" s="66">
        <f>'2. Termes '!Z980</f>
        <v>0</v>
      </c>
      <c r="N958" s="67">
        <f>'2. Termes '!AC980</f>
        <v>0</v>
      </c>
      <c r="O958" s="81">
        <f>'2. Termes '!AJ980</f>
        <v>0</v>
      </c>
      <c r="P958" s="72">
        <f>'2. Termes '!AK980</f>
        <v>0</v>
      </c>
      <c r="Q958" s="71">
        <f>'2. Termes '!AL980</f>
        <v>0</v>
      </c>
      <c r="R958" s="158">
        <f>'2. Termes '!AG980</f>
        <v>0</v>
      </c>
    </row>
    <row r="959" spans="2:18" ht="25" customHeight="1" x14ac:dyDescent="0.35">
      <c r="B959" s="180" t="str">
        <f>IF(ISBLANK(Tableau25[[#This Row],[Date de signature]]),"",UPPER(TEXT(Tableau25[[#This Row],[Date de signature]],"AAAA")))</f>
        <v>1900</v>
      </c>
      <c r="C959" s="180" t="str">
        <f>IF(ISBLANK(Tableau25[[#This Row],[Date de signature]]),"",UPPER(TEXT(Tableau25[[#This Row],[Date de signature]],"mmm")))</f>
        <v>JANV</v>
      </c>
      <c r="D959" s="62">
        <f>'2. Termes '!C981</f>
        <v>0</v>
      </c>
      <c r="E959" s="82">
        <f>'2. Termes '!F981</f>
        <v>0</v>
      </c>
      <c r="F959" s="63">
        <f>'2. Termes '!G981</f>
        <v>0</v>
      </c>
      <c r="G959" s="80">
        <f>'2. Termes '!H981</f>
        <v>0</v>
      </c>
      <c r="H959" s="80">
        <f>'2. Termes '!I981</f>
        <v>0</v>
      </c>
      <c r="I959" s="64">
        <f>'2. Termes '!J981</f>
        <v>0</v>
      </c>
      <c r="J959" s="65">
        <f>'2. Termes '!U981</f>
        <v>0</v>
      </c>
      <c r="K959" s="70">
        <f>'2. Termes '!V981</f>
        <v>0</v>
      </c>
      <c r="L959" s="66">
        <f>'2. Termes '!W981</f>
        <v>0</v>
      </c>
      <c r="M959" s="66">
        <f>'2. Termes '!Z981</f>
        <v>0</v>
      </c>
      <c r="N959" s="67">
        <f>'2. Termes '!AC981</f>
        <v>0</v>
      </c>
      <c r="O959" s="81">
        <f>'2. Termes '!AJ981</f>
        <v>0</v>
      </c>
      <c r="P959" s="72">
        <f>'2. Termes '!AK981</f>
        <v>0</v>
      </c>
      <c r="Q959" s="71">
        <f>'2. Termes '!AL981</f>
        <v>0</v>
      </c>
      <c r="R959" s="158">
        <f>'2. Termes '!AG981</f>
        <v>0</v>
      </c>
    </row>
    <row r="960" spans="2:18" ht="25" customHeight="1" x14ac:dyDescent="0.35">
      <c r="B960" s="180" t="str">
        <f>IF(ISBLANK(Tableau25[[#This Row],[Date de signature]]),"",UPPER(TEXT(Tableau25[[#This Row],[Date de signature]],"AAAA")))</f>
        <v>1900</v>
      </c>
      <c r="C960" s="180" t="str">
        <f>IF(ISBLANK(Tableau25[[#This Row],[Date de signature]]),"",UPPER(TEXT(Tableau25[[#This Row],[Date de signature]],"mmm")))</f>
        <v>JANV</v>
      </c>
      <c r="D960" s="62">
        <f>'2. Termes '!C982</f>
        <v>0</v>
      </c>
      <c r="E960" s="82">
        <f>'2. Termes '!F982</f>
        <v>0</v>
      </c>
      <c r="F960" s="63">
        <f>'2. Termes '!G982</f>
        <v>0</v>
      </c>
      <c r="G960" s="80">
        <f>'2. Termes '!H982</f>
        <v>0</v>
      </c>
      <c r="H960" s="80">
        <f>'2. Termes '!I982</f>
        <v>0</v>
      </c>
      <c r="I960" s="64">
        <f>'2. Termes '!J982</f>
        <v>0</v>
      </c>
      <c r="J960" s="65">
        <f>'2. Termes '!U982</f>
        <v>0</v>
      </c>
      <c r="K960" s="70">
        <f>'2. Termes '!V982</f>
        <v>0</v>
      </c>
      <c r="L960" s="66">
        <f>'2. Termes '!W982</f>
        <v>0</v>
      </c>
      <c r="M960" s="66">
        <f>'2. Termes '!Z982</f>
        <v>0</v>
      </c>
      <c r="N960" s="67">
        <f>'2. Termes '!AC982</f>
        <v>0</v>
      </c>
      <c r="O960" s="81">
        <f>'2. Termes '!AJ982</f>
        <v>0</v>
      </c>
      <c r="P960" s="72">
        <f>'2. Termes '!AK982</f>
        <v>0</v>
      </c>
      <c r="Q960" s="71">
        <f>'2. Termes '!AL982</f>
        <v>0</v>
      </c>
      <c r="R960" s="158">
        <f>'2. Termes '!AG982</f>
        <v>0</v>
      </c>
    </row>
    <row r="961" spans="2:18" ht="25" customHeight="1" x14ac:dyDescent="0.35">
      <c r="B961" s="180" t="str">
        <f>IF(ISBLANK(Tableau25[[#This Row],[Date de signature]]),"",UPPER(TEXT(Tableau25[[#This Row],[Date de signature]],"AAAA")))</f>
        <v>1900</v>
      </c>
      <c r="C961" s="180" t="str">
        <f>IF(ISBLANK(Tableau25[[#This Row],[Date de signature]]),"",UPPER(TEXT(Tableau25[[#This Row],[Date de signature]],"mmm")))</f>
        <v>JANV</v>
      </c>
      <c r="D961" s="62">
        <f>'2. Termes '!C983</f>
        <v>0</v>
      </c>
      <c r="E961" s="82">
        <f>'2. Termes '!F983</f>
        <v>0</v>
      </c>
      <c r="F961" s="63">
        <f>'2. Termes '!G983</f>
        <v>0</v>
      </c>
      <c r="G961" s="80">
        <f>'2. Termes '!H983</f>
        <v>0</v>
      </c>
      <c r="H961" s="80">
        <f>'2. Termes '!I983</f>
        <v>0</v>
      </c>
      <c r="I961" s="64">
        <f>'2. Termes '!J983</f>
        <v>0</v>
      </c>
      <c r="J961" s="65">
        <f>'2. Termes '!U983</f>
        <v>0</v>
      </c>
      <c r="K961" s="70">
        <f>'2. Termes '!V983</f>
        <v>0</v>
      </c>
      <c r="L961" s="66">
        <f>'2. Termes '!W983</f>
        <v>0</v>
      </c>
      <c r="M961" s="66">
        <f>'2. Termes '!Z983</f>
        <v>0</v>
      </c>
      <c r="N961" s="67">
        <f>'2. Termes '!AC983</f>
        <v>0</v>
      </c>
      <c r="O961" s="81">
        <f>'2. Termes '!AJ983</f>
        <v>0</v>
      </c>
      <c r="P961" s="72">
        <f>'2. Termes '!AK983</f>
        <v>0</v>
      </c>
      <c r="Q961" s="71">
        <f>'2. Termes '!AL983</f>
        <v>0</v>
      </c>
      <c r="R961" s="158">
        <f>'2. Termes '!AG983</f>
        <v>0</v>
      </c>
    </row>
    <row r="962" spans="2:18" ht="25" customHeight="1" x14ac:dyDescent="0.35">
      <c r="B962" s="180" t="str">
        <f>IF(ISBLANK(Tableau25[[#This Row],[Date de signature]]),"",UPPER(TEXT(Tableau25[[#This Row],[Date de signature]],"AAAA")))</f>
        <v>1900</v>
      </c>
      <c r="C962" s="180" t="str">
        <f>IF(ISBLANK(Tableau25[[#This Row],[Date de signature]]),"",UPPER(TEXT(Tableau25[[#This Row],[Date de signature]],"mmm")))</f>
        <v>JANV</v>
      </c>
      <c r="D962" s="62">
        <f>'2. Termes '!C984</f>
        <v>0</v>
      </c>
      <c r="E962" s="82">
        <f>'2. Termes '!F984</f>
        <v>0</v>
      </c>
      <c r="F962" s="63">
        <f>'2. Termes '!G984</f>
        <v>0</v>
      </c>
      <c r="G962" s="80">
        <f>'2. Termes '!H984</f>
        <v>0</v>
      </c>
      <c r="H962" s="80">
        <f>'2. Termes '!I984</f>
        <v>0</v>
      </c>
      <c r="I962" s="64">
        <f>'2. Termes '!J984</f>
        <v>0</v>
      </c>
      <c r="J962" s="65">
        <f>'2. Termes '!U984</f>
        <v>0</v>
      </c>
      <c r="K962" s="70">
        <f>'2. Termes '!V984</f>
        <v>0</v>
      </c>
      <c r="L962" s="66">
        <f>'2. Termes '!W984</f>
        <v>0</v>
      </c>
      <c r="M962" s="66">
        <f>'2. Termes '!Z984</f>
        <v>0</v>
      </c>
      <c r="N962" s="67">
        <f>'2. Termes '!AC984</f>
        <v>0</v>
      </c>
      <c r="O962" s="81">
        <f>'2. Termes '!AJ984</f>
        <v>0</v>
      </c>
      <c r="P962" s="72">
        <f>'2. Termes '!AK984</f>
        <v>0</v>
      </c>
      <c r="Q962" s="71">
        <f>'2. Termes '!AL984</f>
        <v>0</v>
      </c>
      <c r="R962" s="158">
        <f>'2. Termes '!AG984</f>
        <v>0</v>
      </c>
    </row>
    <row r="963" spans="2:18" ht="25" customHeight="1" x14ac:dyDescent="0.35">
      <c r="B963" s="180" t="str">
        <f>IF(ISBLANK(Tableau25[[#This Row],[Date de signature]]),"",UPPER(TEXT(Tableau25[[#This Row],[Date de signature]],"AAAA")))</f>
        <v>1900</v>
      </c>
      <c r="C963" s="180" t="str">
        <f>IF(ISBLANK(Tableau25[[#This Row],[Date de signature]]),"",UPPER(TEXT(Tableau25[[#This Row],[Date de signature]],"mmm")))</f>
        <v>JANV</v>
      </c>
      <c r="D963" s="62">
        <f>'2. Termes '!C985</f>
        <v>0</v>
      </c>
      <c r="E963" s="82">
        <f>'2. Termes '!F985</f>
        <v>0</v>
      </c>
      <c r="F963" s="63">
        <f>'2. Termes '!G985</f>
        <v>0</v>
      </c>
      <c r="G963" s="80">
        <f>'2. Termes '!H985</f>
        <v>0</v>
      </c>
      <c r="H963" s="80">
        <f>'2. Termes '!I985</f>
        <v>0</v>
      </c>
      <c r="I963" s="64">
        <f>'2. Termes '!J985</f>
        <v>0</v>
      </c>
      <c r="J963" s="65">
        <f>'2. Termes '!U985</f>
        <v>0</v>
      </c>
      <c r="K963" s="70">
        <f>'2. Termes '!V985</f>
        <v>0</v>
      </c>
      <c r="L963" s="66">
        <f>'2. Termes '!W985</f>
        <v>0</v>
      </c>
      <c r="M963" s="66">
        <f>'2. Termes '!Z985</f>
        <v>0</v>
      </c>
      <c r="N963" s="67">
        <f>'2. Termes '!AC985</f>
        <v>0</v>
      </c>
      <c r="O963" s="81">
        <f>'2. Termes '!AJ985</f>
        <v>0</v>
      </c>
      <c r="P963" s="72">
        <f>'2. Termes '!AK985</f>
        <v>0</v>
      </c>
      <c r="Q963" s="71">
        <f>'2. Termes '!AL985</f>
        <v>0</v>
      </c>
      <c r="R963" s="158">
        <f>'2. Termes '!AG985</f>
        <v>0</v>
      </c>
    </row>
    <row r="964" spans="2:18" ht="25" customHeight="1" x14ac:dyDescent="0.35">
      <c r="B964" s="180" t="str">
        <f>IF(ISBLANK(Tableau25[[#This Row],[Date de signature]]),"",UPPER(TEXT(Tableau25[[#This Row],[Date de signature]],"AAAA")))</f>
        <v>1900</v>
      </c>
      <c r="C964" s="180" t="str">
        <f>IF(ISBLANK(Tableau25[[#This Row],[Date de signature]]),"",UPPER(TEXT(Tableau25[[#This Row],[Date de signature]],"mmm")))</f>
        <v>JANV</v>
      </c>
      <c r="D964" s="62">
        <f>'2. Termes '!C986</f>
        <v>0</v>
      </c>
      <c r="E964" s="82">
        <f>'2. Termes '!F986</f>
        <v>0</v>
      </c>
      <c r="F964" s="63">
        <f>'2. Termes '!G986</f>
        <v>0</v>
      </c>
      <c r="G964" s="80">
        <f>'2. Termes '!H986</f>
        <v>0</v>
      </c>
      <c r="H964" s="80">
        <f>'2. Termes '!I986</f>
        <v>0</v>
      </c>
      <c r="I964" s="64">
        <f>'2. Termes '!J986</f>
        <v>0</v>
      </c>
      <c r="J964" s="65">
        <f>'2. Termes '!U986</f>
        <v>0</v>
      </c>
      <c r="K964" s="70">
        <f>'2. Termes '!V986</f>
        <v>0</v>
      </c>
      <c r="L964" s="66">
        <f>'2. Termes '!W986</f>
        <v>0</v>
      </c>
      <c r="M964" s="66">
        <f>'2. Termes '!Z986</f>
        <v>0</v>
      </c>
      <c r="N964" s="67">
        <f>'2. Termes '!AC986</f>
        <v>0</v>
      </c>
      <c r="O964" s="81">
        <f>'2. Termes '!AJ986</f>
        <v>0</v>
      </c>
      <c r="P964" s="72">
        <f>'2. Termes '!AK986</f>
        <v>0</v>
      </c>
      <c r="Q964" s="71">
        <f>'2. Termes '!AL986</f>
        <v>0</v>
      </c>
      <c r="R964" s="158">
        <f>'2. Termes '!AG986</f>
        <v>0</v>
      </c>
    </row>
    <row r="965" spans="2:18" ht="25" customHeight="1" x14ac:dyDescent="0.35">
      <c r="B965" s="180" t="str">
        <f>IF(ISBLANK(Tableau25[[#This Row],[Date de signature]]),"",UPPER(TEXT(Tableau25[[#This Row],[Date de signature]],"AAAA")))</f>
        <v>1900</v>
      </c>
      <c r="C965" s="180" t="str">
        <f>IF(ISBLANK(Tableau25[[#This Row],[Date de signature]]),"",UPPER(TEXT(Tableau25[[#This Row],[Date de signature]],"mmm")))</f>
        <v>JANV</v>
      </c>
      <c r="D965" s="62">
        <f>'2. Termes '!C987</f>
        <v>0</v>
      </c>
      <c r="E965" s="82">
        <f>'2. Termes '!F987</f>
        <v>0</v>
      </c>
      <c r="F965" s="63">
        <f>'2. Termes '!G987</f>
        <v>0</v>
      </c>
      <c r="G965" s="80">
        <f>'2. Termes '!H987</f>
        <v>0</v>
      </c>
      <c r="H965" s="80">
        <f>'2. Termes '!I987</f>
        <v>0</v>
      </c>
      <c r="I965" s="64">
        <f>'2. Termes '!J987</f>
        <v>0</v>
      </c>
      <c r="J965" s="65">
        <f>'2. Termes '!U987</f>
        <v>0</v>
      </c>
      <c r="K965" s="70">
        <f>'2. Termes '!V987</f>
        <v>0</v>
      </c>
      <c r="L965" s="66">
        <f>'2. Termes '!W987</f>
        <v>0</v>
      </c>
      <c r="M965" s="66">
        <f>'2. Termes '!Z987</f>
        <v>0</v>
      </c>
      <c r="N965" s="67">
        <f>'2. Termes '!AC987</f>
        <v>0</v>
      </c>
      <c r="O965" s="81">
        <f>'2. Termes '!AJ987</f>
        <v>0</v>
      </c>
      <c r="P965" s="72">
        <f>'2. Termes '!AK987</f>
        <v>0</v>
      </c>
      <c r="Q965" s="71">
        <f>'2. Termes '!AL987</f>
        <v>0</v>
      </c>
      <c r="R965" s="158">
        <f>'2. Termes '!AG987</f>
        <v>0</v>
      </c>
    </row>
    <row r="966" spans="2:18" ht="25" customHeight="1" x14ac:dyDescent="0.35">
      <c r="B966" s="180" t="str">
        <f>IF(ISBLANK(Tableau25[[#This Row],[Date de signature]]),"",UPPER(TEXT(Tableau25[[#This Row],[Date de signature]],"AAAA")))</f>
        <v>1900</v>
      </c>
      <c r="C966" s="180" t="str">
        <f>IF(ISBLANK(Tableau25[[#This Row],[Date de signature]]),"",UPPER(TEXT(Tableau25[[#This Row],[Date de signature]],"mmm")))</f>
        <v>JANV</v>
      </c>
      <c r="D966" s="62">
        <f>'2. Termes '!C988</f>
        <v>0</v>
      </c>
      <c r="E966" s="82">
        <f>'2. Termes '!F988</f>
        <v>0</v>
      </c>
      <c r="F966" s="63">
        <f>'2. Termes '!G988</f>
        <v>0</v>
      </c>
      <c r="G966" s="80">
        <f>'2. Termes '!H988</f>
        <v>0</v>
      </c>
      <c r="H966" s="80">
        <f>'2. Termes '!I988</f>
        <v>0</v>
      </c>
      <c r="I966" s="64">
        <f>'2. Termes '!J988</f>
        <v>0</v>
      </c>
      <c r="J966" s="65">
        <f>'2. Termes '!U988</f>
        <v>0</v>
      </c>
      <c r="K966" s="70">
        <f>'2. Termes '!V988</f>
        <v>0</v>
      </c>
      <c r="L966" s="66">
        <f>'2. Termes '!W988</f>
        <v>0</v>
      </c>
      <c r="M966" s="66">
        <f>'2. Termes '!Z988</f>
        <v>0</v>
      </c>
      <c r="N966" s="67">
        <f>'2. Termes '!AC988</f>
        <v>0</v>
      </c>
      <c r="O966" s="81">
        <f>'2. Termes '!AJ988</f>
        <v>0</v>
      </c>
      <c r="P966" s="72">
        <f>'2. Termes '!AK988</f>
        <v>0</v>
      </c>
      <c r="Q966" s="71">
        <f>'2. Termes '!AL988</f>
        <v>0</v>
      </c>
      <c r="R966" s="158">
        <f>'2. Termes '!AG988</f>
        <v>0</v>
      </c>
    </row>
    <row r="967" spans="2:18" ht="25" customHeight="1" x14ac:dyDescent="0.35">
      <c r="B967" s="180" t="str">
        <f>IF(ISBLANK(Tableau25[[#This Row],[Date de signature]]),"",UPPER(TEXT(Tableau25[[#This Row],[Date de signature]],"AAAA")))</f>
        <v>1900</v>
      </c>
      <c r="C967" s="180" t="str">
        <f>IF(ISBLANK(Tableau25[[#This Row],[Date de signature]]),"",UPPER(TEXT(Tableau25[[#This Row],[Date de signature]],"mmm")))</f>
        <v>JANV</v>
      </c>
      <c r="D967" s="62">
        <f>'2. Termes '!C989</f>
        <v>0</v>
      </c>
      <c r="E967" s="82">
        <f>'2. Termes '!F989</f>
        <v>0</v>
      </c>
      <c r="F967" s="63">
        <f>'2. Termes '!G989</f>
        <v>0</v>
      </c>
      <c r="G967" s="80">
        <f>'2. Termes '!H989</f>
        <v>0</v>
      </c>
      <c r="H967" s="80">
        <f>'2. Termes '!I989</f>
        <v>0</v>
      </c>
      <c r="I967" s="64">
        <f>'2. Termes '!J989</f>
        <v>0</v>
      </c>
      <c r="J967" s="65">
        <f>'2. Termes '!U989</f>
        <v>0</v>
      </c>
      <c r="K967" s="70">
        <f>'2. Termes '!V989</f>
        <v>0</v>
      </c>
      <c r="L967" s="66">
        <f>'2. Termes '!W989</f>
        <v>0</v>
      </c>
      <c r="M967" s="66">
        <f>'2. Termes '!Z989</f>
        <v>0</v>
      </c>
      <c r="N967" s="67">
        <f>'2. Termes '!AC989</f>
        <v>0</v>
      </c>
      <c r="O967" s="81">
        <f>'2. Termes '!AJ989</f>
        <v>0</v>
      </c>
      <c r="P967" s="72">
        <f>'2. Termes '!AK989</f>
        <v>0</v>
      </c>
      <c r="Q967" s="71">
        <f>'2. Termes '!AL989</f>
        <v>0</v>
      </c>
      <c r="R967" s="158">
        <f>'2. Termes '!AG989</f>
        <v>0</v>
      </c>
    </row>
    <row r="968" spans="2:18" ht="25" customHeight="1" x14ac:dyDescent="0.35">
      <c r="B968" s="180" t="str">
        <f>IF(ISBLANK(Tableau25[[#This Row],[Date de signature]]),"",UPPER(TEXT(Tableau25[[#This Row],[Date de signature]],"AAAA")))</f>
        <v>1900</v>
      </c>
      <c r="C968" s="180" t="str">
        <f>IF(ISBLANK(Tableau25[[#This Row],[Date de signature]]),"",UPPER(TEXT(Tableau25[[#This Row],[Date de signature]],"mmm")))</f>
        <v>JANV</v>
      </c>
      <c r="D968" s="62">
        <f>'2. Termes '!C990</f>
        <v>0</v>
      </c>
      <c r="E968" s="82">
        <f>'2. Termes '!F990</f>
        <v>0</v>
      </c>
      <c r="F968" s="63">
        <f>'2. Termes '!G990</f>
        <v>0</v>
      </c>
      <c r="G968" s="80">
        <f>'2. Termes '!H990</f>
        <v>0</v>
      </c>
      <c r="H968" s="80">
        <f>'2. Termes '!I990</f>
        <v>0</v>
      </c>
      <c r="I968" s="64">
        <f>'2. Termes '!J990</f>
        <v>0</v>
      </c>
      <c r="J968" s="65">
        <f>'2. Termes '!U990</f>
        <v>0</v>
      </c>
      <c r="K968" s="70">
        <f>'2. Termes '!V990</f>
        <v>0</v>
      </c>
      <c r="L968" s="66">
        <f>'2. Termes '!W990</f>
        <v>0</v>
      </c>
      <c r="M968" s="66">
        <f>'2. Termes '!Z990</f>
        <v>0</v>
      </c>
      <c r="N968" s="67">
        <f>'2. Termes '!AC990</f>
        <v>0</v>
      </c>
      <c r="O968" s="81">
        <f>'2. Termes '!AJ990</f>
        <v>0</v>
      </c>
      <c r="P968" s="72">
        <f>'2. Termes '!AK990</f>
        <v>0</v>
      </c>
      <c r="Q968" s="71">
        <f>'2. Termes '!AL990</f>
        <v>0</v>
      </c>
      <c r="R968" s="158">
        <f>'2. Termes '!AG990</f>
        <v>0</v>
      </c>
    </row>
    <row r="969" spans="2:18" ht="25" customHeight="1" x14ac:dyDescent="0.35">
      <c r="B969" s="180" t="str">
        <f>IF(ISBLANK(Tableau25[[#This Row],[Date de signature]]),"",UPPER(TEXT(Tableau25[[#This Row],[Date de signature]],"AAAA")))</f>
        <v>1900</v>
      </c>
      <c r="C969" s="180" t="str">
        <f>IF(ISBLANK(Tableau25[[#This Row],[Date de signature]]),"",UPPER(TEXT(Tableau25[[#This Row],[Date de signature]],"mmm")))</f>
        <v>JANV</v>
      </c>
      <c r="D969" s="62">
        <f>'2. Termes '!C991</f>
        <v>0</v>
      </c>
      <c r="E969" s="82">
        <f>'2. Termes '!F991</f>
        <v>0</v>
      </c>
      <c r="F969" s="63">
        <f>'2. Termes '!G991</f>
        <v>0</v>
      </c>
      <c r="G969" s="80">
        <f>'2. Termes '!H991</f>
        <v>0</v>
      </c>
      <c r="H969" s="80">
        <f>'2. Termes '!I991</f>
        <v>0</v>
      </c>
      <c r="I969" s="64">
        <f>'2. Termes '!J991</f>
        <v>0</v>
      </c>
      <c r="J969" s="65">
        <f>'2. Termes '!U991</f>
        <v>0</v>
      </c>
      <c r="K969" s="70">
        <f>'2. Termes '!V991</f>
        <v>0</v>
      </c>
      <c r="L969" s="66">
        <f>'2. Termes '!W991</f>
        <v>0</v>
      </c>
      <c r="M969" s="66">
        <f>'2. Termes '!Z991</f>
        <v>0</v>
      </c>
      <c r="N969" s="67">
        <f>'2. Termes '!AC991</f>
        <v>0</v>
      </c>
      <c r="O969" s="81">
        <f>'2. Termes '!AJ991</f>
        <v>0</v>
      </c>
      <c r="P969" s="72">
        <f>'2. Termes '!AK991</f>
        <v>0</v>
      </c>
      <c r="Q969" s="71">
        <f>'2. Termes '!AL991</f>
        <v>0</v>
      </c>
      <c r="R969" s="158">
        <f>'2. Termes '!AG991</f>
        <v>0</v>
      </c>
    </row>
    <row r="970" spans="2:18" ht="25" customHeight="1" x14ac:dyDescent="0.35">
      <c r="B970" s="180" t="str">
        <f>IF(ISBLANK(Tableau25[[#This Row],[Date de signature]]),"",UPPER(TEXT(Tableau25[[#This Row],[Date de signature]],"AAAA")))</f>
        <v>1900</v>
      </c>
      <c r="C970" s="180" t="str">
        <f>IF(ISBLANK(Tableau25[[#This Row],[Date de signature]]),"",UPPER(TEXT(Tableau25[[#This Row],[Date de signature]],"mmm")))</f>
        <v>JANV</v>
      </c>
      <c r="D970" s="62">
        <f>'2. Termes '!C992</f>
        <v>0</v>
      </c>
      <c r="E970" s="82">
        <f>'2. Termes '!F992</f>
        <v>0</v>
      </c>
      <c r="F970" s="63">
        <f>'2. Termes '!G992</f>
        <v>0</v>
      </c>
      <c r="G970" s="80">
        <f>'2. Termes '!H992</f>
        <v>0</v>
      </c>
      <c r="H970" s="80">
        <f>'2. Termes '!I992</f>
        <v>0</v>
      </c>
      <c r="I970" s="64">
        <f>'2. Termes '!J992</f>
        <v>0</v>
      </c>
      <c r="J970" s="65">
        <f>'2. Termes '!U992</f>
        <v>0</v>
      </c>
      <c r="K970" s="70">
        <f>'2. Termes '!V992</f>
        <v>0</v>
      </c>
      <c r="L970" s="66">
        <f>'2. Termes '!W992</f>
        <v>0</v>
      </c>
      <c r="M970" s="66">
        <f>'2. Termes '!Z992</f>
        <v>0</v>
      </c>
      <c r="N970" s="67">
        <f>'2. Termes '!AC992</f>
        <v>0</v>
      </c>
      <c r="O970" s="81">
        <f>'2. Termes '!AJ992</f>
        <v>0</v>
      </c>
      <c r="P970" s="72">
        <f>'2. Termes '!AK992</f>
        <v>0</v>
      </c>
      <c r="Q970" s="71">
        <f>'2. Termes '!AL992</f>
        <v>0</v>
      </c>
      <c r="R970" s="158">
        <f>'2. Termes '!AG992</f>
        <v>0</v>
      </c>
    </row>
    <row r="971" spans="2:18" ht="25" customHeight="1" x14ac:dyDescent="0.35">
      <c r="B971" s="180" t="str">
        <f>IF(ISBLANK(Tableau25[[#This Row],[Date de signature]]),"",UPPER(TEXT(Tableau25[[#This Row],[Date de signature]],"AAAA")))</f>
        <v>1900</v>
      </c>
      <c r="C971" s="180" t="str">
        <f>IF(ISBLANK(Tableau25[[#This Row],[Date de signature]]),"",UPPER(TEXT(Tableau25[[#This Row],[Date de signature]],"mmm")))</f>
        <v>JANV</v>
      </c>
      <c r="D971" s="62">
        <f>'2. Termes '!C993</f>
        <v>0</v>
      </c>
      <c r="E971" s="82">
        <f>'2. Termes '!F993</f>
        <v>0</v>
      </c>
      <c r="F971" s="63">
        <f>'2. Termes '!G993</f>
        <v>0</v>
      </c>
      <c r="G971" s="80">
        <f>'2. Termes '!H993</f>
        <v>0</v>
      </c>
      <c r="H971" s="80">
        <f>'2. Termes '!I993</f>
        <v>0</v>
      </c>
      <c r="I971" s="64">
        <f>'2. Termes '!J993</f>
        <v>0</v>
      </c>
      <c r="J971" s="65">
        <f>'2. Termes '!U993</f>
        <v>0</v>
      </c>
      <c r="K971" s="70">
        <f>'2. Termes '!V993</f>
        <v>0</v>
      </c>
      <c r="L971" s="66">
        <f>'2. Termes '!W993</f>
        <v>0</v>
      </c>
      <c r="M971" s="66">
        <f>'2. Termes '!Z993</f>
        <v>0</v>
      </c>
      <c r="N971" s="67">
        <f>'2. Termes '!AC993</f>
        <v>0</v>
      </c>
      <c r="O971" s="81">
        <f>'2. Termes '!AJ993</f>
        <v>0</v>
      </c>
      <c r="P971" s="72">
        <f>'2. Termes '!AK993</f>
        <v>0</v>
      </c>
      <c r="Q971" s="71">
        <f>'2. Termes '!AL993</f>
        <v>0</v>
      </c>
      <c r="R971" s="158">
        <f>'2. Termes '!AG993</f>
        <v>0</v>
      </c>
    </row>
    <row r="972" spans="2:18" ht="25" customHeight="1" x14ac:dyDescent="0.35">
      <c r="B972" s="180" t="str">
        <f>IF(ISBLANK(Tableau25[[#This Row],[Date de signature]]),"",UPPER(TEXT(Tableau25[[#This Row],[Date de signature]],"AAAA")))</f>
        <v>1900</v>
      </c>
      <c r="C972" s="180" t="str">
        <f>IF(ISBLANK(Tableau25[[#This Row],[Date de signature]]),"",UPPER(TEXT(Tableau25[[#This Row],[Date de signature]],"mmm")))</f>
        <v>JANV</v>
      </c>
      <c r="D972" s="62">
        <f>'2. Termes '!C994</f>
        <v>0</v>
      </c>
      <c r="E972" s="82">
        <f>'2. Termes '!F994</f>
        <v>0</v>
      </c>
      <c r="F972" s="63">
        <f>'2. Termes '!G994</f>
        <v>0</v>
      </c>
      <c r="G972" s="80">
        <f>'2. Termes '!H994</f>
        <v>0</v>
      </c>
      <c r="H972" s="80">
        <f>'2. Termes '!I994</f>
        <v>0</v>
      </c>
      <c r="I972" s="64">
        <f>'2. Termes '!J994</f>
        <v>0</v>
      </c>
      <c r="J972" s="65">
        <f>'2. Termes '!U994</f>
        <v>0</v>
      </c>
      <c r="K972" s="70">
        <f>'2. Termes '!V994</f>
        <v>0</v>
      </c>
      <c r="L972" s="66">
        <f>'2. Termes '!W994</f>
        <v>0</v>
      </c>
      <c r="M972" s="66">
        <f>'2. Termes '!Z994</f>
        <v>0</v>
      </c>
      <c r="N972" s="67">
        <f>'2. Termes '!AC994</f>
        <v>0</v>
      </c>
      <c r="O972" s="81">
        <f>'2. Termes '!AJ994</f>
        <v>0</v>
      </c>
      <c r="P972" s="72">
        <f>'2. Termes '!AK994</f>
        <v>0</v>
      </c>
      <c r="Q972" s="71">
        <f>'2. Termes '!AL994</f>
        <v>0</v>
      </c>
      <c r="R972" s="158">
        <f>'2. Termes '!AG994</f>
        <v>0</v>
      </c>
    </row>
    <row r="973" spans="2:18" ht="25" customHeight="1" x14ac:dyDescent="0.35">
      <c r="B973" s="180" t="str">
        <f>IF(ISBLANK(Tableau25[[#This Row],[Date de signature]]),"",UPPER(TEXT(Tableau25[[#This Row],[Date de signature]],"AAAA")))</f>
        <v>1900</v>
      </c>
      <c r="C973" s="180" t="str">
        <f>IF(ISBLANK(Tableau25[[#This Row],[Date de signature]]),"",UPPER(TEXT(Tableau25[[#This Row],[Date de signature]],"mmm")))</f>
        <v>JANV</v>
      </c>
      <c r="D973" s="62">
        <f>'2. Termes '!C995</f>
        <v>0</v>
      </c>
      <c r="E973" s="82">
        <f>'2. Termes '!F995</f>
        <v>0</v>
      </c>
      <c r="F973" s="63">
        <f>'2. Termes '!G995</f>
        <v>0</v>
      </c>
      <c r="G973" s="80">
        <f>'2. Termes '!H995</f>
        <v>0</v>
      </c>
      <c r="H973" s="80">
        <f>'2. Termes '!I995</f>
        <v>0</v>
      </c>
      <c r="I973" s="64">
        <f>'2. Termes '!J995</f>
        <v>0</v>
      </c>
      <c r="J973" s="65">
        <f>'2. Termes '!U995</f>
        <v>0</v>
      </c>
      <c r="K973" s="70">
        <f>'2. Termes '!V995</f>
        <v>0</v>
      </c>
      <c r="L973" s="66">
        <f>'2. Termes '!W995</f>
        <v>0</v>
      </c>
      <c r="M973" s="66">
        <f>'2. Termes '!Z995</f>
        <v>0</v>
      </c>
      <c r="N973" s="67">
        <f>'2. Termes '!AC995</f>
        <v>0</v>
      </c>
      <c r="O973" s="81">
        <f>'2. Termes '!AJ995</f>
        <v>0</v>
      </c>
      <c r="P973" s="72">
        <f>'2. Termes '!AK995</f>
        <v>0</v>
      </c>
      <c r="Q973" s="71">
        <f>'2. Termes '!AL995</f>
        <v>0</v>
      </c>
      <c r="R973" s="158">
        <f>'2. Termes '!AG995</f>
        <v>0</v>
      </c>
    </row>
    <row r="974" spans="2:18" ht="25" customHeight="1" x14ac:dyDescent="0.35">
      <c r="B974" s="180" t="str">
        <f>IF(ISBLANK(Tableau25[[#This Row],[Date de signature]]),"",UPPER(TEXT(Tableau25[[#This Row],[Date de signature]],"AAAA")))</f>
        <v>1900</v>
      </c>
      <c r="C974" s="180" t="str">
        <f>IF(ISBLANK(Tableau25[[#This Row],[Date de signature]]),"",UPPER(TEXT(Tableau25[[#This Row],[Date de signature]],"mmm")))</f>
        <v>JANV</v>
      </c>
      <c r="D974" s="62">
        <f>'2. Termes '!C996</f>
        <v>0</v>
      </c>
      <c r="E974" s="82">
        <f>'2. Termes '!F996</f>
        <v>0</v>
      </c>
      <c r="F974" s="63">
        <f>'2. Termes '!G996</f>
        <v>0</v>
      </c>
      <c r="G974" s="80">
        <f>'2. Termes '!H996</f>
        <v>0</v>
      </c>
      <c r="H974" s="80">
        <f>'2. Termes '!I996</f>
        <v>0</v>
      </c>
      <c r="I974" s="64">
        <f>'2. Termes '!J996</f>
        <v>0</v>
      </c>
      <c r="J974" s="65">
        <f>'2. Termes '!U996</f>
        <v>0</v>
      </c>
      <c r="K974" s="70">
        <f>'2. Termes '!V996</f>
        <v>0</v>
      </c>
      <c r="L974" s="66">
        <f>'2. Termes '!W996</f>
        <v>0</v>
      </c>
      <c r="M974" s="66">
        <f>'2. Termes '!Z996</f>
        <v>0</v>
      </c>
      <c r="N974" s="67">
        <f>'2. Termes '!AC996</f>
        <v>0</v>
      </c>
      <c r="O974" s="81">
        <f>'2. Termes '!AJ996</f>
        <v>0</v>
      </c>
      <c r="P974" s="72">
        <f>'2. Termes '!AK996</f>
        <v>0</v>
      </c>
      <c r="Q974" s="71">
        <f>'2. Termes '!AL996</f>
        <v>0</v>
      </c>
      <c r="R974" s="158">
        <f>'2. Termes '!AG996</f>
        <v>0</v>
      </c>
    </row>
    <row r="975" spans="2:18" ht="25" customHeight="1" x14ac:dyDescent="0.35">
      <c r="B975" s="180" t="str">
        <f>IF(ISBLANK(Tableau25[[#This Row],[Date de signature]]),"",UPPER(TEXT(Tableau25[[#This Row],[Date de signature]],"AAAA")))</f>
        <v>1900</v>
      </c>
      <c r="C975" s="180" t="str">
        <f>IF(ISBLANK(Tableau25[[#This Row],[Date de signature]]),"",UPPER(TEXT(Tableau25[[#This Row],[Date de signature]],"mmm")))</f>
        <v>JANV</v>
      </c>
      <c r="D975" s="62">
        <f>'2. Termes '!C997</f>
        <v>0</v>
      </c>
      <c r="E975" s="82">
        <f>'2. Termes '!F997</f>
        <v>0</v>
      </c>
      <c r="F975" s="63">
        <f>'2. Termes '!G997</f>
        <v>0</v>
      </c>
      <c r="G975" s="80">
        <f>'2. Termes '!H997</f>
        <v>0</v>
      </c>
      <c r="H975" s="80">
        <f>'2. Termes '!I997</f>
        <v>0</v>
      </c>
      <c r="I975" s="64">
        <f>'2. Termes '!J997</f>
        <v>0</v>
      </c>
      <c r="J975" s="65">
        <f>'2. Termes '!U997</f>
        <v>0</v>
      </c>
      <c r="K975" s="70">
        <f>'2. Termes '!V997</f>
        <v>0</v>
      </c>
      <c r="L975" s="66">
        <f>'2. Termes '!W997</f>
        <v>0</v>
      </c>
      <c r="M975" s="66">
        <f>'2. Termes '!Z997</f>
        <v>0</v>
      </c>
      <c r="N975" s="67">
        <f>'2. Termes '!AC997</f>
        <v>0</v>
      </c>
      <c r="O975" s="81">
        <f>'2. Termes '!AJ997</f>
        <v>0</v>
      </c>
      <c r="P975" s="72">
        <f>'2. Termes '!AK997</f>
        <v>0</v>
      </c>
      <c r="Q975" s="71">
        <f>'2. Termes '!AL997</f>
        <v>0</v>
      </c>
      <c r="R975" s="158">
        <f>'2. Termes '!AG997</f>
        <v>0</v>
      </c>
    </row>
    <row r="976" spans="2:18" ht="25" customHeight="1" x14ac:dyDescent="0.35">
      <c r="B976" s="180" t="str">
        <f>IF(ISBLANK(Tableau25[[#This Row],[Date de signature]]),"",UPPER(TEXT(Tableau25[[#This Row],[Date de signature]],"AAAA")))</f>
        <v>1900</v>
      </c>
      <c r="C976" s="180" t="str">
        <f>IF(ISBLANK(Tableau25[[#This Row],[Date de signature]]),"",UPPER(TEXT(Tableau25[[#This Row],[Date de signature]],"mmm")))</f>
        <v>JANV</v>
      </c>
      <c r="D976" s="62">
        <f>'2. Termes '!C998</f>
        <v>0</v>
      </c>
      <c r="E976" s="82">
        <f>'2. Termes '!F998</f>
        <v>0</v>
      </c>
      <c r="F976" s="63">
        <f>'2. Termes '!G998</f>
        <v>0</v>
      </c>
      <c r="G976" s="80">
        <f>'2. Termes '!H998</f>
        <v>0</v>
      </c>
      <c r="H976" s="80">
        <f>'2. Termes '!I998</f>
        <v>0</v>
      </c>
      <c r="I976" s="64">
        <f>'2. Termes '!J998</f>
        <v>0</v>
      </c>
      <c r="J976" s="65">
        <f>'2. Termes '!U998</f>
        <v>0</v>
      </c>
      <c r="K976" s="70">
        <f>'2. Termes '!V998</f>
        <v>0</v>
      </c>
      <c r="L976" s="66">
        <f>'2. Termes '!W998</f>
        <v>0</v>
      </c>
      <c r="M976" s="66">
        <f>'2. Termes '!Z998</f>
        <v>0</v>
      </c>
      <c r="N976" s="67">
        <f>'2. Termes '!AC998</f>
        <v>0</v>
      </c>
      <c r="O976" s="81">
        <f>'2. Termes '!AJ998</f>
        <v>0</v>
      </c>
      <c r="P976" s="72">
        <f>'2. Termes '!AK998</f>
        <v>0</v>
      </c>
      <c r="Q976" s="71">
        <f>'2. Termes '!AL998</f>
        <v>0</v>
      </c>
      <c r="R976" s="158">
        <f>'2. Termes '!AG998</f>
        <v>0</v>
      </c>
    </row>
    <row r="977" spans="2:18" ht="25" customHeight="1" x14ac:dyDescent="0.35">
      <c r="B977" s="180" t="str">
        <f>IF(ISBLANK(Tableau25[[#This Row],[Date de signature]]),"",UPPER(TEXT(Tableau25[[#This Row],[Date de signature]],"AAAA")))</f>
        <v>1900</v>
      </c>
      <c r="C977" s="180" t="str">
        <f>IF(ISBLANK(Tableau25[[#This Row],[Date de signature]]),"",UPPER(TEXT(Tableau25[[#This Row],[Date de signature]],"mmm")))</f>
        <v>JANV</v>
      </c>
      <c r="D977" s="62">
        <f>'2. Termes '!C999</f>
        <v>0</v>
      </c>
      <c r="E977" s="82">
        <f>'2. Termes '!F999</f>
        <v>0</v>
      </c>
      <c r="F977" s="63">
        <f>'2. Termes '!G999</f>
        <v>0</v>
      </c>
      <c r="G977" s="80">
        <f>'2. Termes '!H999</f>
        <v>0</v>
      </c>
      <c r="H977" s="80">
        <f>'2. Termes '!I999</f>
        <v>0</v>
      </c>
      <c r="I977" s="64">
        <f>'2. Termes '!J999</f>
        <v>0</v>
      </c>
      <c r="J977" s="65">
        <f>'2. Termes '!U999</f>
        <v>0</v>
      </c>
      <c r="K977" s="70">
        <f>'2. Termes '!V999</f>
        <v>0</v>
      </c>
      <c r="L977" s="66">
        <f>'2. Termes '!W999</f>
        <v>0</v>
      </c>
      <c r="M977" s="66">
        <f>'2. Termes '!Z999</f>
        <v>0</v>
      </c>
      <c r="N977" s="67">
        <f>'2. Termes '!AC999</f>
        <v>0</v>
      </c>
      <c r="O977" s="81">
        <f>'2. Termes '!AJ999</f>
        <v>0</v>
      </c>
      <c r="P977" s="72">
        <f>'2. Termes '!AK999</f>
        <v>0</v>
      </c>
      <c r="Q977" s="71">
        <f>'2. Termes '!AL999</f>
        <v>0</v>
      </c>
      <c r="R977" s="158">
        <f>'2. Termes '!AG999</f>
        <v>0</v>
      </c>
    </row>
    <row r="978" spans="2:18" ht="25" customHeight="1" x14ac:dyDescent="0.35">
      <c r="B978" s="180" t="str">
        <f>IF(ISBLANK(Tableau25[[#This Row],[Date de signature]]),"",UPPER(TEXT(Tableau25[[#This Row],[Date de signature]],"AAAA")))</f>
        <v>1900</v>
      </c>
      <c r="C978" s="180" t="str">
        <f>IF(ISBLANK(Tableau25[[#This Row],[Date de signature]]),"",UPPER(TEXT(Tableau25[[#This Row],[Date de signature]],"mmm")))</f>
        <v>JANV</v>
      </c>
      <c r="D978" s="62">
        <f>'2. Termes '!C1000</f>
        <v>0</v>
      </c>
      <c r="E978" s="82">
        <f>'2. Termes '!F1000</f>
        <v>0</v>
      </c>
      <c r="F978" s="63">
        <f>'2. Termes '!G1000</f>
        <v>0</v>
      </c>
      <c r="G978" s="80">
        <f>'2. Termes '!H1000</f>
        <v>0</v>
      </c>
      <c r="H978" s="80">
        <f>'2. Termes '!I1000</f>
        <v>0</v>
      </c>
      <c r="I978" s="64">
        <f>'2. Termes '!J1000</f>
        <v>0</v>
      </c>
      <c r="J978" s="65">
        <f>'2. Termes '!U1000</f>
        <v>0</v>
      </c>
      <c r="K978" s="70">
        <f>'2. Termes '!V1000</f>
        <v>0</v>
      </c>
      <c r="L978" s="66">
        <f>'2. Termes '!W1000</f>
        <v>0</v>
      </c>
      <c r="M978" s="66">
        <f>'2. Termes '!Z1000</f>
        <v>0</v>
      </c>
      <c r="N978" s="67">
        <f>'2. Termes '!AC1000</f>
        <v>0</v>
      </c>
      <c r="O978" s="81">
        <f>'2. Termes '!AJ1000</f>
        <v>0</v>
      </c>
      <c r="P978" s="72">
        <f>'2. Termes '!AK1000</f>
        <v>0</v>
      </c>
      <c r="Q978" s="71">
        <f>'2. Termes '!AL1000</f>
        <v>0</v>
      </c>
      <c r="R978" s="158">
        <f>'2. Termes '!AG1000</f>
        <v>0</v>
      </c>
    </row>
    <row r="979" spans="2:18" ht="25" customHeight="1" x14ac:dyDescent="0.35">
      <c r="B979" s="180" t="str">
        <f>IF(ISBLANK(Tableau25[[#This Row],[Date de signature]]),"",UPPER(TEXT(Tableau25[[#This Row],[Date de signature]],"AAAA")))</f>
        <v>1900</v>
      </c>
      <c r="C979" s="180" t="str">
        <f>IF(ISBLANK(Tableau25[[#This Row],[Date de signature]]),"",UPPER(TEXT(Tableau25[[#This Row],[Date de signature]],"mmm")))</f>
        <v>JANV</v>
      </c>
      <c r="D979" s="62">
        <f>'2. Termes '!C1001</f>
        <v>0</v>
      </c>
      <c r="E979" s="82">
        <f>'2. Termes '!F1001</f>
        <v>0</v>
      </c>
      <c r="F979" s="63">
        <f>'2. Termes '!G1001</f>
        <v>0</v>
      </c>
      <c r="G979" s="80">
        <f>'2. Termes '!H1001</f>
        <v>0</v>
      </c>
      <c r="H979" s="80">
        <f>'2. Termes '!I1001</f>
        <v>0</v>
      </c>
      <c r="I979" s="64">
        <f>'2. Termes '!J1001</f>
        <v>0</v>
      </c>
      <c r="J979" s="65">
        <f>'2. Termes '!U1001</f>
        <v>0</v>
      </c>
      <c r="K979" s="70">
        <f>'2. Termes '!V1001</f>
        <v>0</v>
      </c>
      <c r="L979" s="66">
        <f>'2. Termes '!W1001</f>
        <v>0</v>
      </c>
      <c r="M979" s="66">
        <f>'2. Termes '!Z1001</f>
        <v>0</v>
      </c>
      <c r="N979" s="67">
        <f>'2. Termes '!AC1001</f>
        <v>0</v>
      </c>
      <c r="O979" s="81">
        <f>'2. Termes '!AJ1001</f>
        <v>0</v>
      </c>
      <c r="P979" s="72">
        <f>'2. Termes '!AK1001</f>
        <v>0</v>
      </c>
      <c r="Q979" s="71">
        <f>'2. Termes '!AL1001</f>
        <v>0</v>
      </c>
      <c r="R979" s="158">
        <f>'2. Termes '!AG1001</f>
        <v>0</v>
      </c>
    </row>
    <row r="980" spans="2:18" ht="25" customHeight="1" x14ac:dyDescent="0.35">
      <c r="B980" s="180" t="str">
        <f>IF(ISBLANK(Tableau25[[#This Row],[Date de signature]]),"",UPPER(TEXT(Tableau25[[#This Row],[Date de signature]],"AAAA")))</f>
        <v>1900</v>
      </c>
      <c r="C980" s="180" t="str">
        <f>IF(ISBLANK(Tableau25[[#This Row],[Date de signature]]),"",UPPER(TEXT(Tableau25[[#This Row],[Date de signature]],"mmm")))</f>
        <v>JANV</v>
      </c>
      <c r="D980" s="62">
        <f>'2. Termes '!C1002</f>
        <v>0</v>
      </c>
      <c r="E980" s="82">
        <f>'2. Termes '!F1002</f>
        <v>0</v>
      </c>
      <c r="F980" s="63">
        <f>'2. Termes '!G1002</f>
        <v>0</v>
      </c>
      <c r="G980" s="80">
        <f>'2. Termes '!H1002</f>
        <v>0</v>
      </c>
      <c r="H980" s="80">
        <f>'2. Termes '!I1002</f>
        <v>0</v>
      </c>
      <c r="I980" s="64">
        <f>'2. Termes '!J1002</f>
        <v>0</v>
      </c>
      <c r="J980" s="65">
        <f>'2. Termes '!U1002</f>
        <v>0</v>
      </c>
      <c r="K980" s="70">
        <f>'2. Termes '!V1002</f>
        <v>0</v>
      </c>
      <c r="L980" s="66">
        <f>'2. Termes '!W1002</f>
        <v>0</v>
      </c>
      <c r="M980" s="66">
        <f>'2. Termes '!Z1002</f>
        <v>0</v>
      </c>
      <c r="N980" s="67">
        <f>'2. Termes '!AC1002</f>
        <v>0</v>
      </c>
      <c r="O980" s="81">
        <f>'2. Termes '!AJ1002</f>
        <v>0</v>
      </c>
      <c r="P980" s="72">
        <f>'2. Termes '!AK1002</f>
        <v>0</v>
      </c>
      <c r="Q980" s="71">
        <f>'2. Termes '!AL1002</f>
        <v>0</v>
      </c>
      <c r="R980" s="158">
        <f>'2. Termes '!AG1002</f>
        <v>0</v>
      </c>
    </row>
    <row r="981" spans="2:18" ht="25" customHeight="1" x14ac:dyDescent="0.35">
      <c r="B981" s="180" t="str">
        <f>IF(ISBLANK(Tableau25[[#This Row],[Date de signature]]),"",UPPER(TEXT(Tableau25[[#This Row],[Date de signature]],"AAAA")))</f>
        <v>1900</v>
      </c>
      <c r="C981" s="180" t="str">
        <f>IF(ISBLANK(Tableau25[[#This Row],[Date de signature]]),"",UPPER(TEXT(Tableau25[[#This Row],[Date de signature]],"mmm")))</f>
        <v>JANV</v>
      </c>
      <c r="D981" s="62">
        <f>'2. Termes '!C1003</f>
        <v>0</v>
      </c>
      <c r="E981" s="82">
        <f>'2. Termes '!F1003</f>
        <v>0</v>
      </c>
      <c r="F981" s="63">
        <f>'2. Termes '!G1003</f>
        <v>0</v>
      </c>
      <c r="G981" s="80">
        <f>'2. Termes '!H1003</f>
        <v>0</v>
      </c>
      <c r="H981" s="80">
        <f>'2. Termes '!I1003</f>
        <v>0</v>
      </c>
      <c r="I981" s="64">
        <f>'2. Termes '!J1003</f>
        <v>0</v>
      </c>
      <c r="J981" s="65">
        <f>'2. Termes '!U1003</f>
        <v>0</v>
      </c>
      <c r="K981" s="70">
        <f>'2. Termes '!V1003</f>
        <v>0</v>
      </c>
      <c r="L981" s="66">
        <f>'2. Termes '!W1003</f>
        <v>0</v>
      </c>
      <c r="M981" s="66">
        <f>'2. Termes '!Z1003</f>
        <v>0</v>
      </c>
      <c r="N981" s="67">
        <f>'2. Termes '!AC1003</f>
        <v>0</v>
      </c>
      <c r="O981" s="81">
        <f>'2. Termes '!AJ1003</f>
        <v>0</v>
      </c>
      <c r="P981" s="72">
        <f>'2. Termes '!AK1003</f>
        <v>0</v>
      </c>
      <c r="Q981" s="71">
        <f>'2. Termes '!AL1003</f>
        <v>0</v>
      </c>
      <c r="R981" s="158">
        <f>'2. Termes '!AG1003</f>
        <v>0</v>
      </c>
    </row>
    <row r="982" spans="2:18" ht="25" customHeight="1" x14ac:dyDescent="0.35">
      <c r="B982" s="180" t="str">
        <f>IF(ISBLANK(Tableau25[[#This Row],[Date de signature]]),"",UPPER(TEXT(Tableau25[[#This Row],[Date de signature]],"AAAA")))</f>
        <v>1900</v>
      </c>
      <c r="C982" s="180" t="str">
        <f>IF(ISBLANK(Tableau25[[#This Row],[Date de signature]]),"",UPPER(TEXT(Tableau25[[#This Row],[Date de signature]],"mmm")))</f>
        <v>JANV</v>
      </c>
      <c r="D982" s="62">
        <f>'2. Termes '!C1004</f>
        <v>0</v>
      </c>
      <c r="E982" s="82">
        <f>'2. Termes '!F1004</f>
        <v>0</v>
      </c>
      <c r="F982" s="63">
        <f>'2. Termes '!G1004</f>
        <v>0</v>
      </c>
      <c r="G982" s="80">
        <f>'2. Termes '!H1004</f>
        <v>0</v>
      </c>
      <c r="H982" s="80">
        <f>'2. Termes '!I1004</f>
        <v>0</v>
      </c>
      <c r="I982" s="64">
        <f>'2. Termes '!J1004</f>
        <v>0</v>
      </c>
      <c r="J982" s="65">
        <f>'2. Termes '!U1004</f>
        <v>0</v>
      </c>
      <c r="K982" s="70">
        <f>'2. Termes '!V1004</f>
        <v>0</v>
      </c>
      <c r="L982" s="66">
        <f>'2. Termes '!W1004</f>
        <v>0</v>
      </c>
      <c r="M982" s="66">
        <f>'2. Termes '!Z1004</f>
        <v>0</v>
      </c>
      <c r="N982" s="67">
        <f>'2. Termes '!AC1004</f>
        <v>0</v>
      </c>
      <c r="O982" s="81">
        <f>'2. Termes '!AJ1004</f>
        <v>0</v>
      </c>
      <c r="P982" s="72">
        <f>'2. Termes '!AK1004</f>
        <v>0</v>
      </c>
      <c r="Q982" s="71">
        <f>'2. Termes '!AL1004</f>
        <v>0</v>
      </c>
      <c r="R982" s="158">
        <f>'2. Termes '!AG1004</f>
        <v>0</v>
      </c>
    </row>
    <row r="983" spans="2:18" ht="25" customHeight="1" x14ac:dyDescent="0.35">
      <c r="B983" s="180" t="str">
        <f>IF(ISBLANK(Tableau25[[#This Row],[Date de signature]]),"",UPPER(TEXT(Tableau25[[#This Row],[Date de signature]],"AAAA")))</f>
        <v>1900</v>
      </c>
      <c r="C983" s="180" t="str">
        <f>IF(ISBLANK(Tableau25[[#This Row],[Date de signature]]),"",UPPER(TEXT(Tableau25[[#This Row],[Date de signature]],"mmm")))</f>
        <v>JANV</v>
      </c>
      <c r="D983" s="62">
        <f>'2. Termes '!C1005</f>
        <v>0</v>
      </c>
      <c r="E983" s="82">
        <f>'2. Termes '!F1005</f>
        <v>0</v>
      </c>
      <c r="F983" s="63">
        <f>'2. Termes '!G1005</f>
        <v>0</v>
      </c>
      <c r="G983" s="80">
        <f>'2. Termes '!H1005</f>
        <v>0</v>
      </c>
      <c r="H983" s="80">
        <f>'2. Termes '!I1005</f>
        <v>0</v>
      </c>
      <c r="I983" s="64">
        <f>'2. Termes '!J1005</f>
        <v>0</v>
      </c>
      <c r="J983" s="65">
        <f>'2. Termes '!U1005</f>
        <v>0</v>
      </c>
      <c r="K983" s="70">
        <f>'2. Termes '!V1005</f>
        <v>0</v>
      </c>
      <c r="L983" s="66">
        <f>'2. Termes '!W1005</f>
        <v>0</v>
      </c>
      <c r="M983" s="66">
        <f>'2. Termes '!Z1005</f>
        <v>0</v>
      </c>
      <c r="N983" s="67">
        <f>'2. Termes '!AC1005</f>
        <v>0</v>
      </c>
      <c r="O983" s="81">
        <f>'2. Termes '!AJ1005</f>
        <v>0</v>
      </c>
      <c r="P983" s="72">
        <f>'2. Termes '!AK1005</f>
        <v>0</v>
      </c>
      <c r="Q983" s="71">
        <f>'2. Termes '!AL1005</f>
        <v>0</v>
      </c>
      <c r="R983" s="158">
        <f>'2. Termes '!AG1005</f>
        <v>0</v>
      </c>
    </row>
    <row r="984" spans="2:18" ht="25" customHeight="1" x14ac:dyDescent="0.35">
      <c r="B984" s="180" t="str">
        <f>IF(ISBLANK(Tableau25[[#This Row],[Date de signature]]),"",UPPER(TEXT(Tableau25[[#This Row],[Date de signature]],"AAAA")))</f>
        <v>1900</v>
      </c>
      <c r="C984" s="180" t="str">
        <f>IF(ISBLANK(Tableau25[[#This Row],[Date de signature]]),"",UPPER(TEXT(Tableau25[[#This Row],[Date de signature]],"mmm")))</f>
        <v>JANV</v>
      </c>
      <c r="D984" s="62">
        <f>'2. Termes '!C1006</f>
        <v>0</v>
      </c>
      <c r="E984" s="82">
        <f>'2. Termes '!F1006</f>
        <v>0</v>
      </c>
      <c r="F984" s="63">
        <f>'2. Termes '!G1006</f>
        <v>0</v>
      </c>
      <c r="G984" s="80">
        <f>'2. Termes '!H1006</f>
        <v>0</v>
      </c>
      <c r="H984" s="80">
        <f>'2. Termes '!I1006</f>
        <v>0</v>
      </c>
      <c r="I984" s="64">
        <f>'2. Termes '!J1006</f>
        <v>0</v>
      </c>
      <c r="J984" s="65">
        <f>'2. Termes '!U1006</f>
        <v>0</v>
      </c>
      <c r="K984" s="70">
        <f>'2. Termes '!V1006</f>
        <v>0</v>
      </c>
      <c r="L984" s="66">
        <f>'2. Termes '!W1006</f>
        <v>0</v>
      </c>
      <c r="M984" s="66">
        <f>'2. Termes '!Z1006</f>
        <v>0</v>
      </c>
      <c r="N984" s="67">
        <f>'2. Termes '!AC1006</f>
        <v>0</v>
      </c>
      <c r="O984" s="81">
        <f>'2. Termes '!AJ1006</f>
        <v>0</v>
      </c>
      <c r="P984" s="72">
        <f>'2. Termes '!AK1006</f>
        <v>0</v>
      </c>
      <c r="Q984" s="71">
        <f>'2. Termes '!AL1006</f>
        <v>0</v>
      </c>
      <c r="R984" s="158">
        <f>'2. Termes '!AG1006</f>
        <v>0</v>
      </c>
    </row>
    <row r="985" spans="2:18" ht="25" customHeight="1" x14ac:dyDescent="0.35">
      <c r="B985" s="180" t="str">
        <f>IF(ISBLANK(Tableau25[[#This Row],[Date de signature]]),"",UPPER(TEXT(Tableau25[[#This Row],[Date de signature]],"AAAA")))</f>
        <v>1900</v>
      </c>
      <c r="C985" s="180" t="str">
        <f>IF(ISBLANK(Tableau25[[#This Row],[Date de signature]]),"",UPPER(TEXT(Tableau25[[#This Row],[Date de signature]],"mmm")))</f>
        <v>JANV</v>
      </c>
      <c r="D985" s="62">
        <f>'2. Termes '!C1007</f>
        <v>0</v>
      </c>
      <c r="E985" s="82">
        <f>'2. Termes '!F1007</f>
        <v>0</v>
      </c>
      <c r="F985" s="63">
        <f>'2. Termes '!G1007</f>
        <v>0</v>
      </c>
      <c r="G985" s="80">
        <f>'2. Termes '!H1007</f>
        <v>0</v>
      </c>
      <c r="H985" s="80">
        <f>'2. Termes '!I1007</f>
        <v>0</v>
      </c>
      <c r="I985" s="64">
        <f>'2. Termes '!J1007</f>
        <v>0</v>
      </c>
      <c r="J985" s="65">
        <f>'2. Termes '!U1007</f>
        <v>0</v>
      </c>
      <c r="K985" s="70">
        <f>'2. Termes '!V1007</f>
        <v>0</v>
      </c>
      <c r="L985" s="66">
        <f>'2. Termes '!W1007</f>
        <v>0</v>
      </c>
      <c r="M985" s="66">
        <f>'2. Termes '!Z1007</f>
        <v>0</v>
      </c>
      <c r="N985" s="67">
        <f>'2. Termes '!AC1007</f>
        <v>0</v>
      </c>
      <c r="O985" s="81">
        <f>'2. Termes '!AJ1007</f>
        <v>0</v>
      </c>
      <c r="P985" s="72">
        <f>'2. Termes '!AK1007</f>
        <v>0</v>
      </c>
      <c r="Q985" s="71">
        <f>'2. Termes '!AL1007</f>
        <v>0</v>
      </c>
      <c r="R985" s="158">
        <f>'2. Termes '!AG1007</f>
        <v>0</v>
      </c>
    </row>
    <row r="986" spans="2:18" ht="25" customHeight="1" x14ac:dyDescent="0.35">
      <c r="B986" s="180" t="str">
        <f>IF(ISBLANK(Tableau25[[#This Row],[Date de signature]]),"",UPPER(TEXT(Tableau25[[#This Row],[Date de signature]],"AAAA")))</f>
        <v>1900</v>
      </c>
      <c r="C986" s="180" t="str">
        <f>IF(ISBLANK(Tableau25[[#This Row],[Date de signature]]),"",UPPER(TEXT(Tableau25[[#This Row],[Date de signature]],"mmm")))</f>
        <v>JANV</v>
      </c>
      <c r="D986" s="62">
        <f>'2. Termes '!C1008</f>
        <v>0</v>
      </c>
      <c r="E986" s="82">
        <f>'2. Termes '!F1008</f>
        <v>0</v>
      </c>
      <c r="F986" s="63">
        <f>'2. Termes '!G1008</f>
        <v>0</v>
      </c>
      <c r="G986" s="80">
        <f>'2. Termes '!H1008</f>
        <v>0</v>
      </c>
      <c r="H986" s="80">
        <f>'2. Termes '!I1008</f>
        <v>0</v>
      </c>
      <c r="I986" s="64">
        <f>'2. Termes '!J1008</f>
        <v>0</v>
      </c>
      <c r="J986" s="65">
        <f>'2. Termes '!U1008</f>
        <v>0</v>
      </c>
      <c r="K986" s="70">
        <f>'2. Termes '!V1008</f>
        <v>0</v>
      </c>
      <c r="L986" s="66">
        <f>'2. Termes '!W1008</f>
        <v>0</v>
      </c>
      <c r="M986" s="66">
        <f>'2. Termes '!Z1008</f>
        <v>0</v>
      </c>
      <c r="N986" s="67">
        <f>'2. Termes '!AC1008</f>
        <v>0</v>
      </c>
      <c r="O986" s="81">
        <f>'2. Termes '!AJ1008</f>
        <v>0</v>
      </c>
      <c r="P986" s="72">
        <f>'2. Termes '!AK1008</f>
        <v>0</v>
      </c>
      <c r="Q986" s="71">
        <f>'2. Termes '!AL1008</f>
        <v>0</v>
      </c>
      <c r="R986" s="158">
        <f>'2. Termes '!AG1008</f>
        <v>0</v>
      </c>
    </row>
    <row r="987" spans="2:18" ht="25" customHeight="1" x14ac:dyDescent="0.35">
      <c r="B987" s="180" t="str">
        <f>IF(ISBLANK(Tableau25[[#This Row],[Date de signature]]),"",UPPER(TEXT(Tableau25[[#This Row],[Date de signature]],"AAAA")))</f>
        <v>1900</v>
      </c>
      <c r="C987" s="180" t="str">
        <f>IF(ISBLANK(Tableau25[[#This Row],[Date de signature]]),"",UPPER(TEXT(Tableau25[[#This Row],[Date de signature]],"mmm")))</f>
        <v>JANV</v>
      </c>
      <c r="D987" s="62">
        <f>'2. Termes '!C1009</f>
        <v>0</v>
      </c>
      <c r="E987" s="82">
        <f>'2. Termes '!F1009</f>
        <v>0</v>
      </c>
      <c r="F987" s="63">
        <f>'2. Termes '!G1009</f>
        <v>0</v>
      </c>
      <c r="G987" s="80">
        <f>'2. Termes '!H1009</f>
        <v>0</v>
      </c>
      <c r="H987" s="80">
        <f>'2. Termes '!I1009</f>
        <v>0</v>
      </c>
      <c r="I987" s="64">
        <f>'2. Termes '!J1009</f>
        <v>0</v>
      </c>
      <c r="J987" s="65">
        <f>'2. Termes '!U1009</f>
        <v>0</v>
      </c>
      <c r="K987" s="70">
        <f>'2. Termes '!V1009</f>
        <v>0</v>
      </c>
      <c r="L987" s="66">
        <f>'2. Termes '!W1009</f>
        <v>0</v>
      </c>
      <c r="M987" s="66">
        <f>'2. Termes '!Z1009</f>
        <v>0</v>
      </c>
      <c r="N987" s="67">
        <f>'2. Termes '!AC1009</f>
        <v>0</v>
      </c>
      <c r="O987" s="81">
        <f>'2. Termes '!AJ1009</f>
        <v>0</v>
      </c>
      <c r="P987" s="72">
        <f>'2. Termes '!AK1009</f>
        <v>0</v>
      </c>
      <c r="Q987" s="71">
        <f>'2. Termes '!AL1009</f>
        <v>0</v>
      </c>
      <c r="R987" s="158">
        <f>'2. Termes '!AG1009</f>
        <v>0</v>
      </c>
    </row>
    <row r="988" spans="2:18" ht="25" customHeight="1" x14ac:dyDescent="0.35">
      <c r="B988" s="180" t="str">
        <f>IF(ISBLANK(Tableau25[[#This Row],[Date de signature]]),"",UPPER(TEXT(Tableau25[[#This Row],[Date de signature]],"AAAA")))</f>
        <v>1900</v>
      </c>
      <c r="C988" s="180" t="str">
        <f>IF(ISBLANK(Tableau25[[#This Row],[Date de signature]]),"",UPPER(TEXT(Tableau25[[#This Row],[Date de signature]],"mmm")))</f>
        <v>JANV</v>
      </c>
      <c r="D988" s="62">
        <f>'2. Termes '!C1010</f>
        <v>0</v>
      </c>
      <c r="E988" s="82">
        <f>'2. Termes '!F1010</f>
        <v>0</v>
      </c>
      <c r="F988" s="63">
        <f>'2. Termes '!G1010</f>
        <v>0</v>
      </c>
      <c r="G988" s="80">
        <f>'2. Termes '!H1010</f>
        <v>0</v>
      </c>
      <c r="H988" s="80">
        <f>'2. Termes '!I1010</f>
        <v>0</v>
      </c>
      <c r="I988" s="64">
        <f>'2. Termes '!J1010</f>
        <v>0</v>
      </c>
      <c r="J988" s="65">
        <f>'2. Termes '!U1010</f>
        <v>0</v>
      </c>
      <c r="K988" s="70">
        <f>'2. Termes '!V1010</f>
        <v>0</v>
      </c>
      <c r="L988" s="66">
        <f>'2. Termes '!W1010</f>
        <v>0</v>
      </c>
      <c r="M988" s="66">
        <f>'2. Termes '!Z1010</f>
        <v>0</v>
      </c>
      <c r="N988" s="67">
        <f>'2. Termes '!AC1010</f>
        <v>0</v>
      </c>
      <c r="O988" s="81">
        <f>'2. Termes '!AJ1010</f>
        <v>0</v>
      </c>
      <c r="P988" s="72">
        <f>'2. Termes '!AK1010</f>
        <v>0</v>
      </c>
      <c r="Q988" s="71">
        <f>'2. Termes '!AL1010</f>
        <v>0</v>
      </c>
      <c r="R988" s="158">
        <f>'2. Termes '!AG1010</f>
        <v>0</v>
      </c>
    </row>
    <row r="989" spans="2:18" ht="25" customHeight="1" x14ac:dyDescent="0.35">
      <c r="B989" s="180" t="str">
        <f>IF(ISBLANK(Tableau25[[#This Row],[Date de signature]]),"",UPPER(TEXT(Tableau25[[#This Row],[Date de signature]],"AAAA")))</f>
        <v>1900</v>
      </c>
      <c r="C989" s="180" t="str">
        <f>IF(ISBLANK(Tableau25[[#This Row],[Date de signature]]),"",UPPER(TEXT(Tableau25[[#This Row],[Date de signature]],"mmm")))</f>
        <v>JANV</v>
      </c>
      <c r="D989" s="62">
        <f>'2. Termes '!C1011</f>
        <v>0</v>
      </c>
      <c r="E989" s="82">
        <f>'2. Termes '!F1011</f>
        <v>0</v>
      </c>
      <c r="F989" s="63">
        <f>'2. Termes '!G1011</f>
        <v>0</v>
      </c>
      <c r="G989" s="80">
        <f>'2. Termes '!H1011</f>
        <v>0</v>
      </c>
      <c r="H989" s="80">
        <f>'2. Termes '!I1011</f>
        <v>0</v>
      </c>
      <c r="I989" s="64">
        <f>'2. Termes '!J1011</f>
        <v>0</v>
      </c>
      <c r="J989" s="65">
        <f>'2. Termes '!U1011</f>
        <v>0</v>
      </c>
      <c r="K989" s="70">
        <f>'2. Termes '!V1011</f>
        <v>0</v>
      </c>
      <c r="L989" s="66">
        <f>'2. Termes '!W1011</f>
        <v>0</v>
      </c>
      <c r="M989" s="66">
        <f>'2. Termes '!Z1011</f>
        <v>0</v>
      </c>
      <c r="N989" s="67">
        <f>'2. Termes '!AC1011</f>
        <v>0</v>
      </c>
      <c r="O989" s="81">
        <f>'2. Termes '!AJ1011</f>
        <v>0</v>
      </c>
      <c r="P989" s="72">
        <f>'2. Termes '!AK1011</f>
        <v>0</v>
      </c>
      <c r="Q989" s="71">
        <f>'2. Termes '!AL1011</f>
        <v>0</v>
      </c>
      <c r="R989" s="158">
        <f>'2. Termes '!AG1011</f>
        <v>0</v>
      </c>
    </row>
    <row r="990" spans="2:18" ht="25" customHeight="1" x14ac:dyDescent="0.35">
      <c r="B990" s="180" t="str">
        <f>IF(ISBLANK(Tableau25[[#This Row],[Date de signature]]),"",UPPER(TEXT(Tableau25[[#This Row],[Date de signature]],"AAAA")))</f>
        <v>1900</v>
      </c>
      <c r="C990" s="180" t="str">
        <f>IF(ISBLANK(Tableau25[[#This Row],[Date de signature]]),"",UPPER(TEXT(Tableau25[[#This Row],[Date de signature]],"mmm")))</f>
        <v>JANV</v>
      </c>
      <c r="D990" s="62">
        <f>'2. Termes '!C1012</f>
        <v>0</v>
      </c>
      <c r="E990" s="82">
        <f>'2. Termes '!F1012</f>
        <v>0</v>
      </c>
      <c r="F990" s="63">
        <f>'2. Termes '!G1012</f>
        <v>0</v>
      </c>
      <c r="G990" s="80">
        <f>'2. Termes '!H1012</f>
        <v>0</v>
      </c>
      <c r="H990" s="80">
        <f>'2. Termes '!I1012</f>
        <v>0</v>
      </c>
      <c r="I990" s="64">
        <f>'2. Termes '!J1012</f>
        <v>0</v>
      </c>
      <c r="J990" s="65">
        <f>'2. Termes '!U1012</f>
        <v>0</v>
      </c>
      <c r="K990" s="70">
        <f>'2. Termes '!V1012</f>
        <v>0</v>
      </c>
      <c r="L990" s="66">
        <f>'2. Termes '!W1012</f>
        <v>0</v>
      </c>
      <c r="M990" s="66">
        <f>'2. Termes '!Z1012</f>
        <v>0</v>
      </c>
      <c r="N990" s="67">
        <f>'2. Termes '!AC1012</f>
        <v>0</v>
      </c>
      <c r="O990" s="81">
        <f>'2. Termes '!AJ1012</f>
        <v>0</v>
      </c>
      <c r="P990" s="72">
        <f>'2. Termes '!AK1012</f>
        <v>0</v>
      </c>
      <c r="Q990" s="71">
        <f>'2. Termes '!AL1012</f>
        <v>0</v>
      </c>
      <c r="R990" s="158">
        <f>'2. Termes '!AG1012</f>
        <v>0</v>
      </c>
    </row>
    <row r="991" spans="2:18" ht="25" customHeight="1" x14ac:dyDescent="0.35">
      <c r="B991" s="180" t="str">
        <f>IF(ISBLANK(Tableau25[[#This Row],[Date de signature]]),"",UPPER(TEXT(Tableau25[[#This Row],[Date de signature]],"AAAA")))</f>
        <v>1900</v>
      </c>
      <c r="C991" s="180" t="str">
        <f>IF(ISBLANK(Tableau25[[#This Row],[Date de signature]]),"",UPPER(TEXT(Tableau25[[#This Row],[Date de signature]],"mmm")))</f>
        <v>JANV</v>
      </c>
      <c r="D991" s="62">
        <f>'2. Termes '!C1013</f>
        <v>0</v>
      </c>
      <c r="E991" s="82">
        <f>'2. Termes '!F1013</f>
        <v>0</v>
      </c>
      <c r="F991" s="63">
        <f>'2. Termes '!G1013</f>
        <v>0</v>
      </c>
      <c r="G991" s="80">
        <f>'2. Termes '!H1013</f>
        <v>0</v>
      </c>
      <c r="H991" s="80">
        <f>'2. Termes '!I1013</f>
        <v>0</v>
      </c>
      <c r="I991" s="64">
        <f>'2. Termes '!J1013</f>
        <v>0</v>
      </c>
      <c r="J991" s="65">
        <f>'2. Termes '!U1013</f>
        <v>0</v>
      </c>
      <c r="K991" s="70">
        <f>'2. Termes '!V1013</f>
        <v>0</v>
      </c>
      <c r="L991" s="66">
        <f>'2. Termes '!W1013</f>
        <v>0</v>
      </c>
      <c r="M991" s="66">
        <f>'2. Termes '!Z1013</f>
        <v>0</v>
      </c>
      <c r="N991" s="67">
        <f>'2. Termes '!AC1013</f>
        <v>0</v>
      </c>
      <c r="O991" s="81">
        <f>'2. Termes '!AJ1013</f>
        <v>0</v>
      </c>
      <c r="P991" s="72">
        <f>'2. Termes '!AK1013</f>
        <v>0</v>
      </c>
      <c r="Q991" s="71">
        <f>'2. Termes '!AL1013</f>
        <v>0</v>
      </c>
      <c r="R991" s="158">
        <f>'2. Termes '!AG1013</f>
        <v>0</v>
      </c>
    </row>
    <row r="992" spans="2:18" ht="25" customHeight="1" x14ac:dyDescent="0.35">
      <c r="B992" s="180" t="str">
        <f>IF(ISBLANK(Tableau25[[#This Row],[Date de signature]]),"",UPPER(TEXT(Tableau25[[#This Row],[Date de signature]],"AAAA")))</f>
        <v>1900</v>
      </c>
      <c r="C992" s="180" t="str">
        <f>IF(ISBLANK(Tableau25[[#This Row],[Date de signature]]),"",UPPER(TEXT(Tableau25[[#This Row],[Date de signature]],"mmm")))</f>
        <v>JANV</v>
      </c>
      <c r="D992" s="62">
        <f>'2. Termes '!C1014</f>
        <v>0</v>
      </c>
      <c r="E992" s="82">
        <f>'2. Termes '!F1014</f>
        <v>0</v>
      </c>
      <c r="F992" s="63">
        <f>'2. Termes '!G1014</f>
        <v>0</v>
      </c>
      <c r="G992" s="80">
        <f>'2. Termes '!H1014</f>
        <v>0</v>
      </c>
      <c r="H992" s="80">
        <f>'2. Termes '!I1014</f>
        <v>0</v>
      </c>
      <c r="I992" s="64">
        <f>'2. Termes '!J1014</f>
        <v>0</v>
      </c>
      <c r="J992" s="65">
        <f>'2. Termes '!U1014</f>
        <v>0</v>
      </c>
      <c r="K992" s="70">
        <f>'2. Termes '!V1014</f>
        <v>0</v>
      </c>
      <c r="L992" s="66">
        <f>'2. Termes '!W1014</f>
        <v>0</v>
      </c>
      <c r="M992" s="66">
        <f>'2. Termes '!Z1014</f>
        <v>0</v>
      </c>
      <c r="N992" s="67">
        <f>'2. Termes '!AC1014</f>
        <v>0</v>
      </c>
      <c r="O992" s="81">
        <f>'2. Termes '!AJ1014</f>
        <v>0</v>
      </c>
      <c r="P992" s="72">
        <f>'2. Termes '!AK1014</f>
        <v>0</v>
      </c>
      <c r="Q992" s="71">
        <f>'2. Termes '!AL1014</f>
        <v>0</v>
      </c>
      <c r="R992" s="158">
        <f>'2. Termes '!AG1014</f>
        <v>0</v>
      </c>
    </row>
    <row r="993" spans="2:18" ht="25" customHeight="1" x14ac:dyDescent="0.35">
      <c r="B993" s="180" t="str">
        <f>IF(ISBLANK(Tableau25[[#This Row],[Date de signature]]),"",UPPER(TEXT(Tableau25[[#This Row],[Date de signature]],"AAAA")))</f>
        <v>1900</v>
      </c>
      <c r="C993" s="180" t="str">
        <f>IF(ISBLANK(Tableau25[[#This Row],[Date de signature]]),"",UPPER(TEXT(Tableau25[[#This Row],[Date de signature]],"mmm")))</f>
        <v>JANV</v>
      </c>
      <c r="D993" s="62">
        <f>'2. Termes '!C1015</f>
        <v>0</v>
      </c>
      <c r="E993" s="82">
        <f>'2. Termes '!F1015</f>
        <v>0</v>
      </c>
      <c r="F993" s="63">
        <f>'2. Termes '!G1015</f>
        <v>0</v>
      </c>
      <c r="G993" s="80">
        <f>'2. Termes '!H1015</f>
        <v>0</v>
      </c>
      <c r="H993" s="80">
        <f>'2. Termes '!I1015</f>
        <v>0</v>
      </c>
      <c r="I993" s="64">
        <f>'2. Termes '!J1015</f>
        <v>0</v>
      </c>
      <c r="J993" s="65">
        <f>'2. Termes '!U1015</f>
        <v>0</v>
      </c>
      <c r="K993" s="70">
        <f>'2. Termes '!V1015</f>
        <v>0</v>
      </c>
      <c r="L993" s="66">
        <f>'2. Termes '!W1015</f>
        <v>0</v>
      </c>
      <c r="M993" s="66">
        <f>'2. Termes '!Z1015</f>
        <v>0</v>
      </c>
      <c r="N993" s="67">
        <f>'2. Termes '!AC1015</f>
        <v>0</v>
      </c>
      <c r="O993" s="81">
        <f>'2. Termes '!AJ1015</f>
        <v>0</v>
      </c>
      <c r="P993" s="72">
        <f>'2. Termes '!AK1015</f>
        <v>0</v>
      </c>
      <c r="Q993" s="71">
        <f>'2. Termes '!AL1015</f>
        <v>0</v>
      </c>
      <c r="R993" s="158">
        <f>'2. Termes '!AG1015</f>
        <v>0</v>
      </c>
    </row>
    <row r="994" spans="2:18" ht="25" customHeight="1" x14ac:dyDescent="0.35">
      <c r="B994" s="180" t="str">
        <f>IF(ISBLANK(Tableau25[[#This Row],[Date de signature]]),"",UPPER(TEXT(Tableau25[[#This Row],[Date de signature]],"AAAA")))</f>
        <v>1900</v>
      </c>
      <c r="C994" s="180" t="str">
        <f>IF(ISBLANK(Tableau25[[#This Row],[Date de signature]]),"",UPPER(TEXT(Tableau25[[#This Row],[Date de signature]],"mmm")))</f>
        <v>JANV</v>
      </c>
      <c r="D994" s="62">
        <f>'2. Termes '!C1016</f>
        <v>0</v>
      </c>
      <c r="E994" s="82">
        <f>'2. Termes '!F1016</f>
        <v>0</v>
      </c>
      <c r="F994" s="63">
        <f>'2. Termes '!G1016</f>
        <v>0</v>
      </c>
      <c r="G994" s="80">
        <f>'2. Termes '!H1016</f>
        <v>0</v>
      </c>
      <c r="H994" s="80">
        <f>'2. Termes '!I1016</f>
        <v>0</v>
      </c>
      <c r="I994" s="64">
        <f>'2. Termes '!J1016</f>
        <v>0</v>
      </c>
      <c r="J994" s="65">
        <f>'2. Termes '!U1016</f>
        <v>0</v>
      </c>
      <c r="K994" s="70">
        <f>'2. Termes '!V1016</f>
        <v>0</v>
      </c>
      <c r="L994" s="66">
        <f>'2. Termes '!W1016</f>
        <v>0</v>
      </c>
      <c r="M994" s="66">
        <f>'2. Termes '!Z1016</f>
        <v>0</v>
      </c>
      <c r="N994" s="67">
        <f>'2. Termes '!AC1016</f>
        <v>0</v>
      </c>
      <c r="O994" s="81">
        <f>'2. Termes '!AJ1016</f>
        <v>0</v>
      </c>
      <c r="P994" s="72">
        <f>'2. Termes '!AK1016</f>
        <v>0</v>
      </c>
      <c r="Q994" s="71">
        <f>'2. Termes '!AL1016</f>
        <v>0</v>
      </c>
      <c r="R994" s="158">
        <f>'2. Termes '!AG1016</f>
        <v>0</v>
      </c>
    </row>
    <row r="995" spans="2:18" ht="25" customHeight="1" x14ac:dyDescent="0.35">
      <c r="B995" s="180" t="str">
        <f>IF(ISBLANK(Tableau25[[#This Row],[Date de signature]]),"",UPPER(TEXT(Tableau25[[#This Row],[Date de signature]],"AAAA")))</f>
        <v>1900</v>
      </c>
      <c r="C995" s="180" t="str">
        <f>IF(ISBLANK(Tableau25[[#This Row],[Date de signature]]),"",UPPER(TEXT(Tableau25[[#This Row],[Date de signature]],"mmm")))</f>
        <v>JANV</v>
      </c>
      <c r="D995" s="62">
        <f>'2. Termes '!C1017</f>
        <v>0</v>
      </c>
      <c r="E995" s="82">
        <f>'2. Termes '!F1017</f>
        <v>0</v>
      </c>
      <c r="F995" s="63">
        <f>'2. Termes '!G1017</f>
        <v>0</v>
      </c>
      <c r="G995" s="80">
        <f>'2. Termes '!H1017</f>
        <v>0</v>
      </c>
      <c r="H995" s="80">
        <f>'2. Termes '!I1017</f>
        <v>0</v>
      </c>
      <c r="I995" s="64">
        <f>'2. Termes '!J1017</f>
        <v>0</v>
      </c>
      <c r="J995" s="65">
        <f>'2. Termes '!U1017</f>
        <v>0</v>
      </c>
      <c r="K995" s="70">
        <f>'2. Termes '!V1017</f>
        <v>0</v>
      </c>
      <c r="L995" s="66">
        <f>'2. Termes '!W1017</f>
        <v>0</v>
      </c>
      <c r="M995" s="66">
        <f>'2. Termes '!Z1017</f>
        <v>0</v>
      </c>
      <c r="N995" s="67">
        <f>'2. Termes '!AC1017</f>
        <v>0</v>
      </c>
      <c r="O995" s="81">
        <f>'2. Termes '!AJ1017</f>
        <v>0</v>
      </c>
      <c r="P995" s="72">
        <f>'2. Termes '!AK1017</f>
        <v>0</v>
      </c>
      <c r="Q995" s="71">
        <f>'2. Termes '!AL1017</f>
        <v>0</v>
      </c>
      <c r="R995" s="158">
        <f>'2. Termes '!AG1017</f>
        <v>0</v>
      </c>
    </row>
    <row r="996" spans="2:18" ht="25" customHeight="1" x14ac:dyDescent="0.35">
      <c r="B996" s="180" t="str">
        <f>IF(ISBLANK(Tableau25[[#This Row],[Date de signature]]),"",UPPER(TEXT(Tableau25[[#This Row],[Date de signature]],"AAAA")))</f>
        <v>1900</v>
      </c>
      <c r="C996" s="180" t="str">
        <f>IF(ISBLANK(Tableau25[[#This Row],[Date de signature]]),"",UPPER(TEXT(Tableau25[[#This Row],[Date de signature]],"mmm")))</f>
        <v>JANV</v>
      </c>
      <c r="D996" s="62">
        <f>'2. Termes '!C1018</f>
        <v>0</v>
      </c>
      <c r="E996" s="82">
        <f>'2. Termes '!F1018</f>
        <v>0</v>
      </c>
      <c r="F996" s="63">
        <f>'2. Termes '!G1018</f>
        <v>0</v>
      </c>
      <c r="G996" s="80">
        <f>'2. Termes '!H1018</f>
        <v>0</v>
      </c>
      <c r="H996" s="80">
        <f>'2. Termes '!I1018</f>
        <v>0</v>
      </c>
      <c r="I996" s="64">
        <f>'2. Termes '!J1018</f>
        <v>0</v>
      </c>
      <c r="J996" s="65">
        <f>'2. Termes '!U1018</f>
        <v>0</v>
      </c>
      <c r="K996" s="70">
        <f>'2. Termes '!V1018</f>
        <v>0</v>
      </c>
      <c r="L996" s="66">
        <f>'2. Termes '!W1018</f>
        <v>0</v>
      </c>
      <c r="M996" s="66">
        <f>'2. Termes '!Z1018</f>
        <v>0</v>
      </c>
      <c r="N996" s="67">
        <f>'2. Termes '!AC1018</f>
        <v>0</v>
      </c>
      <c r="O996" s="81">
        <f>'2. Termes '!AJ1018</f>
        <v>0</v>
      </c>
      <c r="P996" s="72">
        <f>'2. Termes '!AK1018</f>
        <v>0</v>
      </c>
      <c r="Q996" s="71">
        <f>'2. Termes '!AL1018</f>
        <v>0</v>
      </c>
      <c r="R996" s="158">
        <f>'2. Termes '!AG1018</f>
        <v>0</v>
      </c>
    </row>
    <row r="997" spans="2:18" ht="25" customHeight="1" x14ac:dyDescent="0.35">
      <c r="B997" s="180" t="str">
        <f>IF(ISBLANK(Tableau25[[#This Row],[Date de signature]]),"",UPPER(TEXT(Tableau25[[#This Row],[Date de signature]],"AAAA")))</f>
        <v>1900</v>
      </c>
      <c r="C997" s="180" t="str">
        <f>IF(ISBLANK(Tableau25[[#This Row],[Date de signature]]),"",UPPER(TEXT(Tableau25[[#This Row],[Date de signature]],"mmm")))</f>
        <v>JANV</v>
      </c>
      <c r="D997" s="62">
        <f>'2. Termes '!C1019</f>
        <v>0</v>
      </c>
      <c r="E997" s="82">
        <f>'2. Termes '!F1019</f>
        <v>0</v>
      </c>
      <c r="F997" s="63">
        <f>'2. Termes '!G1019</f>
        <v>0</v>
      </c>
      <c r="G997" s="80">
        <f>'2. Termes '!H1019</f>
        <v>0</v>
      </c>
      <c r="H997" s="80">
        <f>'2. Termes '!I1019</f>
        <v>0</v>
      </c>
      <c r="I997" s="64">
        <f>'2. Termes '!J1019</f>
        <v>0</v>
      </c>
      <c r="J997" s="65">
        <f>'2. Termes '!U1019</f>
        <v>0</v>
      </c>
      <c r="K997" s="70">
        <f>'2. Termes '!V1019</f>
        <v>0</v>
      </c>
      <c r="L997" s="66">
        <f>'2. Termes '!W1019</f>
        <v>0</v>
      </c>
      <c r="M997" s="66">
        <f>'2. Termes '!Z1019</f>
        <v>0</v>
      </c>
      <c r="N997" s="67">
        <f>'2. Termes '!AC1019</f>
        <v>0</v>
      </c>
      <c r="O997" s="81">
        <f>'2. Termes '!AJ1019</f>
        <v>0</v>
      </c>
      <c r="P997" s="72">
        <f>'2. Termes '!AK1019</f>
        <v>0</v>
      </c>
      <c r="Q997" s="71">
        <f>'2. Termes '!AL1019</f>
        <v>0</v>
      </c>
      <c r="R997" s="158">
        <f>'2. Termes '!AG1019</f>
        <v>0</v>
      </c>
    </row>
    <row r="998" spans="2:18" ht="25" customHeight="1" x14ac:dyDescent="0.35">
      <c r="B998" s="180" t="str">
        <f>IF(ISBLANK(Tableau25[[#This Row],[Date de signature]]),"",UPPER(TEXT(Tableau25[[#This Row],[Date de signature]],"AAAA")))</f>
        <v>1900</v>
      </c>
      <c r="C998" s="180" t="str">
        <f>IF(ISBLANK(Tableau25[[#This Row],[Date de signature]]),"",UPPER(TEXT(Tableau25[[#This Row],[Date de signature]],"mmm")))</f>
        <v>JANV</v>
      </c>
      <c r="D998" s="62">
        <f>'2. Termes '!C1020</f>
        <v>0</v>
      </c>
      <c r="E998" s="82">
        <f>'2. Termes '!F1020</f>
        <v>0</v>
      </c>
      <c r="F998" s="63">
        <f>'2. Termes '!G1020</f>
        <v>0</v>
      </c>
      <c r="G998" s="80">
        <f>'2. Termes '!H1020</f>
        <v>0</v>
      </c>
      <c r="H998" s="80">
        <f>'2. Termes '!I1020</f>
        <v>0</v>
      </c>
      <c r="I998" s="64">
        <f>'2. Termes '!J1020</f>
        <v>0</v>
      </c>
      <c r="J998" s="65">
        <f>'2. Termes '!U1020</f>
        <v>0</v>
      </c>
      <c r="K998" s="70">
        <f>'2. Termes '!V1020</f>
        <v>0</v>
      </c>
      <c r="L998" s="66">
        <f>'2. Termes '!W1020</f>
        <v>0</v>
      </c>
      <c r="M998" s="66">
        <f>'2. Termes '!Z1020</f>
        <v>0</v>
      </c>
      <c r="N998" s="67">
        <f>'2. Termes '!AC1020</f>
        <v>0</v>
      </c>
      <c r="O998" s="81">
        <f>'2. Termes '!AJ1020</f>
        <v>0</v>
      </c>
      <c r="P998" s="72">
        <f>'2. Termes '!AK1020</f>
        <v>0</v>
      </c>
      <c r="Q998" s="71">
        <f>'2. Termes '!AL1020</f>
        <v>0</v>
      </c>
      <c r="R998" s="158">
        <f>'2. Termes '!AG1020</f>
        <v>0</v>
      </c>
    </row>
    <row r="999" spans="2:18" ht="25" customHeight="1" x14ac:dyDescent="0.35">
      <c r="B999" s="180" t="str">
        <f>IF(ISBLANK(Tableau25[[#This Row],[Date de signature]]),"",UPPER(TEXT(Tableau25[[#This Row],[Date de signature]],"AAAA")))</f>
        <v>1900</v>
      </c>
      <c r="C999" s="180" t="str">
        <f>IF(ISBLANK(Tableau25[[#This Row],[Date de signature]]),"",UPPER(TEXT(Tableau25[[#This Row],[Date de signature]],"mmm")))</f>
        <v>JANV</v>
      </c>
      <c r="D999" s="62">
        <f>'2. Termes '!C1021</f>
        <v>0</v>
      </c>
      <c r="E999" s="82">
        <f>'2. Termes '!F1021</f>
        <v>0</v>
      </c>
      <c r="F999" s="63">
        <f>'2. Termes '!G1021</f>
        <v>0</v>
      </c>
      <c r="G999" s="80">
        <f>'2. Termes '!H1021</f>
        <v>0</v>
      </c>
      <c r="H999" s="80">
        <f>'2. Termes '!I1021</f>
        <v>0</v>
      </c>
      <c r="I999" s="64">
        <f>'2. Termes '!J1021</f>
        <v>0</v>
      </c>
      <c r="J999" s="65">
        <f>'2. Termes '!U1021</f>
        <v>0</v>
      </c>
      <c r="K999" s="70">
        <f>'2. Termes '!V1021</f>
        <v>0</v>
      </c>
      <c r="L999" s="66">
        <f>'2. Termes '!W1021</f>
        <v>0</v>
      </c>
      <c r="M999" s="66">
        <f>'2. Termes '!Z1021</f>
        <v>0</v>
      </c>
      <c r="N999" s="67">
        <f>'2. Termes '!AC1021</f>
        <v>0</v>
      </c>
      <c r="O999" s="81">
        <f>'2. Termes '!AJ1021</f>
        <v>0</v>
      </c>
      <c r="P999" s="72">
        <f>'2. Termes '!AK1021</f>
        <v>0</v>
      </c>
      <c r="Q999" s="71">
        <f>'2. Termes '!AL1021</f>
        <v>0</v>
      </c>
      <c r="R999" s="158">
        <f>'2. Termes '!AG1021</f>
        <v>0</v>
      </c>
    </row>
    <row r="1000" spans="2:18" ht="25" customHeight="1" x14ac:dyDescent="0.35">
      <c r="B1000" s="180" t="str">
        <f>IF(ISBLANK(Tableau25[[#This Row],[Date de signature]]),"",UPPER(TEXT(Tableau25[[#This Row],[Date de signature]],"AAAA")))</f>
        <v>1900</v>
      </c>
      <c r="C1000" s="180" t="str">
        <f>IF(ISBLANK(Tableau25[[#This Row],[Date de signature]]),"",UPPER(TEXT(Tableau25[[#This Row],[Date de signature]],"mmm")))</f>
        <v>JANV</v>
      </c>
      <c r="D1000" s="62">
        <f>'2. Termes '!C1022</f>
        <v>0</v>
      </c>
      <c r="E1000" s="82">
        <f>'2. Termes '!F1022</f>
        <v>0</v>
      </c>
      <c r="F1000" s="63">
        <f>'2. Termes '!G1022</f>
        <v>0</v>
      </c>
      <c r="G1000" s="80">
        <f>'2. Termes '!H1022</f>
        <v>0</v>
      </c>
      <c r="H1000" s="80">
        <f>'2. Termes '!I1022</f>
        <v>0</v>
      </c>
      <c r="I1000" s="64">
        <f>'2. Termes '!J1022</f>
        <v>0</v>
      </c>
      <c r="J1000" s="65">
        <f>'2. Termes '!U1022</f>
        <v>0</v>
      </c>
      <c r="K1000" s="70">
        <f>'2. Termes '!V1022</f>
        <v>0</v>
      </c>
      <c r="L1000" s="66">
        <f>'2. Termes '!W1022</f>
        <v>0</v>
      </c>
      <c r="M1000" s="66">
        <f>'2. Termes '!Z1022</f>
        <v>0</v>
      </c>
      <c r="N1000" s="67">
        <f>'2. Termes '!AC1022</f>
        <v>0</v>
      </c>
      <c r="O1000" s="81">
        <f>'2. Termes '!AJ1022</f>
        <v>0</v>
      </c>
      <c r="P1000" s="72">
        <f>'2. Termes '!AK1022</f>
        <v>0</v>
      </c>
      <c r="Q1000" s="71">
        <f>'2. Termes '!AL1022</f>
        <v>0</v>
      </c>
      <c r="R1000" s="158">
        <f>'2. Termes '!AG1022</f>
        <v>0</v>
      </c>
    </row>
    <row r="1001" spans="2:18" ht="25" customHeight="1" x14ac:dyDescent="0.35">
      <c r="B1001" s="180" t="str">
        <f>IF(ISBLANK(Tableau25[[#This Row],[Date de signature]]),"",UPPER(TEXT(Tableau25[[#This Row],[Date de signature]],"AAAA")))</f>
        <v>1900</v>
      </c>
      <c r="C1001" s="180" t="str">
        <f>IF(ISBLANK(Tableau25[[#This Row],[Date de signature]]),"",UPPER(TEXT(Tableau25[[#This Row],[Date de signature]],"mmm")))</f>
        <v>JANV</v>
      </c>
      <c r="D1001" s="62">
        <f>'2. Termes '!C1023</f>
        <v>0</v>
      </c>
      <c r="E1001" s="82">
        <f>'2. Termes '!F1023</f>
        <v>0</v>
      </c>
      <c r="F1001" s="63">
        <f>'2. Termes '!G1023</f>
        <v>0</v>
      </c>
      <c r="G1001" s="80">
        <f>'2. Termes '!H1023</f>
        <v>0</v>
      </c>
      <c r="H1001" s="80">
        <f>'2. Termes '!I1023</f>
        <v>0</v>
      </c>
      <c r="I1001" s="64">
        <f>'2. Termes '!J1023</f>
        <v>0</v>
      </c>
      <c r="J1001" s="65">
        <f>'2. Termes '!U1023</f>
        <v>0</v>
      </c>
      <c r="K1001" s="70">
        <f>'2. Termes '!V1023</f>
        <v>0</v>
      </c>
      <c r="L1001" s="66">
        <f>'2. Termes '!W1023</f>
        <v>0</v>
      </c>
      <c r="M1001" s="66">
        <f>'2. Termes '!Z1023</f>
        <v>0</v>
      </c>
      <c r="N1001" s="67">
        <f>'2. Termes '!AC1023</f>
        <v>0</v>
      </c>
      <c r="O1001" s="81">
        <f>'2. Termes '!AJ1023</f>
        <v>0</v>
      </c>
      <c r="P1001" s="72">
        <f>'2. Termes '!AK1023</f>
        <v>0</v>
      </c>
      <c r="Q1001" s="71">
        <f>'2. Termes '!AL1023</f>
        <v>0</v>
      </c>
      <c r="R1001" s="158">
        <f>'2. Termes '!AG1023</f>
        <v>0</v>
      </c>
    </row>
    <row r="1002" spans="2:18" ht="25" customHeight="1" x14ac:dyDescent="0.35">
      <c r="B1002" s="180" t="str">
        <f>IF(ISBLANK(Tableau25[[#This Row],[Date de signature]]),"",UPPER(TEXT(Tableau25[[#This Row],[Date de signature]],"AAAA")))</f>
        <v>1900</v>
      </c>
      <c r="C1002" s="180" t="str">
        <f>IF(ISBLANK(Tableau25[[#This Row],[Date de signature]]),"",UPPER(TEXT(Tableau25[[#This Row],[Date de signature]],"mmm")))</f>
        <v>JANV</v>
      </c>
      <c r="D1002" s="62">
        <f>'2. Termes '!C1024</f>
        <v>0</v>
      </c>
      <c r="E1002" s="82">
        <f>'2. Termes '!F1024</f>
        <v>0</v>
      </c>
      <c r="F1002" s="63">
        <f>'2. Termes '!G1024</f>
        <v>0</v>
      </c>
      <c r="G1002" s="80">
        <f>'2. Termes '!H1024</f>
        <v>0</v>
      </c>
      <c r="H1002" s="80">
        <f>'2. Termes '!I1024</f>
        <v>0</v>
      </c>
      <c r="I1002" s="64">
        <f>'2. Termes '!J1024</f>
        <v>0</v>
      </c>
      <c r="J1002" s="65">
        <f>'2. Termes '!U1024</f>
        <v>0</v>
      </c>
      <c r="K1002" s="70">
        <f>'2. Termes '!V1024</f>
        <v>0</v>
      </c>
      <c r="L1002" s="66">
        <f>'2. Termes '!W1024</f>
        <v>0</v>
      </c>
      <c r="M1002" s="66">
        <f>'2. Termes '!Z1024</f>
        <v>0</v>
      </c>
      <c r="N1002" s="67">
        <f>'2. Termes '!AC1024</f>
        <v>0</v>
      </c>
      <c r="O1002" s="81">
        <f>'2. Termes '!AJ1024</f>
        <v>0</v>
      </c>
      <c r="P1002" s="72">
        <f>'2. Termes '!AK1024</f>
        <v>0</v>
      </c>
      <c r="Q1002" s="71">
        <f>'2. Termes '!AL1024</f>
        <v>0</v>
      </c>
      <c r="R1002" s="158">
        <f>'2. Termes '!AG1024</f>
        <v>0</v>
      </c>
    </row>
    <row r="1003" spans="2:18" ht="25" customHeight="1" x14ac:dyDescent="0.35">
      <c r="B1003" s="180" t="str">
        <f>IF(ISBLANK(Tableau25[[#This Row],[Date de signature]]),"",UPPER(TEXT(Tableau25[[#This Row],[Date de signature]],"AAAA")))</f>
        <v>1900</v>
      </c>
      <c r="C1003" s="180" t="str">
        <f>IF(ISBLANK(Tableau25[[#This Row],[Date de signature]]),"",UPPER(TEXT(Tableau25[[#This Row],[Date de signature]],"mmm")))</f>
        <v>JANV</v>
      </c>
      <c r="D1003" s="62">
        <f>'2. Termes '!C1025</f>
        <v>0</v>
      </c>
      <c r="E1003" s="82">
        <f>'2. Termes '!F1025</f>
        <v>0</v>
      </c>
      <c r="F1003" s="63">
        <f>'2. Termes '!G1025</f>
        <v>0</v>
      </c>
      <c r="G1003" s="80">
        <f>'2. Termes '!H1025</f>
        <v>0</v>
      </c>
      <c r="H1003" s="80">
        <f>'2. Termes '!I1025</f>
        <v>0</v>
      </c>
      <c r="I1003" s="64">
        <f>'2. Termes '!J1025</f>
        <v>0</v>
      </c>
      <c r="J1003" s="65">
        <f>'2. Termes '!U1025</f>
        <v>0</v>
      </c>
      <c r="K1003" s="70">
        <f>'2. Termes '!V1025</f>
        <v>0</v>
      </c>
      <c r="L1003" s="66">
        <f>'2. Termes '!W1025</f>
        <v>0</v>
      </c>
      <c r="M1003" s="66">
        <f>'2. Termes '!Z1025</f>
        <v>0</v>
      </c>
      <c r="N1003" s="67">
        <f>'2. Termes '!AC1025</f>
        <v>0</v>
      </c>
      <c r="O1003" s="81">
        <f>'2. Termes '!AJ1025</f>
        <v>0</v>
      </c>
      <c r="P1003" s="72">
        <f>'2. Termes '!AK1025</f>
        <v>0</v>
      </c>
      <c r="Q1003" s="71">
        <f>'2. Termes '!AL1025</f>
        <v>0</v>
      </c>
      <c r="R1003" s="158">
        <f>'2. Termes '!AG1025</f>
        <v>0</v>
      </c>
    </row>
    <row r="1004" spans="2:18" ht="25" customHeight="1" x14ac:dyDescent="0.35">
      <c r="B1004" s="180" t="str">
        <f>IF(ISBLANK(Tableau25[[#This Row],[Date de signature]]),"",UPPER(TEXT(Tableau25[[#This Row],[Date de signature]],"AAAA")))</f>
        <v>1900</v>
      </c>
      <c r="C1004" s="180" t="str">
        <f>IF(ISBLANK(Tableau25[[#This Row],[Date de signature]]),"",UPPER(TEXT(Tableau25[[#This Row],[Date de signature]],"mmm")))</f>
        <v>JANV</v>
      </c>
      <c r="D1004" s="62">
        <f>'2. Termes '!C1026</f>
        <v>0</v>
      </c>
      <c r="E1004" s="82">
        <f>'2. Termes '!F1026</f>
        <v>0</v>
      </c>
      <c r="F1004" s="63">
        <f>'2. Termes '!G1026</f>
        <v>0</v>
      </c>
      <c r="G1004" s="80">
        <f>'2. Termes '!H1026</f>
        <v>0</v>
      </c>
      <c r="H1004" s="80">
        <f>'2. Termes '!I1026</f>
        <v>0</v>
      </c>
      <c r="I1004" s="64">
        <f>'2. Termes '!J1026</f>
        <v>0</v>
      </c>
      <c r="J1004" s="65">
        <f>'2. Termes '!U1026</f>
        <v>0</v>
      </c>
      <c r="K1004" s="70">
        <f>'2. Termes '!V1026</f>
        <v>0</v>
      </c>
      <c r="L1004" s="66">
        <f>'2. Termes '!W1026</f>
        <v>0</v>
      </c>
      <c r="M1004" s="66">
        <f>'2. Termes '!Z1026</f>
        <v>0</v>
      </c>
      <c r="N1004" s="67">
        <f>'2. Termes '!AC1026</f>
        <v>0</v>
      </c>
      <c r="O1004" s="81">
        <f>'2. Termes '!AJ1026</f>
        <v>0</v>
      </c>
      <c r="P1004" s="72">
        <f>'2. Termes '!AK1026</f>
        <v>0</v>
      </c>
      <c r="Q1004" s="71">
        <f>'2. Termes '!AL1026</f>
        <v>0</v>
      </c>
      <c r="R1004" s="158">
        <f>'2. Termes '!AG1026</f>
        <v>0</v>
      </c>
    </row>
    <row r="1005" spans="2:18" ht="25" customHeight="1" x14ac:dyDescent="0.35">
      <c r="B1005" s="180" t="str">
        <f>IF(ISBLANK(Tableau25[[#This Row],[Date de signature]]),"",UPPER(TEXT(Tableau25[[#This Row],[Date de signature]],"AAAA")))</f>
        <v>1900</v>
      </c>
      <c r="C1005" s="180" t="str">
        <f>IF(ISBLANK(Tableau25[[#This Row],[Date de signature]]),"",UPPER(TEXT(Tableau25[[#This Row],[Date de signature]],"mmm")))</f>
        <v>JANV</v>
      </c>
      <c r="D1005" s="62">
        <f>'2. Termes '!C1027</f>
        <v>0</v>
      </c>
      <c r="E1005" s="82">
        <f>'2. Termes '!F1027</f>
        <v>0</v>
      </c>
      <c r="F1005" s="63">
        <f>'2. Termes '!G1027</f>
        <v>0</v>
      </c>
      <c r="G1005" s="80">
        <f>'2. Termes '!H1027</f>
        <v>0</v>
      </c>
      <c r="H1005" s="80">
        <f>'2. Termes '!I1027</f>
        <v>0</v>
      </c>
      <c r="I1005" s="64">
        <f>'2. Termes '!J1027</f>
        <v>0</v>
      </c>
      <c r="J1005" s="65">
        <f>'2. Termes '!U1027</f>
        <v>0</v>
      </c>
      <c r="K1005" s="70">
        <f>'2. Termes '!V1027</f>
        <v>0</v>
      </c>
      <c r="L1005" s="66">
        <f>'2. Termes '!W1027</f>
        <v>0</v>
      </c>
      <c r="M1005" s="66">
        <f>'2. Termes '!Z1027</f>
        <v>0</v>
      </c>
      <c r="N1005" s="67">
        <f>'2. Termes '!AC1027</f>
        <v>0</v>
      </c>
      <c r="O1005" s="81">
        <f>'2. Termes '!AJ1027</f>
        <v>0</v>
      </c>
      <c r="P1005" s="72">
        <f>'2. Termes '!AK1027</f>
        <v>0</v>
      </c>
      <c r="Q1005" s="71">
        <f>'2. Termes '!AL1027</f>
        <v>0</v>
      </c>
      <c r="R1005" s="158">
        <f>'2. Termes '!AG1027</f>
        <v>0</v>
      </c>
    </row>
    <row r="1006" spans="2:18" ht="25" customHeight="1" x14ac:dyDescent="0.35">
      <c r="B1006" s="180" t="str">
        <f>IF(ISBLANK(Tableau25[[#This Row],[Date de signature]]),"",UPPER(TEXT(Tableau25[[#This Row],[Date de signature]],"AAAA")))</f>
        <v>1900</v>
      </c>
      <c r="C1006" s="180" t="str">
        <f>IF(ISBLANK(Tableau25[[#This Row],[Date de signature]]),"",UPPER(TEXT(Tableau25[[#This Row],[Date de signature]],"mmm")))</f>
        <v>JANV</v>
      </c>
      <c r="D1006" s="62">
        <f>'2. Termes '!C1028</f>
        <v>0</v>
      </c>
      <c r="E1006" s="82">
        <f>'2. Termes '!F1028</f>
        <v>0</v>
      </c>
      <c r="F1006" s="63">
        <f>'2. Termes '!G1028</f>
        <v>0</v>
      </c>
      <c r="G1006" s="80">
        <f>'2. Termes '!H1028</f>
        <v>0</v>
      </c>
      <c r="H1006" s="80">
        <f>'2. Termes '!I1028</f>
        <v>0</v>
      </c>
      <c r="I1006" s="64">
        <f>'2. Termes '!J1028</f>
        <v>0</v>
      </c>
      <c r="J1006" s="65">
        <f>'2. Termes '!U1028</f>
        <v>0</v>
      </c>
      <c r="K1006" s="70">
        <f>'2. Termes '!V1028</f>
        <v>0</v>
      </c>
      <c r="L1006" s="66">
        <f>'2. Termes '!W1028</f>
        <v>0</v>
      </c>
      <c r="M1006" s="66">
        <f>'2. Termes '!Z1028</f>
        <v>0</v>
      </c>
      <c r="N1006" s="67">
        <f>'2. Termes '!AC1028</f>
        <v>0</v>
      </c>
      <c r="O1006" s="81">
        <f>'2. Termes '!AJ1028</f>
        <v>0</v>
      </c>
      <c r="P1006" s="72">
        <f>'2. Termes '!AK1028</f>
        <v>0</v>
      </c>
      <c r="Q1006" s="71">
        <f>'2. Termes '!AL1028</f>
        <v>0</v>
      </c>
      <c r="R1006" s="158">
        <f>'2. Termes '!AG1028</f>
        <v>0</v>
      </c>
    </row>
    <row r="1007" spans="2:18" ht="25" customHeight="1" x14ac:dyDescent="0.35">
      <c r="B1007" s="180" t="str">
        <f>IF(ISBLANK(Tableau25[[#This Row],[Date de signature]]),"",UPPER(TEXT(Tableau25[[#This Row],[Date de signature]],"AAAA")))</f>
        <v>1900</v>
      </c>
      <c r="C1007" s="180" t="str">
        <f>IF(ISBLANK(Tableau25[[#This Row],[Date de signature]]),"",UPPER(TEXT(Tableau25[[#This Row],[Date de signature]],"mmm")))</f>
        <v>JANV</v>
      </c>
      <c r="D1007" s="62">
        <f>'2. Termes '!C1029</f>
        <v>0</v>
      </c>
      <c r="E1007" s="82">
        <f>'2. Termes '!F1029</f>
        <v>0</v>
      </c>
      <c r="F1007" s="63">
        <f>'2. Termes '!G1029</f>
        <v>0</v>
      </c>
      <c r="G1007" s="80">
        <f>'2. Termes '!H1029</f>
        <v>0</v>
      </c>
      <c r="H1007" s="80">
        <f>'2. Termes '!I1029</f>
        <v>0</v>
      </c>
      <c r="I1007" s="64">
        <f>'2. Termes '!J1029</f>
        <v>0</v>
      </c>
      <c r="J1007" s="65">
        <f>'2. Termes '!U1029</f>
        <v>0</v>
      </c>
      <c r="K1007" s="70">
        <f>'2. Termes '!V1029</f>
        <v>0</v>
      </c>
      <c r="L1007" s="66">
        <f>'2. Termes '!W1029</f>
        <v>0</v>
      </c>
      <c r="M1007" s="66">
        <f>'2. Termes '!Z1029</f>
        <v>0</v>
      </c>
      <c r="N1007" s="67">
        <f>'2. Termes '!AC1029</f>
        <v>0</v>
      </c>
      <c r="O1007" s="81">
        <f>'2. Termes '!AJ1029</f>
        <v>0</v>
      </c>
      <c r="P1007" s="72">
        <f>'2. Termes '!AK1029</f>
        <v>0</v>
      </c>
      <c r="Q1007" s="71">
        <f>'2. Termes '!AL1029</f>
        <v>0</v>
      </c>
      <c r="R1007" s="158">
        <f>'2. Termes '!AG1029</f>
        <v>0</v>
      </c>
    </row>
    <row r="1008" spans="2:18" ht="25" customHeight="1" x14ac:dyDescent="0.35">
      <c r="B1008" s="180" t="str">
        <f>IF(ISBLANK(Tableau25[[#This Row],[Date de signature]]),"",UPPER(TEXT(Tableau25[[#This Row],[Date de signature]],"AAAA")))</f>
        <v>1900</v>
      </c>
      <c r="C1008" s="180" t="str">
        <f>IF(ISBLANK(Tableau25[[#This Row],[Date de signature]]),"",UPPER(TEXT(Tableau25[[#This Row],[Date de signature]],"mmm")))</f>
        <v>JANV</v>
      </c>
      <c r="D1008" s="62">
        <f>'2. Termes '!C1030</f>
        <v>0</v>
      </c>
      <c r="E1008" s="82">
        <f>'2. Termes '!F1030</f>
        <v>0</v>
      </c>
      <c r="F1008" s="63">
        <f>'2. Termes '!G1030</f>
        <v>0</v>
      </c>
      <c r="G1008" s="80">
        <f>'2. Termes '!H1030</f>
        <v>0</v>
      </c>
      <c r="H1008" s="80">
        <f>'2. Termes '!I1030</f>
        <v>0</v>
      </c>
      <c r="I1008" s="64">
        <f>'2. Termes '!J1030</f>
        <v>0</v>
      </c>
      <c r="J1008" s="65">
        <f>'2. Termes '!U1030</f>
        <v>0</v>
      </c>
      <c r="K1008" s="70">
        <f>'2. Termes '!V1030</f>
        <v>0</v>
      </c>
      <c r="L1008" s="66">
        <f>'2. Termes '!W1030</f>
        <v>0</v>
      </c>
      <c r="M1008" s="66">
        <f>'2. Termes '!Z1030</f>
        <v>0</v>
      </c>
      <c r="N1008" s="67">
        <f>'2. Termes '!AC1030</f>
        <v>0</v>
      </c>
      <c r="O1008" s="81">
        <f>'2. Termes '!AJ1030</f>
        <v>0</v>
      </c>
      <c r="P1008" s="72">
        <f>'2. Termes '!AK1030</f>
        <v>0</v>
      </c>
      <c r="Q1008" s="71">
        <f>'2. Termes '!AL1030</f>
        <v>0</v>
      </c>
      <c r="R1008" s="158">
        <f>'2. Termes '!AG1030</f>
        <v>0</v>
      </c>
    </row>
    <row r="1009" spans="2:18" ht="25" customHeight="1" x14ac:dyDescent="0.35">
      <c r="B1009" s="180" t="str">
        <f>IF(ISBLANK(Tableau25[[#This Row],[Date de signature]]),"",UPPER(TEXT(Tableau25[[#This Row],[Date de signature]],"AAAA")))</f>
        <v>1900</v>
      </c>
      <c r="C1009" s="180" t="str">
        <f>IF(ISBLANK(Tableau25[[#This Row],[Date de signature]]),"",UPPER(TEXT(Tableau25[[#This Row],[Date de signature]],"mmm")))</f>
        <v>JANV</v>
      </c>
      <c r="D1009" s="62">
        <f>'2. Termes '!C1031</f>
        <v>0</v>
      </c>
      <c r="E1009" s="82">
        <f>'2. Termes '!F1031</f>
        <v>0</v>
      </c>
      <c r="F1009" s="63">
        <f>'2. Termes '!G1031</f>
        <v>0</v>
      </c>
      <c r="G1009" s="80">
        <f>'2. Termes '!H1031</f>
        <v>0</v>
      </c>
      <c r="H1009" s="80">
        <f>'2. Termes '!I1031</f>
        <v>0</v>
      </c>
      <c r="I1009" s="64">
        <f>'2. Termes '!J1031</f>
        <v>0</v>
      </c>
      <c r="J1009" s="65">
        <f>'2. Termes '!U1031</f>
        <v>0</v>
      </c>
      <c r="K1009" s="70">
        <f>'2. Termes '!V1031</f>
        <v>0</v>
      </c>
      <c r="L1009" s="66">
        <f>'2. Termes '!W1031</f>
        <v>0</v>
      </c>
      <c r="M1009" s="66">
        <f>'2. Termes '!Z1031</f>
        <v>0</v>
      </c>
      <c r="N1009" s="67">
        <f>'2. Termes '!AC1031</f>
        <v>0</v>
      </c>
      <c r="O1009" s="81">
        <f>'2. Termes '!AJ1031</f>
        <v>0</v>
      </c>
      <c r="P1009" s="72">
        <f>'2. Termes '!AK1031</f>
        <v>0</v>
      </c>
      <c r="Q1009" s="71">
        <f>'2. Termes '!AL1031</f>
        <v>0</v>
      </c>
      <c r="R1009" s="158">
        <f>'2. Termes '!AG1031</f>
        <v>0</v>
      </c>
    </row>
    <row r="1010" spans="2:18" ht="25" customHeight="1" x14ac:dyDescent="0.35">
      <c r="B1010" s="180" t="str">
        <f>IF(ISBLANK(Tableau25[[#This Row],[Date de signature]]),"",UPPER(TEXT(Tableau25[[#This Row],[Date de signature]],"AAAA")))</f>
        <v>1900</v>
      </c>
      <c r="C1010" s="180" t="str">
        <f>IF(ISBLANK(Tableau25[[#This Row],[Date de signature]]),"",UPPER(TEXT(Tableau25[[#This Row],[Date de signature]],"mmm")))</f>
        <v>JANV</v>
      </c>
      <c r="D1010" s="62">
        <f>'2. Termes '!C1032</f>
        <v>0</v>
      </c>
      <c r="E1010" s="82">
        <f>'2. Termes '!F1032</f>
        <v>0</v>
      </c>
      <c r="F1010" s="63">
        <f>'2. Termes '!G1032</f>
        <v>0</v>
      </c>
      <c r="G1010" s="80">
        <f>'2. Termes '!H1032</f>
        <v>0</v>
      </c>
      <c r="H1010" s="80">
        <f>'2. Termes '!I1032</f>
        <v>0</v>
      </c>
      <c r="I1010" s="64">
        <f>'2. Termes '!J1032</f>
        <v>0</v>
      </c>
      <c r="J1010" s="65">
        <f>'2. Termes '!U1032</f>
        <v>0</v>
      </c>
      <c r="K1010" s="70">
        <f>'2. Termes '!V1032</f>
        <v>0</v>
      </c>
      <c r="L1010" s="66">
        <f>'2. Termes '!W1032</f>
        <v>0</v>
      </c>
      <c r="M1010" s="66">
        <f>'2. Termes '!Z1032</f>
        <v>0</v>
      </c>
      <c r="N1010" s="67">
        <f>'2. Termes '!AC1032</f>
        <v>0</v>
      </c>
      <c r="O1010" s="81">
        <f>'2. Termes '!AJ1032</f>
        <v>0</v>
      </c>
      <c r="P1010" s="72">
        <f>'2. Termes '!AK1032</f>
        <v>0</v>
      </c>
      <c r="Q1010" s="71">
        <f>'2. Termes '!AL1032</f>
        <v>0</v>
      </c>
      <c r="R1010" s="158">
        <f>'2. Termes '!AG1032</f>
        <v>0</v>
      </c>
    </row>
    <row r="1011" spans="2:18" ht="25" customHeight="1" x14ac:dyDescent="0.35">
      <c r="B1011" s="180" t="str">
        <f>IF(ISBLANK(Tableau25[[#This Row],[Date de signature]]),"",UPPER(TEXT(Tableau25[[#This Row],[Date de signature]],"AAAA")))</f>
        <v>1900</v>
      </c>
      <c r="C1011" s="180" t="str">
        <f>IF(ISBLANK(Tableau25[[#This Row],[Date de signature]]),"",UPPER(TEXT(Tableau25[[#This Row],[Date de signature]],"mmm")))</f>
        <v>JANV</v>
      </c>
      <c r="D1011" s="62">
        <f>'2. Termes '!C1033</f>
        <v>0</v>
      </c>
      <c r="E1011" s="82">
        <f>'2. Termes '!F1033</f>
        <v>0</v>
      </c>
      <c r="F1011" s="63">
        <f>'2. Termes '!G1033</f>
        <v>0</v>
      </c>
      <c r="G1011" s="80">
        <f>'2. Termes '!H1033</f>
        <v>0</v>
      </c>
      <c r="H1011" s="80">
        <f>'2. Termes '!I1033</f>
        <v>0</v>
      </c>
      <c r="I1011" s="64">
        <f>'2. Termes '!J1033</f>
        <v>0</v>
      </c>
      <c r="J1011" s="65">
        <f>'2. Termes '!U1033</f>
        <v>0</v>
      </c>
      <c r="K1011" s="70">
        <f>'2. Termes '!V1033</f>
        <v>0</v>
      </c>
      <c r="L1011" s="66">
        <f>'2. Termes '!W1033</f>
        <v>0</v>
      </c>
      <c r="M1011" s="66">
        <f>'2. Termes '!Z1033</f>
        <v>0</v>
      </c>
      <c r="N1011" s="67">
        <f>'2. Termes '!AC1033</f>
        <v>0</v>
      </c>
      <c r="O1011" s="81">
        <f>'2. Termes '!AJ1033</f>
        <v>0</v>
      </c>
      <c r="P1011" s="72">
        <f>'2. Termes '!AK1033</f>
        <v>0</v>
      </c>
      <c r="Q1011" s="71">
        <f>'2. Termes '!AL1033</f>
        <v>0</v>
      </c>
      <c r="R1011" s="158">
        <f>'2. Termes '!AG1033</f>
        <v>0</v>
      </c>
    </row>
    <row r="1012" spans="2:18" ht="25" customHeight="1" x14ac:dyDescent="0.35">
      <c r="B1012" s="180" t="str">
        <f>IF(ISBLANK(Tableau25[[#This Row],[Date de signature]]),"",UPPER(TEXT(Tableau25[[#This Row],[Date de signature]],"AAAA")))</f>
        <v>1900</v>
      </c>
      <c r="C1012" s="180" t="str">
        <f>IF(ISBLANK(Tableau25[[#This Row],[Date de signature]]),"",UPPER(TEXT(Tableau25[[#This Row],[Date de signature]],"mmm")))</f>
        <v>JANV</v>
      </c>
      <c r="D1012" s="62">
        <f>'2. Termes '!C1034</f>
        <v>0</v>
      </c>
      <c r="E1012" s="82">
        <f>'2. Termes '!F1034</f>
        <v>0</v>
      </c>
      <c r="F1012" s="63">
        <f>'2. Termes '!G1034</f>
        <v>0</v>
      </c>
      <c r="G1012" s="80">
        <f>'2. Termes '!H1034</f>
        <v>0</v>
      </c>
      <c r="H1012" s="80">
        <f>'2. Termes '!I1034</f>
        <v>0</v>
      </c>
      <c r="I1012" s="64">
        <f>'2. Termes '!J1034</f>
        <v>0</v>
      </c>
      <c r="J1012" s="65">
        <f>'2. Termes '!U1034</f>
        <v>0</v>
      </c>
      <c r="K1012" s="70">
        <f>'2. Termes '!V1034</f>
        <v>0</v>
      </c>
      <c r="L1012" s="66">
        <f>'2. Termes '!W1034</f>
        <v>0</v>
      </c>
      <c r="M1012" s="66">
        <f>'2. Termes '!Z1034</f>
        <v>0</v>
      </c>
      <c r="N1012" s="67">
        <f>'2. Termes '!AC1034</f>
        <v>0</v>
      </c>
      <c r="O1012" s="81">
        <f>'2. Termes '!AJ1034</f>
        <v>0</v>
      </c>
      <c r="P1012" s="72">
        <f>'2. Termes '!AK1034</f>
        <v>0</v>
      </c>
      <c r="Q1012" s="71">
        <f>'2. Termes '!AL1034</f>
        <v>0</v>
      </c>
      <c r="R1012" s="158">
        <f>'2. Termes '!AG1034</f>
        <v>0</v>
      </c>
    </row>
    <row r="1013" spans="2:18" ht="25" customHeight="1" x14ac:dyDescent="0.35">
      <c r="B1013" s="180" t="str">
        <f>IF(ISBLANK(Tableau25[[#This Row],[Date de signature]]),"",UPPER(TEXT(Tableau25[[#This Row],[Date de signature]],"AAAA")))</f>
        <v>1900</v>
      </c>
      <c r="C1013" s="180" t="str">
        <f>IF(ISBLANK(Tableau25[[#This Row],[Date de signature]]),"",UPPER(TEXT(Tableau25[[#This Row],[Date de signature]],"mmm")))</f>
        <v>JANV</v>
      </c>
      <c r="D1013" s="62">
        <f>'2. Termes '!C1035</f>
        <v>0</v>
      </c>
      <c r="E1013" s="82">
        <f>'2. Termes '!F1035</f>
        <v>0</v>
      </c>
      <c r="F1013" s="63">
        <f>'2. Termes '!G1035</f>
        <v>0</v>
      </c>
      <c r="G1013" s="80">
        <f>'2. Termes '!H1035</f>
        <v>0</v>
      </c>
      <c r="H1013" s="80">
        <f>'2. Termes '!I1035</f>
        <v>0</v>
      </c>
      <c r="I1013" s="64">
        <f>'2. Termes '!J1035</f>
        <v>0</v>
      </c>
      <c r="J1013" s="65">
        <f>'2. Termes '!U1035</f>
        <v>0</v>
      </c>
      <c r="K1013" s="70">
        <f>'2. Termes '!V1035</f>
        <v>0</v>
      </c>
      <c r="L1013" s="66">
        <f>'2. Termes '!W1035</f>
        <v>0</v>
      </c>
      <c r="M1013" s="66">
        <f>'2. Termes '!Z1035</f>
        <v>0</v>
      </c>
      <c r="N1013" s="67">
        <f>'2. Termes '!AC1035</f>
        <v>0</v>
      </c>
      <c r="O1013" s="81">
        <f>'2. Termes '!AJ1035</f>
        <v>0</v>
      </c>
      <c r="P1013" s="72">
        <f>'2. Termes '!AK1035</f>
        <v>0</v>
      </c>
      <c r="Q1013" s="71">
        <f>'2. Termes '!AL1035</f>
        <v>0</v>
      </c>
      <c r="R1013" s="158">
        <f>'2. Termes '!AG1035</f>
        <v>0</v>
      </c>
    </row>
    <row r="1014" spans="2:18" ht="25" customHeight="1" x14ac:dyDescent="0.35">
      <c r="B1014" s="180" t="str">
        <f>IF(ISBLANK(Tableau25[[#This Row],[Date de signature]]),"",UPPER(TEXT(Tableau25[[#This Row],[Date de signature]],"AAAA")))</f>
        <v>1900</v>
      </c>
      <c r="C1014" s="180" t="str">
        <f>IF(ISBLANK(Tableau25[[#This Row],[Date de signature]]),"",UPPER(TEXT(Tableau25[[#This Row],[Date de signature]],"mmm")))</f>
        <v>JANV</v>
      </c>
      <c r="D1014" s="62">
        <f>'2. Termes '!C1036</f>
        <v>0</v>
      </c>
      <c r="E1014" s="82">
        <f>'2. Termes '!F1036</f>
        <v>0</v>
      </c>
      <c r="F1014" s="63">
        <f>'2. Termes '!G1036</f>
        <v>0</v>
      </c>
      <c r="G1014" s="80">
        <f>'2. Termes '!H1036</f>
        <v>0</v>
      </c>
      <c r="H1014" s="80">
        <f>'2. Termes '!I1036</f>
        <v>0</v>
      </c>
      <c r="I1014" s="64">
        <f>'2. Termes '!J1036</f>
        <v>0</v>
      </c>
      <c r="J1014" s="65">
        <f>'2. Termes '!U1036</f>
        <v>0</v>
      </c>
      <c r="K1014" s="70">
        <f>'2. Termes '!V1036</f>
        <v>0</v>
      </c>
      <c r="L1014" s="66">
        <f>'2. Termes '!W1036</f>
        <v>0</v>
      </c>
      <c r="M1014" s="66">
        <f>'2. Termes '!Z1036</f>
        <v>0</v>
      </c>
      <c r="N1014" s="67">
        <f>'2. Termes '!AC1036</f>
        <v>0</v>
      </c>
      <c r="O1014" s="81">
        <f>'2. Termes '!AJ1036</f>
        <v>0</v>
      </c>
      <c r="P1014" s="72">
        <f>'2. Termes '!AK1036</f>
        <v>0</v>
      </c>
      <c r="Q1014" s="71">
        <f>'2. Termes '!AL1036</f>
        <v>0</v>
      </c>
      <c r="R1014" s="158">
        <f>'2. Termes '!AG1036</f>
        <v>0</v>
      </c>
    </row>
    <row r="1015" spans="2:18" ht="25" customHeight="1" x14ac:dyDescent="0.35">
      <c r="B1015" s="180" t="str">
        <f>IF(ISBLANK(Tableau25[[#This Row],[Date de signature]]),"",UPPER(TEXT(Tableau25[[#This Row],[Date de signature]],"AAAA")))</f>
        <v>1900</v>
      </c>
      <c r="C1015" s="180" t="str">
        <f>IF(ISBLANK(Tableau25[[#This Row],[Date de signature]]),"",UPPER(TEXT(Tableau25[[#This Row],[Date de signature]],"mmm")))</f>
        <v>JANV</v>
      </c>
      <c r="D1015" s="62">
        <f>'2. Termes '!C1037</f>
        <v>0</v>
      </c>
      <c r="E1015" s="82">
        <f>'2. Termes '!F1037</f>
        <v>0</v>
      </c>
      <c r="F1015" s="63">
        <f>'2. Termes '!G1037</f>
        <v>0</v>
      </c>
      <c r="G1015" s="80">
        <f>'2. Termes '!H1037</f>
        <v>0</v>
      </c>
      <c r="H1015" s="80">
        <f>'2. Termes '!I1037</f>
        <v>0</v>
      </c>
      <c r="I1015" s="64">
        <f>'2. Termes '!J1037</f>
        <v>0</v>
      </c>
      <c r="J1015" s="65">
        <f>'2. Termes '!U1037</f>
        <v>0</v>
      </c>
      <c r="K1015" s="70">
        <f>'2. Termes '!V1037</f>
        <v>0</v>
      </c>
      <c r="L1015" s="66">
        <f>'2. Termes '!W1037</f>
        <v>0</v>
      </c>
      <c r="M1015" s="66">
        <f>'2. Termes '!Z1037</f>
        <v>0</v>
      </c>
      <c r="N1015" s="67">
        <f>'2. Termes '!AC1037</f>
        <v>0</v>
      </c>
      <c r="O1015" s="81">
        <f>'2. Termes '!AJ1037</f>
        <v>0</v>
      </c>
      <c r="P1015" s="72">
        <f>'2. Termes '!AK1037</f>
        <v>0</v>
      </c>
      <c r="Q1015" s="71">
        <f>'2. Termes '!AL1037</f>
        <v>0</v>
      </c>
      <c r="R1015" s="158">
        <f>'2. Termes '!AG1037</f>
        <v>0</v>
      </c>
    </row>
    <row r="1016" spans="2:18" ht="25" customHeight="1" x14ac:dyDescent="0.35">
      <c r="B1016" s="180" t="str">
        <f>IF(ISBLANK(Tableau25[[#This Row],[Date de signature]]),"",UPPER(TEXT(Tableau25[[#This Row],[Date de signature]],"AAAA")))</f>
        <v>1900</v>
      </c>
      <c r="C1016" s="180" t="str">
        <f>IF(ISBLANK(Tableau25[[#This Row],[Date de signature]]),"",UPPER(TEXT(Tableau25[[#This Row],[Date de signature]],"mmm")))</f>
        <v>JANV</v>
      </c>
      <c r="D1016" s="62">
        <f>'2. Termes '!C1038</f>
        <v>0</v>
      </c>
      <c r="E1016" s="82">
        <f>'2. Termes '!F1038</f>
        <v>0</v>
      </c>
      <c r="F1016" s="63">
        <f>'2. Termes '!G1038</f>
        <v>0</v>
      </c>
      <c r="G1016" s="80">
        <f>'2. Termes '!H1038</f>
        <v>0</v>
      </c>
      <c r="H1016" s="80">
        <f>'2. Termes '!I1038</f>
        <v>0</v>
      </c>
      <c r="I1016" s="64">
        <f>'2. Termes '!J1038</f>
        <v>0</v>
      </c>
      <c r="J1016" s="65">
        <f>'2. Termes '!U1038</f>
        <v>0</v>
      </c>
      <c r="K1016" s="70">
        <f>'2. Termes '!V1038</f>
        <v>0</v>
      </c>
      <c r="L1016" s="66">
        <f>'2. Termes '!W1038</f>
        <v>0</v>
      </c>
      <c r="M1016" s="66">
        <f>'2. Termes '!Z1038</f>
        <v>0</v>
      </c>
      <c r="N1016" s="67">
        <f>'2. Termes '!AC1038</f>
        <v>0</v>
      </c>
      <c r="O1016" s="81">
        <f>'2. Termes '!AJ1038</f>
        <v>0</v>
      </c>
      <c r="P1016" s="72">
        <f>'2. Termes '!AK1038</f>
        <v>0</v>
      </c>
      <c r="Q1016" s="71">
        <f>'2. Termes '!AL1038</f>
        <v>0</v>
      </c>
      <c r="R1016" s="158">
        <f>'2. Termes '!AG1038</f>
        <v>0</v>
      </c>
    </row>
    <row r="1017" spans="2:18" ht="25" customHeight="1" x14ac:dyDescent="0.35">
      <c r="B1017" s="180" t="str">
        <f>IF(ISBLANK(Tableau25[[#This Row],[Date de signature]]),"",UPPER(TEXT(Tableau25[[#This Row],[Date de signature]],"AAAA")))</f>
        <v>1900</v>
      </c>
      <c r="C1017" s="180" t="str">
        <f>IF(ISBLANK(Tableau25[[#This Row],[Date de signature]]),"",UPPER(TEXT(Tableau25[[#This Row],[Date de signature]],"mmm")))</f>
        <v>JANV</v>
      </c>
      <c r="D1017" s="62">
        <f>'2. Termes '!C1039</f>
        <v>0</v>
      </c>
      <c r="E1017" s="82">
        <f>'2. Termes '!F1039</f>
        <v>0</v>
      </c>
      <c r="F1017" s="63">
        <f>'2. Termes '!G1039</f>
        <v>0</v>
      </c>
      <c r="G1017" s="80">
        <f>'2. Termes '!H1039</f>
        <v>0</v>
      </c>
      <c r="H1017" s="80">
        <f>'2. Termes '!I1039</f>
        <v>0</v>
      </c>
      <c r="I1017" s="64">
        <f>'2. Termes '!J1039</f>
        <v>0</v>
      </c>
      <c r="J1017" s="65">
        <f>'2. Termes '!U1039</f>
        <v>0</v>
      </c>
      <c r="K1017" s="70">
        <f>'2. Termes '!V1039</f>
        <v>0</v>
      </c>
      <c r="L1017" s="66">
        <f>'2. Termes '!W1039</f>
        <v>0</v>
      </c>
      <c r="M1017" s="66">
        <f>'2. Termes '!Z1039</f>
        <v>0</v>
      </c>
      <c r="N1017" s="67">
        <f>'2. Termes '!AC1039</f>
        <v>0</v>
      </c>
      <c r="O1017" s="81">
        <f>'2. Termes '!AJ1039</f>
        <v>0</v>
      </c>
      <c r="P1017" s="72">
        <f>'2. Termes '!AK1039</f>
        <v>0</v>
      </c>
      <c r="Q1017" s="71">
        <f>'2. Termes '!AL1039</f>
        <v>0</v>
      </c>
      <c r="R1017" s="158">
        <f>'2. Termes '!AG1039</f>
        <v>0</v>
      </c>
    </row>
    <row r="1018" spans="2:18" ht="25" customHeight="1" x14ac:dyDescent="0.35">
      <c r="B1018" s="180" t="str">
        <f>IF(ISBLANK(Tableau25[[#This Row],[Date de signature]]),"",UPPER(TEXT(Tableau25[[#This Row],[Date de signature]],"AAAA")))</f>
        <v>1900</v>
      </c>
      <c r="C1018" s="180" t="str">
        <f>IF(ISBLANK(Tableau25[[#This Row],[Date de signature]]),"",UPPER(TEXT(Tableau25[[#This Row],[Date de signature]],"mmm")))</f>
        <v>JANV</v>
      </c>
      <c r="D1018" s="62">
        <f>'2. Termes '!C1040</f>
        <v>0</v>
      </c>
      <c r="E1018" s="82">
        <f>'2. Termes '!F1040</f>
        <v>0</v>
      </c>
      <c r="F1018" s="63">
        <f>'2. Termes '!G1040</f>
        <v>0</v>
      </c>
      <c r="G1018" s="80">
        <f>'2. Termes '!H1040</f>
        <v>0</v>
      </c>
      <c r="H1018" s="80">
        <f>'2. Termes '!I1040</f>
        <v>0</v>
      </c>
      <c r="I1018" s="64">
        <f>'2. Termes '!J1040</f>
        <v>0</v>
      </c>
      <c r="J1018" s="65">
        <f>'2. Termes '!U1040</f>
        <v>0</v>
      </c>
      <c r="K1018" s="70">
        <f>'2. Termes '!V1040</f>
        <v>0</v>
      </c>
      <c r="L1018" s="66">
        <f>'2. Termes '!W1040</f>
        <v>0</v>
      </c>
      <c r="M1018" s="66">
        <f>'2. Termes '!Z1040</f>
        <v>0</v>
      </c>
      <c r="N1018" s="67">
        <f>'2. Termes '!AC1040</f>
        <v>0</v>
      </c>
      <c r="O1018" s="81">
        <f>'2. Termes '!AJ1040</f>
        <v>0</v>
      </c>
      <c r="P1018" s="72">
        <f>'2. Termes '!AK1040</f>
        <v>0</v>
      </c>
      <c r="Q1018" s="71">
        <f>'2. Termes '!AL1040</f>
        <v>0</v>
      </c>
      <c r="R1018" s="158">
        <f>'2. Termes '!AG1040</f>
        <v>0</v>
      </c>
    </row>
    <row r="1019" spans="2:18" ht="25" customHeight="1" x14ac:dyDescent="0.35">
      <c r="B1019" s="180" t="str">
        <f>IF(ISBLANK(Tableau25[[#This Row],[Date de signature]]),"",UPPER(TEXT(Tableau25[[#This Row],[Date de signature]],"AAAA")))</f>
        <v>1900</v>
      </c>
      <c r="C1019" s="180" t="str">
        <f>IF(ISBLANK(Tableau25[[#This Row],[Date de signature]]),"",UPPER(TEXT(Tableau25[[#This Row],[Date de signature]],"mmm")))</f>
        <v>JANV</v>
      </c>
      <c r="D1019" s="62">
        <f>'2. Termes '!C1041</f>
        <v>0</v>
      </c>
      <c r="E1019" s="82">
        <f>'2. Termes '!F1041</f>
        <v>0</v>
      </c>
      <c r="F1019" s="63">
        <f>'2. Termes '!G1041</f>
        <v>0</v>
      </c>
      <c r="G1019" s="80">
        <f>'2. Termes '!H1041</f>
        <v>0</v>
      </c>
      <c r="H1019" s="80">
        <f>'2. Termes '!I1041</f>
        <v>0</v>
      </c>
      <c r="I1019" s="64">
        <f>'2. Termes '!J1041</f>
        <v>0</v>
      </c>
      <c r="J1019" s="65">
        <f>'2. Termes '!U1041</f>
        <v>0</v>
      </c>
      <c r="K1019" s="70">
        <f>'2. Termes '!V1041</f>
        <v>0</v>
      </c>
      <c r="L1019" s="66">
        <f>'2. Termes '!W1041</f>
        <v>0</v>
      </c>
      <c r="M1019" s="66">
        <f>'2. Termes '!Z1041</f>
        <v>0</v>
      </c>
      <c r="N1019" s="67">
        <f>'2. Termes '!AC1041</f>
        <v>0</v>
      </c>
      <c r="O1019" s="81">
        <f>'2. Termes '!AJ1041</f>
        <v>0</v>
      </c>
      <c r="P1019" s="72">
        <f>'2. Termes '!AK1041</f>
        <v>0</v>
      </c>
      <c r="Q1019" s="71">
        <f>'2. Termes '!AL1041</f>
        <v>0</v>
      </c>
      <c r="R1019" s="158">
        <f>'2. Termes '!AG1041</f>
        <v>0</v>
      </c>
    </row>
    <row r="1020" spans="2:18" ht="25" customHeight="1" x14ac:dyDescent="0.35">
      <c r="B1020" s="180" t="str">
        <f>IF(ISBLANK(Tableau25[[#This Row],[Date de signature]]),"",UPPER(TEXT(Tableau25[[#This Row],[Date de signature]],"AAAA")))</f>
        <v>1900</v>
      </c>
      <c r="C1020" s="180" t="str">
        <f>IF(ISBLANK(Tableau25[[#This Row],[Date de signature]]),"",UPPER(TEXT(Tableau25[[#This Row],[Date de signature]],"mmm")))</f>
        <v>JANV</v>
      </c>
      <c r="D1020" s="62">
        <f>'2. Termes '!C1042</f>
        <v>0</v>
      </c>
      <c r="E1020" s="82">
        <f>'2. Termes '!F1042</f>
        <v>0</v>
      </c>
      <c r="F1020" s="63">
        <f>'2. Termes '!G1042</f>
        <v>0</v>
      </c>
      <c r="G1020" s="80">
        <f>'2. Termes '!H1042</f>
        <v>0</v>
      </c>
      <c r="H1020" s="80">
        <f>'2. Termes '!I1042</f>
        <v>0</v>
      </c>
      <c r="I1020" s="64">
        <f>'2. Termes '!J1042</f>
        <v>0</v>
      </c>
      <c r="J1020" s="65">
        <f>'2. Termes '!U1042</f>
        <v>0</v>
      </c>
      <c r="K1020" s="70">
        <f>'2. Termes '!V1042</f>
        <v>0</v>
      </c>
      <c r="L1020" s="66">
        <f>'2. Termes '!W1042</f>
        <v>0</v>
      </c>
      <c r="M1020" s="66">
        <f>'2. Termes '!Z1042</f>
        <v>0</v>
      </c>
      <c r="N1020" s="67">
        <f>'2. Termes '!AC1042</f>
        <v>0</v>
      </c>
      <c r="O1020" s="81">
        <f>'2. Termes '!AJ1042</f>
        <v>0</v>
      </c>
      <c r="P1020" s="72">
        <f>'2. Termes '!AK1042</f>
        <v>0</v>
      </c>
      <c r="Q1020" s="71">
        <f>'2. Termes '!AL1042</f>
        <v>0</v>
      </c>
      <c r="R1020" s="158">
        <f>'2. Termes '!AG1042</f>
        <v>0</v>
      </c>
    </row>
    <row r="1021" spans="2:18" ht="25" customHeight="1" x14ac:dyDescent="0.35">
      <c r="B1021" s="180" t="str">
        <f>IF(ISBLANK(Tableau25[[#This Row],[Date de signature]]),"",UPPER(TEXT(Tableau25[[#This Row],[Date de signature]],"AAAA")))</f>
        <v>1900</v>
      </c>
      <c r="C1021" s="180" t="str">
        <f>IF(ISBLANK(Tableau25[[#This Row],[Date de signature]]),"",UPPER(TEXT(Tableau25[[#This Row],[Date de signature]],"mmm")))</f>
        <v>JANV</v>
      </c>
      <c r="D1021" s="62">
        <f>'2. Termes '!C1043</f>
        <v>0</v>
      </c>
      <c r="E1021" s="82">
        <f>'2. Termes '!F1043</f>
        <v>0</v>
      </c>
      <c r="F1021" s="63">
        <f>'2. Termes '!G1043</f>
        <v>0</v>
      </c>
      <c r="G1021" s="80">
        <f>'2. Termes '!H1043</f>
        <v>0</v>
      </c>
      <c r="H1021" s="80">
        <f>'2. Termes '!I1043</f>
        <v>0</v>
      </c>
      <c r="I1021" s="64">
        <f>'2. Termes '!J1043</f>
        <v>0</v>
      </c>
      <c r="J1021" s="65">
        <f>'2. Termes '!U1043</f>
        <v>0</v>
      </c>
      <c r="K1021" s="70">
        <f>'2. Termes '!V1043</f>
        <v>0</v>
      </c>
      <c r="L1021" s="66">
        <f>'2. Termes '!W1043</f>
        <v>0</v>
      </c>
      <c r="M1021" s="66">
        <f>'2. Termes '!Z1043</f>
        <v>0</v>
      </c>
      <c r="N1021" s="67">
        <f>'2. Termes '!AC1043</f>
        <v>0</v>
      </c>
      <c r="O1021" s="81">
        <f>'2. Termes '!AJ1043</f>
        <v>0</v>
      </c>
      <c r="P1021" s="72">
        <f>'2. Termes '!AK1043</f>
        <v>0</v>
      </c>
      <c r="Q1021" s="71">
        <f>'2. Termes '!AL1043</f>
        <v>0</v>
      </c>
      <c r="R1021" s="158">
        <f>'2. Termes '!AG1043</f>
        <v>0</v>
      </c>
    </row>
    <row r="1022" spans="2:18" ht="25" customHeight="1" x14ac:dyDescent="0.35">
      <c r="B1022" s="180" t="str">
        <f>IF(ISBLANK(Tableau25[[#This Row],[Date de signature]]),"",UPPER(TEXT(Tableau25[[#This Row],[Date de signature]],"AAAA")))</f>
        <v>1900</v>
      </c>
      <c r="C1022" s="180" t="str">
        <f>IF(ISBLANK(Tableau25[[#This Row],[Date de signature]]),"",UPPER(TEXT(Tableau25[[#This Row],[Date de signature]],"mmm")))</f>
        <v>JANV</v>
      </c>
      <c r="D1022" s="62">
        <f>'2. Termes '!C1044</f>
        <v>0</v>
      </c>
      <c r="E1022" s="82">
        <f>'2. Termes '!F1044</f>
        <v>0</v>
      </c>
      <c r="F1022" s="63">
        <f>'2. Termes '!G1044</f>
        <v>0</v>
      </c>
      <c r="G1022" s="80">
        <f>'2. Termes '!H1044</f>
        <v>0</v>
      </c>
      <c r="H1022" s="80">
        <f>'2. Termes '!I1044</f>
        <v>0</v>
      </c>
      <c r="I1022" s="64">
        <f>'2. Termes '!J1044</f>
        <v>0</v>
      </c>
      <c r="J1022" s="65">
        <f>'2. Termes '!U1044</f>
        <v>0</v>
      </c>
      <c r="K1022" s="70">
        <f>'2. Termes '!V1044</f>
        <v>0</v>
      </c>
      <c r="L1022" s="66">
        <f>'2. Termes '!W1044</f>
        <v>0</v>
      </c>
      <c r="M1022" s="66">
        <f>'2. Termes '!Z1044</f>
        <v>0</v>
      </c>
      <c r="N1022" s="67">
        <f>'2. Termes '!AC1044</f>
        <v>0</v>
      </c>
      <c r="O1022" s="81">
        <f>'2. Termes '!AJ1044</f>
        <v>0</v>
      </c>
      <c r="P1022" s="72">
        <f>'2. Termes '!AK1044</f>
        <v>0</v>
      </c>
      <c r="Q1022" s="71">
        <f>'2. Termes '!AL1044</f>
        <v>0</v>
      </c>
      <c r="R1022" s="158">
        <f>'2. Termes '!AG1044</f>
        <v>0</v>
      </c>
    </row>
    <row r="1023" spans="2:18" ht="25" customHeight="1" x14ac:dyDescent="0.35">
      <c r="B1023" s="180" t="str">
        <f>IF(ISBLANK(Tableau25[[#This Row],[Date de signature]]),"",UPPER(TEXT(Tableau25[[#This Row],[Date de signature]],"AAAA")))</f>
        <v>1900</v>
      </c>
      <c r="C1023" s="180" t="str">
        <f>IF(ISBLANK(Tableau25[[#This Row],[Date de signature]]),"",UPPER(TEXT(Tableau25[[#This Row],[Date de signature]],"mmm")))</f>
        <v>JANV</v>
      </c>
      <c r="D1023" s="62">
        <f>'2. Termes '!C1045</f>
        <v>0</v>
      </c>
      <c r="E1023" s="82">
        <f>'2. Termes '!F1045</f>
        <v>0</v>
      </c>
      <c r="F1023" s="63">
        <f>'2. Termes '!G1045</f>
        <v>0</v>
      </c>
      <c r="G1023" s="80">
        <f>'2. Termes '!H1045</f>
        <v>0</v>
      </c>
      <c r="H1023" s="80">
        <f>'2. Termes '!I1045</f>
        <v>0</v>
      </c>
      <c r="I1023" s="64">
        <f>'2. Termes '!J1045</f>
        <v>0</v>
      </c>
      <c r="J1023" s="65">
        <f>'2. Termes '!U1045</f>
        <v>0</v>
      </c>
      <c r="K1023" s="70">
        <f>'2. Termes '!V1045</f>
        <v>0</v>
      </c>
      <c r="L1023" s="66">
        <f>'2. Termes '!W1045</f>
        <v>0</v>
      </c>
      <c r="M1023" s="66">
        <f>'2. Termes '!Z1045</f>
        <v>0</v>
      </c>
      <c r="N1023" s="67">
        <f>'2. Termes '!AC1045</f>
        <v>0</v>
      </c>
      <c r="O1023" s="81">
        <f>'2. Termes '!AJ1045</f>
        <v>0</v>
      </c>
      <c r="P1023" s="72">
        <f>'2. Termes '!AK1045</f>
        <v>0</v>
      </c>
      <c r="Q1023" s="71">
        <f>'2. Termes '!AL1045</f>
        <v>0</v>
      </c>
      <c r="R1023" s="158">
        <f>'2. Termes '!AG1045</f>
        <v>0</v>
      </c>
    </row>
    <row r="1024" spans="2:18" ht="25" customHeight="1" x14ac:dyDescent="0.35">
      <c r="B1024" s="180" t="str">
        <f>IF(ISBLANK(Tableau25[[#This Row],[Date de signature]]),"",UPPER(TEXT(Tableau25[[#This Row],[Date de signature]],"AAAA")))</f>
        <v>1900</v>
      </c>
      <c r="C1024" s="180" t="str">
        <f>IF(ISBLANK(Tableau25[[#This Row],[Date de signature]]),"",UPPER(TEXT(Tableau25[[#This Row],[Date de signature]],"mmm")))</f>
        <v>JANV</v>
      </c>
      <c r="D1024" s="62">
        <f>'2. Termes '!C1046</f>
        <v>0</v>
      </c>
      <c r="E1024" s="82">
        <f>'2. Termes '!F1046</f>
        <v>0</v>
      </c>
      <c r="F1024" s="63">
        <f>'2. Termes '!G1046</f>
        <v>0</v>
      </c>
      <c r="G1024" s="80">
        <f>'2. Termes '!H1046</f>
        <v>0</v>
      </c>
      <c r="H1024" s="80">
        <f>'2. Termes '!I1046</f>
        <v>0</v>
      </c>
      <c r="I1024" s="64">
        <f>'2. Termes '!J1046</f>
        <v>0</v>
      </c>
      <c r="J1024" s="65">
        <f>'2. Termes '!U1046</f>
        <v>0</v>
      </c>
      <c r="K1024" s="70">
        <f>'2. Termes '!V1046</f>
        <v>0</v>
      </c>
      <c r="L1024" s="66">
        <f>'2. Termes '!W1046</f>
        <v>0</v>
      </c>
      <c r="M1024" s="66">
        <f>'2. Termes '!Z1046</f>
        <v>0</v>
      </c>
      <c r="N1024" s="67">
        <f>'2. Termes '!AC1046</f>
        <v>0</v>
      </c>
      <c r="O1024" s="81">
        <f>'2. Termes '!AJ1046</f>
        <v>0</v>
      </c>
      <c r="P1024" s="72">
        <f>'2. Termes '!AK1046</f>
        <v>0</v>
      </c>
      <c r="Q1024" s="71">
        <f>'2. Termes '!AL1046</f>
        <v>0</v>
      </c>
      <c r="R1024" s="158">
        <f>'2. Termes '!AG1046</f>
        <v>0</v>
      </c>
    </row>
    <row r="1025" spans="2:18" ht="25" customHeight="1" x14ac:dyDescent="0.35">
      <c r="B1025" s="180" t="str">
        <f>IF(ISBLANK(Tableau25[[#This Row],[Date de signature]]),"",UPPER(TEXT(Tableau25[[#This Row],[Date de signature]],"AAAA")))</f>
        <v>1900</v>
      </c>
      <c r="C1025" s="180" t="str">
        <f>IF(ISBLANK(Tableau25[[#This Row],[Date de signature]]),"",UPPER(TEXT(Tableau25[[#This Row],[Date de signature]],"mmm")))</f>
        <v>JANV</v>
      </c>
      <c r="D1025" s="62">
        <f>'2. Termes '!C1047</f>
        <v>0</v>
      </c>
      <c r="E1025" s="82">
        <f>'2. Termes '!F1047</f>
        <v>0</v>
      </c>
      <c r="F1025" s="63">
        <f>'2. Termes '!G1047</f>
        <v>0</v>
      </c>
      <c r="G1025" s="80">
        <f>'2. Termes '!H1047</f>
        <v>0</v>
      </c>
      <c r="H1025" s="80">
        <f>'2. Termes '!I1047</f>
        <v>0</v>
      </c>
      <c r="I1025" s="64">
        <f>'2. Termes '!J1047</f>
        <v>0</v>
      </c>
      <c r="J1025" s="65">
        <f>'2. Termes '!U1047</f>
        <v>0</v>
      </c>
      <c r="K1025" s="70">
        <f>'2. Termes '!V1047</f>
        <v>0</v>
      </c>
      <c r="L1025" s="66">
        <f>'2. Termes '!W1047</f>
        <v>0</v>
      </c>
      <c r="M1025" s="66">
        <f>'2. Termes '!Z1047</f>
        <v>0</v>
      </c>
      <c r="N1025" s="67">
        <f>'2. Termes '!AC1047</f>
        <v>0</v>
      </c>
      <c r="O1025" s="81">
        <f>'2. Termes '!AJ1047</f>
        <v>0</v>
      </c>
      <c r="P1025" s="72">
        <f>'2. Termes '!AK1047</f>
        <v>0</v>
      </c>
      <c r="Q1025" s="71">
        <f>'2. Termes '!AL1047</f>
        <v>0</v>
      </c>
      <c r="R1025" s="158">
        <f>'2. Termes '!AG1047</f>
        <v>0</v>
      </c>
    </row>
    <row r="1026" spans="2:18" ht="25" customHeight="1" x14ac:dyDescent="0.35">
      <c r="B1026" s="180" t="str">
        <f>IF(ISBLANK(Tableau25[[#This Row],[Date de signature]]),"",UPPER(TEXT(Tableau25[[#This Row],[Date de signature]],"AAAA")))</f>
        <v>1900</v>
      </c>
      <c r="C1026" s="180" t="str">
        <f>IF(ISBLANK(Tableau25[[#This Row],[Date de signature]]),"",UPPER(TEXT(Tableau25[[#This Row],[Date de signature]],"mmm")))</f>
        <v>JANV</v>
      </c>
      <c r="D1026" s="62">
        <f>'2. Termes '!C1048</f>
        <v>0</v>
      </c>
      <c r="E1026" s="82">
        <f>'2. Termes '!F1048</f>
        <v>0</v>
      </c>
      <c r="F1026" s="63">
        <f>'2. Termes '!G1048</f>
        <v>0</v>
      </c>
      <c r="G1026" s="80">
        <f>'2. Termes '!H1048</f>
        <v>0</v>
      </c>
      <c r="H1026" s="80">
        <f>'2. Termes '!I1048</f>
        <v>0</v>
      </c>
      <c r="I1026" s="64">
        <f>'2. Termes '!J1048</f>
        <v>0</v>
      </c>
      <c r="J1026" s="65">
        <f>'2. Termes '!U1048</f>
        <v>0</v>
      </c>
      <c r="K1026" s="70">
        <f>'2. Termes '!V1048</f>
        <v>0</v>
      </c>
      <c r="L1026" s="66">
        <f>'2. Termes '!W1048</f>
        <v>0</v>
      </c>
      <c r="M1026" s="66">
        <f>'2. Termes '!Z1048</f>
        <v>0</v>
      </c>
      <c r="N1026" s="67">
        <f>'2. Termes '!AC1048</f>
        <v>0</v>
      </c>
      <c r="O1026" s="81">
        <f>'2. Termes '!AJ1048</f>
        <v>0</v>
      </c>
      <c r="P1026" s="72">
        <f>'2. Termes '!AK1048</f>
        <v>0</v>
      </c>
      <c r="Q1026" s="71">
        <f>'2. Termes '!AL1048</f>
        <v>0</v>
      </c>
      <c r="R1026" s="158">
        <f>'2. Termes '!AG1048</f>
        <v>0</v>
      </c>
    </row>
    <row r="1027" spans="2:18" ht="25" customHeight="1" x14ac:dyDescent="0.35">
      <c r="B1027" s="180" t="str">
        <f>IF(ISBLANK(Tableau25[[#This Row],[Date de signature]]),"",UPPER(TEXT(Tableau25[[#This Row],[Date de signature]],"AAAA")))</f>
        <v>1900</v>
      </c>
      <c r="C1027" s="180" t="str">
        <f>IF(ISBLANK(Tableau25[[#This Row],[Date de signature]]),"",UPPER(TEXT(Tableau25[[#This Row],[Date de signature]],"mmm")))</f>
        <v>JANV</v>
      </c>
      <c r="D1027" s="62">
        <f>'2. Termes '!C1049</f>
        <v>0</v>
      </c>
      <c r="E1027" s="82">
        <f>'2. Termes '!F1049</f>
        <v>0</v>
      </c>
      <c r="F1027" s="63">
        <f>'2. Termes '!G1049</f>
        <v>0</v>
      </c>
      <c r="G1027" s="80">
        <f>'2. Termes '!H1049</f>
        <v>0</v>
      </c>
      <c r="H1027" s="80">
        <f>'2. Termes '!I1049</f>
        <v>0</v>
      </c>
      <c r="I1027" s="64">
        <f>'2. Termes '!J1049</f>
        <v>0</v>
      </c>
      <c r="J1027" s="65">
        <f>'2. Termes '!U1049</f>
        <v>0</v>
      </c>
      <c r="K1027" s="70">
        <f>'2. Termes '!V1049</f>
        <v>0</v>
      </c>
      <c r="L1027" s="66">
        <f>'2. Termes '!W1049</f>
        <v>0</v>
      </c>
      <c r="M1027" s="66">
        <f>'2. Termes '!Z1049</f>
        <v>0</v>
      </c>
      <c r="N1027" s="67">
        <f>'2. Termes '!AC1049</f>
        <v>0</v>
      </c>
      <c r="O1027" s="81">
        <f>'2. Termes '!AJ1049</f>
        <v>0</v>
      </c>
      <c r="P1027" s="72">
        <f>'2. Termes '!AK1049</f>
        <v>0</v>
      </c>
      <c r="Q1027" s="71">
        <f>'2. Termes '!AL1049</f>
        <v>0</v>
      </c>
      <c r="R1027" s="158">
        <f>'2. Termes '!AG1049</f>
        <v>0</v>
      </c>
    </row>
    <row r="1028" spans="2:18" ht="25" customHeight="1" x14ac:dyDescent="0.35">
      <c r="B1028" s="180" t="str">
        <f>IF(ISBLANK(Tableau25[[#This Row],[Date de signature]]),"",UPPER(TEXT(Tableau25[[#This Row],[Date de signature]],"AAAA")))</f>
        <v>1900</v>
      </c>
      <c r="C1028" s="180" t="str">
        <f>IF(ISBLANK(Tableau25[[#This Row],[Date de signature]]),"",UPPER(TEXT(Tableau25[[#This Row],[Date de signature]],"mmm")))</f>
        <v>JANV</v>
      </c>
      <c r="D1028" s="62">
        <f>'2. Termes '!C1050</f>
        <v>0</v>
      </c>
      <c r="E1028" s="82">
        <f>'2. Termes '!F1050</f>
        <v>0</v>
      </c>
      <c r="F1028" s="63">
        <f>'2. Termes '!G1050</f>
        <v>0</v>
      </c>
      <c r="G1028" s="80">
        <f>'2. Termes '!H1050</f>
        <v>0</v>
      </c>
      <c r="H1028" s="80">
        <f>'2. Termes '!I1050</f>
        <v>0</v>
      </c>
      <c r="I1028" s="64">
        <f>'2. Termes '!J1050</f>
        <v>0</v>
      </c>
      <c r="J1028" s="65">
        <f>'2. Termes '!U1050</f>
        <v>0</v>
      </c>
      <c r="K1028" s="70">
        <f>'2. Termes '!V1050</f>
        <v>0</v>
      </c>
      <c r="L1028" s="66">
        <f>'2. Termes '!W1050</f>
        <v>0</v>
      </c>
      <c r="M1028" s="66">
        <f>'2. Termes '!Z1050</f>
        <v>0</v>
      </c>
      <c r="N1028" s="67">
        <f>'2. Termes '!AC1050</f>
        <v>0</v>
      </c>
      <c r="O1028" s="81">
        <f>'2. Termes '!AJ1050</f>
        <v>0</v>
      </c>
      <c r="P1028" s="72">
        <f>'2. Termes '!AK1050</f>
        <v>0</v>
      </c>
      <c r="Q1028" s="71">
        <f>'2. Termes '!AL1050</f>
        <v>0</v>
      </c>
      <c r="R1028" s="158">
        <f>'2. Termes '!AG1050</f>
        <v>0</v>
      </c>
    </row>
    <row r="1029" spans="2:18" ht="25" customHeight="1" x14ac:dyDescent="0.35">
      <c r="B1029" s="180" t="str">
        <f>IF(ISBLANK(Tableau25[[#This Row],[Date de signature]]),"",UPPER(TEXT(Tableau25[[#This Row],[Date de signature]],"AAAA")))</f>
        <v>1900</v>
      </c>
      <c r="C1029" s="180" t="str">
        <f>IF(ISBLANK(Tableau25[[#This Row],[Date de signature]]),"",UPPER(TEXT(Tableau25[[#This Row],[Date de signature]],"mmm")))</f>
        <v>JANV</v>
      </c>
      <c r="D1029" s="62">
        <f>'2. Termes '!C1051</f>
        <v>0</v>
      </c>
      <c r="E1029" s="82">
        <f>'2. Termes '!F1051</f>
        <v>0</v>
      </c>
      <c r="F1029" s="63">
        <f>'2. Termes '!G1051</f>
        <v>0</v>
      </c>
      <c r="G1029" s="80">
        <f>'2. Termes '!H1051</f>
        <v>0</v>
      </c>
      <c r="H1029" s="80">
        <f>'2. Termes '!I1051</f>
        <v>0</v>
      </c>
      <c r="I1029" s="64">
        <f>'2. Termes '!J1051</f>
        <v>0</v>
      </c>
      <c r="J1029" s="65">
        <f>'2. Termes '!U1051</f>
        <v>0</v>
      </c>
      <c r="K1029" s="70">
        <f>'2. Termes '!V1051</f>
        <v>0</v>
      </c>
      <c r="L1029" s="66">
        <f>'2. Termes '!W1051</f>
        <v>0</v>
      </c>
      <c r="M1029" s="66">
        <f>'2. Termes '!Z1051</f>
        <v>0</v>
      </c>
      <c r="N1029" s="67">
        <f>'2. Termes '!AC1051</f>
        <v>0</v>
      </c>
      <c r="O1029" s="81">
        <f>'2. Termes '!AJ1051</f>
        <v>0</v>
      </c>
      <c r="P1029" s="72">
        <f>'2. Termes '!AK1051</f>
        <v>0</v>
      </c>
      <c r="Q1029" s="71">
        <f>'2. Termes '!AL1051</f>
        <v>0</v>
      </c>
      <c r="R1029" s="158">
        <f>'2. Termes '!AG1051</f>
        <v>0</v>
      </c>
    </row>
    <row r="1030" spans="2:18" ht="25" customHeight="1" x14ac:dyDescent="0.35">
      <c r="B1030" s="180" t="str">
        <f>IF(ISBLANK(Tableau25[[#This Row],[Date de signature]]),"",UPPER(TEXT(Tableau25[[#This Row],[Date de signature]],"AAAA")))</f>
        <v>1900</v>
      </c>
      <c r="C1030" s="180" t="str">
        <f>IF(ISBLANK(Tableau25[[#This Row],[Date de signature]]),"",UPPER(TEXT(Tableau25[[#This Row],[Date de signature]],"mmm")))</f>
        <v>JANV</v>
      </c>
      <c r="D1030" s="62">
        <f>'2. Termes '!C1052</f>
        <v>0</v>
      </c>
      <c r="E1030" s="82">
        <f>'2. Termes '!F1052</f>
        <v>0</v>
      </c>
      <c r="F1030" s="63">
        <f>'2. Termes '!G1052</f>
        <v>0</v>
      </c>
      <c r="G1030" s="80">
        <f>'2. Termes '!H1052</f>
        <v>0</v>
      </c>
      <c r="H1030" s="80">
        <f>'2. Termes '!I1052</f>
        <v>0</v>
      </c>
      <c r="I1030" s="64">
        <f>'2. Termes '!J1052</f>
        <v>0</v>
      </c>
      <c r="J1030" s="65">
        <f>'2. Termes '!U1052</f>
        <v>0</v>
      </c>
      <c r="K1030" s="70">
        <f>'2. Termes '!V1052</f>
        <v>0</v>
      </c>
      <c r="L1030" s="66">
        <f>'2. Termes '!W1052</f>
        <v>0</v>
      </c>
      <c r="M1030" s="66">
        <f>'2. Termes '!Z1052</f>
        <v>0</v>
      </c>
      <c r="N1030" s="67">
        <f>'2. Termes '!AC1052</f>
        <v>0</v>
      </c>
      <c r="O1030" s="81">
        <f>'2. Termes '!AJ1052</f>
        <v>0</v>
      </c>
      <c r="P1030" s="72">
        <f>'2. Termes '!AK1052</f>
        <v>0</v>
      </c>
      <c r="Q1030" s="71">
        <f>'2. Termes '!AL1052</f>
        <v>0</v>
      </c>
      <c r="R1030" s="158">
        <f>'2. Termes '!AG1052</f>
        <v>0</v>
      </c>
    </row>
    <row r="1031" spans="2:18" ht="25" customHeight="1" x14ac:dyDescent="0.35">
      <c r="B1031" s="180" t="str">
        <f>IF(ISBLANK(Tableau25[[#This Row],[Date de signature]]),"",UPPER(TEXT(Tableau25[[#This Row],[Date de signature]],"AAAA")))</f>
        <v>1900</v>
      </c>
      <c r="C1031" s="180" t="str">
        <f>IF(ISBLANK(Tableau25[[#This Row],[Date de signature]]),"",UPPER(TEXT(Tableau25[[#This Row],[Date de signature]],"mmm")))</f>
        <v>JANV</v>
      </c>
      <c r="D1031" s="62">
        <f>'2. Termes '!C1053</f>
        <v>0</v>
      </c>
      <c r="E1031" s="82">
        <f>'2. Termes '!F1053</f>
        <v>0</v>
      </c>
      <c r="F1031" s="63">
        <f>'2. Termes '!G1053</f>
        <v>0</v>
      </c>
      <c r="G1031" s="80">
        <f>'2. Termes '!H1053</f>
        <v>0</v>
      </c>
      <c r="H1031" s="80">
        <f>'2. Termes '!I1053</f>
        <v>0</v>
      </c>
      <c r="I1031" s="64">
        <f>'2. Termes '!J1053</f>
        <v>0</v>
      </c>
      <c r="J1031" s="65">
        <f>'2. Termes '!U1053</f>
        <v>0</v>
      </c>
      <c r="K1031" s="70">
        <f>'2. Termes '!V1053</f>
        <v>0</v>
      </c>
      <c r="L1031" s="66">
        <f>'2. Termes '!W1053</f>
        <v>0</v>
      </c>
      <c r="M1031" s="66">
        <f>'2. Termes '!Z1053</f>
        <v>0</v>
      </c>
      <c r="N1031" s="67">
        <f>'2. Termes '!AC1053</f>
        <v>0</v>
      </c>
      <c r="O1031" s="81">
        <f>'2. Termes '!AJ1053</f>
        <v>0</v>
      </c>
      <c r="P1031" s="72">
        <f>'2. Termes '!AK1053</f>
        <v>0</v>
      </c>
      <c r="Q1031" s="71">
        <f>'2. Termes '!AL1053</f>
        <v>0</v>
      </c>
      <c r="R1031" s="158">
        <f>'2. Termes '!AG1053</f>
        <v>0</v>
      </c>
    </row>
    <row r="1032" spans="2:18" ht="25" customHeight="1" x14ac:dyDescent="0.35">
      <c r="B1032" s="180" t="str">
        <f>IF(ISBLANK(Tableau25[[#This Row],[Date de signature]]),"",UPPER(TEXT(Tableau25[[#This Row],[Date de signature]],"AAAA")))</f>
        <v>1900</v>
      </c>
      <c r="C1032" s="180" t="str">
        <f>IF(ISBLANK(Tableau25[[#This Row],[Date de signature]]),"",UPPER(TEXT(Tableau25[[#This Row],[Date de signature]],"mmm")))</f>
        <v>JANV</v>
      </c>
      <c r="D1032" s="62">
        <f>'2. Termes '!C1054</f>
        <v>0</v>
      </c>
      <c r="E1032" s="82">
        <f>'2. Termes '!F1054</f>
        <v>0</v>
      </c>
      <c r="F1032" s="63">
        <f>'2. Termes '!G1054</f>
        <v>0</v>
      </c>
      <c r="G1032" s="80">
        <f>'2. Termes '!H1054</f>
        <v>0</v>
      </c>
      <c r="H1032" s="80">
        <f>'2. Termes '!I1054</f>
        <v>0</v>
      </c>
      <c r="I1032" s="64">
        <f>'2. Termes '!J1054</f>
        <v>0</v>
      </c>
      <c r="J1032" s="65">
        <f>'2. Termes '!U1054</f>
        <v>0</v>
      </c>
      <c r="K1032" s="70">
        <f>'2. Termes '!V1054</f>
        <v>0</v>
      </c>
      <c r="L1032" s="66">
        <f>'2. Termes '!W1054</f>
        <v>0</v>
      </c>
      <c r="M1032" s="66">
        <f>'2. Termes '!Z1054</f>
        <v>0</v>
      </c>
      <c r="N1032" s="67">
        <f>'2. Termes '!AC1054</f>
        <v>0</v>
      </c>
      <c r="O1032" s="81">
        <f>'2. Termes '!AJ1054</f>
        <v>0</v>
      </c>
      <c r="P1032" s="72">
        <f>'2. Termes '!AK1054</f>
        <v>0</v>
      </c>
      <c r="Q1032" s="71">
        <f>'2. Termes '!AL1054</f>
        <v>0</v>
      </c>
      <c r="R1032" s="158">
        <f>'2. Termes '!AG1054</f>
        <v>0</v>
      </c>
    </row>
    <row r="1033" spans="2:18" ht="25" customHeight="1" x14ac:dyDescent="0.35">
      <c r="B1033" s="180" t="str">
        <f>IF(ISBLANK(Tableau25[[#This Row],[Date de signature]]),"",UPPER(TEXT(Tableau25[[#This Row],[Date de signature]],"AAAA")))</f>
        <v>1900</v>
      </c>
      <c r="C1033" s="180" t="str">
        <f>IF(ISBLANK(Tableau25[[#This Row],[Date de signature]]),"",UPPER(TEXT(Tableau25[[#This Row],[Date de signature]],"mmm")))</f>
        <v>JANV</v>
      </c>
      <c r="D1033" s="62">
        <f>'2. Termes '!C1055</f>
        <v>0</v>
      </c>
      <c r="E1033" s="82">
        <f>'2. Termes '!F1055</f>
        <v>0</v>
      </c>
      <c r="F1033" s="63">
        <f>'2. Termes '!G1055</f>
        <v>0</v>
      </c>
      <c r="G1033" s="80">
        <f>'2. Termes '!H1055</f>
        <v>0</v>
      </c>
      <c r="H1033" s="80">
        <f>'2. Termes '!I1055</f>
        <v>0</v>
      </c>
      <c r="I1033" s="64">
        <f>'2. Termes '!J1055</f>
        <v>0</v>
      </c>
      <c r="J1033" s="65">
        <f>'2. Termes '!U1055</f>
        <v>0</v>
      </c>
      <c r="K1033" s="70">
        <f>'2. Termes '!V1055</f>
        <v>0</v>
      </c>
      <c r="L1033" s="66">
        <f>'2. Termes '!W1055</f>
        <v>0</v>
      </c>
      <c r="M1033" s="66">
        <f>'2. Termes '!Z1055</f>
        <v>0</v>
      </c>
      <c r="N1033" s="67">
        <f>'2. Termes '!AC1055</f>
        <v>0</v>
      </c>
      <c r="O1033" s="81">
        <f>'2. Termes '!AJ1055</f>
        <v>0</v>
      </c>
      <c r="P1033" s="72">
        <f>'2. Termes '!AK1055</f>
        <v>0</v>
      </c>
      <c r="Q1033" s="71">
        <f>'2. Termes '!AL1055</f>
        <v>0</v>
      </c>
      <c r="R1033" s="158">
        <f>'2. Termes '!AG1055</f>
        <v>0</v>
      </c>
    </row>
    <row r="1034" spans="2:18" ht="25" customHeight="1" x14ac:dyDescent="0.35">
      <c r="B1034" s="180" t="str">
        <f>IF(ISBLANK(Tableau25[[#This Row],[Date de signature]]),"",UPPER(TEXT(Tableau25[[#This Row],[Date de signature]],"AAAA")))</f>
        <v>1900</v>
      </c>
      <c r="C1034" s="180" t="str">
        <f>IF(ISBLANK(Tableau25[[#This Row],[Date de signature]]),"",UPPER(TEXT(Tableau25[[#This Row],[Date de signature]],"mmm")))</f>
        <v>JANV</v>
      </c>
      <c r="D1034" s="62">
        <f>'2. Termes '!C1056</f>
        <v>0</v>
      </c>
      <c r="E1034" s="82">
        <f>'2. Termes '!F1056</f>
        <v>0</v>
      </c>
      <c r="F1034" s="63">
        <f>'2. Termes '!G1056</f>
        <v>0</v>
      </c>
      <c r="G1034" s="80">
        <f>'2. Termes '!H1056</f>
        <v>0</v>
      </c>
      <c r="H1034" s="80">
        <f>'2. Termes '!I1056</f>
        <v>0</v>
      </c>
      <c r="I1034" s="64">
        <f>'2. Termes '!J1056</f>
        <v>0</v>
      </c>
      <c r="J1034" s="65">
        <f>'2. Termes '!U1056</f>
        <v>0</v>
      </c>
      <c r="K1034" s="70">
        <f>'2. Termes '!V1056</f>
        <v>0</v>
      </c>
      <c r="L1034" s="66">
        <f>'2. Termes '!W1056</f>
        <v>0</v>
      </c>
      <c r="M1034" s="66">
        <f>'2. Termes '!Z1056</f>
        <v>0</v>
      </c>
      <c r="N1034" s="67">
        <f>'2. Termes '!AC1056</f>
        <v>0</v>
      </c>
      <c r="O1034" s="81">
        <f>'2. Termes '!AJ1056</f>
        <v>0</v>
      </c>
      <c r="P1034" s="72">
        <f>'2. Termes '!AK1056</f>
        <v>0</v>
      </c>
      <c r="Q1034" s="71">
        <f>'2. Termes '!AL1056</f>
        <v>0</v>
      </c>
      <c r="R1034" s="158">
        <f>'2. Termes '!AG1056</f>
        <v>0</v>
      </c>
    </row>
    <row r="1035" spans="2:18" ht="25" customHeight="1" x14ac:dyDescent="0.35">
      <c r="B1035" s="180" t="str">
        <f>IF(ISBLANK(Tableau25[[#This Row],[Date de signature]]),"",UPPER(TEXT(Tableau25[[#This Row],[Date de signature]],"AAAA")))</f>
        <v>1900</v>
      </c>
      <c r="C1035" s="180" t="str">
        <f>IF(ISBLANK(Tableau25[[#This Row],[Date de signature]]),"",UPPER(TEXT(Tableau25[[#This Row],[Date de signature]],"mmm")))</f>
        <v>JANV</v>
      </c>
      <c r="D1035" s="62">
        <f>'2. Termes '!C1057</f>
        <v>0</v>
      </c>
      <c r="E1035" s="82">
        <f>'2. Termes '!F1057</f>
        <v>0</v>
      </c>
      <c r="F1035" s="63">
        <f>'2. Termes '!G1057</f>
        <v>0</v>
      </c>
      <c r="G1035" s="80">
        <f>'2. Termes '!H1057</f>
        <v>0</v>
      </c>
      <c r="H1035" s="80">
        <f>'2. Termes '!I1057</f>
        <v>0</v>
      </c>
      <c r="I1035" s="64">
        <f>'2. Termes '!J1057</f>
        <v>0</v>
      </c>
      <c r="J1035" s="65">
        <f>'2. Termes '!U1057</f>
        <v>0</v>
      </c>
      <c r="K1035" s="70">
        <f>'2. Termes '!V1057</f>
        <v>0</v>
      </c>
      <c r="L1035" s="66">
        <f>'2. Termes '!W1057</f>
        <v>0</v>
      </c>
      <c r="M1035" s="66">
        <f>'2. Termes '!Z1057</f>
        <v>0</v>
      </c>
      <c r="N1035" s="67">
        <f>'2. Termes '!AC1057</f>
        <v>0</v>
      </c>
      <c r="O1035" s="81">
        <f>'2. Termes '!AJ1057</f>
        <v>0</v>
      </c>
      <c r="P1035" s="72">
        <f>'2. Termes '!AK1057</f>
        <v>0</v>
      </c>
      <c r="Q1035" s="71">
        <f>'2. Termes '!AL1057</f>
        <v>0</v>
      </c>
      <c r="R1035" s="158">
        <f>'2. Termes '!AG1057</f>
        <v>0</v>
      </c>
    </row>
    <row r="1036" spans="2:18" ht="25" customHeight="1" x14ac:dyDescent="0.35">
      <c r="B1036" s="180" t="str">
        <f>IF(ISBLANK(Tableau25[[#This Row],[Date de signature]]),"",UPPER(TEXT(Tableau25[[#This Row],[Date de signature]],"AAAA")))</f>
        <v>1900</v>
      </c>
      <c r="C1036" s="180" t="str">
        <f>IF(ISBLANK(Tableau25[[#This Row],[Date de signature]]),"",UPPER(TEXT(Tableau25[[#This Row],[Date de signature]],"mmm")))</f>
        <v>JANV</v>
      </c>
      <c r="D1036" s="62">
        <f>'2. Termes '!C1058</f>
        <v>0</v>
      </c>
      <c r="E1036" s="82">
        <f>'2. Termes '!F1058</f>
        <v>0</v>
      </c>
      <c r="F1036" s="63">
        <f>'2. Termes '!G1058</f>
        <v>0</v>
      </c>
      <c r="G1036" s="80">
        <f>'2. Termes '!H1058</f>
        <v>0</v>
      </c>
      <c r="H1036" s="80">
        <f>'2. Termes '!I1058</f>
        <v>0</v>
      </c>
      <c r="I1036" s="64">
        <f>'2. Termes '!J1058</f>
        <v>0</v>
      </c>
      <c r="J1036" s="65">
        <f>'2. Termes '!U1058</f>
        <v>0</v>
      </c>
      <c r="K1036" s="70">
        <f>'2. Termes '!V1058</f>
        <v>0</v>
      </c>
      <c r="L1036" s="66">
        <f>'2. Termes '!W1058</f>
        <v>0</v>
      </c>
      <c r="M1036" s="66">
        <f>'2. Termes '!Z1058</f>
        <v>0</v>
      </c>
      <c r="N1036" s="67">
        <f>'2. Termes '!AC1058</f>
        <v>0</v>
      </c>
      <c r="O1036" s="81">
        <f>'2. Termes '!AJ1058</f>
        <v>0</v>
      </c>
      <c r="P1036" s="72">
        <f>'2. Termes '!AK1058</f>
        <v>0</v>
      </c>
      <c r="Q1036" s="71">
        <f>'2. Termes '!AL1058</f>
        <v>0</v>
      </c>
      <c r="R1036" s="158">
        <f>'2. Termes '!AG1058</f>
        <v>0</v>
      </c>
    </row>
    <row r="1037" spans="2:18" ht="25" customHeight="1" x14ac:dyDescent="0.35">
      <c r="B1037" s="180" t="str">
        <f>IF(ISBLANK(Tableau25[[#This Row],[Date de signature]]),"",UPPER(TEXT(Tableau25[[#This Row],[Date de signature]],"AAAA")))</f>
        <v>1900</v>
      </c>
      <c r="C1037" s="180" t="str">
        <f>IF(ISBLANK(Tableau25[[#This Row],[Date de signature]]),"",UPPER(TEXT(Tableau25[[#This Row],[Date de signature]],"mmm")))</f>
        <v>JANV</v>
      </c>
      <c r="D1037" s="62">
        <f>'2. Termes '!C1059</f>
        <v>0</v>
      </c>
      <c r="E1037" s="82">
        <f>'2. Termes '!F1059</f>
        <v>0</v>
      </c>
      <c r="F1037" s="63">
        <f>'2. Termes '!G1059</f>
        <v>0</v>
      </c>
      <c r="G1037" s="80">
        <f>'2. Termes '!H1059</f>
        <v>0</v>
      </c>
      <c r="H1037" s="80">
        <f>'2. Termes '!I1059</f>
        <v>0</v>
      </c>
      <c r="I1037" s="64">
        <f>'2. Termes '!J1059</f>
        <v>0</v>
      </c>
      <c r="J1037" s="65">
        <f>'2. Termes '!U1059</f>
        <v>0</v>
      </c>
      <c r="K1037" s="70">
        <f>'2. Termes '!V1059</f>
        <v>0</v>
      </c>
      <c r="L1037" s="66">
        <f>'2. Termes '!W1059</f>
        <v>0</v>
      </c>
      <c r="M1037" s="66">
        <f>'2. Termes '!Z1059</f>
        <v>0</v>
      </c>
      <c r="N1037" s="67">
        <f>'2. Termes '!AC1059</f>
        <v>0</v>
      </c>
      <c r="O1037" s="81">
        <f>'2. Termes '!AJ1059</f>
        <v>0</v>
      </c>
      <c r="P1037" s="72">
        <f>'2. Termes '!AK1059</f>
        <v>0</v>
      </c>
      <c r="Q1037" s="71">
        <f>'2. Termes '!AL1059</f>
        <v>0</v>
      </c>
      <c r="R1037" s="158">
        <f>'2. Termes '!AG1059</f>
        <v>0</v>
      </c>
    </row>
    <row r="1038" spans="2:18" ht="25" customHeight="1" x14ac:dyDescent="0.35">
      <c r="B1038" s="180" t="str">
        <f>IF(ISBLANK(Tableau25[[#This Row],[Date de signature]]),"",UPPER(TEXT(Tableau25[[#This Row],[Date de signature]],"AAAA")))</f>
        <v>1900</v>
      </c>
      <c r="C1038" s="180" t="str">
        <f>IF(ISBLANK(Tableau25[[#This Row],[Date de signature]]),"",UPPER(TEXT(Tableau25[[#This Row],[Date de signature]],"mmm")))</f>
        <v>JANV</v>
      </c>
      <c r="D1038" s="62">
        <f>'2. Termes '!C1060</f>
        <v>0</v>
      </c>
      <c r="E1038" s="82">
        <f>'2. Termes '!F1060</f>
        <v>0</v>
      </c>
      <c r="F1038" s="63">
        <f>'2. Termes '!G1060</f>
        <v>0</v>
      </c>
      <c r="G1038" s="80">
        <f>'2. Termes '!H1060</f>
        <v>0</v>
      </c>
      <c r="H1038" s="80">
        <f>'2. Termes '!I1060</f>
        <v>0</v>
      </c>
      <c r="I1038" s="64">
        <f>'2. Termes '!J1060</f>
        <v>0</v>
      </c>
      <c r="J1038" s="65">
        <f>'2. Termes '!U1060</f>
        <v>0</v>
      </c>
      <c r="K1038" s="70">
        <f>'2. Termes '!V1060</f>
        <v>0</v>
      </c>
      <c r="L1038" s="66">
        <f>'2. Termes '!W1060</f>
        <v>0</v>
      </c>
      <c r="M1038" s="66">
        <f>'2. Termes '!Z1060</f>
        <v>0</v>
      </c>
      <c r="N1038" s="67">
        <f>'2. Termes '!AC1060</f>
        <v>0</v>
      </c>
      <c r="O1038" s="81">
        <f>'2. Termes '!AJ1060</f>
        <v>0</v>
      </c>
      <c r="P1038" s="72">
        <f>'2. Termes '!AK1060</f>
        <v>0</v>
      </c>
      <c r="Q1038" s="71">
        <f>'2. Termes '!AL1060</f>
        <v>0</v>
      </c>
      <c r="R1038" s="158">
        <f>'2. Termes '!AG1060</f>
        <v>0</v>
      </c>
    </row>
    <row r="1039" spans="2:18" ht="25" customHeight="1" x14ac:dyDescent="0.35">
      <c r="B1039" s="180" t="str">
        <f>IF(ISBLANK(Tableau25[[#This Row],[Date de signature]]),"",UPPER(TEXT(Tableau25[[#This Row],[Date de signature]],"AAAA")))</f>
        <v>1900</v>
      </c>
      <c r="C1039" s="180" t="str">
        <f>IF(ISBLANK(Tableau25[[#This Row],[Date de signature]]),"",UPPER(TEXT(Tableau25[[#This Row],[Date de signature]],"mmm")))</f>
        <v>JANV</v>
      </c>
      <c r="D1039" s="62">
        <f>'2. Termes '!C1061</f>
        <v>0</v>
      </c>
      <c r="E1039" s="82">
        <f>'2. Termes '!F1061</f>
        <v>0</v>
      </c>
      <c r="F1039" s="63">
        <f>'2. Termes '!G1061</f>
        <v>0</v>
      </c>
      <c r="G1039" s="80">
        <f>'2. Termes '!H1061</f>
        <v>0</v>
      </c>
      <c r="H1039" s="80">
        <f>'2. Termes '!I1061</f>
        <v>0</v>
      </c>
      <c r="I1039" s="64">
        <f>'2. Termes '!J1061</f>
        <v>0</v>
      </c>
      <c r="J1039" s="65">
        <f>'2. Termes '!U1061</f>
        <v>0</v>
      </c>
      <c r="K1039" s="70">
        <f>'2. Termes '!V1061</f>
        <v>0</v>
      </c>
      <c r="L1039" s="66">
        <f>'2. Termes '!W1061</f>
        <v>0</v>
      </c>
      <c r="M1039" s="66">
        <f>'2. Termes '!Z1061</f>
        <v>0</v>
      </c>
      <c r="N1039" s="67">
        <f>'2. Termes '!AC1061</f>
        <v>0</v>
      </c>
      <c r="O1039" s="81">
        <f>'2. Termes '!AJ1061</f>
        <v>0</v>
      </c>
      <c r="P1039" s="72">
        <f>'2. Termes '!AK1061</f>
        <v>0</v>
      </c>
      <c r="Q1039" s="71">
        <f>'2. Termes '!AL1061</f>
        <v>0</v>
      </c>
      <c r="R1039" s="158">
        <f>'2. Termes '!AG1061</f>
        <v>0</v>
      </c>
    </row>
    <row r="1040" spans="2:18" ht="25" customHeight="1" x14ac:dyDescent="0.35">
      <c r="B1040" s="180" t="str">
        <f>IF(ISBLANK(Tableau25[[#This Row],[Date de signature]]),"",UPPER(TEXT(Tableau25[[#This Row],[Date de signature]],"AAAA")))</f>
        <v>1900</v>
      </c>
      <c r="C1040" s="180" t="str">
        <f>IF(ISBLANK(Tableau25[[#This Row],[Date de signature]]),"",UPPER(TEXT(Tableau25[[#This Row],[Date de signature]],"mmm")))</f>
        <v>JANV</v>
      </c>
      <c r="D1040" s="62">
        <f>'2. Termes '!C1062</f>
        <v>0</v>
      </c>
      <c r="E1040" s="82">
        <f>'2. Termes '!F1062</f>
        <v>0</v>
      </c>
      <c r="F1040" s="63">
        <f>'2. Termes '!G1062</f>
        <v>0</v>
      </c>
      <c r="G1040" s="80">
        <f>'2. Termes '!H1062</f>
        <v>0</v>
      </c>
      <c r="H1040" s="80">
        <f>'2. Termes '!I1062</f>
        <v>0</v>
      </c>
      <c r="I1040" s="64">
        <f>'2. Termes '!J1062</f>
        <v>0</v>
      </c>
      <c r="J1040" s="65">
        <f>'2. Termes '!U1062</f>
        <v>0</v>
      </c>
      <c r="K1040" s="70">
        <f>'2. Termes '!V1062</f>
        <v>0</v>
      </c>
      <c r="L1040" s="66">
        <f>'2. Termes '!W1062</f>
        <v>0</v>
      </c>
      <c r="M1040" s="66">
        <f>'2. Termes '!Z1062</f>
        <v>0</v>
      </c>
      <c r="N1040" s="67">
        <f>'2. Termes '!AC1062</f>
        <v>0</v>
      </c>
      <c r="O1040" s="81">
        <f>'2. Termes '!AJ1062</f>
        <v>0</v>
      </c>
      <c r="P1040" s="72">
        <f>'2. Termes '!AK1062</f>
        <v>0</v>
      </c>
      <c r="Q1040" s="71">
        <f>'2. Termes '!AL1062</f>
        <v>0</v>
      </c>
      <c r="R1040" s="158">
        <f>'2. Termes '!AG1062</f>
        <v>0</v>
      </c>
    </row>
    <row r="1041" spans="2:18" ht="25" customHeight="1" x14ac:dyDescent="0.35">
      <c r="B1041" s="180" t="str">
        <f>IF(ISBLANK(Tableau25[[#This Row],[Date de signature]]),"",UPPER(TEXT(Tableau25[[#This Row],[Date de signature]],"AAAA")))</f>
        <v>1900</v>
      </c>
      <c r="C1041" s="180" t="str">
        <f>IF(ISBLANK(Tableau25[[#This Row],[Date de signature]]),"",UPPER(TEXT(Tableau25[[#This Row],[Date de signature]],"mmm")))</f>
        <v>JANV</v>
      </c>
      <c r="D1041" s="62">
        <f>'2. Termes '!C1063</f>
        <v>0</v>
      </c>
      <c r="E1041" s="82">
        <f>'2. Termes '!F1063</f>
        <v>0</v>
      </c>
      <c r="F1041" s="63">
        <f>'2. Termes '!G1063</f>
        <v>0</v>
      </c>
      <c r="G1041" s="80">
        <f>'2. Termes '!H1063</f>
        <v>0</v>
      </c>
      <c r="H1041" s="80">
        <f>'2. Termes '!I1063</f>
        <v>0</v>
      </c>
      <c r="I1041" s="64">
        <f>'2. Termes '!J1063</f>
        <v>0</v>
      </c>
      <c r="J1041" s="65">
        <f>'2. Termes '!U1063</f>
        <v>0</v>
      </c>
      <c r="K1041" s="70">
        <f>'2. Termes '!V1063</f>
        <v>0</v>
      </c>
      <c r="L1041" s="66">
        <f>'2. Termes '!W1063</f>
        <v>0</v>
      </c>
      <c r="M1041" s="66">
        <f>'2. Termes '!Z1063</f>
        <v>0</v>
      </c>
      <c r="N1041" s="67">
        <f>'2. Termes '!AC1063</f>
        <v>0</v>
      </c>
      <c r="O1041" s="81">
        <f>'2. Termes '!AJ1063</f>
        <v>0</v>
      </c>
      <c r="P1041" s="72">
        <f>'2. Termes '!AK1063</f>
        <v>0</v>
      </c>
      <c r="Q1041" s="71">
        <f>'2. Termes '!AL1063</f>
        <v>0</v>
      </c>
      <c r="R1041" s="158">
        <f>'2. Termes '!AG1063</f>
        <v>0</v>
      </c>
    </row>
    <row r="1042" spans="2:18" ht="25" customHeight="1" x14ac:dyDescent="0.35">
      <c r="B1042" s="180" t="str">
        <f>IF(ISBLANK(Tableau25[[#This Row],[Date de signature]]),"",UPPER(TEXT(Tableau25[[#This Row],[Date de signature]],"AAAA")))</f>
        <v>1900</v>
      </c>
      <c r="C1042" s="180" t="str">
        <f>IF(ISBLANK(Tableau25[[#This Row],[Date de signature]]),"",UPPER(TEXT(Tableau25[[#This Row],[Date de signature]],"mmm")))</f>
        <v>JANV</v>
      </c>
      <c r="D1042" s="62">
        <f>'2. Termes '!C1064</f>
        <v>0</v>
      </c>
      <c r="E1042" s="82">
        <f>'2. Termes '!F1064</f>
        <v>0</v>
      </c>
      <c r="F1042" s="63">
        <f>'2. Termes '!G1064</f>
        <v>0</v>
      </c>
      <c r="G1042" s="80">
        <f>'2. Termes '!H1064</f>
        <v>0</v>
      </c>
      <c r="H1042" s="80">
        <f>'2. Termes '!I1064</f>
        <v>0</v>
      </c>
      <c r="I1042" s="64">
        <f>'2. Termes '!J1064</f>
        <v>0</v>
      </c>
      <c r="J1042" s="65">
        <f>'2. Termes '!U1064</f>
        <v>0</v>
      </c>
      <c r="K1042" s="70">
        <f>'2. Termes '!V1064</f>
        <v>0</v>
      </c>
      <c r="L1042" s="66">
        <f>'2. Termes '!W1064</f>
        <v>0</v>
      </c>
      <c r="M1042" s="66">
        <f>'2. Termes '!Z1064</f>
        <v>0</v>
      </c>
      <c r="N1042" s="67">
        <f>'2. Termes '!AC1064</f>
        <v>0</v>
      </c>
      <c r="O1042" s="81">
        <f>'2. Termes '!AJ1064</f>
        <v>0</v>
      </c>
      <c r="P1042" s="72">
        <f>'2. Termes '!AK1064</f>
        <v>0</v>
      </c>
      <c r="Q1042" s="71">
        <f>'2. Termes '!AL1064</f>
        <v>0</v>
      </c>
      <c r="R1042" s="158">
        <f>'2. Termes '!AG1064</f>
        <v>0</v>
      </c>
    </row>
    <row r="1043" spans="2:18" ht="25" customHeight="1" x14ac:dyDescent="0.35">
      <c r="B1043" s="180" t="str">
        <f>IF(ISBLANK(Tableau25[[#This Row],[Date de signature]]),"",UPPER(TEXT(Tableau25[[#This Row],[Date de signature]],"AAAA")))</f>
        <v>1900</v>
      </c>
      <c r="C1043" s="180" t="str">
        <f>IF(ISBLANK(Tableau25[[#This Row],[Date de signature]]),"",UPPER(TEXT(Tableau25[[#This Row],[Date de signature]],"mmm")))</f>
        <v>JANV</v>
      </c>
      <c r="D1043" s="62">
        <f>'2. Termes '!C1065</f>
        <v>0</v>
      </c>
      <c r="E1043" s="82">
        <f>'2. Termes '!F1065</f>
        <v>0</v>
      </c>
      <c r="F1043" s="63">
        <f>'2. Termes '!G1065</f>
        <v>0</v>
      </c>
      <c r="G1043" s="80">
        <f>'2. Termes '!H1065</f>
        <v>0</v>
      </c>
      <c r="H1043" s="80">
        <f>'2. Termes '!I1065</f>
        <v>0</v>
      </c>
      <c r="I1043" s="64">
        <f>'2. Termes '!J1065</f>
        <v>0</v>
      </c>
      <c r="J1043" s="65">
        <f>'2. Termes '!U1065</f>
        <v>0</v>
      </c>
      <c r="K1043" s="70">
        <f>'2. Termes '!V1065</f>
        <v>0</v>
      </c>
      <c r="L1043" s="66">
        <f>'2. Termes '!W1065</f>
        <v>0</v>
      </c>
      <c r="M1043" s="66">
        <f>'2. Termes '!Z1065</f>
        <v>0</v>
      </c>
      <c r="N1043" s="67">
        <f>'2. Termes '!AC1065</f>
        <v>0</v>
      </c>
      <c r="O1043" s="81">
        <f>'2. Termes '!AJ1065</f>
        <v>0</v>
      </c>
      <c r="P1043" s="72">
        <f>'2. Termes '!AK1065</f>
        <v>0</v>
      </c>
      <c r="Q1043" s="71">
        <f>'2. Termes '!AL1065</f>
        <v>0</v>
      </c>
      <c r="R1043" s="158">
        <f>'2. Termes '!AG1065</f>
        <v>0</v>
      </c>
    </row>
    <row r="1044" spans="2:18" ht="25" customHeight="1" x14ac:dyDescent="0.35">
      <c r="B1044" s="180" t="str">
        <f>IF(ISBLANK(Tableau25[[#This Row],[Date de signature]]),"",UPPER(TEXT(Tableau25[[#This Row],[Date de signature]],"AAAA")))</f>
        <v>1900</v>
      </c>
      <c r="C1044" s="180" t="str">
        <f>IF(ISBLANK(Tableau25[[#This Row],[Date de signature]]),"",UPPER(TEXT(Tableau25[[#This Row],[Date de signature]],"mmm")))</f>
        <v>JANV</v>
      </c>
      <c r="D1044" s="62">
        <f>'2. Termes '!C1066</f>
        <v>0</v>
      </c>
      <c r="E1044" s="82">
        <f>'2. Termes '!F1066</f>
        <v>0</v>
      </c>
      <c r="F1044" s="63">
        <f>'2. Termes '!G1066</f>
        <v>0</v>
      </c>
      <c r="G1044" s="80">
        <f>'2. Termes '!H1066</f>
        <v>0</v>
      </c>
      <c r="H1044" s="80">
        <f>'2. Termes '!I1066</f>
        <v>0</v>
      </c>
      <c r="I1044" s="64">
        <f>'2. Termes '!J1066</f>
        <v>0</v>
      </c>
      <c r="J1044" s="65">
        <f>'2. Termes '!U1066</f>
        <v>0</v>
      </c>
      <c r="K1044" s="70">
        <f>'2. Termes '!V1066</f>
        <v>0</v>
      </c>
      <c r="L1044" s="66">
        <f>'2. Termes '!W1066</f>
        <v>0</v>
      </c>
      <c r="M1044" s="66">
        <f>'2. Termes '!Z1066</f>
        <v>0</v>
      </c>
      <c r="N1044" s="67">
        <f>'2. Termes '!AC1066</f>
        <v>0</v>
      </c>
      <c r="O1044" s="81">
        <f>'2. Termes '!AJ1066</f>
        <v>0</v>
      </c>
      <c r="P1044" s="72">
        <f>'2. Termes '!AK1066</f>
        <v>0</v>
      </c>
      <c r="Q1044" s="71">
        <f>'2. Termes '!AL1066</f>
        <v>0</v>
      </c>
      <c r="R1044" s="158">
        <f>'2. Termes '!AG1066</f>
        <v>0</v>
      </c>
    </row>
    <row r="1045" spans="2:18" ht="25" customHeight="1" x14ac:dyDescent="0.35">
      <c r="B1045" s="180" t="str">
        <f>IF(ISBLANK(Tableau25[[#This Row],[Date de signature]]),"",UPPER(TEXT(Tableau25[[#This Row],[Date de signature]],"AAAA")))</f>
        <v>1900</v>
      </c>
      <c r="C1045" s="180" t="str">
        <f>IF(ISBLANK(Tableau25[[#This Row],[Date de signature]]),"",UPPER(TEXT(Tableau25[[#This Row],[Date de signature]],"mmm")))</f>
        <v>JANV</v>
      </c>
      <c r="D1045" s="62">
        <f>'2. Termes '!C1067</f>
        <v>0</v>
      </c>
      <c r="E1045" s="82">
        <f>'2. Termes '!F1067</f>
        <v>0</v>
      </c>
      <c r="F1045" s="63">
        <f>'2. Termes '!G1067</f>
        <v>0</v>
      </c>
      <c r="G1045" s="80">
        <f>'2. Termes '!H1067</f>
        <v>0</v>
      </c>
      <c r="H1045" s="80">
        <f>'2. Termes '!I1067</f>
        <v>0</v>
      </c>
      <c r="I1045" s="64">
        <f>'2. Termes '!J1067</f>
        <v>0</v>
      </c>
      <c r="J1045" s="65">
        <f>'2. Termes '!U1067</f>
        <v>0</v>
      </c>
      <c r="K1045" s="70">
        <f>'2. Termes '!V1067</f>
        <v>0</v>
      </c>
      <c r="L1045" s="66">
        <f>'2. Termes '!W1067</f>
        <v>0</v>
      </c>
      <c r="M1045" s="66">
        <f>'2. Termes '!Z1067</f>
        <v>0</v>
      </c>
      <c r="N1045" s="67">
        <f>'2. Termes '!AC1067</f>
        <v>0</v>
      </c>
      <c r="O1045" s="81">
        <f>'2. Termes '!AJ1067</f>
        <v>0</v>
      </c>
      <c r="P1045" s="72">
        <f>'2. Termes '!AK1067</f>
        <v>0</v>
      </c>
      <c r="Q1045" s="71">
        <f>'2. Termes '!AL1067</f>
        <v>0</v>
      </c>
      <c r="R1045" s="158">
        <f>'2. Termes '!AG1067</f>
        <v>0</v>
      </c>
    </row>
    <row r="1046" spans="2:18" ht="25" customHeight="1" x14ac:dyDescent="0.35">
      <c r="B1046" s="180" t="str">
        <f>IF(ISBLANK(Tableau25[[#This Row],[Date de signature]]),"",UPPER(TEXT(Tableau25[[#This Row],[Date de signature]],"AAAA")))</f>
        <v>1900</v>
      </c>
      <c r="C1046" s="180" t="str">
        <f>IF(ISBLANK(Tableau25[[#This Row],[Date de signature]]),"",UPPER(TEXT(Tableau25[[#This Row],[Date de signature]],"mmm")))</f>
        <v>JANV</v>
      </c>
      <c r="D1046" s="62">
        <f>'2. Termes '!C1068</f>
        <v>0</v>
      </c>
      <c r="E1046" s="82">
        <f>'2. Termes '!F1068</f>
        <v>0</v>
      </c>
      <c r="F1046" s="63">
        <f>'2. Termes '!G1068</f>
        <v>0</v>
      </c>
      <c r="G1046" s="80">
        <f>'2. Termes '!H1068</f>
        <v>0</v>
      </c>
      <c r="H1046" s="80">
        <f>'2. Termes '!I1068</f>
        <v>0</v>
      </c>
      <c r="I1046" s="64">
        <f>'2. Termes '!J1068</f>
        <v>0</v>
      </c>
      <c r="J1046" s="65">
        <f>'2. Termes '!U1068</f>
        <v>0</v>
      </c>
      <c r="K1046" s="70">
        <f>'2. Termes '!V1068</f>
        <v>0</v>
      </c>
      <c r="L1046" s="66">
        <f>'2. Termes '!W1068</f>
        <v>0</v>
      </c>
      <c r="M1046" s="66">
        <f>'2. Termes '!Z1068</f>
        <v>0</v>
      </c>
      <c r="N1046" s="67">
        <f>'2. Termes '!AC1068</f>
        <v>0</v>
      </c>
      <c r="O1046" s="81">
        <f>'2. Termes '!AJ1068</f>
        <v>0</v>
      </c>
      <c r="P1046" s="72">
        <f>'2. Termes '!AK1068</f>
        <v>0</v>
      </c>
      <c r="Q1046" s="71">
        <f>'2. Termes '!AL1068</f>
        <v>0</v>
      </c>
      <c r="R1046" s="158">
        <f>'2. Termes '!AG1068</f>
        <v>0</v>
      </c>
    </row>
    <row r="1047" spans="2:18" ht="25" customHeight="1" x14ac:dyDescent="0.35">
      <c r="B1047" s="180" t="str">
        <f>IF(ISBLANK(Tableau25[[#This Row],[Date de signature]]),"",UPPER(TEXT(Tableau25[[#This Row],[Date de signature]],"AAAA")))</f>
        <v>1900</v>
      </c>
      <c r="C1047" s="180" t="str">
        <f>IF(ISBLANK(Tableau25[[#This Row],[Date de signature]]),"",UPPER(TEXT(Tableau25[[#This Row],[Date de signature]],"mmm")))</f>
        <v>JANV</v>
      </c>
      <c r="D1047" s="62">
        <f>'2. Termes '!C1069</f>
        <v>0</v>
      </c>
      <c r="E1047" s="82">
        <f>'2. Termes '!F1069</f>
        <v>0</v>
      </c>
      <c r="F1047" s="63">
        <f>'2. Termes '!G1069</f>
        <v>0</v>
      </c>
      <c r="G1047" s="80">
        <f>'2. Termes '!H1069</f>
        <v>0</v>
      </c>
      <c r="H1047" s="80">
        <f>'2. Termes '!I1069</f>
        <v>0</v>
      </c>
      <c r="I1047" s="64">
        <f>'2. Termes '!J1069</f>
        <v>0</v>
      </c>
      <c r="J1047" s="65">
        <f>'2. Termes '!U1069</f>
        <v>0</v>
      </c>
      <c r="K1047" s="70">
        <f>'2. Termes '!V1069</f>
        <v>0</v>
      </c>
      <c r="L1047" s="66">
        <f>'2. Termes '!W1069</f>
        <v>0</v>
      </c>
      <c r="M1047" s="66">
        <f>'2. Termes '!Z1069</f>
        <v>0</v>
      </c>
      <c r="N1047" s="67">
        <f>'2. Termes '!AC1069</f>
        <v>0</v>
      </c>
      <c r="O1047" s="81">
        <f>'2. Termes '!AJ1069</f>
        <v>0</v>
      </c>
      <c r="P1047" s="72">
        <f>'2. Termes '!AK1069</f>
        <v>0</v>
      </c>
      <c r="Q1047" s="71">
        <f>'2. Termes '!AL1069</f>
        <v>0</v>
      </c>
      <c r="R1047" s="158">
        <f>'2. Termes '!AG1069</f>
        <v>0</v>
      </c>
    </row>
    <row r="1048" spans="2:18" ht="25" customHeight="1" x14ac:dyDescent="0.35">
      <c r="B1048" s="180" t="str">
        <f>IF(ISBLANK(Tableau25[[#This Row],[Date de signature]]),"",UPPER(TEXT(Tableau25[[#This Row],[Date de signature]],"AAAA")))</f>
        <v>1900</v>
      </c>
      <c r="C1048" s="180" t="str">
        <f>IF(ISBLANK(Tableau25[[#This Row],[Date de signature]]),"",UPPER(TEXT(Tableau25[[#This Row],[Date de signature]],"mmm")))</f>
        <v>JANV</v>
      </c>
      <c r="D1048" s="62">
        <f>'2. Termes '!C1070</f>
        <v>0</v>
      </c>
      <c r="E1048" s="82">
        <f>'2. Termes '!F1070</f>
        <v>0</v>
      </c>
      <c r="F1048" s="63">
        <f>'2. Termes '!G1070</f>
        <v>0</v>
      </c>
      <c r="G1048" s="80">
        <f>'2. Termes '!H1070</f>
        <v>0</v>
      </c>
      <c r="H1048" s="80">
        <f>'2. Termes '!I1070</f>
        <v>0</v>
      </c>
      <c r="I1048" s="64">
        <f>'2. Termes '!J1070</f>
        <v>0</v>
      </c>
      <c r="J1048" s="65">
        <f>'2. Termes '!U1070</f>
        <v>0</v>
      </c>
      <c r="K1048" s="70">
        <f>'2. Termes '!V1070</f>
        <v>0</v>
      </c>
      <c r="L1048" s="66">
        <f>'2. Termes '!W1070</f>
        <v>0</v>
      </c>
      <c r="M1048" s="66">
        <f>'2. Termes '!Z1070</f>
        <v>0</v>
      </c>
      <c r="N1048" s="67">
        <f>'2. Termes '!AC1070</f>
        <v>0</v>
      </c>
      <c r="O1048" s="81">
        <f>'2. Termes '!AJ1070</f>
        <v>0</v>
      </c>
      <c r="P1048" s="72">
        <f>'2. Termes '!AK1070</f>
        <v>0</v>
      </c>
      <c r="Q1048" s="71">
        <f>'2. Termes '!AL1070</f>
        <v>0</v>
      </c>
      <c r="R1048" s="158">
        <f>'2. Termes '!AG1070</f>
        <v>0</v>
      </c>
    </row>
    <row r="1049" spans="2:18" ht="25" customHeight="1" x14ac:dyDescent="0.35">
      <c r="B1049" s="180" t="str">
        <f>IF(ISBLANK(Tableau25[[#This Row],[Date de signature]]),"",UPPER(TEXT(Tableau25[[#This Row],[Date de signature]],"AAAA")))</f>
        <v>1900</v>
      </c>
      <c r="C1049" s="180" t="str">
        <f>IF(ISBLANK(Tableau25[[#This Row],[Date de signature]]),"",UPPER(TEXT(Tableau25[[#This Row],[Date de signature]],"mmm")))</f>
        <v>JANV</v>
      </c>
      <c r="D1049" s="62">
        <f>'2. Termes '!C1071</f>
        <v>0</v>
      </c>
      <c r="E1049" s="82">
        <f>'2. Termes '!F1071</f>
        <v>0</v>
      </c>
      <c r="F1049" s="63">
        <f>'2. Termes '!G1071</f>
        <v>0</v>
      </c>
      <c r="G1049" s="80">
        <f>'2. Termes '!H1071</f>
        <v>0</v>
      </c>
      <c r="H1049" s="80">
        <f>'2. Termes '!I1071</f>
        <v>0</v>
      </c>
      <c r="I1049" s="64">
        <f>'2. Termes '!J1071</f>
        <v>0</v>
      </c>
      <c r="J1049" s="65">
        <f>'2. Termes '!U1071</f>
        <v>0</v>
      </c>
      <c r="K1049" s="70">
        <f>'2. Termes '!V1071</f>
        <v>0</v>
      </c>
      <c r="L1049" s="66">
        <f>'2. Termes '!W1071</f>
        <v>0</v>
      </c>
      <c r="M1049" s="66">
        <f>'2. Termes '!Z1071</f>
        <v>0</v>
      </c>
      <c r="N1049" s="67">
        <f>'2. Termes '!AC1071</f>
        <v>0</v>
      </c>
      <c r="O1049" s="81">
        <f>'2. Termes '!AJ1071</f>
        <v>0</v>
      </c>
      <c r="P1049" s="72">
        <f>'2. Termes '!AK1071</f>
        <v>0</v>
      </c>
      <c r="Q1049" s="71">
        <f>'2. Termes '!AL1071</f>
        <v>0</v>
      </c>
      <c r="R1049" s="158">
        <f>'2. Termes '!AG1071</f>
        <v>0</v>
      </c>
    </row>
    <row r="1050" spans="2:18" ht="25" customHeight="1" x14ac:dyDescent="0.35">
      <c r="B1050" s="180" t="str">
        <f>IF(ISBLANK(Tableau25[[#This Row],[Date de signature]]),"",UPPER(TEXT(Tableau25[[#This Row],[Date de signature]],"AAAA")))</f>
        <v>1900</v>
      </c>
      <c r="C1050" s="180" t="str">
        <f>IF(ISBLANK(Tableau25[[#This Row],[Date de signature]]),"",UPPER(TEXT(Tableau25[[#This Row],[Date de signature]],"mmm")))</f>
        <v>JANV</v>
      </c>
      <c r="D1050" s="62">
        <f>'2. Termes '!C1072</f>
        <v>0</v>
      </c>
      <c r="E1050" s="82">
        <f>'2. Termes '!F1072</f>
        <v>0</v>
      </c>
      <c r="F1050" s="63">
        <f>'2. Termes '!G1072</f>
        <v>0</v>
      </c>
      <c r="G1050" s="80">
        <f>'2. Termes '!H1072</f>
        <v>0</v>
      </c>
      <c r="H1050" s="80">
        <f>'2. Termes '!I1072</f>
        <v>0</v>
      </c>
      <c r="I1050" s="64">
        <f>'2. Termes '!J1072</f>
        <v>0</v>
      </c>
      <c r="J1050" s="65">
        <f>'2. Termes '!U1072</f>
        <v>0</v>
      </c>
      <c r="K1050" s="70">
        <f>'2. Termes '!V1072</f>
        <v>0</v>
      </c>
      <c r="L1050" s="66">
        <f>'2. Termes '!W1072</f>
        <v>0</v>
      </c>
      <c r="M1050" s="66">
        <f>'2. Termes '!Z1072</f>
        <v>0</v>
      </c>
      <c r="N1050" s="67">
        <f>'2. Termes '!AC1072</f>
        <v>0</v>
      </c>
      <c r="O1050" s="81">
        <f>'2. Termes '!AJ1072</f>
        <v>0</v>
      </c>
      <c r="P1050" s="72">
        <f>'2. Termes '!AK1072</f>
        <v>0</v>
      </c>
      <c r="Q1050" s="71">
        <f>'2. Termes '!AL1072</f>
        <v>0</v>
      </c>
      <c r="R1050" s="158">
        <f>'2. Termes '!AG1072</f>
        <v>0</v>
      </c>
    </row>
    <row r="1051" spans="2:18" ht="25" customHeight="1" x14ac:dyDescent="0.35">
      <c r="B1051" s="180" t="str">
        <f>IF(ISBLANK(Tableau25[[#This Row],[Date de signature]]),"",UPPER(TEXT(Tableau25[[#This Row],[Date de signature]],"AAAA")))</f>
        <v>1900</v>
      </c>
      <c r="C1051" s="180" t="str">
        <f>IF(ISBLANK(Tableau25[[#This Row],[Date de signature]]),"",UPPER(TEXT(Tableau25[[#This Row],[Date de signature]],"mmm")))</f>
        <v>JANV</v>
      </c>
      <c r="D1051" s="62">
        <f>'2. Termes '!C1073</f>
        <v>0</v>
      </c>
      <c r="E1051" s="82">
        <f>'2. Termes '!F1073</f>
        <v>0</v>
      </c>
      <c r="F1051" s="63">
        <f>'2. Termes '!G1073</f>
        <v>0</v>
      </c>
      <c r="G1051" s="80">
        <f>'2. Termes '!H1073</f>
        <v>0</v>
      </c>
      <c r="H1051" s="80">
        <f>'2. Termes '!I1073</f>
        <v>0</v>
      </c>
      <c r="I1051" s="64">
        <f>'2. Termes '!J1073</f>
        <v>0</v>
      </c>
      <c r="J1051" s="65">
        <f>'2. Termes '!U1073</f>
        <v>0</v>
      </c>
      <c r="K1051" s="70">
        <f>'2. Termes '!V1073</f>
        <v>0</v>
      </c>
      <c r="L1051" s="66">
        <f>'2. Termes '!W1073</f>
        <v>0</v>
      </c>
      <c r="M1051" s="66">
        <f>'2. Termes '!Z1073</f>
        <v>0</v>
      </c>
      <c r="N1051" s="67">
        <f>'2. Termes '!AC1073</f>
        <v>0</v>
      </c>
      <c r="O1051" s="81">
        <f>'2. Termes '!AJ1073</f>
        <v>0</v>
      </c>
      <c r="P1051" s="72">
        <f>'2. Termes '!AK1073</f>
        <v>0</v>
      </c>
      <c r="Q1051" s="71">
        <f>'2. Termes '!AL1073</f>
        <v>0</v>
      </c>
      <c r="R1051" s="158">
        <f>'2. Termes '!AG1073</f>
        <v>0</v>
      </c>
    </row>
    <row r="1052" spans="2:18" ht="25" customHeight="1" x14ac:dyDescent="0.35">
      <c r="B1052" s="180" t="str">
        <f>IF(ISBLANK(Tableau25[[#This Row],[Date de signature]]),"",UPPER(TEXT(Tableau25[[#This Row],[Date de signature]],"AAAA")))</f>
        <v>1900</v>
      </c>
      <c r="C1052" s="180" t="str">
        <f>IF(ISBLANK(Tableau25[[#This Row],[Date de signature]]),"",UPPER(TEXT(Tableau25[[#This Row],[Date de signature]],"mmm")))</f>
        <v>JANV</v>
      </c>
      <c r="D1052" s="62">
        <f>'2. Termes '!C1074</f>
        <v>0</v>
      </c>
      <c r="E1052" s="82">
        <f>'2. Termes '!F1074</f>
        <v>0</v>
      </c>
      <c r="F1052" s="63">
        <f>'2. Termes '!G1074</f>
        <v>0</v>
      </c>
      <c r="G1052" s="80">
        <f>'2. Termes '!H1074</f>
        <v>0</v>
      </c>
      <c r="H1052" s="80">
        <f>'2. Termes '!I1074</f>
        <v>0</v>
      </c>
      <c r="I1052" s="64">
        <f>'2. Termes '!J1074</f>
        <v>0</v>
      </c>
      <c r="J1052" s="65">
        <f>'2. Termes '!U1074</f>
        <v>0</v>
      </c>
      <c r="K1052" s="70">
        <f>'2. Termes '!V1074</f>
        <v>0</v>
      </c>
      <c r="L1052" s="66">
        <f>'2. Termes '!W1074</f>
        <v>0</v>
      </c>
      <c r="M1052" s="66">
        <f>'2. Termes '!Z1074</f>
        <v>0</v>
      </c>
      <c r="N1052" s="67">
        <f>'2. Termes '!AC1074</f>
        <v>0</v>
      </c>
      <c r="O1052" s="81">
        <f>'2. Termes '!AJ1074</f>
        <v>0</v>
      </c>
      <c r="P1052" s="72">
        <f>'2. Termes '!AK1074</f>
        <v>0</v>
      </c>
      <c r="Q1052" s="71">
        <f>'2. Termes '!AL1074</f>
        <v>0</v>
      </c>
      <c r="R1052" s="158">
        <f>'2. Termes '!AG1074</f>
        <v>0</v>
      </c>
    </row>
    <row r="1053" spans="2:18" ht="25" customHeight="1" x14ac:dyDescent="0.35">
      <c r="B1053" s="180" t="str">
        <f>IF(ISBLANK(Tableau25[[#This Row],[Date de signature]]),"",UPPER(TEXT(Tableau25[[#This Row],[Date de signature]],"AAAA")))</f>
        <v>1900</v>
      </c>
      <c r="C1053" s="180" t="str">
        <f>IF(ISBLANK(Tableau25[[#This Row],[Date de signature]]),"",UPPER(TEXT(Tableau25[[#This Row],[Date de signature]],"mmm")))</f>
        <v>JANV</v>
      </c>
      <c r="D1053" s="62">
        <f>'2. Termes '!C1075</f>
        <v>0</v>
      </c>
      <c r="E1053" s="82">
        <f>'2. Termes '!F1075</f>
        <v>0</v>
      </c>
      <c r="F1053" s="63">
        <f>'2. Termes '!G1075</f>
        <v>0</v>
      </c>
      <c r="G1053" s="80">
        <f>'2. Termes '!H1075</f>
        <v>0</v>
      </c>
      <c r="H1053" s="80">
        <f>'2. Termes '!I1075</f>
        <v>0</v>
      </c>
      <c r="I1053" s="64">
        <f>'2. Termes '!J1075</f>
        <v>0</v>
      </c>
      <c r="J1053" s="65">
        <f>'2. Termes '!U1075</f>
        <v>0</v>
      </c>
      <c r="K1053" s="70">
        <f>'2. Termes '!V1075</f>
        <v>0</v>
      </c>
      <c r="L1053" s="66">
        <f>'2. Termes '!W1075</f>
        <v>0</v>
      </c>
      <c r="M1053" s="66">
        <f>'2. Termes '!Z1075</f>
        <v>0</v>
      </c>
      <c r="N1053" s="67">
        <f>'2. Termes '!AC1075</f>
        <v>0</v>
      </c>
      <c r="O1053" s="81">
        <f>'2. Termes '!AJ1075</f>
        <v>0</v>
      </c>
      <c r="P1053" s="72">
        <f>'2. Termes '!AK1075</f>
        <v>0</v>
      </c>
      <c r="Q1053" s="71">
        <f>'2. Termes '!AL1075</f>
        <v>0</v>
      </c>
      <c r="R1053" s="158">
        <f>'2. Termes '!AG1075</f>
        <v>0</v>
      </c>
    </row>
    <row r="1054" spans="2:18" ht="25" customHeight="1" x14ac:dyDescent="0.35">
      <c r="B1054" s="180" t="str">
        <f>IF(ISBLANK(Tableau25[[#This Row],[Date de signature]]),"",UPPER(TEXT(Tableau25[[#This Row],[Date de signature]],"AAAA")))</f>
        <v>1900</v>
      </c>
      <c r="C1054" s="180" t="str">
        <f>IF(ISBLANK(Tableau25[[#This Row],[Date de signature]]),"",UPPER(TEXT(Tableau25[[#This Row],[Date de signature]],"mmm")))</f>
        <v>JANV</v>
      </c>
      <c r="D1054" s="62">
        <f>'2. Termes '!C1076</f>
        <v>0</v>
      </c>
      <c r="E1054" s="82">
        <f>'2. Termes '!F1076</f>
        <v>0</v>
      </c>
      <c r="F1054" s="63">
        <f>'2. Termes '!G1076</f>
        <v>0</v>
      </c>
      <c r="G1054" s="80">
        <f>'2. Termes '!H1076</f>
        <v>0</v>
      </c>
      <c r="H1054" s="80">
        <f>'2. Termes '!I1076</f>
        <v>0</v>
      </c>
      <c r="I1054" s="64">
        <f>'2. Termes '!J1076</f>
        <v>0</v>
      </c>
      <c r="J1054" s="65">
        <f>'2. Termes '!U1076</f>
        <v>0</v>
      </c>
      <c r="K1054" s="70">
        <f>'2. Termes '!V1076</f>
        <v>0</v>
      </c>
      <c r="L1054" s="66">
        <f>'2. Termes '!W1076</f>
        <v>0</v>
      </c>
      <c r="M1054" s="66">
        <f>'2. Termes '!Z1076</f>
        <v>0</v>
      </c>
      <c r="N1054" s="67">
        <f>'2. Termes '!AC1076</f>
        <v>0</v>
      </c>
      <c r="O1054" s="81">
        <f>'2. Termes '!AJ1076</f>
        <v>0</v>
      </c>
      <c r="P1054" s="72">
        <f>'2. Termes '!AK1076</f>
        <v>0</v>
      </c>
      <c r="Q1054" s="71">
        <f>'2. Termes '!AL1076</f>
        <v>0</v>
      </c>
      <c r="R1054" s="158">
        <f>'2. Termes '!AG1076</f>
        <v>0</v>
      </c>
    </row>
    <row r="1055" spans="2:18" ht="25" customHeight="1" x14ac:dyDescent="0.35">
      <c r="B1055" s="180" t="str">
        <f>IF(ISBLANK(Tableau25[[#This Row],[Date de signature]]),"",UPPER(TEXT(Tableau25[[#This Row],[Date de signature]],"AAAA")))</f>
        <v>1900</v>
      </c>
      <c r="C1055" s="180" t="str">
        <f>IF(ISBLANK(Tableau25[[#This Row],[Date de signature]]),"",UPPER(TEXT(Tableau25[[#This Row],[Date de signature]],"mmm")))</f>
        <v>JANV</v>
      </c>
      <c r="D1055" s="62">
        <f>'2. Termes '!C1077</f>
        <v>0</v>
      </c>
      <c r="E1055" s="82">
        <f>'2. Termes '!F1077</f>
        <v>0</v>
      </c>
      <c r="F1055" s="63">
        <f>'2. Termes '!G1077</f>
        <v>0</v>
      </c>
      <c r="G1055" s="80">
        <f>'2. Termes '!H1077</f>
        <v>0</v>
      </c>
      <c r="H1055" s="80">
        <f>'2. Termes '!I1077</f>
        <v>0</v>
      </c>
      <c r="I1055" s="64">
        <f>'2. Termes '!J1077</f>
        <v>0</v>
      </c>
      <c r="J1055" s="65">
        <f>'2. Termes '!U1077</f>
        <v>0</v>
      </c>
      <c r="K1055" s="70">
        <f>'2. Termes '!V1077</f>
        <v>0</v>
      </c>
      <c r="L1055" s="66">
        <f>'2. Termes '!W1077</f>
        <v>0</v>
      </c>
      <c r="M1055" s="66">
        <f>'2. Termes '!Z1077</f>
        <v>0</v>
      </c>
      <c r="N1055" s="67">
        <f>'2. Termes '!AC1077</f>
        <v>0</v>
      </c>
      <c r="O1055" s="81">
        <f>'2. Termes '!AJ1077</f>
        <v>0</v>
      </c>
      <c r="P1055" s="72">
        <f>'2. Termes '!AK1077</f>
        <v>0</v>
      </c>
      <c r="Q1055" s="71">
        <f>'2. Termes '!AL1077</f>
        <v>0</v>
      </c>
      <c r="R1055" s="158">
        <f>'2. Termes '!AG1077</f>
        <v>0</v>
      </c>
    </row>
    <row r="1056" spans="2:18" ht="25" customHeight="1" x14ac:dyDescent="0.35">
      <c r="B1056" s="180" t="str">
        <f>IF(ISBLANK(Tableau25[[#This Row],[Date de signature]]),"",UPPER(TEXT(Tableau25[[#This Row],[Date de signature]],"AAAA")))</f>
        <v>1900</v>
      </c>
      <c r="C1056" s="180" t="str">
        <f>IF(ISBLANK(Tableau25[[#This Row],[Date de signature]]),"",UPPER(TEXT(Tableau25[[#This Row],[Date de signature]],"mmm")))</f>
        <v>JANV</v>
      </c>
      <c r="D1056" s="62">
        <f>'2. Termes '!C1078</f>
        <v>0</v>
      </c>
      <c r="E1056" s="82">
        <f>'2. Termes '!F1078</f>
        <v>0</v>
      </c>
      <c r="F1056" s="63">
        <f>'2. Termes '!G1078</f>
        <v>0</v>
      </c>
      <c r="G1056" s="80">
        <f>'2. Termes '!H1078</f>
        <v>0</v>
      </c>
      <c r="H1056" s="80">
        <f>'2. Termes '!I1078</f>
        <v>0</v>
      </c>
      <c r="I1056" s="64">
        <f>'2. Termes '!J1078</f>
        <v>0</v>
      </c>
      <c r="J1056" s="65">
        <f>'2. Termes '!U1078</f>
        <v>0</v>
      </c>
      <c r="K1056" s="70">
        <f>'2. Termes '!V1078</f>
        <v>0</v>
      </c>
      <c r="L1056" s="66">
        <f>'2. Termes '!W1078</f>
        <v>0</v>
      </c>
      <c r="M1056" s="66">
        <f>'2. Termes '!Z1078</f>
        <v>0</v>
      </c>
      <c r="N1056" s="67">
        <f>'2. Termes '!AC1078</f>
        <v>0</v>
      </c>
      <c r="O1056" s="81">
        <f>'2. Termes '!AJ1078</f>
        <v>0</v>
      </c>
      <c r="P1056" s="72">
        <f>'2. Termes '!AK1078</f>
        <v>0</v>
      </c>
      <c r="Q1056" s="71">
        <f>'2. Termes '!AL1078</f>
        <v>0</v>
      </c>
      <c r="R1056" s="158">
        <f>'2. Termes '!AG1078</f>
        <v>0</v>
      </c>
    </row>
    <row r="1057" spans="2:18" ht="25" customHeight="1" x14ac:dyDescent="0.35">
      <c r="B1057" s="180" t="str">
        <f>IF(ISBLANK(Tableau25[[#This Row],[Date de signature]]),"",UPPER(TEXT(Tableau25[[#This Row],[Date de signature]],"AAAA")))</f>
        <v>1900</v>
      </c>
      <c r="C1057" s="180" t="str">
        <f>IF(ISBLANK(Tableau25[[#This Row],[Date de signature]]),"",UPPER(TEXT(Tableau25[[#This Row],[Date de signature]],"mmm")))</f>
        <v>JANV</v>
      </c>
      <c r="D1057" s="62">
        <f>'2. Termes '!C1079</f>
        <v>0</v>
      </c>
      <c r="E1057" s="82">
        <f>'2. Termes '!F1079</f>
        <v>0</v>
      </c>
      <c r="F1057" s="63">
        <f>'2. Termes '!G1079</f>
        <v>0</v>
      </c>
      <c r="G1057" s="80">
        <f>'2. Termes '!H1079</f>
        <v>0</v>
      </c>
      <c r="H1057" s="80">
        <f>'2. Termes '!I1079</f>
        <v>0</v>
      </c>
      <c r="I1057" s="64">
        <f>'2. Termes '!J1079</f>
        <v>0</v>
      </c>
      <c r="J1057" s="65">
        <f>'2. Termes '!U1079</f>
        <v>0</v>
      </c>
      <c r="K1057" s="70">
        <f>'2. Termes '!V1079</f>
        <v>0</v>
      </c>
      <c r="L1057" s="66">
        <f>'2. Termes '!W1079</f>
        <v>0</v>
      </c>
      <c r="M1057" s="66">
        <f>'2. Termes '!Z1079</f>
        <v>0</v>
      </c>
      <c r="N1057" s="67">
        <f>'2. Termes '!AC1079</f>
        <v>0</v>
      </c>
      <c r="O1057" s="81">
        <f>'2. Termes '!AJ1079</f>
        <v>0</v>
      </c>
      <c r="P1057" s="72">
        <f>'2. Termes '!AK1079</f>
        <v>0</v>
      </c>
      <c r="Q1057" s="71">
        <f>'2. Termes '!AL1079</f>
        <v>0</v>
      </c>
      <c r="R1057" s="158">
        <f>'2. Termes '!AG1079</f>
        <v>0</v>
      </c>
    </row>
    <row r="1058" spans="2:18" ht="25" customHeight="1" x14ac:dyDescent="0.35">
      <c r="B1058" s="180" t="str">
        <f>IF(ISBLANK(Tableau25[[#This Row],[Date de signature]]),"",UPPER(TEXT(Tableau25[[#This Row],[Date de signature]],"AAAA")))</f>
        <v>1900</v>
      </c>
      <c r="C1058" s="180" t="str">
        <f>IF(ISBLANK(Tableau25[[#This Row],[Date de signature]]),"",UPPER(TEXT(Tableau25[[#This Row],[Date de signature]],"mmm")))</f>
        <v>JANV</v>
      </c>
      <c r="D1058" s="62">
        <f>'2. Termes '!C1080</f>
        <v>0</v>
      </c>
      <c r="E1058" s="82">
        <f>'2. Termes '!F1080</f>
        <v>0</v>
      </c>
      <c r="F1058" s="63">
        <f>'2. Termes '!G1080</f>
        <v>0</v>
      </c>
      <c r="G1058" s="80">
        <f>'2. Termes '!H1080</f>
        <v>0</v>
      </c>
      <c r="H1058" s="80">
        <f>'2. Termes '!I1080</f>
        <v>0</v>
      </c>
      <c r="I1058" s="64">
        <f>'2. Termes '!J1080</f>
        <v>0</v>
      </c>
      <c r="J1058" s="65">
        <f>'2. Termes '!U1080</f>
        <v>0</v>
      </c>
      <c r="K1058" s="70">
        <f>'2. Termes '!V1080</f>
        <v>0</v>
      </c>
      <c r="L1058" s="66">
        <f>'2. Termes '!W1080</f>
        <v>0</v>
      </c>
      <c r="M1058" s="66">
        <f>'2. Termes '!Z1080</f>
        <v>0</v>
      </c>
      <c r="N1058" s="67">
        <f>'2. Termes '!AC1080</f>
        <v>0</v>
      </c>
      <c r="O1058" s="81">
        <f>'2. Termes '!AJ1080</f>
        <v>0</v>
      </c>
      <c r="P1058" s="72">
        <f>'2. Termes '!AK1080</f>
        <v>0</v>
      </c>
      <c r="Q1058" s="71">
        <f>'2. Termes '!AL1080</f>
        <v>0</v>
      </c>
      <c r="R1058" s="158">
        <f>'2. Termes '!AG1080</f>
        <v>0</v>
      </c>
    </row>
    <row r="1059" spans="2:18" ht="25" customHeight="1" x14ac:dyDescent="0.35">
      <c r="B1059" s="180" t="str">
        <f>IF(ISBLANK(Tableau25[[#This Row],[Date de signature]]),"",UPPER(TEXT(Tableau25[[#This Row],[Date de signature]],"AAAA")))</f>
        <v>1900</v>
      </c>
      <c r="C1059" s="180" t="str">
        <f>IF(ISBLANK(Tableau25[[#This Row],[Date de signature]]),"",UPPER(TEXT(Tableau25[[#This Row],[Date de signature]],"mmm")))</f>
        <v>JANV</v>
      </c>
      <c r="D1059" s="62">
        <f>'2. Termes '!C1081</f>
        <v>0</v>
      </c>
      <c r="E1059" s="82">
        <f>'2. Termes '!F1081</f>
        <v>0</v>
      </c>
      <c r="F1059" s="63">
        <f>'2. Termes '!G1081</f>
        <v>0</v>
      </c>
      <c r="G1059" s="80">
        <f>'2. Termes '!H1081</f>
        <v>0</v>
      </c>
      <c r="H1059" s="80">
        <f>'2. Termes '!I1081</f>
        <v>0</v>
      </c>
      <c r="I1059" s="64">
        <f>'2. Termes '!J1081</f>
        <v>0</v>
      </c>
      <c r="J1059" s="65">
        <f>'2. Termes '!U1081</f>
        <v>0</v>
      </c>
      <c r="K1059" s="70">
        <f>'2. Termes '!V1081</f>
        <v>0</v>
      </c>
      <c r="L1059" s="66">
        <f>'2. Termes '!W1081</f>
        <v>0</v>
      </c>
      <c r="M1059" s="66">
        <f>'2. Termes '!Z1081</f>
        <v>0</v>
      </c>
      <c r="N1059" s="67">
        <f>'2. Termes '!AC1081</f>
        <v>0</v>
      </c>
      <c r="O1059" s="81">
        <f>'2. Termes '!AJ1081</f>
        <v>0</v>
      </c>
      <c r="P1059" s="72">
        <f>'2. Termes '!AK1081</f>
        <v>0</v>
      </c>
      <c r="Q1059" s="71">
        <f>'2. Termes '!AL1081</f>
        <v>0</v>
      </c>
      <c r="R1059" s="158">
        <f>'2. Termes '!AG1081</f>
        <v>0</v>
      </c>
    </row>
    <row r="1060" spans="2:18" ht="25" customHeight="1" x14ac:dyDescent="0.35">
      <c r="B1060" s="180" t="str">
        <f>IF(ISBLANK(Tableau25[[#This Row],[Date de signature]]),"",UPPER(TEXT(Tableau25[[#This Row],[Date de signature]],"AAAA")))</f>
        <v>1900</v>
      </c>
      <c r="C1060" s="180" t="str">
        <f>IF(ISBLANK(Tableau25[[#This Row],[Date de signature]]),"",UPPER(TEXT(Tableau25[[#This Row],[Date de signature]],"mmm")))</f>
        <v>JANV</v>
      </c>
      <c r="D1060" s="62">
        <f>'2. Termes '!C1082</f>
        <v>0</v>
      </c>
      <c r="E1060" s="82">
        <f>'2. Termes '!F1082</f>
        <v>0</v>
      </c>
      <c r="F1060" s="63">
        <f>'2. Termes '!G1082</f>
        <v>0</v>
      </c>
      <c r="G1060" s="80">
        <f>'2. Termes '!H1082</f>
        <v>0</v>
      </c>
      <c r="H1060" s="80">
        <f>'2. Termes '!I1082</f>
        <v>0</v>
      </c>
      <c r="I1060" s="64">
        <f>'2. Termes '!J1082</f>
        <v>0</v>
      </c>
      <c r="J1060" s="65">
        <f>'2. Termes '!U1082</f>
        <v>0</v>
      </c>
      <c r="K1060" s="70">
        <f>'2. Termes '!V1082</f>
        <v>0</v>
      </c>
      <c r="L1060" s="66">
        <f>'2. Termes '!W1082</f>
        <v>0</v>
      </c>
      <c r="M1060" s="66">
        <f>'2. Termes '!Z1082</f>
        <v>0</v>
      </c>
      <c r="N1060" s="67">
        <f>'2. Termes '!AC1082</f>
        <v>0</v>
      </c>
      <c r="O1060" s="81">
        <f>'2. Termes '!AJ1082</f>
        <v>0</v>
      </c>
      <c r="P1060" s="72">
        <f>'2. Termes '!AK1082</f>
        <v>0</v>
      </c>
      <c r="Q1060" s="71">
        <f>'2. Termes '!AL1082</f>
        <v>0</v>
      </c>
      <c r="R1060" s="158">
        <f>'2. Termes '!AG1082</f>
        <v>0</v>
      </c>
    </row>
    <row r="1061" spans="2:18" ht="25" customHeight="1" x14ac:dyDescent="0.35">
      <c r="B1061" s="180" t="str">
        <f>IF(ISBLANK(Tableau25[[#This Row],[Date de signature]]),"",UPPER(TEXT(Tableau25[[#This Row],[Date de signature]],"AAAA")))</f>
        <v>1900</v>
      </c>
      <c r="C1061" s="180" t="str">
        <f>IF(ISBLANK(Tableau25[[#This Row],[Date de signature]]),"",UPPER(TEXT(Tableau25[[#This Row],[Date de signature]],"mmm")))</f>
        <v>JANV</v>
      </c>
      <c r="D1061" s="62">
        <f>'2. Termes '!C1083</f>
        <v>0</v>
      </c>
      <c r="E1061" s="82">
        <f>'2. Termes '!F1083</f>
        <v>0</v>
      </c>
      <c r="F1061" s="63">
        <f>'2. Termes '!G1083</f>
        <v>0</v>
      </c>
      <c r="G1061" s="80">
        <f>'2. Termes '!H1083</f>
        <v>0</v>
      </c>
      <c r="H1061" s="80">
        <f>'2. Termes '!I1083</f>
        <v>0</v>
      </c>
      <c r="I1061" s="64">
        <f>'2. Termes '!J1083</f>
        <v>0</v>
      </c>
      <c r="J1061" s="65">
        <f>'2. Termes '!U1083</f>
        <v>0</v>
      </c>
      <c r="K1061" s="70">
        <f>'2. Termes '!V1083</f>
        <v>0</v>
      </c>
      <c r="L1061" s="66">
        <f>'2. Termes '!W1083</f>
        <v>0</v>
      </c>
      <c r="M1061" s="66">
        <f>'2. Termes '!Z1083</f>
        <v>0</v>
      </c>
      <c r="N1061" s="67">
        <f>'2. Termes '!AC1083</f>
        <v>0</v>
      </c>
      <c r="O1061" s="81">
        <f>'2. Termes '!AJ1083</f>
        <v>0</v>
      </c>
      <c r="P1061" s="72">
        <f>'2. Termes '!AK1083</f>
        <v>0</v>
      </c>
      <c r="Q1061" s="71">
        <f>'2. Termes '!AL1083</f>
        <v>0</v>
      </c>
      <c r="R1061" s="158">
        <f>'2. Termes '!AG1083</f>
        <v>0</v>
      </c>
    </row>
    <row r="1062" spans="2:18" ht="25" customHeight="1" x14ac:dyDescent="0.35">
      <c r="B1062" s="180" t="str">
        <f>IF(ISBLANK(Tableau25[[#This Row],[Date de signature]]),"",UPPER(TEXT(Tableau25[[#This Row],[Date de signature]],"AAAA")))</f>
        <v>1900</v>
      </c>
      <c r="C1062" s="180" t="str">
        <f>IF(ISBLANK(Tableau25[[#This Row],[Date de signature]]),"",UPPER(TEXT(Tableau25[[#This Row],[Date de signature]],"mmm")))</f>
        <v>JANV</v>
      </c>
      <c r="D1062" s="62">
        <f>'2. Termes '!C1084</f>
        <v>0</v>
      </c>
      <c r="E1062" s="82">
        <f>'2. Termes '!F1084</f>
        <v>0</v>
      </c>
      <c r="F1062" s="63">
        <f>'2. Termes '!G1084</f>
        <v>0</v>
      </c>
      <c r="G1062" s="80">
        <f>'2. Termes '!H1084</f>
        <v>0</v>
      </c>
      <c r="H1062" s="80">
        <f>'2. Termes '!I1084</f>
        <v>0</v>
      </c>
      <c r="I1062" s="64">
        <f>'2. Termes '!J1084</f>
        <v>0</v>
      </c>
      <c r="J1062" s="65">
        <f>'2. Termes '!U1084</f>
        <v>0</v>
      </c>
      <c r="K1062" s="70">
        <f>'2. Termes '!V1084</f>
        <v>0</v>
      </c>
      <c r="L1062" s="66">
        <f>'2. Termes '!W1084</f>
        <v>0</v>
      </c>
      <c r="M1062" s="66">
        <f>'2. Termes '!Z1084</f>
        <v>0</v>
      </c>
      <c r="N1062" s="67">
        <f>'2. Termes '!AC1084</f>
        <v>0</v>
      </c>
      <c r="O1062" s="81">
        <f>'2. Termes '!AJ1084</f>
        <v>0</v>
      </c>
      <c r="P1062" s="72">
        <f>'2. Termes '!AK1084</f>
        <v>0</v>
      </c>
      <c r="Q1062" s="71">
        <f>'2. Termes '!AL1084</f>
        <v>0</v>
      </c>
      <c r="R1062" s="158">
        <f>'2. Termes '!AG1084</f>
        <v>0</v>
      </c>
    </row>
    <row r="1063" spans="2:18" ht="25" customHeight="1" x14ac:dyDescent="0.35">
      <c r="B1063" s="180" t="str">
        <f>IF(ISBLANK(Tableau25[[#This Row],[Date de signature]]),"",UPPER(TEXT(Tableau25[[#This Row],[Date de signature]],"AAAA")))</f>
        <v>1900</v>
      </c>
      <c r="C1063" s="180" t="str">
        <f>IF(ISBLANK(Tableau25[[#This Row],[Date de signature]]),"",UPPER(TEXT(Tableau25[[#This Row],[Date de signature]],"mmm")))</f>
        <v>JANV</v>
      </c>
      <c r="D1063" s="62">
        <f>'2. Termes '!C1085</f>
        <v>0</v>
      </c>
      <c r="E1063" s="82">
        <f>'2. Termes '!F1085</f>
        <v>0</v>
      </c>
      <c r="F1063" s="63">
        <f>'2. Termes '!G1085</f>
        <v>0</v>
      </c>
      <c r="G1063" s="80">
        <f>'2. Termes '!H1085</f>
        <v>0</v>
      </c>
      <c r="H1063" s="80">
        <f>'2. Termes '!I1085</f>
        <v>0</v>
      </c>
      <c r="I1063" s="64">
        <f>'2. Termes '!J1085</f>
        <v>0</v>
      </c>
      <c r="J1063" s="65">
        <f>'2. Termes '!U1085</f>
        <v>0</v>
      </c>
      <c r="K1063" s="70">
        <f>'2. Termes '!V1085</f>
        <v>0</v>
      </c>
      <c r="L1063" s="66">
        <f>'2. Termes '!W1085</f>
        <v>0</v>
      </c>
      <c r="M1063" s="66">
        <f>'2. Termes '!Z1085</f>
        <v>0</v>
      </c>
      <c r="N1063" s="67">
        <f>'2. Termes '!AC1085</f>
        <v>0</v>
      </c>
      <c r="O1063" s="81">
        <f>'2. Termes '!AJ1085</f>
        <v>0</v>
      </c>
      <c r="P1063" s="72">
        <f>'2. Termes '!AK1085</f>
        <v>0</v>
      </c>
      <c r="Q1063" s="71">
        <f>'2. Termes '!AL1085</f>
        <v>0</v>
      </c>
      <c r="R1063" s="158">
        <f>'2. Termes '!AG1085</f>
        <v>0</v>
      </c>
    </row>
    <row r="1064" spans="2:18" ht="25" customHeight="1" x14ac:dyDescent="0.35">
      <c r="B1064" s="180" t="str">
        <f>IF(ISBLANK(Tableau25[[#This Row],[Date de signature]]),"",UPPER(TEXT(Tableau25[[#This Row],[Date de signature]],"AAAA")))</f>
        <v>1900</v>
      </c>
      <c r="C1064" s="180" t="str">
        <f>IF(ISBLANK(Tableau25[[#This Row],[Date de signature]]),"",UPPER(TEXT(Tableau25[[#This Row],[Date de signature]],"mmm")))</f>
        <v>JANV</v>
      </c>
      <c r="D1064" s="62">
        <f>'2. Termes '!C1086</f>
        <v>0</v>
      </c>
      <c r="E1064" s="82">
        <f>'2. Termes '!F1086</f>
        <v>0</v>
      </c>
      <c r="F1064" s="63">
        <f>'2. Termes '!G1086</f>
        <v>0</v>
      </c>
      <c r="G1064" s="80">
        <f>'2. Termes '!H1086</f>
        <v>0</v>
      </c>
      <c r="H1064" s="80">
        <f>'2. Termes '!I1086</f>
        <v>0</v>
      </c>
      <c r="I1064" s="64">
        <f>'2. Termes '!J1086</f>
        <v>0</v>
      </c>
      <c r="J1064" s="65">
        <f>'2. Termes '!U1086</f>
        <v>0</v>
      </c>
      <c r="K1064" s="70">
        <f>'2. Termes '!V1086</f>
        <v>0</v>
      </c>
      <c r="L1064" s="66">
        <f>'2. Termes '!W1086</f>
        <v>0</v>
      </c>
      <c r="M1064" s="66">
        <f>'2. Termes '!Z1086</f>
        <v>0</v>
      </c>
      <c r="N1064" s="67">
        <f>'2. Termes '!AC1086</f>
        <v>0</v>
      </c>
      <c r="O1064" s="81">
        <f>'2. Termes '!AJ1086</f>
        <v>0</v>
      </c>
      <c r="P1064" s="72">
        <f>'2. Termes '!AK1086</f>
        <v>0</v>
      </c>
      <c r="Q1064" s="71">
        <f>'2. Termes '!AL1086</f>
        <v>0</v>
      </c>
      <c r="R1064" s="158">
        <f>'2. Termes '!AG1086</f>
        <v>0</v>
      </c>
    </row>
    <row r="1065" spans="2:18" ht="25" customHeight="1" x14ac:dyDescent="0.35">
      <c r="B1065" s="180" t="str">
        <f>IF(ISBLANK(Tableau25[[#This Row],[Date de signature]]),"",UPPER(TEXT(Tableau25[[#This Row],[Date de signature]],"AAAA")))</f>
        <v>1900</v>
      </c>
      <c r="C1065" s="180" t="str">
        <f>IF(ISBLANK(Tableau25[[#This Row],[Date de signature]]),"",UPPER(TEXT(Tableau25[[#This Row],[Date de signature]],"mmm")))</f>
        <v>JANV</v>
      </c>
      <c r="D1065" s="62">
        <f>'2. Termes '!C1087</f>
        <v>0</v>
      </c>
      <c r="E1065" s="82">
        <f>'2. Termes '!F1087</f>
        <v>0</v>
      </c>
      <c r="F1065" s="63">
        <f>'2. Termes '!G1087</f>
        <v>0</v>
      </c>
      <c r="G1065" s="80">
        <f>'2. Termes '!H1087</f>
        <v>0</v>
      </c>
      <c r="H1065" s="80">
        <f>'2. Termes '!I1087</f>
        <v>0</v>
      </c>
      <c r="I1065" s="64">
        <f>'2. Termes '!J1087</f>
        <v>0</v>
      </c>
      <c r="J1065" s="65">
        <f>'2. Termes '!U1087</f>
        <v>0</v>
      </c>
      <c r="K1065" s="70">
        <f>'2. Termes '!V1087</f>
        <v>0</v>
      </c>
      <c r="L1065" s="66">
        <f>'2. Termes '!W1087</f>
        <v>0</v>
      </c>
      <c r="M1065" s="66">
        <f>'2. Termes '!Z1087</f>
        <v>0</v>
      </c>
      <c r="N1065" s="67">
        <f>'2. Termes '!AC1087</f>
        <v>0</v>
      </c>
      <c r="O1065" s="81">
        <f>'2. Termes '!AJ1087</f>
        <v>0</v>
      </c>
      <c r="P1065" s="72">
        <f>'2. Termes '!AK1087</f>
        <v>0</v>
      </c>
      <c r="Q1065" s="71">
        <f>'2. Termes '!AL1087</f>
        <v>0</v>
      </c>
      <c r="R1065" s="158">
        <f>'2. Termes '!AG1087</f>
        <v>0</v>
      </c>
    </row>
    <row r="1066" spans="2:18" ht="25" customHeight="1" x14ac:dyDescent="0.35">
      <c r="B1066" s="180" t="str">
        <f>IF(ISBLANK(Tableau25[[#This Row],[Date de signature]]),"",UPPER(TEXT(Tableau25[[#This Row],[Date de signature]],"AAAA")))</f>
        <v>1900</v>
      </c>
      <c r="C1066" s="180" t="str">
        <f>IF(ISBLANK(Tableau25[[#This Row],[Date de signature]]),"",UPPER(TEXT(Tableau25[[#This Row],[Date de signature]],"mmm")))</f>
        <v>JANV</v>
      </c>
      <c r="D1066" s="62">
        <f>'2. Termes '!C1088</f>
        <v>0</v>
      </c>
      <c r="E1066" s="82">
        <f>'2. Termes '!F1088</f>
        <v>0</v>
      </c>
      <c r="F1066" s="63">
        <f>'2. Termes '!G1088</f>
        <v>0</v>
      </c>
      <c r="G1066" s="80">
        <f>'2. Termes '!H1088</f>
        <v>0</v>
      </c>
      <c r="H1066" s="80">
        <f>'2. Termes '!I1088</f>
        <v>0</v>
      </c>
      <c r="I1066" s="64">
        <f>'2. Termes '!J1088</f>
        <v>0</v>
      </c>
      <c r="J1066" s="65">
        <f>'2. Termes '!U1088</f>
        <v>0</v>
      </c>
      <c r="K1066" s="70">
        <f>'2. Termes '!V1088</f>
        <v>0</v>
      </c>
      <c r="L1066" s="66">
        <f>'2. Termes '!W1088</f>
        <v>0</v>
      </c>
      <c r="M1066" s="66">
        <f>'2. Termes '!Z1088</f>
        <v>0</v>
      </c>
      <c r="N1066" s="67">
        <f>'2. Termes '!AC1088</f>
        <v>0</v>
      </c>
      <c r="O1066" s="81">
        <f>'2. Termes '!AJ1088</f>
        <v>0</v>
      </c>
      <c r="P1066" s="72">
        <f>'2. Termes '!AK1088</f>
        <v>0</v>
      </c>
      <c r="Q1066" s="71">
        <f>'2. Termes '!AL1088</f>
        <v>0</v>
      </c>
      <c r="R1066" s="158">
        <f>'2. Termes '!AG1088</f>
        <v>0</v>
      </c>
    </row>
    <row r="1067" spans="2:18" ht="25" customHeight="1" x14ac:dyDescent="0.35">
      <c r="B1067" s="180" t="str">
        <f>IF(ISBLANK(Tableau25[[#This Row],[Date de signature]]),"",UPPER(TEXT(Tableau25[[#This Row],[Date de signature]],"AAAA")))</f>
        <v>1900</v>
      </c>
      <c r="C1067" s="180" t="str">
        <f>IF(ISBLANK(Tableau25[[#This Row],[Date de signature]]),"",UPPER(TEXT(Tableau25[[#This Row],[Date de signature]],"mmm")))</f>
        <v>JANV</v>
      </c>
      <c r="D1067" s="62">
        <f>'2. Termes '!C1089</f>
        <v>0</v>
      </c>
      <c r="E1067" s="82">
        <f>'2. Termes '!F1089</f>
        <v>0</v>
      </c>
      <c r="F1067" s="63">
        <f>'2. Termes '!G1089</f>
        <v>0</v>
      </c>
      <c r="G1067" s="80">
        <f>'2. Termes '!H1089</f>
        <v>0</v>
      </c>
      <c r="H1067" s="80">
        <f>'2. Termes '!I1089</f>
        <v>0</v>
      </c>
      <c r="I1067" s="64">
        <f>'2. Termes '!J1089</f>
        <v>0</v>
      </c>
      <c r="J1067" s="65">
        <f>'2. Termes '!U1089</f>
        <v>0</v>
      </c>
      <c r="K1067" s="70">
        <f>'2. Termes '!V1089</f>
        <v>0</v>
      </c>
      <c r="L1067" s="66">
        <f>'2. Termes '!W1089</f>
        <v>0</v>
      </c>
      <c r="M1067" s="66">
        <f>'2. Termes '!Z1089</f>
        <v>0</v>
      </c>
      <c r="N1067" s="67">
        <f>'2. Termes '!AC1089</f>
        <v>0</v>
      </c>
      <c r="O1067" s="81">
        <f>'2. Termes '!AJ1089</f>
        <v>0</v>
      </c>
      <c r="P1067" s="72">
        <f>'2. Termes '!AK1089</f>
        <v>0</v>
      </c>
      <c r="Q1067" s="71">
        <f>'2. Termes '!AL1089</f>
        <v>0</v>
      </c>
      <c r="R1067" s="158">
        <f>'2. Termes '!AG1089</f>
        <v>0</v>
      </c>
    </row>
    <row r="1068" spans="2:18" ht="25" customHeight="1" x14ac:dyDescent="0.35">
      <c r="B1068" s="180" t="str">
        <f>IF(ISBLANK(Tableau25[[#This Row],[Date de signature]]),"",UPPER(TEXT(Tableau25[[#This Row],[Date de signature]],"AAAA")))</f>
        <v>1900</v>
      </c>
      <c r="C1068" s="180" t="str">
        <f>IF(ISBLANK(Tableau25[[#This Row],[Date de signature]]),"",UPPER(TEXT(Tableau25[[#This Row],[Date de signature]],"mmm")))</f>
        <v>JANV</v>
      </c>
      <c r="D1068" s="62">
        <f>'2. Termes '!C1090</f>
        <v>0</v>
      </c>
      <c r="E1068" s="82">
        <f>'2. Termes '!F1090</f>
        <v>0</v>
      </c>
      <c r="F1068" s="63">
        <f>'2. Termes '!G1090</f>
        <v>0</v>
      </c>
      <c r="G1068" s="80">
        <f>'2. Termes '!H1090</f>
        <v>0</v>
      </c>
      <c r="H1068" s="80">
        <f>'2. Termes '!I1090</f>
        <v>0</v>
      </c>
      <c r="I1068" s="64">
        <f>'2. Termes '!J1090</f>
        <v>0</v>
      </c>
      <c r="J1068" s="65">
        <f>'2. Termes '!U1090</f>
        <v>0</v>
      </c>
      <c r="K1068" s="70">
        <f>'2. Termes '!V1090</f>
        <v>0</v>
      </c>
      <c r="L1068" s="66">
        <f>'2. Termes '!W1090</f>
        <v>0</v>
      </c>
      <c r="M1068" s="66">
        <f>'2. Termes '!Z1090</f>
        <v>0</v>
      </c>
      <c r="N1068" s="67">
        <f>'2. Termes '!AC1090</f>
        <v>0</v>
      </c>
      <c r="O1068" s="81">
        <f>'2. Termes '!AJ1090</f>
        <v>0</v>
      </c>
      <c r="P1068" s="72">
        <f>'2. Termes '!AK1090</f>
        <v>0</v>
      </c>
      <c r="Q1068" s="71">
        <f>'2. Termes '!AL1090</f>
        <v>0</v>
      </c>
      <c r="R1068" s="158">
        <f>'2. Termes '!AG1090</f>
        <v>0</v>
      </c>
    </row>
    <row r="1069" spans="2:18" ht="25" customHeight="1" x14ac:dyDescent="0.35">
      <c r="B1069" s="180" t="str">
        <f>IF(ISBLANK(Tableau25[[#This Row],[Date de signature]]),"",UPPER(TEXT(Tableau25[[#This Row],[Date de signature]],"AAAA")))</f>
        <v>1900</v>
      </c>
      <c r="C1069" s="180" t="str">
        <f>IF(ISBLANK(Tableau25[[#This Row],[Date de signature]]),"",UPPER(TEXT(Tableau25[[#This Row],[Date de signature]],"mmm")))</f>
        <v>JANV</v>
      </c>
      <c r="D1069" s="62">
        <f>'2. Termes '!C1091</f>
        <v>0</v>
      </c>
      <c r="E1069" s="82">
        <f>'2. Termes '!F1091</f>
        <v>0</v>
      </c>
      <c r="F1069" s="63">
        <f>'2. Termes '!G1091</f>
        <v>0</v>
      </c>
      <c r="G1069" s="80">
        <f>'2. Termes '!H1091</f>
        <v>0</v>
      </c>
      <c r="H1069" s="80">
        <f>'2. Termes '!I1091</f>
        <v>0</v>
      </c>
      <c r="I1069" s="64">
        <f>'2. Termes '!J1091</f>
        <v>0</v>
      </c>
      <c r="J1069" s="65">
        <f>'2. Termes '!U1091</f>
        <v>0</v>
      </c>
      <c r="K1069" s="70">
        <f>'2. Termes '!V1091</f>
        <v>0</v>
      </c>
      <c r="L1069" s="66">
        <f>'2. Termes '!W1091</f>
        <v>0</v>
      </c>
      <c r="M1069" s="66">
        <f>'2. Termes '!Z1091</f>
        <v>0</v>
      </c>
      <c r="N1069" s="67">
        <f>'2. Termes '!AC1091</f>
        <v>0</v>
      </c>
      <c r="O1069" s="81">
        <f>'2. Termes '!AJ1091</f>
        <v>0</v>
      </c>
      <c r="P1069" s="72">
        <f>'2. Termes '!AK1091</f>
        <v>0</v>
      </c>
      <c r="Q1069" s="71">
        <f>'2. Termes '!AL1091</f>
        <v>0</v>
      </c>
      <c r="R1069" s="158">
        <f>'2. Termes '!AG1091</f>
        <v>0</v>
      </c>
    </row>
    <row r="1070" spans="2:18" ht="25" customHeight="1" x14ac:dyDescent="0.35">
      <c r="B1070" s="180" t="str">
        <f>IF(ISBLANK(Tableau25[[#This Row],[Date de signature]]),"",UPPER(TEXT(Tableau25[[#This Row],[Date de signature]],"AAAA")))</f>
        <v>1900</v>
      </c>
      <c r="C1070" s="180" t="str">
        <f>IF(ISBLANK(Tableau25[[#This Row],[Date de signature]]),"",UPPER(TEXT(Tableau25[[#This Row],[Date de signature]],"mmm")))</f>
        <v>JANV</v>
      </c>
      <c r="D1070" s="62">
        <f>'2. Termes '!C1092</f>
        <v>0</v>
      </c>
      <c r="E1070" s="82">
        <f>'2. Termes '!F1092</f>
        <v>0</v>
      </c>
      <c r="F1070" s="63">
        <f>'2. Termes '!G1092</f>
        <v>0</v>
      </c>
      <c r="G1070" s="80">
        <f>'2. Termes '!H1092</f>
        <v>0</v>
      </c>
      <c r="H1070" s="80">
        <f>'2. Termes '!I1092</f>
        <v>0</v>
      </c>
      <c r="I1070" s="64">
        <f>'2. Termes '!J1092</f>
        <v>0</v>
      </c>
      <c r="J1070" s="65">
        <f>'2. Termes '!U1092</f>
        <v>0</v>
      </c>
      <c r="K1070" s="70">
        <f>'2. Termes '!V1092</f>
        <v>0</v>
      </c>
      <c r="L1070" s="66">
        <f>'2. Termes '!W1092</f>
        <v>0</v>
      </c>
      <c r="M1070" s="66">
        <f>'2. Termes '!Z1092</f>
        <v>0</v>
      </c>
      <c r="N1070" s="67">
        <f>'2. Termes '!AC1092</f>
        <v>0</v>
      </c>
      <c r="O1070" s="81">
        <f>'2. Termes '!AJ1092</f>
        <v>0</v>
      </c>
      <c r="P1070" s="72">
        <f>'2. Termes '!AK1092</f>
        <v>0</v>
      </c>
      <c r="Q1070" s="71">
        <f>'2. Termes '!AL1092</f>
        <v>0</v>
      </c>
      <c r="R1070" s="158">
        <f>'2. Termes '!AG1092</f>
        <v>0</v>
      </c>
    </row>
    <row r="1071" spans="2:18" ht="25" customHeight="1" x14ac:dyDescent="0.35">
      <c r="B1071" s="180" t="str">
        <f>IF(ISBLANK(Tableau25[[#This Row],[Date de signature]]),"",UPPER(TEXT(Tableau25[[#This Row],[Date de signature]],"AAAA")))</f>
        <v>1900</v>
      </c>
      <c r="C1071" s="180" t="str">
        <f>IF(ISBLANK(Tableau25[[#This Row],[Date de signature]]),"",UPPER(TEXT(Tableau25[[#This Row],[Date de signature]],"mmm")))</f>
        <v>JANV</v>
      </c>
      <c r="D1071" s="62">
        <f>'2. Termes '!C1093</f>
        <v>0</v>
      </c>
      <c r="E1071" s="82">
        <f>'2. Termes '!F1093</f>
        <v>0</v>
      </c>
      <c r="F1071" s="63">
        <f>'2. Termes '!G1093</f>
        <v>0</v>
      </c>
      <c r="G1071" s="80">
        <f>'2. Termes '!H1093</f>
        <v>0</v>
      </c>
      <c r="H1071" s="80">
        <f>'2. Termes '!I1093</f>
        <v>0</v>
      </c>
      <c r="I1071" s="64">
        <f>'2. Termes '!J1093</f>
        <v>0</v>
      </c>
      <c r="J1071" s="65">
        <f>'2. Termes '!U1093</f>
        <v>0</v>
      </c>
      <c r="K1071" s="70">
        <f>'2. Termes '!V1093</f>
        <v>0</v>
      </c>
      <c r="L1071" s="66">
        <f>'2. Termes '!W1093</f>
        <v>0</v>
      </c>
      <c r="M1071" s="66">
        <f>'2. Termes '!Z1093</f>
        <v>0</v>
      </c>
      <c r="N1071" s="67">
        <f>'2. Termes '!AC1093</f>
        <v>0</v>
      </c>
      <c r="O1071" s="81">
        <f>'2. Termes '!AJ1093</f>
        <v>0</v>
      </c>
      <c r="P1071" s="72">
        <f>'2. Termes '!AK1093</f>
        <v>0</v>
      </c>
      <c r="Q1071" s="71">
        <f>'2. Termes '!AL1093</f>
        <v>0</v>
      </c>
      <c r="R1071" s="158">
        <f>'2. Termes '!AG1093</f>
        <v>0</v>
      </c>
    </row>
    <row r="1072" spans="2:18" ht="25" customHeight="1" x14ac:dyDescent="0.35">
      <c r="B1072" s="180" t="str">
        <f>IF(ISBLANK(Tableau25[[#This Row],[Date de signature]]),"",UPPER(TEXT(Tableau25[[#This Row],[Date de signature]],"AAAA")))</f>
        <v>1900</v>
      </c>
      <c r="C1072" s="180" t="str">
        <f>IF(ISBLANK(Tableau25[[#This Row],[Date de signature]]),"",UPPER(TEXT(Tableau25[[#This Row],[Date de signature]],"mmm")))</f>
        <v>JANV</v>
      </c>
      <c r="D1072" s="62">
        <f>'2. Termes '!C1094</f>
        <v>0</v>
      </c>
      <c r="E1072" s="82">
        <f>'2. Termes '!F1094</f>
        <v>0</v>
      </c>
      <c r="F1072" s="63">
        <f>'2. Termes '!G1094</f>
        <v>0</v>
      </c>
      <c r="G1072" s="80">
        <f>'2. Termes '!H1094</f>
        <v>0</v>
      </c>
      <c r="H1072" s="80">
        <f>'2. Termes '!I1094</f>
        <v>0</v>
      </c>
      <c r="I1072" s="64">
        <f>'2. Termes '!J1094</f>
        <v>0</v>
      </c>
      <c r="J1072" s="65">
        <f>'2. Termes '!U1094</f>
        <v>0</v>
      </c>
      <c r="K1072" s="70">
        <f>'2. Termes '!V1094</f>
        <v>0</v>
      </c>
      <c r="L1072" s="66">
        <f>'2. Termes '!W1094</f>
        <v>0</v>
      </c>
      <c r="M1072" s="66">
        <f>'2. Termes '!Z1094</f>
        <v>0</v>
      </c>
      <c r="N1072" s="67">
        <f>'2. Termes '!AC1094</f>
        <v>0</v>
      </c>
      <c r="O1072" s="81">
        <f>'2. Termes '!AJ1094</f>
        <v>0</v>
      </c>
      <c r="P1072" s="72">
        <f>'2. Termes '!AK1094</f>
        <v>0</v>
      </c>
      <c r="Q1072" s="71">
        <f>'2. Termes '!AL1094</f>
        <v>0</v>
      </c>
      <c r="R1072" s="158">
        <f>'2. Termes '!AG1094</f>
        <v>0</v>
      </c>
    </row>
    <row r="1073" spans="2:18" ht="25" customHeight="1" x14ac:dyDescent="0.35">
      <c r="B1073" s="180" t="str">
        <f>IF(ISBLANK(Tableau25[[#This Row],[Date de signature]]),"",UPPER(TEXT(Tableau25[[#This Row],[Date de signature]],"AAAA")))</f>
        <v>1900</v>
      </c>
      <c r="C1073" s="180" t="str">
        <f>IF(ISBLANK(Tableau25[[#This Row],[Date de signature]]),"",UPPER(TEXT(Tableau25[[#This Row],[Date de signature]],"mmm")))</f>
        <v>JANV</v>
      </c>
      <c r="D1073" s="62">
        <f>'2. Termes '!C1095</f>
        <v>0</v>
      </c>
      <c r="E1073" s="82">
        <f>'2. Termes '!F1095</f>
        <v>0</v>
      </c>
      <c r="F1073" s="63">
        <f>'2. Termes '!G1095</f>
        <v>0</v>
      </c>
      <c r="G1073" s="80">
        <f>'2. Termes '!H1095</f>
        <v>0</v>
      </c>
      <c r="H1073" s="80">
        <f>'2. Termes '!I1095</f>
        <v>0</v>
      </c>
      <c r="I1073" s="64">
        <f>'2. Termes '!J1095</f>
        <v>0</v>
      </c>
      <c r="J1073" s="65">
        <f>'2. Termes '!U1095</f>
        <v>0</v>
      </c>
      <c r="K1073" s="70">
        <f>'2. Termes '!V1095</f>
        <v>0</v>
      </c>
      <c r="L1073" s="66">
        <f>'2. Termes '!W1095</f>
        <v>0</v>
      </c>
      <c r="M1073" s="66">
        <f>'2. Termes '!Z1095</f>
        <v>0</v>
      </c>
      <c r="N1073" s="67">
        <f>'2. Termes '!AC1095</f>
        <v>0</v>
      </c>
      <c r="O1073" s="81">
        <f>'2. Termes '!AJ1095</f>
        <v>0</v>
      </c>
      <c r="P1073" s="72">
        <f>'2. Termes '!AK1095</f>
        <v>0</v>
      </c>
      <c r="Q1073" s="71">
        <f>'2. Termes '!AL1095</f>
        <v>0</v>
      </c>
      <c r="R1073" s="158">
        <f>'2. Termes '!AG1095</f>
        <v>0</v>
      </c>
    </row>
    <row r="1074" spans="2:18" ht="25" customHeight="1" x14ac:dyDescent="0.35">
      <c r="B1074" s="180" t="str">
        <f>IF(ISBLANK(Tableau25[[#This Row],[Date de signature]]),"",UPPER(TEXT(Tableau25[[#This Row],[Date de signature]],"AAAA")))</f>
        <v>1900</v>
      </c>
      <c r="C1074" s="180" t="str">
        <f>IF(ISBLANK(Tableau25[[#This Row],[Date de signature]]),"",UPPER(TEXT(Tableau25[[#This Row],[Date de signature]],"mmm")))</f>
        <v>JANV</v>
      </c>
      <c r="D1074" s="62">
        <f>'2. Termes '!C1096</f>
        <v>0</v>
      </c>
      <c r="E1074" s="82">
        <f>'2. Termes '!F1096</f>
        <v>0</v>
      </c>
      <c r="F1074" s="63">
        <f>'2. Termes '!G1096</f>
        <v>0</v>
      </c>
      <c r="G1074" s="80">
        <f>'2. Termes '!H1096</f>
        <v>0</v>
      </c>
      <c r="H1074" s="80">
        <f>'2. Termes '!I1096</f>
        <v>0</v>
      </c>
      <c r="I1074" s="64">
        <f>'2. Termes '!J1096</f>
        <v>0</v>
      </c>
      <c r="J1074" s="65">
        <f>'2. Termes '!U1096</f>
        <v>0</v>
      </c>
      <c r="K1074" s="70">
        <f>'2. Termes '!V1096</f>
        <v>0</v>
      </c>
      <c r="L1074" s="66">
        <f>'2. Termes '!W1096</f>
        <v>0</v>
      </c>
      <c r="M1074" s="66">
        <f>'2. Termes '!Z1096</f>
        <v>0</v>
      </c>
      <c r="N1074" s="67">
        <f>'2. Termes '!AC1096</f>
        <v>0</v>
      </c>
      <c r="O1074" s="81">
        <f>'2. Termes '!AJ1096</f>
        <v>0</v>
      </c>
      <c r="P1074" s="72">
        <f>'2. Termes '!AK1096</f>
        <v>0</v>
      </c>
      <c r="Q1074" s="71">
        <f>'2. Termes '!AL1096</f>
        <v>0</v>
      </c>
      <c r="R1074" s="158">
        <f>'2. Termes '!AG1096</f>
        <v>0</v>
      </c>
    </row>
    <row r="1075" spans="2:18" ht="25" customHeight="1" x14ac:dyDescent="0.35">
      <c r="B1075" s="180" t="str">
        <f>IF(ISBLANK(Tableau25[[#This Row],[Date de signature]]),"",UPPER(TEXT(Tableau25[[#This Row],[Date de signature]],"AAAA")))</f>
        <v>1900</v>
      </c>
      <c r="C1075" s="180" t="str">
        <f>IF(ISBLANK(Tableau25[[#This Row],[Date de signature]]),"",UPPER(TEXT(Tableau25[[#This Row],[Date de signature]],"mmm")))</f>
        <v>JANV</v>
      </c>
      <c r="D1075" s="62">
        <f>'2. Termes '!C1097</f>
        <v>0</v>
      </c>
      <c r="E1075" s="82">
        <f>'2. Termes '!F1097</f>
        <v>0</v>
      </c>
      <c r="F1075" s="63">
        <f>'2. Termes '!G1097</f>
        <v>0</v>
      </c>
      <c r="G1075" s="80">
        <f>'2. Termes '!H1097</f>
        <v>0</v>
      </c>
      <c r="H1075" s="80">
        <f>'2. Termes '!I1097</f>
        <v>0</v>
      </c>
      <c r="I1075" s="64">
        <f>'2. Termes '!J1097</f>
        <v>0</v>
      </c>
      <c r="J1075" s="65">
        <f>'2. Termes '!U1097</f>
        <v>0</v>
      </c>
      <c r="K1075" s="70">
        <f>'2. Termes '!V1097</f>
        <v>0</v>
      </c>
      <c r="L1075" s="66">
        <f>'2. Termes '!W1097</f>
        <v>0</v>
      </c>
      <c r="M1075" s="66">
        <f>'2. Termes '!Z1097</f>
        <v>0</v>
      </c>
      <c r="N1075" s="67">
        <f>'2. Termes '!AC1097</f>
        <v>0</v>
      </c>
      <c r="O1075" s="81">
        <f>'2. Termes '!AJ1097</f>
        <v>0</v>
      </c>
      <c r="P1075" s="72">
        <f>'2. Termes '!AK1097</f>
        <v>0</v>
      </c>
      <c r="Q1075" s="71">
        <f>'2. Termes '!AL1097</f>
        <v>0</v>
      </c>
      <c r="R1075" s="158">
        <f>'2. Termes '!AG1097</f>
        <v>0</v>
      </c>
    </row>
    <row r="1076" spans="2:18" ht="25" customHeight="1" x14ac:dyDescent="0.35">
      <c r="B1076" s="180" t="str">
        <f>IF(ISBLANK(Tableau25[[#This Row],[Date de signature]]),"",UPPER(TEXT(Tableau25[[#This Row],[Date de signature]],"AAAA")))</f>
        <v>1900</v>
      </c>
      <c r="C1076" s="180" t="str">
        <f>IF(ISBLANK(Tableau25[[#This Row],[Date de signature]]),"",UPPER(TEXT(Tableau25[[#This Row],[Date de signature]],"mmm")))</f>
        <v>JANV</v>
      </c>
      <c r="D1076" s="62">
        <f>'2. Termes '!C1098</f>
        <v>0</v>
      </c>
      <c r="E1076" s="82">
        <f>'2. Termes '!F1098</f>
        <v>0</v>
      </c>
      <c r="F1076" s="63">
        <f>'2. Termes '!G1098</f>
        <v>0</v>
      </c>
      <c r="G1076" s="80">
        <f>'2. Termes '!H1098</f>
        <v>0</v>
      </c>
      <c r="H1076" s="80">
        <f>'2. Termes '!I1098</f>
        <v>0</v>
      </c>
      <c r="I1076" s="64">
        <f>'2. Termes '!J1098</f>
        <v>0</v>
      </c>
      <c r="J1076" s="65">
        <f>'2. Termes '!U1098</f>
        <v>0</v>
      </c>
      <c r="K1076" s="70">
        <f>'2. Termes '!V1098</f>
        <v>0</v>
      </c>
      <c r="L1076" s="66">
        <f>'2. Termes '!W1098</f>
        <v>0</v>
      </c>
      <c r="M1076" s="66">
        <f>'2. Termes '!Z1098</f>
        <v>0</v>
      </c>
      <c r="N1076" s="67">
        <f>'2. Termes '!AC1098</f>
        <v>0</v>
      </c>
      <c r="O1076" s="81">
        <f>'2. Termes '!AJ1098</f>
        <v>0</v>
      </c>
      <c r="P1076" s="72">
        <f>'2. Termes '!AK1098</f>
        <v>0</v>
      </c>
      <c r="Q1076" s="71">
        <f>'2. Termes '!AL1098</f>
        <v>0</v>
      </c>
      <c r="R1076" s="158">
        <f>'2. Termes '!AG1098</f>
        <v>0</v>
      </c>
    </row>
    <row r="1077" spans="2:18" ht="25" customHeight="1" x14ac:dyDescent="0.35">
      <c r="B1077" s="180" t="str">
        <f>IF(ISBLANK(Tableau25[[#This Row],[Date de signature]]),"",UPPER(TEXT(Tableau25[[#This Row],[Date de signature]],"AAAA")))</f>
        <v>1900</v>
      </c>
      <c r="C1077" s="180" t="str">
        <f>IF(ISBLANK(Tableau25[[#This Row],[Date de signature]]),"",UPPER(TEXT(Tableau25[[#This Row],[Date de signature]],"mmm")))</f>
        <v>JANV</v>
      </c>
      <c r="D1077" s="62">
        <f>'2. Termes '!C1099</f>
        <v>0</v>
      </c>
      <c r="E1077" s="82">
        <f>'2. Termes '!F1099</f>
        <v>0</v>
      </c>
      <c r="F1077" s="63">
        <f>'2. Termes '!G1099</f>
        <v>0</v>
      </c>
      <c r="G1077" s="80">
        <f>'2. Termes '!H1099</f>
        <v>0</v>
      </c>
      <c r="H1077" s="80">
        <f>'2. Termes '!I1099</f>
        <v>0</v>
      </c>
      <c r="I1077" s="64">
        <f>'2. Termes '!J1099</f>
        <v>0</v>
      </c>
      <c r="J1077" s="65">
        <f>'2. Termes '!U1099</f>
        <v>0</v>
      </c>
      <c r="K1077" s="70">
        <f>'2. Termes '!V1099</f>
        <v>0</v>
      </c>
      <c r="L1077" s="66">
        <f>'2. Termes '!W1099</f>
        <v>0</v>
      </c>
      <c r="M1077" s="66">
        <f>'2. Termes '!Z1099</f>
        <v>0</v>
      </c>
      <c r="N1077" s="67">
        <f>'2. Termes '!AC1099</f>
        <v>0</v>
      </c>
      <c r="O1077" s="81">
        <f>'2. Termes '!AJ1099</f>
        <v>0</v>
      </c>
      <c r="P1077" s="72">
        <f>'2. Termes '!AK1099</f>
        <v>0</v>
      </c>
      <c r="Q1077" s="71">
        <f>'2. Termes '!AL1099</f>
        <v>0</v>
      </c>
      <c r="R1077" s="158">
        <f>'2. Termes '!AG1099</f>
        <v>0</v>
      </c>
    </row>
    <row r="1078" spans="2:18" ht="25" customHeight="1" x14ac:dyDescent="0.35">
      <c r="B1078" s="180" t="str">
        <f>IF(ISBLANK(Tableau25[[#This Row],[Date de signature]]),"",UPPER(TEXT(Tableau25[[#This Row],[Date de signature]],"AAAA")))</f>
        <v>1900</v>
      </c>
      <c r="C1078" s="180" t="str">
        <f>IF(ISBLANK(Tableau25[[#This Row],[Date de signature]]),"",UPPER(TEXT(Tableau25[[#This Row],[Date de signature]],"mmm")))</f>
        <v>JANV</v>
      </c>
      <c r="D1078" s="62">
        <f>'2. Termes '!C1100</f>
        <v>0</v>
      </c>
      <c r="E1078" s="82">
        <f>'2. Termes '!F1100</f>
        <v>0</v>
      </c>
      <c r="F1078" s="63">
        <f>'2. Termes '!G1100</f>
        <v>0</v>
      </c>
      <c r="G1078" s="80">
        <f>'2. Termes '!H1100</f>
        <v>0</v>
      </c>
      <c r="H1078" s="80">
        <f>'2. Termes '!I1100</f>
        <v>0</v>
      </c>
      <c r="I1078" s="64">
        <f>'2. Termes '!J1100</f>
        <v>0</v>
      </c>
      <c r="J1078" s="65">
        <f>'2. Termes '!U1100</f>
        <v>0</v>
      </c>
      <c r="K1078" s="70">
        <f>'2. Termes '!V1100</f>
        <v>0</v>
      </c>
      <c r="L1078" s="66">
        <f>'2. Termes '!W1100</f>
        <v>0</v>
      </c>
      <c r="M1078" s="66">
        <f>'2. Termes '!Z1100</f>
        <v>0</v>
      </c>
      <c r="N1078" s="67">
        <f>'2. Termes '!AC1100</f>
        <v>0</v>
      </c>
      <c r="O1078" s="81">
        <f>'2. Termes '!AJ1100</f>
        <v>0</v>
      </c>
      <c r="P1078" s="72">
        <f>'2. Termes '!AK1100</f>
        <v>0</v>
      </c>
      <c r="Q1078" s="71">
        <f>'2. Termes '!AL1100</f>
        <v>0</v>
      </c>
      <c r="R1078" s="158">
        <f>'2. Termes '!AG1100</f>
        <v>0</v>
      </c>
    </row>
    <row r="1079" spans="2:18" ht="25" customHeight="1" x14ac:dyDescent="0.35">
      <c r="B1079" s="180" t="str">
        <f>IF(ISBLANK(Tableau25[[#This Row],[Date de signature]]),"",UPPER(TEXT(Tableau25[[#This Row],[Date de signature]],"AAAA")))</f>
        <v>1900</v>
      </c>
      <c r="C1079" s="180" t="str">
        <f>IF(ISBLANK(Tableau25[[#This Row],[Date de signature]]),"",UPPER(TEXT(Tableau25[[#This Row],[Date de signature]],"mmm")))</f>
        <v>JANV</v>
      </c>
      <c r="D1079" s="62">
        <f>'2. Termes '!C1101</f>
        <v>0</v>
      </c>
      <c r="E1079" s="82">
        <f>'2. Termes '!F1101</f>
        <v>0</v>
      </c>
      <c r="F1079" s="63">
        <f>'2. Termes '!G1101</f>
        <v>0</v>
      </c>
      <c r="G1079" s="80">
        <f>'2. Termes '!H1101</f>
        <v>0</v>
      </c>
      <c r="H1079" s="80">
        <f>'2. Termes '!I1101</f>
        <v>0</v>
      </c>
      <c r="I1079" s="64">
        <f>'2. Termes '!J1101</f>
        <v>0</v>
      </c>
      <c r="J1079" s="65">
        <f>'2. Termes '!U1101</f>
        <v>0</v>
      </c>
      <c r="K1079" s="70">
        <f>'2. Termes '!V1101</f>
        <v>0</v>
      </c>
      <c r="L1079" s="66">
        <f>'2. Termes '!W1101</f>
        <v>0</v>
      </c>
      <c r="M1079" s="66">
        <f>'2. Termes '!Z1101</f>
        <v>0</v>
      </c>
      <c r="N1079" s="67">
        <f>'2. Termes '!AC1101</f>
        <v>0</v>
      </c>
      <c r="O1079" s="81">
        <f>'2. Termes '!AJ1101</f>
        <v>0</v>
      </c>
      <c r="P1079" s="72">
        <f>'2. Termes '!AK1101</f>
        <v>0</v>
      </c>
      <c r="Q1079" s="71">
        <f>'2. Termes '!AL1101</f>
        <v>0</v>
      </c>
      <c r="R1079" s="158">
        <f>'2. Termes '!AG1101</f>
        <v>0</v>
      </c>
    </row>
    <row r="1080" spans="2:18" ht="25" customHeight="1" x14ac:dyDescent="0.35">
      <c r="B1080" s="180" t="str">
        <f>IF(ISBLANK(Tableau25[[#This Row],[Date de signature]]),"",UPPER(TEXT(Tableau25[[#This Row],[Date de signature]],"AAAA")))</f>
        <v>1900</v>
      </c>
      <c r="C1080" s="180" t="str">
        <f>IF(ISBLANK(Tableau25[[#This Row],[Date de signature]]),"",UPPER(TEXT(Tableau25[[#This Row],[Date de signature]],"mmm")))</f>
        <v>JANV</v>
      </c>
      <c r="D1080" s="62">
        <f>'2. Termes '!C1102</f>
        <v>0</v>
      </c>
      <c r="E1080" s="82">
        <f>'2. Termes '!F1102</f>
        <v>0</v>
      </c>
      <c r="F1080" s="63">
        <f>'2. Termes '!G1102</f>
        <v>0</v>
      </c>
      <c r="G1080" s="80">
        <f>'2. Termes '!H1102</f>
        <v>0</v>
      </c>
      <c r="H1080" s="80">
        <f>'2. Termes '!I1102</f>
        <v>0</v>
      </c>
      <c r="I1080" s="64">
        <f>'2. Termes '!J1102</f>
        <v>0</v>
      </c>
      <c r="J1080" s="65">
        <f>'2. Termes '!U1102</f>
        <v>0</v>
      </c>
      <c r="K1080" s="70">
        <f>'2. Termes '!V1102</f>
        <v>0</v>
      </c>
      <c r="L1080" s="66">
        <f>'2. Termes '!W1102</f>
        <v>0</v>
      </c>
      <c r="M1080" s="66">
        <f>'2. Termes '!Z1102</f>
        <v>0</v>
      </c>
      <c r="N1080" s="67">
        <f>'2. Termes '!AC1102</f>
        <v>0</v>
      </c>
      <c r="O1080" s="81">
        <f>'2. Termes '!AJ1102</f>
        <v>0</v>
      </c>
      <c r="P1080" s="72">
        <f>'2. Termes '!AK1102</f>
        <v>0</v>
      </c>
      <c r="Q1080" s="71">
        <f>'2. Termes '!AL1102</f>
        <v>0</v>
      </c>
      <c r="R1080" s="158">
        <f>'2. Termes '!AG1102</f>
        <v>0</v>
      </c>
    </row>
    <row r="1081" spans="2:18" ht="25" customHeight="1" x14ac:dyDescent="0.35">
      <c r="B1081" s="180" t="str">
        <f>IF(ISBLANK(Tableau25[[#This Row],[Date de signature]]),"",UPPER(TEXT(Tableau25[[#This Row],[Date de signature]],"AAAA")))</f>
        <v>1900</v>
      </c>
      <c r="C1081" s="180" t="str">
        <f>IF(ISBLANK(Tableau25[[#This Row],[Date de signature]]),"",UPPER(TEXT(Tableau25[[#This Row],[Date de signature]],"mmm")))</f>
        <v>JANV</v>
      </c>
      <c r="D1081" s="62">
        <f>'2. Termes '!C1103</f>
        <v>0</v>
      </c>
      <c r="E1081" s="82">
        <f>'2. Termes '!F1103</f>
        <v>0</v>
      </c>
      <c r="F1081" s="63">
        <f>'2. Termes '!G1103</f>
        <v>0</v>
      </c>
      <c r="G1081" s="80">
        <f>'2. Termes '!H1103</f>
        <v>0</v>
      </c>
      <c r="H1081" s="80">
        <f>'2. Termes '!I1103</f>
        <v>0</v>
      </c>
      <c r="I1081" s="64">
        <f>'2. Termes '!J1103</f>
        <v>0</v>
      </c>
      <c r="J1081" s="65">
        <f>'2. Termes '!U1103</f>
        <v>0</v>
      </c>
      <c r="K1081" s="70">
        <f>'2. Termes '!V1103</f>
        <v>0</v>
      </c>
      <c r="L1081" s="66">
        <f>'2. Termes '!W1103</f>
        <v>0</v>
      </c>
      <c r="M1081" s="66">
        <f>'2. Termes '!Z1103</f>
        <v>0</v>
      </c>
      <c r="N1081" s="67">
        <f>'2. Termes '!AC1103</f>
        <v>0</v>
      </c>
      <c r="O1081" s="81">
        <f>'2. Termes '!AJ1103</f>
        <v>0</v>
      </c>
      <c r="P1081" s="72">
        <f>'2. Termes '!AK1103</f>
        <v>0</v>
      </c>
      <c r="Q1081" s="71">
        <f>'2. Termes '!AL1103</f>
        <v>0</v>
      </c>
      <c r="R1081" s="158">
        <f>'2. Termes '!AG1103</f>
        <v>0</v>
      </c>
    </row>
    <row r="1082" spans="2:18" ht="25" customHeight="1" x14ac:dyDescent="0.35">
      <c r="B1082" s="180" t="str">
        <f>IF(ISBLANK(Tableau25[[#This Row],[Date de signature]]),"",UPPER(TEXT(Tableau25[[#This Row],[Date de signature]],"AAAA")))</f>
        <v>1900</v>
      </c>
      <c r="C1082" s="180" t="str">
        <f>IF(ISBLANK(Tableau25[[#This Row],[Date de signature]]),"",UPPER(TEXT(Tableau25[[#This Row],[Date de signature]],"mmm")))</f>
        <v>JANV</v>
      </c>
      <c r="D1082" s="62">
        <f>'2. Termes '!C1104</f>
        <v>0</v>
      </c>
      <c r="E1082" s="82">
        <f>'2. Termes '!F1104</f>
        <v>0</v>
      </c>
      <c r="F1082" s="63">
        <f>'2. Termes '!G1104</f>
        <v>0</v>
      </c>
      <c r="G1082" s="80">
        <f>'2. Termes '!H1104</f>
        <v>0</v>
      </c>
      <c r="H1082" s="80">
        <f>'2. Termes '!I1104</f>
        <v>0</v>
      </c>
      <c r="I1082" s="64">
        <f>'2. Termes '!J1104</f>
        <v>0</v>
      </c>
      <c r="J1082" s="65">
        <f>'2. Termes '!U1104</f>
        <v>0</v>
      </c>
      <c r="K1082" s="70">
        <f>'2. Termes '!V1104</f>
        <v>0</v>
      </c>
      <c r="L1082" s="66">
        <f>'2. Termes '!W1104</f>
        <v>0</v>
      </c>
      <c r="M1082" s="66">
        <f>'2. Termes '!Z1104</f>
        <v>0</v>
      </c>
      <c r="N1082" s="67">
        <f>'2. Termes '!AC1104</f>
        <v>0</v>
      </c>
      <c r="O1082" s="81">
        <f>'2. Termes '!AJ1104</f>
        <v>0</v>
      </c>
      <c r="P1082" s="72">
        <f>'2. Termes '!AK1104</f>
        <v>0</v>
      </c>
      <c r="Q1082" s="71">
        <f>'2. Termes '!AL1104</f>
        <v>0</v>
      </c>
      <c r="R1082" s="158">
        <f>'2. Termes '!AG1104</f>
        <v>0</v>
      </c>
    </row>
    <row r="1083" spans="2:18" ht="25" customHeight="1" x14ac:dyDescent="0.35">
      <c r="B1083" s="180" t="str">
        <f>IF(ISBLANK(Tableau25[[#This Row],[Date de signature]]),"",UPPER(TEXT(Tableau25[[#This Row],[Date de signature]],"AAAA")))</f>
        <v>1900</v>
      </c>
      <c r="C1083" s="180" t="str">
        <f>IF(ISBLANK(Tableau25[[#This Row],[Date de signature]]),"",UPPER(TEXT(Tableau25[[#This Row],[Date de signature]],"mmm")))</f>
        <v>JANV</v>
      </c>
      <c r="D1083" s="62">
        <f>'2. Termes '!C1105</f>
        <v>0</v>
      </c>
      <c r="E1083" s="82">
        <f>'2. Termes '!F1105</f>
        <v>0</v>
      </c>
      <c r="F1083" s="63">
        <f>'2. Termes '!G1105</f>
        <v>0</v>
      </c>
      <c r="G1083" s="80">
        <f>'2. Termes '!H1105</f>
        <v>0</v>
      </c>
      <c r="H1083" s="80">
        <f>'2. Termes '!I1105</f>
        <v>0</v>
      </c>
      <c r="I1083" s="64">
        <f>'2. Termes '!J1105</f>
        <v>0</v>
      </c>
      <c r="J1083" s="65">
        <f>'2. Termes '!U1105</f>
        <v>0</v>
      </c>
      <c r="K1083" s="70">
        <f>'2. Termes '!V1105</f>
        <v>0</v>
      </c>
      <c r="L1083" s="66">
        <f>'2. Termes '!W1105</f>
        <v>0</v>
      </c>
      <c r="M1083" s="66">
        <f>'2. Termes '!Z1105</f>
        <v>0</v>
      </c>
      <c r="N1083" s="67">
        <f>'2. Termes '!AC1105</f>
        <v>0</v>
      </c>
      <c r="O1083" s="81">
        <f>'2. Termes '!AJ1105</f>
        <v>0</v>
      </c>
      <c r="P1083" s="72">
        <f>'2. Termes '!AK1105</f>
        <v>0</v>
      </c>
      <c r="Q1083" s="71">
        <f>'2. Termes '!AL1105</f>
        <v>0</v>
      </c>
      <c r="R1083" s="158">
        <f>'2. Termes '!AG1105</f>
        <v>0</v>
      </c>
    </row>
    <row r="1084" spans="2:18" ht="25" customHeight="1" x14ac:dyDescent="0.35">
      <c r="B1084" s="180" t="str">
        <f>IF(ISBLANK(Tableau25[[#This Row],[Date de signature]]),"",UPPER(TEXT(Tableau25[[#This Row],[Date de signature]],"AAAA")))</f>
        <v>1900</v>
      </c>
      <c r="C1084" s="180" t="str">
        <f>IF(ISBLANK(Tableau25[[#This Row],[Date de signature]]),"",UPPER(TEXT(Tableau25[[#This Row],[Date de signature]],"mmm")))</f>
        <v>JANV</v>
      </c>
      <c r="D1084" s="62">
        <f>'2. Termes '!C1106</f>
        <v>0</v>
      </c>
      <c r="E1084" s="82">
        <f>'2. Termes '!F1106</f>
        <v>0</v>
      </c>
      <c r="F1084" s="63">
        <f>'2. Termes '!G1106</f>
        <v>0</v>
      </c>
      <c r="G1084" s="80">
        <f>'2. Termes '!H1106</f>
        <v>0</v>
      </c>
      <c r="H1084" s="80">
        <f>'2. Termes '!I1106</f>
        <v>0</v>
      </c>
      <c r="I1084" s="64">
        <f>'2. Termes '!J1106</f>
        <v>0</v>
      </c>
      <c r="J1084" s="65">
        <f>'2. Termes '!U1106</f>
        <v>0</v>
      </c>
      <c r="K1084" s="70">
        <f>'2. Termes '!V1106</f>
        <v>0</v>
      </c>
      <c r="L1084" s="66">
        <f>'2. Termes '!W1106</f>
        <v>0</v>
      </c>
      <c r="M1084" s="66">
        <f>'2. Termes '!Z1106</f>
        <v>0</v>
      </c>
      <c r="N1084" s="67">
        <f>'2. Termes '!AC1106</f>
        <v>0</v>
      </c>
      <c r="O1084" s="81">
        <f>'2. Termes '!AJ1106</f>
        <v>0</v>
      </c>
      <c r="P1084" s="72">
        <f>'2. Termes '!AK1106</f>
        <v>0</v>
      </c>
      <c r="Q1084" s="71">
        <f>'2. Termes '!AL1106</f>
        <v>0</v>
      </c>
      <c r="R1084" s="158">
        <f>'2. Termes '!AG1106</f>
        <v>0</v>
      </c>
    </row>
    <row r="1085" spans="2:18" ht="25" customHeight="1" x14ac:dyDescent="0.35">
      <c r="B1085" s="180" t="str">
        <f>IF(ISBLANK(Tableau25[[#This Row],[Date de signature]]),"",UPPER(TEXT(Tableau25[[#This Row],[Date de signature]],"AAAA")))</f>
        <v>1900</v>
      </c>
      <c r="C1085" s="180" t="str">
        <f>IF(ISBLANK(Tableau25[[#This Row],[Date de signature]]),"",UPPER(TEXT(Tableau25[[#This Row],[Date de signature]],"mmm")))</f>
        <v>JANV</v>
      </c>
      <c r="D1085" s="62">
        <f>'2. Termes '!C1107</f>
        <v>0</v>
      </c>
      <c r="E1085" s="82">
        <f>'2. Termes '!F1107</f>
        <v>0</v>
      </c>
      <c r="F1085" s="63">
        <f>'2. Termes '!G1107</f>
        <v>0</v>
      </c>
      <c r="G1085" s="80">
        <f>'2. Termes '!H1107</f>
        <v>0</v>
      </c>
      <c r="H1085" s="80">
        <f>'2. Termes '!I1107</f>
        <v>0</v>
      </c>
      <c r="I1085" s="64">
        <f>'2. Termes '!J1107</f>
        <v>0</v>
      </c>
      <c r="J1085" s="65">
        <f>'2. Termes '!U1107</f>
        <v>0</v>
      </c>
      <c r="K1085" s="70">
        <f>'2. Termes '!V1107</f>
        <v>0</v>
      </c>
      <c r="L1085" s="66">
        <f>'2. Termes '!W1107</f>
        <v>0</v>
      </c>
      <c r="M1085" s="66">
        <f>'2. Termes '!Z1107</f>
        <v>0</v>
      </c>
      <c r="N1085" s="67">
        <f>'2. Termes '!AC1107</f>
        <v>0</v>
      </c>
      <c r="O1085" s="81">
        <f>'2. Termes '!AJ1107</f>
        <v>0</v>
      </c>
      <c r="P1085" s="72">
        <f>'2. Termes '!AK1107</f>
        <v>0</v>
      </c>
      <c r="Q1085" s="71">
        <f>'2. Termes '!AL1107</f>
        <v>0</v>
      </c>
      <c r="R1085" s="158">
        <f>'2. Termes '!AG1107</f>
        <v>0</v>
      </c>
    </row>
    <row r="1086" spans="2:18" ht="25" customHeight="1" x14ac:dyDescent="0.35">
      <c r="B1086" s="180" t="str">
        <f>IF(ISBLANK(Tableau25[[#This Row],[Date de signature]]),"",UPPER(TEXT(Tableau25[[#This Row],[Date de signature]],"AAAA")))</f>
        <v>1900</v>
      </c>
      <c r="C1086" s="180" t="str">
        <f>IF(ISBLANK(Tableau25[[#This Row],[Date de signature]]),"",UPPER(TEXT(Tableau25[[#This Row],[Date de signature]],"mmm")))</f>
        <v>JANV</v>
      </c>
      <c r="D1086" s="62">
        <f>'2. Termes '!C1108</f>
        <v>0</v>
      </c>
      <c r="E1086" s="82">
        <f>'2. Termes '!F1108</f>
        <v>0</v>
      </c>
      <c r="F1086" s="63">
        <f>'2. Termes '!G1108</f>
        <v>0</v>
      </c>
      <c r="G1086" s="80">
        <f>'2. Termes '!H1108</f>
        <v>0</v>
      </c>
      <c r="H1086" s="80">
        <f>'2. Termes '!I1108</f>
        <v>0</v>
      </c>
      <c r="I1086" s="64">
        <f>'2. Termes '!J1108</f>
        <v>0</v>
      </c>
      <c r="J1086" s="65">
        <f>'2. Termes '!U1108</f>
        <v>0</v>
      </c>
      <c r="K1086" s="70">
        <f>'2. Termes '!V1108</f>
        <v>0</v>
      </c>
      <c r="L1086" s="66">
        <f>'2. Termes '!W1108</f>
        <v>0</v>
      </c>
      <c r="M1086" s="66">
        <f>'2. Termes '!Z1108</f>
        <v>0</v>
      </c>
      <c r="N1086" s="67">
        <f>'2. Termes '!AC1108</f>
        <v>0</v>
      </c>
      <c r="O1086" s="81">
        <f>'2. Termes '!AJ1108</f>
        <v>0</v>
      </c>
      <c r="P1086" s="72">
        <f>'2. Termes '!AK1108</f>
        <v>0</v>
      </c>
      <c r="Q1086" s="71">
        <f>'2. Termes '!AL1108</f>
        <v>0</v>
      </c>
      <c r="R1086" s="158">
        <f>'2. Termes '!AG1108</f>
        <v>0</v>
      </c>
    </row>
    <row r="1087" spans="2:18" ht="25" customHeight="1" x14ac:dyDescent="0.35">
      <c r="B1087" s="180" t="str">
        <f>IF(ISBLANK(Tableau25[[#This Row],[Date de signature]]),"",UPPER(TEXT(Tableau25[[#This Row],[Date de signature]],"AAAA")))</f>
        <v>1900</v>
      </c>
      <c r="C1087" s="180" t="str">
        <f>IF(ISBLANK(Tableau25[[#This Row],[Date de signature]]),"",UPPER(TEXT(Tableau25[[#This Row],[Date de signature]],"mmm")))</f>
        <v>JANV</v>
      </c>
      <c r="D1087" s="62">
        <f>'2. Termes '!C1109</f>
        <v>0</v>
      </c>
      <c r="E1087" s="82">
        <f>'2. Termes '!F1109</f>
        <v>0</v>
      </c>
      <c r="F1087" s="63">
        <f>'2. Termes '!G1109</f>
        <v>0</v>
      </c>
      <c r="G1087" s="80">
        <f>'2. Termes '!H1109</f>
        <v>0</v>
      </c>
      <c r="H1087" s="80">
        <f>'2. Termes '!I1109</f>
        <v>0</v>
      </c>
      <c r="I1087" s="64">
        <f>'2. Termes '!J1109</f>
        <v>0</v>
      </c>
      <c r="J1087" s="65">
        <f>'2. Termes '!U1109</f>
        <v>0</v>
      </c>
      <c r="K1087" s="70">
        <f>'2. Termes '!V1109</f>
        <v>0</v>
      </c>
      <c r="L1087" s="66">
        <f>'2. Termes '!W1109</f>
        <v>0</v>
      </c>
      <c r="M1087" s="66">
        <f>'2. Termes '!Z1109</f>
        <v>0</v>
      </c>
      <c r="N1087" s="67">
        <f>'2. Termes '!AC1109</f>
        <v>0</v>
      </c>
      <c r="O1087" s="81">
        <f>'2. Termes '!AJ1109</f>
        <v>0</v>
      </c>
      <c r="P1087" s="72">
        <f>'2. Termes '!AK1109</f>
        <v>0</v>
      </c>
      <c r="Q1087" s="71">
        <f>'2. Termes '!AL1109</f>
        <v>0</v>
      </c>
      <c r="R1087" s="158">
        <f>'2. Termes '!AG1109</f>
        <v>0</v>
      </c>
    </row>
    <row r="1088" spans="2:18" ht="25" customHeight="1" x14ac:dyDescent="0.35">
      <c r="B1088" s="180" t="str">
        <f>IF(ISBLANK(Tableau25[[#This Row],[Date de signature]]),"",UPPER(TEXT(Tableau25[[#This Row],[Date de signature]],"AAAA")))</f>
        <v>1900</v>
      </c>
      <c r="C1088" s="180" t="str">
        <f>IF(ISBLANK(Tableau25[[#This Row],[Date de signature]]),"",UPPER(TEXT(Tableau25[[#This Row],[Date de signature]],"mmm")))</f>
        <v>JANV</v>
      </c>
      <c r="D1088" s="62">
        <f>'2. Termes '!C1110</f>
        <v>0</v>
      </c>
      <c r="E1088" s="82">
        <f>'2. Termes '!F1110</f>
        <v>0</v>
      </c>
      <c r="F1088" s="63">
        <f>'2. Termes '!G1110</f>
        <v>0</v>
      </c>
      <c r="G1088" s="80">
        <f>'2. Termes '!H1110</f>
        <v>0</v>
      </c>
      <c r="H1088" s="80">
        <f>'2. Termes '!I1110</f>
        <v>0</v>
      </c>
      <c r="I1088" s="64">
        <f>'2. Termes '!J1110</f>
        <v>0</v>
      </c>
      <c r="J1088" s="65">
        <f>'2. Termes '!U1110</f>
        <v>0</v>
      </c>
      <c r="K1088" s="70">
        <f>'2. Termes '!V1110</f>
        <v>0</v>
      </c>
      <c r="L1088" s="66">
        <f>'2. Termes '!W1110</f>
        <v>0</v>
      </c>
      <c r="M1088" s="66">
        <f>'2. Termes '!Z1110</f>
        <v>0</v>
      </c>
      <c r="N1088" s="67">
        <f>'2. Termes '!AC1110</f>
        <v>0</v>
      </c>
      <c r="O1088" s="81">
        <f>'2. Termes '!AJ1110</f>
        <v>0</v>
      </c>
      <c r="P1088" s="72">
        <f>'2. Termes '!AK1110</f>
        <v>0</v>
      </c>
      <c r="Q1088" s="71">
        <f>'2. Termes '!AL1110</f>
        <v>0</v>
      </c>
      <c r="R1088" s="158">
        <f>'2. Termes '!AG1110</f>
        <v>0</v>
      </c>
    </row>
    <row r="1089" spans="2:18" ht="25" customHeight="1" x14ac:dyDescent="0.35">
      <c r="B1089" s="180" t="str">
        <f>IF(ISBLANK(Tableau25[[#This Row],[Date de signature]]),"",UPPER(TEXT(Tableau25[[#This Row],[Date de signature]],"AAAA")))</f>
        <v>1900</v>
      </c>
      <c r="C1089" s="180" t="str">
        <f>IF(ISBLANK(Tableau25[[#This Row],[Date de signature]]),"",UPPER(TEXT(Tableau25[[#This Row],[Date de signature]],"mmm")))</f>
        <v>JANV</v>
      </c>
      <c r="D1089" s="62">
        <f>'2. Termes '!C1111</f>
        <v>0</v>
      </c>
      <c r="E1089" s="82">
        <f>'2. Termes '!F1111</f>
        <v>0</v>
      </c>
      <c r="F1089" s="63">
        <f>'2. Termes '!G1111</f>
        <v>0</v>
      </c>
      <c r="G1089" s="80">
        <f>'2. Termes '!H1111</f>
        <v>0</v>
      </c>
      <c r="H1089" s="80">
        <f>'2. Termes '!I1111</f>
        <v>0</v>
      </c>
      <c r="I1089" s="64">
        <f>'2. Termes '!J1111</f>
        <v>0</v>
      </c>
      <c r="J1089" s="65">
        <f>'2. Termes '!U1111</f>
        <v>0</v>
      </c>
      <c r="K1089" s="70">
        <f>'2. Termes '!V1111</f>
        <v>0</v>
      </c>
      <c r="L1089" s="66">
        <f>'2. Termes '!W1111</f>
        <v>0</v>
      </c>
      <c r="M1089" s="66">
        <f>'2. Termes '!Z1111</f>
        <v>0</v>
      </c>
      <c r="N1089" s="67">
        <f>'2. Termes '!AC1111</f>
        <v>0</v>
      </c>
      <c r="O1089" s="81">
        <f>'2. Termes '!AJ1111</f>
        <v>0</v>
      </c>
      <c r="P1089" s="72">
        <f>'2. Termes '!AK1111</f>
        <v>0</v>
      </c>
      <c r="Q1089" s="71">
        <f>'2. Termes '!AL1111</f>
        <v>0</v>
      </c>
      <c r="R1089" s="158">
        <f>'2. Termes '!AG1111</f>
        <v>0</v>
      </c>
    </row>
    <row r="1090" spans="2:18" ht="25" customHeight="1" x14ac:dyDescent="0.35">
      <c r="B1090" s="180" t="str">
        <f>IF(ISBLANK(Tableau25[[#This Row],[Date de signature]]),"",UPPER(TEXT(Tableau25[[#This Row],[Date de signature]],"AAAA")))</f>
        <v>1900</v>
      </c>
      <c r="C1090" s="180" t="str">
        <f>IF(ISBLANK(Tableau25[[#This Row],[Date de signature]]),"",UPPER(TEXT(Tableau25[[#This Row],[Date de signature]],"mmm")))</f>
        <v>JANV</v>
      </c>
      <c r="D1090" s="62">
        <f>'2. Termes '!C1112</f>
        <v>0</v>
      </c>
      <c r="E1090" s="82">
        <f>'2. Termes '!F1112</f>
        <v>0</v>
      </c>
      <c r="F1090" s="63">
        <f>'2. Termes '!G1112</f>
        <v>0</v>
      </c>
      <c r="G1090" s="80">
        <f>'2. Termes '!H1112</f>
        <v>0</v>
      </c>
      <c r="H1090" s="80">
        <f>'2. Termes '!I1112</f>
        <v>0</v>
      </c>
      <c r="I1090" s="64">
        <f>'2. Termes '!J1112</f>
        <v>0</v>
      </c>
      <c r="J1090" s="65">
        <f>'2. Termes '!U1112</f>
        <v>0</v>
      </c>
      <c r="K1090" s="70">
        <f>'2. Termes '!V1112</f>
        <v>0</v>
      </c>
      <c r="L1090" s="66">
        <f>'2. Termes '!W1112</f>
        <v>0</v>
      </c>
      <c r="M1090" s="66">
        <f>'2. Termes '!Z1112</f>
        <v>0</v>
      </c>
      <c r="N1090" s="67">
        <f>'2. Termes '!AC1112</f>
        <v>0</v>
      </c>
      <c r="O1090" s="81">
        <f>'2. Termes '!AJ1112</f>
        <v>0</v>
      </c>
      <c r="P1090" s="72">
        <f>'2. Termes '!AK1112</f>
        <v>0</v>
      </c>
      <c r="Q1090" s="71">
        <f>'2. Termes '!AL1112</f>
        <v>0</v>
      </c>
      <c r="R1090" s="158">
        <f>'2. Termes '!AG1112</f>
        <v>0</v>
      </c>
    </row>
    <row r="1091" spans="2:18" ht="25" customHeight="1" x14ac:dyDescent="0.35">
      <c r="B1091" s="180" t="str">
        <f>IF(ISBLANK(Tableau25[[#This Row],[Date de signature]]),"",UPPER(TEXT(Tableau25[[#This Row],[Date de signature]],"AAAA")))</f>
        <v>1900</v>
      </c>
      <c r="C1091" s="180" t="str">
        <f>IF(ISBLANK(Tableau25[[#This Row],[Date de signature]]),"",UPPER(TEXT(Tableau25[[#This Row],[Date de signature]],"mmm")))</f>
        <v>JANV</v>
      </c>
      <c r="D1091" s="62">
        <f>'2. Termes '!C1113</f>
        <v>0</v>
      </c>
      <c r="E1091" s="82">
        <f>'2. Termes '!F1113</f>
        <v>0</v>
      </c>
      <c r="F1091" s="63">
        <f>'2. Termes '!G1113</f>
        <v>0</v>
      </c>
      <c r="G1091" s="80">
        <f>'2. Termes '!H1113</f>
        <v>0</v>
      </c>
      <c r="H1091" s="80">
        <f>'2. Termes '!I1113</f>
        <v>0</v>
      </c>
      <c r="I1091" s="64">
        <f>'2. Termes '!J1113</f>
        <v>0</v>
      </c>
      <c r="J1091" s="65">
        <f>'2. Termes '!U1113</f>
        <v>0</v>
      </c>
      <c r="K1091" s="70">
        <f>'2. Termes '!V1113</f>
        <v>0</v>
      </c>
      <c r="L1091" s="66">
        <f>'2. Termes '!W1113</f>
        <v>0</v>
      </c>
      <c r="M1091" s="66">
        <f>'2. Termes '!Z1113</f>
        <v>0</v>
      </c>
      <c r="N1091" s="67">
        <f>'2. Termes '!AC1113</f>
        <v>0</v>
      </c>
      <c r="O1091" s="81">
        <f>'2. Termes '!AJ1113</f>
        <v>0</v>
      </c>
      <c r="P1091" s="72">
        <f>'2. Termes '!AK1113</f>
        <v>0</v>
      </c>
      <c r="Q1091" s="71">
        <f>'2. Termes '!AL1113</f>
        <v>0</v>
      </c>
      <c r="R1091" s="158">
        <f>'2. Termes '!AG1113</f>
        <v>0</v>
      </c>
    </row>
    <row r="1092" spans="2:18" ht="25" customHeight="1" x14ac:dyDescent="0.35">
      <c r="B1092" s="180" t="str">
        <f>IF(ISBLANK(Tableau25[[#This Row],[Date de signature]]),"",UPPER(TEXT(Tableau25[[#This Row],[Date de signature]],"AAAA")))</f>
        <v>1900</v>
      </c>
      <c r="C1092" s="180" t="str">
        <f>IF(ISBLANK(Tableau25[[#This Row],[Date de signature]]),"",UPPER(TEXT(Tableau25[[#This Row],[Date de signature]],"mmm")))</f>
        <v>JANV</v>
      </c>
      <c r="D1092" s="62">
        <f>'2. Termes '!C1114</f>
        <v>0</v>
      </c>
      <c r="E1092" s="82">
        <f>'2. Termes '!F1114</f>
        <v>0</v>
      </c>
      <c r="F1092" s="63">
        <f>'2. Termes '!G1114</f>
        <v>0</v>
      </c>
      <c r="G1092" s="80">
        <f>'2. Termes '!H1114</f>
        <v>0</v>
      </c>
      <c r="H1092" s="80">
        <f>'2. Termes '!I1114</f>
        <v>0</v>
      </c>
      <c r="I1092" s="64">
        <f>'2. Termes '!J1114</f>
        <v>0</v>
      </c>
      <c r="J1092" s="65">
        <f>'2. Termes '!U1114</f>
        <v>0</v>
      </c>
      <c r="K1092" s="70">
        <f>'2. Termes '!V1114</f>
        <v>0</v>
      </c>
      <c r="L1092" s="66">
        <f>'2. Termes '!W1114</f>
        <v>0</v>
      </c>
      <c r="M1092" s="66">
        <f>'2. Termes '!Z1114</f>
        <v>0</v>
      </c>
      <c r="N1092" s="67">
        <f>'2. Termes '!AC1114</f>
        <v>0</v>
      </c>
      <c r="O1092" s="81">
        <f>'2. Termes '!AJ1114</f>
        <v>0</v>
      </c>
      <c r="P1092" s="72">
        <f>'2. Termes '!AK1114</f>
        <v>0</v>
      </c>
      <c r="Q1092" s="71">
        <f>'2. Termes '!AL1114</f>
        <v>0</v>
      </c>
      <c r="R1092" s="158">
        <f>'2. Termes '!AG1114</f>
        <v>0</v>
      </c>
    </row>
    <row r="1093" spans="2:18" ht="25" customHeight="1" x14ac:dyDescent="0.35">
      <c r="B1093" s="183" t="str">
        <f>IF(ISBLANK(Tableau25[[#This Row],[Date de signature]]),"",UPPER(TEXT(Tableau25[[#This Row],[Date de signature]],"AAAA")))</f>
        <v>1900</v>
      </c>
      <c r="C1093" s="183" t="str">
        <f>IF(ISBLANK(Tableau25[[#This Row],[Date de signature]]),"",UPPER(TEXT(Tableau25[[#This Row],[Date de signature]],"mmm")))</f>
        <v>JANV</v>
      </c>
      <c r="D1093" s="62">
        <f>'2. Termes '!C1115</f>
        <v>0</v>
      </c>
      <c r="E1093" s="82">
        <f>'2. Termes '!F1115</f>
        <v>0</v>
      </c>
      <c r="F1093" s="63">
        <f>'2. Termes '!G1115</f>
        <v>0</v>
      </c>
      <c r="G1093" s="80">
        <f>'2. Termes '!H1115</f>
        <v>0</v>
      </c>
      <c r="H1093" s="80">
        <f>'2. Termes '!I1115</f>
        <v>0</v>
      </c>
      <c r="I1093" s="64">
        <f>'2. Termes '!J1115</f>
        <v>0</v>
      </c>
      <c r="J1093" s="65">
        <f>'2. Termes '!U1115</f>
        <v>0</v>
      </c>
      <c r="K1093" s="70">
        <f>'2. Termes '!V1115</f>
        <v>0</v>
      </c>
      <c r="L1093" s="66">
        <f>'2. Termes '!W1115</f>
        <v>0</v>
      </c>
      <c r="M1093" s="66">
        <f>'2. Termes '!Z1115</f>
        <v>0</v>
      </c>
      <c r="N1093" s="67">
        <f>'2. Termes '!AC1115</f>
        <v>0</v>
      </c>
      <c r="O1093" s="81">
        <f>'2. Termes '!AJ1115</f>
        <v>0</v>
      </c>
      <c r="P1093" s="72">
        <f>'2. Termes '!AK1115</f>
        <v>0</v>
      </c>
      <c r="Q1093" s="71">
        <f>'2. Termes '!AL1115</f>
        <v>0</v>
      </c>
      <c r="R1093" s="158">
        <f>'2. Termes '!AG1115</f>
        <v>0</v>
      </c>
    </row>
    <row r="1094" spans="2:18" ht="25" customHeight="1" x14ac:dyDescent="0.35">
      <c r="B1094" s="180" t="str">
        <f>IF(ISBLANK(Tableau25[[#This Row],[Date de signature]]),"",UPPER(TEXT(Tableau25[[#This Row],[Date de signature]],"AAAA")))</f>
        <v>1900</v>
      </c>
      <c r="C1094" s="180" t="str">
        <f>IF(ISBLANK(Tableau25[[#This Row],[Date de signature]]),"",UPPER(TEXT(Tableau25[[#This Row],[Date de signature]],"mmm")))</f>
        <v>JANV</v>
      </c>
      <c r="D1094" s="62">
        <f>'2. Termes '!C1116</f>
        <v>0</v>
      </c>
      <c r="E1094" s="82">
        <f>'2. Termes '!F1116</f>
        <v>0</v>
      </c>
      <c r="F1094" s="63">
        <f>'2. Termes '!G1116</f>
        <v>0</v>
      </c>
      <c r="G1094" s="80">
        <f>'2. Termes '!H1116</f>
        <v>0</v>
      </c>
      <c r="H1094" s="80">
        <f>'2. Termes '!I1116</f>
        <v>0</v>
      </c>
      <c r="I1094" s="64">
        <f>'2. Termes '!J1116</f>
        <v>0</v>
      </c>
      <c r="J1094" s="65">
        <f>'2. Termes '!U1116</f>
        <v>0</v>
      </c>
      <c r="K1094" s="70">
        <f>'2. Termes '!V1116</f>
        <v>0</v>
      </c>
      <c r="L1094" s="66">
        <f>'2. Termes '!W1116</f>
        <v>0</v>
      </c>
      <c r="M1094" s="66">
        <f>'2. Termes '!Z1116</f>
        <v>0</v>
      </c>
      <c r="N1094" s="67">
        <f>'2. Termes '!AC1116</f>
        <v>0</v>
      </c>
      <c r="O1094" s="81">
        <f>'2. Termes '!AJ1116</f>
        <v>0</v>
      </c>
      <c r="P1094" s="72">
        <f>'2. Termes '!AK1116</f>
        <v>0</v>
      </c>
      <c r="Q1094" s="71">
        <f>'2. Termes '!AL1116</f>
        <v>0</v>
      </c>
      <c r="R1094" s="158">
        <f>'2. Termes '!AG1116</f>
        <v>0</v>
      </c>
    </row>
    <row r="1095" spans="2:18" ht="25" customHeight="1" x14ac:dyDescent="0.35">
      <c r="B1095" s="180" t="str">
        <f>IF(ISBLANK(Tableau25[[#This Row],[Date de signature]]),"",UPPER(TEXT(Tableau25[[#This Row],[Date de signature]],"AAAA")))</f>
        <v>1900</v>
      </c>
      <c r="C1095" s="180" t="str">
        <f>IF(ISBLANK(Tableau25[[#This Row],[Date de signature]]),"",UPPER(TEXT(Tableau25[[#This Row],[Date de signature]],"mmm")))</f>
        <v>JANV</v>
      </c>
      <c r="D1095" s="62">
        <f>'2. Termes '!C1117</f>
        <v>0</v>
      </c>
      <c r="E1095" s="82">
        <f>'2. Termes '!F1117</f>
        <v>0</v>
      </c>
      <c r="F1095" s="63">
        <f>'2. Termes '!G1117</f>
        <v>0</v>
      </c>
      <c r="G1095" s="80">
        <f>'2. Termes '!H1117</f>
        <v>0</v>
      </c>
      <c r="H1095" s="80">
        <f>'2. Termes '!I1117</f>
        <v>0</v>
      </c>
      <c r="I1095" s="64">
        <f>'2. Termes '!J1117</f>
        <v>0</v>
      </c>
      <c r="J1095" s="65">
        <f>'2. Termes '!U1117</f>
        <v>0</v>
      </c>
      <c r="K1095" s="70">
        <f>'2. Termes '!V1117</f>
        <v>0</v>
      </c>
      <c r="L1095" s="66">
        <f>'2. Termes '!W1117</f>
        <v>0</v>
      </c>
      <c r="M1095" s="66">
        <f>'2. Termes '!Z1117</f>
        <v>0</v>
      </c>
      <c r="N1095" s="67">
        <f>'2. Termes '!AC1117</f>
        <v>0</v>
      </c>
      <c r="O1095" s="81">
        <f>'2. Termes '!AJ1117</f>
        <v>0</v>
      </c>
      <c r="P1095" s="72">
        <f>'2. Termes '!AK1117</f>
        <v>0</v>
      </c>
      <c r="Q1095" s="71">
        <f>'2. Termes '!AL1117</f>
        <v>0</v>
      </c>
      <c r="R1095" s="158">
        <f>'2. Termes '!AG1117</f>
        <v>0</v>
      </c>
    </row>
    <row r="1096" spans="2:18" ht="25" customHeight="1" x14ac:dyDescent="0.35">
      <c r="B1096" s="180" t="str">
        <f>IF(ISBLANK(Tableau25[[#This Row],[Date de signature]]),"",UPPER(TEXT(Tableau25[[#This Row],[Date de signature]],"AAAA")))</f>
        <v>1900</v>
      </c>
      <c r="C1096" s="180" t="str">
        <f>IF(ISBLANK(Tableau25[[#This Row],[Date de signature]]),"",UPPER(TEXT(Tableau25[[#This Row],[Date de signature]],"mmm")))</f>
        <v>JANV</v>
      </c>
      <c r="D1096" s="62">
        <f>'2. Termes '!C1118</f>
        <v>0</v>
      </c>
      <c r="E1096" s="82">
        <f>'2. Termes '!F1118</f>
        <v>0</v>
      </c>
      <c r="F1096" s="63">
        <f>'2. Termes '!G1118</f>
        <v>0</v>
      </c>
      <c r="G1096" s="80">
        <f>'2. Termes '!H1118</f>
        <v>0</v>
      </c>
      <c r="H1096" s="80">
        <f>'2. Termes '!I1118</f>
        <v>0</v>
      </c>
      <c r="I1096" s="64">
        <f>'2. Termes '!J1118</f>
        <v>0</v>
      </c>
      <c r="J1096" s="65">
        <f>'2. Termes '!U1118</f>
        <v>0</v>
      </c>
      <c r="K1096" s="70">
        <f>'2. Termes '!V1118</f>
        <v>0</v>
      </c>
      <c r="L1096" s="66">
        <f>'2. Termes '!W1118</f>
        <v>0</v>
      </c>
      <c r="M1096" s="66">
        <f>'2. Termes '!Z1118</f>
        <v>0</v>
      </c>
      <c r="N1096" s="67">
        <f>'2. Termes '!AC1118</f>
        <v>0</v>
      </c>
      <c r="O1096" s="81">
        <f>'2. Termes '!AJ1118</f>
        <v>0</v>
      </c>
      <c r="P1096" s="72">
        <f>'2. Termes '!AK1118</f>
        <v>0</v>
      </c>
      <c r="Q1096" s="71">
        <f>'2. Termes '!AL1118</f>
        <v>0</v>
      </c>
      <c r="R1096" s="158">
        <f>'2. Termes '!AG1118</f>
        <v>0</v>
      </c>
    </row>
    <row r="1097" spans="2:18" ht="25" customHeight="1" x14ac:dyDescent="0.35">
      <c r="B1097" s="180" t="str">
        <f>IF(ISBLANK(Tableau25[[#This Row],[Date de signature]]),"",UPPER(TEXT(Tableau25[[#This Row],[Date de signature]],"AAAA")))</f>
        <v>1900</v>
      </c>
      <c r="C1097" s="180" t="str">
        <f>IF(ISBLANK(Tableau25[[#This Row],[Date de signature]]),"",UPPER(TEXT(Tableau25[[#This Row],[Date de signature]],"mmm")))</f>
        <v>JANV</v>
      </c>
      <c r="D1097" s="62">
        <f>'2. Termes '!C1119</f>
        <v>0</v>
      </c>
      <c r="E1097" s="82">
        <f>'2. Termes '!F1119</f>
        <v>0</v>
      </c>
      <c r="F1097" s="63">
        <f>'2. Termes '!G1119</f>
        <v>0</v>
      </c>
      <c r="G1097" s="80">
        <f>'2. Termes '!H1119</f>
        <v>0</v>
      </c>
      <c r="H1097" s="80">
        <f>'2. Termes '!I1119</f>
        <v>0</v>
      </c>
      <c r="I1097" s="64">
        <f>'2. Termes '!J1119</f>
        <v>0</v>
      </c>
      <c r="J1097" s="65">
        <f>'2. Termes '!U1119</f>
        <v>0</v>
      </c>
      <c r="K1097" s="70">
        <f>'2. Termes '!V1119</f>
        <v>0</v>
      </c>
      <c r="L1097" s="66">
        <f>'2. Termes '!W1119</f>
        <v>0</v>
      </c>
      <c r="M1097" s="66">
        <f>'2. Termes '!Z1119</f>
        <v>0</v>
      </c>
      <c r="N1097" s="67">
        <f>'2. Termes '!AC1119</f>
        <v>0</v>
      </c>
      <c r="O1097" s="81">
        <f>'2. Termes '!AJ1119</f>
        <v>0</v>
      </c>
      <c r="P1097" s="72">
        <f>'2. Termes '!AK1119</f>
        <v>0</v>
      </c>
      <c r="Q1097" s="71">
        <f>'2. Termes '!AL1119</f>
        <v>0</v>
      </c>
      <c r="R1097" s="158">
        <f>'2. Termes '!AG1119</f>
        <v>0</v>
      </c>
    </row>
    <row r="1098" spans="2:18" ht="25" customHeight="1" x14ac:dyDescent="0.35">
      <c r="B1098" s="180" t="str">
        <f>IF(ISBLANK(Tableau25[[#This Row],[Date de signature]]),"",UPPER(TEXT(Tableau25[[#This Row],[Date de signature]],"AAAA")))</f>
        <v>1900</v>
      </c>
      <c r="C1098" s="180" t="str">
        <f>IF(ISBLANK(Tableau25[[#This Row],[Date de signature]]),"",UPPER(TEXT(Tableau25[[#This Row],[Date de signature]],"mmm")))</f>
        <v>JANV</v>
      </c>
      <c r="D1098" s="62">
        <f>'2. Termes '!C1120</f>
        <v>0</v>
      </c>
      <c r="E1098" s="82">
        <f>'2. Termes '!F1120</f>
        <v>0</v>
      </c>
      <c r="F1098" s="63">
        <f>'2. Termes '!G1120</f>
        <v>0</v>
      </c>
      <c r="G1098" s="80">
        <f>'2. Termes '!H1120</f>
        <v>0</v>
      </c>
      <c r="H1098" s="80">
        <f>'2. Termes '!I1120</f>
        <v>0</v>
      </c>
      <c r="I1098" s="64">
        <f>'2. Termes '!J1120</f>
        <v>0</v>
      </c>
      <c r="J1098" s="65">
        <f>'2. Termes '!U1120</f>
        <v>0</v>
      </c>
      <c r="K1098" s="70">
        <f>'2. Termes '!V1120</f>
        <v>0</v>
      </c>
      <c r="L1098" s="66">
        <f>'2. Termes '!W1120</f>
        <v>0</v>
      </c>
      <c r="M1098" s="66">
        <f>'2. Termes '!Z1120</f>
        <v>0</v>
      </c>
      <c r="N1098" s="67">
        <f>'2. Termes '!AC1120</f>
        <v>0</v>
      </c>
      <c r="O1098" s="81">
        <f>'2. Termes '!AJ1120</f>
        <v>0</v>
      </c>
      <c r="P1098" s="72">
        <f>'2. Termes '!AK1120</f>
        <v>0</v>
      </c>
      <c r="Q1098" s="71">
        <f>'2. Termes '!AL1120</f>
        <v>0</v>
      </c>
      <c r="R1098" s="158">
        <f>'2. Termes '!AG1120</f>
        <v>0</v>
      </c>
    </row>
    <row r="1099" spans="2:18" ht="25" customHeight="1" x14ac:dyDescent="0.35">
      <c r="B1099" s="180" t="str">
        <f>IF(ISBLANK(Tableau25[[#This Row],[Date de signature]]),"",UPPER(TEXT(Tableau25[[#This Row],[Date de signature]],"AAAA")))</f>
        <v>1900</v>
      </c>
      <c r="C1099" s="180" t="str">
        <f>IF(ISBLANK(Tableau25[[#This Row],[Date de signature]]),"",UPPER(TEXT(Tableau25[[#This Row],[Date de signature]],"mmm")))</f>
        <v>JANV</v>
      </c>
      <c r="D1099" s="62">
        <f>'2. Termes '!C1121</f>
        <v>0</v>
      </c>
      <c r="E1099" s="82">
        <f>'2. Termes '!F1121</f>
        <v>0</v>
      </c>
      <c r="F1099" s="63">
        <f>'2. Termes '!G1121</f>
        <v>0</v>
      </c>
      <c r="G1099" s="80">
        <f>'2. Termes '!H1121</f>
        <v>0</v>
      </c>
      <c r="H1099" s="80">
        <f>'2. Termes '!I1121</f>
        <v>0</v>
      </c>
      <c r="I1099" s="64">
        <f>'2. Termes '!J1121</f>
        <v>0</v>
      </c>
      <c r="J1099" s="65">
        <f>'2. Termes '!U1121</f>
        <v>0</v>
      </c>
      <c r="K1099" s="70">
        <f>'2. Termes '!V1121</f>
        <v>0</v>
      </c>
      <c r="L1099" s="66">
        <f>'2. Termes '!W1121</f>
        <v>0</v>
      </c>
      <c r="M1099" s="66">
        <f>'2. Termes '!Z1121</f>
        <v>0</v>
      </c>
      <c r="N1099" s="67">
        <f>'2. Termes '!AC1121</f>
        <v>0</v>
      </c>
      <c r="O1099" s="81">
        <f>'2. Termes '!AJ1121</f>
        <v>0</v>
      </c>
      <c r="P1099" s="72">
        <f>'2. Termes '!AK1121</f>
        <v>0</v>
      </c>
      <c r="Q1099" s="71">
        <f>'2. Termes '!AL1121</f>
        <v>0</v>
      </c>
      <c r="R1099" s="158">
        <f>'2. Termes '!AG1121</f>
        <v>0</v>
      </c>
    </row>
    <row r="1100" spans="2:18" ht="25" customHeight="1" x14ac:dyDescent="0.35">
      <c r="B1100" s="180" t="str">
        <f>IF(ISBLANK(Tableau25[[#This Row],[Date de signature]]),"",UPPER(TEXT(Tableau25[[#This Row],[Date de signature]],"AAAA")))</f>
        <v>1900</v>
      </c>
      <c r="C1100" s="180" t="str">
        <f>IF(ISBLANK(Tableau25[[#This Row],[Date de signature]]),"",UPPER(TEXT(Tableau25[[#This Row],[Date de signature]],"mmm")))</f>
        <v>JANV</v>
      </c>
      <c r="D1100" s="62">
        <f>'2. Termes '!C1122</f>
        <v>0</v>
      </c>
      <c r="E1100" s="82">
        <f>'2. Termes '!F1122</f>
        <v>0</v>
      </c>
      <c r="F1100" s="63">
        <f>'2. Termes '!G1122</f>
        <v>0</v>
      </c>
      <c r="G1100" s="80">
        <f>'2. Termes '!H1122</f>
        <v>0</v>
      </c>
      <c r="H1100" s="80">
        <f>'2. Termes '!I1122</f>
        <v>0</v>
      </c>
      <c r="I1100" s="64">
        <f>'2. Termes '!J1122</f>
        <v>0</v>
      </c>
      <c r="J1100" s="65">
        <f>'2. Termes '!U1122</f>
        <v>0</v>
      </c>
      <c r="K1100" s="70">
        <f>'2. Termes '!V1122</f>
        <v>0</v>
      </c>
      <c r="L1100" s="66">
        <f>'2. Termes '!W1122</f>
        <v>0</v>
      </c>
      <c r="M1100" s="66">
        <f>'2. Termes '!Z1122</f>
        <v>0</v>
      </c>
      <c r="N1100" s="67">
        <f>'2. Termes '!AC1122</f>
        <v>0</v>
      </c>
      <c r="O1100" s="81">
        <f>'2. Termes '!AJ1122</f>
        <v>0</v>
      </c>
      <c r="P1100" s="72">
        <f>'2. Termes '!AK1122</f>
        <v>0</v>
      </c>
      <c r="Q1100" s="71">
        <f>'2. Termes '!AL1122</f>
        <v>0</v>
      </c>
      <c r="R1100" s="158">
        <f>'2. Termes '!AG1122</f>
        <v>0</v>
      </c>
    </row>
    <row r="1101" spans="2:18" ht="25" customHeight="1" x14ac:dyDescent="0.35">
      <c r="B1101" s="180" t="str">
        <f>IF(ISBLANK(Tableau25[[#This Row],[Date de signature]]),"",UPPER(TEXT(Tableau25[[#This Row],[Date de signature]],"AAAA")))</f>
        <v>1900</v>
      </c>
      <c r="C1101" s="180" t="str">
        <f>IF(ISBLANK(Tableau25[[#This Row],[Date de signature]]),"",UPPER(TEXT(Tableau25[[#This Row],[Date de signature]],"mmm")))</f>
        <v>JANV</v>
      </c>
      <c r="D1101" s="62">
        <f>'2. Termes '!C1123</f>
        <v>0</v>
      </c>
      <c r="E1101" s="82">
        <f>'2. Termes '!F1123</f>
        <v>0</v>
      </c>
      <c r="F1101" s="63">
        <f>'2. Termes '!G1123</f>
        <v>0</v>
      </c>
      <c r="G1101" s="80">
        <f>'2. Termes '!H1123</f>
        <v>0</v>
      </c>
      <c r="H1101" s="80">
        <f>'2. Termes '!I1123</f>
        <v>0</v>
      </c>
      <c r="I1101" s="64">
        <f>'2. Termes '!J1123</f>
        <v>0</v>
      </c>
      <c r="J1101" s="65">
        <f>'2. Termes '!U1123</f>
        <v>0</v>
      </c>
      <c r="K1101" s="70">
        <f>'2. Termes '!V1123</f>
        <v>0</v>
      </c>
      <c r="L1101" s="66">
        <f>'2. Termes '!W1123</f>
        <v>0</v>
      </c>
      <c r="M1101" s="66">
        <f>'2. Termes '!Z1123</f>
        <v>0</v>
      </c>
      <c r="N1101" s="67">
        <f>'2. Termes '!AC1123</f>
        <v>0</v>
      </c>
      <c r="O1101" s="81">
        <f>'2. Termes '!AJ1123</f>
        <v>0</v>
      </c>
      <c r="P1101" s="72">
        <f>'2. Termes '!AK1123</f>
        <v>0</v>
      </c>
      <c r="Q1101" s="71">
        <f>'2. Termes '!AL1123</f>
        <v>0</v>
      </c>
      <c r="R1101" s="158">
        <f>'2. Termes '!AG1123</f>
        <v>0</v>
      </c>
    </row>
    <row r="1102" spans="2:18" ht="25" customHeight="1" x14ac:dyDescent="0.35">
      <c r="B1102" s="180" t="str">
        <f>IF(ISBLANK(Tableau25[[#This Row],[Date de signature]]),"",UPPER(TEXT(Tableau25[[#This Row],[Date de signature]],"AAAA")))</f>
        <v>1900</v>
      </c>
      <c r="C1102" s="180" t="str">
        <f>IF(ISBLANK(Tableau25[[#This Row],[Date de signature]]),"",UPPER(TEXT(Tableau25[[#This Row],[Date de signature]],"mmm")))</f>
        <v>JANV</v>
      </c>
      <c r="D1102" s="62">
        <f>'2. Termes '!C1124</f>
        <v>0</v>
      </c>
      <c r="E1102" s="82">
        <f>'2. Termes '!F1124</f>
        <v>0</v>
      </c>
      <c r="F1102" s="63">
        <f>'2. Termes '!G1124</f>
        <v>0</v>
      </c>
      <c r="G1102" s="80">
        <f>'2. Termes '!H1124</f>
        <v>0</v>
      </c>
      <c r="H1102" s="80">
        <f>'2. Termes '!I1124</f>
        <v>0</v>
      </c>
      <c r="I1102" s="64">
        <f>'2. Termes '!J1124</f>
        <v>0</v>
      </c>
      <c r="J1102" s="65">
        <f>'2. Termes '!U1124</f>
        <v>0</v>
      </c>
      <c r="K1102" s="70">
        <f>'2. Termes '!V1124</f>
        <v>0</v>
      </c>
      <c r="L1102" s="66">
        <f>'2. Termes '!W1124</f>
        <v>0</v>
      </c>
      <c r="M1102" s="66">
        <f>'2. Termes '!Z1124</f>
        <v>0</v>
      </c>
      <c r="N1102" s="67">
        <f>'2. Termes '!AC1124</f>
        <v>0</v>
      </c>
      <c r="O1102" s="81">
        <f>'2. Termes '!AJ1124</f>
        <v>0</v>
      </c>
      <c r="P1102" s="72">
        <f>'2. Termes '!AK1124</f>
        <v>0</v>
      </c>
      <c r="Q1102" s="71">
        <f>'2. Termes '!AL1124</f>
        <v>0</v>
      </c>
      <c r="R1102" s="158">
        <f>'2. Termes '!AG1124</f>
        <v>0</v>
      </c>
    </row>
    <row r="1103" spans="2:18" ht="25" customHeight="1" x14ac:dyDescent="0.35">
      <c r="B1103" s="180" t="str">
        <f>IF(ISBLANK(Tableau25[[#This Row],[Date de signature]]),"",UPPER(TEXT(Tableau25[[#This Row],[Date de signature]],"AAAA")))</f>
        <v>1900</v>
      </c>
      <c r="C1103" s="180" t="str">
        <f>IF(ISBLANK(Tableau25[[#This Row],[Date de signature]]),"",UPPER(TEXT(Tableau25[[#This Row],[Date de signature]],"mmm")))</f>
        <v>JANV</v>
      </c>
      <c r="D1103" s="62">
        <f>'2. Termes '!C1125</f>
        <v>0</v>
      </c>
      <c r="E1103" s="82">
        <f>'2. Termes '!F1125</f>
        <v>0</v>
      </c>
      <c r="F1103" s="63">
        <f>'2. Termes '!G1125</f>
        <v>0</v>
      </c>
      <c r="G1103" s="80">
        <f>'2. Termes '!H1125</f>
        <v>0</v>
      </c>
      <c r="H1103" s="80">
        <f>'2. Termes '!I1125</f>
        <v>0</v>
      </c>
      <c r="I1103" s="64">
        <f>'2. Termes '!J1125</f>
        <v>0</v>
      </c>
      <c r="J1103" s="65">
        <f>'2. Termes '!U1125</f>
        <v>0</v>
      </c>
      <c r="K1103" s="70">
        <f>'2. Termes '!V1125</f>
        <v>0</v>
      </c>
      <c r="L1103" s="66">
        <f>'2. Termes '!W1125</f>
        <v>0</v>
      </c>
      <c r="M1103" s="66">
        <f>'2. Termes '!Z1125</f>
        <v>0</v>
      </c>
      <c r="N1103" s="67">
        <f>'2. Termes '!AC1125</f>
        <v>0</v>
      </c>
      <c r="O1103" s="81">
        <f>'2. Termes '!AJ1125</f>
        <v>0</v>
      </c>
      <c r="P1103" s="72">
        <f>'2. Termes '!AK1125</f>
        <v>0</v>
      </c>
      <c r="Q1103" s="71">
        <f>'2. Termes '!AL1125</f>
        <v>0</v>
      </c>
      <c r="R1103" s="158">
        <f>'2. Termes '!AG1125</f>
        <v>0</v>
      </c>
    </row>
    <row r="1104" spans="2:18" ht="25" customHeight="1" x14ac:dyDescent="0.35">
      <c r="B1104" s="180" t="str">
        <f>IF(ISBLANK(Tableau25[[#This Row],[Date de signature]]),"",UPPER(TEXT(Tableau25[[#This Row],[Date de signature]],"AAAA")))</f>
        <v>1900</v>
      </c>
      <c r="C1104" s="180" t="str">
        <f>IF(ISBLANK(Tableau25[[#This Row],[Date de signature]]),"",UPPER(TEXT(Tableau25[[#This Row],[Date de signature]],"mmm")))</f>
        <v>JANV</v>
      </c>
      <c r="D1104" s="62">
        <f>'2. Termes '!C1126</f>
        <v>0</v>
      </c>
      <c r="E1104" s="82">
        <f>'2. Termes '!F1126</f>
        <v>0</v>
      </c>
      <c r="F1104" s="63">
        <f>'2. Termes '!G1126</f>
        <v>0</v>
      </c>
      <c r="G1104" s="80">
        <f>'2. Termes '!H1126</f>
        <v>0</v>
      </c>
      <c r="H1104" s="80">
        <f>'2. Termes '!I1126</f>
        <v>0</v>
      </c>
      <c r="I1104" s="64">
        <f>'2. Termes '!J1126</f>
        <v>0</v>
      </c>
      <c r="J1104" s="65">
        <f>'2. Termes '!U1126</f>
        <v>0</v>
      </c>
      <c r="K1104" s="70">
        <f>'2. Termes '!V1126</f>
        <v>0</v>
      </c>
      <c r="L1104" s="66">
        <f>'2. Termes '!W1126</f>
        <v>0</v>
      </c>
      <c r="M1104" s="66">
        <f>'2. Termes '!Z1126</f>
        <v>0</v>
      </c>
      <c r="N1104" s="67">
        <f>'2. Termes '!AC1126</f>
        <v>0</v>
      </c>
      <c r="O1104" s="81">
        <f>'2. Termes '!AJ1126</f>
        <v>0</v>
      </c>
      <c r="P1104" s="72">
        <f>'2. Termes '!AK1126</f>
        <v>0</v>
      </c>
      <c r="Q1104" s="71">
        <f>'2. Termes '!AL1126</f>
        <v>0</v>
      </c>
      <c r="R1104" s="158">
        <f>'2. Termes '!AG1126</f>
        <v>0</v>
      </c>
    </row>
    <row r="1105" spans="2:18" ht="25" customHeight="1" x14ac:dyDescent="0.35">
      <c r="B1105" s="180" t="str">
        <f>IF(ISBLANK(Tableau25[[#This Row],[Date de signature]]),"",UPPER(TEXT(Tableau25[[#This Row],[Date de signature]],"AAAA")))</f>
        <v>1900</v>
      </c>
      <c r="C1105" s="180" t="str">
        <f>IF(ISBLANK(Tableau25[[#This Row],[Date de signature]]),"",UPPER(TEXT(Tableau25[[#This Row],[Date de signature]],"mmm")))</f>
        <v>JANV</v>
      </c>
      <c r="D1105" s="62">
        <f>'2. Termes '!C1127</f>
        <v>0</v>
      </c>
      <c r="E1105" s="82">
        <f>'2. Termes '!F1127</f>
        <v>0</v>
      </c>
      <c r="F1105" s="63">
        <f>'2. Termes '!G1127</f>
        <v>0</v>
      </c>
      <c r="G1105" s="80">
        <f>'2. Termes '!H1127</f>
        <v>0</v>
      </c>
      <c r="H1105" s="80">
        <f>'2. Termes '!I1127</f>
        <v>0</v>
      </c>
      <c r="I1105" s="64">
        <f>'2. Termes '!J1127</f>
        <v>0</v>
      </c>
      <c r="J1105" s="65">
        <f>'2. Termes '!U1127</f>
        <v>0</v>
      </c>
      <c r="K1105" s="70">
        <f>'2. Termes '!V1127</f>
        <v>0</v>
      </c>
      <c r="L1105" s="66">
        <f>'2. Termes '!W1127</f>
        <v>0</v>
      </c>
      <c r="M1105" s="66">
        <f>'2. Termes '!Z1127</f>
        <v>0</v>
      </c>
      <c r="N1105" s="67">
        <f>'2. Termes '!AC1127</f>
        <v>0</v>
      </c>
      <c r="O1105" s="81">
        <f>'2. Termes '!AJ1127</f>
        <v>0</v>
      </c>
      <c r="P1105" s="72">
        <f>'2. Termes '!AK1127</f>
        <v>0</v>
      </c>
      <c r="Q1105" s="71">
        <f>'2. Termes '!AL1127</f>
        <v>0</v>
      </c>
      <c r="R1105" s="158">
        <f>'2. Termes '!AG1127</f>
        <v>0</v>
      </c>
    </row>
    <row r="1106" spans="2:18" ht="25" customHeight="1" x14ac:dyDescent="0.35">
      <c r="B1106" s="180" t="str">
        <f>IF(ISBLANK(Tableau25[[#This Row],[Date de signature]]),"",UPPER(TEXT(Tableau25[[#This Row],[Date de signature]],"AAAA")))</f>
        <v>1900</v>
      </c>
      <c r="C1106" s="180" t="str">
        <f>IF(ISBLANK(Tableau25[[#This Row],[Date de signature]]),"",UPPER(TEXT(Tableau25[[#This Row],[Date de signature]],"mmm")))</f>
        <v>JANV</v>
      </c>
      <c r="D1106" s="62">
        <f>'2. Termes '!C1128</f>
        <v>0</v>
      </c>
      <c r="E1106" s="82">
        <f>'2. Termes '!F1128</f>
        <v>0</v>
      </c>
      <c r="F1106" s="63">
        <f>'2. Termes '!G1128</f>
        <v>0</v>
      </c>
      <c r="G1106" s="80">
        <f>'2. Termes '!H1128</f>
        <v>0</v>
      </c>
      <c r="H1106" s="80">
        <f>'2. Termes '!I1128</f>
        <v>0</v>
      </c>
      <c r="I1106" s="64">
        <f>'2. Termes '!J1128</f>
        <v>0</v>
      </c>
      <c r="J1106" s="65">
        <f>'2. Termes '!U1128</f>
        <v>0</v>
      </c>
      <c r="K1106" s="70">
        <f>'2. Termes '!V1128</f>
        <v>0</v>
      </c>
      <c r="L1106" s="66">
        <f>'2. Termes '!W1128</f>
        <v>0</v>
      </c>
      <c r="M1106" s="66">
        <f>'2. Termes '!Z1128</f>
        <v>0</v>
      </c>
      <c r="N1106" s="67">
        <f>'2. Termes '!AC1128</f>
        <v>0</v>
      </c>
      <c r="O1106" s="81">
        <f>'2. Termes '!AJ1128</f>
        <v>0</v>
      </c>
      <c r="P1106" s="72">
        <f>'2. Termes '!AK1128</f>
        <v>0</v>
      </c>
      <c r="Q1106" s="71">
        <f>'2. Termes '!AL1128</f>
        <v>0</v>
      </c>
      <c r="R1106" s="158">
        <f>'2. Termes '!AG1128</f>
        <v>0</v>
      </c>
    </row>
    <row r="1107" spans="2:18" ht="25" customHeight="1" x14ac:dyDescent="0.35">
      <c r="B1107" s="180" t="str">
        <f>IF(ISBLANK(Tableau25[[#This Row],[Date de signature]]),"",UPPER(TEXT(Tableau25[[#This Row],[Date de signature]],"AAAA")))</f>
        <v>1900</v>
      </c>
      <c r="C1107" s="180" t="str">
        <f>IF(ISBLANK(Tableau25[[#This Row],[Date de signature]]),"",UPPER(TEXT(Tableau25[[#This Row],[Date de signature]],"mmm")))</f>
        <v>JANV</v>
      </c>
      <c r="D1107" s="62">
        <f>'2. Termes '!C1129</f>
        <v>0</v>
      </c>
      <c r="E1107" s="82">
        <f>'2. Termes '!F1129</f>
        <v>0</v>
      </c>
      <c r="F1107" s="63">
        <f>'2. Termes '!G1129</f>
        <v>0</v>
      </c>
      <c r="G1107" s="80">
        <f>'2. Termes '!H1129</f>
        <v>0</v>
      </c>
      <c r="H1107" s="80">
        <f>'2. Termes '!I1129</f>
        <v>0</v>
      </c>
      <c r="I1107" s="64">
        <f>'2. Termes '!J1129</f>
        <v>0</v>
      </c>
      <c r="J1107" s="65">
        <f>'2. Termes '!U1129</f>
        <v>0</v>
      </c>
      <c r="K1107" s="70">
        <f>'2. Termes '!V1129</f>
        <v>0</v>
      </c>
      <c r="L1107" s="66">
        <f>'2. Termes '!W1129</f>
        <v>0</v>
      </c>
      <c r="M1107" s="66">
        <f>'2. Termes '!Z1129</f>
        <v>0</v>
      </c>
      <c r="N1107" s="67">
        <f>'2. Termes '!AC1129</f>
        <v>0</v>
      </c>
      <c r="O1107" s="81">
        <f>'2. Termes '!AJ1129</f>
        <v>0</v>
      </c>
      <c r="P1107" s="72">
        <f>'2. Termes '!AK1129</f>
        <v>0</v>
      </c>
      <c r="Q1107" s="71">
        <f>'2. Termes '!AL1129</f>
        <v>0</v>
      </c>
      <c r="R1107" s="158">
        <f>'2. Termes '!AG1129</f>
        <v>0</v>
      </c>
    </row>
    <row r="1108" spans="2:18" ht="25" customHeight="1" x14ac:dyDescent="0.35">
      <c r="B1108" s="180" t="str">
        <f>IF(ISBLANK(Tableau25[[#This Row],[Date de signature]]),"",UPPER(TEXT(Tableau25[[#This Row],[Date de signature]],"AAAA")))</f>
        <v>1900</v>
      </c>
      <c r="C1108" s="180" t="str">
        <f>IF(ISBLANK(Tableau25[[#This Row],[Date de signature]]),"",UPPER(TEXT(Tableau25[[#This Row],[Date de signature]],"mmm")))</f>
        <v>JANV</v>
      </c>
      <c r="D1108" s="62">
        <f>'2. Termes '!C1130</f>
        <v>0</v>
      </c>
      <c r="E1108" s="82">
        <f>'2. Termes '!F1130</f>
        <v>0</v>
      </c>
      <c r="F1108" s="63">
        <f>'2. Termes '!G1130</f>
        <v>0</v>
      </c>
      <c r="G1108" s="80">
        <f>'2. Termes '!H1130</f>
        <v>0</v>
      </c>
      <c r="H1108" s="80">
        <f>'2. Termes '!I1130</f>
        <v>0</v>
      </c>
      <c r="I1108" s="64">
        <f>'2. Termes '!J1130</f>
        <v>0</v>
      </c>
      <c r="J1108" s="65">
        <f>'2. Termes '!U1130</f>
        <v>0</v>
      </c>
      <c r="K1108" s="70">
        <f>'2. Termes '!V1130</f>
        <v>0</v>
      </c>
      <c r="L1108" s="66">
        <f>'2. Termes '!W1130</f>
        <v>0</v>
      </c>
      <c r="M1108" s="66">
        <f>'2. Termes '!Z1130</f>
        <v>0</v>
      </c>
      <c r="N1108" s="67">
        <f>'2. Termes '!AC1130</f>
        <v>0</v>
      </c>
      <c r="O1108" s="81">
        <f>'2. Termes '!AJ1130</f>
        <v>0</v>
      </c>
      <c r="P1108" s="72">
        <f>'2. Termes '!AK1130</f>
        <v>0</v>
      </c>
      <c r="Q1108" s="71">
        <f>'2. Termes '!AL1130</f>
        <v>0</v>
      </c>
      <c r="R1108" s="158">
        <f>'2. Termes '!AG1130</f>
        <v>0</v>
      </c>
    </row>
    <row r="1109" spans="2:18" ht="25" customHeight="1" x14ac:dyDescent="0.35">
      <c r="B1109" s="180" t="str">
        <f>IF(ISBLANK(Tableau25[[#This Row],[Date de signature]]),"",UPPER(TEXT(Tableau25[[#This Row],[Date de signature]],"AAAA")))</f>
        <v>1900</v>
      </c>
      <c r="C1109" s="180" t="str">
        <f>IF(ISBLANK(Tableau25[[#This Row],[Date de signature]]),"",UPPER(TEXT(Tableau25[[#This Row],[Date de signature]],"mmm")))</f>
        <v>JANV</v>
      </c>
      <c r="D1109" s="62">
        <f>'2. Termes '!C1131</f>
        <v>0</v>
      </c>
      <c r="E1109" s="82">
        <f>'2. Termes '!F1131</f>
        <v>0</v>
      </c>
      <c r="F1109" s="63">
        <f>'2. Termes '!G1131</f>
        <v>0</v>
      </c>
      <c r="G1109" s="80">
        <f>'2. Termes '!H1131</f>
        <v>0</v>
      </c>
      <c r="H1109" s="80">
        <f>'2. Termes '!I1131</f>
        <v>0</v>
      </c>
      <c r="I1109" s="64">
        <f>'2. Termes '!J1131</f>
        <v>0</v>
      </c>
      <c r="J1109" s="65">
        <f>'2. Termes '!U1131</f>
        <v>0</v>
      </c>
      <c r="K1109" s="70">
        <f>'2. Termes '!V1131</f>
        <v>0</v>
      </c>
      <c r="L1109" s="66">
        <f>'2. Termes '!W1131</f>
        <v>0</v>
      </c>
      <c r="M1109" s="66">
        <f>'2. Termes '!Z1131</f>
        <v>0</v>
      </c>
      <c r="N1109" s="67">
        <f>'2. Termes '!AC1131</f>
        <v>0</v>
      </c>
      <c r="O1109" s="81">
        <f>'2. Termes '!AJ1131</f>
        <v>0</v>
      </c>
      <c r="P1109" s="72">
        <f>'2. Termes '!AK1131</f>
        <v>0</v>
      </c>
      <c r="Q1109" s="71">
        <f>'2. Termes '!AL1131</f>
        <v>0</v>
      </c>
      <c r="R1109" s="158">
        <f>'2. Termes '!AG1131</f>
        <v>0</v>
      </c>
    </row>
    <row r="1110" spans="2:18" ht="25" customHeight="1" x14ac:dyDescent="0.35">
      <c r="B1110" s="180" t="str">
        <f>IF(ISBLANK(Tableau25[[#This Row],[Date de signature]]),"",UPPER(TEXT(Tableau25[[#This Row],[Date de signature]],"AAAA")))</f>
        <v>1900</v>
      </c>
      <c r="C1110" s="180" t="str">
        <f>IF(ISBLANK(Tableau25[[#This Row],[Date de signature]]),"",UPPER(TEXT(Tableau25[[#This Row],[Date de signature]],"mmm")))</f>
        <v>JANV</v>
      </c>
      <c r="D1110" s="62">
        <f>'2. Termes '!C1132</f>
        <v>0</v>
      </c>
      <c r="E1110" s="82">
        <f>'2. Termes '!F1132</f>
        <v>0</v>
      </c>
      <c r="F1110" s="63">
        <f>'2. Termes '!G1132</f>
        <v>0</v>
      </c>
      <c r="G1110" s="80">
        <f>'2. Termes '!H1132</f>
        <v>0</v>
      </c>
      <c r="H1110" s="80">
        <f>'2. Termes '!I1132</f>
        <v>0</v>
      </c>
      <c r="I1110" s="64">
        <f>'2. Termes '!J1132</f>
        <v>0</v>
      </c>
      <c r="J1110" s="65">
        <f>'2. Termes '!U1132</f>
        <v>0</v>
      </c>
      <c r="K1110" s="70">
        <f>'2. Termes '!V1132</f>
        <v>0</v>
      </c>
      <c r="L1110" s="66">
        <f>'2. Termes '!W1132</f>
        <v>0</v>
      </c>
      <c r="M1110" s="66">
        <f>'2. Termes '!Z1132</f>
        <v>0</v>
      </c>
      <c r="N1110" s="67">
        <f>'2. Termes '!AC1132</f>
        <v>0</v>
      </c>
      <c r="O1110" s="81">
        <f>'2. Termes '!AJ1132</f>
        <v>0</v>
      </c>
      <c r="P1110" s="72">
        <f>'2. Termes '!AK1132</f>
        <v>0</v>
      </c>
      <c r="Q1110" s="71">
        <f>'2. Termes '!AL1132</f>
        <v>0</v>
      </c>
      <c r="R1110" s="158">
        <f>'2. Termes '!AG1132</f>
        <v>0</v>
      </c>
    </row>
    <row r="1111" spans="2:18" ht="25" customHeight="1" x14ac:dyDescent="0.35">
      <c r="B1111" s="180" t="str">
        <f>IF(ISBLANK(Tableau25[[#This Row],[Date de signature]]),"",UPPER(TEXT(Tableau25[[#This Row],[Date de signature]],"AAAA")))</f>
        <v>1900</v>
      </c>
      <c r="C1111" s="180" t="str">
        <f>IF(ISBLANK(Tableau25[[#This Row],[Date de signature]]),"",UPPER(TEXT(Tableau25[[#This Row],[Date de signature]],"mmm")))</f>
        <v>JANV</v>
      </c>
      <c r="D1111" s="62">
        <f>'2. Termes '!C1133</f>
        <v>0</v>
      </c>
      <c r="E1111" s="82">
        <f>'2. Termes '!F1133</f>
        <v>0</v>
      </c>
      <c r="F1111" s="63">
        <f>'2. Termes '!G1133</f>
        <v>0</v>
      </c>
      <c r="G1111" s="80">
        <f>'2. Termes '!H1133</f>
        <v>0</v>
      </c>
      <c r="H1111" s="80">
        <f>'2. Termes '!I1133</f>
        <v>0</v>
      </c>
      <c r="I1111" s="64">
        <f>'2. Termes '!J1133</f>
        <v>0</v>
      </c>
      <c r="J1111" s="65">
        <f>'2. Termes '!U1133</f>
        <v>0</v>
      </c>
      <c r="K1111" s="70">
        <f>'2. Termes '!V1133</f>
        <v>0</v>
      </c>
      <c r="L1111" s="66">
        <f>'2. Termes '!W1133</f>
        <v>0</v>
      </c>
      <c r="M1111" s="66">
        <f>'2. Termes '!Z1133</f>
        <v>0</v>
      </c>
      <c r="N1111" s="67">
        <f>'2. Termes '!AC1133</f>
        <v>0</v>
      </c>
      <c r="O1111" s="81">
        <f>'2. Termes '!AJ1133</f>
        <v>0</v>
      </c>
      <c r="P1111" s="72">
        <f>'2. Termes '!AK1133</f>
        <v>0</v>
      </c>
      <c r="Q1111" s="71">
        <f>'2. Termes '!AL1133</f>
        <v>0</v>
      </c>
      <c r="R1111" s="158">
        <f>'2. Termes '!AG1133</f>
        <v>0</v>
      </c>
    </row>
    <row r="1112" spans="2:18" ht="25" customHeight="1" x14ac:dyDescent="0.35">
      <c r="B1112" s="180" t="str">
        <f>IF(ISBLANK(Tableau25[[#This Row],[Date de signature]]),"",UPPER(TEXT(Tableau25[[#This Row],[Date de signature]],"AAAA")))</f>
        <v>1900</v>
      </c>
      <c r="C1112" s="180" t="str">
        <f>IF(ISBLANK(Tableau25[[#This Row],[Date de signature]]),"",UPPER(TEXT(Tableau25[[#This Row],[Date de signature]],"mmm")))</f>
        <v>JANV</v>
      </c>
      <c r="D1112" s="62">
        <f>'2. Termes '!C1134</f>
        <v>0</v>
      </c>
      <c r="E1112" s="82">
        <f>'2. Termes '!F1134</f>
        <v>0</v>
      </c>
      <c r="F1112" s="63">
        <f>'2. Termes '!G1134</f>
        <v>0</v>
      </c>
      <c r="G1112" s="80">
        <f>'2. Termes '!H1134</f>
        <v>0</v>
      </c>
      <c r="H1112" s="80">
        <f>'2. Termes '!I1134</f>
        <v>0</v>
      </c>
      <c r="I1112" s="64">
        <f>'2. Termes '!J1134</f>
        <v>0</v>
      </c>
      <c r="J1112" s="65">
        <f>'2. Termes '!U1134</f>
        <v>0</v>
      </c>
      <c r="K1112" s="70">
        <f>'2. Termes '!V1134</f>
        <v>0</v>
      </c>
      <c r="L1112" s="66">
        <f>'2. Termes '!W1134</f>
        <v>0</v>
      </c>
      <c r="M1112" s="66">
        <f>'2. Termes '!Z1134</f>
        <v>0</v>
      </c>
      <c r="N1112" s="67">
        <f>'2. Termes '!AC1134</f>
        <v>0</v>
      </c>
      <c r="O1112" s="81">
        <f>'2. Termes '!AJ1134</f>
        <v>0</v>
      </c>
      <c r="P1112" s="72">
        <f>'2. Termes '!AK1134</f>
        <v>0</v>
      </c>
      <c r="Q1112" s="71">
        <f>'2. Termes '!AL1134</f>
        <v>0</v>
      </c>
      <c r="R1112" s="158">
        <f>'2. Termes '!AG1134</f>
        <v>0</v>
      </c>
    </row>
    <row r="1113" spans="2:18" ht="25" customHeight="1" x14ac:dyDescent="0.35">
      <c r="B1113" s="180" t="str">
        <f>IF(ISBLANK(Tableau25[[#This Row],[Date de signature]]),"",UPPER(TEXT(Tableau25[[#This Row],[Date de signature]],"AAAA")))</f>
        <v>1900</v>
      </c>
      <c r="C1113" s="180" t="str">
        <f>IF(ISBLANK(Tableau25[[#This Row],[Date de signature]]),"",UPPER(TEXT(Tableau25[[#This Row],[Date de signature]],"mmm")))</f>
        <v>JANV</v>
      </c>
      <c r="D1113" s="62">
        <f>'2. Termes '!C1135</f>
        <v>0</v>
      </c>
      <c r="E1113" s="82">
        <f>'2. Termes '!F1135</f>
        <v>0</v>
      </c>
      <c r="F1113" s="63">
        <f>'2. Termes '!G1135</f>
        <v>0</v>
      </c>
      <c r="G1113" s="80">
        <f>'2. Termes '!H1135</f>
        <v>0</v>
      </c>
      <c r="H1113" s="80">
        <f>'2. Termes '!I1135</f>
        <v>0</v>
      </c>
      <c r="I1113" s="64">
        <f>'2. Termes '!J1135</f>
        <v>0</v>
      </c>
      <c r="J1113" s="65">
        <f>'2. Termes '!U1135</f>
        <v>0</v>
      </c>
      <c r="K1113" s="70">
        <f>'2. Termes '!V1135</f>
        <v>0</v>
      </c>
      <c r="L1113" s="66">
        <f>'2. Termes '!W1135</f>
        <v>0</v>
      </c>
      <c r="M1113" s="66">
        <f>'2. Termes '!Z1135</f>
        <v>0</v>
      </c>
      <c r="N1113" s="67">
        <f>'2. Termes '!AC1135</f>
        <v>0</v>
      </c>
      <c r="O1113" s="81">
        <f>'2. Termes '!AJ1135</f>
        <v>0</v>
      </c>
      <c r="P1113" s="72">
        <f>'2. Termes '!AK1135</f>
        <v>0</v>
      </c>
      <c r="Q1113" s="71">
        <f>'2. Termes '!AL1135</f>
        <v>0</v>
      </c>
      <c r="R1113" s="158">
        <f>'2. Termes '!AG1135</f>
        <v>0</v>
      </c>
    </row>
    <row r="1114" spans="2:18" x14ac:dyDescent="0.35">
      <c r="B1114" s="180" t="str">
        <f>IF(ISBLANK(Tableau25[[#This Row],[Date de signature]]),"",UPPER(TEXT(Tableau25[[#This Row],[Date de signature]],"AAAA")))</f>
        <v>1900</v>
      </c>
      <c r="C1114" s="180" t="str">
        <f>IF(ISBLANK(Tableau25[[#This Row],[Date de signature]]),"",UPPER(TEXT(Tableau25[[#This Row],[Date de signature]],"mmm")))</f>
        <v>JANV</v>
      </c>
      <c r="D1114" s="62">
        <f>'2. Termes '!C1136</f>
        <v>0</v>
      </c>
      <c r="E1114" s="82">
        <f>'2. Termes '!F1136</f>
        <v>0</v>
      </c>
      <c r="F1114" s="63">
        <f>'2. Termes '!G1136</f>
        <v>0</v>
      </c>
      <c r="G1114" s="80">
        <f>'2. Termes '!H1136</f>
        <v>0</v>
      </c>
      <c r="H1114" s="80">
        <f>'2. Termes '!I1136</f>
        <v>0</v>
      </c>
      <c r="I1114" s="64">
        <f>'2. Termes '!J1136</f>
        <v>0</v>
      </c>
      <c r="J1114" s="65">
        <f>'2. Termes '!U1136</f>
        <v>0</v>
      </c>
      <c r="K1114" s="70">
        <f>'2. Termes '!V1136</f>
        <v>0</v>
      </c>
      <c r="L1114" s="66">
        <f>'2. Termes '!W1136</f>
        <v>0</v>
      </c>
      <c r="M1114" s="66">
        <f>'2. Termes '!Z1136</f>
        <v>0</v>
      </c>
      <c r="N1114" s="67">
        <f>'2. Termes '!AC1136</f>
        <v>0</v>
      </c>
      <c r="O1114" s="81">
        <f>'2. Termes '!AJ1136</f>
        <v>0</v>
      </c>
      <c r="P1114" s="72">
        <f>'2. Termes '!AK1136</f>
        <v>0</v>
      </c>
      <c r="Q1114" s="71">
        <f>'2. Termes '!AL1136</f>
        <v>0</v>
      </c>
      <c r="R1114" s="158">
        <f>'2. Termes '!AG1136</f>
        <v>0</v>
      </c>
    </row>
    <row r="1115" spans="2:18" x14ac:dyDescent="0.35">
      <c r="B1115" s="180" t="str">
        <f>IF(ISBLANK(Tableau25[[#This Row],[Date de signature]]),"",UPPER(TEXT(Tableau25[[#This Row],[Date de signature]],"AAAA")))</f>
        <v>1900</v>
      </c>
      <c r="C1115" s="180" t="str">
        <f>IF(ISBLANK(Tableau25[[#This Row],[Date de signature]]),"",UPPER(TEXT(Tableau25[[#This Row],[Date de signature]],"mmm")))</f>
        <v>JANV</v>
      </c>
      <c r="D1115" s="62">
        <f>'2. Termes '!C1137</f>
        <v>0</v>
      </c>
      <c r="E1115" s="82">
        <f>'2. Termes '!F1137</f>
        <v>0</v>
      </c>
      <c r="F1115" s="63">
        <f>'2. Termes '!G1137</f>
        <v>0</v>
      </c>
      <c r="G1115" s="80">
        <f>'2. Termes '!H1137</f>
        <v>0</v>
      </c>
      <c r="H1115" s="80">
        <f>'2. Termes '!I1137</f>
        <v>0</v>
      </c>
      <c r="I1115" s="64">
        <f>'2. Termes '!J1137</f>
        <v>0</v>
      </c>
      <c r="J1115" s="65">
        <f>'2. Termes '!U1137</f>
        <v>0</v>
      </c>
      <c r="K1115" s="70">
        <f>'2. Termes '!V1137</f>
        <v>0</v>
      </c>
      <c r="L1115" s="66">
        <f>'2. Termes '!W1137</f>
        <v>0</v>
      </c>
      <c r="M1115" s="66">
        <f>'2. Termes '!Z1137</f>
        <v>0</v>
      </c>
      <c r="N1115" s="67">
        <f>'2. Termes '!AC1137</f>
        <v>0</v>
      </c>
      <c r="O1115" s="81">
        <f>'2. Termes '!AJ1137</f>
        <v>0</v>
      </c>
      <c r="P1115" s="72">
        <f>'2. Termes '!AK1137</f>
        <v>0</v>
      </c>
      <c r="Q1115" s="71">
        <f>'2. Termes '!AL1137</f>
        <v>0</v>
      </c>
      <c r="R1115" s="158">
        <f>'2. Termes '!AG1137</f>
        <v>0</v>
      </c>
    </row>
    <row r="1116" spans="2:18" x14ac:dyDescent="0.35">
      <c r="B1116" s="180" t="str">
        <f>IF(ISBLANK(Tableau25[[#This Row],[Date de signature]]),"",UPPER(TEXT(Tableau25[[#This Row],[Date de signature]],"AAAA")))</f>
        <v>1900</v>
      </c>
      <c r="C1116" s="180" t="str">
        <f>IF(ISBLANK(Tableau25[[#This Row],[Date de signature]]),"",UPPER(TEXT(Tableau25[[#This Row],[Date de signature]],"mmm")))</f>
        <v>JANV</v>
      </c>
      <c r="D1116" s="62">
        <f>'2. Termes '!C1138</f>
        <v>0</v>
      </c>
      <c r="E1116" s="82">
        <f>'2. Termes '!F1138</f>
        <v>0</v>
      </c>
      <c r="F1116" s="63">
        <f>'2. Termes '!G1138</f>
        <v>0</v>
      </c>
      <c r="G1116" s="80">
        <f>'2. Termes '!H1138</f>
        <v>0</v>
      </c>
      <c r="H1116" s="80">
        <f>'2. Termes '!I1138</f>
        <v>0</v>
      </c>
      <c r="I1116" s="64">
        <f>'2. Termes '!J1138</f>
        <v>0</v>
      </c>
      <c r="J1116" s="65">
        <f>'2. Termes '!U1138</f>
        <v>0</v>
      </c>
      <c r="K1116" s="70">
        <f>'2. Termes '!V1138</f>
        <v>0</v>
      </c>
      <c r="L1116" s="66">
        <f>'2. Termes '!W1138</f>
        <v>0</v>
      </c>
      <c r="M1116" s="66">
        <f>'2. Termes '!Z1138</f>
        <v>0</v>
      </c>
      <c r="N1116" s="67">
        <f>'2. Termes '!AC1138</f>
        <v>0</v>
      </c>
      <c r="O1116" s="81">
        <f>'2. Termes '!AJ1138</f>
        <v>0</v>
      </c>
      <c r="P1116" s="72">
        <f>'2. Termes '!AK1138</f>
        <v>0</v>
      </c>
      <c r="Q1116" s="71">
        <f>'2. Termes '!AL1138</f>
        <v>0</v>
      </c>
      <c r="R1116" s="158">
        <f>'2. Termes '!AG1138</f>
        <v>0</v>
      </c>
    </row>
    <row r="1117" spans="2:18" x14ac:dyDescent="0.35">
      <c r="B1117" s="180" t="str">
        <f>IF(ISBLANK(Tableau25[[#This Row],[Date de signature]]),"",UPPER(TEXT(Tableau25[[#This Row],[Date de signature]],"AAAA")))</f>
        <v>1900</v>
      </c>
      <c r="C1117" s="180" t="str">
        <f>IF(ISBLANK(Tableau25[[#This Row],[Date de signature]]),"",UPPER(TEXT(Tableau25[[#This Row],[Date de signature]],"mmm")))</f>
        <v>JANV</v>
      </c>
      <c r="D1117" s="62">
        <f>'2. Termes '!C1139</f>
        <v>0</v>
      </c>
      <c r="E1117" s="82">
        <f>'2. Termes '!F1139</f>
        <v>0</v>
      </c>
      <c r="F1117" s="63">
        <f>'2. Termes '!G1139</f>
        <v>0</v>
      </c>
      <c r="G1117" s="80">
        <f>'2. Termes '!H1139</f>
        <v>0</v>
      </c>
      <c r="H1117" s="80">
        <f>'2. Termes '!I1139</f>
        <v>0</v>
      </c>
      <c r="I1117" s="64">
        <f>'2. Termes '!J1139</f>
        <v>0</v>
      </c>
      <c r="J1117" s="65">
        <f>'2. Termes '!U1139</f>
        <v>0</v>
      </c>
      <c r="K1117" s="70">
        <f>'2. Termes '!V1139</f>
        <v>0</v>
      </c>
      <c r="L1117" s="66">
        <f>'2. Termes '!W1139</f>
        <v>0</v>
      </c>
      <c r="M1117" s="66">
        <f>'2. Termes '!Z1139</f>
        <v>0</v>
      </c>
      <c r="N1117" s="67">
        <f>'2. Termes '!AC1139</f>
        <v>0</v>
      </c>
      <c r="O1117" s="81">
        <f>'2. Termes '!AJ1139</f>
        <v>0</v>
      </c>
      <c r="P1117" s="72">
        <f>'2. Termes '!AK1139</f>
        <v>0</v>
      </c>
      <c r="Q1117" s="71">
        <f>'2. Termes '!AL1139</f>
        <v>0</v>
      </c>
      <c r="R1117" s="158">
        <f>'2. Termes '!AG1139</f>
        <v>0</v>
      </c>
    </row>
    <row r="1118" spans="2:18" x14ac:dyDescent="0.35">
      <c r="B1118" s="180" t="str">
        <f>IF(ISBLANK(Tableau25[[#This Row],[Date de signature]]),"",UPPER(TEXT(Tableau25[[#This Row],[Date de signature]],"AAAA")))</f>
        <v>1900</v>
      </c>
      <c r="C1118" s="180" t="str">
        <f>IF(ISBLANK(Tableau25[[#This Row],[Date de signature]]),"",UPPER(TEXT(Tableau25[[#This Row],[Date de signature]],"mmm")))</f>
        <v>JANV</v>
      </c>
      <c r="D1118" s="62">
        <f>'2. Termes '!C1140</f>
        <v>0</v>
      </c>
      <c r="E1118" s="82">
        <f>'2. Termes '!F1140</f>
        <v>0</v>
      </c>
      <c r="F1118" s="63">
        <f>'2. Termes '!G1140</f>
        <v>0</v>
      </c>
      <c r="G1118" s="80">
        <f>'2. Termes '!H1140</f>
        <v>0</v>
      </c>
      <c r="H1118" s="80">
        <f>'2. Termes '!I1140</f>
        <v>0</v>
      </c>
      <c r="I1118" s="64">
        <f>'2. Termes '!J1140</f>
        <v>0</v>
      </c>
      <c r="J1118" s="65">
        <f>'2. Termes '!U1140</f>
        <v>0</v>
      </c>
      <c r="K1118" s="70">
        <f>'2. Termes '!V1140</f>
        <v>0</v>
      </c>
      <c r="L1118" s="66">
        <f>'2. Termes '!W1140</f>
        <v>0</v>
      </c>
      <c r="M1118" s="66">
        <f>'2. Termes '!Z1140</f>
        <v>0</v>
      </c>
      <c r="N1118" s="67">
        <f>'2. Termes '!AC1140</f>
        <v>0</v>
      </c>
      <c r="O1118" s="81">
        <f>'2. Termes '!AJ1140</f>
        <v>0</v>
      </c>
      <c r="P1118" s="72">
        <f>'2. Termes '!AK1140</f>
        <v>0</v>
      </c>
      <c r="Q1118" s="71">
        <f>'2. Termes '!AL1140</f>
        <v>0</v>
      </c>
      <c r="R1118" s="158">
        <f>'2. Termes '!AG1140</f>
        <v>0</v>
      </c>
    </row>
    <row r="1119" spans="2:18" x14ac:dyDescent="0.35">
      <c r="B1119" s="180" t="str">
        <f>IF(ISBLANK(Tableau25[[#This Row],[Date de signature]]),"",UPPER(TEXT(Tableau25[[#This Row],[Date de signature]],"AAAA")))</f>
        <v>1900</v>
      </c>
      <c r="C1119" s="180" t="str">
        <f>IF(ISBLANK(Tableau25[[#This Row],[Date de signature]]),"",UPPER(TEXT(Tableau25[[#This Row],[Date de signature]],"mmm")))</f>
        <v>JANV</v>
      </c>
      <c r="D1119" s="62">
        <f>'2. Termes '!C1141</f>
        <v>0</v>
      </c>
      <c r="E1119" s="82">
        <f>'2. Termes '!F1141</f>
        <v>0</v>
      </c>
      <c r="F1119" s="63">
        <f>'2. Termes '!G1141</f>
        <v>0</v>
      </c>
      <c r="G1119" s="80">
        <f>'2. Termes '!H1141</f>
        <v>0</v>
      </c>
      <c r="H1119" s="80">
        <f>'2. Termes '!I1141</f>
        <v>0</v>
      </c>
      <c r="I1119" s="64">
        <f>'2. Termes '!J1141</f>
        <v>0</v>
      </c>
      <c r="J1119" s="65">
        <f>'2. Termes '!U1141</f>
        <v>0</v>
      </c>
      <c r="K1119" s="70">
        <f>'2. Termes '!V1141</f>
        <v>0</v>
      </c>
      <c r="L1119" s="66">
        <f>'2. Termes '!W1141</f>
        <v>0</v>
      </c>
      <c r="M1119" s="66">
        <f>'2. Termes '!Z1141</f>
        <v>0</v>
      </c>
      <c r="N1119" s="67">
        <f>'2. Termes '!AC1141</f>
        <v>0</v>
      </c>
      <c r="O1119" s="81">
        <f>'2. Termes '!AJ1141</f>
        <v>0</v>
      </c>
      <c r="P1119" s="72">
        <f>'2. Termes '!AK1141</f>
        <v>0</v>
      </c>
      <c r="Q1119" s="71">
        <f>'2. Termes '!AL1141</f>
        <v>0</v>
      </c>
      <c r="R1119" s="158">
        <f>'2. Termes '!AG1141</f>
        <v>0</v>
      </c>
    </row>
    <row r="1120" spans="2:18" x14ac:dyDescent="0.35">
      <c r="B1120" s="180" t="str">
        <f>IF(ISBLANK(Tableau25[[#This Row],[Date de signature]]),"",UPPER(TEXT(Tableau25[[#This Row],[Date de signature]],"AAAA")))</f>
        <v>1900</v>
      </c>
      <c r="C1120" s="180" t="str">
        <f>IF(ISBLANK(Tableau25[[#This Row],[Date de signature]]),"",UPPER(TEXT(Tableau25[[#This Row],[Date de signature]],"mmm")))</f>
        <v>JANV</v>
      </c>
      <c r="D1120" s="62">
        <f>'2. Termes '!C1142</f>
        <v>0</v>
      </c>
      <c r="E1120" s="82">
        <f>'2. Termes '!F1142</f>
        <v>0</v>
      </c>
      <c r="F1120" s="63">
        <f>'2. Termes '!G1142</f>
        <v>0</v>
      </c>
      <c r="G1120" s="80">
        <f>'2. Termes '!H1142</f>
        <v>0</v>
      </c>
      <c r="H1120" s="80">
        <f>'2. Termes '!I1142</f>
        <v>0</v>
      </c>
      <c r="I1120" s="64">
        <f>'2. Termes '!J1142</f>
        <v>0</v>
      </c>
      <c r="J1120" s="65">
        <f>'2. Termes '!U1142</f>
        <v>0</v>
      </c>
      <c r="K1120" s="70">
        <f>'2. Termes '!V1142</f>
        <v>0</v>
      </c>
      <c r="L1120" s="66">
        <f>'2. Termes '!W1142</f>
        <v>0</v>
      </c>
      <c r="M1120" s="66">
        <f>'2. Termes '!Z1142</f>
        <v>0</v>
      </c>
      <c r="N1120" s="67">
        <f>'2. Termes '!AC1142</f>
        <v>0</v>
      </c>
      <c r="O1120" s="81">
        <f>'2. Termes '!AJ1142</f>
        <v>0</v>
      </c>
      <c r="P1120" s="72">
        <f>'2. Termes '!AK1142</f>
        <v>0</v>
      </c>
      <c r="Q1120" s="71">
        <f>'2. Termes '!AL1142</f>
        <v>0</v>
      </c>
      <c r="R1120" s="158">
        <f>'2. Termes '!AG1142</f>
        <v>0</v>
      </c>
    </row>
  </sheetData>
  <sheetProtection algorithmName="SHA-512" hashValue="koiyGY+ol8JQ/mWu0LcVMpAIskURmOMlE/3Z0+OM0KQPO82OXcsIZNeBKM7iv4uEr/tXD/0NzPinpWtvQofUmA==" saltValue="HdZEif8NlAhFgzoVaf7gOg==" spinCount="100000" sheet="1" formatCells="0" formatColumns="0" formatRows="0" selectLockedCells="1" sort="0" autoFilter="0"/>
  <dataConsolidate/>
  <mergeCells count="3">
    <mergeCell ref="O4:Q4"/>
    <mergeCell ref="B7:C7"/>
    <mergeCell ref="O7:R7"/>
  </mergeCells>
  <phoneticPr fontId="3" type="noConversion"/>
  <conditionalFormatting sqref="D9:R1120">
    <cfRule type="expression" dxfId="4" priority="3">
      <formula>ROW()=CELL("LIGNE")</formula>
    </cfRule>
  </conditionalFormatting>
  <conditionalFormatting sqref="M9:M1120">
    <cfRule type="cellIs" dxfId="3" priority="37" operator="equal">
      <formula>TODAY()&gt;EDATE(#REF!,-3)</formula>
    </cfRule>
  </conditionalFormatting>
  <pageMargins left="0.7" right="0.7" top="0.78740157499999996" bottom="0.78740157499999996" header="0.3" footer="0.3"/>
  <pageSetup paperSize="9" orientation="portrait" r:id="rId1"/>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6" id="{085DFCFB-5750-415E-AEBC-E8C6D748CA6B}">
            <x14:iconSet iconSet="3Symbols2" custom="1">
              <x14:cfvo type="percent">
                <xm:f>0</xm:f>
              </x14:cfvo>
              <x14:cfvo type="num">
                <xm:f>0</xm:f>
              </x14:cfvo>
              <x14:cfvo type="num">
                <xm:f>1</xm:f>
              </x14:cfvo>
              <x14:cfIcon iconSet="3Symbols2" iconId="0"/>
              <x14:cfIcon iconSet="NoIcons" iconId="0"/>
              <x14:cfIcon iconSet="3Symbols2" iconId="2"/>
            </x14:iconSet>
          </x14:cfRule>
          <xm:sqref>O5:R6</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C8118-C884-43D6-A6FF-106F2E9CBFE3}">
  <sheetPr codeName="Feuil5">
    <tabColor theme="4" tint="-0.249977111117893"/>
  </sheetPr>
  <dimension ref="B1:AF1516"/>
  <sheetViews>
    <sheetView showGridLines="0" topLeftCell="A3" zoomScale="80" zoomScaleNormal="80" workbookViewId="0">
      <selection activeCell="D11" sqref="D11"/>
    </sheetView>
  </sheetViews>
  <sheetFormatPr baseColWidth="10" defaultColWidth="11.54296875" defaultRowHeight="14" outlineLevelCol="1" x14ac:dyDescent="0.3"/>
  <cols>
    <col min="1" max="1" width="5.7265625" style="49" customWidth="1"/>
    <col min="2" max="2" width="18.81640625" style="51" customWidth="1"/>
    <col min="3" max="3" width="23.54296875" style="51" customWidth="1"/>
    <col min="4" max="5" width="50.54296875" style="49" customWidth="1"/>
    <col min="6" max="7" width="20.54296875" style="49" customWidth="1"/>
    <col min="8" max="8" width="10.54296875" style="49" customWidth="1"/>
    <col min="9" max="10" width="16.54296875" style="51" customWidth="1" outlineLevel="1"/>
    <col min="11" max="11" width="16.81640625" style="48" customWidth="1" outlineLevel="1"/>
    <col min="12" max="13" width="16.81640625" style="48" hidden="1" customWidth="1" outlineLevel="1"/>
    <col min="14" max="14" width="10.54296875" style="51" customWidth="1" outlineLevel="1"/>
    <col min="15" max="16" width="10.54296875" style="51" hidden="1" customWidth="1" outlineLevel="1"/>
    <col min="17" max="17" width="10.54296875" style="52" customWidth="1" outlineLevel="1"/>
    <col min="18" max="18" width="20.54296875" style="52" customWidth="1" outlineLevel="1"/>
    <col min="19" max="19" width="23.81640625" style="49" customWidth="1" outlineLevel="1"/>
    <col min="20" max="20" width="40.54296875" style="49" customWidth="1" outlineLevel="1"/>
    <col min="21" max="22" width="10.54296875" style="51" customWidth="1" outlineLevel="1"/>
    <col min="23" max="23" width="20.54296875" style="51" customWidth="1" outlineLevel="1"/>
    <col min="24" max="24" width="10.54296875" style="51" customWidth="1" outlineLevel="1"/>
    <col min="25" max="32" width="10.54296875" style="52" customWidth="1" outlineLevel="1"/>
    <col min="33" max="16384" width="11.54296875" style="49"/>
  </cols>
  <sheetData>
    <row r="1" spans="2:32" ht="84" customHeight="1" x14ac:dyDescent="0.3"/>
    <row r="2" spans="2:32" ht="42" customHeight="1" x14ac:dyDescent="0.3">
      <c r="B2" s="50" t="s">
        <v>162</v>
      </c>
      <c r="C2" s="384"/>
    </row>
    <row r="3" spans="2:32" ht="101.5" customHeight="1" x14ac:dyDescent="0.3">
      <c r="B3" s="50"/>
      <c r="C3" s="18"/>
    </row>
    <row r="4" spans="2:32" ht="110.5" customHeight="1" x14ac:dyDescent="0.3">
      <c r="B4" s="53"/>
      <c r="C4" s="53"/>
      <c r="K4" s="48" t="s">
        <v>309</v>
      </c>
    </row>
    <row r="5" spans="2:32" ht="24" customHeight="1" x14ac:dyDescent="0.3">
      <c r="B5" s="428" t="s">
        <v>163</v>
      </c>
      <c r="C5" s="428"/>
      <c r="D5" s="428"/>
      <c r="E5" s="428"/>
      <c r="F5" s="428"/>
      <c r="G5" s="428"/>
      <c r="H5" s="428"/>
      <c r="I5" s="428"/>
      <c r="J5" s="428"/>
      <c r="K5" s="428" t="s">
        <v>164</v>
      </c>
      <c r="L5" s="428"/>
      <c r="M5" s="428"/>
      <c r="N5" s="428"/>
      <c r="O5" s="428"/>
      <c r="P5" s="428"/>
      <c r="Q5" s="428"/>
      <c r="R5" s="428"/>
      <c r="S5" s="428"/>
      <c r="T5" s="428"/>
      <c r="U5" s="429" t="s">
        <v>165</v>
      </c>
      <c r="V5" s="429"/>
      <c r="W5" s="429"/>
      <c r="X5" s="429"/>
      <c r="Y5" s="429"/>
      <c r="Z5" s="429"/>
      <c r="AA5" s="429"/>
      <c r="AB5" s="429"/>
      <c r="AC5" s="429"/>
      <c r="AD5" s="429"/>
      <c r="AE5" s="429"/>
      <c r="AF5" s="429"/>
    </row>
    <row r="6" spans="2:32" ht="40.4" customHeight="1" x14ac:dyDescent="0.3">
      <c r="B6" s="42" t="s">
        <v>160</v>
      </c>
      <c r="C6" s="42" t="s">
        <v>166</v>
      </c>
      <c r="D6" s="42" t="s">
        <v>167</v>
      </c>
      <c r="E6" s="42" t="s">
        <v>16</v>
      </c>
      <c r="F6" s="42" t="s">
        <v>25</v>
      </c>
      <c r="G6" s="42" t="s">
        <v>168</v>
      </c>
      <c r="H6" s="42" t="s">
        <v>169</v>
      </c>
      <c r="I6" s="42" t="s">
        <v>118</v>
      </c>
      <c r="J6" s="42" t="s">
        <v>170</v>
      </c>
      <c r="K6" s="43" t="s">
        <v>171</v>
      </c>
      <c r="L6" s="43" t="s">
        <v>158</v>
      </c>
      <c r="M6" s="43" t="s">
        <v>157</v>
      </c>
      <c r="N6" s="42" t="s">
        <v>131</v>
      </c>
      <c r="O6" s="42" t="s">
        <v>172</v>
      </c>
      <c r="P6" s="42" t="s">
        <v>173</v>
      </c>
      <c r="Q6" s="44" t="s">
        <v>134</v>
      </c>
      <c r="R6" s="44" t="s">
        <v>123</v>
      </c>
      <c r="S6" s="42" t="s">
        <v>15</v>
      </c>
      <c r="T6" s="42" t="s">
        <v>127</v>
      </c>
      <c r="U6" s="379" t="s">
        <v>174</v>
      </c>
      <c r="V6" s="379" t="s">
        <v>175</v>
      </c>
      <c r="W6" s="379" t="s">
        <v>176</v>
      </c>
      <c r="X6" s="379" t="s">
        <v>177</v>
      </c>
      <c r="Y6" s="380" t="s">
        <v>178</v>
      </c>
      <c r="Z6" s="380" t="s">
        <v>179</v>
      </c>
      <c r="AA6" s="380" t="s">
        <v>180</v>
      </c>
      <c r="AB6" s="380" t="s">
        <v>181</v>
      </c>
      <c r="AC6" s="380" t="s">
        <v>182</v>
      </c>
      <c r="AD6" s="380" t="s">
        <v>183</v>
      </c>
      <c r="AE6" s="380" t="s">
        <v>184</v>
      </c>
      <c r="AF6" s="380" t="s">
        <v>185</v>
      </c>
    </row>
    <row r="7" spans="2:32" ht="25" x14ac:dyDescent="0.3">
      <c r="B7" s="42"/>
      <c r="C7" s="382" t="str">
        <f>[2]!tblÉvénements[[#This Row],[Service]]</f>
        <v>MISSION_HANDICAP</v>
      </c>
      <c r="D7" s="368" t="str">
        <f>[2]!tblÉvénements[[#This Row],[Nom événement]]</f>
        <v>Diskover</v>
      </c>
      <c r="E7" s="368">
        <f>[2]!tblÉvénements[[#This Row],[Nom association/Sigle]]</f>
        <v>0</v>
      </c>
      <c r="F7" s="368" t="str">
        <f>[2]!tblÉvénements[[#This Row],[Ville]]</f>
        <v>LYON</v>
      </c>
      <c r="G7" s="368">
        <f>[2]!tblÉvénements[[#This Row],[Lieu]]</f>
        <v>0</v>
      </c>
      <c r="H7" s="368">
        <f>[2]!tblÉvénements[[#This Row],[Nombre de de participants]]</f>
        <v>0</v>
      </c>
      <c r="I7" s="368" t="str">
        <f>[2]!tblÉvénements[[#This Row],[Type]]</f>
        <v>Festival</v>
      </c>
      <c r="J7" s="368" t="str">
        <f>[2]!tblÉvénements[[#This Row],[Présence ]]</f>
        <v>Emma Quirat</v>
      </c>
      <c r="K7" s="369">
        <f>[2]!tblÉvénements[[#This Row],[Date de début]]</f>
        <v>45593</v>
      </c>
      <c r="L7" s="369" t="str">
        <f>IF(ISBLANK(Tableau3[[#This Row],[Date début ]]),"",UPPER(TEXT(Tableau3[[#This Row],[Date début ]],"mmm")))</f>
        <v>OCT</v>
      </c>
      <c r="M7" s="369" t="str">
        <f>IF(ISBLANK(Tableau3[[#This Row],[Date début ]]),"",UPPER(TEXT(Tableau3[[#This Row],[Date début ]],"AAAA")))</f>
        <v>2024</v>
      </c>
      <c r="N7" s="369">
        <f>[2]!tblÉvénements[[#This Row],[Date de fin]]</f>
        <v>45593</v>
      </c>
      <c r="O7" s="369" t="str">
        <f>IF(ISBLANK(Tableau3[[#This Row],[Date de fin]]),"",UPPER(TEXT(Tableau3[[#This Row],[Date de fin]],"mmm")))</f>
        <v>OCT</v>
      </c>
      <c r="P7" s="369" t="str">
        <f>IF(ISBLANK(Tableau3[[#This Row],[Date de fin]]),"",UPPER(TEXT(Tableau3[[#This Row],[Date de fin]],"AAAA")))</f>
        <v>2024</v>
      </c>
      <c r="Q7" s="65">
        <f>[2]!tblÉvénements[[#This Row],[Nbr jours]]</f>
        <v>0</v>
      </c>
      <c r="R7" s="45"/>
      <c r="S7" s="13" t="str">
        <f>[2]!tblÉvénements[[#This Row],[Secteur]]</f>
        <v>Spectacle vivant et enregistré</v>
      </c>
      <c r="T7" s="13">
        <f>[2]!tblÉvénements[[#This Row],[Commentaires]]</f>
        <v>0</v>
      </c>
      <c r="U7" s="373"/>
      <c r="V7" s="373"/>
      <c r="W7" s="373"/>
      <c r="X7" s="373"/>
      <c r="Y7" s="374"/>
      <c r="Z7" s="374"/>
      <c r="AA7" s="374"/>
      <c r="AB7" s="374"/>
      <c r="AC7" s="374"/>
      <c r="AD7" s="374"/>
      <c r="AE7" s="374"/>
      <c r="AF7" s="374"/>
    </row>
    <row r="8" spans="2:32" ht="29" x14ac:dyDescent="0.3">
      <c r="B8" s="42"/>
      <c r="C8" s="382" t="str">
        <f>[2]!tblÉvénements[[#This Row],[Service]]</f>
        <v>ACTION_SOCIALE</v>
      </c>
      <c r="D8" s="368" t="str">
        <f>[2]!tblÉvénements[[#This Row],[Nom événement]]</f>
        <v>Webinaire salariés de la SCAM : Offre de prévention Audiens</v>
      </c>
      <c r="E8" s="368">
        <f>[2]!tblÉvénements[[#This Row],[Nom association/Sigle]]</f>
        <v>0</v>
      </c>
      <c r="F8" s="368">
        <f>[2]!tblÉvénements[[#This Row],[Ville]]</f>
        <v>0</v>
      </c>
      <c r="G8" s="368">
        <f>[2]!tblÉvénements[[#This Row],[Lieu]]</f>
        <v>0</v>
      </c>
      <c r="H8" s="368">
        <f>[2]!tblÉvénements[[#This Row],[Nombre de de participants]]</f>
        <v>0</v>
      </c>
      <c r="I8" s="368" t="str">
        <f>[2]!tblÉvénements[[#This Row],[Type]]</f>
        <v>Autres</v>
      </c>
      <c r="J8" s="368" t="str">
        <f>[2]!tblÉvénements[[#This Row],[Présence ]]</f>
        <v>Julien Da Silva</v>
      </c>
      <c r="K8" s="369">
        <f>[2]!tblÉvénements[[#This Row],[Date de début]]</f>
        <v>45561</v>
      </c>
      <c r="L8" s="369" t="str">
        <f>IF(ISBLANK(Tableau3[[#This Row],[Date début ]]),"",UPPER(TEXT(Tableau3[[#This Row],[Date début ]],"mmm")))</f>
        <v>SEPT</v>
      </c>
      <c r="M8" s="369" t="str">
        <f>IF(ISBLANK(Tableau3[[#This Row],[Date début ]]),"",UPPER(TEXT(Tableau3[[#This Row],[Date début ]],"AAAA")))</f>
        <v>2024</v>
      </c>
      <c r="N8" s="369">
        <f>[2]!tblÉvénements[[#This Row],[Date de fin]]</f>
        <v>45561</v>
      </c>
      <c r="O8" s="369" t="str">
        <f>IF(ISBLANK(Tableau3[[#This Row],[Date de fin]]),"",UPPER(TEXT(Tableau3[[#This Row],[Date de fin]],"mmm")))</f>
        <v>SEPT</v>
      </c>
      <c r="P8" s="369" t="str">
        <f>IF(ISBLANK(Tableau3[[#This Row],[Date de fin]]),"",UPPER(TEXT(Tableau3[[#This Row],[Date de fin]],"AAAA")))</f>
        <v>2024</v>
      </c>
      <c r="Q8" s="65">
        <f>[2]!tblÉvénements[[#This Row],[Nbr jours]]</f>
        <v>0</v>
      </c>
      <c r="R8" s="45"/>
      <c r="S8" s="13" t="str">
        <f>[2]!tblÉvénements[[#This Row],[Secteur]]</f>
        <v>Autre</v>
      </c>
      <c r="T8" s="13">
        <f>[2]!tblÉvénements[[#This Row],[Commentaires]]</f>
        <v>0</v>
      </c>
      <c r="U8" s="373"/>
      <c r="V8" s="373"/>
      <c r="W8" s="373"/>
      <c r="X8" s="373"/>
      <c r="Y8" s="374"/>
      <c r="Z8" s="374"/>
      <c r="AA8" s="374"/>
      <c r="AB8" s="374"/>
      <c r="AC8" s="374"/>
      <c r="AD8" s="374"/>
      <c r="AE8" s="374"/>
      <c r="AF8" s="374"/>
    </row>
    <row r="9" spans="2:32" ht="43.5" customHeight="1" x14ac:dyDescent="0.3">
      <c r="B9" s="42"/>
      <c r="C9" s="382" t="str">
        <f>[2]!tblÉvénements[[#This Row],[Service]]</f>
        <v>ACTION_SOCIALE</v>
      </c>
      <c r="D9" s="368" t="str">
        <f>[2]!tblÉvénements[[#This Row],[Nom événement]]</f>
        <v>JNA GROUPE BAYARD : actions sur site + webinaire "Quelles solutions pour les salariés en situation d'aidants"</v>
      </c>
      <c r="E9" s="368">
        <f>[2]!tblÉvénements[[#This Row],[Nom association/Sigle]]</f>
        <v>0</v>
      </c>
      <c r="F9" s="368">
        <f>[2]!tblÉvénements[[#This Row],[Ville]]</f>
        <v>0</v>
      </c>
      <c r="G9" s="368">
        <f>[2]!tblÉvénements[[#This Row],[Lieu]]</f>
        <v>0</v>
      </c>
      <c r="H9" s="368">
        <f>[2]!tblÉvénements[[#This Row],[Nombre de de participants]]</f>
        <v>0</v>
      </c>
      <c r="I9" s="368" t="str">
        <f>[2]!tblÉvénements[[#This Row],[Type]]</f>
        <v>Autres</v>
      </c>
      <c r="J9" s="368" t="str">
        <f>[2]!tblÉvénements[[#This Row],[Présence ]]</f>
        <v>Julien Da Silva</v>
      </c>
      <c r="K9" s="369">
        <f>[2]!tblÉvénements[[#This Row],[Date de début]]</f>
        <v>45580</v>
      </c>
      <c r="L9" s="369" t="str">
        <f>IF(ISBLANK(Tableau3[[#This Row],[Date début ]]),"",UPPER(TEXT(Tableau3[[#This Row],[Date début ]],"mmm")))</f>
        <v>OCT</v>
      </c>
      <c r="M9" s="369" t="str">
        <f>IF(ISBLANK(Tableau3[[#This Row],[Date début ]]),"",UPPER(TEXT(Tableau3[[#This Row],[Date début ]],"AAAA")))</f>
        <v>2024</v>
      </c>
      <c r="N9" s="369">
        <f>[2]!tblÉvénements[[#This Row],[Date de fin]]</f>
        <v>45580</v>
      </c>
      <c r="O9" s="369" t="str">
        <f>IF(ISBLANK(Tableau3[[#This Row],[Date de fin]]),"",UPPER(TEXT(Tableau3[[#This Row],[Date de fin]],"mmm")))</f>
        <v>OCT</v>
      </c>
      <c r="P9" s="369" t="str">
        <f>IF(ISBLANK(Tableau3[[#This Row],[Date de fin]]),"",UPPER(TEXT(Tableau3[[#This Row],[Date de fin]],"AAAA")))</f>
        <v>2024</v>
      </c>
      <c r="Q9" s="65">
        <f>[2]!tblÉvénements[[#This Row],[Nbr jours]]</f>
        <v>0</v>
      </c>
      <c r="R9" s="45"/>
      <c r="S9" s="13" t="str">
        <f>[2]!tblÉvénements[[#This Row],[Secteur]]</f>
        <v>Presse</v>
      </c>
      <c r="T9" s="13">
        <f>[2]!tblÉvénements[[#This Row],[Commentaires]]</f>
        <v>0</v>
      </c>
      <c r="U9" s="373"/>
      <c r="V9" s="373"/>
      <c r="W9" s="373"/>
      <c r="X9" s="373"/>
      <c r="Y9" s="374"/>
      <c r="Z9" s="374"/>
      <c r="AA9" s="374"/>
      <c r="AB9" s="374"/>
      <c r="AC9" s="374"/>
      <c r="AD9" s="374"/>
      <c r="AE9" s="374"/>
      <c r="AF9" s="374"/>
    </row>
    <row r="10" spans="2:32" ht="14.5" x14ac:dyDescent="0.3">
      <c r="B10" s="42"/>
      <c r="C10" s="382" t="str">
        <f>[2]!tblÉvénements[[#This Row],[Service]]</f>
        <v>ACTION_SOCIALE</v>
      </c>
      <c r="D10" s="368" t="str">
        <f>[2]!tblÉvénements[[#This Row],[Nom événement]]</f>
        <v>JNA A L'OPERA</v>
      </c>
      <c r="E10" s="368">
        <f>[2]!tblÉvénements[[#This Row],[Nom association/Sigle]]</f>
        <v>0</v>
      </c>
      <c r="F10" s="368">
        <f>[2]!tblÉvénements[[#This Row],[Ville]]</f>
        <v>0</v>
      </c>
      <c r="G10" s="368">
        <f>[2]!tblÉvénements[[#This Row],[Lieu]]</f>
        <v>0</v>
      </c>
      <c r="H10" s="368">
        <f>[2]!tblÉvénements[[#This Row],[Nombre de de participants]]</f>
        <v>0</v>
      </c>
      <c r="I10" s="368" t="str">
        <f>[2]!tblÉvénements[[#This Row],[Type]]</f>
        <v>Autres</v>
      </c>
      <c r="J10" s="368" t="str">
        <f>[2]!tblÉvénements[[#This Row],[Présence ]]</f>
        <v>Julien Da Silva</v>
      </c>
      <c r="K10" s="369">
        <f>[2]!tblÉvénements[[#This Row],[Date de début]]</f>
        <v>45576</v>
      </c>
      <c r="L10" s="369" t="str">
        <f>IF(ISBLANK(Tableau3[[#This Row],[Date début ]]),"",UPPER(TEXT(Tableau3[[#This Row],[Date début ]],"mmm")))</f>
        <v>OCT</v>
      </c>
      <c r="M10" s="369" t="str">
        <f>IF(ISBLANK(Tableau3[[#This Row],[Date début ]]),"",UPPER(TEXT(Tableau3[[#This Row],[Date début ]],"AAAA")))</f>
        <v>2024</v>
      </c>
      <c r="N10" s="369">
        <f>[2]!tblÉvénements[[#This Row],[Date de fin]]</f>
        <v>45576</v>
      </c>
      <c r="O10" s="369" t="str">
        <f>IF(ISBLANK(Tableau3[[#This Row],[Date de fin]]),"",UPPER(TEXT(Tableau3[[#This Row],[Date de fin]],"mmm")))</f>
        <v>OCT</v>
      </c>
      <c r="P10" s="369" t="str">
        <f>IF(ISBLANK(Tableau3[[#This Row],[Date de fin]]),"",UPPER(TEXT(Tableau3[[#This Row],[Date de fin]],"AAAA")))</f>
        <v>2024</v>
      </c>
      <c r="Q10" s="65">
        <f>[2]!tblÉvénements[[#This Row],[Nbr jours]]</f>
        <v>0</v>
      </c>
      <c r="R10" s="45"/>
      <c r="S10" s="13" t="str">
        <f>[2]!tblÉvénements[[#This Row],[Secteur]]</f>
        <v>Spectacle</v>
      </c>
      <c r="T10" s="13">
        <f>[2]!tblÉvénements[[#This Row],[Commentaires]]</f>
        <v>0</v>
      </c>
      <c r="U10" s="54"/>
      <c r="V10" s="54"/>
      <c r="W10" s="54"/>
      <c r="X10" s="54"/>
      <c r="Y10" s="45"/>
      <c r="Z10" s="45"/>
      <c r="AA10" s="45"/>
      <c r="AB10" s="45"/>
      <c r="AC10" s="45"/>
      <c r="AD10" s="45"/>
      <c r="AE10" s="45"/>
      <c r="AF10" s="45"/>
    </row>
    <row r="11" spans="2:32" ht="14.5" x14ac:dyDescent="0.3">
      <c r="B11" s="42"/>
      <c r="C11" s="382" t="str">
        <f>[2]!tblÉvénements[[#This Row],[Service]]</f>
        <v>ACTION_SOCIALE</v>
      </c>
      <c r="D11" s="368" t="str">
        <f>[2]!tblÉvénements[[#This Row],[Nom événement]]</f>
        <v>JNA à l'OPERA DE PARIS</v>
      </c>
      <c r="E11" s="368">
        <f>[2]!tblÉvénements[[#This Row],[Nom association/Sigle]]</f>
        <v>0</v>
      </c>
      <c r="F11" s="368">
        <f>[2]!tblÉvénements[[#This Row],[Ville]]</f>
        <v>0</v>
      </c>
      <c r="G11" s="368" t="str">
        <f>[2]!tblÉvénements[[#This Row],[Lieu]]</f>
        <v>OPERA GARNIER</v>
      </c>
      <c r="H11" s="368">
        <f>[2]!tblÉvénements[[#This Row],[Nombre de de participants]]</f>
        <v>0</v>
      </c>
      <c r="I11" s="368" t="str">
        <f>[2]!tblÉvénements[[#This Row],[Type]]</f>
        <v>Autres</v>
      </c>
      <c r="J11" s="368" t="str">
        <f>[2]!tblÉvénements[[#This Row],[Présence ]]</f>
        <v>Julien Da Silva</v>
      </c>
      <c r="K11" s="369">
        <f>[2]!tblÉvénements[[#This Row],[Date de début]]</f>
        <v>45574</v>
      </c>
      <c r="L11" s="369" t="str">
        <f>IF(ISBLANK(Tableau3[[#This Row],[Date début ]]),"",UPPER(TEXT(Tableau3[[#This Row],[Date début ]],"mmm")))</f>
        <v>OCT</v>
      </c>
      <c r="M11" s="369" t="str">
        <f>IF(ISBLANK(Tableau3[[#This Row],[Date début ]]),"",UPPER(TEXT(Tableau3[[#This Row],[Date début ]],"AAAA")))</f>
        <v>2024</v>
      </c>
      <c r="N11" s="369">
        <f>[2]!tblÉvénements[[#This Row],[Date de fin]]</f>
        <v>45574</v>
      </c>
      <c r="O11" s="369" t="str">
        <f>IF(ISBLANK(Tableau3[[#This Row],[Date de fin]]),"",UPPER(TEXT(Tableau3[[#This Row],[Date de fin]],"mmm")))</f>
        <v>OCT</v>
      </c>
      <c r="P11" s="369" t="str">
        <f>IF(ISBLANK(Tableau3[[#This Row],[Date de fin]]),"",UPPER(TEXT(Tableau3[[#This Row],[Date de fin]],"AAAA")))</f>
        <v>2024</v>
      </c>
      <c r="Q11" s="65">
        <f>[2]!tblÉvénements[[#This Row],[Nbr jours]]</f>
        <v>0</v>
      </c>
      <c r="R11" s="45"/>
      <c r="S11" s="13" t="str">
        <f>[2]!tblÉvénements[[#This Row],[Secteur]]</f>
        <v>Spectacle</v>
      </c>
      <c r="T11" s="13">
        <f>[2]!tblÉvénements[[#This Row],[Commentaires]]</f>
        <v>0</v>
      </c>
      <c r="U11" s="54"/>
      <c r="V11" s="54"/>
      <c r="W11" s="54"/>
      <c r="X11" s="54"/>
      <c r="Y11" s="45"/>
      <c r="Z11" s="45"/>
      <c r="AA11" s="45"/>
      <c r="AB11" s="45"/>
      <c r="AC11" s="45"/>
      <c r="AD11" s="45"/>
      <c r="AE11" s="45"/>
      <c r="AF11" s="45"/>
    </row>
    <row r="12" spans="2:32" ht="14.5" x14ac:dyDescent="0.3">
      <c r="B12" s="42"/>
      <c r="C12" s="382">
        <f>[2]!tblÉvénements[[#This Row],[Service]]</f>
        <v>0</v>
      </c>
      <c r="D12" s="368" t="str">
        <f>[2]!tblÉvénements[[#This Row],[Nom événement]]</f>
        <v>Knowledge immersive Forum - KIF</v>
      </c>
      <c r="E12" s="368">
        <f>[2]!tblÉvénements[[#This Row],[Nom association/Sigle]]</f>
        <v>0</v>
      </c>
      <c r="F12" s="368" t="str">
        <f>[2]!tblÉvénements[[#This Row],[Ville]]</f>
        <v>Metz</v>
      </c>
      <c r="G12" s="368" t="str">
        <f>[2]!tblÉvénements[[#This Row],[Lieu]]</f>
        <v>Centre Pompidou</v>
      </c>
      <c r="H12" s="368">
        <f>[2]!tblÉvénements[[#This Row],[Nombre de de participants]]</f>
        <v>0</v>
      </c>
      <c r="I12" s="368">
        <f>[2]!tblÉvénements[[#This Row],[Type]]</f>
        <v>0</v>
      </c>
      <c r="J12" s="368">
        <f>[2]!tblÉvénements[[#This Row],[Présence ]]</f>
        <v>0</v>
      </c>
      <c r="K12" s="369" t="str">
        <f>[2]!tblÉvénements[[#This Row],[Date de début]]</f>
        <v>NC</v>
      </c>
      <c r="L12" s="369" t="str">
        <f>IF(ISBLANK(Tableau3[[#This Row],[Date début ]]),"",UPPER(TEXT(Tableau3[[#This Row],[Date début ]],"mmm")))</f>
        <v>NC</v>
      </c>
      <c r="M12" s="369" t="str">
        <f>IF(ISBLANK(Tableau3[[#This Row],[Date début ]]),"",UPPER(TEXT(Tableau3[[#This Row],[Date début ]],"AAAA")))</f>
        <v>NC</v>
      </c>
      <c r="N12" s="369" t="str">
        <f>[2]!tblÉvénements[[#This Row],[Date de fin]]</f>
        <v>NC</v>
      </c>
      <c r="O12" s="369" t="str">
        <f>IF(ISBLANK(Tableau3[[#This Row],[Date de fin]]),"",UPPER(TEXT(Tableau3[[#This Row],[Date de fin]],"mmm")))</f>
        <v>NC</v>
      </c>
      <c r="P12" s="369" t="str">
        <f>IF(ISBLANK(Tableau3[[#This Row],[Date de fin]]),"",UPPER(TEXT(Tableau3[[#This Row],[Date de fin]],"AAAA")))</f>
        <v>NC</v>
      </c>
      <c r="Q12" s="65" t="e">
        <f>[2]!tblÉvénements[[#This Row],[Nbr jours]]</f>
        <v>#VALUE!</v>
      </c>
      <c r="R12" s="45"/>
      <c r="S12" s="13" t="str">
        <f>[2]!tblÉvénements[[#This Row],[Secteur]]</f>
        <v>Autre</v>
      </c>
      <c r="T12" s="13">
        <f>[2]!tblÉvénements[[#This Row],[Commentaires]]</f>
        <v>0</v>
      </c>
      <c r="U12" s="54"/>
      <c r="V12" s="54"/>
      <c r="W12" s="54"/>
      <c r="X12" s="54"/>
      <c r="Y12" s="45"/>
      <c r="Z12" s="45"/>
      <c r="AA12" s="45"/>
      <c r="AB12" s="45"/>
      <c r="AC12" s="45"/>
      <c r="AD12" s="45"/>
      <c r="AE12" s="45"/>
      <c r="AF12" s="45"/>
    </row>
    <row r="13" spans="2:32" ht="29" x14ac:dyDescent="0.3">
      <c r="B13" s="42"/>
      <c r="C13" s="382">
        <f>[2]!tblÉvénements[[#This Row],[Service]]</f>
        <v>0</v>
      </c>
      <c r="D13" s="368" t="str">
        <f>[2]!tblÉvénements[[#This Row],[Nom événement]]</f>
        <v>Les Grands Prix Sacem</v>
      </c>
      <c r="E13" s="368">
        <f>[2]!tblÉvénements[[#This Row],[Nom association/Sigle]]</f>
        <v>0</v>
      </c>
      <c r="F13" s="368" t="str">
        <f>[2]!tblÉvénements[[#This Row],[Ville]]</f>
        <v>Paris</v>
      </c>
      <c r="G13" s="368" t="str">
        <f>[2]!tblÉvénements[[#This Row],[Lieu]]</f>
        <v xml:space="preserve">Studio 104 - Maison de la Radio </v>
      </c>
      <c r="H13" s="368">
        <f>[2]!tblÉvénements[[#This Row],[Nombre de de participants]]</f>
        <v>0</v>
      </c>
      <c r="I13" s="368">
        <f>[2]!tblÉvénements[[#This Row],[Type]]</f>
        <v>0</v>
      </c>
      <c r="J13" s="368">
        <f>[2]!tblÉvénements[[#This Row],[Présence ]]</f>
        <v>0</v>
      </c>
      <c r="K13" s="369" t="str">
        <f>[2]!tblÉvénements[[#This Row],[Date de début]]</f>
        <v>NC</v>
      </c>
      <c r="L13" s="369" t="str">
        <f>IF(ISBLANK(Tableau3[[#This Row],[Date début ]]),"",UPPER(TEXT(Tableau3[[#This Row],[Date début ]],"mmm")))</f>
        <v>NC</v>
      </c>
      <c r="M13" s="369" t="str">
        <f>IF(ISBLANK(Tableau3[[#This Row],[Date début ]]),"",UPPER(TEXT(Tableau3[[#This Row],[Date début ]],"AAAA")))</f>
        <v>NC</v>
      </c>
      <c r="N13" s="369" t="str">
        <f>[2]!tblÉvénements[[#This Row],[Date de fin]]</f>
        <v>NC</v>
      </c>
      <c r="O13" s="369" t="str">
        <f>IF(ISBLANK(Tableau3[[#This Row],[Date de fin]]),"",UPPER(TEXT(Tableau3[[#This Row],[Date de fin]],"mmm")))</f>
        <v>NC</v>
      </c>
      <c r="P13" s="369" t="str">
        <f>IF(ISBLANK(Tableau3[[#This Row],[Date de fin]]),"",UPPER(TEXT(Tableau3[[#This Row],[Date de fin]],"AAAA")))</f>
        <v>NC</v>
      </c>
      <c r="Q13" s="65" t="e">
        <f>[2]!tblÉvénements[[#This Row],[Nbr jours]]</f>
        <v>#VALUE!</v>
      </c>
      <c r="R13" s="45"/>
      <c r="S13" s="13" t="str">
        <f>[2]!tblÉvénements[[#This Row],[Secteur]]</f>
        <v>Musique</v>
      </c>
      <c r="T13" s="13">
        <f>[2]!tblÉvénements[[#This Row],[Commentaires]]</f>
        <v>0</v>
      </c>
      <c r="U13" s="54"/>
      <c r="V13" s="54"/>
      <c r="W13" s="54"/>
      <c r="X13" s="54"/>
      <c r="Y13" s="45"/>
      <c r="Z13" s="45"/>
      <c r="AA13" s="45"/>
      <c r="AB13" s="45"/>
      <c r="AC13" s="45"/>
      <c r="AD13" s="45"/>
      <c r="AE13" s="45"/>
      <c r="AF13" s="45"/>
    </row>
    <row r="14" spans="2:32" ht="14.5" x14ac:dyDescent="0.3">
      <c r="B14" s="42"/>
      <c r="C14" s="382">
        <f>[2]!tblÉvénements[[#This Row],[Service]]</f>
        <v>0</v>
      </c>
      <c r="D14" s="368" t="str">
        <f>[2]!tblÉvénements[[#This Row],[Nom événement]]</f>
        <v xml:space="preserve">Prix Albert Londres </v>
      </c>
      <c r="E14" s="368">
        <f>[2]!tblÉvénements[[#This Row],[Nom association/Sigle]]</f>
        <v>0</v>
      </c>
      <c r="F14" s="368" t="str">
        <f>[2]!tblÉvénements[[#This Row],[Ville]]</f>
        <v>Paris</v>
      </c>
      <c r="G14" s="368" t="str">
        <f>[2]!tblÉvénements[[#This Row],[Lieu]]</f>
        <v>BnF</v>
      </c>
      <c r="H14" s="368">
        <f>[2]!tblÉvénements[[#This Row],[Nombre de de participants]]</f>
        <v>0</v>
      </c>
      <c r="I14" s="368">
        <f>[2]!tblÉvénements[[#This Row],[Type]]</f>
        <v>0</v>
      </c>
      <c r="J14" s="368">
        <f>[2]!tblÉvénements[[#This Row],[Présence ]]</f>
        <v>0</v>
      </c>
      <c r="K14" s="369" t="str">
        <f>[2]!tblÉvénements[[#This Row],[Date de début]]</f>
        <v>NC</v>
      </c>
      <c r="L14" s="369" t="str">
        <f>IF(ISBLANK(Tableau3[[#This Row],[Date début ]]),"",UPPER(TEXT(Tableau3[[#This Row],[Date début ]],"mmm")))</f>
        <v>NC</v>
      </c>
      <c r="M14" s="369" t="str">
        <f>IF(ISBLANK(Tableau3[[#This Row],[Date début ]]),"",UPPER(TEXT(Tableau3[[#This Row],[Date début ]],"AAAA")))</f>
        <v>NC</v>
      </c>
      <c r="N14" s="369" t="str">
        <f>[2]!tblÉvénements[[#This Row],[Date de fin]]</f>
        <v>NC</v>
      </c>
      <c r="O14" s="369" t="str">
        <f>IF(ISBLANK(Tableau3[[#This Row],[Date de fin]]),"",UPPER(TEXT(Tableau3[[#This Row],[Date de fin]],"mmm")))</f>
        <v>NC</v>
      </c>
      <c r="P14" s="369" t="str">
        <f>IF(ISBLANK(Tableau3[[#This Row],[Date de fin]]),"",UPPER(TEXT(Tableau3[[#This Row],[Date de fin]],"AAAA")))</f>
        <v>NC</v>
      </c>
      <c r="Q14" s="65" t="e">
        <f>[2]!tblÉvénements[[#This Row],[Nbr jours]]</f>
        <v>#VALUE!</v>
      </c>
      <c r="R14" s="45"/>
      <c r="S14" s="13" t="str">
        <f>[2]!tblÉvénements[[#This Row],[Secteur]]</f>
        <v>Presse</v>
      </c>
      <c r="T14" s="13">
        <f>[2]!tblÉvénements[[#This Row],[Commentaires]]</f>
        <v>0</v>
      </c>
      <c r="U14" s="54"/>
      <c r="V14" s="54"/>
      <c r="W14" s="54"/>
      <c r="X14" s="54"/>
      <c r="Y14" s="45"/>
      <c r="Z14" s="45"/>
      <c r="AA14" s="45"/>
      <c r="AB14" s="45"/>
      <c r="AC14" s="45"/>
      <c r="AD14" s="45"/>
      <c r="AE14" s="45"/>
      <c r="AF14" s="45"/>
    </row>
    <row r="15" spans="2:32" ht="14.5" x14ac:dyDescent="0.3">
      <c r="B15" s="42"/>
      <c r="C15" s="382">
        <f>[2]!tblÉvénements[[#This Row],[Service]]</f>
        <v>0</v>
      </c>
      <c r="D15" s="368" t="str">
        <f>[2]!tblÉvénements[[#This Row],[Nom événement]]</f>
        <v xml:space="preserve">Soirée Administrateurs </v>
      </c>
      <c r="E15" s="368">
        <f>[2]!tblÉvénements[[#This Row],[Nom association/Sigle]]</f>
        <v>0</v>
      </c>
      <c r="F15" s="368" t="str">
        <f>[2]!tblÉvénements[[#This Row],[Ville]]</f>
        <v>Paris</v>
      </c>
      <c r="G15" s="368" t="str">
        <f>[2]!tblÉvénements[[#This Row],[Lieu]]</f>
        <v>Théâtre Michel</v>
      </c>
      <c r="H15" s="368">
        <f>[2]!tblÉvénements[[#This Row],[Nombre de de participants]]</f>
        <v>0</v>
      </c>
      <c r="I15" s="368">
        <f>[2]!tblÉvénements[[#This Row],[Type]]</f>
        <v>0</v>
      </c>
      <c r="J15" s="368">
        <f>[2]!tblÉvénements[[#This Row],[Présence ]]</f>
        <v>0</v>
      </c>
      <c r="K15" s="369" t="str">
        <f>[2]!tblÉvénements[[#This Row],[Date de début]]</f>
        <v>NC</v>
      </c>
      <c r="L15" s="369" t="str">
        <f>IF(ISBLANK(Tableau3[[#This Row],[Date début ]]),"",UPPER(TEXT(Tableau3[[#This Row],[Date début ]],"mmm")))</f>
        <v>NC</v>
      </c>
      <c r="M15" s="369" t="str">
        <f>IF(ISBLANK(Tableau3[[#This Row],[Date début ]]),"",UPPER(TEXT(Tableau3[[#This Row],[Date début ]],"AAAA")))</f>
        <v>NC</v>
      </c>
      <c r="N15" s="369" t="str">
        <f>[2]!tblÉvénements[[#This Row],[Date de fin]]</f>
        <v>NC</v>
      </c>
      <c r="O15" s="369" t="str">
        <f>IF(ISBLANK(Tableau3[[#This Row],[Date de fin]]),"",UPPER(TEXT(Tableau3[[#This Row],[Date de fin]],"mmm")))</f>
        <v>NC</v>
      </c>
      <c r="P15" s="369" t="str">
        <f>IF(ISBLANK(Tableau3[[#This Row],[Date de fin]]),"",UPPER(TEXT(Tableau3[[#This Row],[Date de fin]],"AAAA")))</f>
        <v>NC</v>
      </c>
      <c r="Q15" s="65" t="e">
        <f>[2]!tblÉvénements[[#This Row],[Nbr jours]]</f>
        <v>#VALUE!</v>
      </c>
      <c r="R15" s="45"/>
      <c r="S15" s="13" t="str">
        <f>[2]!tblÉvénements[[#This Row],[Secteur]]</f>
        <v>Théâtre</v>
      </c>
      <c r="T15" s="13" t="str">
        <f>[2]!tblÉvénements[[#This Row],[Commentaires]]</f>
        <v>Evénement Audiens</v>
      </c>
      <c r="U15" s="54"/>
      <c r="V15" s="54"/>
      <c r="W15" s="54"/>
      <c r="X15" s="54"/>
      <c r="Y15" s="45"/>
      <c r="Z15" s="45"/>
      <c r="AA15" s="45"/>
      <c r="AB15" s="45"/>
      <c r="AC15" s="45"/>
      <c r="AD15" s="45"/>
      <c r="AE15" s="45"/>
      <c r="AF15" s="45"/>
    </row>
    <row r="16" spans="2:32" ht="29" x14ac:dyDescent="0.3">
      <c r="B16" s="42"/>
      <c r="C16" s="382" t="str">
        <f>[2]!tblÉvénements[[#This Row],[Service]]</f>
        <v>ACTION_SOCIALE</v>
      </c>
      <c r="D16" s="368" t="str">
        <f>[2]!tblÉvénements[[#This Row],[Nom événement]]</f>
        <v>9h00/16h30
Table ronde 15h/16h30</v>
      </c>
      <c r="E16" s="368">
        <f>[2]!tblÉvénements[[#This Row],[Nom association/Sigle]]</f>
        <v>0</v>
      </c>
      <c r="F16" s="368">
        <f>[2]!tblÉvénements[[#This Row],[Ville]]</f>
        <v>0</v>
      </c>
      <c r="G16" s="368">
        <f>[2]!tblÉvénements[[#This Row],[Lieu]]</f>
        <v>0</v>
      </c>
      <c r="H16" s="368">
        <f>[2]!tblÉvénements[[#This Row],[Nombre de de participants]]</f>
        <v>0</v>
      </c>
      <c r="I16" s="368">
        <f>[2]!tblÉvénements[[#This Row],[Type]]</f>
        <v>0</v>
      </c>
      <c r="J16" s="368">
        <f>[2]!tblÉvénements[[#This Row],[Présence ]]</f>
        <v>0</v>
      </c>
      <c r="K16" s="369" t="str">
        <f>[2]!tblÉvénements[[#This Row],[Date de début]]</f>
        <v>NC</v>
      </c>
      <c r="L16" s="369" t="str">
        <f>IF(ISBLANK(Tableau3[[#This Row],[Date début ]]),"",UPPER(TEXT(Tableau3[[#This Row],[Date début ]],"mmm")))</f>
        <v>NC</v>
      </c>
      <c r="M16" s="369" t="str">
        <f>IF(ISBLANK(Tableau3[[#This Row],[Date début ]]),"",UPPER(TEXT(Tableau3[[#This Row],[Date début ]],"AAAA")))</f>
        <v>NC</v>
      </c>
      <c r="N16" s="369" t="str">
        <f>[2]!tblÉvénements[[#This Row],[Date de fin]]</f>
        <v>NC</v>
      </c>
      <c r="O16" s="369" t="str">
        <f>IF(ISBLANK(Tableau3[[#This Row],[Date de fin]]),"",UPPER(TEXT(Tableau3[[#This Row],[Date de fin]],"mmm")))</f>
        <v>NC</v>
      </c>
      <c r="P16" s="369" t="str">
        <f>IF(ISBLANK(Tableau3[[#This Row],[Date de fin]]),"",UPPER(TEXT(Tableau3[[#This Row],[Date de fin]],"AAAA")))</f>
        <v>NC</v>
      </c>
      <c r="Q16" s="65" t="e">
        <f>[2]!tblÉvénements[[#This Row],[Nbr jours]]</f>
        <v>#VALUE!</v>
      </c>
      <c r="R16" s="45"/>
      <c r="S16" s="13">
        <f>[2]!tblÉvénements[[#This Row],[Secteur]]</f>
        <v>0</v>
      </c>
      <c r="T16" s="13">
        <f>[2]!tblÉvénements[[#This Row],[Commentaires]]</f>
        <v>0</v>
      </c>
      <c r="U16" s="54"/>
      <c r="V16" s="54"/>
      <c r="W16" s="54"/>
      <c r="X16" s="54"/>
      <c r="Y16" s="45"/>
      <c r="Z16" s="45"/>
      <c r="AA16" s="45"/>
      <c r="AB16" s="45"/>
      <c r="AC16" s="45"/>
      <c r="AD16" s="45"/>
      <c r="AE16" s="45"/>
      <c r="AF16" s="45"/>
    </row>
    <row r="17" spans="2:32" ht="25" x14ac:dyDescent="0.3">
      <c r="B17" s="42"/>
      <c r="C17" s="382" t="str">
        <f>[2]!tblÉvénements[[#This Row],[Service]]</f>
        <v>ACTION_SOCIALE</v>
      </c>
      <c r="D17" s="368" t="str">
        <f>[2]!tblÉvénements[[#This Row],[Nom événement]]</f>
        <v>Webinaire VHSS</v>
      </c>
      <c r="E17" s="368">
        <f>[2]!tblÉvénements[[#This Row],[Nom association/Sigle]]</f>
        <v>0</v>
      </c>
      <c r="F17" s="368">
        <f>[2]!tblÉvénements[[#This Row],[Ville]]</f>
        <v>0</v>
      </c>
      <c r="G17" s="368">
        <f>[2]!tblÉvénements[[#This Row],[Lieu]]</f>
        <v>0</v>
      </c>
      <c r="H17" s="368">
        <f>[2]!tblÉvénements[[#This Row],[Nombre de de participants]]</f>
        <v>0</v>
      </c>
      <c r="I17" s="368">
        <f>[2]!tblÉvénements[[#This Row],[Type]]</f>
        <v>0</v>
      </c>
      <c r="J17" s="368" t="str">
        <f>[2]!tblÉvénements[[#This Row],[Présence ]]</f>
        <v>Nadia Bouvart</v>
      </c>
      <c r="K17" s="369" t="str">
        <f>[2]!tblÉvénements[[#This Row],[Date de début]]</f>
        <v>En construction</v>
      </c>
      <c r="L17" s="369" t="str">
        <f>IF(ISBLANK(Tableau3[[#This Row],[Date début ]]),"",UPPER(TEXT(Tableau3[[#This Row],[Date début ]],"mmm")))</f>
        <v>EN CONSTRUCTION</v>
      </c>
      <c r="M17" s="369" t="str">
        <f>IF(ISBLANK(Tableau3[[#This Row],[Date début ]]),"",UPPER(TEXT(Tableau3[[#This Row],[Date début ]],"AAAA")))</f>
        <v>EN CONSTRUCTION</v>
      </c>
      <c r="N17" s="369">
        <f>[2]!tblÉvénements[[#This Row],[Date de fin]]</f>
        <v>0</v>
      </c>
      <c r="O17" s="369" t="str">
        <f>IF(ISBLANK(Tableau3[[#This Row],[Date de fin]]),"",UPPER(TEXT(Tableau3[[#This Row],[Date de fin]],"mmm")))</f>
        <v>JANV</v>
      </c>
      <c r="P17" s="369" t="str">
        <f>IF(ISBLANK(Tableau3[[#This Row],[Date de fin]]),"",UPPER(TEXT(Tableau3[[#This Row],[Date de fin]],"AAAA")))</f>
        <v>1900</v>
      </c>
      <c r="Q17" s="65">
        <f>[2]!tblÉvénements[[#This Row],[Nbr jours]]</f>
        <v>0</v>
      </c>
      <c r="R17" s="45"/>
      <c r="S17" s="13">
        <f>[2]!tblÉvénements[[#This Row],[Secteur]]</f>
        <v>0</v>
      </c>
      <c r="T17" s="13" t="str">
        <f>[2]!tblÉvénements[[#This Row],[Commentaires]]</f>
        <v>Webinaire VHSS</v>
      </c>
      <c r="U17" s="54"/>
      <c r="V17" s="54"/>
      <c r="W17" s="54"/>
      <c r="X17" s="54"/>
      <c r="Y17" s="45"/>
      <c r="Z17" s="45"/>
      <c r="AA17" s="45"/>
      <c r="AB17" s="45"/>
      <c r="AC17" s="45"/>
      <c r="AD17" s="45"/>
      <c r="AE17" s="45"/>
      <c r="AF17" s="45"/>
    </row>
    <row r="18" spans="2:32" ht="58" x14ac:dyDescent="0.3">
      <c r="B18" s="42"/>
      <c r="C18" s="382" t="str">
        <f>[2]!tblÉvénements[[#This Row],[Service]]</f>
        <v>ACTION_SOCIALE</v>
      </c>
      <c r="D18" s="368" t="str">
        <f>[2]!tblÉvénements[[#This Row],[Nom événement]]</f>
        <v>Festival « Women moving forward, Le festival qui célébre les femmes chorégraphes »</v>
      </c>
      <c r="E18" s="368">
        <f>[2]!tblÉvénements[[#This Row],[Nom association/Sigle]]</f>
        <v>0</v>
      </c>
      <c r="F18" s="368">
        <f>[2]!tblÉvénements[[#This Row],[Ville]]</f>
        <v>0</v>
      </c>
      <c r="G18" s="368" t="str">
        <f>[2]!tblÉvénements[[#This Row],[Lieu]]</f>
        <v>En attente d'un espace, celui identifié n'a pas le financement nécessaire</v>
      </c>
      <c r="H18" s="368">
        <f>[2]!tblÉvénements[[#This Row],[Nombre de de participants]]</f>
        <v>0</v>
      </c>
      <c r="I18" s="368">
        <f>[2]!tblÉvénements[[#This Row],[Type]]</f>
        <v>0</v>
      </c>
      <c r="J18" s="368" t="str">
        <f>[2]!tblÉvénements[[#This Row],[Présence ]]</f>
        <v>Alexandra Baude, Nadia Tiddari</v>
      </c>
      <c r="K18" s="369" t="str">
        <f>[2]!tblÉvénements[[#This Row],[Date de début]]</f>
        <v>En construction</v>
      </c>
      <c r="L18" s="369" t="str">
        <f>IF(ISBLANK(Tableau3[[#This Row],[Date début ]]),"",UPPER(TEXT(Tableau3[[#This Row],[Date début ]],"mmm")))</f>
        <v>EN CONSTRUCTION</v>
      </c>
      <c r="M18" s="369" t="str">
        <f>IF(ISBLANK(Tableau3[[#This Row],[Date début ]]),"",UPPER(TEXT(Tableau3[[#This Row],[Date début ]],"AAAA")))</f>
        <v>EN CONSTRUCTION</v>
      </c>
      <c r="N18" s="369">
        <f>[2]!tblÉvénements[[#This Row],[Date de fin]]</f>
        <v>0</v>
      </c>
      <c r="O18" s="369" t="str">
        <f>IF(ISBLANK(Tableau3[[#This Row],[Date de fin]]),"",UPPER(TEXT(Tableau3[[#This Row],[Date de fin]],"mmm")))</f>
        <v>JANV</v>
      </c>
      <c r="P18" s="369" t="str">
        <f>IF(ISBLANK(Tableau3[[#This Row],[Date de fin]]),"",UPPER(TEXT(Tableau3[[#This Row],[Date de fin]],"AAAA")))</f>
        <v>1900</v>
      </c>
      <c r="Q18" s="65" t="e">
        <f>[2]!tblÉvénements[[#This Row],[Nbr jours]]</f>
        <v>#VALUE!</v>
      </c>
      <c r="R18" s="45"/>
      <c r="S18" s="13" t="str">
        <f>[2]!tblÉvénements[[#This Row],[Secteur]]</f>
        <v>Fond de pro</v>
      </c>
      <c r="T18" s="13" t="str">
        <f>[2]!tblÉvénements[[#This Row],[Commentaires]]</f>
        <v>En attente de l'organisatrice : Laëtitia Daché, danseuse et chorégraphe</v>
      </c>
      <c r="U18" s="54"/>
      <c r="V18" s="54"/>
      <c r="W18" s="54"/>
      <c r="X18" s="54"/>
      <c r="Y18" s="45"/>
      <c r="Z18" s="45"/>
      <c r="AA18" s="45"/>
      <c r="AB18" s="45"/>
      <c r="AC18" s="45"/>
      <c r="AD18" s="45"/>
      <c r="AE18" s="45"/>
      <c r="AF18" s="45"/>
    </row>
    <row r="19" spans="2:32" ht="25" x14ac:dyDescent="0.3">
      <c r="B19" s="42"/>
      <c r="C19" s="382" t="str">
        <f>[2]!tblÉvénements[[#This Row],[Service]]</f>
        <v>ACTION_SOCIALE</v>
      </c>
      <c r="D19" s="368" t="str">
        <f>[2]!tblÉvénements[[#This Row],[Nom événement]]</f>
        <v xml:space="preserve">Présentation cellule vhss </v>
      </c>
      <c r="E19" s="368">
        <f>[2]!tblÉvénements[[#This Row],[Nom association/Sigle]]</f>
        <v>0</v>
      </c>
      <c r="F19" s="368">
        <f>[2]!tblÉvénements[[#This Row],[Ville]]</f>
        <v>0</v>
      </c>
      <c r="G19" s="368">
        <f>[2]!tblÉvénements[[#This Row],[Lieu]]</f>
        <v>0</v>
      </c>
      <c r="H19" s="368">
        <f>[2]!tblÉvénements[[#This Row],[Nombre de de participants]]</f>
        <v>0</v>
      </c>
      <c r="I19" s="368">
        <f>[2]!tblÉvénements[[#This Row],[Type]]</f>
        <v>0</v>
      </c>
      <c r="J19" s="368">
        <f>[2]!tblÉvénements[[#This Row],[Présence ]]</f>
        <v>0</v>
      </c>
      <c r="K19" s="369" t="str">
        <f>[2]!tblÉvénements[[#This Row],[Date de début]]</f>
        <v>Courant décembre</v>
      </c>
      <c r="L19" s="369" t="str">
        <f>IF(ISBLANK(Tableau3[[#This Row],[Date début ]]),"",UPPER(TEXT(Tableau3[[#This Row],[Date début ]],"mmm")))</f>
        <v>COURANT DÉCEMBRE</v>
      </c>
      <c r="M19" s="369" t="str">
        <f>IF(ISBLANK(Tableau3[[#This Row],[Date début ]]),"",UPPER(TEXT(Tableau3[[#This Row],[Date début ]],"AAAA")))</f>
        <v>COURANT DÉCEMBRE</v>
      </c>
      <c r="N19" s="369">
        <f>[2]!tblÉvénements[[#This Row],[Date de fin]]</f>
        <v>0</v>
      </c>
      <c r="O19" s="369" t="str">
        <f>IF(ISBLANK(Tableau3[[#This Row],[Date de fin]]),"",UPPER(TEXT(Tableau3[[#This Row],[Date de fin]],"mmm")))</f>
        <v>JANV</v>
      </c>
      <c r="P19" s="369" t="str">
        <f>IF(ISBLANK(Tableau3[[#This Row],[Date de fin]]),"",UPPER(TEXT(Tableau3[[#This Row],[Date de fin]],"AAAA")))</f>
        <v>1900</v>
      </c>
      <c r="Q19" s="65">
        <f>[2]!tblÉvénements[[#This Row],[Nbr jours]]</f>
        <v>0</v>
      </c>
      <c r="R19" s="45"/>
      <c r="S19" s="13">
        <f>[2]!tblÉvénements[[#This Row],[Secteur]]</f>
        <v>0</v>
      </c>
      <c r="T19" s="13" t="str">
        <f>[2]!tblÉvénements[[#This Row],[Commentaires]]</f>
        <v>Webiniaire</v>
      </c>
      <c r="U19" s="54"/>
      <c r="V19" s="54"/>
      <c r="W19" s="54"/>
      <c r="X19" s="54"/>
      <c r="Y19" s="45"/>
      <c r="Z19" s="45"/>
      <c r="AA19" s="45"/>
      <c r="AB19" s="45"/>
      <c r="AC19" s="45"/>
      <c r="AD19" s="45"/>
      <c r="AE19" s="45"/>
      <c r="AF19" s="45"/>
    </row>
    <row r="20" spans="2:32" ht="29" x14ac:dyDescent="0.3">
      <c r="B20" s="42"/>
      <c r="C20" s="382" t="str">
        <f>[2]!tblÉvénements[[#This Row],[Service]]</f>
        <v>ACTION_SOCIALE</v>
      </c>
      <c r="D20" s="368" t="str">
        <f>[2]!tblÉvénements[[#This Row],[Nom événement]]</f>
        <v>Représentation pièce de théâtre Old Up + débat</v>
      </c>
      <c r="E20" s="368">
        <f>[2]!tblÉvénements[[#This Row],[Nom association/Sigle]]</f>
        <v>0</v>
      </c>
      <c r="F20" s="368" t="str">
        <f>[2]!tblÉvénements[[#This Row],[Ville]]</f>
        <v>Paris</v>
      </c>
      <c r="G20" s="368" t="str">
        <f>[2]!tblÉvénements[[#This Row],[Lieu]]</f>
        <v>Comédie Bastille 14h-17h30</v>
      </c>
      <c r="H20" s="368">
        <f>[2]!tblÉvénements[[#This Row],[Nombre de de participants]]</f>
        <v>0</v>
      </c>
      <c r="I20" s="368">
        <f>[2]!tblÉvénements[[#This Row],[Type]]</f>
        <v>0</v>
      </c>
      <c r="J20" s="368" t="str">
        <f>[2]!tblÉvénements[[#This Row],[Présence ]]</f>
        <v>Julien Da Silva</v>
      </c>
      <c r="K20" s="369" t="str">
        <f>[2]!tblÉvénements[[#This Row],[Date de début]]</f>
        <v>29/10/2024</v>
      </c>
      <c r="L20" s="369" t="str">
        <f>IF(ISBLANK(Tableau3[[#This Row],[Date début ]]),"",UPPER(TEXT(Tableau3[[#This Row],[Date début ]],"mmm")))</f>
        <v>OCT</v>
      </c>
      <c r="M20" s="369" t="str">
        <f>IF(ISBLANK(Tableau3[[#This Row],[Date début ]]),"",UPPER(TEXT(Tableau3[[#This Row],[Date début ]],"AAAA")))</f>
        <v>2024</v>
      </c>
      <c r="N20" s="369" t="str">
        <f>[2]!tblÉvénements[[#This Row],[Date de fin]]</f>
        <v>29/10/2025</v>
      </c>
      <c r="O20" s="369" t="str">
        <f>IF(ISBLANK(Tableau3[[#This Row],[Date de fin]]),"",UPPER(TEXT(Tableau3[[#This Row],[Date de fin]],"mmm")))</f>
        <v>OCT</v>
      </c>
      <c r="P20" s="369" t="str">
        <f>IF(ISBLANK(Tableau3[[#This Row],[Date de fin]]),"",UPPER(TEXT(Tableau3[[#This Row],[Date de fin]],"AAAA")))</f>
        <v>2025</v>
      </c>
      <c r="Q20" s="65">
        <f>[2]!tblÉvénements[[#This Row],[Nbr jours]]</f>
        <v>365</v>
      </c>
      <c r="R20" s="45"/>
      <c r="S20" s="13" t="str">
        <f>[2]!tblÉvénements[[#This Row],[Secteur]]</f>
        <v>Prévention Médico-Sociale</v>
      </c>
      <c r="T20" s="13" t="str">
        <f>[2]!tblÉvénements[[#This Row],[Commentaires]]</f>
        <v>NL / emailing dédié</v>
      </c>
      <c r="U20" s="54"/>
      <c r="V20" s="54"/>
      <c r="W20" s="54"/>
      <c r="X20" s="54"/>
      <c r="Y20" s="45"/>
      <c r="Z20" s="45"/>
      <c r="AA20" s="45"/>
      <c r="AB20" s="45"/>
      <c r="AC20" s="45"/>
      <c r="AD20" s="45"/>
      <c r="AE20" s="45"/>
      <c r="AF20" s="45"/>
    </row>
    <row r="21" spans="2:32" ht="14.5" x14ac:dyDescent="0.3">
      <c r="B21" s="42"/>
      <c r="C21" s="382" t="str">
        <f>[2]!tblÉvénements[[#This Row],[Service]]</f>
        <v>BRANCHES</v>
      </c>
      <c r="D21" s="368" t="str">
        <f>[2]!tblÉvénements[[#This Row],[Nom événement]]</f>
        <v>Festival du Livre de Paris - 4ème édition</v>
      </c>
      <c r="E21" s="368">
        <f>[2]!tblÉvénements[[#This Row],[Nom association/Sigle]]</f>
        <v>0</v>
      </c>
      <c r="F21" s="368" t="str">
        <f>[2]!tblÉvénements[[#This Row],[Ville]]</f>
        <v>Paris</v>
      </c>
      <c r="G21" s="368" t="str">
        <f>[2]!tblÉvénements[[#This Row],[Lieu]]</f>
        <v>Grand Palais</v>
      </c>
      <c r="H21" s="368">
        <f>[2]!tblÉvénements[[#This Row],[Nombre de de participants]]</f>
        <v>0</v>
      </c>
      <c r="I21" s="368" t="str">
        <f>[2]!tblÉvénements[[#This Row],[Type]]</f>
        <v>Festival</v>
      </c>
      <c r="J21" s="368" t="str">
        <f>[2]!tblÉvénements[[#This Row],[Présence ]]</f>
        <v>Marianne Chollet</v>
      </c>
      <c r="K21" s="369">
        <f>[2]!tblÉvénements[[#This Row],[Date de début]]</f>
        <v>45758</v>
      </c>
      <c r="L21" s="369" t="str">
        <f>IF(ISBLANK(Tableau3[[#This Row],[Date début ]]),"",UPPER(TEXT(Tableau3[[#This Row],[Date début ]],"mmm")))</f>
        <v>AVR</v>
      </c>
      <c r="M21" s="369" t="str">
        <f>IF(ISBLANK(Tableau3[[#This Row],[Date début ]]),"",UPPER(TEXT(Tableau3[[#This Row],[Date début ]],"AAAA")))</f>
        <v>2025</v>
      </c>
      <c r="N21" s="369">
        <f>[2]!tblÉvénements[[#This Row],[Date de fin]]</f>
        <v>45760</v>
      </c>
      <c r="O21" s="369" t="str">
        <f>IF(ISBLANK(Tableau3[[#This Row],[Date de fin]]),"",UPPER(TEXT(Tableau3[[#This Row],[Date de fin]],"mmm")))</f>
        <v>AVR</v>
      </c>
      <c r="P21" s="369" t="str">
        <f>IF(ISBLANK(Tableau3[[#This Row],[Date de fin]]),"",UPPER(TEXT(Tableau3[[#This Row],[Date de fin]],"AAAA")))</f>
        <v>2025</v>
      </c>
      <c r="Q21" s="65">
        <f>[2]!tblÉvénements[[#This Row],[Nbr jours]]</f>
        <v>2</v>
      </c>
      <c r="R21" s="45"/>
      <c r="S21" s="13" t="str">
        <f>[2]!tblÉvénements[[#This Row],[Secteur]]</f>
        <v>Presse</v>
      </c>
      <c r="T21" s="13">
        <f>[2]!tblÉvénements[[#This Row],[Commentaires]]</f>
        <v>0</v>
      </c>
      <c r="U21" s="54"/>
      <c r="V21" s="54"/>
      <c r="W21" s="54"/>
      <c r="X21" s="54"/>
      <c r="Y21" s="45"/>
      <c r="Z21" s="45"/>
      <c r="AA21" s="45"/>
      <c r="AB21" s="45"/>
      <c r="AC21" s="45"/>
      <c r="AD21" s="45"/>
      <c r="AE21" s="45"/>
      <c r="AF21" s="45"/>
    </row>
    <row r="22" spans="2:32" ht="14.5" x14ac:dyDescent="0.3">
      <c r="B22" s="42"/>
      <c r="C22" s="382">
        <f>[2]!tblÉvénements[[#This Row],[Service]]</f>
        <v>0</v>
      </c>
      <c r="D22" s="368" t="str">
        <f>[2]!tblÉvénements[[#This Row],[Nom événement]]</f>
        <v>Les Arcs Film Festival</v>
      </c>
      <c r="E22" s="368">
        <f>[2]!tblÉvénements[[#This Row],[Nom association/Sigle]]</f>
        <v>0</v>
      </c>
      <c r="F22" s="368" t="str">
        <f>[2]!tblÉvénements[[#This Row],[Ville]]</f>
        <v>Les Arcs (Savoie)</v>
      </c>
      <c r="G22" s="368">
        <f>[2]!tblÉvénements[[#This Row],[Lieu]]</f>
        <v>0</v>
      </c>
      <c r="H22" s="368">
        <f>[2]!tblÉvénements[[#This Row],[Nombre de de participants]]</f>
        <v>0</v>
      </c>
      <c r="I22" s="368">
        <f>[2]!tblÉvénements[[#This Row],[Type]]</f>
        <v>0</v>
      </c>
      <c r="J22" s="368">
        <f>[2]!tblÉvénements[[#This Row],[Présence ]]</f>
        <v>0</v>
      </c>
      <c r="K22" s="369">
        <f>[2]!tblÉvénements[[#This Row],[Date de début]]</f>
        <v>45642</v>
      </c>
      <c r="L22" s="369" t="str">
        <f>IF(ISBLANK(Tableau3[[#This Row],[Date début ]]),"",UPPER(TEXT(Tableau3[[#This Row],[Date début ]],"mmm")))</f>
        <v>DÉC</v>
      </c>
      <c r="M22" s="369" t="str">
        <f>IF(ISBLANK(Tableau3[[#This Row],[Date début ]]),"",UPPER(TEXT(Tableau3[[#This Row],[Date début ]],"AAAA")))</f>
        <v>2024</v>
      </c>
      <c r="N22" s="369">
        <f>[2]!tblÉvénements[[#This Row],[Date de fin]]</f>
        <v>45649</v>
      </c>
      <c r="O22" s="369" t="str">
        <f>IF(ISBLANK(Tableau3[[#This Row],[Date de fin]]),"",UPPER(TEXT(Tableau3[[#This Row],[Date de fin]],"mmm")))</f>
        <v>DÉC</v>
      </c>
      <c r="P22" s="369" t="str">
        <f>IF(ISBLANK(Tableau3[[#This Row],[Date de fin]]),"",UPPER(TEXT(Tableau3[[#This Row],[Date de fin]],"AAAA")))</f>
        <v>2024</v>
      </c>
      <c r="Q22" s="65">
        <f>[2]!tblÉvénements[[#This Row],[Nbr jours]]</f>
        <v>7</v>
      </c>
      <c r="R22" s="45"/>
      <c r="S22" s="13" t="str">
        <f>[2]!tblÉvénements[[#This Row],[Secteur]]</f>
        <v>Audiovisuel</v>
      </c>
      <c r="T22" s="13" t="str">
        <f>[2]!tblÉvénements[[#This Row],[Commentaires]]</f>
        <v>Visibilité et prises de parole</v>
      </c>
      <c r="U22" s="373"/>
      <c r="V22" s="373"/>
      <c r="W22" s="373"/>
      <c r="X22" s="373"/>
      <c r="Y22" s="374"/>
      <c r="Z22" s="374"/>
      <c r="AA22" s="374"/>
      <c r="AB22" s="374"/>
      <c r="AC22" s="374"/>
      <c r="AD22" s="374"/>
      <c r="AE22" s="374"/>
      <c r="AF22" s="374"/>
    </row>
    <row r="23" spans="2:32" ht="37.5" x14ac:dyDescent="0.3">
      <c r="B23" s="42"/>
      <c r="C23" s="382" t="str">
        <f>[2]!tblÉvénements[[#This Row],[Service]]</f>
        <v>ACTION_SOCIALE</v>
      </c>
      <c r="D23" s="368" t="str">
        <f>[2]!tblÉvénements[[#This Row],[Nom événement]]</f>
        <v>Atelier Art thérapie aidants</v>
      </c>
      <c r="E23" s="368">
        <f>[2]!tblÉvénements[[#This Row],[Nom association/Sigle]]</f>
        <v>0</v>
      </c>
      <c r="F23" s="368" t="str">
        <f>[2]!tblÉvénements[[#This Row],[Ville]]</f>
        <v>Paris</v>
      </c>
      <c r="G23" s="368" t="str">
        <f>[2]!tblÉvénements[[#This Row],[Lieu]]</f>
        <v xml:space="preserve"> 8ème</v>
      </c>
      <c r="H23" s="368">
        <f>[2]!tblÉvénements[[#This Row],[Nombre de de participants]]</f>
        <v>0</v>
      </c>
      <c r="I23" s="368">
        <f>[2]!tblÉvénements[[#This Row],[Type]]</f>
        <v>0</v>
      </c>
      <c r="J23" s="368" t="str">
        <f>[2]!tblÉvénements[[#This Row],[Présence ]]</f>
        <v>Julien Da Silva</v>
      </c>
      <c r="K23" s="369">
        <f>[2]!tblÉvénements[[#This Row],[Date de début]]</f>
        <v>45638</v>
      </c>
      <c r="L23" s="369" t="str">
        <f>IF(ISBLANK(Tableau3[[#This Row],[Date début ]]),"",UPPER(TEXT(Tableau3[[#This Row],[Date début ]],"mmm")))</f>
        <v>DÉC</v>
      </c>
      <c r="M23" s="369" t="str">
        <f>IF(ISBLANK(Tableau3[[#This Row],[Date début ]]),"",UPPER(TEXT(Tableau3[[#This Row],[Date début ]],"AAAA")))</f>
        <v>2024</v>
      </c>
      <c r="N23" s="369">
        <f>[2]!tblÉvénements[[#This Row],[Date de fin]]</f>
        <v>45638</v>
      </c>
      <c r="O23" s="369" t="str">
        <f>IF(ISBLANK(Tableau3[[#This Row],[Date de fin]]),"",UPPER(TEXT(Tableau3[[#This Row],[Date de fin]],"mmm")))</f>
        <v>DÉC</v>
      </c>
      <c r="P23" s="369" t="str">
        <f>IF(ISBLANK(Tableau3[[#This Row],[Date de fin]]),"",UPPER(TEXT(Tableau3[[#This Row],[Date de fin]],"AAAA")))</f>
        <v>2024</v>
      </c>
      <c r="Q23" s="65">
        <f>[2]!tblÉvénements[[#This Row],[Nbr jours]]</f>
        <v>0</v>
      </c>
      <c r="R23" s="45"/>
      <c r="S23" s="13" t="str">
        <f>[2]!tblÉvénements[[#This Row],[Secteur]]</f>
        <v>Prévention Médico-Sociale</v>
      </c>
      <c r="T23" s="13" t="str">
        <f>[2]!tblÉvénements[[#This Row],[Commentaires]]</f>
        <v>thématique semestrielle/ réseaux sociaux/Newsletters permanent &amp; pigiste &amp; intermittent</v>
      </c>
      <c r="U23" s="54"/>
      <c r="V23" s="54"/>
      <c r="W23" s="54"/>
      <c r="X23" s="54"/>
      <c r="Y23" s="45"/>
      <c r="Z23" s="45"/>
      <c r="AA23" s="45"/>
      <c r="AB23" s="45"/>
      <c r="AC23" s="45"/>
      <c r="AD23" s="45"/>
      <c r="AE23" s="45"/>
      <c r="AF23" s="45"/>
    </row>
    <row r="24" spans="2:32" ht="29" x14ac:dyDescent="0.3">
      <c r="B24" s="42"/>
      <c r="C24" s="382" t="str">
        <f>[2]!tblÉvénements[[#This Row],[Service]]</f>
        <v>ACTION_SOCIALE</v>
      </c>
      <c r="D24" s="368" t="str">
        <f>[2]!tblÉvénements[[#This Row],[Nom événement]]</f>
        <v>Réunions d'information d'aide au retour à l'emploi (PACT)</v>
      </c>
      <c r="E24" s="368">
        <f>[2]!tblÉvénements[[#This Row],[Nom association/Sigle]]</f>
        <v>0</v>
      </c>
      <c r="F24" s="368">
        <f>[2]!tblÉvénements[[#This Row],[Ville]]</f>
        <v>0</v>
      </c>
      <c r="G24" s="368" t="str">
        <f>[2]!tblÉvénements[[#This Row],[Lieu]]</f>
        <v>Visio conférence 10h-11h30</v>
      </c>
      <c r="H24" s="368">
        <f>[2]!tblÉvénements[[#This Row],[Nombre de de participants]]</f>
        <v>0</v>
      </c>
      <c r="I24" s="368">
        <f>[2]!tblÉvénements[[#This Row],[Type]]</f>
        <v>0</v>
      </c>
      <c r="J24" s="368" t="str">
        <f>[2]!tblÉvénements[[#This Row],[Présence ]]</f>
        <v>Sandrine Delgrange</v>
      </c>
      <c r="K24" s="369">
        <f>[2]!tblÉvénements[[#This Row],[Date de début]]</f>
        <v>45638</v>
      </c>
      <c r="L24" s="369" t="str">
        <f>IF(ISBLANK(Tableau3[[#This Row],[Date début ]]),"",UPPER(TEXT(Tableau3[[#This Row],[Date début ]],"mmm")))</f>
        <v>DÉC</v>
      </c>
      <c r="M24" s="369" t="str">
        <f>IF(ISBLANK(Tableau3[[#This Row],[Date début ]]),"",UPPER(TEXT(Tableau3[[#This Row],[Date début ]],"AAAA")))</f>
        <v>2024</v>
      </c>
      <c r="N24" s="369">
        <f>[2]!tblÉvénements[[#This Row],[Date de fin]]</f>
        <v>45638</v>
      </c>
      <c r="O24" s="369" t="str">
        <f>IF(ISBLANK(Tableau3[[#This Row],[Date de fin]]),"",UPPER(TEXT(Tableau3[[#This Row],[Date de fin]],"mmm")))</f>
        <v>DÉC</v>
      </c>
      <c r="P24" s="369" t="str">
        <f>IF(ISBLANK(Tableau3[[#This Row],[Date de fin]]),"",UPPER(TEXT(Tableau3[[#This Row],[Date de fin]],"AAAA")))</f>
        <v>2024</v>
      </c>
      <c r="Q24" s="65">
        <f>[2]!tblÉvénements[[#This Row],[Nbr jours]]</f>
        <v>0</v>
      </c>
      <c r="R24" s="45"/>
      <c r="S24" s="13" t="str">
        <f>[2]!tblÉvénements[[#This Row],[Secteur]]</f>
        <v>Prévention Médico-Sociale</v>
      </c>
      <c r="T24" s="13">
        <f>[2]!tblÉvénements[[#This Row],[Commentaires]]</f>
        <v>0</v>
      </c>
      <c r="U24" s="54"/>
      <c r="V24" s="54"/>
      <c r="W24" s="54"/>
      <c r="X24" s="54"/>
      <c r="Y24" s="45"/>
      <c r="Z24" s="45"/>
      <c r="AA24" s="45"/>
      <c r="AB24" s="45"/>
      <c r="AC24" s="45"/>
      <c r="AD24" s="45"/>
      <c r="AE24" s="45"/>
      <c r="AF24" s="45"/>
    </row>
    <row r="25" spans="2:32" ht="25" x14ac:dyDescent="0.3">
      <c r="B25" s="42"/>
      <c r="C25" s="382" t="str">
        <f>[2]!tblÉvénements[[#This Row],[Service]]</f>
        <v>ACTION_SOCIALE</v>
      </c>
      <c r="D25" s="368" t="str">
        <f>[2]!tblÉvénements[[#This Row],[Nom événement]]</f>
        <v>Séminaire " la retraite, un projet de vie"</v>
      </c>
      <c r="E25" s="368">
        <f>[2]!tblÉvénements[[#This Row],[Nom association/Sigle]]</f>
        <v>0</v>
      </c>
      <c r="F25" s="368" t="str">
        <f>[2]!tblÉvénements[[#This Row],[Ville]]</f>
        <v xml:space="preserve">Vanves </v>
      </c>
      <c r="G25" s="368" t="str">
        <f>[2]!tblÉvénements[[#This Row],[Lieu]]</f>
        <v>siège Audiens</v>
      </c>
      <c r="H25" s="368">
        <f>[2]!tblÉvénements[[#This Row],[Nombre de de participants]]</f>
        <v>0</v>
      </c>
      <c r="I25" s="368">
        <f>[2]!tblÉvénements[[#This Row],[Type]]</f>
        <v>0</v>
      </c>
      <c r="J25" s="368" t="str">
        <f>[2]!tblÉvénements[[#This Row],[Présence ]]</f>
        <v>Miriam Chao</v>
      </c>
      <c r="K25" s="369">
        <f>[2]!tblÉvénements[[#This Row],[Date de début]]</f>
        <v>45636</v>
      </c>
      <c r="L25" s="369" t="str">
        <f>IF(ISBLANK(Tableau3[[#This Row],[Date début ]]),"",UPPER(TEXT(Tableau3[[#This Row],[Date début ]],"mmm")))</f>
        <v>DÉC</v>
      </c>
      <c r="M25" s="369" t="str">
        <f>IF(ISBLANK(Tableau3[[#This Row],[Date début ]]),"",UPPER(TEXT(Tableau3[[#This Row],[Date début ]],"AAAA")))</f>
        <v>2024</v>
      </c>
      <c r="N25" s="369">
        <f>[2]!tblÉvénements[[#This Row],[Date de fin]]</f>
        <v>45637</v>
      </c>
      <c r="O25" s="369" t="str">
        <f>IF(ISBLANK(Tableau3[[#This Row],[Date de fin]]),"",UPPER(TEXT(Tableau3[[#This Row],[Date de fin]],"mmm")))</f>
        <v>DÉC</v>
      </c>
      <c r="P25" s="369" t="str">
        <f>IF(ISBLANK(Tableau3[[#This Row],[Date de fin]]),"",UPPER(TEXT(Tableau3[[#This Row],[Date de fin]],"AAAA")))</f>
        <v>2024</v>
      </c>
      <c r="Q25" s="65">
        <f>[2]!tblÉvénements[[#This Row],[Nbr jours]]</f>
        <v>1</v>
      </c>
      <c r="R25" s="45"/>
      <c r="S25" s="13" t="str">
        <f>[2]!tblÉvénements[[#This Row],[Secteur]]</f>
        <v>Prévention Médico-Sociale</v>
      </c>
      <c r="T25" s="13" t="str">
        <f>[2]!tblÉvénements[[#This Row],[Commentaires]]</f>
        <v>mailing dédié/ Newsletters retraités/ réseaux sociaux</v>
      </c>
      <c r="U25" s="54"/>
      <c r="V25" s="54"/>
      <c r="W25" s="54"/>
      <c r="X25" s="54"/>
      <c r="Y25" s="45"/>
      <c r="Z25" s="45"/>
      <c r="AA25" s="45"/>
      <c r="AB25" s="45"/>
      <c r="AC25" s="45"/>
      <c r="AD25" s="45"/>
      <c r="AE25" s="45"/>
      <c r="AF25" s="45"/>
    </row>
    <row r="26" spans="2:32" ht="29" x14ac:dyDescent="0.3">
      <c r="B26" s="42"/>
      <c r="C26" s="382" t="str">
        <f>[2]!tblÉvénements[[#This Row],[Service]]</f>
        <v>ACTION_SOCIALE</v>
      </c>
      <c r="D26" s="368" t="str">
        <f>[2]!tblÉvénements[[#This Row],[Nom événement]]</f>
        <v>Groupe Parole Deuil</v>
      </c>
      <c r="E26" s="368">
        <f>[2]!tblÉvénements[[#This Row],[Nom association/Sigle]]</f>
        <v>0</v>
      </c>
      <c r="F26" s="368">
        <f>[2]!tblÉvénements[[#This Row],[Ville]]</f>
        <v>0</v>
      </c>
      <c r="G26" s="368" t="str">
        <f>[2]!tblÉvénements[[#This Row],[Lieu]]</f>
        <v>Cocoon Space</v>
      </c>
      <c r="H26" s="368">
        <f>[2]!tblÉvénements[[#This Row],[Nombre de de participants]]</f>
        <v>0</v>
      </c>
      <c r="I26" s="368">
        <f>[2]!tblÉvénements[[#This Row],[Type]]</f>
        <v>0</v>
      </c>
      <c r="J26" s="368" t="str">
        <f>[2]!tblÉvénements[[#This Row],[Présence ]]</f>
        <v>Sandrine Delgrange</v>
      </c>
      <c r="K26" s="369">
        <f>[2]!tblÉvénements[[#This Row],[Date de début]]</f>
        <v>45633</v>
      </c>
      <c r="L26" s="369" t="str">
        <f>IF(ISBLANK(Tableau3[[#This Row],[Date début ]]),"",UPPER(TEXT(Tableau3[[#This Row],[Date début ]],"mmm")))</f>
        <v>DÉC</v>
      </c>
      <c r="M26" s="369" t="str">
        <f>IF(ISBLANK(Tableau3[[#This Row],[Date début ]]),"",UPPER(TEXT(Tableau3[[#This Row],[Date début ]],"AAAA")))</f>
        <v>2024</v>
      </c>
      <c r="N26" s="369">
        <f>[2]!tblÉvénements[[#This Row],[Date de fin]]</f>
        <v>45633</v>
      </c>
      <c r="O26" s="369" t="str">
        <f>IF(ISBLANK(Tableau3[[#This Row],[Date de fin]]),"",UPPER(TEXT(Tableau3[[#This Row],[Date de fin]],"mmm")))</f>
        <v>DÉC</v>
      </c>
      <c r="P26" s="369" t="str">
        <f>IF(ISBLANK(Tableau3[[#This Row],[Date de fin]]),"",UPPER(TEXT(Tableau3[[#This Row],[Date de fin]],"AAAA")))</f>
        <v>2024</v>
      </c>
      <c r="Q26" s="65">
        <f>[2]!tblÉvénements[[#This Row],[Nbr jours]]</f>
        <v>0</v>
      </c>
      <c r="R26" s="45"/>
      <c r="S26" s="13" t="str">
        <f>[2]!tblÉvénements[[#This Row],[Secteur]]</f>
        <v>Prévention Médico-Sociale</v>
      </c>
      <c r="T26" s="13" t="str">
        <f>[2]!tblÉvénements[[#This Row],[Commentaires]]</f>
        <v>Réseaux sociaux/ thématique semestrielle</v>
      </c>
      <c r="U26" s="54"/>
      <c r="V26" s="54"/>
      <c r="W26" s="54"/>
      <c r="X26" s="54"/>
      <c r="Y26" s="45"/>
      <c r="Z26" s="45"/>
      <c r="AA26" s="45"/>
      <c r="AB26" s="45"/>
      <c r="AC26" s="45"/>
      <c r="AD26" s="45"/>
      <c r="AE26" s="45"/>
      <c r="AF26" s="45"/>
    </row>
    <row r="27" spans="2:32" ht="29" x14ac:dyDescent="0.3">
      <c r="B27" s="42"/>
      <c r="C27" s="382" t="str">
        <f>[2]!tblÉvénements[[#This Row],[Service]]</f>
        <v>ACTION_SOCIALE</v>
      </c>
      <c r="D27" s="368" t="str">
        <f>[2]!tblÉvénements[[#This Row],[Nom événement]]</f>
        <v>Groupe de parole deuil -  présentiel</v>
      </c>
      <c r="E27" s="368">
        <f>[2]!tblÉvénements[[#This Row],[Nom association/Sigle]]</f>
        <v>0</v>
      </c>
      <c r="F27" s="368" t="str">
        <f>[2]!tblÉvénements[[#This Row],[Ville]]</f>
        <v xml:space="preserve">Vanves </v>
      </c>
      <c r="G27" s="368" t="str">
        <f>[2]!tblÉvénements[[#This Row],[Lieu]]</f>
        <v>Vanves</v>
      </c>
      <c r="H27" s="368">
        <f>[2]!tblÉvénements[[#This Row],[Nombre de de participants]]</f>
        <v>0</v>
      </c>
      <c r="I27" s="368">
        <f>[2]!tblÉvénements[[#This Row],[Type]]</f>
        <v>0</v>
      </c>
      <c r="J27" s="368" t="str">
        <f>[2]!tblÉvénements[[#This Row],[Présence ]]</f>
        <v>Sandrine Delgrange</v>
      </c>
      <c r="K27" s="369">
        <f>[2]!tblÉvénements[[#This Row],[Date de début]]</f>
        <v>45633</v>
      </c>
      <c r="L27" s="369" t="str">
        <f>IF(ISBLANK(Tableau3[[#This Row],[Date début ]]),"",UPPER(TEXT(Tableau3[[#This Row],[Date début ]],"mmm")))</f>
        <v>DÉC</v>
      </c>
      <c r="M27" s="369" t="str">
        <f>IF(ISBLANK(Tableau3[[#This Row],[Date début ]]),"",UPPER(TEXT(Tableau3[[#This Row],[Date début ]],"AAAA")))</f>
        <v>2024</v>
      </c>
      <c r="N27" s="369">
        <f>[2]!tblÉvénements[[#This Row],[Date de fin]]</f>
        <v>45633</v>
      </c>
      <c r="O27" s="369" t="str">
        <f>IF(ISBLANK(Tableau3[[#This Row],[Date de fin]]),"",UPPER(TEXT(Tableau3[[#This Row],[Date de fin]],"mmm")))</f>
        <v>DÉC</v>
      </c>
      <c r="P27" s="369" t="str">
        <f>IF(ISBLANK(Tableau3[[#This Row],[Date de fin]]),"",UPPER(TEXT(Tableau3[[#This Row],[Date de fin]],"AAAA")))</f>
        <v>2024</v>
      </c>
      <c r="Q27" s="65">
        <f>[2]!tblÉvénements[[#This Row],[Nbr jours]]</f>
        <v>0</v>
      </c>
      <c r="R27" s="45"/>
      <c r="S27" s="13" t="str">
        <f>[2]!tblÉvénements[[#This Row],[Secteur]]</f>
        <v>Prévention Médico-Sociale</v>
      </c>
      <c r="T27" s="13" t="str">
        <f>[2]!tblÉvénements[[#This Row],[Commentaires]]</f>
        <v>NL + emailing dédié + réseaux sociaux</v>
      </c>
      <c r="U27" s="373"/>
      <c r="V27" s="373"/>
      <c r="W27" s="373"/>
      <c r="X27" s="373"/>
      <c r="Y27" s="374"/>
      <c r="Z27" s="374"/>
      <c r="AA27" s="374"/>
      <c r="AB27" s="374"/>
      <c r="AC27" s="374"/>
      <c r="AD27" s="374"/>
      <c r="AE27" s="374"/>
      <c r="AF27" s="374"/>
    </row>
    <row r="28" spans="2:32" ht="29" x14ac:dyDescent="0.3">
      <c r="B28" s="42"/>
      <c r="C28" s="382" t="str">
        <f>[2]!tblÉvénements[[#This Row],[Service]]</f>
        <v>ACTION_SOCIALE</v>
      </c>
      <c r="D28" s="368" t="str">
        <f>[2]!tblÉvénements[[#This Row],[Nom événement]]</f>
        <v>Journée retrouvailles Bien Vieillir</v>
      </c>
      <c r="E28" s="368">
        <f>[2]!tblÉvénements[[#This Row],[Nom association/Sigle]]</f>
        <v>0</v>
      </c>
      <c r="F28" s="368" t="str">
        <f>[2]!tblÉvénements[[#This Row],[Ville]]</f>
        <v>Paris</v>
      </c>
      <c r="G28" s="368">
        <f>[2]!tblÉvénements[[#This Row],[Lieu]]</f>
        <v>0</v>
      </c>
      <c r="H28" s="368">
        <f>[2]!tblÉvénements[[#This Row],[Nombre de de participants]]</f>
        <v>0</v>
      </c>
      <c r="I28" s="368">
        <f>[2]!tblÉvénements[[#This Row],[Type]]</f>
        <v>0</v>
      </c>
      <c r="J28" s="368" t="str">
        <f>[2]!tblÉvénements[[#This Row],[Présence ]]</f>
        <v>Sandrine Delgrange</v>
      </c>
      <c r="K28" s="369">
        <f>[2]!tblÉvénements[[#This Row],[Date de début]]</f>
        <v>45632</v>
      </c>
      <c r="L28" s="369" t="str">
        <f>IF(ISBLANK(Tableau3[[#This Row],[Date début ]]),"",UPPER(TEXT(Tableau3[[#This Row],[Date début ]],"mmm")))</f>
        <v>DÉC</v>
      </c>
      <c r="M28" s="369" t="str">
        <f>IF(ISBLANK(Tableau3[[#This Row],[Date début ]]),"",UPPER(TEXT(Tableau3[[#This Row],[Date début ]],"AAAA")))</f>
        <v>2024</v>
      </c>
      <c r="N28" s="369">
        <f>[2]!tblÉvénements[[#This Row],[Date de fin]]</f>
        <v>45632</v>
      </c>
      <c r="O28" s="369" t="str">
        <f>IF(ISBLANK(Tableau3[[#This Row],[Date de fin]]),"",UPPER(TEXT(Tableau3[[#This Row],[Date de fin]],"mmm")))</f>
        <v>DÉC</v>
      </c>
      <c r="P28" s="369" t="str">
        <f>IF(ISBLANK(Tableau3[[#This Row],[Date de fin]]),"",UPPER(TEXT(Tableau3[[#This Row],[Date de fin]],"AAAA")))</f>
        <v>2024</v>
      </c>
      <c r="Q28" s="65">
        <f>[2]!tblÉvénements[[#This Row],[Nbr jours]]</f>
        <v>0</v>
      </c>
      <c r="R28" s="45"/>
      <c r="S28" s="13" t="str">
        <f>[2]!tblÉvénements[[#This Row],[Secteur]]</f>
        <v>Prévention Médico-Sociale</v>
      </c>
      <c r="T28" s="13">
        <f>[2]!tblÉvénements[[#This Row],[Commentaires]]</f>
        <v>0</v>
      </c>
      <c r="U28" s="54"/>
      <c r="V28" s="54"/>
      <c r="W28" s="54"/>
      <c r="X28" s="54"/>
      <c r="Y28" s="45"/>
      <c r="Z28" s="45"/>
      <c r="AA28" s="45"/>
      <c r="AB28" s="45"/>
      <c r="AC28" s="45"/>
      <c r="AD28" s="45"/>
      <c r="AE28" s="45"/>
      <c r="AF28" s="45"/>
    </row>
    <row r="29" spans="2:32" ht="14.5" x14ac:dyDescent="0.3">
      <c r="B29" s="42"/>
      <c r="C29" s="382">
        <f>[2]!tblÉvénements[[#This Row],[Service]]</f>
        <v>0</v>
      </c>
      <c r="D29" s="368" t="str">
        <f>[2]!tblÉvénements[[#This Row],[Nom événement]]</f>
        <v>La Presse au Futur</v>
      </c>
      <c r="E29" s="368">
        <f>[2]!tblÉvénements[[#This Row],[Nom association/Sigle]]</f>
        <v>0</v>
      </c>
      <c r="F29" s="368" t="str">
        <f>[2]!tblÉvénements[[#This Row],[Ville]]</f>
        <v>Paris</v>
      </c>
      <c r="G29" s="368" t="str">
        <f>[2]!tblÉvénements[[#This Row],[Lieu]]</f>
        <v>Cap 15</v>
      </c>
      <c r="H29" s="368">
        <f>[2]!tblÉvénements[[#This Row],[Nombre de de participants]]</f>
        <v>0</v>
      </c>
      <c r="I29" s="368">
        <f>[2]!tblÉvénements[[#This Row],[Type]]</f>
        <v>0</v>
      </c>
      <c r="J29" s="368">
        <f>[2]!tblÉvénements[[#This Row],[Présence ]]</f>
        <v>0</v>
      </c>
      <c r="K29" s="369">
        <f>[2]!tblÉvénements[[#This Row],[Date de début]]</f>
        <v>45631</v>
      </c>
      <c r="L29" s="369" t="str">
        <f>IF(ISBLANK(Tableau3[[#This Row],[Date début ]]),"",UPPER(TEXT(Tableau3[[#This Row],[Date début ]],"mmm")))</f>
        <v>DÉC</v>
      </c>
      <c r="M29" s="369" t="str">
        <f>IF(ISBLANK(Tableau3[[#This Row],[Date début ]]),"",UPPER(TEXT(Tableau3[[#This Row],[Date début ]],"AAAA")))</f>
        <v>2024</v>
      </c>
      <c r="N29" s="369">
        <f>[2]!tblÉvénements[[#This Row],[Date de fin]]</f>
        <v>45632</v>
      </c>
      <c r="O29" s="369" t="str">
        <f>IF(ISBLANK(Tableau3[[#This Row],[Date de fin]]),"",UPPER(TEXT(Tableau3[[#This Row],[Date de fin]],"mmm")))</f>
        <v>DÉC</v>
      </c>
      <c r="P29" s="369" t="str">
        <f>IF(ISBLANK(Tableau3[[#This Row],[Date de fin]]),"",UPPER(TEXT(Tableau3[[#This Row],[Date de fin]],"AAAA")))</f>
        <v>2024</v>
      </c>
      <c r="Q29" s="65">
        <f>[2]!tblÉvénements[[#This Row],[Nbr jours]]</f>
        <v>1</v>
      </c>
      <c r="R29" s="45"/>
      <c r="S29" s="13" t="str">
        <f>[2]!tblÉvénements[[#This Row],[Secteur]]</f>
        <v>Presse</v>
      </c>
      <c r="T29" s="13" t="str">
        <f>[2]!tblÉvénements[[#This Row],[Commentaires]]</f>
        <v>Visibilité et stand</v>
      </c>
      <c r="U29" s="54"/>
      <c r="V29" s="54"/>
      <c r="W29" s="54"/>
      <c r="X29" s="54"/>
      <c r="Y29" s="45"/>
      <c r="Z29" s="45"/>
      <c r="AA29" s="45"/>
      <c r="AB29" s="45"/>
      <c r="AC29" s="45"/>
      <c r="AD29" s="45"/>
      <c r="AE29" s="45"/>
      <c r="AF29" s="45"/>
    </row>
    <row r="30" spans="2:32" ht="29" x14ac:dyDescent="0.3">
      <c r="B30" s="42"/>
      <c r="C30" s="382" t="str">
        <f>[2]!tblÉvénements[[#This Row],[Service]]</f>
        <v>ACTION_SOCIALE</v>
      </c>
      <c r="D30" s="368" t="str">
        <f>[2]!tblÉvénements[[#This Row],[Nom événement]]</f>
        <v>L'âge et l'estime de soi</v>
      </c>
      <c r="E30" s="368">
        <f>[2]!tblÉvénements[[#This Row],[Nom association/Sigle]]</f>
        <v>0</v>
      </c>
      <c r="F30" s="368" t="str">
        <f>[2]!tblÉvénements[[#This Row],[Ville]]</f>
        <v xml:space="preserve">Vanves </v>
      </c>
      <c r="G30" s="368" t="str">
        <f>[2]!tblÉvénements[[#This Row],[Lieu]]</f>
        <v>Vanves &amp; visio 14h00 - 16h00</v>
      </c>
      <c r="H30" s="368">
        <f>[2]!tblÉvénements[[#This Row],[Nombre de de participants]]</f>
        <v>0</v>
      </c>
      <c r="I30" s="368">
        <f>[2]!tblÉvénements[[#This Row],[Type]]</f>
        <v>0</v>
      </c>
      <c r="J30" s="368" t="str">
        <f>[2]!tblÉvénements[[#This Row],[Présence ]]</f>
        <v>Nora Taieb</v>
      </c>
      <c r="K30" s="369">
        <f>[2]!tblÉvénements[[#This Row],[Date de début]]</f>
        <v>45631</v>
      </c>
      <c r="L30" s="369" t="str">
        <f>IF(ISBLANK(Tableau3[[#This Row],[Date début ]]),"",UPPER(TEXT(Tableau3[[#This Row],[Date début ]],"mmm")))</f>
        <v>DÉC</v>
      </c>
      <c r="M30" s="369" t="str">
        <f>IF(ISBLANK(Tableau3[[#This Row],[Date début ]]),"",UPPER(TEXT(Tableau3[[#This Row],[Date début ]],"AAAA")))</f>
        <v>2024</v>
      </c>
      <c r="N30" s="369">
        <f>[2]!tblÉvénements[[#This Row],[Date de fin]]</f>
        <v>45631</v>
      </c>
      <c r="O30" s="369" t="str">
        <f>IF(ISBLANK(Tableau3[[#This Row],[Date de fin]]),"",UPPER(TEXT(Tableau3[[#This Row],[Date de fin]],"mmm")))</f>
        <v>DÉC</v>
      </c>
      <c r="P30" s="369" t="str">
        <f>IF(ISBLANK(Tableau3[[#This Row],[Date de fin]]),"",UPPER(TEXT(Tableau3[[#This Row],[Date de fin]],"AAAA")))</f>
        <v>2024</v>
      </c>
      <c r="Q30" s="65">
        <f>[2]!tblÉvénements[[#This Row],[Nbr jours]]</f>
        <v>0</v>
      </c>
      <c r="R30" s="45"/>
      <c r="S30" s="13" t="str">
        <f>[2]!tblÉvénements[[#This Row],[Secteur]]</f>
        <v>Prévention Médico-Sociale</v>
      </c>
      <c r="T30" s="13" t="str">
        <f>[2]!tblÉvénements[[#This Row],[Commentaires]]</f>
        <v>Audiens Attitude</v>
      </c>
      <c r="U30" s="54"/>
      <c r="V30" s="54"/>
      <c r="W30" s="54"/>
      <c r="X30" s="54"/>
      <c r="Y30" s="45"/>
      <c r="Z30" s="45"/>
      <c r="AA30" s="45"/>
      <c r="AB30" s="45"/>
      <c r="AC30" s="45"/>
      <c r="AD30" s="45"/>
      <c r="AE30" s="45"/>
      <c r="AF30" s="45"/>
    </row>
    <row r="31" spans="2:32" ht="37.5" x14ac:dyDescent="0.3">
      <c r="B31" s="42"/>
      <c r="C31" s="382" t="str">
        <f>[2]!tblÉvénements[[#This Row],[Service]]</f>
        <v>ACTION_SOCIALE</v>
      </c>
      <c r="D31" s="368" t="str">
        <f>[2]!tblÉvénements[[#This Row],[Nom événement]]</f>
        <v>Atelier Art thérapie aidants</v>
      </c>
      <c r="E31" s="368">
        <f>[2]!tblÉvénements[[#This Row],[Nom association/Sigle]]</f>
        <v>0</v>
      </c>
      <c r="F31" s="368" t="str">
        <f>[2]!tblÉvénements[[#This Row],[Ville]]</f>
        <v>Paris</v>
      </c>
      <c r="G31" s="368" t="str">
        <f>[2]!tblÉvénements[[#This Row],[Lieu]]</f>
        <v xml:space="preserve"> 8ème</v>
      </c>
      <c r="H31" s="368">
        <f>[2]!tblÉvénements[[#This Row],[Nombre de de participants]]</f>
        <v>0</v>
      </c>
      <c r="I31" s="368">
        <f>[2]!tblÉvénements[[#This Row],[Type]]</f>
        <v>0</v>
      </c>
      <c r="J31" s="368" t="str">
        <f>[2]!tblÉvénements[[#This Row],[Présence ]]</f>
        <v>Julien Da Silva</v>
      </c>
      <c r="K31" s="369">
        <f>[2]!tblÉvénements[[#This Row],[Date de début]]</f>
        <v>45631</v>
      </c>
      <c r="L31" s="369" t="str">
        <f>IF(ISBLANK(Tableau3[[#This Row],[Date début ]]),"",UPPER(TEXT(Tableau3[[#This Row],[Date début ]],"mmm")))</f>
        <v>DÉC</v>
      </c>
      <c r="M31" s="369" t="str">
        <f>IF(ISBLANK(Tableau3[[#This Row],[Date début ]]),"",UPPER(TEXT(Tableau3[[#This Row],[Date début ]],"AAAA")))</f>
        <v>2024</v>
      </c>
      <c r="N31" s="369">
        <f>[2]!tblÉvénements[[#This Row],[Date de fin]]</f>
        <v>45631</v>
      </c>
      <c r="O31" s="369" t="str">
        <f>IF(ISBLANK(Tableau3[[#This Row],[Date de fin]]),"",UPPER(TEXT(Tableau3[[#This Row],[Date de fin]],"mmm")))</f>
        <v>DÉC</v>
      </c>
      <c r="P31" s="369" t="str">
        <f>IF(ISBLANK(Tableau3[[#This Row],[Date de fin]]),"",UPPER(TEXT(Tableau3[[#This Row],[Date de fin]],"AAAA")))</f>
        <v>2024</v>
      </c>
      <c r="Q31" s="65">
        <f>[2]!tblÉvénements[[#This Row],[Nbr jours]]</f>
        <v>0</v>
      </c>
      <c r="R31" s="45"/>
      <c r="S31" s="372" t="str">
        <f>[2]!tblÉvénements[[#This Row],[Secteur]]</f>
        <v>Prévention Médico-Sociale</v>
      </c>
      <c r="T31" s="372" t="str">
        <f>[2]!tblÉvénements[[#This Row],[Commentaires]]</f>
        <v>thématique semestrielle/ réseaux sociaux/Newsletters permanent &amp; pigiste &amp; intermittent</v>
      </c>
      <c r="U31" s="55"/>
      <c r="V31" s="55"/>
      <c r="W31" s="55"/>
      <c r="X31" s="55"/>
      <c r="Y31" s="56"/>
      <c r="Z31" s="56"/>
      <c r="AA31" s="56"/>
      <c r="AB31" s="56"/>
      <c r="AC31" s="56"/>
      <c r="AD31" s="56"/>
      <c r="AE31" s="56"/>
      <c r="AF31" s="56"/>
    </row>
    <row r="32" spans="2:32" ht="29" x14ac:dyDescent="0.3">
      <c r="B32" s="42"/>
      <c r="C32" s="382" t="str">
        <f>[2]!tblÉvénements[[#This Row],[Service]]</f>
        <v>BRANCHES</v>
      </c>
      <c r="D32" s="368" t="str">
        <f>[2]!tblÉvénements[[#This Row],[Nom événement]]</f>
        <v xml:space="preserve">Remise des Trophées de l’innovation Presse &amp; Médias </v>
      </c>
      <c r="E32" s="368">
        <f>[2]!tblÉvénements[[#This Row],[Nom association/Sigle]]</f>
        <v>0</v>
      </c>
      <c r="F32" s="368" t="str">
        <f>[2]!tblÉvénements[[#This Row],[Ville]]</f>
        <v>Paris</v>
      </c>
      <c r="G32" s="368" t="str">
        <f>[2]!tblÉvénements[[#This Row],[Lieu]]</f>
        <v>WESTIN PARIS VENDOME</v>
      </c>
      <c r="H32" s="368">
        <f>[2]!tblÉvénements[[#This Row],[Nombre de de participants]]</f>
        <v>0</v>
      </c>
      <c r="I32" s="368" t="str">
        <f>[2]!tblÉvénements[[#This Row],[Type]]</f>
        <v>Remise de prix</v>
      </c>
      <c r="J32" s="368" t="str">
        <f>[2]!tblÉvénements[[#This Row],[Présence ]]</f>
        <v>Marianne Chollet, Audrey Stennou</v>
      </c>
      <c r="K32" s="369">
        <f>[2]!tblÉvénements[[#This Row],[Date de début]]</f>
        <v>45629</v>
      </c>
      <c r="L32" s="369" t="str">
        <f>IF(ISBLANK(Tableau3[[#This Row],[Date début ]]),"",UPPER(TEXT(Tableau3[[#This Row],[Date début ]],"mmm")))</f>
        <v>DÉC</v>
      </c>
      <c r="M32" s="369" t="str">
        <f>IF(ISBLANK(Tableau3[[#This Row],[Date début ]]),"",UPPER(TEXT(Tableau3[[#This Row],[Date début ]],"AAAA")))</f>
        <v>2024</v>
      </c>
      <c r="N32" s="369">
        <f>[2]!tblÉvénements[[#This Row],[Date de fin]]</f>
        <v>45629</v>
      </c>
      <c r="O32" s="369" t="str">
        <f>IF(ISBLANK(Tableau3[[#This Row],[Date de fin]]),"",UPPER(TEXT(Tableau3[[#This Row],[Date de fin]],"mmm")))</f>
        <v>DÉC</v>
      </c>
      <c r="P32" s="369" t="str">
        <f>IF(ISBLANK(Tableau3[[#This Row],[Date de fin]]),"",UPPER(TEXT(Tableau3[[#This Row],[Date de fin]],"AAAA")))</f>
        <v>2024</v>
      </c>
      <c r="Q32" s="65">
        <f>[2]!tblÉvénements[[#This Row],[Nbr jours]]</f>
        <v>0</v>
      </c>
      <c r="R32" s="45"/>
      <c r="S32" s="13" t="str">
        <f>[2]!tblÉvénements[[#This Row],[Secteur]]</f>
        <v>Presse</v>
      </c>
      <c r="T32" s="13">
        <f>[2]!tblÉvénements[[#This Row],[Commentaires]]</f>
        <v>0</v>
      </c>
      <c r="U32" s="375"/>
      <c r="V32" s="375"/>
      <c r="W32" s="375"/>
      <c r="X32" s="375"/>
      <c r="Y32" s="376"/>
      <c r="Z32" s="376"/>
      <c r="AA32" s="376"/>
      <c r="AB32" s="376"/>
      <c r="AC32" s="376"/>
      <c r="AD32" s="376"/>
      <c r="AE32" s="376"/>
      <c r="AF32" s="376"/>
    </row>
    <row r="33" spans="2:32" ht="29" x14ac:dyDescent="0.3">
      <c r="B33" s="42"/>
      <c r="C33" s="382" t="str">
        <f>[2]!tblÉvénements[[#This Row],[Service]]</f>
        <v>BRANCHES</v>
      </c>
      <c r="D33" s="368" t="str">
        <f>[2]!tblÉvénements[[#This Row],[Nom événement]]</f>
        <v>PRESSE &amp; MEDIAS au Futur - 18ème édition (anciennement PRESSE AU FUTUR)</v>
      </c>
      <c r="E33" s="368">
        <f>[2]!tblÉvénements[[#This Row],[Nom association/Sigle]]</f>
        <v>0</v>
      </c>
      <c r="F33" s="368" t="str">
        <f>[2]!tblÉvénements[[#This Row],[Ville]]</f>
        <v>Paris</v>
      </c>
      <c r="G33" s="368" t="str">
        <f>[2]!tblÉvénements[[#This Row],[Lieu]]</f>
        <v>New Cap Event Center</v>
      </c>
      <c r="H33" s="368">
        <f>[2]!tblÉvénements[[#This Row],[Nombre de de participants]]</f>
        <v>0</v>
      </c>
      <c r="I33" s="368" t="str">
        <f>[2]!tblÉvénements[[#This Row],[Type]]</f>
        <v>Journée</v>
      </c>
      <c r="J33" s="368" t="str">
        <f>[2]!tblÉvénements[[#This Row],[Présence ]]</f>
        <v>Marianne Chollet</v>
      </c>
      <c r="K33" s="369">
        <f>[2]!tblÉvénements[[#This Row],[Date de début]]</f>
        <v>45629</v>
      </c>
      <c r="L33" s="369" t="str">
        <f>IF(ISBLANK(Tableau3[[#This Row],[Date début ]]),"",UPPER(TEXT(Tableau3[[#This Row],[Date début ]],"mmm")))</f>
        <v>DÉC</v>
      </c>
      <c r="M33" s="369" t="str">
        <f>IF(ISBLANK(Tableau3[[#This Row],[Date début ]]),"",UPPER(TEXT(Tableau3[[#This Row],[Date début ]],"AAAA")))</f>
        <v>2024</v>
      </c>
      <c r="N33" s="369">
        <f>[2]!tblÉvénements[[#This Row],[Date de fin]]</f>
        <v>45630</v>
      </c>
      <c r="O33" s="369" t="str">
        <f>IF(ISBLANK(Tableau3[[#This Row],[Date de fin]]),"",UPPER(TEXT(Tableau3[[#This Row],[Date de fin]],"mmm")))</f>
        <v>DÉC</v>
      </c>
      <c r="P33" s="369" t="str">
        <f>IF(ISBLANK(Tableau3[[#This Row],[Date de fin]]),"",UPPER(TEXT(Tableau3[[#This Row],[Date de fin]],"AAAA")))</f>
        <v>2024</v>
      </c>
      <c r="Q33" s="65">
        <f>[2]!tblÉvénements[[#This Row],[Nbr jours]]</f>
        <v>1</v>
      </c>
      <c r="R33" s="45"/>
      <c r="S33" s="372" t="str">
        <f>[2]!tblÉvénements[[#This Row],[Secteur]]</f>
        <v>Presse</v>
      </c>
      <c r="T33" s="372">
        <f>[2]!tblÉvénements[[#This Row],[Commentaires]]</f>
        <v>0</v>
      </c>
      <c r="U33" s="55"/>
      <c r="V33" s="55"/>
      <c r="W33" s="55"/>
      <c r="X33" s="55"/>
      <c r="Y33" s="56"/>
      <c r="Z33" s="56"/>
      <c r="AA33" s="56"/>
      <c r="AB33" s="56"/>
      <c r="AC33" s="56"/>
      <c r="AD33" s="56"/>
      <c r="AE33" s="56"/>
      <c r="AF33" s="56"/>
    </row>
    <row r="34" spans="2:32" ht="14.5" x14ac:dyDescent="0.3">
      <c r="B34" s="42"/>
      <c r="C34" s="382" t="str">
        <f>[2]!tblÉvénements[[#This Row],[Service]]</f>
        <v>ACTION_SOCIALE</v>
      </c>
      <c r="D34" s="368" t="str">
        <f>[2]!tblÉvénements[[#This Row],[Nom événement]]</f>
        <v>L'IA dans tous ses états</v>
      </c>
      <c r="E34" s="368">
        <f>[2]!tblÉvénements[[#This Row],[Nom association/Sigle]]</f>
        <v>0</v>
      </c>
      <c r="F34" s="368" t="str">
        <f>[2]!tblÉvénements[[#This Row],[Ville]]</f>
        <v xml:space="preserve">Vanves </v>
      </c>
      <c r="G34" s="368" t="str">
        <f>[2]!tblÉvénements[[#This Row],[Lieu]]</f>
        <v>Vanves 13h30 &amp; 15h00</v>
      </c>
      <c r="H34" s="368">
        <f>[2]!tblÉvénements[[#This Row],[Nombre de de participants]]</f>
        <v>0</v>
      </c>
      <c r="I34" s="368">
        <f>[2]!tblÉvénements[[#This Row],[Type]]</f>
        <v>0</v>
      </c>
      <c r="J34" s="368" t="str">
        <f>[2]!tblÉvénements[[#This Row],[Présence ]]</f>
        <v>Nora Taieb</v>
      </c>
      <c r="K34" s="369">
        <f>[2]!tblÉvénements[[#This Row],[Date de début]]</f>
        <v>45629</v>
      </c>
      <c r="L34" s="369" t="str">
        <f>IF(ISBLANK(Tableau3[[#This Row],[Date début ]]),"",UPPER(TEXT(Tableau3[[#This Row],[Date début ]],"mmm")))</f>
        <v>DÉC</v>
      </c>
      <c r="M34" s="369" t="str">
        <f>IF(ISBLANK(Tableau3[[#This Row],[Date début ]]),"",UPPER(TEXT(Tableau3[[#This Row],[Date début ]],"AAAA")))</f>
        <v>2024</v>
      </c>
      <c r="N34" s="369">
        <f>[2]!tblÉvénements[[#This Row],[Date de fin]]</f>
        <v>45629</v>
      </c>
      <c r="O34" s="369" t="str">
        <f>IF(ISBLANK(Tableau3[[#This Row],[Date de fin]]),"",UPPER(TEXT(Tableau3[[#This Row],[Date de fin]],"mmm")))</f>
        <v>DÉC</v>
      </c>
      <c r="P34" s="369" t="str">
        <f>IF(ISBLANK(Tableau3[[#This Row],[Date de fin]]),"",UPPER(TEXT(Tableau3[[#This Row],[Date de fin]],"AAAA")))</f>
        <v>2024</v>
      </c>
      <c r="Q34" s="65">
        <f>[2]!tblÉvénements[[#This Row],[Nbr jours]]</f>
        <v>0</v>
      </c>
      <c r="R34" s="45"/>
      <c r="S34" s="372" t="str">
        <f>[2]!tblÉvénements[[#This Row],[Secteur]]</f>
        <v>Prévention Médico-Sociale</v>
      </c>
      <c r="T34" s="372" t="str">
        <f>[2]!tblÉvénements[[#This Row],[Commentaires]]</f>
        <v>Audiens Attitude</v>
      </c>
      <c r="U34" s="55"/>
      <c r="V34" s="55"/>
      <c r="W34" s="55"/>
      <c r="X34" s="55"/>
      <c r="Y34" s="56"/>
      <c r="Z34" s="56"/>
      <c r="AA34" s="56"/>
      <c r="AB34" s="56"/>
      <c r="AC34" s="56"/>
      <c r="AD34" s="56"/>
      <c r="AE34" s="56"/>
      <c r="AF34" s="56"/>
    </row>
    <row r="35" spans="2:32" ht="29" x14ac:dyDescent="0.3">
      <c r="B35" s="42"/>
      <c r="C35" s="382" t="str">
        <f>[2]!tblÉvénements[[#This Row],[Service]]</f>
        <v>ACTION_SOCIALE</v>
      </c>
      <c r="D35" s="368" t="str">
        <f>[2]!tblÉvénements[[#This Row],[Nom événement]]</f>
        <v>Groupe Parole Deuil</v>
      </c>
      <c r="E35" s="368">
        <f>[2]!tblÉvénements[[#This Row],[Nom association/Sigle]]</f>
        <v>0</v>
      </c>
      <c r="F35" s="368">
        <f>[2]!tblÉvénements[[#This Row],[Ville]]</f>
        <v>0</v>
      </c>
      <c r="G35" s="368" t="str">
        <f>[2]!tblÉvénements[[#This Row],[Lieu]]</f>
        <v>Cocoon Space</v>
      </c>
      <c r="H35" s="368">
        <f>[2]!tblÉvénements[[#This Row],[Nombre de de participants]]</f>
        <v>0</v>
      </c>
      <c r="I35" s="368">
        <f>[2]!tblÉvénements[[#This Row],[Type]]</f>
        <v>0</v>
      </c>
      <c r="J35" s="368" t="str">
        <f>[2]!tblÉvénements[[#This Row],[Présence ]]</f>
        <v>Sandrine Delgrange</v>
      </c>
      <c r="K35" s="369">
        <f>[2]!tblÉvénements[[#This Row],[Date de début]]</f>
        <v>45626</v>
      </c>
      <c r="L35" s="369" t="str">
        <f>IF(ISBLANK(Tableau3[[#This Row],[Date début ]]),"",UPPER(TEXT(Tableau3[[#This Row],[Date début ]],"mmm")))</f>
        <v>NOV</v>
      </c>
      <c r="M35" s="369" t="str">
        <f>IF(ISBLANK(Tableau3[[#This Row],[Date début ]]),"",UPPER(TEXT(Tableau3[[#This Row],[Date début ]],"AAAA")))</f>
        <v>2024</v>
      </c>
      <c r="N35" s="369">
        <f>[2]!tblÉvénements[[#This Row],[Date de fin]]</f>
        <v>45626</v>
      </c>
      <c r="O35" s="369" t="str">
        <f>IF(ISBLANK(Tableau3[[#This Row],[Date de fin]]),"",UPPER(TEXT(Tableau3[[#This Row],[Date de fin]],"mmm")))</f>
        <v>NOV</v>
      </c>
      <c r="P35" s="369" t="str">
        <f>IF(ISBLANK(Tableau3[[#This Row],[Date de fin]]),"",UPPER(TEXT(Tableau3[[#This Row],[Date de fin]],"AAAA")))</f>
        <v>2024</v>
      </c>
      <c r="Q35" s="65">
        <f>[2]!tblÉvénements[[#This Row],[Nbr jours]]</f>
        <v>0</v>
      </c>
      <c r="R35" s="45"/>
      <c r="S35" s="372" t="str">
        <f>[2]!tblÉvénements[[#This Row],[Secteur]]</f>
        <v>Prévention Médico-Sociale</v>
      </c>
      <c r="T35" s="372" t="str">
        <f>[2]!tblÉvénements[[#This Row],[Commentaires]]</f>
        <v>Réseaux sociaux/ thématique semestrielle</v>
      </c>
      <c r="U35" s="55"/>
      <c r="V35" s="55"/>
      <c r="W35" s="55"/>
      <c r="X35" s="55"/>
      <c r="Y35" s="56"/>
      <c r="Z35" s="56"/>
      <c r="AA35" s="56"/>
      <c r="AB35" s="56"/>
      <c r="AC35" s="56"/>
      <c r="AD35" s="56"/>
      <c r="AE35" s="56"/>
      <c r="AF35" s="56"/>
    </row>
    <row r="36" spans="2:32" ht="29" x14ac:dyDescent="0.3">
      <c r="B36" s="42"/>
      <c r="C36" s="382" t="str">
        <f>[2]!tblÉvénements[[#This Row],[Service]]</f>
        <v>FONDS DE PRO</v>
      </c>
      <c r="D36" s="368" t="str">
        <f>[2]!tblÉvénements[[#This Row],[Nom événement]]</f>
        <v>Festival Les femmes s'en mêlent " Les enfants ce n'est pas pratique"</v>
      </c>
      <c r="E36" s="368">
        <f>[2]!tblÉvénements[[#This Row],[Nom association/Sigle]]</f>
        <v>0</v>
      </c>
      <c r="F36" s="368" t="str">
        <f>[2]!tblÉvénements[[#This Row],[Ville]]</f>
        <v>PARIS</v>
      </c>
      <c r="G36" s="368">
        <f>[2]!tblÉvénements[[#This Row],[Lieu]]</f>
        <v>0</v>
      </c>
      <c r="H36" s="368">
        <f>[2]!tblÉvénements[[#This Row],[Nombre de de participants]]</f>
        <v>0</v>
      </c>
      <c r="I36" s="368" t="str">
        <f>[2]!tblÉvénements[[#This Row],[Type]]</f>
        <v>Tables rondes</v>
      </c>
      <c r="J36" s="368">
        <f>[2]!tblÉvénements[[#This Row],[Présence ]]</f>
        <v>0</v>
      </c>
      <c r="K36" s="369">
        <f>[2]!tblÉvénements[[#This Row],[Date de début]]</f>
        <v>45625</v>
      </c>
      <c r="L36" s="369" t="str">
        <f>IF(ISBLANK(Tableau3[[#This Row],[Date début ]]),"",UPPER(TEXT(Tableau3[[#This Row],[Date début ]],"mmm")))</f>
        <v>NOV</v>
      </c>
      <c r="M36" s="369" t="str">
        <f>IF(ISBLANK(Tableau3[[#This Row],[Date début ]]),"",UPPER(TEXT(Tableau3[[#This Row],[Date début ]],"AAAA")))</f>
        <v>2024</v>
      </c>
      <c r="N36" s="369">
        <f>[2]!tblÉvénements[[#This Row],[Date de fin]]</f>
        <v>45625</v>
      </c>
      <c r="O36" s="369" t="str">
        <f>IF(ISBLANK(Tableau3[[#This Row],[Date de fin]]),"",UPPER(TEXT(Tableau3[[#This Row],[Date de fin]],"mmm")))</f>
        <v>NOV</v>
      </c>
      <c r="P36" s="369" t="str">
        <f>IF(ISBLANK(Tableau3[[#This Row],[Date de fin]]),"",UPPER(TEXT(Tableau3[[#This Row],[Date de fin]],"AAAA")))</f>
        <v>2024</v>
      </c>
      <c r="Q36" s="65">
        <f>[2]!tblÉvénements[[#This Row],[Nbr jours]]</f>
        <v>0</v>
      </c>
      <c r="R36" s="45"/>
      <c r="S36" s="372" t="str">
        <f>[2]!tblÉvénements[[#This Row],[Secteur]]</f>
        <v>Tous secteurs</v>
      </c>
      <c r="T36" s="372">
        <f>[2]!tblÉvénements[[#This Row],[Commentaires]]</f>
        <v>0</v>
      </c>
      <c r="U36" s="55"/>
      <c r="V36" s="55"/>
      <c r="W36" s="55"/>
      <c r="X36" s="55"/>
      <c r="Y36" s="56"/>
      <c r="Z36" s="56"/>
      <c r="AA36" s="56"/>
      <c r="AB36" s="56"/>
      <c r="AC36" s="56"/>
      <c r="AD36" s="56"/>
      <c r="AE36" s="56"/>
      <c r="AF36" s="56"/>
    </row>
    <row r="37" spans="2:32" ht="37.5" x14ac:dyDescent="0.3">
      <c r="B37" s="42"/>
      <c r="C37" s="382" t="str">
        <f>[2]!tblÉvénements[[#This Row],[Service]]</f>
        <v>ACTION_SOCIALE</v>
      </c>
      <c r="D37" s="368" t="str">
        <f>[2]!tblÉvénements[[#This Row],[Nom événement]]</f>
        <v>Atelier Art thérapie aidants</v>
      </c>
      <c r="E37" s="368">
        <f>[2]!tblÉvénements[[#This Row],[Nom association/Sigle]]</f>
        <v>0</v>
      </c>
      <c r="F37" s="368" t="str">
        <f>[2]!tblÉvénements[[#This Row],[Ville]]</f>
        <v>Paris</v>
      </c>
      <c r="G37" s="368" t="str">
        <f>[2]!tblÉvénements[[#This Row],[Lieu]]</f>
        <v>Paris 8ème</v>
      </c>
      <c r="H37" s="368">
        <f>[2]!tblÉvénements[[#This Row],[Nombre de de participants]]</f>
        <v>0</v>
      </c>
      <c r="I37" s="368">
        <f>[2]!tblÉvénements[[#This Row],[Type]]</f>
        <v>0</v>
      </c>
      <c r="J37" s="368" t="str">
        <f>[2]!tblÉvénements[[#This Row],[Présence ]]</f>
        <v>Julien Da Silva</v>
      </c>
      <c r="K37" s="369">
        <f>[2]!tblÉvénements[[#This Row],[Date de début]]</f>
        <v>45624</v>
      </c>
      <c r="L37" s="369" t="str">
        <f>IF(ISBLANK(Tableau3[[#This Row],[Date début ]]),"",UPPER(TEXT(Tableau3[[#This Row],[Date début ]],"mmm")))</f>
        <v>NOV</v>
      </c>
      <c r="M37" s="369" t="str">
        <f>IF(ISBLANK(Tableau3[[#This Row],[Date début ]]),"",UPPER(TEXT(Tableau3[[#This Row],[Date début ]],"AAAA")))</f>
        <v>2024</v>
      </c>
      <c r="N37" s="369">
        <f>[2]!tblÉvénements[[#This Row],[Date de fin]]</f>
        <v>45624</v>
      </c>
      <c r="O37" s="369" t="str">
        <f>IF(ISBLANK(Tableau3[[#This Row],[Date de fin]]),"",UPPER(TEXT(Tableau3[[#This Row],[Date de fin]],"mmm")))</f>
        <v>NOV</v>
      </c>
      <c r="P37" s="369" t="str">
        <f>IF(ISBLANK(Tableau3[[#This Row],[Date de fin]]),"",UPPER(TEXT(Tableau3[[#This Row],[Date de fin]],"AAAA")))</f>
        <v>2024</v>
      </c>
      <c r="Q37" s="65">
        <f>[2]!tblÉvénements[[#This Row],[Nbr jours]]</f>
        <v>0</v>
      </c>
      <c r="R37" s="45"/>
      <c r="S37" s="372" t="str">
        <f>[2]!tblÉvénements[[#This Row],[Secteur]]</f>
        <v>Prévention Médico-Sociale</v>
      </c>
      <c r="T37" s="372" t="str">
        <f>[2]!tblÉvénements[[#This Row],[Commentaires]]</f>
        <v>thématique semestrielle/ réseaux sociaux/Newsletters permanent &amp; pigiste &amp; intermittent</v>
      </c>
      <c r="U37" s="55"/>
      <c r="V37" s="55"/>
      <c r="W37" s="55"/>
      <c r="X37" s="55"/>
      <c r="Y37" s="56"/>
      <c r="Z37" s="56"/>
      <c r="AA37" s="56"/>
      <c r="AB37" s="56"/>
      <c r="AC37" s="56"/>
      <c r="AD37" s="56"/>
      <c r="AE37" s="56"/>
      <c r="AF37" s="56"/>
    </row>
    <row r="38" spans="2:32" ht="29" x14ac:dyDescent="0.3">
      <c r="B38" s="42"/>
      <c r="C38" s="382" t="str">
        <f>[2]!tblÉvénements[[#This Row],[Service]]</f>
        <v>ACTION_SOCIALE</v>
      </c>
      <c r="D38" s="368" t="str">
        <f>[2]!tblÉvénements[[#This Row],[Nom événement]]</f>
        <v>Séminaire " L'Art de Bien Vieillir "</v>
      </c>
      <c r="E38" s="368">
        <f>[2]!tblÉvénements[[#This Row],[Nom association/Sigle]]</f>
        <v>0</v>
      </c>
      <c r="F38" s="368" t="str">
        <f>[2]!tblÉvénements[[#This Row],[Ville]]</f>
        <v>Paris</v>
      </c>
      <c r="G38" s="368" t="str">
        <f>[2]!tblÉvénements[[#This Row],[Lieu]]</f>
        <v>Paris</v>
      </c>
      <c r="H38" s="368">
        <f>[2]!tblÉvénements[[#This Row],[Nombre de de participants]]</f>
        <v>0</v>
      </c>
      <c r="I38" s="368">
        <f>[2]!tblÉvénements[[#This Row],[Type]]</f>
        <v>0</v>
      </c>
      <c r="J38" s="368" t="str">
        <f>[2]!tblÉvénements[[#This Row],[Présence ]]</f>
        <v>Sandrine Delgrange</v>
      </c>
      <c r="K38" s="369">
        <f>[2]!tblÉvénements[[#This Row],[Date de début]]</f>
        <v>45624</v>
      </c>
      <c r="L38" s="369" t="str">
        <f>IF(ISBLANK(Tableau3[[#This Row],[Date début ]]),"",UPPER(TEXT(Tableau3[[#This Row],[Date début ]],"mmm")))</f>
        <v>NOV</v>
      </c>
      <c r="M38" s="369" t="str">
        <f>IF(ISBLANK(Tableau3[[#This Row],[Date début ]]),"",UPPER(TEXT(Tableau3[[#This Row],[Date début ]],"AAAA")))</f>
        <v>2024</v>
      </c>
      <c r="N38" s="369">
        <f>[2]!tblÉvénements[[#This Row],[Date de fin]]</f>
        <v>45624</v>
      </c>
      <c r="O38" s="369" t="str">
        <f>IF(ISBLANK(Tableau3[[#This Row],[Date de fin]]),"",UPPER(TEXT(Tableau3[[#This Row],[Date de fin]],"mmm")))</f>
        <v>NOV</v>
      </c>
      <c r="P38" s="369" t="str">
        <f>IF(ISBLANK(Tableau3[[#This Row],[Date de fin]]),"",UPPER(TEXT(Tableau3[[#This Row],[Date de fin]],"AAAA")))</f>
        <v>2024</v>
      </c>
      <c r="Q38" s="65">
        <f>[2]!tblÉvénements[[#This Row],[Nbr jours]]</f>
        <v>0</v>
      </c>
      <c r="R38" s="45"/>
      <c r="S38" s="372" t="str">
        <f>[2]!tblÉvénements[[#This Row],[Secteur]]</f>
        <v>Prévention Médico-Sociale</v>
      </c>
      <c r="T38" s="372">
        <f>[2]!tblÉvénements[[#This Row],[Commentaires]]</f>
        <v>0</v>
      </c>
      <c r="U38" s="55"/>
      <c r="V38" s="55"/>
      <c r="W38" s="55"/>
      <c r="X38" s="55"/>
      <c r="Y38" s="56"/>
      <c r="Z38" s="56"/>
      <c r="AA38" s="56"/>
      <c r="AB38" s="56"/>
      <c r="AC38" s="56"/>
      <c r="AD38" s="56"/>
      <c r="AE38" s="56"/>
      <c r="AF38" s="56"/>
    </row>
    <row r="39" spans="2:32" ht="29" x14ac:dyDescent="0.3">
      <c r="B39" s="42"/>
      <c r="C39" s="382" t="str">
        <f>[2]!tblÉvénements[[#This Row],[Service]]</f>
        <v>ACTION_SOCIALE</v>
      </c>
      <c r="D39" s="368" t="str">
        <f>[2]!tblÉvénements[[#This Row],[Nom événement]]</f>
        <v>Représentation Opéra "Espace Fluide" suivi d'un débat</v>
      </c>
      <c r="E39" s="368">
        <f>[2]!tblÉvénements[[#This Row],[Nom association/Sigle]]</f>
        <v>0</v>
      </c>
      <c r="F39" s="368" t="str">
        <f>[2]!tblÉvénements[[#This Row],[Ville]]</f>
        <v>Paris</v>
      </c>
      <c r="G39" s="368" t="str">
        <f>[2]!tblÉvénements[[#This Row],[Lieu]]</f>
        <v>Théâtre de la Madeleine - Paris</v>
      </c>
      <c r="H39" s="368">
        <f>[2]!tblÉvénements[[#This Row],[Nombre de de participants]]</f>
        <v>0</v>
      </c>
      <c r="I39" s="368">
        <f>[2]!tblÉvénements[[#This Row],[Type]]</f>
        <v>0</v>
      </c>
      <c r="J39" s="368" t="str">
        <f>[2]!tblÉvénements[[#This Row],[Présence ]]</f>
        <v>Julien Da Silva</v>
      </c>
      <c r="K39" s="369">
        <f>[2]!tblÉvénements[[#This Row],[Date de début]]</f>
        <v>45622</v>
      </c>
      <c r="L39" s="369" t="str">
        <f>IF(ISBLANK(Tableau3[[#This Row],[Date début ]]),"",UPPER(TEXT(Tableau3[[#This Row],[Date début ]],"mmm")))</f>
        <v>NOV</v>
      </c>
      <c r="M39" s="369" t="str">
        <f>IF(ISBLANK(Tableau3[[#This Row],[Date début ]]),"",UPPER(TEXT(Tableau3[[#This Row],[Date début ]],"AAAA")))</f>
        <v>2024</v>
      </c>
      <c r="N39" s="369">
        <f>[2]!tblÉvénements[[#This Row],[Date de fin]]</f>
        <v>45622</v>
      </c>
      <c r="O39" s="369" t="str">
        <f>IF(ISBLANK(Tableau3[[#This Row],[Date de fin]]),"",UPPER(TEXT(Tableau3[[#This Row],[Date de fin]],"mmm")))</f>
        <v>NOV</v>
      </c>
      <c r="P39" s="369" t="str">
        <f>IF(ISBLANK(Tableau3[[#This Row],[Date de fin]]),"",UPPER(TEXT(Tableau3[[#This Row],[Date de fin]],"AAAA")))</f>
        <v>2024</v>
      </c>
      <c r="Q39" s="65">
        <f>[2]!tblÉvénements[[#This Row],[Nbr jours]]</f>
        <v>0</v>
      </c>
      <c r="R39" s="45"/>
      <c r="S39" s="372" t="str">
        <f>[2]!tblÉvénements[[#This Row],[Secteur]]</f>
        <v>Prévention Médico-Sociale</v>
      </c>
      <c r="T39" s="372" t="str">
        <f>[2]!tblÉvénements[[#This Row],[Commentaires]]</f>
        <v>NL + emailing dédié + réseaux sociaux</v>
      </c>
      <c r="U39" s="55"/>
      <c r="V39" s="55"/>
      <c r="W39" s="55"/>
      <c r="X39" s="55"/>
      <c r="Y39" s="56"/>
      <c r="Z39" s="56"/>
      <c r="AA39" s="56"/>
      <c r="AB39" s="56"/>
      <c r="AC39" s="56"/>
      <c r="AD39" s="56"/>
      <c r="AE39" s="56"/>
      <c r="AF39" s="56"/>
    </row>
    <row r="40" spans="2:32" ht="14.5" x14ac:dyDescent="0.3">
      <c r="B40" s="42"/>
      <c r="C40" s="382" t="str">
        <f>[2]!tblÉvénements[[#This Row],[Service]]</f>
        <v>ACTION_SOCIALE</v>
      </c>
      <c r="D40" s="368" t="str">
        <f>[2]!tblÉvénements[[#This Row],[Nom événement]]</f>
        <v>Webinaire "Cyber-violences sexistes et sexuelles"</v>
      </c>
      <c r="E40" s="368">
        <f>[2]!tblÉvénements[[#This Row],[Nom association/Sigle]]</f>
        <v>0</v>
      </c>
      <c r="F40" s="368">
        <f>[2]!tblÉvénements[[#This Row],[Ville]]</f>
        <v>0</v>
      </c>
      <c r="G40" s="368" t="str">
        <f>[2]!tblÉvénements[[#This Row],[Lieu]]</f>
        <v>Visio 18h</v>
      </c>
      <c r="H40" s="368">
        <f>[2]!tblÉvénements[[#This Row],[Nombre de de participants]]</f>
        <v>0</v>
      </c>
      <c r="I40" s="368">
        <f>[2]!tblÉvénements[[#This Row],[Type]]</f>
        <v>0</v>
      </c>
      <c r="J40" s="368" t="str">
        <f>[2]!tblÉvénements[[#This Row],[Présence ]]</f>
        <v>Julien Da Silva</v>
      </c>
      <c r="K40" s="369">
        <f>[2]!tblÉvénements[[#This Row],[Date de début]]</f>
        <v>45622</v>
      </c>
      <c r="L40" s="369" t="str">
        <f>IF(ISBLANK(Tableau3[[#This Row],[Date début ]]),"",UPPER(TEXT(Tableau3[[#This Row],[Date début ]],"mmm")))</f>
        <v>NOV</v>
      </c>
      <c r="M40" s="369" t="str">
        <f>IF(ISBLANK(Tableau3[[#This Row],[Date début ]]),"",UPPER(TEXT(Tableau3[[#This Row],[Date début ]],"AAAA")))</f>
        <v>2024</v>
      </c>
      <c r="N40" s="369">
        <f>[2]!tblÉvénements[[#This Row],[Date de fin]]</f>
        <v>45622</v>
      </c>
      <c r="O40" s="369" t="str">
        <f>IF(ISBLANK(Tableau3[[#This Row],[Date de fin]]),"",UPPER(TEXT(Tableau3[[#This Row],[Date de fin]],"mmm")))</f>
        <v>NOV</v>
      </c>
      <c r="P40" s="369" t="str">
        <f>IF(ISBLANK(Tableau3[[#This Row],[Date de fin]]),"",UPPER(TEXT(Tableau3[[#This Row],[Date de fin]],"AAAA")))</f>
        <v>2024</v>
      </c>
      <c r="Q40" s="65">
        <f>[2]!tblÉvénements[[#This Row],[Nbr jours]]</f>
        <v>0</v>
      </c>
      <c r="R40" s="45"/>
      <c r="S40" s="372" t="str">
        <f>[2]!tblÉvénements[[#This Row],[Secteur]]</f>
        <v>Prévention Médico-Sociale</v>
      </c>
      <c r="T40" s="372" t="str">
        <f>[2]!tblÉvénements[[#This Row],[Commentaires]]</f>
        <v>NL + emailing dédié + réseaux sociaux</v>
      </c>
      <c r="U40" s="55"/>
      <c r="V40" s="55"/>
      <c r="W40" s="55"/>
      <c r="X40" s="55"/>
      <c r="Y40" s="56"/>
      <c r="Z40" s="56"/>
      <c r="AA40" s="56"/>
      <c r="AB40" s="56"/>
      <c r="AC40" s="56"/>
      <c r="AD40" s="56"/>
      <c r="AE40" s="56"/>
      <c r="AF40" s="56"/>
    </row>
    <row r="41" spans="2:32" ht="14.5" x14ac:dyDescent="0.3">
      <c r="B41" s="42"/>
      <c r="C41" s="382" t="str">
        <f>[2]!tblÉvénements[[#This Row],[Service]]</f>
        <v>ACTION_SOCIALE</v>
      </c>
      <c r="D41" s="368" t="str">
        <f>[2]!tblÉvénements[[#This Row],[Nom événement]]</f>
        <v>Webinaire "Cyber-violences sexistes et sexuelles"</v>
      </c>
      <c r="E41" s="368">
        <f>[2]!tblÉvénements[[#This Row],[Nom association/Sigle]]</f>
        <v>0</v>
      </c>
      <c r="F41" s="368">
        <f>[2]!tblÉvénements[[#This Row],[Ville]]</f>
        <v>0</v>
      </c>
      <c r="G41" s="368" t="str">
        <f>[2]!tblÉvénements[[#This Row],[Lieu]]</f>
        <v>Visio 18h</v>
      </c>
      <c r="H41" s="368">
        <f>[2]!tblÉvénements[[#This Row],[Nombre de de participants]]</f>
        <v>0</v>
      </c>
      <c r="I41" s="368">
        <f>[2]!tblÉvénements[[#This Row],[Type]]</f>
        <v>0</v>
      </c>
      <c r="J41" s="368" t="str">
        <f>[2]!tblÉvénements[[#This Row],[Présence ]]</f>
        <v>Julien Da Silva</v>
      </c>
      <c r="K41" s="369">
        <f>[2]!tblÉvénements[[#This Row],[Date de début]]</f>
        <v>45622</v>
      </c>
      <c r="L41" s="369" t="str">
        <f>IF(ISBLANK(Tableau3[[#This Row],[Date début ]]),"",UPPER(TEXT(Tableau3[[#This Row],[Date début ]],"mmm")))</f>
        <v>NOV</v>
      </c>
      <c r="M41" s="369" t="str">
        <f>IF(ISBLANK(Tableau3[[#This Row],[Date début ]]),"",UPPER(TEXT(Tableau3[[#This Row],[Date début ]],"AAAA")))</f>
        <v>2024</v>
      </c>
      <c r="N41" s="369">
        <f>[2]!tblÉvénements[[#This Row],[Date de fin]]</f>
        <v>45622</v>
      </c>
      <c r="O41" s="369" t="str">
        <f>IF(ISBLANK(Tableau3[[#This Row],[Date de fin]]),"",UPPER(TEXT(Tableau3[[#This Row],[Date de fin]],"mmm")))</f>
        <v>NOV</v>
      </c>
      <c r="P41" s="369" t="str">
        <f>IF(ISBLANK(Tableau3[[#This Row],[Date de fin]]),"",UPPER(TEXT(Tableau3[[#This Row],[Date de fin]],"AAAA")))</f>
        <v>2024</v>
      </c>
      <c r="Q41" s="65">
        <f>[2]!tblÉvénements[[#This Row],[Nbr jours]]</f>
        <v>0</v>
      </c>
      <c r="R41" s="45"/>
      <c r="S41" s="372" t="str">
        <f>[2]!tblÉvénements[[#This Row],[Secteur]]</f>
        <v>Prévention Médico-Sociale</v>
      </c>
      <c r="T41" s="372" t="str">
        <f>[2]!tblÉvénements[[#This Row],[Commentaires]]</f>
        <v>NL + emailing dédié + réseaux sociaux</v>
      </c>
      <c r="U41" s="55"/>
      <c r="V41" s="55"/>
      <c r="W41" s="55"/>
      <c r="X41" s="55"/>
      <c r="Y41" s="56"/>
      <c r="Z41" s="56"/>
      <c r="AA41" s="56"/>
      <c r="AB41" s="56"/>
      <c r="AC41" s="56"/>
      <c r="AD41" s="56"/>
      <c r="AE41" s="56"/>
      <c r="AF41" s="56"/>
    </row>
    <row r="42" spans="2:32" ht="29" x14ac:dyDescent="0.3">
      <c r="B42" s="42"/>
      <c r="C42" s="382" t="str">
        <f>[2]!tblÉvénements[[#This Row],[Service]]</f>
        <v>ACTION_SOCIALE</v>
      </c>
      <c r="D42" s="368" t="str">
        <f>[2]!tblÉvénements[[#This Row],[Nom événement]]</f>
        <v xml:space="preserve">Naturopathie : huiles essentielles préparer son remède immunité ! </v>
      </c>
      <c r="E42" s="368">
        <f>[2]!tblÉvénements[[#This Row],[Nom association/Sigle]]</f>
        <v>0</v>
      </c>
      <c r="F42" s="368" t="str">
        <f>[2]!tblÉvénements[[#This Row],[Ville]]</f>
        <v xml:space="preserve">Vanves </v>
      </c>
      <c r="G42" s="368" t="str">
        <f>[2]!tblÉvénements[[#This Row],[Lieu]]</f>
        <v>Vanves 14h00 - 15h30</v>
      </c>
      <c r="H42" s="368">
        <f>[2]!tblÉvénements[[#This Row],[Nombre de de participants]]</f>
        <v>0</v>
      </c>
      <c r="I42" s="368">
        <f>[2]!tblÉvénements[[#This Row],[Type]]</f>
        <v>0</v>
      </c>
      <c r="J42" s="368" t="str">
        <f>[2]!tblÉvénements[[#This Row],[Présence ]]</f>
        <v>Nora Taieb</v>
      </c>
      <c r="K42" s="369">
        <f>[2]!tblÉvénements[[#This Row],[Date de début]]</f>
        <v>45622</v>
      </c>
      <c r="L42" s="369" t="str">
        <f>IF(ISBLANK(Tableau3[[#This Row],[Date début ]]),"",UPPER(TEXT(Tableau3[[#This Row],[Date début ]],"mmm")))</f>
        <v>NOV</v>
      </c>
      <c r="M42" s="369" t="str">
        <f>IF(ISBLANK(Tableau3[[#This Row],[Date début ]]),"",UPPER(TEXT(Tableau3[[#This Row],[Date début ]],"AAAA")))</f>
        <v>2024</v>
      </c>
      <c r="N42" s="369">
        <f>[2]!tblÉvénements[[#This Row],[Date de fin]]</f>
        <v>45622</v>
      </c>
      <c r="O42" s="369" t="str">
        <f>IF(ISBLANK(Tableau3[[#This Row],[Date de fin]]),"",UPPER(TEXT(Tableau3[[#This Row],[Date de fin]],"mmm")))</f>
        <v>NOV</v>
      </c>
      <c r="P42" s="369" t="str">
        <f>IF(ISBLANK(Tableau3[[#This Row],[Date de fin]]),"",UPPER(TEXT(Tableau3[[#This Row],[Date de fin]],"AAAA")))</f>
        <v>2024</v>
      </c>
      <c r="Q42" s="65">
        <f>[2]!tblÉvénements[[#This Row],[Nbr jours]]</f>
        <v>0</v>
      </c>
      <c r="R42" s="45"/>
      <c r="S42" s="372" t="str">
        <f>[2]!tblÉvénements[[#This Row],[Secteur]]</f>
        <v>Prévention Médico-Sociale</v>
      </c>
      <c r="T42" s="372" t="str">
        <f>[2]!tblÉvénements[[#This Row],[Commentaires]]</f>
        <v>Audiens Attitude</v>
      </c>
      <c r="U42" s="55"/>
      <c r="V42" s="55"/>
      <c r="W42" s="55"/>
      <c r="X42" s="55"/>
      <c r="Y42" s="56"/>
      <c r="Z42" s="56"/>
      <c r="AA42" s="56"/>
      <c r="AB42" s="56"/>
      <c r="AC42" s="56"/>
      <c r="AD42" s="56"/>
      <c r="AE42" s="56"/>
      <c r="AF42" s="56"/>
    </row>
    <row r="43" spans="2:32" ht="29" x14ac:dyDescent="0.3">
      <c r="B43" s="42"/>
      <c r="C43" s="382">
        <f>[2]!tblÉvénements[[#This Row],[Service]]</f>
        <v>0</v>
      </c>
      <c r="D43" s="368" t="str">
        <f>[2]!tblÉvénements[[#This Row],[Nom événement]]</f>
        <v xml:space="preserve">Colloque Deuil </v>
      </c>
      <c r="E43" s="368">
        <f>[2]!tblÉvénements[[#This Row],[Nom association/Sigle]]</f>
        <v>0</v>
      </c>
      <c r="F43" s="368" t="str">
        <f>[2]!tblÉvénements[[#This Row],[Ville]]</f>
        <v xml:space="preserve">Paris </v>
      </c>
      <c r="G43" s="368" t="str">
        <f>[2]!tblÉvénements[[#This Row],[Lieu]]</f>
        <v xml:space="preserve">Maison Amérique Latine </v>
      </c>
      <c r="H43" s="368">
        <f>[2]!tblÉvénements[[#This Row],[Nombre de de participants]]</f>
        <v>0</v>
      </c>
      <c r="I43" s="368">
        <f>[2]!tblÉvénements[[#This Row],[Type]]</f>
        <v>0</v>
      </c>
      <c r="J43" s="368">
        <f>[2]!tblÉvénements[[#This Row],[Présence ]]</f>
        <v>0</v>
      </c>
      <c r="K43" s="369">
        <f>[2]!tblÉvénements[[#This Row],[Date de début]]</f>
        <v>45621</v>
      </c>
      <c r="L43" s="369" t="str">
        <f>IF(ISBLANK(Tableau3[[#This Row],[Date début ]]),"",UPPER(TEXT(Tableau3[[#This Row],[Date début ]],"mmm")))</f>
        <v>NOV</v>
      </c>
      <c r="M43" s="369" t="str">
        <f>IF(ISBLANK(Tableau3[[#This Row],[Date début ]]),"",UPPER(TEXT(Tableau3[[#This Row],[Date début ]],"AAAA")))</f>
        <v>2024</v>
      </c>
      <c r="N43" s="369">
        <f>[2]!tblÉvénements[[#This Row],[Date de fin]]</f>
        <v>45621</v>
      </c>
      <c r="O43" s="369" t="str">
        <f>IF(ISBLANK(Tableau3[[#This Row],[Date de fin]]),"",UPPER(TEXT(Tableau3[[#This Row],[Date de fin]],"mmm")))</f>
        <v>NOV</v>
      </c>
      <c r="P43" s="369" t="str">
        <f>IF(ISBLANK(Tableau3[[#This Row],[Date de fin]]),"",UPPER(TEXT(Tableau3[[#This Row],[Date de fin]],"AAAA")))</f>
        <v>2024</v>
      </c>
      <c r="Q43" s="65">
        <f>[2]!tblÉvénements[[#This Row],[Nbr jours]]</f>
        <v>0</v>
      </c>
      <c r="R43" s="45"/>
      <c r="S43" s="372" t="str">
        <f>[2]!tblÉvénements[[#This Row],[Secteur]]</f>
        <v>Autre</v>
      </c>
      <c r="T43" s="372" t="str">
        <f>[2]!tblÉvénements[[#This Row],[Commentaires]]</f>
        <v xml:space="preserve">Evénement Audiens </v>
      </c>
      <c r="U43" s="55"/>
      <c r="V43" s="55"/>
      <c r="W43" s="55"/>
      <c r="X43" s="55"/>
      <c r="Y43" s="56"/>
      <c r="Z43" s="56"/>
      <c r="AA43" s="56"/>
      <c r="AB43" s="56"/>
      <c r="AC43" s="56"/>
      <c r="AD43" s="56"/>
      <c r="AE43" s="56"/>
      <c r="AF43" s="56"/>
    </row>
    <row r="44" spans="2:32" ht="29" x14ac:dyDescent="0.3">
      <c r="B44" s="42"/>
      <c r="C44" s="382" t="str">
        <f>[2]!tblÉvénements[[#This Row],[Service]]</f>
        <v>ACTION_SOCIALE</v>
      </c>
      <c r="D44" s="368" t="str">
        <f>[2]!tblÉvénements[[#This Row],[Nom événement]]</f>
        <v>Atelier théâtre aidants</v>
      </c>
      <c r="E44" s="368">
        <f>[2]!tblÉvénements[[#This Row],[Nom association/Sigle]]</f>
        <v>0</v>
      </c>
      <c r="F44" s="368" t="str">
        <f>[2]!tblÉvénements[[#This Row],[Ville]]</f>
        <v>Paris</v>
      </c>
      <c r="G44" s="368" t="str">
        <f>[2]!tblÉvénements[[#This Row],[Lieu]]</f>
        <v>Paris</v>
      </c>
      <c r="H44" s="368">
        <f>[2]!tblÉvénements[[#This Row],[Nombre de de participants]]</f>
        <v>0</v>
      </c>
      <c r="I44" s="368">
        <f>[2]!tblÉvénements[[#This Row],[Type]]</f>
        <v>0</v>
      </c>
      <c r="J44" s="368" t="str">
        <f>[2]!tblÉvénements[[#This Row],[Présence ]]</f>
        <v>Sandrine Delgrange</v>
      </c>
      <c r="K44" s="369">
        <f>[2]!tblÉvénements[[#This Row],[Date de début]]</f>
        <v>45621</v>
      </c>
      <c r="L44" s="369" t="str">
        <f>IF(ISBLANK(Tableau3[[#This Row],[Date début ]]),"",UPPER(TEXT(Tableau3[[#This Row],[Date début ]],"mmm")))</f>
        <v>NOV</v>
      </c>
      <c r="M44" s="369" t="str">
        <f>IF(ISBLANK(Tableau3[[#This Row],[Date début ]]),"",UPPER(TEXT(Tableau3[[#This Row],[Date début ]],"AAAA")))</f>
        <v>2024</v>
      </c>
      <c r="N44" s="369">
        <f>[2]!tblÉvénements[[#This Row],[Date de fin]]</f>
        <v>45621</v>
      </c>
      <c r="O44" s="369" t="str">
        <f>IF(ISBLANK(Tableau3[[#This Row],[Date de fin]]),"",UPPER(TEXT(Tableau3[[#This Row],[Date de fin]],"mmm")))</f>
        <v>NOV</v>
      </c>
      <c r="P44" s="369" t="str">
        <f>IF(ISBLANK(Tableau3[[#This Row],[Date de fin]]),"",UPPER(TEXT(Tableau3[[#This Row],[Date de fin]],"AAAA")))</f>
        <v>2024</v>
      </c>
      <c r="Q44" s="65">
        <f>[2]!tblÉvénements[[#This Row],[Nbr jours]]</f>
        <v>0</v>
      </c>
      <c r="R44" s="45"/>
      <c r="S44" s="372" t="str">
        <f>[2]!tblÉvénements[[#This Row],[Secteur]]</f>
        <v>Prévention Médico-Sociale</v>
      </c>
      <c r="T44" s="372" t="str">
        <f>[2]!tblÉvénements[[#This Row],[Commentaires]]</f>
        <v>NL + emailing dédié + réseaux sociaux</v>
      </c>
      <c r="U44" s="55"/>
      <c r="V44" s="55"/>
      <c r="W44" s="55"/>
      <c r="X44" s="55"/>
      <c r="Y44" s="56"/>
      <c r="Z44" s="56"/>
      <c r="AA44" s="56"/>
      <c r="AB44" s="56"/>
      <c r="AC44" s="56"/>
      <c r="AD44" s="56"/>
      <c r="AE44" s="56"/>
      <c r="AF44" s="56"/>
    </row>
    <row r="45" spans="2:32" ht="29" x14ac:dyDescent="0.3">
      <c r="B45" s="42"/>
      <c r="C45" s="382" t="str">
        <f>[2]!tblÉvénements[[#This Row],[Service]]</f>
        <v>ACTION_SOCIALE</v>
      </c>
      <c r="D45" s="368" t="str">
        <f>[2]!tblÉvénements[[#This Row],[Nom événement]]</f>
        <v>Séminaire BV Paris</v>
      </c>
      <c r="E45" s="368">
        <f>[2]!tblÉvénements[[#This Row],[Nom association/Sigle]]</f>
        <v>0</v>
      </c>
      <c r="F45" s="368" t="str">
        <f>[2]!tblÉvénements[[#This Row],[Ville]]</f>
        <v>Paris</v>
      </c>
      <c r="G45" s="368" t="str">
        <f>[2]!tblÉvénements[[#This Row],[Lieu]]</f>
        <v>Paris</v>
      </c>
      <c r="H45" s="368">
        <f>[2]!tblÉvénements[[#This Row],[Nombre de de participants]]</f>
        <v>0</v>
      </c>
      <c r="I45" s="368">
        <f>[2]!tblÉvénements[[#This Row],[Type]]</f>
        <v>0</v>
      </c>
      <c r="J45" s="368" t="str">
        <f>[2]!tblÉvénements[[#This Row],[Présence ]]</f>
        <v>Sandrine Delgrange</v>
      </c>
      <c r="K45" s="369">
        <f>[2]!tblÉvénements[[#This Row],[Date de début]]</f>
        <v>45621</v>
      </c>
      <c r="L45" s="369" t="str">
        <f>IF(ISBLANK(Tableau3[[#This Row],[Date début ]]),"",UPPER(TEXT(Tableau3[[#This Row],[Date début ]],"mmm")))</f>
        <v>NOV</v>
      </c>
      <c r="M45" s="369" t="str">
        <f>IF(ISBLANK(Tableau3[[#This Row],[Date début ]]),"",UPPER(TEXT(Tableau3[[#This Row],[Date début ]],"AAAA")))</f>
        <v>2024</v>
      </c>
      <c r="N45" s="369">
        <f>[2]!tblÉvénements[[#This Row],[Date de fin]]</f>
        <v>45622</v>
      </c>
      <c r="O45" s="369" t="str">
        <f>IF(ISBLANK(Tableau3[[#This Row],[Date de fin]]),"",UPPER(TEXT(Tableau3[[#This Row],[Date de fin]],"mmm")))</f>
        <v>NOV</v>
      </c>
      <c r="P45" s="369" t="str">
        <f>IF(ISBLANK(Tableau3[[#This Row],[Date de fin]]),"",UPPER(TEXT(Tableau3[[#This Row],[Date de fin]],"AAAA")))</f>
        <v>2024</v>
      </c>
      <c r="Q45" s="65">
        <f>[2]!tblÉvénements[[#This Row],[Nbr jours]]</f>
        <v>1</v>
      </c>
      <c r="R45" s="45"/>
      <c r="S45" s="372" t="str">
        <f>[2]!tblÉvénements[[#This Row],[Secteur]]</f>
        <v>Prévention Médico-Sociale</v>
      </c>
      <c r="T45" s="372" t="str">
        <f>[2]!tblÉvénements[[#This Row],[Commentaires]]</f>
        <v>NL + emailing dédié + réseaux sociaux</v>
      </c>
      <c r="U45" s="55"/>
      <c r="V45" s="55"/>
      <c r="W45" s="55"/>
      <c r="X45" s="55"/>
      <c r="Y45" s="56"/>
      <c r="Z45" s="56"/>
      <c r="AA45" s="56"/>
      <c r="AB45" s="56"/>
      <c r="AC45" s="56"/>
      <c r="AD45" s="56"/>
      <c r="AE45" s="56"/>
      <c r="AF45" s="56"/>
    </row>
    <row r="46" spans="2:32" ht="29" x14ac:dyDescent="0.3">
      <c r="B46" s="42"/>
      <c r="C46" s="382" t="str">
        <f>[2]!tblÉvénements[[#This Row],[Service]]</f>
        <v>ACTION_SOCIALE</v>
      </c>
      <c r="D46" s="368" t="str">
        <f>[2]!tblÉvénements[[#This Row],[Nom événement]]</f>
        <v>Séminaire " L'Art de Bien Vieillir "</v>
      </c>
      <c r="E46" s="368">
        <f>[2]!tblÉvénements[[#This Row],[Nom association/Sigle]]</f>
        <v>0</v>
      </c>
      <c r="F46" s="368" t="str">
        <f>[2]!tblÉvénements[[#This Row],[Ville]]</f>
        <v>Paris</v>
      </c>
      <c r="G46" s="368" t="str">
        <f>[2]!tblÉvénements[[#This Row],[Lieu]]</f>
        <v>Paris</v>
      </c>
      <c r="H46" s="368">
        <f>[2]!tblÉvénements[[#This Row],[Nombre de de participants]]</f>
        <v>0</v>
      </c>
      <c r="I46" s="368">
        <f>[2]!tblÉvénements[[#This Row],[Type]]</f>
        <v>0</v>
      </c>
      <c r="J46" s="368" t="str">
        <f>[2]!tblÉvénements[[#This Row],[Présence ]]</f>
        <v>Sandrine Delgrange</v>
      </c>
      <c r="K46" s="369">
        <f>[2]!tblÉvénements[[#This Row],[Date de début]]</f>
        <v>45621</v>
      </c>
      <c r="L46" s="369" t="str">
        <f>IF(ISBLANK(Tableau3[[#This Row],[Date début ]]),"",UPPER(TEXT(Tableau3[[#This Row],[Date début ]],"mmm")))</f>
        <v>NOV</v>
      </c>
      <c r="M46" s="369" t="str">
        <f>IF(ISBLANK(Tableau3[[#This Row],[Date début ]]),"",UPPER(TEXT(Tableau3[[#This Row],[Date début ]],"AAAA")))</f>
        <v>2024</v>
      </c>
      <c r="N46" s="369">
        <f>[2]!tblÉvénements[[#This Row],[Date de fin]]</f>
        <v>45622</v>
      </c>
      <c r="O46" s="369" t="str">
        <f>IF(ISBLANK(Tableau3[[#This Row],[Date de fin]]),"",UPPER(TEXT(Tableau3[[#This Row],[Date de fin]],"mmm")))</f>
        <v>NOV</v>
      </c>
      <c r="P46" s="369" t="str">
        <f>IF(ISBLANK(Tableau3[[#This Row],[Date de fin]]),"",UPPER(TEXT(Tableau3[[#This Row],[Date de fin]],"AAAA")))</f>
        <v>2024</v>
      </c>
      <c r="Q46" s="65">
        <f>[2]!tblÉvénements[[#This Row],[Nbr jours]]</f>
        <v>1</v>
      </c>
      <c r="R46" s="45"/>
      <c r="S46" s="372" t="str">
        <f>[2]!tblÉvénements[[#This Row],[Secteur]]</f>
        <v>Prévention Médico-Sociale</v>
      </c>
      <c r="T46" s="372">
        <f>[2]!tblÉvénements[[#This Row],[Commentaires]]</f>
        <v>0</v>
      </c>
      <c r="U46" s="55"/>
      <c r="V46" s="55"/>
      <c r="W46" s="55"/>
      <c r="X46" s="55"/>
      <c r="Y46" s="56"/>
      <c r="Z46" s="56"/>
      <c r="AA46" s="56"/>
      <c r="AB46" s="56"/>
      <c r="AC46" s="56"/>
      <c r="AD46" s="56"/>
      <c r="AE46" s="56"/>
      <c r="AF46" s="56"/>
    </row>
    <row r="47" spans="2:32" ht="29" x14ac:dyDescent="0.3">
      <c r="B47" s="42"/>
      <c r="C47" s="382" t="str">
        <f>[2]!tblÉvénements[[#This Row],[Service]]</f>
        <v>ACTION_SOCIALE</v>
      </c>
      <c r="D47" s="368" t="str">
        <f>[2]!tblÉvénements[[#This Row],[Nom événement]]</f>
        <v>Groupe Parole Deuil</v>
      </c>
      <c r="E47" s="368">
        <f>[2]!tblÉvénements[[#This Row],[Nom association/Sigle]]</f>
        <v>0</v>
      </c>
      <c r="F47" s="368">
        <f>[2]!tblÉvénements[[#This Row],[Ville]]</f>
        <v>0</v>
      </c>
      <c r="G47" s="368" t="str">
        <f>[2]!tblÉvénements[[#This Row],[Lieu]]</f>
        <v>Cocoon Space</v>
      </c>
      <c r="H47" s="368">
        <f>[2]!tblÉvénements[[#This Row],[Nombre de de participants]]</f>
        <v>0</v>
      </c>
      <c r="I47" s="368">
        <f>[2]!tblÉvénements[[#This Row],[Type]]</f>
        <v>0</v>
      </c>
      <c r="J47" s="368" t="str">
        <f>[2]!tblÉvénements[[#This Row],[Présence ]]</f>
        <v>Sandrine Delgrange</v>
      </c>
      <c r="K47" s="369">
        <f>[2]!tblÉvénements[[#This Row],[Date de début]]</f>
        <v>45619</v>
      </c>
      <c r="L47" s="369" t="str">
        <f>IF(ISBLANK(Tableau3[[#This Row],[Date début ]]),"",UPPER(TEXT(Tableau3[[#This Row],[Date début ]],"mmm")))</f>
        <v>NOV</v>
      </c>
      <c r="M47" s="369" t="str">
        <f>IF(ISBLANK(Tableau3[[#This Row],[Date début ]]),"",UPPER(TEXT(Tableau3[[#This Row],[Date début ]],"AAAA")))</f>
        <v>2024</v>
      </c>
      <c r="N47" s="369">
        <f>[2]!tblÉvénements[[#This Row],[Date de fin]]</f>
        <v>45619</v>
      </c>
      <c r="O47" s="369" t="str">
        <f>IF(ISBLANK(Tableau3[[#This Row],[Date de fin]]),"",UPPER(TEXT(Tableau3[[#This Row],[Date de fin]],"mmm")))</f>
        <v>NOV</v>
      </c>
      <c r="P47" s="369" t="str">
        <f>IF(ISBLANK(Tableau3[[#This Row],[Date de fin]]),"",UPPER(TEXT(Tableau3[[#This Row],[Date de fin]],"AAAA")))</f>
        <v>2024</v>
      </c>
      <c r="Q47" s="65">
        <f>[2]!tblÉvénements[[#This Row],[Nbr jours]]</f>
        <v>0</v>
      </c>
      <c r="R47" s="45"/>
      <c r="S47" s="372" t="str">
        <f>[2]!tblÉvénements[[#This Row],[Secteur]]</f>
        <v>Prévention Médico-Sociale</v>
      </c>
      <c r="T47" s="372" t="str">
        <f>[2]!tblÉvénements[[#This Row],[Commentaires]]</f>
        <v>Réseaux sociaux/ thématique semestrielle</v>
      </c>
      <c r="U47" s="55"/>
      <c r="V47" s="55"/>
      <c r="W47" s="55"/>
      <c r="X47" s="55"/>
      <c r="Y47" s="56"/>
      <c r="Z47" s="56"/>
      <c r="AA47" s="56"/>
      <c r="AB47" s="56"/>
      <c r="AC47" s="56"/>
      <c r="AD47" s="56"/>
      <c r="AE47" s="56"/>
      <c r="AF47" s="56"/>
    </row>
    <row r="48" spans="2:32" ht="29" x14ac:dyDescent="0.3">
      <c r="B48" s="42"/>
      <c r="C48" s="382" t="str">
        <f>[2]!tblÉvénements[[#This Row],[Service]]</f>
        <v>ACTION_SOCIALE</v>
      </c>
      <c r="D48" s="368" t="str">
        <f>[2]!tblÉvénements[[#This Row],[Nom événement]]</f>
        <v>Groupe de parole deuil -  présentiel</v>
      </c>
      <c r="E48" s="368">
        <f>[2]!tblÉvénements[[#This Row],[Nom association/Sigle]]</f>
        <v>0</v>
      </c>
      <c r="F48" s="368" t="str">
        <f>[2]!tblÉvénements[[#This Row],[Ville]]</f>
        <v xml:space="preserve">Vanves </v>
      </c>
      <c r="G48" s="368" t="str">
        <f>[2]!tblÉvénements[[#This Row],[Lieu]]</f>
        <v>Vanves</v>
      </c>
      <c r="H48" s="368">
        <f>[2]!tblÉvénements[[#This Row],[Nombre de de participants]]</f>
        <v>0</v>
      </c>
      <c r="I48" s="368">
        <f>[2]!tblÉvénements[[#This Row],[Type]]</f>
        <v>0</v>
      </c>
      <c r="J48" s="368" t="str">
        <f>[2]!tblÉvénements[[#This Row],[Présence ]]</f>
        <v>Sandrine Delgrange</v>
      </c>
      <c r="K48" s="369">
        <f>[2]!tblÉvénements[[#This Row],[Date de début]]</f>
        <v>45619</v>
      </c>
      <c r="L48" s="369" t="str">
        <f>IF(ISBLANK(Tableau3[[#This Row],[Date début ]]),"",UPPER(TEXT(Tableau3[[#This Row],[Date début ]],"mmm")))</f>
        <v>NOV</v>
      </c>
      <c r="M48" s="369" t="str">
        <f>IF(ISBLANK(Tableau3[[#This Row],[Date début ]]),"",UPPER(TEXT(Tableau3[[#This Row],[Date début ]],"AAAA")))</f>
        <v>2024</v>
      </c>
      <c r="N48" s="369">
        <f>[2]!tblÉvénements[[#This Row],[Date de fin]]</f>
        <v>45619</v>
      </c>
      <c r="O48" s="369" t="str">
        <f>IF(ISBLANK(Tableau3[[#This Row],[Date de fin]]),"",UPPER(TEXT(Tableau3[[#This Row],[Date de fin]],"mmm")))</f>
        <v>NOV</v>
      </c>
      <c r="P48" s="369" t="str">
        <f>IF(ISBLANK(Tableau3[[#This Row],[Date de fin]]),"",UPPER(TEXT(Tableau3[[#This Row],[Date de fin]],"AAAA")))</f>
        <v>2024</v>
      </c>
      <c r="Q48" s="65">
        <f>[2]!tblÉvénements[[#This Row],[Nbr jours]]</f>
        <v>0</v>
      </c>
      <c r="R48" s="45"/>
      <c r="S48" s="372" t="str">
        <f>[2]!tblÉvénements[[#This Row],[Secteur]]</f>
        <v>Prévention Médico-Sociale</v>
      </c>
      <c r="T48" s="372" t="str">
        <f>[2]!tblÉvénements[[#This Row],[Commentaires]]</f>
        <v>NL + emailing dédié + réseaux sociaux</v>
      </c>
      <c r="U48" s="55"/>
      <c r="V48" s="55"/>
      <c r="W48" s="55"/>
      <c r="X48" s="55"/>
      <c r="Y48" s="56"/>
      <c r="Z48" s="56"/>
      <c r="AA48" s="56"/>
      <c r="AB48" s="56"/>
      <c r="AC48" s="56"/>
      <c r="AD48" s="56"/>
      <c r="AE48" s="56"/>
      <c r="AF48" s="56"/>
    </row>
    <row r="49" spans="2:32" ht="37.5" x14ac:dyDescent="0.3">
      <c r="B49" s="42"/>
      <c r="C49" s="382" t="str">
        <f>[2]!tblÉvénements[[#This Row],[Service]]</f>
        <v>ACTION_SOCIALE</v>
      </c>
      <c r="D49" s="368" t="str">
        <f>[2]!tblÉvénements[[#This Row],[Nom événement]]</f>
        <v>Atelier Art thérapie aidants</v>
      </c>
      <c r="E49" s="368">
        <f>[2]!tblÉvénements[[#This Row],[Nom association/Sigle]]</f>
        <v>0</v>
      </c>
      <c r="F49" s="368" t="str">
        <f>[2]!tblÉvénements[[#This Row],[Ville]]</f>
        <v>Paris</v>
      </c>
      <c r="G49" s="368" t="str">
        <f>[2]!tblÉvénements[[#This Row],[Lieu]]</f>
        <v>Paris 8ème</v>
      </c>
      <c r="H49" s="368">
        <f>[2]!tblÉvénements[[#This Row],[Nombre de de participants]]</f>
        <v>0</v>
      </c>
      <c r="I49" s="368">
        <f>[2]!tblÉvénements[[#This Row],[Type]]</f>
        <v>0</v>
      </c>
      <c r="J49" s="368" t="str">
        <f>[2]!tblÉvénements[[#This Row],[Présence ]]</f>
        <v>Julien Da Silva</v>
      </c>
      <c r="K49" s="369">
        <f>[2]!tblÉvénements[[#This Row],[Date de début]]</f>
        <v>45617</v>
      </c>
      <c r="L49" s="369" t="str">
        <f>IF(ISBLANK(Tableau3[[#This Row],[Date début ]]),"",UPPER(TEXT(Tableau3[[#This Row],[Date début ]],"mmm")))</f>
        <v>NOV</v>
      </c>
      <c r="M49" s="369" t="str">
        <f>IF(ISBLANK(Tableau3[[#This Row],[Date début ]]),"",UPPER(TEXT(Tableau3[[#This Row],[Date début ]],"AAAA")))</f>
        <v>2024</v>
      </c>
      <c r="N49" s="369">
        <f>[2]!tblÉvénements[[#This Row],[Date de fin]]</f>
        <v>45617</v>
      </c>
      <c r="O49" s="369" t="str">
        <f>IF(ISBLANK(Tableau3[[#This Row],[Date de fin]]),"",UPPER(TEXT(Tableau3[[#This Row],[Date de fin]],"mmm")))</f>
        <v>NOV</v>
      </c>
      <c r="P49" s="369" t="str">
        <f>IF(ISBLANK(Tableau3[[#This Row],[Date de fin]]),"",UPPER(TEXT(Tableau3[[#This Row],[Date de fin]],"AAAA")))</f>
        <v>2024</v>
      </c>
      <c r="Q49" s="65">
        <f>[2]!tblÉvénements[[#This Row],[Nbr jours]]</f>
        <v>0</v>
      </c>
      <c r="R49" s="45"/>
      <c r="S49" s="372" t="str">
        <f>[2]!tblÉvénements[[#This Row],[Secteur]]</f>
        <v>Prévention Médico-Sociale</v>
      </c>
      <c r="T49" s="372" t="str">
        <f>[2]!tblÉvénements[[#This Row],[Commentaires]]</f>
        <v>thématique semestrielle/ réseaux sociaux/Newsletters permanent &amp; pigiste &amp; intermittent</v>
      </c>
      <c r="U49" s="55"/>
      <c r="V49" s="55"/>
      <c r="W49" s="55"/>
      <c r="X49" s="55"/>
      <c r="Y49" s="56"/>
      <c r="Z49" s="56"/>
      <c r="AA49" s="56"/>
      <c r="AB49" s="56"/>
      <c r="AC49" s="56"/>
      <c r="AD49" s="56"/>
      <c r="AE49" s="56"/>
      <c r="AF49" s="56"/>
    </row>
    <row r="50" spans="2:32" ht="29" x14ac:dyDescent="0.3">
      <c r="B50" s="42"/>
      <c r="C50" s="382" t="str">
        <f>[2]!tblÉvénements[[#This Row],[Service]]</f>
        <v>ACTION_SOCIALE</v>
      </c>
      <c r="D50" s="368" t="str">
        <f>[2]!tblÉvénements[[#This Row],[Nom événement]]</f>
        <v>Groupe de parole deuil - visio</v>
      </c>
      <c r="E50" s="368">
        <f>[2]!tblÉvénements[[#This Row],[Nom association/Sigle]]</f>
        <v>0</v>
      </c>
      <c r="F50" s="368">
        <f>[2]!tblÉvénements[[#This Row],[Ville]]</f>
        <v>0</v>
      </c>
      <c r="G50" s="368" t="str">
        <f>[2]!tblÉvénements[[#This Row],[Lieu]]</f>
        <v>visio</v>
      </c>
      <c r="H50" s="368">
        <f>[2]!tblÉvénements[[#This Row],[Nombre de de participants]]</f>
        <v>0</v>
      </c>
      <c r="I50" s="368">
        <f>[2]!tblÉvénements[[#This Row],[Type]]</f>
        <v>0</v>
      </c>
      <c r="J50" s="368" t="str">
        <f>[2]!tblÉvénements[[#This Row],[Présence ]]</f>
        <v>Sandrine Delgrange</v>
      </c>
      <c r="K50" s="369">
        <f>[2]!tblÉvénements[[#This Row],[Date de début]]</f>
        <v>45617</v>
      </c>
      <c r="L50" s="369" t="str">
        <f>IF(ISBLANK(Tableau3[[#This Row],[Date début ]]),"",UPPER(TEXT(Tableau3[[#This Row],[Date début ]],"mmm")))</f>
        <v>NOV</v>
      </c>
      <c r="M50" s="369" t="str">
        <f>IF(ISBLANK(Tableau3[[#This Row],[Date début ]]),"",UPPER(TEXT(Tableau3[[#This Row],[Date début ]],"AAAA")))</f>
        <v>2024</v>
      </c>
      <c r="N50" s="369">
        <f>[2]!tblÉvénements[[#This Row],[Date de fin]]</f>
        <v>45617</v>
      </c>
      <c r="O50" s="369" t="str">
        <f>IF(ISBLANK(Tableau3[[#This Row],[Date de fin]]),"",UPPER(TEXT(Tableau3[[#This Row],[Date de fin]],"mmm")))</f>
        <v>NOV</v>
      </c>
      <c r="P50" s="369" t="str">
        <f>IF(ISBLANK(Tableau3[[#This Row],[Date de fin]]),"",UPPER(TEXT(Tableau3[[#This Row],[Date de fin]],"AAAA")))</f>
        <v>2024</v>
      </c>
      <c r="Q50" s="65">
        <f>[2]!tblÉvénements[[#This Row],[Nbr jours]]</f>
        <v>0</v>
      </c>
      <c r="R50" s="45"/>
      <c r="S50" s="372" t="str">
        <f>[2]!tblÉvénements[[#This Row],[Secteur]]</f>
        <v>Prévention Médico-Sociale</v>
      </c>
      <c r="T50" s="372" t="str">
        <f>[2]!tblÉvénements[[#This Row],[Commentaires]]</f>
        <v>NL + emailing dédié + réseaux sociaux</v>
      </c>
      <c r="U50" s="55"/>
      <c r="V50" s="55"/>
      <c r="W50" s="55"/>
      <c r="X50" s="55"/>
      <c r="Y50" s="56"/>
      <c r="Z50" s="56"/>
      <c r="AA50" s="56"/>
      <c r="AB50" s="56"/>
      <c r="AC50" s="56"/>
      <c r="AD50" s="56"/>
      <c r="AE50" s="56"/>
      <c r="AF50" s="56"/>
    </row>
    <row r="51" spans="2:32" ht="29" x14ac:dyDescent="0.3">
      <c r="B51" s="42"/>
      <c r="C51" s="382" t="str">
        <f>[2]!tblÉvénements[[#This Row],[Service]]</f>
        <v>ACTION_SOCIALE</v>
      </c>
      <c r="D51" s="368" t="str">
        <f>[2]!tblÉvénements[[#This Row],[Nom événement]]</f>
        <v xml:space="preserve">Retraite : Départ au titre du handicap et de l’inaptitude / Santé : le 100 % santé  </v>
      </c>
      <c r="E51" s="368">
        <f>[2]!tblÉvénements[[#This Row],[Nom association/Sigle]]</f>
        <v>0</v>
      </c>
      <c r="F51" s="368">
        <f>[2]!tblÉvénements[[#This Row],[Ville]]</f>
        <v>0</v>
      </c>
      <c r="G51" s="368" t="str">
        <f>[2]!tblÉvénements[[#This Row],[Lieu]]</f>
        <v>Visio conférences Wébikeo</v>
      </c>
      <c r="H51" s="368">
        <f>[2]!tblÉvénements[[#This Row],[Nombre de de participants]]</f>
        <v>0</v>
      </c>
      <c r="I51" s="368">
        <f>[2]!tblÉvénements[[#This Row],[Type]]</f>
        <v>0</v>
      </c>
      <c r="J51" s="368" t="str">
        <f>[2]!tblÉvénements[[#This Row],[Présence ]]</f>
        <v>F.Ammirati</v>
      </c>
      <c r="K51" s="369">
        <f>[2]!tblÉvénements[[#This Row],[Date de début]]</f>
        <v>45617</v>
      </c>
      <c r="L51" s="369" t="str">
        <f>IF(ISBLANK(Tableau3[[#This Row],[Date début ]]),"",UPPER(TEXT(Tableau3[[#This Row],[Date début ]],"mmm")))</f>
        <v>NOV</v>
      </c>
      <c r="M51" s="369" t="str">
        <f>IF(ISBLANK(Tableau3[[#This Row],[Date début ]]),"",UPPER(TEXT(Tableau3[[#This Row],[Date début ]],"AAAA")))</f>
        <v>2024</v>
      </c>
      <c r="N51" s="369">
        <f>[2]!tblÉvénements[[#This Row],[Date de fin]]</f>
        <v>45617</v>
      </c>
      <c r="O51" s="369" t="str">
        <f>IF(ISBLANK(Tableau3[[#This Row],[Date de fin]]),"",UPPER(TEXT(Tableau3[[#This Row],[Date de fin]],"mmm")))</f>
        <v>NOV</v>
      </c>
      <c r="P51" s="369" t="str">
        <f>IF(ISBLANK(Tableau3[[#This Row],[Date de fin]]),"",UPPER(TEXT(Tableau3[[#This Row],[Date de fin]],"AAAA")))</f>
        <v>2024</v>
      </c>
      <c r="Q51" s="65">
        <f>[2]!tblÉvénements[[#This Row],[Nbr jours]]</f>
        <v>0</v>
      </c>
      <c r="R51" s="45"/>
      <c r="S51" s="372" t="str">
        <f>[2]!tblÉvénements[[#This Row],[Secteur]]</f>
        <v>retraite</v>
      </c>
      <c r="T51" s="372" t="str">
        <f>[2]!tblÉvénements[[#This Row],[Commentaires]]</f>
        <v>Newsletters intermittents/Réseaux sociaux</v>
      </c>
      <c r="U51" s="55"/>
      <c r="V51" s="55"/>
      <c r="W51" s="55"/>
      <c r="X51" s="55"/>
      <c r="Y51" s="56"/>
      <c r="Z51" s="56"/>
      <c r="AA51" s="56"/>
      <c r="AB51" s="56"/>
      <c r="AC51" s="56"/>
      <c r="AD51" s="56"/>
      <c r="AE51" s="56"/>
      <c r="AF51" s="56"/>
    </row>
    <row r="52" spans="2:32" ht="29" x14ac:dyDescent="0.3">
      <c r="B52" s="42"/>
      <c r="C52" s="382">
        <f>[2]!tblÉvénements[[#This Row],[Service]]</f>
        <v>0</v>
      </c>
      <c r="D52" s="368" t="str">
        <f>[2]!tblÉvénements[[#This Row],[Nom événement]]</f>
        <v xml:space="preserve">25e remise de prix du SPEPS PRIX ÉDITORIAL DE LA PRESSE ET DE L’ÉDITION DES PROFESSIONS DE SANTÉ </v>
      </c>
      <c r="E52" s="368">
        <f>[2]!tblÉvénements[[#This Row],[Nom association/Sigle]]</f>
        <v>0</v>
      </c>
      <c r="F52" s="368" t="str">
        <f>[2]!tblÉvénements[[#This Row],[Ville]]</f>
        <v>Paris</v>
      </c>
      <c r="G52" s="368">
        <f>[2]!tblÉvénements[[#This Row],[Lieu]]</f>
        <v>0</v>
      </c>
      <c r="H52" s="368">
        <f>[2]!tblÉvénements[[#This Row],[Nombre de de participants]]</f>
        <v>0</v>
      </c>
      <c r="I52" s="368">
        <f>[2]!tblÉvénements[[#This Row],[Type]]</f>
        <v>0</v>
      </c>
      <c r="J52" s="368">
        <f>[2]!tblÉvénements[[#This Row],[Présence ]]</f>
        <v>0</v>
      </c>
      <c r="K52" s="369">
        <f>[2]!tblÉvénements[[#This Row],[Date de début]]</f>
        <v>45616</v>
      </c>
      <c r="L52" s="369" t="str">
        <f>IF(ISBLANK(Tableau3[[#This Row],[Date début ]]),"",UPPER(TEXT(Tableau3[[#This Row],[Date début ]],"mmm")))</f>
        <v>NOV</v>
      </c>
      <c r="M52" s="369" t="str">
        <f>IF(ISBLANK(Tableau3[[#This Row],[Date début ]]),"",UPPER(TEXT(Tableau3[[#This Row],[Date début ]],"AAAA")))</f>
        <v>2024</v>
      </c>
      <c r="N52" s="369">
        <f>[2]!tblÉvénements[[#This Row],[Date de fin]]</f>
        <v>45616</v>
      </c>
      <c r="O52" s="369" t="str">
        <f>IF(ISBLANK(Tableau3[[#This Row],[Date de fin]]),"",UPPER(TEXT(Tableau3[[#This Row],[Date de fin]],"mmm")))</f>
        <v>NOV</v>
      </c>
      <c r="P52" s="369" t="str">
        <f>IF(ISBLANK(Tableau3[[#This Row],[Date de fin]]),"",UPPER(TEXT(Tableau3[[#This Row],[Date de fin]],"AAAA")))</f>
        <v>2024</v>
      </c>
      <c r="Q52" s="65">
        <f>[2]!tblÉvénements[[#This Row],[Nbr jours]]</f>
        <v>0</v>
      </c>
      <c r="R52" s="45"/>
      <c r="S52" s="372">
        <f>[2]!tblÉvénements[[#This Row],[Secteur]]</f>
        <v>0</v>
      </c>
      <c r="T52" s="372" t="str">
        <f>[2]!tblÉvénements[[#This Row],[Commentaires]]</f>
        <v>??</v>
      </c>
      <c r="U52" s="55"/>
      <c r="V52" s="55"/>
      <c r="W52" s="55"/>
      <c r="X52" s="55"/>
      <c r="Y52" s="56"/>
      <c r="Z52" s="56"/>
      <c r="AA52" s="56"/>
      <c r="AB52" s="56"/>
      <c r="AC52" s="56"/>
      <c r="AD52" s="56"/>
      <c r="AE52" s="56"/>
      <c r="AF52" s="56"/>
    </row>
    <row r="53" spans="2:32" ht="25" x14ac:dyDescent="0.3">
      <c r="B53" s="42"/>
      <c r="C53" s="382" t="str">
        <f>[2]!tblÉvénements[[#This Row],[Service]]</f>
        <v>ACTION_SOCIALE</v>
      </c>
      <c r="D53" s="368" t="str">
        <f>[2]!tblÉvénements[[#This Row],[Nom événement]]</f>
        <v>Séminaire " la retraite, un projet de vie"</v>
      </c>
      <c r="E53" s="368">
        <f>[2]!tblÉvénements[[#This Row],[Nom association/Sigle]]</f>
        <v>0</v>
      </c>
      <c r="F53" s="368" t="str">
        <f>[2]!tblÉvénements[[#This Row],[Ville]]</f>
        <v xml:space="preserve">Vanves </v>
      </c>
      <c r="G53" s="368" t="str">
        <f>[2]!tblÉvénements[[#This Row],[Lieu]]</f>
        <v>Vanves/siège Audiens</v>
      </c>
      <c r="H53" s="368">
        <f>[2]!tblÉvénements[[#This Row],[Nombre de de participants]]</f>
        <v>0</v>
      </c>
      <c r="I53" s="368">
        <f>[2]!tblÉvénements[[#This Row],[Type]]</f>
        <v>0</v>
      </c>
      <c r="J53" s="368" t="str">
        <f>[2]!tblÉvénements[[#This Row],[Présence ]]</f>
        <v>Miriam Chao</v>
      </c>
      <c r="K53" s="369">
        <f>[2]!tblÉvénements[[#This Row],[Date de début]]</f>
        <v>45616</v>
      </c>
      <c r="L53" s="369" t="str">
        <f>IF(ISBLANK(Tableau3[[#This Row],[Date début ]]),"",UPPER(TEXT(Tableau3[[#This Row],[Date début ]],"mmm")))</f>
        <v>NOV</v>
      </c>
      <c r="M53" s="369" t="str">
        <f>IF(ISBLANK(Tableau3[[#This Row],[Date début ]]),"",UPPER(TEXT(Tableau3[[#This Row],[Date début ]],"AAAA")))</f>
        <v>2024</v>
      </c>
      <c r="N53" s="369">
        <f>[2]!tblÉvénements[[#This Row],[Date de fin]]</f>
        <v>45617</v>
      </c>
      <c r="O53" s="369" t="str">
        <f>IF(ISBLANK(Tableau3[[#This Row],[Date de fin]]),"",UPPER(TEXT(Tableau3[[#This Row],[Date de fin]],"mmm")))</f>
        <v>NOV</v>
      </c>
      <c r="P53" s="369" t="str">
        <f>IF(ISBLANK(Tableau3[[#This Row],[Date de fin]]),"",UPPER(TEXT(Tableau3[[#This Row],[Date de fin]],"AAAA")))</f>
        <v>2024</v>
      </c>
      <c r="Q53" s="65">
        <f>[2]!tblÉvénements[[#This Row],[Nbr jours]]</f>
        <v>1</v>
      </c>
      <c r="R53" s="45"/>
      <c r="S53" s="372" t="str">
        <f>[2]!tblÉvénements[[#This Row],[Secteur]]</f>
        <v>Prévention Médico-Sociale</v>
      </c>
      <c r="T53" s="372" t="str">
        <f>[2]!tblÉvénements[[#This Row],[Commentaires]]</f>
        <v>mailing dédié/ Newsletters retraités/ réseaux sociaux</v>
      </c>
      <c r="U53" s="55"/>
      <c r="V53" s="55"/>
      <c r="W53" s="55"/>
      <c r="X53" s="55"/>
      <c r="Y53" s="56"/>
      <c r="Z53" s="56"/>
      <c r="AA53" s="56"/>
      <c r="AB53" s="56"/>
      <c r="AC53" s="56"/>
      <c r="AD53" s="56"/>
      <c r="AE53" s="56"/>
      <c r="AF53" s="56"/>
    </row>
    <row r="54" spans="2:32" ht="14.5" x14ac:dyDescent="0.3">
      <c r="B54" s="42"/>
      <c r="C54" s="382">
        <f>[2]!tblÉvénements[[#This Row],[Service]]</f>
        <v>0</v>
      </c>
      <c r="D54" s="368" t="str">
        <f>[2]!tblÉvénements[[#This Row],[Nom événement]]</f>
        <v>RAF - Rencontre Animation Forum</v>
      </c>
      <c r="E54" s="368">
        <f>[2]!tblÉvénements[[#This Row],[Nom association/Sigle]]</f>
        <v>0</v>
      </c>
      <c r="F54" s="368" t="str">
        <f>[2]!tblÉvénements[[#This Row],[Ville]]</f>
        <v>Angoulême</v>
      </c>
      <c r="G54" s="368" t="str">
        <f>[2]!tblÉvénements[[#This Row],[Lieu]]</f>
        <v>Espace Franquin</v>
      </c>
      <c r="H54" s="368">
        <f>[2]!tblÉvénements[[#This Row],[Nombre de de participants]]</f>
        <v>0</v>
      </c>
      <c r="I54" s="368">
        <f>[2]!tblÉvénements[[#This Row],[Type]]</f>
        <v>0</v>
      </c>
      <c r="J54" s="368" t="str">
        <f>[2]!tblÉvénements[[#This Row],[Présence ]]</f>
        <v>Cécile prevot</v>
      </c>
      <c r="K54" s="369">
        <f>[2]!tblÉvénements[[#This Row],[Date de début]]</f>
        <v>45615</v>
      </c>
      <c r="L54" s="369" t="str">
        <f>IF(ISBLANK(Tableau3[[#This Row],[Date début ]]),"",UPPER(TEXT(Tableau3[[#This Row],[Date début ]],"mmm")))</f>
        <v>NOV</v>
      </c>
      <c r="M54" s="369" t="str">
        <f>IF(ISBLANK(Tableau3[[#This Row],[Date début ]]),"",UPPER(TEXT(Tableau3[[#This Row],[Date début ]],"AAAA")))</f>
        <v>2024</v>
      </c>
      <c r="N54" s="369">
        <f>[2]!tblÉvénements[[#This Row],[Date de fin]]</f>
        <v>45618</v>
      </c>
      <c r="O54" s="369" t="str">
        <f>IF(ISBLANK(Tableau3[[#This Row],[Date de fin]]),"",UPPER(TEXT(Tableau3[[#This Row],[Date de fin]],"mmm")))</f>
        <v>NOV</v>
      </c>
      <c r="P54" s="369" t="str">
        <f>IF(ISBLANK(Tableau3[[#This Row],[Date de fin]]),"",UPPER(TEXT(Tableau3[[#This Row],[Date de fin]],"AAAA")))</f>
        <v>2024</v>
      </c>
      <c r="Q54" s="65">
        <f>[2]!tblÉvénements[[#This Row],[Nbr jours]]</f>
        <v>3</v>
      </c>
      <c r="R54" s="45"/>
      <c r="S54" s="372" t="str">
        <f>[2]!tblÉvénements[[#This Row],[Secteur]]</f>
        <v>Audiovisuel</v>
      </c>
      <c r="T54" s="372" t="str">
        <f>[2]!tblÉvénements[[#This Row],[Commentaires]]</f>
        <v>Visibilité et prises de parole</v>
      </c>
      <c r="U54" s="55"/>
      <c r="V54" s="55"/>
      <c r="W54" s="55"/>
      <c r="X54" s="55"/>
      <c r="Y54" s="56"/>
      <c r="Z54" s="56"/>
      <c r="AA54" s="56"/>
      <c r="AB54" s="56"/>
      <c r="AC54" s="56"/>
      <c r="AD54" s="56"/>
      <c r="AE54" s="56"/>
      <c r="AF54" s="56"/>
    </row>
    <row r="55" spans="2:32" ht="29" x14ac:dyDescent="0.3">
      <c r="B55" s="42"/>
      <c r="C55" s="382" t="str">
        <f>[2]!tblÉvénements[[#This Row],[Service]]</f>
        <v>ACTION_SOCIALE</v>
      </c>
      <c r="D55" s="368" t="str">
        <f>[2]!tblÉvénements[[#This Row],[Nom événement]]</f>
        <v xml:space="preserve">Microbiote, le connaître et le comprendre pour mieux digérer ! </v>
      </c>
      <c r="E55" s="368">
        <f>[2]!tblÉvénements[[#This Row],[Nom association/Sigle]]</f>
        <v>0</v>
      </c>
      <c r="F55" s="368" t="str">
        <f>[2]!tblÉvénements[[#This Row],[Ville]]</f>
        <v xml:space="preserve">Vanves </v>
      </c>
      <c r="G55" s="368" t="str">
        <f>[2]!tblÉvénements[[#This Row],[Lieu]]</f>
        <v>Vanves 14h00 - 15h30</v>
      </c>
      <c r="H55" s="368">
        <f>[2]!tblÉvénements[[#This Row],[Nombre de de participants]]</f>
        <v>0</v>
      </c>
      <c r="I55" s="368">
        <f>[2]!tblÉvénements[[#This Row],[Type]]</f>
        <v>0</v>
      </c>
      <c r="J55" s="368" t="str">
        <f>[2]!tblÉvénements[[#This Row],[Présence ]]</f>
        <v>Nora Taieb</v>
      </c>
      <c r="K55" s="369">
        <f>[2]!tblÉvénements[[#This Row],[Date de début]]</f>
        <v>45615</v>
      </c>
      <c r="L55" s="369" t="str">
        <f>IF(ISBLANK(Tableau3[[#This Row],[Date début ]]),"",UPPER(TEXT(Tableau3[[#This Row],[Date début ]],"mmm")))</f>
        <v>NOV</v>
      </c>
      <c r="M55" s="369" t="str">
        <f>IF(ISBLANK(Tableau3[[#This Row],[Date début ]]),"",UPPER(TEXT(Tableau3[[#This Row],[Date début ]],"AAAA")))</f>
        <v>2024</v>
      </c>
      <c r="N55" s="369">
        <f>[2]!tblÉvénements[[#This Row],[Date de fin]]</f>
        <v>45615</v>
      </c>
      <c r="O55" s="369" t="str">
        <f>IF(ISBLANK(Tableau3[[#This Row],[Date de fin]]),"",UPPER(TEXT(Tableau3[[#This Row],[Date de fin]],"mmm")))</f>
        <v>NOV</v>
      </c>
      <c r="P55" s="369" t="str">
        <f>IF(ISBLANK(Tableau3[[#This Row],[Date de fin]]),"",UPPER(TEXT(Tableau3[[#This Row],[Date de fin]],"AAAA")))</f>
        <v>2024</v>
      </c>
      <c r="Q55" s="65">
        <f>[2]!tblÉvénements[[#This Row],[Nbr jours]]</f>
        <v>0</v>
      </c>
      <c r="R55" s="45"/>
      <c r="S55" s="372" t="str">
        <f>[2]!tblÉvénements[[#This Row],[Secteur]]</f>
        <v>Prévention Médico-Sociale</v>
      </c>
      <c r="T55" s="372" t="str">
        <f>[2]!tblÉvénements[[#This Row],[Commentaires]]</f>
        <v>Audiens Attitude</v>
      </c>
      <c r="U55" s="55"/>
      <c r="V55" s="55"/>
      <c r="W55" s="55"/>
      <c r="X55" s="55"/>
      <c r="Y55" s="56"/>
      <c r="Z55" s="56"/>
      <c r="AA55" s="56"/>
      <c r="AB55" s="56"/>
      <c r="AC55" s="56"/>
      <c r="AD55" s="56"/>
      <c r="AE55" s="56"/>
      <c r="AF55" s="56"/>
    </row>
    <row r="56" spans="2:32" ht="29" x14ac:dyDescent="0.3">
      <c r="B56" s="42"/>
      <c r="C56" s="382" t="str">
        <f>[2]!tblÉvénements[[#This Row],[Service]]</f>
        <v>ACTION_SOCIALE</v>
      </c>
      <c r="D56" s="368" t="str">
        <f>[2]!tblÉvénements[[#This Row],[Nom événement]]</f>
        <v>Atelier théâtre aidants</v>
      </c>
      <c r="E56" s="368">
        <f>[2]!tblÉvénements[[#This Row],[Nom association/Sigle]]</f>
        <v>0</v>
      </c>
      <c r="F56" s="368" t="str">
        <f>[2]!tblÉvénements[[#This Row],[Ville]]</f>
        <v>Paris</v>
      </c>
      <c r="G56" s="368" t="str">
        <f>[2]!tblÉvénements[[#This Row],[Lieu]]</f>
        <v>Paris</v>
      </c>
      <c r="H56" s="368">
        <f>[2]!tblÉvénements[[#This Row],[Nombre de de participants]]</f>
        <v>0</v>
      </c>
      <c r="I56" s="368">
        <f>[2]!tblÉvénements[[#This Row],[Type]]</f>
        <v>0</v>
      </c>
      <c r="J56" s="368" t="str">
        <f>[2]!tblÉvénements[[#This Row],[Présence ]]</f>
        <v>Sandrine Delgrange</v>
      </c>
      <c r="K56" s="369">
        <f>[2]!tblÉvénements[[#This Row],[Date de début]]</f>
        <v>45614</v>
      </c>
      <c r="L56" s="369" t="str">
        <f>IF(ISBLANK(Tableau3[[#This Row],[Date début ]]),"",UPPER(TEXT(Tableau3[[#This Row],[Date début ]],"mmm")))</f>
        <v>NOV</v>
      </c>
      <c r="M56" s="369" t="str">
        <f>IF(ISBLANK(Tableau3[[#This Row],[Date début ]]),"",UPPER(TEXT(Tableau3[[#This Row],[Date début ]],"AAAA")))</f>
        <v>2024</v>
      </c>
      <c r="N56" s="369">
        <f>[2]!tblÉvénements[[#This Row],[Date de fin]]</f>
        <v>45614</v>
      </c>
      <c r="O56" s="369" t="str">
        <f>IF(ISBLANK(Tableau3[[#This Row],[Date de fin]]),"",UPPER(TEXT(Tableau3[[#This Row],[Date de fin]],"mmm")))</f>
        <v>NOV</v>
      </c>
      <c r="P56" s="369" t="str">
        <f>IF(ISBLANK(Tableau3[[#This Row],[Date de fin]]),"",UPPER(TEXT(Tableau3[[#This Row],[Date de fin]],"AAAA")))</f>
        <v>2024</v>
      </c>
      <c r="Q56" s="65">
        <f>[2]!tblÉvénements[[#This Row],[Nbr jours]]</f>
        <v>0</v>
      </c>
      <c r="R56" s="45"/>
      <c r="S56" s="372" t="str">
        <f>[2]!tblÉvénements[[#This Row],[Secteur]]</f>
        <v>Prévention Médico-Sociale</v>
      </c>
      <c r="T56" s="372" t="str">
        <f>[2]!tblÉvénements[[#This Row],[Commentaires]]</f>
        <v>NL + emailing dédié + réseaux sociaux</v>
      </c>
      <c r="U56" s="55"/>
      <c r="V56" s="55"/>
      <c r="W56" s="55"/>
      <c r="X56" s="55"/>
      <c r="Y56" s="56"/>
      <c r="Z56" s="56"/>
      <c r="AA56" s="56"/>
      <c r="AB56" s="56"/>
      <c r="AC56" s="56"/>
      <c r="AD56" s="56"/>
      <c r="AE56" s="56"/>
      <c r="AF56" s="56"/>
    </row>
    <row r="57" spans="2:32" ht="29" x14ac:dyDescent="0.3">
      <c r="B57" s="42"/>
      <c r="C57" s="382" t="str">
        <f>[2]!tblÉvénements[[#This Row],[Service]]</f>
        <v>ACTION_SOCIALE</v>
      </c>
      <c r="D57" s="368" t="str">
        <f>[2]!tblÉvénements[[#This Row],[Nom événement]]</f>
        <v>Colloque deuil</v>
      </c>
      <c r="E57" s="368">
        <f>[2]!tblÉvénements[[#This Row],[Nom association/Sigle]]</f>
        <v>0</v>
      </c>
      <c r="F57" s="368" t="str">
        <f>[2]!tblÉvénements[[#This Row],[Ville]]</f>
        <v>Paris</v>
      </c>
      <c r="G57" s="368" t="str">
        <f>[2]!tblÉvénements[[#This Row],[Lieu]]</f>
        <v>Maison de l'Amérique Latine - Paris</v>
      </c>
      <c r="H57" s="368">
        <f>[2]!tblÉvénements[[#This Row],[Nombre de de participants]]</f>
        <v>0</v>
      </c>
      <c r="I57" s="368">
        <f>[2]!tblÉvénements[[#This Row],[Type]]</f>
        <v>0</v>
      </c>
      <c r="J57" s="368">
        <f>[2]!tblÉvénements[[#This Row],[Présence ]]</f>
        <v>0</v>
      </c>
      <c r="K57" s="369">
        <f>[2]!tblÉvénements[[#This Row],[Date de début]]</f>
        <v>45612</v>
      </c>
      <c r="L57" s="369" t="str">
        <f>IF(ISBLANK(Tableau3[[#This Row],[Date début ]]),"",UPPER(TEXT(Tableau3[[#This Row],[Date début ]],"mmm")))</f>
        <v>NOV</v>
      </c>
      <c r="M57" s="369" t="str">
        <f>IF(ISBLANK(Tableau3[[#This Row],[Date début ]]),"",UPPER(TEXT(Tableau3[[#This Row],[Date début ]],"AAAA")))</f>
        <v>2024</v>
      </c>
      <c r="N57" s="369">
        <f>[2]!tblÉvénements[[#This Row],[Date de fin]]</f>
        <v>45612</v>
      </c>
      <c r="O57" s="369" t="str">
        <f>IF(ISBLANK(Tableau3[[#This Row],[Date de fin]]),"",UPPER(TEXT(Tableau3[[#This Row],[Date de fin]],"mmm")))</f>
        <v>NOV</v>
      </c>
      <c r="P57" s="369" t="str">
        <f>IF(ISBLANK(Tableau3[[#This Row],[Date de fin]]),"",UPPER(TEXT(Tableau3[[#This Row],[Date de fin]],"AAAA")))</f>
        <v>2024</v>
      </c>
      <c r="Q57" s="65">
        <f>[2]!tblÉvénements[[#This Row],[Nbr jours]]</f>
        <v>0</v>
      </c>
      <c r="R57" s="45"/>
      <c r="S57" s="13">
        <f>[2]!tblÉvénements[[#This Row],[Secteur]]</f>
        <v>0</v>
      </c>
      <c r="T57" s="13">
        <f>[2]!tblÉvénements[[#This Row],[Commentaires]]</f>
        <v>0</v>
      </c>
      <c r="U57" s="54"/>
      <c r="V57" s="54"/>
      <c r="W57" s="54"/>
      <c r="X57" s="54"/>
      <c r="Y57" s="45"/>
      <c r="Z57" s="45"/>
      <c r="AA57" s="45"/>
      <c r="AB57" s="45"/>
      <c r="AC57" s="45"/>
      <c r="AD57" s="45"/>
      <c r="AE57" s="45"/>
      <c r="AF57" s="45"/>
    </row>
    <row r="58" spans="2:32" ht="14.5" x14ac:dyDescent="0.3">
      <c r="B58" s="42"/>
      <c r="C58" s="382">
        <f>[2]!tblÉvénements[[#This Row],[Service]]</f>
        <v>0</v>
      </c>
      <c r="D58" s="368" t="str">
        <f>[2]!tblÉvénements[[#This Row],[Nom événement]]</f>
        <v>SATIS</v>
      </c>
      <c r="E58" s="368">
        <f>[2]!tblÉvénements[[#This Row],[Nom association/Sigle]]</f>
        <v>0</v>
      </c>
      <c r="F58" s="368" t="str">
        <f>[2]!tblÉvénements[[#This Row],[Ville]]</f>
        <v>Paris</v>
      </c>
      <c r="G58" s="368" t="str">
        <f>[2]!tblÉvénements[[#This Row],[Lieu]]</f>
        <v>Docks Saint Denis</v>
      </c>
      <c r="H58" s="368">
        <f>[2]!tblÉvénements[[#This Row],[Nombre de de participants]]</f>
        <v>0</v>
      </c>
      <c r="I58" s="368">
        <f>[2]!tblÉvénements[[#This Row],[Type]]</f>
        <v>0</v>
      </c>
      <c r="J58" s="368">
        <f>[2]!tblÉvénements[[#This Row],[Présence ]]</f>
        <v>0</v>
      </c>
      <c r="K58" s="369">
        <f>[2]!tblÉvénements[[#This Row],[Date de début]]</f>
        <v>45611</v>
      </c>
      <c r="L58" s="369" t="str">
        <f>IF(ISBLANK(Tableau3[[#This Row],[Date début ]]),"",UPPER(TEXT(Tableau3[[#This Row],[Date début ]],"mmm")))</f>
        <v>NOV</v>
      </c>
      <c r="M58" s="369" t="str">
        <f>IF(ISBLANK(Tableau3[[#This Row],[Date début ]]),"",UPPER(TEXT(Tableau3[[#This Row],[Date début ]],"AAAA")))</f>
        <v>2024</v>
      </c>
      <c r="N58" s="369">
        <f>[2]!tblÉvénements[[#This Row],[Date de fin]]</f>
        <v>45612</v>
      </c>
      <c r="O58" s="369" t="str">
        <f>IF(ISBLANK(Tableau3[[#This Row],[Date de fin]]),"",UPPER(TEXT(Tableau3[[#This Row],[Date de fin]],"mmm")))</f>
        <v>NOV</v>
      </c>
      <c r="P58" s="369" t="str">
        <f>IF(ISBLANK(Tableau3[[#This Row],[Date de fin]]),"",UPPER(TEXT(Tableau3[[#This Row],[Date de fin]],"AAAA")))</f>
        <v>2024</v>
      </c>
      <c r="Q58" s="65">
        <f>[2]!tblÉvénements[[#This Row],[Nbr jours]]</f>
        <v>1</v>
      </c>
      <c r="R58" s="45"/>
      <c r="S58" s="13" t="str">
        <f>[2]!tblÉvénements[[#This Row],[Secteur]]</f>
        <v>Audiovisuel</v>
      </c>
      <c r="T58" s="13" t="str">
        <f>[2]!tblÉvénements[[#This Row],[Commentaires]]</f>
        <v>Visibilité et stand</v>
      </c>
      <c r="U58" s="54"/>
      <c r="V58" s="54"/>
      <c r="W58" s="54"/>
      <c r="X58" s="54"/>
      <c r="Y58" s="45"/>
      <c r="Z58" s="45"/>
      <c r="AA58" s="45"/>
      <c r="AB58" s="45"/>
      <c r="AC58" s="45"/>
      <c r="AD58" s="45"/>
      <c r="AE58" s="45"/>
      <c r="AF58" s="45"/>
    </row>
    <row r="59" spans="2:32" ht="14.5" x14ac:dyDescent="0.3">
      <c r="B59" s="42"/>
      <c r="C59" s="382" t="str">
        <f>[2]!tblÉvénements[[#This Row],[Service]]</f>
        <v>ACTION_SOCIALE</v>
      </c>
      <c r="D59" s="368" t="str">
        <f>[2]!tblÉvénements[[#This Row],[Nom événement]]</f>
        <v>Ciné-débat "Béguinage solidaire"</v>
      </c>
      <c r="E59" s="368">
        <f>[2]!tblÉvénements[[#This Row],[Nom association/Sigle]]</f>
        <v>0</v>
      </c>
      <c r="F59" s="368" t="str">
        <f>[2]!tblÉvénements[[#This Row],[Ville]]</f>
        <v xml:space="preserve">Vanves </v>
      </c>
      <c r="G59" s="368" t="str">
        <f>[2]!tblÉvénements[[#This Row],[Lieu]]</f>
        <v>Vanves 17h00 - 19h00</v>
      </c>
      <c r="H59" s="368">
        <f>[2]!tblÉvénements[[#This Row],[Nombre de de participants]]</f>
        <v>0</v>
      </c>
      <c r="I59" s="368">
        <f>[2]!tblÉvénements[[#This Row],[Type]]</f>
        <v>0</v>
      </c>
      <c r="J59" s="368" t="str">
        <f>[2]!tblÉvénements[[#This Row],[Présence ]]</f>
        <v>Nora Taieb</v>
      </c>
      <c r="K59" s="369">
        <f>[2]!tblÉvénements[[#This Row],[Date de début]]</f>
        <v>45610</v>
      </c>
      <c r="L59" s="369" t="str">
        <f>IF(ISBLANK(Tableau3[[#This Row],[Date début ]]),"",UPPER(TEXT(Tableau3[[#This Row],[Date début ]],"mmm")))</f>
        <v>NOV</v>
      </c>
      <c r="M59" s="369" t="str">
        <f>IF(ISBLANK(Tableau3[[#This Row],[Date début ]]),"",UPPER(TEXT(Tableau3[[#This Row],[Date début ]],"AAAA")))</f>
        <v>2024</v>
      </c>
      <c r="N59" s="369">
        <f>[2]!tblÉvénements[[#This Row],[Date de fin]]</f>
        <v>45610</v>
      </c>
      <c r="O59" s="369" t="str">
        <f>IF(ISBLANK(Tableau3[[#This Row],[Date de fin]]),"",UPPER(TEXT(Tableau3[[#This Row],[Date de fin]],"mmm")))</f>
        <v>NOV</v>
      </c>
      <c r="P59" s="369" t="str">
        <f>IF(ISBLANK(Tableau3[[#This Row],[Date de fin]]),"",UPPER(TEXT(Tableau3[[#This Row],[Date de fin]],"AAAA")))</f>
        <v>2024</v>
      </c>
      <c r="Q59" s="65">
        <f>[2]!tblÉvénements[[#This Row],[Nbr jours]]</f>
        <v>0</v>
      </c>
      <c r="R59" s="45"/>
      <c r="S59" s="13" t="str">
        <f>[2]!tblÉvénements[[#This Row],[Secteur]]</f>
        <v>Prévention Médico-Sociale</v>
      </c>
      <c r="T59" s="13" t="str">
        <f>[2]!tblÉvénements[[#This Row],[Commentaires]]</f>
        <v>Audiens Attitude</v>
      </c>
      <c r="U59" s="54"/>
      <c r="V59" s="54"/>
      <c r="W59" s="54"/>
      <c r="X59" s="54"/>
      <c r="Y59" s="45"/>
      <c r="Z59" s="45"/>
      <c r="AA59" s="45"/>
      <c r="AB59" s="45"/>
      <c r="AC59" s="45"/>
      <c r="AD59" s="45"/>
      <c r="AE59" s="45"/>
      <c r="AF59" s="45"/>
    </row>
    <row r="60" spans="2:32" ht="29" x14ac:dyDescent="0.3">
      <c r="B60" s="42"/>
      <c r="C60" s="382" t="str">
        <f>[2]!tblÉvénements[[#This Row],[Service]]</f>
        <v>ACTION_SOCIALE</v>
      </c>
      <c r="D60" s="368" t="str">
        <f>[2]!tblÉvénements[[#This Row],[Nom événement]]</f>
        <v>Réunions d'information d'aide au retour à l'emploi (PACT)</v>
      </c>
      <c r="E60" s="368">
        <f>[2]!tblÉvénements[[#This Row],[Nom association/Sigle]]</f>
        <v>0</v>
      </c>
      <c r="F60" s="368">
        <f>[2]!tblÉvénements[[#This Row],[Ville]]</f>
        <v>0</v>
      </c>
      <c r="G60" s="368" t="str">
        <f>[2]!tblÉvénements[[#This Row],[Lieu]]</f>
        <v>Visio conférence 10h-11h30</v>
      </c>
      <c r="H60" s="368">
        <f>[2]!tblÉvénements[[#This Row],[Nombre de de participants]]</f>
        <v>0</v>
      </c>
      <c r="I60" s="368">
        <f>[2]!tblÉvénements[[#This Row],[Type]]</f>
        <v>0</v>
      </c>
      <c r="J60" s="368" t="str">
        <f>[2]!tblÉvénements[[#This Row],[Présence ]]</f>
        <v>Sandrine Delgrange</v>
      </c>
      <c r="K60" s="369">
        <f>[2]!tblÉvénements[[#This Row],[Date de début]]</f>
        <v>45610</v>
      </c>
      <c r="L60" s="369" t="str">
        <f>IF(ISBLANK(Tableau3[[#This Row],[Date début ]]),"",UPPER(TEXT(Tableau3[[#This Row],[Date début ]],"mmm")))</f>
        <v>NOV</v>
      </c>
      <c r="M60" s="369" t="str">
        <f>IF(ISBLANK(Tableau3[[#This Row],[Date début ]]),"",UPPER(TEXT(Tableau3[[#This Row],[Date début ]],"AAAA")))</f>
        <v>2024</v>
      </c>
      <c r="N60" s="369">
        <f>[2]!tblÉvénements[[#This Row],[Date de fin]]</f>
        <v>45610</v>
      </c>
      <c r="O60" s="369" t="str">
        <f>IF(ISBLANK(Tableau3[[#This Row],[Date de fin]]),"",UPPER(TEXT(Tableau3[[#This Row],[Date de fin]],"mmm")))</f>
        <v>NOV</v>
      </c>
      <c r="P60" s="369" t="str">
        <f>IF(ISBLANK(Tableau3[[#This Row],[Date de fin]]),"",UPPER(TEXT(Tableau3[[#This Row],[Date de fin]],"AAAA")))</f>
        <v>2024</v>
      </c>
      <c r="Q60" s="65">
        <f>[2]!tblÉvénements[[#This Row],[Nbr jours]]</f>
        <v>0</v>
      </c>
      <c r="R60" s="45"/>
      <c r="S60" s="13" t="str">
        <f>[2]!tblÉvénements[[#This Row],[Secteur]]</f>
        <v>Prévention Médico-Sociale</v>
      </c>
      <c r="T60" s="13">
        <f>[2]!tblÉvénements[[#This Row],[Commentaires]]</f>
        <v>0</v>
      </c>
      <c r="U60" s="54"/>
      <c r="V60" s="54"/>
      <c r="W60" s="54"/>
      <c r="X60" s="54"/>
      <c r="Y60" s="45"/>
      <c r="Z60" s="45"/>
      <c r="AA60" s="45"/>
      <c r="AB60" s="45"/>
      <c r="AC60" s="45"/>
      <c r="AD60" s="45"/>
      <c r="AE60" s="45"/>
      <c r="AF60" s="45"/>
    </row>
    <row r="61" spans="2:32" ht="29" x14ac:dyDescent="0.3">
      <c r="B61" s="42"/>
      <c r="C61" s="382" t="str">
        <f>[2]!tblÉvénements[[#This Row],[Service]]</f>
        <v>ACTION_SOCIALE</v>
      </c>
      <c r="D61" s="368" t="str">
        <f>[2]!tblÉvénements[[#This Row],[Nom événement]]</f>
        <v>Groupe de parole deuil - visio</v>
      </c>
      <c r="E61" s="368">
        <f>[2]!tblÉvénements[[#This Row],[Nom association/Sigle]]</f>
        <v>0</v>
      </c>
      <c r="F61" s="368">
        <f>[2]!tblÉvénements[[#This Row],[Ville]]</f>
        <v>0</v>
      </c>
      <c r="G61" s="368" t="str">
        <f>[2]!tblÉvénements[[#This Row],[Lieu]]</f>
        <v>visio</v>
      </c>
      <c r="H61" s="368">
        <f>[2]!tblÉvénements[[#This Row],[Nombre de de participants]]</f>
        <v>0</v>
      </c>
      <c r="I61" s="368">
        <f>[2]!tblÉvénements[[#This Row],[Type]]</f>
        <v>0</v>
      </c>
      <c r="J61" s="368" t="str">
        <f>[2]!tblÉvénements[[#This Row],[Présence ]]</f>
        <v>Sandrine Delgrange</v>
      </c>
      <c r="K61" s="369">
        <f>[2]!tblÉvénements[[#This Row],[Date de début]]</f>
        <v>45610</v>
      </c>
      <c r="L61" s="369" t="str">
        <f>IF(ISBLANK(Tableau3[[#This Row],[Date début ]]),"",UPPER(TEXT(Tableau3[[#This Row],[Date début ]],"mmm")))</f>
        <v>NOV</v>
      </c>
      <c r="M61" s="369" t="str">
        <f>IF(ISBLANK(Tableau3[[#This Row],[Date début ]]),"",UPPER(TEXT(Tableau3[[#This Row],[Date début ]],"AAAA")))</f>
        <v>2024</v>
      </c>
      <c r="N61" s="369">
        <f>[2]!tblÉvénements[[#This Row],[Date de fin]]</f>
        <v>45610</v>
      </c>
      <c r="O61" s="369" t="str">
        <f>IF(ISBLANK(Tableau3[[#This Row],[Date de fin]]),"",UPPER(TEXT(Tableau3[[#This Row],[Date de fin]],"mmm")))</f>
        <v>NOV</v>
      </c>
      <c r="P61" s="369" t="str">
        <f>IF(ISBLANK(Tableau3[[#This Row],[Date de fin]]),"",UPPER(TEXT(Tableau3[[#This Row],[Date de fin]],"AAAA")))</f>
        <v>2024</v>
      </c>
      <c r="Q61" s="65">
        <f>[2]!tblÉvénements[[#This Row],[Nbr jours]]</f>
        <v>0</v>
      </c>
      <c r="R61" s="45"/>
      <c r="S61" s="13" t="str">
        <f>[2]!tblÉvénements[[#This Row],[Secteur]]</f>
        <v>Prévention Médico-Sociale</v>
      </c>
      <c r="T61" s="13" t="str">
        <f>[2]!tblÉvénements[[#This Row],[Commentaires]]</f>
        <v>NL + emailing dédié + réseaux sociaux</v>
      </c>
      <c r="U61" s="54"/>
      <c r="V61" s="54"/>
      <c r="W61" s="54"/>
      <c r="X61" s="54"/>
      <c r="Y61" s="45"/>
      <c r="Z61" s="45"/>
      <c r="AA61" s="45"/>
      <c r="AB61" s="45"/>
      <c r="AC61" s="45"/>
      <c r="AD61" s="45"/>
      <c r="AE61" s="45"/>
      <c r="AF61" s="45"/>
    </row>
    <row r="62" spans="2:32" ht="29" x14ac:dyDescent="0.3">
      <c r="B62" s="42"/>
      <c r="C62" s="382" t="str">
        <f>[2]!tblÉvénements[[#This Row],[Service]]</f>
        <v>ACTION_SOCIALE</v>
      </c>
      <c r="D62" s="368" t="str">
        <f>[2]!tblÉvénements[[#This Row],[Nom événement]]</f>
        <v>Webinaire "Comment accompagner les enfants dans leur vie en ligne ?"</v>
      </c>
      <c r="E62" s="368">
        <f>[2]!tblÉvénements[[#This Row],[Nom association/Sigle]]</f>
        <v>0</v>
      </c>
      <c r="F62" s="368">
        <f>[2]!tblÉvénements[[#This Row],[Ville]]</f>
        <v>0</v>
      </c>
      <c r="G62" s="368" t="str">
        <f>[2]!tblÉvénements[[#This Row],[Lieu]]</f>
        <v>Visio 17h30</v>
      </c>
      <c r="H62" s="368">
        <f>[2]!tblÉvénements[[#This Row],[Nombre de de participants]]</f>
        <v>0</v>
      </c>
      <c r="I62" s="368">
        <f>[2]!tblÉvénements[[#This Row],[Type]]</f>
        <v>0</v>
      </c>
      <c r="J62" s="368" t="str">
        <f>[2]!tblÉvénements[[#This Row],[Présence ]]</f>
        <v>Julien Da Silva</v>
      </c>
      <c r="K62" s="369">
        <f>[2]!tblÉvénements[[#This Row],[Date de début]]</f>
        <v>45608</v>
      </c>
      <c r="L62" s="369" t="str">
        <f>IF(ISBLANK(Tableau3[[#This Row],[Date début ]]),"",UPPER(TEXT(Tableau3[[#This Row],[Date début ]],"mmm")))</f>
        <v>NOV</v>
      </c>
      <c r="M62" s="369" t="str">
        <f>IF(ISBLANK(Tableau3[[#This Row],[Date début ]]),"",UPPER(TEXT(Tableau3[[#This Row],[Date début ]],"AAAA")))</f>
        <v>2024</v>
      </c>
      <c r="N62" s="369">
        <f>[2]!tblÉvénements[[#This Row],[Date de fin]]</f>
        <v>45608</v>
      </c>
      <c r="O62" s="369" t="str">
        <f>IF(ISBLANK(Tableau3[[#This Row],[Date de fin]]),"",UPPER(TEXT(Tableau3[[#This Row],[Date de fin]],"mmm")))</f>
        <v>NOV</v>
      </c>
      <c r="P62" s="369" t="str">
        <f>IF(ISBLANK(Tableau3[[#This Row],[Date de fin]]),"",UPPER(TEXT(Tableau3[[#This Row],[Date de fin]],"AAAA")))</f>
        <v>2024</v>
      </c>
      <c r="Q62" s="65">
        <f>[2]!tblÉvénements[[#This Row],[Nbr jours]]</f>
        <v>0</v>
      </c>
      <c r="R62" s="45"/>
      <c r="S62" s="13" t="str">
        <f>[2]!tblÉvénements[[#This Row],[Secteur]]</f>
        <v>Prévention Médico-Sociale</v>
      </c>
      <c r="T62" s="13" t="str">
        <f>[2]!tblÉvénements[[#This Row],[Commentaires]]</f>
        <v>NL + emailing dédié + réseaux sociaux</v>
      </c>
      <c r="U62" s="54"/>
      <c r="V62" s="54"/>
      <c r="W62" s="54"/>
      <c r="X62" s="54"/>
      <c r="Y62" s="45"/>
      <c r="Z62" s="45"/>
      <c r="AA62" s="45"/>
      <c r="AB62" s="45"/>
      <c r="AC62" s="45"/>
      <c r="AD62" s="45"/>
      <c r="AE62" s="45"/>
      <c r="AF62" s="45"/>
    </row>
    <row r="63" spans="2:32" ht="14.5" x14ac:dyDescent="0.3">
      <c r="B63" s="42"/>
      <c r="C63" s="382">
        <f>[2]!tblÉvénements[[#This Row],[Service]]</f>
        <v>0</v>
      </c>
      <c r="D63" s="368" t="str">
        <f>[2]!tblÉvénements[[#This Row],[Nom événement]]</f>
        <v>Rencontres cinématographiques - ARP</v>
      </c>
      <c r="E63" s="368">
        <f>[2]!tblÉvénements[[#This Row],[Nom association/Sigle]]</f>
        <v>0</v>
      </c>
      <c r="F63" s="368" t="str">
        <f>[2]!tblÉvénements[[#This Row],[Ville]]</f>
        <v>Touquet</v>
      </c>
      <c r="G63" s="368">
        <f>[2]!tblÉvénements[[#This Row],[Lieu]]</f>
        <v>0</v>
      </c>
      <c r="H63" s="368">
        <f>[2]!tblÉvénements[[#This Row],[Nombre de de participants]]</f>
        <v>0</v>
      </c>
      <c r="I63" s="368">
        <f>[2]!tblÉvénements[[#This Row],[Type]]</f>
        <v>0</v>
      </c>
      <c r="J63" s="368">
        <f>[2]!tblÉvénements[[#This Row],[Présence ]]</f>
        <v>0</v>
      </c>
      <c r="K63" s="369">
        <f>[2]!tblÉvénements[[#This Row],[Date de début]]</f>
        <v>45604</v>
      </c>
      <c r="L63" s="369" t="str">
        <f>IF(ISBLANK(Tableau3[[#This Row],[Date début ]]),"",UPPER(TEXT(Tableau3[[#This Row],[Date début ]],"mmm")))</f>
        <v>NOV</v>
      </c>
      <c r="M63" s="369" t="str">
        <f>IF(ISBLANK(Tableau3[[#This Row],[Date début ]]),"",UPPER(TEXT(Tableau3[[#This Row],[Date début ]],"AAAA")))</f>
        <v>2024</v>
      </c>
      <c r="N63" s="369">
        <f>[2]!tblÉvénements[[#This Row],[Date de fin]]</f>
        <v>45606</v>
      </c>
      <c r="O63" s="369" t="str">
        <f>IF(ISBLANK(Tableau3[[#This Row],[Date de fin]]),"",UPPER(TEXT(Tableau3[[#This Row],[Date de fin]],"mmm")))</f>
        <v>NOV</v>
      </c>
      <c r="P63" s="369" t="str">
        <f>IF(ISBLANK(Tableau3[[#This Row],[Date de fin]]),"",UPPER(TEXT(Tableau3[[#This Row],[Date de fin]],"AAAA")))</f>
        <v>2024</v>
      </c>
      <c r="Q63" s="65">
        <f>[2]!tblÉvénements[[#This Row],[Nbr jours]]</f>
        <v>2</v>
      </c>
      <c r="R63" s="45"/>
      <c r="S63" s="13" t="str">
        <f>[2]!tblÉvénements[[#This Row],[Secteur]]</f>
        <v>Audiovisuel</v>
      </c>
      <c r="T63" s="13" t="str">
        <f>[2]!tblÉvénements[[#This Row],[Commentaires]]</f>
        <v>Visibilité et invitations</v>
      </c>
      <c r="U63" s="54"/>
      <c r="V63" s="54"/>
      <c r="W63" s="54"/>
      <c r="X63" s="54"/>
      <c r="Y63" s="45"/>
      <c r="Z63" s="45"/>
      <c r="AA63" s="45"/>
      <c r="AB63" s="45"/>
      <c r="AC63" s="45"/>
      <c r="AD63" s="45"/>
      <c r="AE63" s="45"/>
      <c r="AF63" s="45"/>
    </row>
    <row r="64" spans="2:32" ht="14.5" x14ac:dyDescent="0.3">
      <c r="B64" s="42"/>
      <c r="C64" s="382" t="str">
        <f>[2]!tblÉvénements[[#This Row],[Service]]</f>
        <v>FONDS DE PRO</v>
      </c>
      <c r="D64" s="368" t="str">
        <f>[2]!tblÉvénements[[#This Row],[Nom événement]]</f>
        <v>Rencontres professionnelles Fesival de Sarlat</v>
      </c>
      <c r="E64" s="368">
        <f>[2]!tblÉvénements[[#This Row],[Nom association/Sigle]]</f>
        <v>0</v>
      </c>
      <c r="F64" s="368" t="str">
        <f>[2]!tblÉvénements[[#This Row],[Ville]]</f>
        <v>SARLAT</v>
      </c>
      <c r="G64" s="368">
        <f>[2]!tblÉvénements[[#This Row],[Lieu]]</f>
        <v>0</v>
      </c>
      <c r="H64" s="368">
        <f>[2]!tblÉvénements[[#This Row],[Nombre de de participants]]</f>
        <v>0</v>
      </c>
      <c r="I64" s="368" t="str">
        <f>[2]!tblÉvénements[[#This Row],[Type]]</f>
        <v>Rencontres</v>
      </c>
      <c r="J64" s="368">
        <f>[2]!tblÉvénements[[#This Row],[Présence ]]</f>
        <v>0</v>
      </c>
      <c r="K64" s="369">
        <f>[2]!tblÉvénements[[#This Row],[Date de début]]</f>
        <v>45603</v>
      </c>
      <c r="L64" s="369" t="str">
        <f>IF(ISBLANK(Tableau3[[#This Row],[Date début ]]),"",UPPER(TEXT(Tableau3[[#This Row],[Date début ]],"mmm")))</f>
        <v>NOV</v>
      </c>
      <c r="M64" s="369" t="str">
        <f>IF(ISBLANK(Tableau3[[#This Row],[Date début ]]),"",UPPER(TEXT(Tableau3[[#This Row],[Date début ]],"AAAA")))</f>
        <v>2024</v>
      </c>
      <c r="N64" s="369">
        <f>[2]!tblÉvénements[[#This Row],[Date de fin]]</f>
        <v>45603</v>
      </c>
      <c r="O64" s="369" t="str">
        <f>IF(ISBLANK(Tableau3[[#This Row],[Date de fin]]),"",UPPER(TEXT(Tableau3[[#This Row],[Date de fin]],"mmm")))</f>
        <v>NOV</v>
      </c>
      <c r="P64" s="369" t="str">
        <f>IF(ISBLANK(Tableau3[[#This Row],[Date de fin]]),"",UPPER(TEXT(Tableau3[[#This Row],[Date de fin]],"AAAA")))</f>
        <v>2024</v>
      </c>
      <c r="Q64" s="65">
        <f>[2]!tblÉvénements[[#This Row],[Nbr jours]]</f>
        <v>0</v>
      </c>
      <c r="R64" s="45"/>
      <c r="S64" s="13" t="str">
        <f>[2]!tblÉvénements[[#This Row],[Secteur]]</f>
        <v>Tous secteurs</v>
      </c>
      <c r="T64" s="13">
        <f>[2]!tblÉvénements[[#This Row],[Commentaires]]</f>
        <v>0</v>
      </c>
      <c r="U64" s="373"/>
      <c r="V64" s="373"/>
      <c r="W64" s="373"/>
      <c r="X64" s="373"/>
      <c r="Y64" s="374"/>
      <c r="Z64" s="374"/>
      <c r="AA64" s="374"/>
      <c r="AB64" s="374"/>
      <c r="AC64" s="374"/>
      <c r="AD64" s="374"/>
      <c r="AE64" s="374"/>
      <c r="AF64" s="374"/>
    </row>
    <row r="65" spans="2:32" ht="14.5" x14ac:dyDescent="0.3">
      <c r="B65" s="42"/>
      <c r="C65" s="382" t="str">
        <f>[2]!tblÉvénements[[#This Row],[Service]]</f>
        <v>MISSION_HANDICAP</v>
      </c>
      <c r="D65" s="368" t="str">
        <f>[2]!tblÉvénements[[#This Row],[Nom événement]]</f>
        <v>Forum handicap et emploi Ina</v>
      </c>
      <c r="E65" s="368">
        <f>[2]!tblÉvénements[[#This Row],[Nom association/Sigle]]</f>
        <v>0</v>
      </c>
      <c r="F65" s="368" t="str">
        <f>[2]!tblÉvénements[[#This Row],[Ville]]</f>
        <v>BRY SUR MARNE</v>
      </c>
      <c r="G65" s="368">
        <f>[2]!tblÉvénements[[#This Row],[Lieu]]</f>
        <v>0</v>
      </c>
      <c r="H65" s="368">
        <f>[2]!tblÉvénements[[#This Row],[Nombre de de participants]]</f>
        <v>0</v>
      </c>
      <c r="I65" s="368" t="str">
        <f>[2]!tblÉvénements[[#This Row],[Type]]</f>
        <v>Forum</v>
      </c>
      <c r="J65" s="368">
        <f>[2]!tblÉvénements[[#This Row],[Présence ]]</f>
        <v>0</v>
      </c>
      <c r="K65" s="369">
        <f>[2]!tblÉvénements[[#This Row],[Date de début]]</f>
        <v>45603</v>
      </c>
      <c r="L65" s="369" t="str">
        <f>IF(ISBLANK(Tableau3[[#This Row],[Date début ]]),"",UPPER(TEXT(Tableau3[[#This Row],[Date début ]],"mmm")))</f>
        <v>NOV</v>
      </c>
      <c r="M65" s="369" t="str">
        <f>IF(ISBLANK(Tableau3[[#This Row],[Date début ]]),"",UPPER(TEXT(Tableau3[[#This Row],[Date début ]],"AAAA")))</f>
        <v>2024</v>
      </c>
      <c r="N65" s="369">
        <f>[2]!tblÉvénements[[#This Row],[Date de fin]]</f>
        <v>45603</v>
      </c>
      <c r="O65" s="369" t="str">
        <f>IF(ISBLANK(Tableau3[[#This Row],[Date de fin]]),"",UPPER(TEXT(Tableau3[[#This Row],[Date de fin]],"mmm")))</f>
        <v>NOV</v>
      </c>
      <c r="P65" s="369" t="str">
        <f>IF(ISBLANK(Tableau3[[#This Row],[Date de fin]]),"",UPPER(TEXT(Tableau3[[#This Row],[Date de fin]],"AAAA")))</f>
        <v>2024</v>
      </c>
      <c r="Q65" s="65">
        <f>[2]!tblÉvénements[[#This Row],[Nbr jours]]</f>
        <v>0</v>
      </c>
      <c r="R65" s="45"/>
      <c r="S65" s="13">
        <f>[2]!tblÉvénements[[#This Row],[Secteur]]</f>
        <v>0</v>
      </c>
      <c r="T65" s="13">
        <f>[2]!tblÉvénements[[#This Row],[Commentaires]]</f>
        <v>0</v>
      </c>
      <c r="U65" s="54"/>
      <c r="V65" s="54"/>
      <c r="W65" s="54"/>
      <c r="X65" s="54"/>
      <c r="Y65" s="45"/>
      <c r="Z65" s="45"/>
      <c r="AA65" s="45"/>
      <c r="AB65" s="45"/>
      <c r="AC65" s="45"/>
      <c r="AD65" s="45"/>
      <c r="AE65" s="45"/>
      <c r="AF65" s="45"/>
    </row>
    <row r="66" spans="2:32" ht="14.5" x14ac:dyDescent="0.3">
      <c r="B66" s="42"/>
      <c r="C66" s="382" t="str">
        <f>[2]!tblÉvénements[[#This Row],[Service]]</f>
        <v>FONDS DE PRO</v>
      </c>
      <c r="D66" s="368" t="str">
        <f>[2]!tblÉvénements[[#This Row],[Nom événement]]</f>
        <v>Cross Road</v>
      </c>
      <c r="E66" s="368" t="str">
        <f>[2]!tblÉvénements[[#This Row],[Nom association/Sigle]]</f>
        <v>FRANCE TRAVAIL</v>
      </c>
      <c r="F66" s="368" t="str">
        <f>[2]!tblÉvénements[[#This Row],[Ville]]</f>
        <v>LILLE</v>
      </c>
      <c r="G66" s="368">
        <f>[2]!tblÉvénements[[#This Row],[Lieu]]</f>
        <v>0</v>
      </c>
      <c r="H66" s="368">
        <f>[2]!tblÉvénements[[#This Row],[Nombre de de participants]]</f>
        <v>0</v>
      </c>
      <c r="I66" s="368" t="str">
        <f>[2]!tblÉvénements[[#This Row],[Type]]</f>
        <v>Festival</v>
      </c>
      <c r="J66" s="368">
        <f>[2]!tblÉvénements[[#This Row],[Présence ]]</f>
        <v>0</v>
      </c>
      <c r="K66" s="369">
        <f>[2]!tblÉvénements[[#This Row],[Date de début]]</f>
        <v>45603</v>
      </c>
      <c r="L66" s="369" t="str">
        <f>IF(ISBLANK(Tableau3[[#This Row],[Date début ]]),"",UPPER(TEXT(Tableau3[[#This Row],[Date début ]],"mmm")))</f>
        <v>NOV</v>
      </c>
      <c r="M66" s="369" t="str">
        <f>IF(ISBLANK(Tableau3[[#This Row],[Date début ]]),"",UPPER(TEXT(Tableau3[[#This Row],[Date début ]],"AAAA")))</f>
        <v>2024</v>
      </c>
      <c r="N66" s="369">
        <f>[2]!tblÉvénements[[#This Row],[Date de fin]]</f>
        <v>45603</v>
      </c>
      <c r="O66" s="369" t="str">
        <f>IF(ISBLANK(Tableau3[[#This Row],[Date de fin]]),"",UPPER(TEXT(Tableau3[[#This Row],[Date de fin]],"mmm")))</f>
        <v>NOV</v>
      </c>
      <c r="P66" s="369" t="str">
        <f>IF(ISBLANK(Tableau3[[#This Row],[Date de fin]]),"",UPPER(TEXT(Tableau3[[#This Row],[Date de fin]],"AAAA")))</f>
        <v>2024</v>
      </c>
      <c r="Q66" s="65">
        <f>[2]!tblÉvénements[[#This Row],[Nbr jours]]</f>
        <v>0</v>
      </c>
      <c r="R66" s="45"/>
      <c r="S66" s="13" t="str">
        <f>[2]!tblÉvénements[[#This Row],[Secteur]]</f>
        <v>Tous secteurs</v>
      </c>
      <c r="T66" s="13">
        <f>[2]!tblÉvénements[[#This Row],[Commentaires]]</f>
        <v>0</v>
      </c>
      <c r="U66" s="54"/>
      <c r="V66" s="54"/>
      <c r="W66" s="54"/>
      <c r="X66" s="54"/>
      <c r="Y66" s="45"/>
      <c r="Z66" s="45"/>
      <c r="AA66" s="45"/>
      <c r="AB66" s="45"/>
      <c r="AC66" s="45"/>
      <c r="AD66" s="45"/>
      <c r="AE66" s="45"/>
      <c r="AF66" s="45"/>
    </row>
    <row r="67" spans="2:32" ht="43.5" x14ac:dyDescent="0.3">
      <c r="B67" s="42"/>
      <c r="C67" s="382" t="str">
        <f>[2]!tblÉvénements[[#This Row],[Service]]</f>
        <v>FONDS DE PRO</v>
      </c>
      <c r="D67" s="368" t="str">
        <f>[2]!tblÉvénements[[#This Row],[Nom événement]]</f>
        <v>Webinaire Fonds de professionnalisation et retraite pour les intermittents du spectacle avec France Travail Occitanie</v>
      </c>
      <c r="E67" s="368" t="str">
        <f>[2]!tblÉvénements[[#This Row],[Nom association/Sigle]]</f>
        <v>FRANCE TRAVAIL</v>
      </c>
      <c r="F67" s="368">
        <f>[2]!tblÉvénements[[#This Row],[Ville]]</f>
        <v>0</v>
      </c>
      <c r="G67" s="368" t="str">
        <f>[2]!tblÉvénements[[#This Row],[Lieu]]</f>
        <v>Webinaire</v>
      </c>
      <c r="H67" s="368">
        <f>[2]!tblÉvénements[[#This Row],[Nombre de de participants]]</f>
        <v>0</v>
      </c>
      <c r="I67" s="368">
        <f>[2]!tblÉvénements[[#This Row],[Type]]</f>
        <v>0</v>
      </c>
      <c r="J67" s="368">
        <f>[2]!tblÉvénements[[#This Row],[Présence ]]</f>
        <v>0</v>
      </c>
      <c r="K67" s="369">
        <f>[2]!tblÉvénements[[#This Row],[Date de début]]</f>
        <v>45603</v>
      </c>
      <c r="L67" s="369" t="str">
        <f>IF(ISBLANK(Tableau3[[#This Row],[Date début ]]),"",UPPER(TEXT(Tableau3[[#This Row],[Date début ]],"mmm")))</f>
        <v>NOV</v>
      </c>
      <c r="M67" s="369" t="str">
        <f>IF(ISBLANK(Tableau3[[#This Row],[Date début ]]),"",UPPER(TEXT(Tableau3[[#This Row],[Date début ]],"AAAA")))</f>
        <v>2024</v>
      </c>
      <c r="N67" s="369">
        <f>[2]!tblÉvénements[[#This Row],[Date de fin]]</f>
        <v>45603</v>
      </c>
      <c r="O67" s="369" t="str">
        <f>IF(ISBLANK(Tableau3[[#This Row],[Date de fin]]),"",UPPER(TEXT(Tableau3[[#This Row],[Date de fin]],"mmm")))</f>
        <v>NOV</v>
      </c>
      <c r="P67" s="369" t="str">
        <f>IF(ISBLANK(Tableau3[[#This Row],[Date de fin]]),"",UPPER(TEXT(Tableau3[[#This Row],[Date de fin]],"AAAA")))</f>
        <v>2024</v>
      </c>
      <c r="Q67" s="65">
        <f>[2]!tblÉvénements[[#This Row],[Nbr jours]]</f>
        <v>0</v>
      </c>
      <c r="R67" s="45"/>
      <c r="S67" s="13" t="str">
        <f>[2]!tblÉvénements[[#This Row],[Secteur]]</f>
        <v>Tous secteurs</v>
      </c>
      <c r="T67" s="13">
        <f>[2]!tblÉvénements[[#This Row],[Commentaires]]</f>
        <v>0</v>
      </c>
      <c r="U67" s="54"/>
      <c r="V67" s="54"/>
      <c r="W67" s="54"/>
      <c r="X67" s="54"/>
      <c r="Y67" s="45"/>
      <c r="Z67" s="45"/>
      <c r="AA67" s="45"/>
      <c r="AB67" s="45"/>
      <c r="AC67" s="45"/>
      <c r="AD67" s="45"/>
      <c r="AE67" s="45"/>
      <c r="AF67" s="45"/>
    </row>
    <row r="68" spans="2:32" ht="14.5" x14ac:dyDescent="0.3">
      <c r="B68" s="42"/>
      <c r="C68" s="382">
        <f>[2]!tblÉvénements[[#This Row],[Service]]</f>
        <v>0</v>
      </c>
      <c r="D68" s="368" t="str">
        <f>[2]!tblÉvénements[[#This Row],[Nom événement]]</f>
        <v>32e édition du Festival du film de Sarlat</v>
      </c>
      <c r="E68" s="368">
        <f>[2]!tblÉvénements[[#This Row],[Nom association/Sigle]]</f>
        <v>0</v>
      </c>
      <c r="F68" s="368" t="str">
        <f>[2]!tblÉvénements[[#This Row],[Ville]]</f>
        <v>Sarlat</v>
      </c>
      <c r="G68" s="368">
        <f>[2]!tblÉvénements[[#This Row],[Lieu]]</f>
        <v>0</v>
      </c>
      <c r="H68" s="368">
        <f>[2]!tblÉvénements[[#This Row],[Nombre de de participants]]</f>
        <v>0</v>
      </c>
      <c r="I68" s="368">
        <f>[2]!tblÉvénements[[#This Row],[Type]]</f>
        <v>0</v>
      </c>
      <c r="J68" s="368">
        <f>[2]!tblÉvénements[[#This Row],[Présence ]]</f>
        <v>0</v>
      </c>
      <c r="K68" s="369">
        <f>[2]!tblÉvénements[[#This Row],[Date de début]]</f>
        <v>45603</v>
      </c>
      <c r="L68" s="369" t="str">
        <f>IF(ISBLANK(Tableau3[[#This Row],[Date début ]]),"",UPPER(TEXT(Tableau3[[#This Row],[Date début ]],"mmm")))</f>
        <v>NOV</v>
      </c>
      <c r="M68" s="369" t="str">
        <f>IF(ISBLANK(Tableau3[[#This Row],[Date début ]]),"",UPPER(TEXT(Tableau3[[#This Row],[Date début ]],"AAAA")))</f>
        <v>2024</v>
      </c>
      <c r="N68" s="369">
        <f>[2]!tblÉvénements[[#This Row],[Date de fin]]</f>
        <v>45607</v>
      </c>
      <c r="O68" s="369" t="str">
        <f>IF(ISBLANK(Tableau3[[#This Row],[Date de fin]]),"",UPPER(TEXT(Tableau3[[#This Row],[Date de fin]],"mmm")))</f>
        <v>NOV</v>
      </c>
      <c r="P68" s="369" t="str">
        <f>IF(ISBLANK(Tableau3[[#This Row],[Date de fin]]),"",UPPER(TEXT(Tableau3[[#This Row],[Date de fin]],"AAAA")))</f>
        <v>2024</v>
      </c>
      <c r="Q68" s="65">
        <f>[2]!tblÉvénements[[#This Row],[Nbr jours]]</f>
        <v>4</v>
      </c>
      <c r="R68" s="45"/>
      <c r="S68" s="13" t="str">
        <f>[2]!tblÉvénements[[#This Row],[Secteur]]</f>
        <v>Audiovisuel</v>
      </c>
      <c r="T68" s="13" t="str">
        <f>[2]!tblÉvénements[[#This Row],[Commentaires]]</f>
        <v>Visibilité</v>
      </c>
      <c r="U68" s="54"/>
      <c r="V68" s="54"/>
      <c r="W68" s="54"/>
      <c r="X68" s="54"/>
      <c r="Y68" s="45"/>
      <c r="Z68" s="45"/>
      <c r="AA68" s="45"/>
      <c r="AB68" s="45"/>
      <c r="AC68" s="45"/>
      <c r="AD68" s="45"/>
      <c r="AE68" s="45"/>
      <c r="AF68" s="45"/>
    </row>
    <row r="69" spans="2:32" ht="29" x14ac:dyDescent="0.3">
      <c r="B69" s="42"/>
      <c r="C69" s="382" t="str">
        <f>[2]!tblÉvénements[[#This Row],[Service]]</f>
        <v>ACTION_SOCIALE</v>
      </c>
      <c r="D69" s="368" t="str">
        <f>[2]!tblÉvénements[[#This Row],[Nom événement]]</f>
        <v>Atelier "A-t-on le droit d'être vieux ? combattre le jeunisme pour trouver sa place dans le débat public</v>
      </c>
      <c r="E69" s="368">
        <f>[2]!tblÉvénements[[#This Row],[Nom association/Sigle]]</f>
        <v>0</v>
      </c>
      <c r="F69" s="368" t="str">
        <f>[2]!tblÉvénements[[#This Row],[Ville]]</f>
        <v xml:space="preserve">Vanves </v>
      </c>
      <c r="G69" s="368" t="str">
        <f>[2]!tblÉvénements[[#This Row],[Lieu]]</f>
        <v>Vanves 14h00 - 16h00</v>
      </c>
      <c r="H69" s="368">
        <f>[2]!tblÉvénements[[#This Row],[Nombre de de participants]]</f>
        <v>0</v>
      </c>
      <c r="I69" s="368">
        <f>[2]!tblÉvénements[[#This Row],[Type]]</f>
        <v>0</v>
      </c>
      <c r="J69" s="368" t="str">
        <f>[2]!tblÉvénements[[#This Row],[Présence ]]</f>
        <v>Nora Taieb</v>
      </c>
      <c r="K69" s="369">
        <f>[2]!tblÉvénements[[#This Row],[Date de début]]</f>
        <v>45603</v>
      </c>
      <c r="L69" s="369" t="str">
        <f>IF(ISBLANK(Tableau3[[#This Row],[Date début ]]),"",UPPER(TEXT(Tableau3[[#This Row],[Date début ]],"mmm")))</f>
        <v>NOV</v>
      </c>
      <c r="M69" s="369" t="str">
        <f>IF(ISBLANK(Tableau3[[#This Row],[Date début ]]),"",UPPER(TEXT(Tableau3[[#This Row],[Date début ]],"AAAA")))</f>
        <v>2024</v>
      </c>
      <c r="N69" s="369">
        <f>[2]!tblÉvénements[[#This Row],[Date de fin]]</f>
        <v>45603</v>
      </c>
      <c r="O69" s="369" t="str">
        <f>IF(ISBLANK(Tableau3[[#This Row],[Date de fin]]),"",UPPER(TEXT(Tableau3[[#This Row],[Date de fin]],"mmm")))</f>
        <v>NOV</v>
      </c>
      <c r="P69" s="369" t="str">
        <f>IF(ISBLANK(Tableau3[[#This Row],[Date de fin]]),"",UPPER(TEXT(Tableau3[[#This Row],[Date de fin]],"AAAA")))</f>
        <v>2024</v>
      </c>
      <c r="Q69" s="65">
        <f>[2]!tblÉvénements[[#This Row],[Nbr jours]]</f>
        <v>0</v>
      </c>
      <c r="R69" s="45"/>
      <c r="S69" s="13" t="str">
        <f>[2]!tblÉvénements[[#This Row],[Secteur]]</f>
        <v>Prévention Médico-Sociale</v>
      </c>
      <c r="T69" s="13" t="str">
        <f>[2]!tblÉvénements[[#This Row],[Commentaires]]</f>
        <v>Audiens Attitude</v>
      </c>
      <c r="U69" s="54"/>
      <c r="V69" s="54"/>
      <c r="W69" s="54"/>
      <c r="X69" s="54"/>
      <c r="Y69" s="45"/>
      <c r="Z69" s="45"/>
      <c r="AA69" s="45"/>
      <c r="AB69" s="45"/>
      <c r="AC69" s="45"/>
      <c r="AD69" s="45"/>
      <c r="AE69" s="45"/>
      <c r="AF69" s="45"/>
    </row>
    <row r="70" spans="2:32" ht="37.5" x14ac:dyDescent="0.3">
      <c r="B70" s="42"/>
      <c r="C70" s="382" t="str">
        <f>[2]!tblÉvénements[[#This Row],[Service]]</f>
        <v>ACTION_SOCIALE</v>
      </c>
      <c r="D70" s="368" t="str">
        <f>[2]!tblÉvénements[[#This Row],[Nom événement]]</f>
        <v>Atelier Art thérapie aidants</v>
      </c>
      <c r="E70" s="368">
        <f>[2]!tblÉvénements[[#This Row],[Nom association/Sigle]]</f>
        <v>0</v>
      </c>
      <c r="F70" s="368" t="str">
        <f>[2]!tblÉvénements[[#This Row],[Ville]]</f>
        <v>Paris</v>
      </c>
      <c r="G70" s="368" t="str">
        <f>[2]!tblÉvénements[[#This Row],[Lieu]]</f>
        <v>Paris 8ème</v>
      </c>
      <c r="H70" s="368">
        <f>[2]!tblÉvénements[[#This Row],[Nombre de de participants]]</f>
        <v>0</v>
      </c>
      <c r="I70" s="368">
        <f>[2]!tblÉvénements[[#This Row],[Type]]</f>
        <v>0</v>
      </c>
      <c r="J70" s="368" t="str">
        <f>[2]!tblÉvénements[[#This Row],[Présence ]]</f>
        <v>Julien Da Silva</v>
      </c>
      <c r="K70" s="369">
        <f>[2]!tblÉvénements[[#This Row],[Date de début]]</f>
        <v>45603</v>
      </c>
      <c r="L70" s="369" t="str">
        <f>IF(ISBLANK(Tableau3[[#This Row],[Date début ]]),"",UPPER(TEXT(Tableau3[[#This Row],[Date début ]],"mmm")))</f>
        <v>NOV</v>
      </c>
      <c r="M70" s="369" t="str">
        <f>IF(ISBLANK(Tableau3[[#This Row],[Date début ]]),"",UPPER(TEXT(Tableau3[[#This Row],[Date début ]],"AAAA")))</f>
        <v>2024</v>
      </c>
      <c r="N70" s="369">
        <f>[2]!tblÉvénements[[#This Row],[Date de fin]]</f>
        <v>45603</v>
      </c>
      <c r="O70" s="369" t="str">
        <f>IF(ISBLANK(Tableau3[[#This Row],[Date de fin]]),"",UPPER(TEXT(Tableau3[[#This Row],[Date de fin]],"mmm")))</f>
        <v>NOV</v>
      </c>
      <c r="P70" s="369" t="str">
        <f>IF(ISBLANK(Tableau3[[#This Row],[Date de fin]]),"",UPPER(TEXT(Tableau3[[#This Row],[Date de fin]],"AAAA")))</f>
        <v>2024</v>
      </c>
      <c r="Q70" s="65">
        <f>[2]!tblÉvénements[[#This Row],[Nbr jours]]</f>
        <v>0</v>
      </c>
      <c r="R70" s="45"/>
      <c r="S70" s="13" t="str">
        <f>[2]!tblÉvénements[[#This Row],[Secteur]]</f>
        <v>Prévention Médico-Sociale</v>
      </c>
      <c r="T70" s="13" t="str">
        <f>[2]!tblÉvénements[[#This Row],[Commentaires]]</f>
        <v>thématique semestrielle/ réseaux sociaux/Newsletters permanent &amp; pigiste &amp; intermittent</v>
      </c>
      <c r="U70" s="54"/>
      <c r="V70" s="54"/>
      <c r="W70" s="54"/>
      <c r="X70" s="54"/>
      <c r="Y70" s="45"/>
      <c r="Z70" s="45"/>
      <c r="AA70" s="45"/>
      <c r="AB70" s="45"/>
      <c r="AC70" s="45"/>
      <c r="AD70" s="45"/>
      <c r="AE70" s="45"/>
      <c r="AF70" s="45"/>
    </row>
    <row r="71" spans="2:32" ht="29" x14ac:dyDescent="0.3">
      <c r="B71" s="42"/>
      <c r="C71" s="382" t="str">
        <f>[2]!tblÉvénements[[#This Row],[Service]]</f>
        <v>ACTION_SOCIALE</v>
      </c>
      <c r="D71" s="368" t="str">
        <f>[2]!tblÉvénements[[#This Row],[Nom événement]]</f>
        <v xml:space="preserve">Webinaire Fonds de professionnalisation et la retraite pour les intermittents du spectacle </v>
      </c>
      <c r="E71" s="368">
        <f>[2]!tblÉvénements[[#This Row],[Nom association/Sigle]]</f>
        <v>0</v>
      </c>
      <c r="F71" s="368">
        <f>[2]!tblÉvénements[[#This Row],[Ville]]</f>
        <v>0</v>
      </c>
      <c r="G71" s="368" t="str">
        <f>[2]!tblÉvénements[[#This Row],[Lieu]]</f>
        <v>France TRAVAIL OCCITANIE</v>
      </c>
      <c r="H71" s="368">
        <f>[2]!tblÉvénements[[#This Row],[Nombre de de participants]]</f>
        <v>0</v>
      </c>
      <c r="I71" s="368">
        <f>[2]!tblÉvénements[[#This Row],[Type]]</f>
        <v>0</v>
      </c>
      <c r="J71" s="368" t="str">
        <f>[2]!tblÉvénements[[#This Row],[Présence ]]</f>
        <v>Sylvie Hericher</v>
      </c>
      <c r="K71" s="369">
        <f>[2]!tblÉvénements[[#This Row],[Date de début]]</f>
        <v>45603</v>
      </c>
      <c r="L71" s="369" t="str">
        <f>IF(ISBLANK(Tableau3[[#This Row],[Date début ]]),"",UPPER(TEXT(Tableau3[[#This Row],[Date début ]],"mmm")))</f>
        <v>NOV</v>
      </c>
      <c r="M71" s="369" t="str">
        <f>IF(ISBLANK(Tableau3[[#This Row],[Date début ]]),"",UPPER(TEXT(Tableau3[[#This Row],[Date début ]],"AAAA")))</f>
        <v>2024</v>
      </c>
      <c r="N71" s="369">
        <f>[2]!tblÉvénements[[#This Row],[Date de fin]]</f>
        <v>45603</v>
      </c>
      <c r="O71" s="369" t="str">
        <f>IF(ISBLANK(Tableau3[[#This Row],[Date de fin]]),"",UPPER(TEXT(Tableau3[[#This Row],[Date de fin]],"mmm")))</f>
        <v>NOV</v>
      </c>
      <c r="P71" s="369" t="str">
        <f>IF(ISBLANK(Tableau3[[#This Row],[Date de fin]]),"",UPPER(TEXT(Tableau3[[#This Row],[Date de fin]],"AAAA")))</f>
        <v>2024</v>
      </c>
      <c r="Q71" s="65">
        <f>[2]!tblÉvénements[[#This Row],[Nbr jours]]</f>
        <v>0</v>
      </c>
      <c r="R71" s="45"/>
      <c r="S71" s="13" t="str">
        <f>[2]!tblÉvénements[[#This Row],[Secteur]]</f>
        <v>FPS</v>
      </c>
      <c r="T71" s="13" t="str">
        <f>[2]!tblÉvénements[[#This Row],[Commentaires]]</f>
        <v>Communication France TRAVAIL</v>
      </c>
      <c r="U71" s="54"/>
      <c r="V71" s="54"/>
      <c r="W71" s="54"/>
      <c r="X71" s="54"/>
      <c r="Y71" s="45"/>
      <c r="Z71" s="45"/>
      <c r="AA71" s="45"/>
      <c r="AB71" s="45"/>
      <c r="AC71" s="45"/>
      <c r="AD71" s="45"/>
      <c r="AE71" s="45"/>
      <c r="AF71" s="45"/>
    </row>
    <row r="72" spans="2:32" ht="25" x14ac:dyDescent="0.3">
      <c r="B72" s="42"/>
      <c r="C72" s="382" t="str">
        <f>[2]!tblÉvénements[[#This Row],[Service]]</f>
        <v>ACTION_SOCIALE</v>
      </c>
      <c r="D72" s="368" t="str">
        <f>[2]!tblÉvénements[[#This Row],[Nom événement]]</f>
        <v>Séance découverte seconde jeunesse</v>
      </c>
      <c r="E72" s="368">
        <f>[2]!tblÉvénements[[#This Row],[Nom association/Sigle]]</f>
        <v>0</v>
      </c>
      <c r="F72" s="368">
        <f>[2]!tblÉvénements[[#This Row],[Ville]]</f>
        <v>0</v>
      </c>
      <c r="G72" s="368" t="str">
        <f>[2]!tblÉvénements[[#This Row],[Lieu]]</f>
        <v>Visio 10h30 - 11h30</v>
      </c>
      <c r="H72" s="368">
        <f>[2]!tblÉvénements[[#This Row],[Nombre de de participants]]</f>
        <v>0</v>
      </c>
      <c r="I72" s="368">
        <f>[2]!tblÉvénements[[#This Row],[Type]]</f>
        <v>0</v>
      </c>
      <c r="J72" s="368" t="str">
        <f>[2]!tblÉvénements[[#This Row],[Présence ]]</f>
        <v>Nora Taieb</v>
      </c>
      <c r="K72" s="369">
        <f>[2]!tblÉvénements[[#This Row],[Date de début]]</f>
        <v>45601</v>
      </c>
      <c r="L72" s="369" t="str">
        <f>IF(ISBLANK(Tableau3[[#This Row],[Date début ]]),"",UPPER(TEXT(Tableau3[[#This Row],[Date début ]],"mmm")))</f>
        <v>NOV</v>
      </c>
      <c r="M72" s="369" t="str">
        <f>IF(ISBLANK(Tableau3[[#This Row],[Date début ]]),"",UPPER(TEXT(Tableau3[[#This Row],[Date début ]],"AAAA")))</f>
        <v>2024</v>
      </c>
      <c r="N72" s="369">
        <f>[2]!tblÉvénements[[#This Row],[Date de fin]]</f>
        <v>45601</v>
      </c>
      <c r="O72" s="369" t="str">
        <f>IF(ISBLANK(Tableau3[[#This Row],[Date de fin]]),"",UPPER(TEXT(Tableau3[[#This Row],[Date de fin]],"mmm")))</f>
        <v>NOV</v>
      </c>
      <c r="P72" s="369" t="str">
        <f>IF(ISBLANK(Tableau3[[#This Row],[Date de fin]]),"",UPPER(TEXT(Tableau3[[#This Row],[Date de fin]],"AAAA")))</f>
        <v>2024</v>
      </c>
      <c r="Q72" s="65">
        <f>[2]!tblÉvénements[[#This Row],[Nbr jours]]</f>
        <v>0</v>
      </c>
      <c r="R72" s="45"/>
      <c r="S72" s="13" t="str">
        <f>[2]!tblÉvénements[[#This Row],[Secteur]]</f>
        <v>Prévention Médico-Sociale</v>
      </c>
      <c r="T72" s="13" t="str">
        <f>[2]!tblÉvénements[[#This Row],[Commentaires]]</f>
        <v>Audiens Attitude/thématique semestrielle/ Newsletters retraités</v>
      </c>
      <c r="U72" s="54"/>
      <c r="V72" s="54"/>
      <c r="W72" s="54"/>
      <c r="X72" s="54"/>
      <c r="Y72" s="45"/>
      <c r="Z72" s="45"/>
      <c r="AA72" s="45"/>
      <c r="AB72" s="45"/>
      <c r="AC72" s="45"/>
      <c r="AD72" s="45"/>
      <c r="AE72" s="45"/>
      <c r="AF72" s="45"/>
    </row>
    <row r="73" spans="2:32" ht="29" x14ac:dyDescent="0.3">
      <c r="B73" s="42"/>
      <c r="C73" s="382" t="str">
        <f>[2]!tblÉvénements[[#This Row],[Service]]</f>
        <v>ACTION_SOCIALE</v>
      </c>
      <c r="D73" s="368" t="str">
        <f>[2]!tblÉvénements[[#This Row],[Nom événement]]</f>
        <v>Adopter une nutrition pour un meilleur sommeil</v>
      </c>
      <c r="E73" s="368">
        <f>[2]!tblÉvénements[[#This Row],[Nom association/Sigle]]</f>
        <v>0</v>
      </c>
      <c r="F73" s="368" t="str">
        <f>[2]!tblÉvénements[[#This Row],[Ville]]</f>
        <v xml:space="preserve">Vanves </v>
      </c>
      <c r="G73" s="368" t="str">
        <f>[2]!tblÉvénements[[#This Row],[Lieu]]</f>
        <v>Vanves &amp; Visio 14h00 - 16h00</v>
      </c>
      <c r="H73" s="368">
        <f>[2]!tblÉvénements[[#This Row],[Nombre de de participants]]</f>
        <v>0</v>
      </c>
      <c r="I73" s="368">
        <f>[2]!tblÉvénements[[#This Row],[Type]]</f>
        <v>0</v>
      </c>
      <c r="J73" s="368" t="str">
        <f>[2]!tblÉvénements[[#This Row],[Présence ]]</f>
        <v>Nora Taieb</v>
      </c>
      <c r="K73" s="369">
        <f>[2]!tblÉvénements[[#This Row],[Date de début]]</f>
        <v>45600</v>
      </c>
      <c r="L73" s="369" t="str">
        <f>IF(ISBLANK(Tableau3[[#This Row],[Date début ]]),"",UPPER(TEXT(Tableau3[[#This Row],[Date début ]],"mmm")))</f>
        <v>NOV</v>
      </c>
      <c r="M73" s="369" t="str">
        <f>IF(ISBLANK(Tableau3[[#This Row],[Date début ]]),"",UPPER(TEXT(Tableau3[[#This Row],[Date début ]],"AAAA")))</f>
        <v>2024</v>
      </c>
      <c r="N73" s="369">
        <f>[2]!tblÉvénements[[#This Row],[Date de fin]]</f>
        <v>45600</v>
      </c>
      <c r="O73" s="369" t="str">
        <f>IF(ISBLANK(Tableau3[[#This Row],[Date de fin]]),"",UPPER(TEXT(Tableau3[[#This Row],[Date de fin]],"mmm")))</f>
        <v>NOV</v>
      </c>
      <c r="P73" s="369" t="str">
        <f>IF(ISBLANK(Tableau3[[#This Row],[Date de fin]]),"",UPPER(TEXT(Tableau3[[#This Row],[Date de fin]],"AAAA")))</f>
        <v>2024</v>
      </c>
      <c r="Q73" s="65">
        <f>[2]!tblÉvénements[[#This Row],[Nbr jours]]</f>
        <v>0</v>
      </c>
      <c r="R73" s="45"/>
      <c r="S73" s="13" t="str">
        <f>[2]!tblÉvénements[[#This Row],[Secteur]]</f>
        <v>Prévention Médico-Sociale</v>
      </c>
      <c r="T73" s="13" t="str">
        <f>[2]!tblÉvénements[[#This Row],[Commentaires]]</f>
        <v>Audiens Attitude/thématique semestrielle/ Newsletters retraités</v>
      </c>
      <c r="U73" s="54"/>
      <c r="V73" s="54"/>
      <c r="W73" s="54"/>
      <c r="X73" s="54"/>
      <c r="Y73" s="45"/>
      <c r="Z73" s="45"/>
      <c r="AA73" s="45"/>
      <c r="AB73" s="45"/>
      <c r="AC73" s="45"/>
      <c r="AD73" s="45"/>
      <c r="AE73" s="45"/>
      <c r="AF73" s="45"/>
    </row>
    <row r="74" spans="2:32" ht="29" x14ac:dyDescent="0.3">
      <c r="B74" s="42"/>
      <c r="C74" s="382" t="str">
        <f>[2]!tblÉvénements[[#This Row],[Service]]</f>
        <v>ACTION_SOCIALE</v>
      </c>
      <c r="D74" s="368" t="str">
        <f>[2]!tblÉvénements[[#This Row],[Nom événement]]</f>
        <v xml:space="preserve">Retraite, le mode d'acquisition de vos droits / Votre complémentaire santé professionnelle  </v>
      </c>
      <c r="E74" s="368">
        <f>[2]!tblÉvénements[[#This Row],[Nom association/Sigle]]</f>
        <v>0</v>
      </c>
      <c r="F74" s="368">
        <f>[2]!tblÉvénements[[#This Row],[Ville]]</f>
        <v>0</v>
      </c>
      <c r="G74" s="368" t="str">
        <f>[2]!tblÉvénements[[#This Row],[Lieu]]</f>
        <v>Visio conférences Wébikeo</v>
      </c>
      <c r="H74" s="368">
        <f>[2]!tblÉvénements[[#This Row],[Nombre de de participants]]</f>
        <v>0</v>
      </c>
      <c r="I74" s="368">
        <f>[2]!tblÉvénements[[#This Row],[Type]]</f>
        <v>0</v>
      </c>
      <c r="J74" s="368" t="str">
        <f>[2]!tblÉvénements[[#This Row],[Présence ]]</f>
        <v>F.Ammirati</v>
      </c>
      <c r="K74" s="369">
        <f>[2]!tblÉvénements[[#This Row],[Date de début]]</f>
        <v>45589</v>
      </c>
      <c r="L74" s="369" t="str">
        <f>IF(ISBLANK(Tableau3[[#This Row],[Date début ]]),"",UPPER(TEXT(Tableau3[[#This Row],[Date début ]],"mmm")))</f>
        <v>OCT</v>
      </c>
      <c r="M74" s="369" t="str">
        <f>IF(ISBLANK(Tableau3[[#This Row],[Date début ]]),"",UPPER(TEXT(Tableau3[[#This Row],[Date début ]],"AAAA")))</f>
        <v>2024</v>
      </c>
      <c r="N74" s="369">
        <f>[2]!tblÉvénements[[#This Row],[Date de fin]]</f>
        <v>45589</v>
      </c>
      <c r="O74" s="369" t="str">
        <f>IF(ISBLANK(Tableau3[[#This Row],[Date de fin]]),"",UPPER(TEXT(Tableau3[[#This Row],[Date de fin]],"mmm")))</f>
        <v>OCT</v>
      </c>
      <c r="P74" s="369" t="str">
        <f>IF(ISBLANK(Tableau3[[#This Row],[Date de fin]]),"",UPPER(TEXT(Tableau3[[#This Row],[Date de fin]],"AAAA")))</f>
        <v>2024</v>
      </c>
      <c r="Q74" s="65">
        <f>[2]!tblÉvénements[[#This Row],[Nbr jours]]</f>
        <v>0</v>
      </c>
      <c r="R74" s="45"/>
      <c r="S74" s="13" t="str">
        <f>[2]!tblÉvénements[[#This Row],[Secteur]]</f>
        <v>retraite</v>
      </c>
      <c r="T74" s="13" t="str">
        <f>[2]!tblÉvénements[[#This Row],[Commentaires]]</f>
        <v>Newsletters intermittents/Réseaux sociaux</v>
      </c>
      <c r="U74" s="54"/>
      <c r="V74" s="54"/>
      <c r="W74" s="54"/>
      <c r="X74" s="54"/>
      <c r="Y74" s="45"/>
      <c r="Z74" s="45"/>
      <c r="AA74" s="45"/>
      <c r="AB74" s="45"/>
      <c r="AC74" s="45"/>
      <c r="AD74" s="45"/>
      <c r="AE74" s="45"/>
      <c r="AF74" s="45"/>
    </row>
    <row r="75" spans="2:32" ht="29" x14ac:dyDescent="0.3">
      <c r="B75" s="42"/>
      <c r="C75" s="382" t="str">
        <f>[2]!tblÉvénements[[#This Row],[Service]]</f>
        <v>ACTION_SOCIALE</v>
      </c>
      <c r="D75" s="368" t="str">
        <f>[2]!tblÉvénements[[#This Row],[Nom événement]]</f>
        <v>Représentation pièce de théâtre La confusionite + débat</v>
      </c>
      <c r="E75" s="368">
        <f>[2]!tblÉvénements[[#This Row],[Nom association/Sigle]]</f>
        <v>0</v>
      </c>
      <c r="F75" s="368" t="str">
        <f>[2]!tblÉvénements[[#This Row],[Ville]]</f>
        <v>Paris</v>
      </c>
      <c r="G75" s="368" t="str">
        <f>[2]!tblÉvénements[[#This Row],[Lieu]]</f>
        <v>Comédie Bastille 14h-17h30</v>
      </c>
      <c r="H75" s="368">
        <f>[2]!tblÉvénements[[#This Row],[Nombre de de participants]]</f>
        <v>0</v>
      </c>
      <c r="I75" s="368">
        <f>[2]!tblÉvénements[[#This Row],[Type]]</f>
        <v>0</v>
      </c>
      <c r="J75" s="368" t="str">
        <f>[2]!tblÉvénements[[#This Row],[Présence ]]</f>
        <v>Sandrine Delgrange</v>
      </c>
      <c r="K75" s="369">
        <f>[2]!tblÉvénements[[#This Row],[Date de début]]</f>
        <v>45588</v>
      </c>
      <c r="L75" s="369" t="str">
        <f>IF(ISBLANK(Tableau3[[#This Row],[Date début ]]),"",UPPER(TEXT(Tableau3[[#This Row],[Date début ]],"mmm")))</f>
        <v>OCT</v>
      </c>
      <c r="M75" s="369" t="str">
        <f>IF(ISBLANK(Tableau3[[#This Row],[Date début ]]),"",UPPER(TEXT(Tableau3[[#This Row],[Date début ]],"AAAA")))</f>
        <v>2024</v>
      </c>
      <c r="N75" s="369">
        <f>[2]!tblÉvénements[[#This Row],[Date de fin]]</f>
        <v>45588</v>
      </c>
      <c r="O75" s="369" t="str">
        <f>IF(ISBLANK(Tableau3[[#This Row],[Date de fin]]),"",UPPER(TEXT(Tableau3[[#This Row],[Date de fin]],"mmm")))</f>
        <v>OCT</v>
      </c>
      <c r="P75" s="369" t="str">
        <f>IF(ISBLANK(Tableau3[[#This Row],[Date de fin]]),"",UPPER(TEXT(Tableau3[[#This Row],[Date de fin]],"AAAA")))</f>
        <v>2024</v>
      </c>
      <c r="Q75" s="65">
        <f>[2]!tblÉvénements[[#This Row],[Nbr jours]]</f>
        <v>0</v>
      </c>
      <c r="R75" s="45"/>
      <c r="S75" s="13" t="str">
        <f>[2]!tblÉvénements[[#This Row],[Secteur]]</f>
        <v>Prévention Médico-Sociale</v>
      </c>
      <c r="T75" s="13" t="str">
        <f>[2]!tblÉvénements[[#This Row],[Commentaires]]</f>
        <v>NL + emailing dédié + réseaux sociaux</v>
      </c>
      <c r="U75" s="54"/>
      <c r="V75" s="54"/>
      <c r="W75" s="54"/>
      <c r="X75" s="54"/>
      <c r="Y75" s="45"/>
      <c r="Z75" s="45"/>
      <c r="AA75" s="45"/>
      <c r="AB75" s="45"/>
      <c r="AC75" s="45"/>
      <c r="AD75" s="45"/>
      <c r="AE75" s="45"/>
      <c r="AF75" s="45"/>
    </row>
    <row r="76" spans="2:32" ht="29" x14ac:dyDescent="0.3">
      <c r="B76" s="42"/>
      <c r="C76" s="382" t="str">
        <f>[2]!tblÉvénements[[#This Row],[Service]]</f>
        <v>ACTION_SOCIALE</v>
      </c>
      <c r="D76" s="368" t="str">
        <f>[2]!tblÉvénements[[#This Row],[Nom événement]]</f>
        <v>Réunions d'information d'aide au retour à l'emploi (PACT)</v>
      </c>
      <c r="E76" s="368">
        <f>[2]!tblÉvénements[[#This Row],[Nom association/Sigle]]</f>
        <v>0</v>
      </c>
      <c r="F76" s="368">
        <f>[2]!tblÉvénements[[#This Row],[Ville]]</f>
        <v>0</v>
      </c>
      <c r="G76" s="368" t="str">
        <f>[2]!tblÉvénements[[#This Row],[Lieu]]</f>
        <v>Visio conférence 10h-11h30</v>
      </c>
      <c r="H76" s="368">
        <f>[2]!tblÉvénements[[#This Row],[Nombre de de participants]]</f>
        <v>0</v>
      </c>
      <c r="I76" s="368">
        <f>[2]!tblÉvénements[[#This Row],[Type]]</f>
        <v>0</v>
      </c>
      <c r="J76" s="368" t="str">
        <f>[2]!tblÉvénements[[#This Row],[Présence ]]</f>
        <v>Sandrine Delgrange</v>
      </c>
      <c r="K76" s="369">
        <f>[2]!tblÉvénements[[#This Row],[Date de début]]</f>
        <v>45587</v>
      </c>
      <c r="L76" s="369" t="str">
        <f>IF(ISBLANK(Tableau3[[#This Row],[Date début ]]),"",UPPER(TEXT(Tableau3[[#This Row],[Date début ]],"mmm")))</f>
        <v>OCT</v>
      </c>
      <c r="M76" s="369" t="str">
        <f>IF(ISBLANK(Tableau3[[#This Row],[Date début ]]),"",UPPER(TEXT(Tableau3[[#This Row],[Date début ]],"AAAA")))</f>
        <v>2024</v>
      </c>
      <c r="N76" s="369">
        <f>[2]!tblÉvénements[[#This Row],[Date de fin]]</f>
        <v>45587</v>
      </c>
      <c r="O76" s="369" t="str">
        <f>IF(ISBLANK(Tableau3[[#This Row],[Date de fin]]),"",UPPER(TEXT(Tableau3[[#This Row],[Date de fin]],"mmm")))</f>
        <v>OCT</v>
      </c>
      <c r="P76" s="369" t="str">
        <f>IF(ISBLANK(Tableau3[[#This Row],[Date de fin]]),"",UPPER(TEXT(Tableau3[[#This Row],[Date de fin]],"AAAA")))</f>
        <v>2024</v>
      </c>
      <c r="Q76" s="65">
        <f>[2]!tblÉvénements[[#This Row],[Nbr jours]]</f>
        <v>0</v>
      </c>
      <c r="R76" s="45"/>
      <c r="S76" s="13" t="str">
        <f>[2]!tblÉvénements[[#This Row],[Secteur]]</f>
        <v>Prévention Médico-Sociale</v>
      </c>
      <c r="T76" s="13">
        <f>[2]!tblÉvénements[[#This Row],[Commentaires]]</f>
        <v>0</v>
      </c>
      <c r="U76" s="54"/>
      <c r="V76" s="54"/>
      <c r="W76" s="54"/>
      <c r="X76" s="54"/>
      <c r="Y76" s="45"/>
      <c r="Z76" s="45"/>
      <c r="AA76" s="45"/>
      <c r="AB76" s="45"/>
      <c r="AC76" s="45"/>
      <c r="AD76" s="45"/>
      <c r="AE76" s="45"/>
      <c r="AF76" s="45"/>
    </row>
    <row r="77" spans="2:32" ht="14.5" x14ac:dyDescent="0.3">
      <c r="B77" s="42"/>
      <c r="C77" s="382" t="str">
        <f>[2]!tblÉvénements[[#This Row],[Service]]</f>
        <v>ACTION_SOCIALE</v>
      </c>
      <c r="D77" s="368" t="str">
        <f>[2]!tblÉvénements[[#This Row],[Nom événement]]</f>
        <v>Atelier "Brain Gym"</v>
      </c>
      <c r="E77" s="368">
        <f>[2]!tblÉvénements[[#This Row],[Nom association/Sigle]]</f>
        <v>0</v>
      </c>
      <c r="F77" s="368" t="str">
        <f>[2]!tblÉvénements[[#This Row],[Ville]]</f>
        <v xml:space="preserve">Vanves </v>
      </c>
      <c r="G77" s="368" t="str">
        <f>[2]!tblÉvénements[[#This Row],[Lieu]]</f>
        <v>Vanves 10h00 - 12h00</v>
      </c>
      <c r="H77" s="368">
        <f>[2]!tblÉvénements[[#This Row],[Nombre de de participants]]</f>
        <v>0</v>
      </c>
      <c r="I77" s="368">
        <f>[2]!tblÉvénements[[#This Row],[Type]]</f>
        <v>0</v>
      </c>
      <c r="J77" s="368" t="str">
        <f>[2]!tblÉvénements[[#This Row],[Présence ]]</f>
        <v>Nora Taieb</v>
      </c>
      <c r="K77" s="369">
        <f>[2]!tblÉvénements[[#This Row],[Date de début]]</f>
        <v>45582</v>
      </c>
      <c r="L77" s="369" t="str">
        <f>IF(ISBLANK(Tableau3[[#This Row],[Date début ]]),"",UPPER(TEXT(Tableau3[[#This Row],[Date début ]],"mmm")))</f>
        <v>OCT</v>
      </c>
      <c r="M77" s="369" t="str">
        <f>IF(ISBLANK(Tableau3[[#This Row],[Date début ]]),"",UPPER(TEXT(Tableau3[[#This Row],[Date début ]],"AAAA")))</f>
        <v>2024</v>
      </c>
      <c r="N77" s="369">
        <f>[2]!tblÉvénements[[#This Row],[Date de fin]]</f>
        <v>45582</v>
      </c>
      <c r="O77" s="369" t="str">
        <f>IF(ISBLANK(Tableau3[[#This Row],[Date de fin]]),"",UPPER(TEXT(Tableau3[[#This Row],[Date de fin]],"mmm")))</f>
        <v>OCT</v>
      </c>
      <c r="P77" s="369" t="str">
        <f>IF(ISBLANK(Tableau3[[#This Row],[Date de fin]]),"",UPPER(TEXT(Tableau3[[#This Row],[Date de fin]],"AAAA")))</f>
        <v>2024</v>
      </c>
      <c r="Q77" s="65">
        <f>[2]!tblÉvénements[[#This Row],[Nbr jours]]</f>
        <v>0</v>
      </c>
      <c r="R77" s="45"/>
      <c r="S77" s="13" t="str">
        <f>[2]!tblÉvénements[[#This Row],[Secteur]]</f>
        <v>Prévention Médico-Sociale</v>
      </c>
      <c r="T77" s="13" t="str">
        <f>[2]!tblÉvénements[[#This Row],[Commentaires]]</f>
        <v>Audiens Attitude</v>
      </c>
      <c r="U77" s="54"/>
      <c r="V77" s="54"/>
      <c r="W77" s="54"/>
      <c r="X77" s="54"/>
      <c r="Y77" s="45"/>
      <c r="Z77" s="45"/>
      <c r="AA77" s="45"/>
      <c r="AB77" s="45"/>
      <c r="AC77" s="45"/>
      <c r="AD77" s="45"/>
      <c r="AE77" s="45"/>
      <c r="AF77" s="45"/>
    </row>
    <row r="78" spans="2:32" ht="25" x14ac:dyDescent="0.3">
      <c r="B78" s="42"/>
      <c r="C78" s="382" t="str">
        <f>[2]!tblÉvénements[[#This Row],[Service]]</f>
        <v>ACTION_SOCIALE</v>
      </c>
      <c r="D78" s="368" t="str">
        <f>[2]!tblÉvénements[[#This Row],[Nom événement]]</f>
        <v>Séance découverte seconde jeunesse</v>
      </c>
      <c r="E78" s="368">
        <f>[2]!tblÉvénements[[#This Row],[Nom association/Sigle]]</f>
        <v>0</v>
      </c>
      <c r="F78" s="368">
        <f>[2]!tblÉvénements[[#This Row],[Ville]]</f>
        <v>0</v>
      </c>
      <c r="G78" s="368" t="str">
        <f>[2]!tblÉvénements[[#This Row],[Lieu]]</f>
        <v>Visio 10h30 - 11h30</v>
      </c>
      <c r="H78" s="368">
        <f>[2]!tblÉvénements[[#This Row],[Nombre de de participants]]</f>
        <v>0</v>
      </c>
      <c r="I78" s="368">
        <f>[2]!tblÉvénements[[#This Row],[Type]]</f>
        <v>0</v>
      </c>
      <c r="J78" s="368" t="str">
        <f>[2]!tblÉvénements[[#This Row],[Présence ]]</f>
        <v>Nora Taieb</v>
      </c>
      <c r="K78" s="369">
        <f>[2]!tblÉvénements[[#This Row],[Date de début]]</f>
        <v>45582</v>
      </c>
      <c r="L78" s="369" t="str">
        <f>IF(ISBLANK(Tableau3[[#This Row],[Date début ]]),"",UPPER(TEXT(Tableau3[[#This Row],[Date début ]],"mmm")))</f>
        <v>OCT</v>
      </c>
      <c r="M78" s="369" t="str">
        <f>IF(ISBLANK(Tableau3[[#This Row],[Date début ]]),"",UPPER(TEXT(Tableau3[[#This Row],[Date début ]],"AAAA")))</f>
        <v>2024</v>
      </c>
      <c r="N78" s="369">
        <f>[2]!tblÉvénements[[#This Row],[Date de fin]]</f>
        <v>45582</v>
      </c>
      <c r="O78" s="369" t="str">
        <f>IF(ISBLANK(Tableau3[[#This Row],[Date de fin]]),"",UPPER(TEXT(Tableau3[[#This Row],[Date de fin]],"mmm")))</f>
        <v>OCT</v>
      </c>
      <c r="P78" s="369" t="str">
        <f>IF(ISBLANK(Tableau3[[#This Row],[Date de fin]]),"",UPPER(TEXT(Tableau3[[#This Row],[Date de fin]],"AAAA")))</f>
        <v>2024</v>
      </c>
      <c r="Q78" s="65">
        <f>[2]!tblÉvénements[[#This Row],[Nbr jours]]</f>
        <v>0</v>
      </c>
      <c r="R78" s="45"/>
      <c r="S78" s="13" t="str">
        <f>[2]!tblÉvénements[[#This Row],[Secteur]]</f>
        <v>Prévention Médico-Sociale</v>
      </c>
      <c r="T78" s="13" t="str">
        <f>[2]!tblÉvénements[[#This Row],[Commentaires]]</f>
        <v>Audiens Attitude/thématique semestrielle/ Newsletters retraités</v>
      </c>
      <c r="U78" s="54"/>
      <c r="V78" s="54"/>
      <c r="W78" s="54"/>
      <c r="X78" s="54"/>
      <c r="Y78" s="45"/>
      <c r="Z78" s="45"/>
      <c r="AA78" s="45"/>
      <c r="AB78" s="45"/>
      <c r="AC78" s="45"/>
      <c r="AD78" s="45"/>
      <c r="AE78" s="45"/>
      <c r="AF78" s="45"/>
    </row>
    <row r="79" spans="2:32" ht="14.5" x14ac:dyDescent="0.3">
      <c r="B79" s="42"/>
      <c r="C79" s="382" t="str">
        <f>[2]!tblÉvénements[[#This Row],[Service]]</f>
        <v>FONDS DE PRO</v>
      </c>
      <c r="D79" s="368" t="str">
        <f>[2]!tblÉvénements[[#This Row],[Nom événement]]</f>
        <v>MaMa</v>
      </c>
      <c r="E79" s="368">
        <f>[2]!tblÉvénements[[#This Row],[Nom association/Sigle]]</f>
        <v>0</v>
      </c>
      <c r="F79" s="368" t="str">
        <f>[2]!tblÉvénements[[#This Row],[Ville]]</f>
        <v>PARIS</v>
      </c>
      <c r="G79" s="368" t="str">
        <f>[2]!tblÉvénements[[#This Row],[Lieu]]</f>
        <v>TRIANON</v>
      </c>
      <c r="H79" s="368">
        <f>[2]!tblÉvénements[[#This Row],[Nombre de de participants]]</f>
        <v>0</v>
      </c>
      <c r="I79" s="368" t="str">
        <f>[2]!tblÉvénements[[#This Row],[Type]]</f>
        <v>Festival</v>
      </c>
      <c r="J79" s="368">
        <f>[2]!tblÉvénements[[#This Row],[Présence ]]</f>
        <v>0</v>
      </c>
      <c r="K79" s="369">
        <f>[2]!tblÉvénements[[#This Row],[Date de début]]</f>
        <v>45581</v>
      </c>
      <c r="L79" s="369" t="str">
        <f>IF(ISBLANK(Tableau3[[#This Row],[Date début ]]),"",UPPER(TEXT(Tableau3[[#This Row],[Date début ]],"mmm")))</f>
        <v>OCT</v>
      </c>
      <c r="M79" s="369" t="str">
        <f>IF(ISBLANK(Tableau3[[#This Row],[Date début ]]),"",UPPER(TEXT(Tableau3[[#This Row],[Date début ]],"AAAA")))</f>
        <v>2024</v>
      </c>
      <c r="N79" s="369">
        <f>[2]!tblÉvénements[[#This Row],[Date de fin]]</f>
        <v>45583</v>
      </c>
      <c r="O79" s="369" t="str">
        <f>IF(ISBLANK(Tableau3[[#This Row],[Date de fin]]),"",UPPER(TEXT(Tableau3[[#This Row],[Date de fin]],"mmm")))</f>
        <v>OCT</v>
      </c>
      <c r="P79" s="369" t="str">
        <f>IF(ISBLANK(Tableau3[[#This Row],[Date de fin]]),"",UPPER(TEXT(Tableau3[[#This Row],[Date de fin]],"AAAA")))</f>
        <v>2024</v>
      </c>
      <c r="Q79" s="65">
        <f>[2]!tblÉvénements[[#This Row],[Nbr jours]]</f>
        <v>2</v>
      </c>
      <c r="R79" s="45"/>
      <c r="S79" s="13" t="str">
        <f>[2]!tblÉvénements[[#This Row],[Secteur]]</f>
        <v>Tous secteurs</v>
      </c>
      <c r="T79" s="13">
        <f>[2]!tblÉvénements[[#This Row],[Commentaires]]</f>
        <v>0</v>
      </c>
      <c r="U79" s="54"/>
      <c r="V79" s="54"/>
      <c r="W79" s="54"/>
      <c r="X79" s="54"/>
      <c r="Y79" s="45"/>
      <c r="Z79" s="45"/>
      <c r="AA79" s="45"/>
      <c r="AB79" s="45"/>
      <c r="AC79" s="45"/>
      <c r="AD79" s="45"/>
      <c r="AE79" s="45"/>
      <c r="AF79" s="45"/>
    </row>
    <row r="80" spans="2:32" ht="14.5" x14ac:dyDescent="0.3">
      <c r="B80" s="42"/>
      <c r="C80" s="382" t="str">
        <f>[2]!tblÉvénements[[#This Row],[Service]]</f>
        <v>BRANCHES</v>
      </c>
      <c r="D80" s="368" t="str">
        <f>[2]!tblÉvénements[[#This Row],[Nom événement]]</f>
        <v xml:space="preserve">congrès SNJ </v>
      </c>
      <c r="E80" s="368" t="str">
        <f>[2]!tblÉvénements[[#This Row],[Nom association/Sigle]]</f>
        <v>SNJ Syndicats National des Journalistes</v>
      </c>
      <c r="F80" s="368" t="str">
        <f>[2]!tblÉvénements[[#This Row],[Ville]]</f>
        <v>NANCY</v>
      </c>
      <c r="G80" s="368">
        <f>[2]!tblÉvénements[[#This Row],[Lieu]]</f>
        <v>0</v>
      </c>
      <c r="H80" s="368">
        <f>[2]!tblÉvénements[[#This Row],[Nombre de de participants]]</f>
        <v>0</v>
      </c>
      <c r="I80" s="368" t="str">
        <f>[2]!tblÉvénements[[#This Row],[Type]]</f>
        <v>Congrès</v>
      </c>
      <c r="J80" s="368" t="str">
        <f>[2]!tblÉvénements[[#This Row],[Présence ]]</f>
        <v>Marianne Chollet</v>
      </c>
      <c r="K80" s="369">
        <f>[2]!tblÉvénements[[#This Row],[Date de début]]</f>
        <v>45581</v>
      </c>
      <c r="L80" s="369" t="str">
        <f>IF(ISBLANK(Tableau3[[#This Row],[Date début ]]),"",UPPER(TEXT(Tableau3[[#This Row],[Date début ]],"mmm")))</f>
        <v>OCT</v>
      </c>
      <c r="M80" s="369" t="str">
        <f>IF(ISBLANK(Tableau3[[#This Row],[Date début ]]),"",UPPER(TEXT(Tableau3[[#This Row],[Date début ]],"AAAA")))</f>
        <v>2024</v>
      </c>
      <c r="N80" s="369">
        <f>[2]!tblÉvénements[[#This Row],[Date de fin]]</f>
        <v>45583</v>
      </c>
      <c r="O80" s="369" t="str">
        <f>IF(ISBLANK(Tableau3[[#This Row],[Date de fin]]),"",UPPER(TEXT(Tableau3[[#This Row],[Date de fin]],"mmm")))</f>
        <v>OCT</v>
      </c>
      <c r="P80" s="369" t="str">
        <f>IF(ISBLANK(Tableau3[[#This Row],[Date de fin]]),"",UPPER(TEXT(Tableau3[[#This Row],[Date de fin]],"AAAA")))</f>
        <v>2024</v>
      </c>
      <c r="Q80" s="65">
        <f>[2]!tblÉvénements[[#This Row],[Nbr jours]]</f>
        <v>2</v>
      </c>
      <c r="R80" s="45"/>
      <c r="S80" s="13" t="str">
        <f>[2]!tblÉvénements[[#This Row],[Secteur]]</f>
        <v>Presse</v>
      </c>
      <c r="T80" s="13">
        <f>[2]!tblÉvénements[[#This Row],[Commentaires]]</f>
        <v>0</v>
      </c>
      <c r="U80" s="54"/>
      <c r="V80" s="54"/>
      <c r="W80" s="54"/>
      <c r="X80" s="54"/>
      <c r="Y80" s="45"/>
      <c r="Z80" s="45"/>
      <c r="AA80" s="45"/>
      <c r="AB80" s="45"/>
      <c r="AC80" s="45"/>
      <c r="AD80" s="45"/>
      <c r="AE80" s="45"/>
      <c r="AF80" s="45"/>
    </row>
    <row r="81" spans="2:32" ht="14.5" x14ac:dyDescent="0.3">
      <c r="B81" s="42"/>
      <c r="C81" s="382">
        <f>[2]!tblÉvénements[[#This Row],[Service]]</f>
        <v>0</v>
      </c>
      <c r="D81" s="368" t="str">
        <f>[2]!tblÉvénements[[#This Row],[Nom événement]]</f>
        <v>MaMA</v>
      </c>
      <c r="E81" s="368">
        <f>[2]!tblÉvénements[[#This Row],[Nom association/Sigle]]</f>
        <v>0</v>
      </c>
      <c r="F81" s="368" t="str">
        <f>[2]!tblÉvénements[[#This Row],[Ville]]</f>
        <v>Paris</v>
      </c>
      <c r="G81" s="368" t="str">
        <f>[2]!tblÉvénements[[#This Row],[Lieu]]</f>
        <v>Pigalle</v>
      </c>
      <c r="H81" s="368">
        <f>[2]!tblÉvénements[[#This Row],[Nombre de de participants]]</f>
        <v>0</v>
      </c>
      <c r="I81" s="368">
        <f>[2]!tblÉvénements[[#This Row],[Type]]</f>
        <v>0</v>
      </c>
      <c r="J81" s="368">
        <f>[2]!tblÉvénements[[#This Row],[Présence ]]</f>
        <v>0</v>
      </c>
      <c r="K81" s="369">
        <f>[2]!tblÉvénements[[#This Row],[Date de début]]</f>
        <v>45581</v>
      </c>
      <c r="L81" s="369" t="str">
        <f>IF(ISBLANK(Tableau3[[#This Row],[Date début ]]),"",UPPER(TEXT(Tableau3[[#This Row],[Date début ]],"mmm")))</f>
        <v>OCT</v>
      </c>
      <c r="M81" s="369" t="str">
        <f>IF(ISBLANK(Tableau3[[#This Row],[Date début ]]),"",UPPER(TEXT(Tableau3[[#This Row],[Date début ]],"AAAA")))</f>
        <v>2024</v>
      </c>
      <c r="N81" s="369">
        <f>[2]!tblÉvénements[[#This Row],[Date de fin]]</f>
        <v>45583</v>
      </c>
      <c r="O81" s="369" t="str">
        <f>IF(ISBLANK(Tableau3[[#This Row],[Date de fin]]),"",UPPER(TEXT(Tableau3[[#This Row],[Date de fin]],"mmm")))</f>
        <v>OCT</v>
      </c>
      <c r="P81" s="369" t="str">
        <f>IF(ISBLANK(Tableau3[[#This Row],[Date de fin]]),"",UPPER(TEXT(Tableau3[[#This Row],[Date de fin]],"AAAA")))</f>
        <v>2024</v>
      </c>
      <c r="Q81" s="65">
        <f>[2]!tblÉvénements[[#This Row],[Nbr jours]]</f>
        <v>2</v>
      </c>
      <c r="R81" s="45"/>
      <c r="S81" s="372" t="str">
        <f>[2]!tblÉvénements[[#This Row],[Secteur]]</f>
        <v>Musique</v>
      </c>
      <c r="T81" s="372" t="str">
        <f>[2]!tblÉvénements[[#This Row],[Commentaires]]</f>
        <v>Visibilité, stand et prises de parole</v>
      </c>
      <c r="U81" s="55"/>
      <c r="V81" s="55"/>
      <c r="W81" s="55"/>
      <c r="X81" s="55"/>
      <c r="Y81" s="56"/>
      <c r="Z81" s="56"/>
      <c r="AA81" s="56"/>
      <c r="AB81" s="56"/>
      <c r="AC81" s="56"/>
      <c r="AD81" s="56"/>
      <c r="AE81" s="56"/>
      <c r="AF81" s="56"/>
    </row>
    <row r="82" spans="2:32" ht="29" x14ac:dyDescent="0.3">
      <c r="B82" s="42"/>
      <c r="C82" s="382" t="str">
        <f>[2]!tblÉvénements[[#This Row],[Service]]</f>
        <v>ACTION_SOCIALE</v>
      </c>
      <c r="D82" s="368" t="str">
        <f>[2]!tblÉvénements[[#This Row],[Nom événement]]</f>
        <v>webconference RI d'information FPS 14h/15h</v>
      </c>
      <c r="E82" s="368">
        <f>[2]!tblÉvénements[[#This Row],[Nom association/Sigle]]</f>
        <v>0</v>
      </c>
      <c r="F82" s="368">
        <f>[2]!tblÉvénements[[#This Row],[Ville]]</f>
        <v>0</v>
      </c>
      <c r="G82" s="368" t="str">
        <f>[2]!tblÉvénements[[#This Row],[Lieu]]</f>
        <v>webconference 14h/15h</v>
      </c>
      <c r="H82" s="368">
        <f>[2]!tblÉvénements[[#This Row],[Nombre de de participants]]</f>
        <v>0</v>
      </c>
      <c r="I82" s="368">
        <f>[2]!tblÉvénements[[#This Row],[Type]]</f>
        <v>0</v>
      </c>
      <c r="J82" s="368" t="str">
        <f>[2]!tblÉvénements[[#This Row],[Présence ]]</f>
        <v>Sarah Minski</v>
      </c>
      <c r="K82" s="369">
        <f>[2]!tblÉvénements[[#This Row],[Date de début]]</f>
        <v>45581</v>
      </c>
      <c r="L82" s="369" t="str">
        <f>IF(ISBLANK(Tableau3[[#This Row],[Date début ]]),"",UPPER(TEXT(Tableau3[[#This Row],[Date début ]],"mmm")))</f>
        <v>OCT</v>
      </c>
      <c r="M82" s="369" t="str">
        <f>IF(ISBLANK(Tableau3[[#This Row],[Date début ]]),"",UPPER(TEXT(Tableau3[[#This Row],[Date début ]],"AAAA")))</f>
        <v>2024</v>
      </c>
      <c r="N82" s="369">
        <f>[2]!tblÉvénements[[#This Row],[Date de fin]]</f>
        <v>45581</v>
      </c>
      <c r="O82" s="369" t="str">
        <f>IF(ISBLANK(Tableau3[[#This Row],[Date de fin]]),"",UPPER(TEXT(Tableau3[[#This Row],[Date de fin]],"mmm")))</f>
        <v>OCT</v>
      </c>
      <c r="P82" s="369" t="str">
        <f>IF(ISBLANK(Tableau3[[#This Row],[Date de fin]]),"",UPPER(TEXT(Tableau3[[#This Row],[Date de fin]],"AAAA")))</f>
        <v>2024</v>
      </c>
      <c r="Q82" s="65">
        <f>[2]!tblÉvénements[[#This Row],[Nbr jours]]</f>
        <v>0</v>
      </c>
      <c r="R82" s="45"/>
      <c r="S82" s="372" t="str">
        <f>[2]!tblÉvénements[[#This Row],[Secteur]]</f>
        <v>FPS</v>
      </c>
      <c r="T82" s="372" t="str">
        <f>[2]!tblÉvénements[[#This Row],[Commentaires]]</f>
        <v>Réseaux sociaux/ thématique semestrielle</v>
      </c>
      <c r="U82" s="55"/>
      <c r="V82" s="55"/>
      <c r="W82" s="55"/>
      <c r="X82" s="55"/>
      <c r="Y82" s="56"/>
      <c r="Z82" s="56"/>
      <c r="AA82" s="56"/>
      <c r="AB82" s="56"/>
      <c r="AC82" s="56"/>
      <c r="AD82" s="56"/>
      <c r="AE82" s="56"/>
      <c r="AF82" s="56"/>
    </row>
    <row r="83" spans="2:32" ht="29" x14ac:dyDescent="0.3">
      <c r="B83" s="42"/>
      <c r="C83" s="382" t="str">
        <f>[2]!tblÉvénements[[#This Row],[Service]]</f>
        <v>ACTION_SOCIALE</v>
      </c>
      <c r="D83" s="368" t="str">
        <f>[2]!tblÉvénements[[#This Row],[Nom événement]]</f>
        <v xml:space="preserve"> L'essentiel de sa retraite et de sa complémentaire santé  </v>
      </c>
      <c r="E83" s="368">
        <f>[2]!tblÉvénements[[#This Row],[Nom association/Sigle]]</f>
        <v>0</v>
      </c>
      <c r="F83" s="368">
        <f>[2]!tblÉvénements[[#This Row],[Ville]]</f>
        <v>0</v>
      </c>
      <c r="G83" s="368" t="str">
        <f>[2]!tblÉvénements[[#This Row],[Lieu]]</f>
        <v>Visio conférences Wébikeo</v>
      </c>
      <c r="H83" s="368">
        <f>[2]!tblÉvénements[[#This Row],[Nombre de de participants]]</f>
        <v>0</v>
      </c>
      <c r="I83" s="368">
        <f>[2]!tblÉvénements[[#This Row],[Type]]</f>
        <v>0</v>
      </c>
      <c r="J83" s="368" t="str">
        <f>[2]!tblÉvénements[[#This Row],[Présence ]]</f>
        <v>F.Ammirati</v>
      </c>
      <c r="K83" s="369">
        <f>[2]!tblÉvénements[[#This Row],[Date de début]]</f>
        <v>45580</v>
      </c>
      <c r="L83" s="369" t="str">
        <f>IF(ISBLANK(Tableau3[[#This Row],[Date début ]]),"",UPPER(TEXT(Tableau3[[#This Row],[Date début ]],"mmm")))</f>
        <v>OCT</v>
      </c>
      <c r="M83" s="369" t="str">
        <f>IF(ISBLANK(Tableau3[[#This Row],[Date début ]]),"",UPPER(TEXT(Tableau3[[#This Row],[Date début ]],"AAAA")))</f>
        <v>2024</v>
      </c>
      <c r="N83" s="369">
        <f>[2]!tblÉvénements[[#This Row],[Date de fin]]</f>
        <v>45580</v>
      </c>
      <c r="O83" s="369" t="str">
        <f>IF(ISBLANK(Tableau3[[#This Row],[Date de fin]]),"",UPPER(TEXT(Tableau3[[#This Row],[Date de fin]],"mmm")))</f>
        <v>OCT</v>
      </c>
      <c r="P83" s="369" t="str">
        <f>IF(ISBLANK(Tableau3[[#This Row],[Date de fin]]),"",UPPER(TEXT(Tableau3[[#This Row],[Date de fin]],"AAAA")))</f>
        <v>2024</v>
      </c>
      <c r="Q83" s="65">
        <f>[2]!tblÉvénements[[#This Row],[Nbr jours]]</f>
        <v>0</v>
      </c>
      <c r="R83" s="45"/>
      <c r="S83" s="372" t="str">
        <f>[2]!tblÉvénements[[#This Row],[Secteur]]</f>
        <v>retraite</v>
      </c>
      <c r="T83" s="372" t="str">
        <f>[2]!tblÉvénements[[#This Row],[Commentaires]]</f>
        <v>Newsletters intermittents/Réseaux sociaux</v>
      </c>
      <c r="U83" s="55"/>
      <c r="V83" s="55"/>
      <c r="W83" s="55"/>
      <c r="X83" s="55"/>
      <c r="Y83" s="56"/>
      <c r="Z83" s="56"/>
      <c r="AA83" s="56"/>
      <c r="AB83" s="56"/>
      <c r="AC83" s="56"/>
      <c r="AD83" s="56"/>
      <c r="AE83" s="56"/>
      <c r="AF83" s="56"/>
    </row>
    <row r="84" spans="2:32" ht="29" x14ac:dyDescent="0.3">
      <c r="B84" s="42"/>
      <c r="C84" s="382" t="str">
        <f>[2]!tblÉvénements[[#This Row],[Service]]</f>
        <v>ACTION_SOCIALE</v>
      </c>
      <c r="D84" s="368" t="str">
        <f>[2]!tblÉvénements[[#This Row],[Nom événement]]</f>
        <v>Conférence "Créativité et avancée en âge"</v>
      </c>
      <c r="E84" s="368">
        <f>[2]!tblÉvénements[[#This Row],[Nom association/Sigle]]</f>
        <v>0</v>
      </c>
      <c r="F84" s="368" t="str">
        <f>[2]!tblÉvénements[[#This Row],[Ville]]</f>
        <v xml:space="preserve">Vanves </v>
      </c>
      <c r="G84" s="368" t="str">
        <f>[2]!tblÉvénements[[#This Row],[Lieu]]</f>
        <v>Vanves &amp; visio 14h00 - 16h00</v>
      </c>
      <c r="H84" s="368">
        <f>[2]!tblÉvénements[[#This Row],[Nombre de de participants]]</f>
        <v>0</v>
      </c>
      <c r="I84" s="368">
        <f>[2]!tblÉvénements[[#This Row],[Type]]</f>
        <v>0</v>
      </c>
      <c r="J84" s="368" t="str">
        <f>[2]!tblÉvénements[[#This Row],[Présence ]]</f>
        <v>Nora Taieb</v>
      </c>
      <c r="K84" s="369">
        <f>[2]!tblÉvénements[[#This Row],[Date de début]]</f>
        <v>45580</v>
      </c>
      <c r="L84" s="369" t="str">
        <f>IF(ISBLANK(Tableau3[[#This Row],[Date début ]]),"",UPPER(TEXT(Tableau3[[#This Row],[Date début ]],"mmm")))</f>
        <v>OCT</v>
      </c>
      <c r="M84" s="369" t="str">
        <f>IF(ISBLANK(Tableau3[[#This Row],[Date début ]]),"",UPPER(TEXT(Tableau3[[#This Row],[Date début ]],"AAAA")))</f>
        <v>2024</v>
      </c>
      <c r="N84" s="369">
        <f>[2]!tblÉvénements[[#This Row],[Date de fin]]</f>
        <v>45580</v>
      </c>
      <c r="O84" s="369" t="str">
        <f>IF(ISBLANK(Tableau3[[#This Row],[Date de fin]]),"",UPPER(TEXT(Tableau3[[#This Row],[Date de fin]],"mmm")))</f>
        <v>OCT</v>
      </c>
      <c r="P84" s="369" t="str">
        <f>IF(ISBLANK(Tableau3[[#This Row],[Date de fin]]),"",UPPER(TEXT(Tableau3[[#This Row],[Date de fin]],"AAAA")))</f>
        <v>2024</v>
      </c>
      <c r="Q84" s="65">
        <f>[2]!tblÉvénements[[#This Row],[Nbr jours]]</f>
        <v>0</v>
      </c>
      <c r="R84" s="45"/>
      <c r="S84" s="372" t="str">
        <f>[2]!tblÉvénements[[#This Row],[Secteur]]</f>
        <v>Prévention Médico-Sociale</v>
      </c>
      <c r="T84" s="372" t="str">
        <f>[2]!tblÉvénements[[#This Row],[Commentaires]]</f>
        <v>Audiens Attitude/thématique semestrielle/ Newsletters retraités</v>
      </c>
      <c r="U84" s="55"/>
      <c r="V84" s="55"/>
      <c r="W84" s="55"/>
      <c r="X84" s="55"/>
      <c r="Y84" s="56"/>
      <c r="Z84" s="56"/>
      <c r="AA84" s="56"/>
      <c r="AB84" s="56"/>
      <c r="AC84" s="56"/>
      <c r="AD84" s="56"/>
      <c r="AE84" s="56"/>
      <c r="AF84" s="56"/>
    </row>
    <row r="85" spans="2:32" ht="29" x14ac:dyDescent="0.3">
      <c r="B85" s="42"/>
      <c r="C85" s="382" t="str">
        <f>[2]!tblÉvénements[[#This Row],[Service]]</f>
        <v>ACTION_SOCIALE</v>
      </c>
      <c r="D85" s="368" t="str">
        <f>[2]!tblÉvénements[[#This Row],[Nom événement]]</f>
        <v>Webinaire "Droits et responsabilités des acteurs numériques"</v>
      </c>
      <c r="E85" s="368">
        <f>[2]!tblÉvénements[[#This Row],[Nom association/Sigle]]</f>
        <v>0</v>
      </c>
      <c r="F85" s="368">
        <f>[2]!tblÉvénements[[#This Row],[Ville]]</f>
        <v>0</v>
      </c>
      <c r="G85" s="368" t="str">
        <f>[2]!tblÉvénements[[#This Row],[Lieu]]</f>
        <v>Visio 18h</v>
      </c>
      <c r="H85" s="368">
        <f>[2]!tblÉvénements[[#This Row],[Nombre de de participants]]</f>
        <v>0</v>
      </c>
      <c r="I85" s="368">
        <f>[2]!tblÉvénements[[#This Row],[Type]]</f>
        <v>0</v>
      </c>
      <c r="J85" s="368" t="str">
        <f>[2]!tblÉvénements[[#This Row],[Présence ]]</f>
        <v>Julien Da Silva</v>
      </c>
      <c r="K85" s="369">
        <f>[2]!tblÉvénements[[#This Row],[Date de début]]</f>
        <v>45580</v>
      </c>
      <c r="L85" s="369" t="str">
        <f>IF(ISBLANK(Tableau3[[#This Row],[Date début ]]),"",UPPER(TEXT(Tableau3[[#This Row],[Date début ]],"mmm")))</f>
        <v>OCT</v>
      </c>
      <c r="M85" s="369" t="str">
        <f>IF(ISBLANK(Tableau3[[#This Row],[Date début ]]),"",UPPER(TEXT(Tableau3[[#This Row],[Date début ]],"AAAA")))</f>
        <v>2024</v>
      </c>
      <c r="N85" s="369">
        <f>[2]!tblÉvénements[[#This Row],[Date de fin]]</f>
        <v>45580</v>
      </c>
      <c r="O85" s="369" t="str">
        <f>IF(ISBLANK(Tableau3[[#This Row],[Date de fin]]),"",UPPER(TEXT(Tableau3[[#This Row],[Date de fin]],"mmm")))</f>
        <v>OCT</v>
      </c>
      <c r="P85" s="369" t="str">
        <f>IF(ISBLANK(Tableau3[[#This Row],[Date de fin]]),"",UPPER(TEXT(Tableau3[[#This Row],[Date de fin]],"AAAA")))</f>
        <v>2024</v>
      </c>
      <c r="Q85" s="65">
        <f>[2]!tblÉvénements[[#This Row],[Nbr jours]]</f>
        <v>0</v>
      </c>
      <c r="R85" s="45"/>
      <c r="S85" s="372" t="str">
        <f>[2]!tblÉvénements[[#This Row],[Secteur]]</f>
        <v>Prévention Médico-Sociale</v>
      </c>
      <c r="T85" s="372" t="str">
        <f>[2]!tblÉvénements[[#This Row],[Commentaires]]</f>
        <v>NL + emailing dédié + réseaux sociaux</v>
      </c>
      <c r="U85" s="55"/>
      <c r="V85" s="55"/>
      <c r="W85" s="55"/>
      <c r="X85" s="55"/>
      <c r="Y85" s="56"/>
      <c r="Z85" s="56"/>
      <c r="AA85" s="56"/>
      <c r="AB85" s="56"/>
      <c r="AC85" s="56"/>
      <c r="AD85" s="56"/>
      <c r="AE85" s="56"/>
      <c r="AF85" s="56"/>
    </row>
    <row r="86" spans="2:32" ht="29" x14ac:dyDescent="0.3">
      <c r="B86" s="42"/>
      <c r="C86" s="382" t="str">
        <f>[2]!tblÉvénements[[#This Row],[Service]]</f>
        <v>ACTION_SOCIALE</v>
      </c>
      <c r="D86" s="368" t="str">
        <f>[2]!tblÉvénements[[#This Row],[Nom événement]]</f>
        <v>Permanence aidants DISNEY</v>
      </c>
      <c r="E86" s="368">
        <f>[2]!tblÉvénements[[#This Row],[Nom association/Sigle]]</f>
        <v>0</v>
      </c>
      <c r="F86" s="368">
        <f>[2]!tblÉvénements[[#This Row],[Ville]]</f>
        <v>0</v>
      </c>
      <c r="G86" s="368" t="str">
        <f>[2]!tblÉvénements[[#This Row],[Lieu]]</f>
        <v>Visio heure à confirmer</v>
      </c>
      <c r="H86" s="368">
        <f>[2]!tblÉvénements[[#This Row],[Nombre de de participants]]</f>
        <v>0</v>
      </c>
      <c r="I86" s="368">
        <f>[2]!tblÉvénements[[#This Row],[Type]]</f>
        <v>0</v>
      </c>
      <c r="J86" s="368" t="str">
        <f>[2]!tblÉvénements[[#This Row],[Présence ]]</f>
        <v>Julien Da Silva</v>
      </c>
      <c r="K86" s="369">
        <f>[2]!tblÉvénements[[#This Row],[Date de début]]</f>
        <v>45580</v>
      </c>
      <c r="L86" s="369" t="str">
        <f>IF(ISBLANK(Tableau3[[#This Row],[Date début ]]),"",UPPER(TEXT(Tableau3[[#This Row],[Date début ]],"mmm")))</f>
        <v>OCT</v>
      </c>
      <c r="M86" s="369" t="str">
        <f>IF(ISBLANK(Tableau3[[#This Row],[Date début ]]),"",UPPER(TEXT(Tableau3[[#This Row],[Date début ]],"AAAA")))</f>
        <v>2024</v>
      </c>
      <c r="N86" s="369">
        <f>[2]!tblÉvénements[[#This Row],[Date de fin]]</f>
        <v>45580</v>
      </c>
      <c r="O86" s="369" t="str">
        <f>IF(ISBLANK(Tableau3[[#This Row],[Date de fin]]),"",UPPER(TEXT(Tableau3[[#This Row],[Date de fin]],"mmm")))</f>
        <v>OCT</v>
      </c>
      <c r="P86" s="369" t="str">
        <f>IF(ISBLANK(Tableau3[[#This Row],[Date de fin]]),"",UPPER(TEXT(Tableau3[[#This Row],[Date de fin]],"AAAA")))</f>
        <v>2024</v>
      </c>
      <c r="Q86" s="65">
        <f>[2]!tblÉvénements[[#This Row],[Nbr jours]]</f>
        <v>0</v>
      </c>
      <c r="R86" s="45"/>
      <c r="S86" s="372" t="str">
        <f>[2]!tblÉvénements[[#This Row],[Secteur]]</f>
        <v>Prévention Médico-Sociale</v>
      </c>
      <c r="T86" s="372" t="str">
        <f>[2]!tblÉvénements[[#This Row],[Commentaires]]</f>
        <v>Interne RF</v>
      </c>
      <c r="U86" s="55"/>
      <c r="V86" s="55"/>
      <c r="W86" s="55"/>
      <c r="X86" s="55"/>
      <c r="Y86" s="56"/>
      <c r="Z86" s="56"/>
      <c r="AA86" s="56"/>
      <c r="AB86" s="56"/>
      <c r="AC86" s="56"/>
      <c r="AD86" s="56"/>
      <c r="AE86" s="56"/>
      <c r="AF86" s="56"/>
    </row>
    <row r="87" spans="2:32" ht="37.5" x14ac:dyDescent="0.3">
      <c r="B87" s="42"/>
      <c r="C87" s="382" t="str">
        <f>[2]!tblÉvénements[[#This Row],[Service]]</f>
        <v>ACTION_SOCIALE</v>
      </c>
      <c r="D87" s="368" t="str">
        <f>[2]!tblÉvénements[[#This Row],[Nom événement]]</f>
        <v>Webinaire "PJM" DATE A CONFIRMER PAR INTERVENANT</v>
      </c>
      <c r="E87" s="368">
        <f>[2]!tblÉvénements[[#This Row],[Nom association/Sigle]]</f>
        <v>0</v>
      </c>
      <c r="F87" s="368">
        <f>[2]!tblÉvénements[[#This Row],[Ville]]</f>
        <v>0</v>
      </c>
      <c r="G87" s="368" t="str">
        <f>[2]!tblÉvénements[[#This Row],[Lieu]]</f>
        <v>Visio 17h30</v>
      </c>
      <c r="H87" s="368">
        <f>[2]!tblÉvénements[[#This Row],[Nombre de de participants]]</f>
        <v>0</v>
      </c>
      <c r="I87" s="368">
        <f>[2]!tblÉvénements[[#This Row],[Type]]</f>
        <v>0</v>
      </c>
      <c r="J87" s="368" t="str">
        <f>[2]!tblÉvénements[[#This Row],[Présence ]]</f>
        <v>Julien Da Silva</v>
      </c>
      <c r="K87" s="369">
        <f>[2]!tblÉvénements[[#This Row],[Date de début]]</f>
        <v>45579</v>
      </c>
      <c r="L87" s="369" t="str">
        <f>IF(ISBLANK(Tableau3[[#This Row],[Date début ]]),"",UPPER(TEXT(Tableau3[[#This Row],[Date début ]],"mmm")))</f>
        <v>OCT</v>
      </c>
      <c r="M87" s="369" t="str">
        <f>IF(ISBLANK(Tableau3[[#This Row],[Date début ]]),"",UPPER(TEXT(Tableau3[[#This Row],[Date début ]],"AAAA")))</f>
        <v>2024</v>
      </c>
      <c r="N87" s="369">
        <f>[2]!tblÉvénements[[#This Row],[Date de fin]]</f>
        <v>45579</v>
      </c>
      <c r="O87" s="369" t="str">
        <f>IF(ISBLANK(Tableau3[[#This Row],[Date de fin]]),"",UPPER(TEXT(Tableau3[[#This Row],[Date de fin]],"mmm")))</f>
        <v>OCT</v>
      </c>
      <c r="P87" s="369" t="str">
        <f>IF(ISBLANK(Tableau3[[#This Row],[Date de fin]]),"",UPPER(TEXT(Tableau3[[#This Row],[Date de fin]],"AAAA")))</f>
        <v>2024</v>
      </c>
      <c r="Q87" s="65">
        <f>[2]!tblÉvénements[[#This Row],[Nbr jours]]</f>
        <v>0</v>
      </c>
      <c r="R87" s="45"/>
      <c r="S87" s="372" t="str">
        <f>[2]!tblÉvénements[[#This Row],[Secteur]]</f>
        <v>Prévention Médico-Sociale</v>
      </c>
      <c r="T87" s="372" t="str">
        <f>[2]!tblÉvénements[[#This Row],[Commentaires]]</f>
        <v>thématique semestrielle/ réseaux sociaux/Newsletters permanent &amp; pigiste &amp; intermittent</v>
      </c>
      <c r="U87" s="55"/>
      <c r="V87" s="55"/>
      <c r="W87" s="55"/>
      <c r="X87" s="55"/>
      <c r="Y87" s="56"/>
      <c r="Z87" s="56"/>
      <c r="AA87" s="56"/>
      <c r="AB87" s="56"/>
      <c r="AC87" s="56"/>
      <c r="AD87" s="56"/>
      <c r="AE87" s="56"/>
      <c r="AF87" s="56"/>
    </row>
    <row r="88" spans="2:32" ht="43.5" x14ac:dyDescent="0.3">
      <c r="B88" s="42"/>
      <c r="C88" s="382" t="str">
        <f>[2]!tblÉvénements[[#This Row],[Service]]</f>
        <v>ACTION_SOCIALE</v>
      </c>
      <c r="D88" s="368" t="str">
        <f>[2]!tblÉvénements[[#This Row],[Nom événement]]</f>
        <v>Journée professionnelle consacrée aux vhss, en partenariat avec l’association APSArts (prévention santé des artistes)</v>
      </c>
      <c r="E88" s="368">
        <f>[2]!tblÉvénements[[#This Row],[Nom association/Sigle]]</f>
        <v>0</v>
      </c>
      <c r="F88" s="368" t="str">
        <f>[2]!tblÉvénements[[#This Row],[Ville]]</f>
        <v>LILLE</v>
      </c>
      <c r="G88" s="368">
        <f>[2]!tblÉvénements[[#This Row],[Lieu]]</f>
        <v>0</v>
      </c>
      <c r="H88" s="368">
        <f>[2]!tblÉvénements[[#This Row],[Nombre de de participants]]</f>
        <v>0</v>
      </c>
      <c r="I88" s="368">
        <f>[2]!tblÉvénements[[#This Row],[Type]]</f>
        <v>0</v>
      </c>
      <c r="J88" s="368">
        <f>[2]!tblÉvénements[[#This Row],[Présence ]]</f>
        <v>0</v>
      </c>
      <c r="K88" s="369">
        <f>[2]!tblÉvénements[[#This Row],[Date de début]]</f>
        <v>45575</v>
      </c>
      <c r="L88" s="369" t="str">
        <f>IF(ISBLANK(Tableau3[[#This Row],[Date début ]]),"",UPPER(TEXT(Tableau3[[#This Row],[Date début ]],"mmm")))</f>
        <v>OCT</v>
      </c>
      <c r="M88" s="369" t="str">
        <f>IF(ISBLANK(Tableau3[[#This Row],[Date début ]]),"",UPPER(TEXT(Tableau3[[#This Row],[Date début ]],"AAAA")))</f>
        <v>2024</v>
      </c>
      <c r="N88" s="369">
        <f>[2]!tblÉvénements[[#This Row],[Date de fin]]</f>
        <v>45575</v>
      </c>
      <c r="O88" s="369" t="str">
        <f>IF(ISBLANK(Tableau3[[#This Row],[Date de fin]]),"",UPPER(TEXT(Tableau3[[#This Row],[Date de fin]],"mmm")))</f>
        <v>OCT</v>
      </c>
      <c r="P88" s="369" t="str">
        <f>IF(ISBLANK(Tableau3[[#This Row],[Date de fin]]),"",UPPER(TEXT(Tableau3[[#This Row],[Date de fin]],"AAAA")))</f>
        <v>2024</v>
      </c>
      <c r="Q88" s="65">
        <f>[2]!tblÉvénements[[#This Row],[Nbr jours]]</f>
        <v>0</v>
      </c>
      <c r="R88" s="45"/>
      <c r="S88" s="372">
        <f>[2]!tblÉvénements[[#This Row],[Secteur]]</f>
        <v>0</v>
      </c>
      <c r="T88" s="372" t="str">
        <f>[2]!tblÉvénements[[#This Row],[Commentaires]]</f>
        <v>Ateliers/tables rondes
(présence de l'Afdas)</v>
      </c>
      <c r="U88" s="55"/>
      <c r="V88" s="55"/>
      <c r="W88" s="55"/>
      <c r="X88" s="55"/>
      <c r="Y88" s="56"/>
      <c r="Z88" s="56"/>
      <c r="AA88" s="56"/>
      <c r="AB88" s="56"/>
      <c r="AC88" s="56"/>
      <c r="AD88" s="56"/>
      <c r="AE88" s="56"/>
      <c r="AF88" s="56"/>
    </row>
    <row r="89" spans="2:32" ht="37.5" x14ac:dyDescent="0.3">
      <c r="B89" s="42"/>
      <c r="C89" s="382" t="str">
        <f>[2]!tblÉvénements[[#This Row],[Service]]</f>
        <v>ACTION_SOCIALE</v>
      </c>
      <c r="D89" s="368" t="str">
        <f>[2]!tblÉvénements[[#This Row],[Nom événement]]</f>
        <v>Webinaire "Prévenir le stress pour les proches aidants "</v>
      </c>
      <c r="E89" s="368">
        <f>[2]!tblÉvénements[[#This Row],[Nom association/Sigle]]</f>
        <v>0</v>
      </c>
      <c r="F89" s="368">
        <f>[2]!tblÉvénements[[#This Row],[Ville]]</f>
        <v>0</v>
      </c>
      <c r="G89" s="368" t="str">
        <f>[2]!tblÉvénements[[#This Row],[Lieu]]</f>
        <v>Visio 12h</v>
      </c>
      <c r="H89" s="368">
        <f>[2]!tblÉvénements[[#This Row],[Nombre de de participants]]</f>
        <v>0</v>
      </c>
      <c r="I89" s="368">
        <f>[2]!tblÉvénements[[#This Row],[Type]]</f>
        <v>0</v>
      </c>
      <c r="J89" s="368" t="str">
        <f>[2]!tblÉvénements[[#This Row],[Présence ]]</f>
        <v>Julien Da Silva</v>
      </c>
      <c r="K89" s="369">
        <f>[2]!tblÉvénements[[#This Row],[Date de début]]</f>
        <v>45575</v>
      </c>
      <c r="L89" s="369" t="str">
        <f>IF(ISBLANK(Tableau3[[#This Row],[Date début ]]),"",UPPER(TEXT(Tableau3[[#This Row],[Date début ]],"mmm")))</f>
        <v>OCT</v>
      </c>
      <c r="M89" s="369" t="str">
        <f>IF(ISBLANK(Tableau3[[#This Row],[Date début ]]),"",UPPER(TEXT(Tableau3[[#This Row],[Date début ]],"AAAA")))</f>
        <v>2024</v>
      </c>
      <c r="N89" s="369">
        <f>[2]!tblÉvénements[[#This Row],[Date de fin]]</f>
        <v>45575</v>
      </c>
      <c r="O89" s="369" t="str">
        <f>IF(ISBLANK(Tableau3[[#This Row],[Date de fin]]),"",UPPER(TEXT(Tableau3[[#This Row],[Date de fin]],"mmm")))</f>
        <v>OCT</v>
      </c>
      <c r="P89" s="369" t="str">
        <f>IF(ISBLANK(Tableau3[[#This Row],[Date de fin]]),"",UPPER(TEXT(Tableau3[[#This Row],[Date de fin]],"AAAA")))</f>
        <v>2024</v>
      </c>
      <c r="Q89" s="65">
        <f>[2]!tblÉvénements[[#This Row],[Nbr jours]]</f>
        <v>0</v>
      </c>
      <c r="R89" s="45"/>
      <c r="S89" s="372" t="str">
        <f>[2]!tblÉvénements[[#This Row],[Secteur]]</f>
        <v>Prévention Médico-Sociale</v>
      </c>
      <c r="T89" s="372" t="str">
        <f>[2]!tblÉvénements[[#This Row],[Commentaires]]</f>
        <v>thématique semestrielle/ réseaux sociaux/Newsletters permanent &amp; pigiste &amp; intermittent</v>
      </c>
      <c r="U89" s="55"/>
      <c r="V89" s="55"/>
      <c r="W89" s="55"/>
      <c r="X89" s="55"/>
      <c r="Y89" s="56"/>
      <c r="Z89" s="56"/>
      <c r="AA89" s="56"/>
      <c r="AB89" s="56"/>
      <c r="AC89" s="56"/>
      <c r="AD89" s="56"/>
      <c r="AE89" s="56"/>
      <c r="AF89" s="56"/>
    </row>
    <row r="90" spans="2:32" ht="29" x14ac:dyDescent="0.3">
      <c r="B90" s="42"/>
      <c r="C90" s="382" t="str">
        <f>[2]!tblÉvénements[[#This Row],[Service]]</f>
        <v>ACTION_SOCIALE</v>
      </c>
      <c r="D90" s="368" t="str">
        <f>[2]!tblÉvénements[[#This Row],[Nom événement]]</f>
        <v>Atelier "La sexualité des vieux : lever les tabous pour changer de regard !"</v>
      </c>
      <c r="E90" s="368">
        <f>[2]!tblÉvénements[[#This Row],[Nom association/Sigle]]</f>
        <v>0</v>
      </c>
      <c r="F90" s="368" t="str">
        <f>[2]!tblÉvénements[[#This Row],[Ville]]</f>
        <v xml:space="preserve">Vanves </v>
      </c>
      <c r="G90" s="368" t="str">
        <f>[2]!tblÉvénements[[#This Row],[Lieu]]</f>
        <v>Vanves 14h00 - 16h00</v>
      </c>
      <c r="H90" s="368">
        <f>[2]!tblÉvénements[[#This Row],[Nombre de de participants]]</f>
        <v>0</v>
      </c>
      <c r="I90" s="368">
        <f>[2]!tblÉvénements[[#This Row],[Type]]</f>
        <v>0</v>
      </c>
      <c r="J90" s="368" t="str">
        <f>[2]!tblÉvénements[[#This Row],[Présence ]]</f>
        <v>Nora Taieb</v>
      </c>
      <c r="K90" s="369">
        <f>[2]!tblÉvénements[[#This Row],[Date de début]]</f>
        <v>45575</v>
      </c>
      <c r="L90" s="369" t="str">
        <f>IF(ISBLANK(Tableau3[[#This Row],[Date début ]]),"",UPPER(TEXT(Tableau3[[#This Row],[Date début ]],"mmm")))</f>
        <v>OCT</v>
      </c>
      <c r="M90" s="369" t="str">
        <f>IF(ISBLANK(Tableau3[[#This Row],[Date début ]]),"",UPPER(TEXT(Tableau3[[#This Row],[Date début ]],"AAAA")))</f>
        <v>2024</v>
      </c>
      <c r="N90" s="369">
        <f>[2]!tblÉvénements[[#This Row],[Date de fin]]</f>
        <v>45575</v>
      </c>
      <c r="O90" s="369" t="str">
        <f>IF(ISBLANK(Tableau3[[#This Row],[Date de fin]]),"",UPPER(TEXT(Tableau3[[#This Row],[Date de fin]],"mmm")))</f>
        <v>OCT</v>
      </c>
      <c r="P90" s="369" t="str">
        <f>IF(ISBLANK(Tableau3[[#This Row],[Date de fin]]),"",UPPER(TEXT(Tableau3[[#This Row],[Date de fin]],"AAAA")))</f>
        <v>2024</v>
      </c>
      <c r="Q90" s="65">
        <f>[2]!tblÉvénements[[#This Row],[Nbr jours]]</f>
        <v>0</v>
      </c>
      <c r="R90" s="45"/>
      <c r="S90" s="372" t="str">
        <f>[2]!tblÉvénements[[#This Row],[Secteur]]</f>
        <v>Prévention Médico-Sociale</v>
      </c>
      <c r="T90" s="372" t="str">
        <f>[2]!tblÉvénements[[#This Row],[Commentaires]]</f>
        <v>Audiens Attitude</v>
      </c>
      <c r="U90" s="55"/>
      <c r="V90" s="55"/>
      <c r="W90" s="55"/>
      <c r="X90" s="55"/>
      <c r="Y90" s="56"/>
      <c r="Z90" s="56"/>
      <c r="AA90" s="56"/>
      <c r="AB90" s="56"/>
      <c r="AC90" s="56"/>
      <c r="AD90" s="56"/>
      <c r="AE90" s="56"/>
      <c r="AF90" s="56"/>
    </row>
    <row r="91" spans="2:32" ht="14.5" x14ac:dyDescent="0.3">
      <c r="B91" s="42"/>
      <c r="C91" s="382" t="str">
        <f>[2]!tblÉvénements[[#This Row],[Service]]</f>
        <v>FONDS DE PRO</v>
      </c>
      <c r="D91" s="368" t="str">
        <f>[2]!tblÉvénements[[#This Row],[Nom événement]]</f>
        <v xml:space="preserve">Semaine prévention santé des artistes </v>
      </c>
      <c r="E91" s="368" t="str">
        <f>[2]!tblÉvénements[[#This Row],[Nom association/Sigle]]</f>
        <v>FRANCE TRAVAIL</v>
      </c>
      <c r="F91" s="368" t="str">
        <f>[2]!tblÉvénements[[#This Row],[Ville]]</f>
        <v>LILLE</v>
      </c>
      <c r="G91" s="368">
        <f>[2]!tblÉvénements[[#This Row],[Lieu]]</f>
        <v>0</v>
      </c>
      <c r="H91" s="368">
        <f>[2]!tblÉvénements[[#This Row],[Nombre de de participants]]</f>
        <v>0</v>
      </c>
      <c r="I91" s="368">
        <f>[2]!tblÉvénements[[#This Row],[Type]]</f>
        <v>0</v>
      </c>
      <c r="J91" s="368">
        <f>[2]!tblÉvénements[[#This Row],[Présence ]]</f>
        <v>0</v>
      </c>
      <c r="K91" s="369">
        <f>[2]!tblÉvénements[[#This Row],[Date de début]]</f>
        <v>45574</v>
      </c>
      <c r="L91" s="369" t="str">
        <f>IF(ISBLANK(Tableau3[[#This Row],[Date début ]]),"",UPPER(TEXT(Tableau3[[#This Row],[Date début ]],"mmm")))</f>
        <v>OCT</v>
      </c>
      <c r="M91" s="369" t="str">
        <f>IF(ISBLANK(Tableau3[[#This Row],[Date début ]]),"",UPPER(TEXT(Tableau3[[#This Row],[Date début ]],"AAAA")))</f>
        <v>2024</v>
      </c>
      <c r="N91" s="369">
        <f>[2]!tblÉvénements[[#This Row],[Date de fin]]</f>
        <v>45574</v>
      </c>
      <c r="O91" s="369" t="str">
        <f>IF(ISBLANK(Tableau3[[#This Row],[Date de fin]]),"",UPPER(TEXT(Tableau3[[#This Row],[Date de fin]],"mmm")))</f>
        <v>OCT</v>
      </c>
      <c r="P91" s="369" t="str">
        <f>IF(ISBLANK(Tableau3[[#This Row],[Date de fin]]),"",UPPER(TEXT(Tableau3[[#This Row],[Date de fin]],"AAAA")))</f>
        <v>2024</v>
      </c>
      <c r="Q91" s="65">
        <f>[2]!tblÉvénements[[#This Row],[Nbr jours]]</f>
        <v>0</v>
      </c>
      <c r="R91" s="45"/>
      <c r="S91" s="372">
        <f>[2]!tblÉvénements[[#This Row],[Secteur]]</f>
        <v>0</v>
      </c>
      <c r="T91" s="372">
        <f>[2]!tblÉvénements[[#This Row],[Commentaires]]</f>
        <v>0</v>
      </c>
      <c r="U91" s="55"/>
      <c r="V91" s="55"/>
      <c r="W91" s="55"/>
      <c r="X91" s="55"/>
      <c r="Y91" s="56"/>
      <c r="Z91" s="56"/>
      <c r="AA91" s="56"/>
      <c r="AB91" s="56"/>
      <c r="AC91" s="56"/>
      <c r="AD91" s="56"/>
      <c r="AE91" s="56"/>
      <c r="AF91" s="56"/>
    </row>
    <row r="92" spans="2:32" ht="29" x14ac:dyDescent="0.3">
      <c r="B92" s="42"/>
      <c r="C92" s="382" t="str">
        <f>[2]!tblÉvénements[[#This Row],[Service]]</f>
        <v>ACTION_SOCIALE</v>
      </c>
      <c r="D92" s="368" t="str">
        <f>[2]!tblÉvénements[[#This Row],[Nom événement]]</f>
        <v>Semaine prévention santé des artistes</v>
      </c>
      <c r="E92" s="368">
        <f>[2]!tblÉvénements[[#This Row],[Nom association/Sigle]]</f>
        <v>0</v>
      </c>
      <c r="F92" s="368" t="str">
        <f>[2]!tblÉvénements[[#This Row],[Ville]]</f>
        <v>LILLE</v>
      </c>
      <c r="G92" s="368" t="str">
        <f>[2]!tblÉvénements[[#This Row],[Lieu]]</f>
        <v xml:space="preserve"> AGENCE TOTEM 13H30/16H30</v>
      </c>
      <c r="H92" s="368">
        <f>[2]!tblÉvénements[[#This Row],[Nombre de de participants]]</f>
        <v>0</v>
      </c>
      <c r="I92" s="368">
        <f>[2]!tblÉvénements[[#This Row],[Type]]</f>
        <v>0</v>
      </c>
      <c r="J92" s="368" t="str">
        <f>[2]!tblÉvénements[[#This Row],[Présence ]]</f>
        <v>Alexandra Baude</v>
      </c>
      <c r="K92" s="369">
        <f>[2]!tblÉvénements[[#This Row],[Date de début]]</f>
        <v>45574</v>
      </c>
      <c r="L92" s="369" t="str">
        <f>IF(ISBLANK(Tableau3[[#This Row],[Date début ]]),"",UPPER(TEXT(Tableau3[[#This Row],[Date début ]],"mmm")))</f>
        <v>OCT</v>
      </c>
      <c r="M92" s="369" t="str">
        <f>IF(ISBLANK(Tableau3[[#This Row],[Date début ]]),"",UPPER(TEXT(Tableau3[[#This Row],[Date début ]],"AAAA")))</f>
        <v>2024</v>
      </c>
      <c r="N92" s="369">
        <f>[2]!tblÉvénements[[#This Row],[Date de fin]]</f>
        <v>45574</v>
      </c>
      <c r="O92" s="369" t="str">
        <f>IF(ISBLANK(Tableau3[[#This Row],[Date de fin]]),"",UPPER(TEXT(Tableau3[[#This Row],[Date de fin]],"mmm")))</f>
        <v>OCT</v>
      </c>
      <c r="P92" s="369" t="str">
        <f>IF(ISBLANK(Tableau3[[#This Row],[Date de fin]]),"",UPPER(TEXT(Tableau3[[#This Row],[Date de fin]],"AAAA")))</f>
        <v>2024</v>
      </c>
      <c r="Q92" s="65">
        <f>[2]!tblÉvénements[[#This Row],[Nbr jours]]</f>
        <v>0</v>
      </c>
      <c r="R92" s="45"/>
      <c r="S92" s="372">
        <f>[2]!tblÉvénements[[#This Row],[Secteur]]</f>
        <v>0</v>
      </c>
      <c r="T92" s="372" t="str">
        <f>[2]!tblÉvénements[[#This Row],[Commentaires]]</f>
        <v>"Intermittent.e et parentalité" prise de parole</v>
      </c>
      <c r="U92" s="55"/>
      <c r="V92" s="55"/>
      <c r="W92" s="55"/>
      <c r="X92" s="55"/>
      <c r="Y92" s="56"/>
      <c r="Z92" s="56"/>
      <c r="AA92" s="56"/>
      <c r="AB92" s="56"/>
      <c r="AC92" s="56"/>
      <c r="AD92" s="56"/>
      <c r="AE92" s="56"/>
      <c r="AF92" s="56"/>
    </row>
    <row r="93" spans="2:32" ht="58" x14ac:dyDescent="0.3">
      <c r="B93" s="42"/>
      <c r="C93" s="382" t="str">
        <f>[2]!tblÉvénements[[#This Row],[Service]]</f>
        <v>ACTION_SOCIALE</v>
      </c>
      <c r="D93" s="368" t="str">
        <f>[2]!tblÉvénements[[#This Row],[Nom événement]]</f>
        <v xml:space="preserve">Semaine prévention santé des artistes </v>
      </c>
      <c r="E93" s="368">
        <f>[2]!tblÉvénements[[#This Row],[Nom association/Sigle]]</f>
        <v>0</v>
      </c>
      <c r="F93" s="368" t="str">
        <f>[2]!tblÉvénements[[#This Row],[Ville]]</f>
        <v xml:space="preserve">lille </v>
      </c>
      <c r="G93" s="368" t="str">
        <f>[2]!tblÉvénements[[#This Row],[Lieu]]</f>
        <v>TOTEM Lille agence France travail intermittents 
Hauts-de-France</v>
      </c>
      <c r="H93" s="368">
        <f>[2]!tblÉvénements[[#This Row],[Nombre de de participants]]</f>
        <v>0</v>
      </c>
      <c r="I93" s="368">
        <f>[2]!tblÉvénements[[#This Row],[Type]]</f>
        <v>0</v>
      </c>
      <c r="J93" s="368" t="str">
        <f>[2]!tblÉvénements[[#This Row],[Présence ]]</f>
        <v>Sarah Minski, Alexandra Baude</v>
      </c>
      <c r="K93" s="369">
        <f>[2]!tblÉvénements[[#This Row],[Date de début]]</f>
        <v>45574</v>
      </c>
      <c r="L93" s="369" t="str">
        <f>IF(ISBLANK(Tableau3[[#This Row],[Date début ]]),"",UPPER(TEXT(Tableau3[[#This Row],[Date début ]],"mmm")))</f>
        <v>OCT</v>
      </c>
      <c r="M93" s="369" t="str">
        <f>IF(ISBLANK(Tableau3[[#This Row],[Date début ]]),"",UPPER(TEXT(Tableau3[[#This Row],[Date début ]],"AAAA")))</f>
        <v>2024</v>
      </c>
      <c r="N93" s="369">
        <f>[2]!tblÉvénements[[#This Row],[Date de fin]]</f>
        <v>45574</v>
      </c>
      <c r="O93" s="369" t="str">
        <f>IF(ISBLANK(Tableau3[[#This Row],[Date de fin]]),"",UPPER(TEXT(Tableau3[[#This Row],[Date de fin]],"mmm")))</f>
        <v>OCT</v>
      </c>
      <c r="P93" s="369" t="str">
        <f>IF(ISBLANK(Tableau3[[#This Row],[Date de fin]]),"",UPPER(TEXT(Tableau3[[#This Row],[Date de fin]],"AAAA")))</f>
        <v>2024</v>
      </c>
      <c r="Q93" s="65">
        <f>[2]!tblÉvénements[[#This Row],[Nbr jours]]</f>
        <v>0</v>
      </c>
      <c r="R93" s="45"/>
      <c r="S93" s="372" t="str">
        <f>[2]!tblÉvénements[[#This Row],[Secteur]]</f>
        <v>Fond de pro</v>
      </c>
      <c r="T93" s="372" t="str">
        <f>[2]!tblÉvénements[[#This Row],[Commentaires]]</f>
        <v>En attente communication TOTEM via leur Facebook</v>
      </c>
      <c r="U93" s="55"/>
      <c r="V93" s="55"/>
      <c r="W93" s="55"/>
      <c r="X93" s="55"/>
      <c r="Y93" s="56"/>
      <c r="Z93" s="56"/>
      <c r="AA93" s="56"/>
      <c r="AB93" s="56"/>
      <c r="AC93" s="56"/>
      <c r="AD93" s="56"/>
      <c r="AE93" s="56"/>
      <c r="AF93" s="56"/>
    </row>
    <row r="94" spans="2:32" ht="29" x14ac:dyDescent="0.3">
      <c r="B94" s="42"/>
      <c r="C94" s="382" t="str">
        <f>[2]!tblÉvénements[[#This Row],[Service]]</f>
        <v>FONDS DE PRO</v>
      </c>
      <c r="D94" s="368" t="str">
        <f>[2]!tblÉvénements[[#This Row],[Nom événement]]</f>
        <v>Présentation Fonds de professionnalisation et retraite pour les intermittents du spectacle</v>
      </c>
      <c r="E94" s="368">
        <f>[2]!tblÉvénements[[#This Row],[Nom association/Sigle]]</f>
        <v>0</v>
      </c>
      <c r="F94" s="368" t="str">
        <f>[2]!tblÉvénements[[#This Row],[Ville]]</f>
        <v>PARIS</v>
      </c>
      <c r="G94" s="368" t="str">
        <f>[2]!tblÉvénements[[#This Row],[Lieu]]</f>
        <v>10 RUE BRANCION 75015</v>
      </c>
      <c r="H94" s="368">
        <f>[2]!tblÉvénements[[#This Row],[Nombre de de participants]]</f>
        <v>0</v>
      </c>
      <c r="I94" s="368" t="str">
        <f>[2]!tblÉvénements[[#This Row],[Type]]</f>
        <v>Rencontres</v>
      </c>
      <c r="J94" s="368">
        <f>[2]!tblÉvénements[[#This Row],[Présence ]]</f>
        <v>0</v>
      </c>
      <c r="K94" s="369">
        <f>[2]!tblÉvénements[[#This Row],[Date de début]]</f>
        <v>45573</v>
      </c>
      <c r="L94" s="369" t="str">
        <f>IF(ISBLANK(Tableau3[[#This Row],[Date début ]]),"",UPPER(TEXT(Tableau3[[#This Row],[Date début ]],"mmm")))</f>
        <v>OCT</v>
      </c>
      <c r="M94" s="369" t="str">
        <f>IF(ISBLANK(Tableau3[[#This Row],[Date début ]]),"",UPPER(TEXT(Tableau3[[#This Row],[Date début ]],"AAAA")))</f>
        <v>2024</v>
      </c>
      <c r="N94" s="369">
        <f>[2]!tblÉvénements[[#This Row],[Date de fin]]</f>
        <v>45573</v>
      </c>
      <c r="O94" s="369" t="str">
        <f>IF(ISBLANK(Tableau3[[#This Row],[Date de fin]]),"",UPPER(TEXT(Tableau3[[#This Row],[Date de fin]],"mmm")))</f>
        <v>OCT</v>
      </c>
      <c r="P94" s="369" t="str">
        <f>IF(ISBLANK(Tableau3[[#This Row],[Date de fin]]),"",UPPER(TEXT(Tableau3[[#This Row],[Date de fin]],"AAAA")))</f>
        <v>2024</v>
      </c>
      <c r="Q94" s="65">
        <f>[2]!tblÉvénements[[#This Row],[Nbr jours]]</f>
        <v>0</v>
      </c>
      <c r="R94" s="45"/>
      <c r="S94" s="13" t="str">
        <f>[2]!tblÉvénements[[#This Row],[Secteur]]</f>
        <v>Tous secteurs</v>
      </c>
      <c r="T94" s="13">
        <f>[2]!tblÉvénements[[#This Row],[Commentaires]]</f>
        <v>0</v>
      </c>
      <c r="U94" s="375"/>
      <c r="V94" s="375"/>
      <c r="W94" s="375"/>
      <c r="X94" s="375"/>
      <c r="Y94" s="376"/>
      <c r="Z94" s="376"/>
      <c r="AA94" s="376"/>
      <c r="AB94" s="376"/>
      <c r="AC94" s="376"/>
      <c r="AD94" s="376"/>
      <c r="AE94" s="376"/>
      <c r="AF94" s="376"/>
    </row>
    <row r="95" spans="2:32" ht="14.5" x14ac:dyDescent="0.3">
      <c r="B95" s="42"/>
      <c r="C95" s="382">
        <f>[2]!tblÉvénements[[#This Row],[Service]]</f>
        <v>0</v>
      </c>
      <c r="D95" s="368" t="str">
        <f>[2]!tblÉvénements[[#This Row],[Nom événement]]</f>
        <v>Festival Plurielles</v>
      </c>
      <c r="E95" s="368">
        <f>[2]!tblÉvénements[[#This Row],[Nom association/Sigle]]</f>
        <v>0</v>
      </c>
      <c r="F95" s="368" t="str">
        <f>[2]!tblÉvénements[[#This Row],[Ville]]</f>
        <v>Compiègne</v>
      </c>
      <c r="G95" s="368">
        <f>[2]!tblÉvénements[[#This Row],[Lieu]]</f>
        <v>0</v>
      </c>
      <c r="H95" s="368">
        <f>[2]!tblÉvénements[[#This Row],[Nombre de de participants]]</f>
        <v>0</v>
      </c>
      <c r="I95" s="368">
        <f>[2]!tblÉvénements[[#This Row],[Type]]</f>
        <v>0</v>
      </c>
      <c r="J95" s="368">
        <f>[2]!tblÉvénements[[#This Row],[Présence ]]</f>
        <v>0</v>
      </c>
      <c r="K95" s="369">
        <f>[2]!tblÉvénements[[#This Row],[Date de début]]</f>
        <v>45573</v>
      </c>
      <c r="L95" s="369" t="str">
        <f>IF(ISBLANK(Tableau3[[#This Row],[Date début ]]),"",UPPER(TEXT(Tableau3[[#This Row],[Date début ]],"mmm")))</f>
        <v>OCT</v>
      </c>
      <c r="M95" s="369" t="str">
        <f>IF(ISBLANK(Tableau3[[#This Row],[Date début ]]),"",UPPER(TEXT(Tableau3[[#This Row],[Date début ]],"AAAA")))</f>
        <v>2024</v>
      </c>
      <c r="N95" s="369">
        <f>[2]!tblÉvénements[[#This Row],[Date de fin]]</f>
        <v>45578</v>
      </c>
      <c r="O95" s="369" t="str">
        <f>IF(ISBLANK(Tableau3[[#This Row],[Date de fin]]),"",UPPER(TEXT(Tableau3[[#This Row],[Date de fin]],"mmm")))</f>
        <v>OCT</v>
      </c>
      <c r="P95" s="369" t="str">
        <f>IF(ISBLANK(Tableau3[[#This Row],[Date de fin]]),"",UPPER(TEXT(Tableau3[[#This Row],[Date de fin]],"AAAA")))</f>
        <v>2024</v>
      </c>
      <c r="Q95" s="65">
        <f>[2]!tblÉvénements[[#This Row],[Nbr jours]]</f>
        <v>5</v>
      </c>
      <c r="R95" s="45"/>
      <c r="S95" s="372" t="str">
        <f>[2]!tblÉvénements[[#This Row],[Secteur]]</f>
        <v>Audiovisuel</v>
      </c>
      <c r="T95" s="372" t="str">
        <f>[2]!tblÉvénements[[#This Row],[Commentaires]]</f>
        <v xml:space="preserve">Visibilité et prise de parole </v>
      </c>
      <c r="U95" s="55"/>
      <c r="V95" s="55"/>
      <c r="W95" s="55"/>
      <c r="X95" s="55"/>
      <c r="Y95" s="56"/>
      <c r="Z95" s="56"/>
      <c r="AA95" s="56"/>
      <c r="AB95" s="56"/>
      <c r="AC95" s="56"/>
      <c r="AD95" s="56"/>
      <c r="AE95" s="56"/>
      <c r="AF95" s="56"/>
    </row>
    <row r="96" spans="2:32" ht="29" x14ac:dyDescent="0.3">
      <c r="B96" s="42"/>
      <c r="C96" s="382">
        <f>[2]!tblÉvénements[[#This Row],[Service]]</f>
        <v>0</v>
      </c>
      <c r="D96" s="368" t="str">
        <f>[2]!tblÉvénements[[#This Row],[Nom événement]]</f>
        <v xml:space="preserve">Remise Prix « Culture Générations » </v>
      </c>
      <c r="E96" s="368">
        <f>[2]!tblÉvénements[[#This Row],[Nom association/Sigle]]</f>
        <v>0</v>
      </c>
      <c r="F96" s="368" t="str">
        <f>[2]!tblÉvénements[[#This Row],[Ville]]</f>
        <v>Paris</v>
      </c>
      <c r="G96" s="368" t="str">
        <f>[2]!tblÉvénements[[#This Row],[Lieu]]</f>
        <v>Fondation Simone et Cino Del Duca</v>
      </c>
      <c r="H96" s="368">
        <f>[2]!tblÉvénements[[#This Row],[Nombre de de participants]]</f>
        <v>0</v>
      </c>
      <c r="I96" s="368">
        <f>[2]!tblÉvénements[[#This Row],[Type]]</f>
        <v>0</v>
      </c>
      <c r="J96" s="368">
        <f>[2]!tblÉvénements[[#This Row],[Présence ]]</f>
        <v>0</v>
      </c>
      <c r="K96" s="369">
        <f>[2]!tblÉvénements[[#This Row],[Date de début]]</f>
        <v>45573</v>
      </c>
      <c r="L96" s="369" t="str">
        <f>IF(ISBLANK(Tableau3[[#This Row],[Date début ]]),"",UPPER(TEXT(Tableau3[[#This Row],[Date début ]],"mmm")))</f>
        <v>OCT</v>
      </c>
      <c r="M96" s="369" t="str">
        <f>IF(ISBLANK(Tableau3[[#This Row],[Date début ]]),"",UPPER(TEXT(Tableau3[[#This Row],[Date début ]],"AAAA")))</f>
        <v>2024</v>
      </c>
      <c r="N96" s="369">
        <f>[2]!tblÉvénements[[#This Row],[Date de fin]]</f>
        <v>45573</v>
      </c>
      <c r="O96" s="369" t="str">
        <f>IF(ISBLANK(Tableau3[[#This Row],[Date de fin]]),"",UPPER(TEXT(Tableau3[[#This Row],[Date de fin]],"mmm")))</f>
        <v>OCT</v>
      </c>
      <c r="P96" s="369" t="str">
        <f>IF(ISBLANK(Tableau3[[#This Row],[Date de fin]]),"",UPPER(TEXT(Tableau3[[#This Row],[Date de fin]],"AAAA")))</f>
        <v>2024</v>
      </c>
      <c r="Q96" s="65">
        <f>[2]!tblÉvénements[[#This Row],[Nbr jours]]</f>
        <v>0</v>
      </c>
      <c r="R96" s="45"/>
      <c r="S96" s="372">
        <f>[2]!tblÉvénements[[#This Row],[Secteur]]</f>
        <v>0</v>
      </c>
      <c r="T96" s="372">
        <f>[2]!tblÉvénements[[#This Row],[Commentaires]]</f>
        <v>0</v>
      </c>
      <c r="U96" s="55"/>
      <c r="V96" s="55"/>
      <c r="W96" s="55"/>
      <c r="X96" s="55"/>
      <c r="Y96" s="56"/>
      <c r="Z96" s="56"/>
      <c r="AA96" s="56"/>
      <c r="AB96" s="56"/>
      <c r="AC96" s="56"/>
      <c r="AD96" s="56"/>
      <c r="AE96" s="56"/>
      <c r="AF96" s="56"/>
    </row>
    <row r="97" spans="2:32" ht="25" x14ac:dyDescent="0.3">
      <c r="B97" s="42"/>
      <c r="C97" s="382" t="str">
        <f>[2]!tblÉvénements[[#This Row],[Service]]</f>
        <v>ACTION_SOCIALE</v>
      </c>
      <c r="D97" s="368" t="str">
        <f>[2]!tblÉvénements[[#This Row],[Nom événement]]</f>
        <v>Bayeux - Formation en zones dangereuses</v>
      </c>
      <c r="E97" s="368">
        <f>[2]!tblÉvénements[[#This Row],[Nom association/Sigle]]</f>
        <v>0</v>
      </c>
      <c r="F97" s="368" t="str">
        <f>[2]!tblÉvénements[[#This Row],[Ville]]</f>
        <v>BAYEUX</v>
      </c>
      <c r="G97" s="368" t="str">
        <f>[2]!tblÉvénements[[#This Row],[Lieu]]</f>
        <v>Bayeux 8H</v>
      </c>
      <c r="H97" s="368">
        <f>[2]!tblÉvénements[[#This Row],[Nombre de de participants]]</f>
        <v>0</v>
      </c>
      <c r="I97" s="368" t="str">
        <f>[2]!tblÉvénements[[#This Row],[Type]]</f>
        <v>Festival</v>
      </c>
      <c r="J97" s="368" t="str">
        <f>[2]!tblÉvénements[[#This Row],[Présence ]]</f>
        <v>Angélique Touenti</v>
      </c>
      <c r="K97" s="369">
        <f>[2]!tblÉvénements[[#This Row],[Date de début]]</f>
        <v>45573</v>
      </c>
      <c r="L97" s="369" t="str">
        <f>IF(ISBLANK(Tableau3[[#This Row],[Date début ]]),"",UPPER(TEXT(Tableau3[[#This Row],[Date début ]],"mmm")))</f>
        <v>OCT</v>
      </c>
      <c r="M97" s="369" t="str">
        <f>IF(ISBLANK(Tableau3[[#This Row],[Date début ]]),"",UPPER(TEXT(Tableau3[[#This Row],[Date début ]],"AAAA")))</f>
        <v>2024</v>
      </c>
      <c r="N97" s="369">
        <f>[2]!tblÉvénements[[#This Row],[Date de fin]]</f>
        <v>45573</v>
      </c>
      <c r="O97" s="369" t="str">
        <f>IF(ISBLANK(Tableau3[[#This Row],[Date de fin]]),"",UPPER(TEXT(Tableau3[[#This Row],[Date de fin]],"mmm")))</f>
        <v>OCT</v>
      </c>
      <c r="P97" s="369" t="str">
        <f>IF(ISBLANK(Tableau3[[#This Row],[Date de fin]]),"",UPPER(TEXT(Tableau3[[#This Row],[Date de fin]],"AAAA")))</f>
        <v>2024</v>
      </c>
      <c r="Q97" s="65">
        <f>[2]!tblÉvénements[[#This Row],[Nbr jours]]</f>
        <v>0</v>
      </c>
      <c r="R97" s="45"/>
      <c r="S97" s="372" t="str">
        <f>[2]!tblÉvénements[[#This Row],[Secteur]]</f>
        <v>Presse</v>
      </c>
      <c r="T97" s="372" t="str">
        <f>[2]!tblÉvénements[[#This Row],[Commentaires]]</f>
        <v>Intervention au 1er jour de la formation zones dangereuses</v>
      </c>
      <c r="U97" s="55"/>
      <c r="V97" s="55"/>
      <c r="W97" s="55"/>
      <c r="X97" s="55"/>
      <c r="Y97" s="56"/>
      <c r="Z97" s="56"/>
      <c r="AA97" s="56"/>
      <c r="AB97" s="56"/>
      <c r="AC97" s="56"/>
      <c r="AD97" s="56"/>
      <c r="AE97" s="56"/>
      <c r="AF97" s="56"/>
    </row>
    <row r="98" spans="2:32" ht="29" x14ac:dyDescent="0.3">
      <c r="B98" s="42"/>
      <c r="C98" s="382" t="str">
        <f>[2]!tblÉvénements[[#This Row],[Service]]</f>
        <v>ACTION_SOCIALE</v>
      </c>
      <c r="D98" s="368" t="str">
        <f>[2]!tblÉvénements[[#This Row],[Nom événement]]</f>
        <v>JNA à DISNEY : permanence AS + Webinaire "Quelles solutions pour les salariés en situation d'aidants"</v>
      </c>
      <c r="E98" s="368">
        <f>[2]!tblÉvénements[[#This Row],[Nom association/Sigle]]</f>
        <v>0</v>
      </c>
      <c r="F98" s="368">
        <f>[2]!tblÉvénements[[#This Row],[Ville]]</f>
        <v>0</v>
      </c>
      <c r="G98" s="368" t="str">
        <f>[2]!tblÉvénements[[#This Row],[Lieu]]</f>
        <v>Visio heure à confirmer</v>
      </c>
      <c r="H98" s="368">
        <f>[2]!tblÉvénements[[#This Row],[Nombre de de participants]]</f>
        <v>0</v>
      </c>
      <c r="I98" s="368">
        <f>[2]!tblÉvénements[[#This Row],[Type]]</f>
        <v>0</v>
      </c>
      <c r="J98" s="368" t="str">
        <f>[2]!tblÉvénements[[#This Row],[Présence ]]</f>
        <v>Julien Da Silva</v>
      </c>
      <c r="K98" s="369">
        <f>[2]!tblÉvénements[[#This Row],[Date de début]]</f>
        <v>45573</v>
      </c>
      <c r="L98" s="369" t="str">
        <f>IF(ISBLANK(Tableau3[[#This Row],[Date début ]]),"",UPPER(TEXT(Tableau3[[#This Row],[Date début ]],"mmm")))</f>
        <v>OCT</v>
      </c>
      <c r="M98" s="369" t="str">
        <f>IF(ISBLANK(Tableau3[[#This Row],[Date début ]]),"",UPPER(TEXT(Tableau3[[#This Row],[Date début ]],"AAAA")))</f>
        <v>2024</v>
      </c>
      <c r="N98" s="369">
        <f>[2]!tblÉvénements[[#This Row],[Date de fin]]</f>
        <v>45573</v>
      </c>
      <c r="O98" s="369" t="str">
        <f>IF(ISBLANK(Tableau3[[#This Row],[Date de fin]]),"",UPPER(TEXT(Tableau3[[#This Row],[Date de fin]],"mmm")))</f>
        <v>OCT</v>
      </c>
      <c r="P98" s="369" t="str">
        <f>IF(ISBLANK(Tableau3[[#This Row],[Date de fin]]),"",UPPER(TEXT(Tableau3[[#This Row],[Date de fin]],"AAAA")))</f>
        <v>2024</v>
      </c>
      <c r="Q98" s="65">
        <f>[2]!tblÉvénements[[#This Row],[Nbr jours]]</f>
        <v>0</v>
      </c>
      <c r="R98" s="45"/>
      <c r="S98" s="372" t="str">
        <f>[2]!tblÉvénements[[#This Row],[Secteur]]</f>
        <v>Prévention Médico-Sociale</v>
      </c>
      <c r="T98" s="372" t="str">
        <f>[2]!tblÉvénements[[#This Row],[Commentaires]]</f>
        <v>Interne RF</v>
      </c>
      <c r="U98" s="55"/>
      <c r="V98" s="55"/>
      <c r="W98" s="55"/>
      <c r="X98" s="55"/>
      <c r="Y98" s="56"/>
      <c r="Z98" s="56"/>
      <c r="AA98" s="56"/>
      <c r="AB98" s="56"/>
      <c r="AC98" s="56"/>
      <c r="AD98" s="56"/>
      <c r="AE98" s="56"/>
      <c r="AF98" s="56"/>
    </row>
    <row r="99" spans="2:32" ht="37.5" x14ac:dyDescent="0.3">
      <c r="B99" s="42"/>
      <c r="C99" s="382" t="str">
        <f>[2]!tblÉvénements[[#This Row],[Service]]</f>
        <v>ACTION_SOCIALE</v>
      </c>
      <c r="D99" s="368" t="str">
        <f>[2]!tblÉvénements[[#This Row],[Nom événement]]</f>
        <v>Webinaire "Quelles aides pour les proches aidants ? "</v>
      </c>
      <c r="E99" s="368">
        <f>[2]!tblÉvénements[[#This Row],[Nom association/Sigle]]</f>
        <v>0</v>
      </c>
      <c r="F99" s="368" t="str">
        <f>[2]!tblÉvénements[[#This Row],[Ville]]</f>
        <v xml:space="preserve">Vanves </v>
      </c>
      <c r="G99" s="368" t="str">
        <f>[2]!tblÉvénements[[#This Row],[Lieu]]</f>
        <v>Vanves/visio</v>
      </c>
      <c r="H99" s="368">
        <f>[2]!tblÉvénements[[#This Row],[Nombre de de participants]]</f>
        <v>0</v>
      </c>
      <c r="I99" s="368">
        <f>[2]!tblÉvénements[[#This Row],[Type]]</f>
        <v>0</v>
      </c>
      <c r="J99" s="368" t="str">
        <f>[2]!tblÉvénements[[#This Row],[Présence ]]</f>
        <v>Julien Da Silva</v>
      </c>
      <c r="K99" s="369">
        <f>[2]!tblÉvénements[[#This Row],[Date de début]]</f>
        <v>45573</v>
      </c>
      <c r="L99" s="369" t="str">
        <f>IF(ISBLANK(Tableau3[[#This Row],[Date début ]]),"",UPPER(TEXT(Tableau3[[#This Row],[Date début ]],"mmm")))</f>
        <v>OCT</v>
      </c>
      <c r="M99" s="369" t="str">
        <f>IF(ISBLANK(Tableau3[[#This Row],[Date début ]]),"",UPPER(TEXT(Tableau3[[#This Row],[Date début ]],"AAAA")))</f>
        <v>2024</v>
      </c>
      <c r="N99" s="369">
        <f>[2]!tblÉvénements[[#This Row],[Date de fin]]</f>
        <v>45573</v>
      </c>
      <c r="O99" s="369" t="str">
        <f>IF(ISBLANK(Tableau3[[#This Row],[Date de fin]]),"",UPPER(TEXT(Tableau3[[#This Row],[Date de fin]],"mmm")))</f>
        <v>OCT</v>
      </c>
      <c r="P99" s="369" t="str">
        <f>IF(ISBLANK(Tableau3[[#This Row],[Date de fin]]),"",UPPER(TEXT(Tableau3[[#This Row],[Date de fin]],"AAAA")))</f>
        <v>2024</v>
      </c>
      <c r="Q99" s="65">
        <f>[2]!tblÉvénements[[#This Row],[Nbr jours]]</f>
        <v>0</v>
      </c>
      <c r="R99" s="45"/>
      <c r="S99" s="372" t="str">
        <f>[2]!tblÉvénements[[#This Row],[Secteur]]</f>
        <v>Prévention Médico-Sociale</v>
      </c>
      <c r="T99" s="372" t="str">
        <f>[2]!tblÉvénements[[#This Row],[Commentaires]]</f>
        <v>thématique semestrielle/ réseaux sociaux/Newsletters permanent &amp; pigiste &amp; intermittent</v>
      </c>
      <c r="U99" s="55"/>
      <c r="V99" s="55"/>
      <c r="W99" s="55"/>
      <c r="X99" s="55"/>
      <c r="Y99" s="56"/>
      <c r="Z99" s="56"/>
      <c r="AA99" s="56"/>
      <c r="AB99" s="56"/>
      <c r="AC99" s="56"/>
      <c r="AD99" s="56"/>
      <c r="AE99" s="56"/>
      <c r="AF99" s="56"/>
    </row>
    <row r="100" spans="2:32" ht="29" x14ac:dyDescent="0.3">
      <c r="B100" s="42"/>
      <c r="C100" s="382" t="str">
        <f>[2]!tblÉvénements[[#This Row],[Service]]</f>
        <v>ACTION_SOCIALE</v>
      </c>
      <c r="D100" s="368" t="str">
        <f>[2]!tblÉvénements[[#This Row],[Nom événement]]</f>
        <v>Atelier "Changement climatique : quels impacts sur l’environnement et notre santé ?"</v>
      </c>
      <c r="E100" s="368">
        <f>[2]!tblÉvénements[[#This Row],[Nom association/Sigle]]</f>
        <v>0</v>
      </c>
      <c r="F100" s="368" t="str">
        <f>[2]!tblÉvénements[[#This Row],[Ville]]</f>
        <v xml:space="preserve">Vanves </v>
      </c>
      <c r="G100" s="368" t="str">
        <f>[2]!tblÉvénements[[#This Row],[Lieu]]</f>
        <v>Vanves &amp; visio 14h00 - 16h00</v>
      </c>
      <c r="H100" s="368">
        <f>[2]!tblÉvénements[[#This Row],[Nombre de de participants]]</f>
        <v>0</v>
      </c>
      <c r="I100" s="368">
        <f>[2]!tblÉvénements[[#This Row],[Type]]</f>
        <v>0</v>
      </c>
      <c r="J100" s="368" t="str">
        <f>[2]!tblÉvénements[[#This Row],[Présence ]]</f>
        <v>Nora Taieb</v>
      </c>
      <c r="K100" s="369">
        <f>[2]!tblÉvénements[[#This Row],[Date de début]]</f>
        <v>45573</v>
      </c>
      <c r="L100" s="369" t="str">
        <f>IF(ISBLANK(Tableau3[[#This Row],[Date début ]]),"",UPPER(TEXT(Tableau3[[#This Row],[Date début ]],"mmm")))</f>
        <v>OCT</v>
      </c>
      <c r="M100" s="369" t="str">
        <f>IF(ISBLANK(Tableau3[[#This Row],[Date début ]]),"",UPPER(TEXT(Tableau3[[#This Row],[Date début ]],"AAAA")))</f>
        <v>2024</v>
      </c>
      <c r="N100" s="369">
        <f>[2]!tblÉvénements[[#This Row],[Date de fin]]</f>
        <v>45573</v>
      </c>
      <c r="O100" s="369" t="str">
        <f>IF(ISBLANK(Tableau3[[#This Row],[Date de fin]]),"",UPPER(TEXT(Tableau3[[#This Row],[Date de fin]],"mmm")))</f>
        <v>OCT</v>
      </c>
      <c r="P100" s="369" t="str">
        <f>IF(ISBLANK(Tableau3[[#This Row],[Date de fin]]),"",UPPER(TEXT(Tableau3[[#This Row],[Date de fin]],"AAAA")))</f>
        <v>2024</v>
      </c>
      <c r="Q100" s="65">
        <f>[2]!tblÉvénements[[#This Row],[Nbr jours]]</f>
        <v>0</v>
      </c>
      <c r="R100" s="45"/>
      <c r="S100" s="372" t="str">
        <f>[2]!tblÉvénements[[#This Row],[Secteur]]</f>
        <v>Prévention Médico-Sociale</v>
      </c>
      <c r="T100" s="372" t="str">
        <f>[2]!tblÉvénements[[#This Row],[Commentaires]]</f>
        <v>Audiens Attitude</v>
      </c>
      <c r="U100" s="55"/>
      <c r="V100" s="55"/>
      <c r="W100" s="55"/>
      <c r="X100" s="55"/>
      <c r="Y100" s="56"/>
      <c r="Z100" s="56"/>
      <c r="AA100" s="56"/>
      <c r="AB100" s="56"/>
      <c r="AC100" s="56"/>
      <c r="AD100" s="56"/>
      <c r="AE100" s="56"/>
      <c r="AF100" s="56"/>
    </row>
    <row r="101" spans="2:32" ht="29" x14ac:dyDescent="0.3">
      <c r="B101" s="42"/>
      <c r="C101" s="382" t="str">
        <f>[2]!tblÉvénements[[#This Row],[Service]]</f>
        <v>ACTION_SOCIALE</v>
      </c>
      <c r="D101" s="368" t="str">
        <f>[2]!tblÉvénements[[#This Row],[Nom événement]]</f>
        <v>webconference RI d'information FPS 14h/15h</v>
      </c>
      <c r="E101" s="368">
        <f>[2]!tblÉvénements[[#This Row],[Nom association/Sigle]]</f>
        <v>0</v>
      </c>
      <c r="F101" s="368">
        <f>[2]!tblÉvénements[[#This Row],[Ville]]</f>
        <v>0</v>
      </c>
      <c r="G101" s="368" t="str">
        <f>[2]!tblÉvénements[[#This Row],[Lieu]]</f>
        <v>webconference 14h/15h</v>
      </c>
      <c r="H101" s="368">
        <f>[2]!tblÉvénements[[#This Row],[Nombre de de participants]]</f>
        <v>0</v>
      </c>
      <c r="I101" s="368">
        <f>[2]!tblÉvénements[[#This Row],[Type]]</f>
        <v>0</v>
      </c>
      <c r="J101" s="368" t="str">
        <f>[2]!tblÉvénements[[#This Row],[Présence ]]</f>
        <v>Sarah Minski</v>
      </c>
      <c r="K101" s="369">
        <f>[2]!tblÉvénements[[#This Row],[Date de début]]</f>
        <v>45573</v>
      </c>
      <c r="L101" s="369" t="str">
        <f>IF(ISBLANK(Tableau3[[#This Row],[Date début ]]),"",UPPER(TEXT(Tableau3[[#This Row],[Date début ]],"mmm")))</f>
        <v>OCT</v>
      </c>
      <c r="M101" s="369" t="str">
        <f>IF(ISBLANK(Tableau3[[#This Row],[Date début ]]),"",UPPER(TEXT(Tableau3[[#This Row],[Date début ]],"AAAA")))</f>
        <v>2024</v>
      </c>
      <c r="N101" s="369">
        <f>[2]!tblÉvénements[[#This Row],[Date de fin]]</f>
        <v>45573</v>
      </c>
      <c r="O101" s="369" t="str">
        <f>IF(ISBLANK(Tableau3[[#This Row],[Date de fin]]),"",UPPER(TEXT(Tableau3[[#This Row],[Date de fin]],"mmm")))</f>
        <v>OCT</v>
      </c>
      <c r="P101" s="369" t="str">
        <f>IF(ISBLANK(Tableau3[[#This Row],[Date de fin]]),"",UPPER(TEXT(Tableau3[[#This Row],[Date de fin]],"AAAA")))</f>
        <v>2024</v>
      </c>
      <c r="Q101" s="65">
        <f>[2]!tblÉvénements[[#This Row],[Nbr jours]]</f>
        <v>0</v>
      </c>
      <c r="R101" s="45"/>
      <c r="S101" s="372" t="str">
        <f>[2]!tblÉvénements[[#This Row],[Secteur]]</f>
        <v>FPS</v>
      </c>
      <c r="T101" s="372" t="str">
        <f>[2]!tblÉvénements[[#This Row],[Commentaires]]</f>
        <v>Réseaux sociaux/ thématique semestrielle</v>
      </c>
      <c r="U101" s="55"/>
      <c r="V101" s="55"/>
      <c r="W101" s="55"/>
      <c r="X101" s="55"/>
      <c r="Y101" s="56"/>
      <c r="Z101" s="56"/>
      <c r="AA101" s="56"/>
      <c r="AB101" s="56"/>
      <c r="AC101" s="56"/>
      <c r="AD101" s="56"/>
      <c r="AE101" s="56"/>
      <c r="AF101" s="56"/>
    </row>
    <row r="102" spans="2:32" ht="25" x14ac:dyDescent="0.3">
      <c r="B102" s="42"/>
      <c r="C102" s="382" t="str">
        <f>[2]!tblÉvénements[[#This Row],[Service]]</f>
        <v>ACTION_SOCIALE</v>
      </c>
      <c r="D102" s="368" t="str">
        <f>[2]!tblÉvénements[[#This Row],[Nom événement]]</f>
        <v>Séminaire " la retraite, un projet de vie"</v>
      </c>
      <c r="E102" s="368">
        <f>[2]!tblÉvénements[[#This Row],[Nom association/Sigle]]</f>
        <v>0</v>
      </c>
      <c r="F102" s="368" t="str">
        <f>[2]!tblÉvénements[[#This Row],[Ville]]</f>
        <v xml:space="preserve">Vanves </v>
      </c>
      <c r="G102" s="368" t="str">
        <f>[2]!tblÉvénements[[#This Row],[Lieu]]</f>
        <v>Vanves/siège Audiens</v>
      </c>
      <c r="H102" s="368">
        <f>[2]!tblÉvénements[[#This Row],[Nombre de de participants]]</f>
        <v>0</v>
      </c>
      <c r="I102" s="368">
        <f>[2]!tblÉvénements[[#This Row],[Type]]</f>
        <v>0</v>
      </c>
      <c r="J102" s="368" t="str">
        <f>[2]!tblÉvénements[[#This Row],[Présence ]]</f>
        <v>Miriam Chao</v>
      </c>
      <c r="K102" s="369">
        <f>[2]!tblÉvénements[[#This Row],[Date de début]]</f>
        <v>45573</v>
      </c>
      <c r="L102" s="369" t="str">
        <f>IF(ISBLANK(Tableau3[[#This Row],[Date début ]]),"",UPPER(TEXT(Tableau3[[#This Row],[Date début ]],"mmm")))</f>
        <v>OCT</v>
      </c>
      <c r="M102" s="369" t="str">
        <f>IF(ISBLANK(Tableau3[[#This Row],[Date début ]]),"",UPPER(TEXT(Tableau3[[#This Row],[Date début ]],"AAAA")))</f>
        <v>2024</v>
      </c>
      <c r="N102" s="369">
        <f>[2]!tblÉvénements[[#This Row],[Date de fin]]</f>
        <v>45574</v>
      </c>
      <c r="O102" s="369" t="str">
        <f>IF(ISBLANK(Tableau3[[#This Row],[Date de fin]]),"",UPPER(TEXT(Tableau3[[#This Row],[Date de fin]],"mmm")))</f>
        <v>OCT</v>
      </c>
      <c r="P102" s="369" t="str">
        <f>IF(ISBLANK(Tableau3[[#This Row],[Date de fin]]),"",UPPER(TEXT(Tableau3[[#This Row],[Date de fin]],"AAAA")))</f>
        <v>2024</v>
      </c>
      <c r="Q102" s="65">
        <f>[2]!tblÉvénements[[#This Row],[Nbr jours]]</f>
        <v>1</v>
      </c>
      <c r="R102" s="45"/>
      <c r="S102" s="372" t="str">
        <f>[2]!tblÉvénements[[#This Row],[Secteur]]</f>
        <v>Prévention Médico-Sociale</v>
      </c>
      <c r="T102" s="372" t="str">
        <f>[2]!tblÉvénements[[#This Row],[Commentaires]]</f>
        <v>mailing dédié/ Newsletters retraités/ réseaux sociaux</v>
      </c>
      <c r="U102" s="55"/>
      <c r="V102" s="55"/>
      <c r="W102" s="55"/>
      <c r="X102" s="55"/>
      <c r="Y102" s="56"/>
      <c r="Z102" s="56"/>
      <c r="AA102" s="56"/>
      <c r="AB102" s="56"/>
      <c r="AC102" s="56"/>
      <c r="AD102" s="56"/>
      <c r="AE102" s="56"/>
      <c r="AF102" s="56"/>
    </row>
    <row r="103" spans="2:32" ht="29" x14ac:dyDescent="0.3">
      <c r="B103" s="42"/>
      <c r="C103" s="382" t="str">
        <f>[2]!tblÉvénements[[#This Row],[Service]]</f>
        <v>ACTION_SOCIALE</v>
      </c>
      <c r="D103" s="368" t="str">
        <f>[2]!tblÉvénements[[#This Row],[Nom événement]]</f>
        <v xml:space="preserve">Présentation  Fonds de professionnalisation et la retraite pour les intermittents du spectacle </v>
      </c>
      <c r="E103" s="368">
        <f>[2]!tblÉvénements[[#This Row],[Nom association/Sigle]]</f>
        <v>0</v>
      </c>
      <c r="F103" s="368">
        <f>[2]!tblÉvénements[[#This Row],[Ville]]</f>
        <v>0</v>
      </c>
      <c r="G103" s="368" t="str">
        <f>[2]!tblÉvénements[[#This Row],[Lieu]]</f>
        <v>France TRAVAIL ARTISTES</v>
      </c>
      <c r="H103" s="368">
        <f>[2]!tblÉvénements[[#This Row],[Nombre de de participants]]</f>
        <v>0</v>
      </c>
      <c r="I103" s="368">
        <f>[2]!tblÉvénements[[#This Row],[Type]]</f>
        <v>0</v>
      </c>
      <c r="J103" s="368" t="str">
        <f>[2]!tblÉvénements[[#This Row],[Présence ]]</f>
        <v>Sylvie Hericher</v>
      </c>
      <c r="K103" s="369">
        <f>[2]!tblÉvénements[[#This Row],[Date de début]]</f>
        <v>45573</v>
      </c>
      <c r="L103" s="369" t="str">
        <f>IF(ISBLANK(Tableau3[[#This Row],[Date début ]]),"",UPPER(TEXT(Tableau3[[#This Row],[Date début ]],"mmm")))</f>
        <v>OCT</v>
      </c>
      <c r="M103" s="369" t="str">
        <f>IF(ISBLANK(Tableau3[[#This Row],[Date début ]]),"",UPPER(TEXT(Tableau3[[#This Row],[Date début ]],"AAAA")))</f>
        <v>2024</v>
      </c>
      <c r="N103" s="369">
        <f>[2]!tblÉvénements[[#This Row],[Date de fin]]</f>
        <v>45573</v>
      </c>
      <c r="O103" s="369" t="str">
        <f>IF(ISBLANK(Tableau3[[#This Row],[Date de fin]]),"",UPPER(TEXT(Tableau3[[#This Row],[Date de fin]],"mmm")))</f>
        <v>OCT</v>
      </c>
      <c r="P103" s="369" t="str">
        <f>IF(ISBLANK(Tableau3[[#This Row],[Date de fin]]),"",UPPER(TEXT(Tableau3[[#This Row],[Date de fin]],"AAAA")))</f>
        <v>2024</v>
      </c>
      <c r="Q103" s="65">
        <f>[2]!tblÉvénements[[#This Row],[Nbr jours]]</f>
        <v>0</v>
      </c>
      <c r="R103" s="45"/>
      <c r="S103" s="372" t="str">
        <f>[2]!tblÉvénements[[#This Row],[Secteur]]</f>
        <v>FPS</v>
      </c>
      <c r="T103" s="372" t="str">
        <f>[2]!tblÉvénements[[#This Row],[Commentaires]]</f>
        <v>Communication France TRAVAIL</v>
      </c>
      <c r="U103" s="55"/>
      <c r="V103" s="55"/>
      <c r="W103" s="55"/>
      <c r="X103" s="55"/>
      <c r="Y103" s="56"/>
      <c r="Z103" s="56"/>
      <c r="AA103" s="56"/>
      <c r="AB103" s="56"/>
      <c r="AC103" s="56"/>
      <c r="AD103" s="56"/>
      <c r="AE103" s="56"/>
      <c r="AF103" s="56"/>
    </row>
    <row r="104" spans="2:32" ht="29" x14ac:dyDescent="0.3">
      <c r="B104" s="42"/>
      <c r="C104" s="382" t="str">
        <f>[2]!tblÉvénements[[#This Row],[Service]]</f>
        <v>ACTION_SOCIALE</v>
      </c>
      <c r="D104" s="368" t="str">
        <f>[2]!tblÉvénements[[#This Row],[Nom événement]]</f>
        <v>Atelier théâtre aidants</v>
      </c>
      <c r="E104" s="368">
        <f>[2]!tblÉvénements[[#This Row],[Nom association/Sigle]]</f>
        <v>0</v>
      </c>
      <c r="F104" s="368" t="str">
        <f>[2]!tblÉvénements[[#This Row],[Ville]]</f>
        <v>Paris</v>
      </c>
      <c r="G104" s="368" t="str">
        <f>[2]!tblÉvénements[[#This Row],[Lieu]]</f>
        <v>8 rue de Phalsbourg 75017 Paris</v>
      </c>
      <c r="H104" s="368">
        <f>[2]!tblÉvénements[[#This Row],[Nombre de de participants]]</f>
        <v>0</v>
      </c>
      <c r="I104" s="368">
        <f>[2]!tblÉvénements[[#This Row],[Type]]</f>
        <v>0</v>
      </c>
      <c r="J104" s="368" t="str">
        <f>[2]!tblÉvénements[[#This Row],[Présence ]]</f>
        <v>Sandrine Delgrange</v>
      </c>
      <c r="K104" s="369">
        <f>[2]!tblÉvénements[[#This Row],[Date de début]]</f>
        <v>45570</v>
      </c>
      <c r="L104" s="369" t="str">
        <f>IF(ISBLANK(Tableau3[[#This Row],[Date début ]]),"",UPPER(TEXT(Tableau3[[#This Row],[Date début ]],"mmm")))</f>
        <v>OCT</v>
      </c>
      <c r="M104" s="369" t="str">
        <f>IF(ISBLANK(Tableau3[[#This Row],[Date début ]]),"",UPPER(TEXT(Tableau3[[#This Row],[Date début ]],"AAAA")))</f>
        <v>2024</v>
      </c>
      <c r="N104" s="369">
        <f>[2]!tblÉvénements[[#This Row],[Date de fin]]</f>
        <v>45577</v>
      </c>
      <c r="O104" s="369" t="str">
        <f>IF(ISBLANK(Tableau3[[#This Row],[Date de fin]]),"",UPPER(TEXT(Tableau3[[#This Row],[Date de fin]],"mmm")))</f>
        <v>OCT</v>
      </c>
      <c r="P104" s="369" t="str">
        <f>IF(ISBLANK(Tableau3[[#This Row],[Date de fin]]),"",UPPER(TEXT(Tableau3[[#This Row],[Date de fin]],"AAAA")))</f>
        <v>2024</v>
      </c>
      <c r="Q104" s="65">
        <f>[2]!tblÉvénements[[#This Row],[Nbr jours]]</f>
        <v>7</v>
      </c>
      <c r="R104" s="45"/>
      <c r="S104" s="13" t="str">
        <f>[2]!tblÉvénements[[#This Row],[Secteur]]</f>
        <v>Prévention Médico-Sociale</v>
      </c>
      <c r="T104" s="13">
        <f>[2]!tblÉvénements[[#This Row],[Commentaires]]</f>
        <v>0</v>
      </c>
      <c r="U104" s="375"/>
      <c r="V104" s="375"/>
      <c r="W104" s="375"/>
      <c r="X104" s="375"/>
      <c r="Y104" s="376"/>
      <c r="Z104" s="376"/>
      <c r="AA104" s="376"/>
      <c r="AB104" s="376"/>
      <c r="AC104" s="376"/>
      <c r="AD104" s="376"/>
      <c r="AE104" s="376"/>
      <c r="AF104" s="376"/>
    </row>
    <row r="105" spans="2:32" ht="29" x14ac:dyDescent="0.3">
      <c r="B105" s="42"/>
      <c r="C105" s="382" t="str">
        <f>[2]!tblÉvénements[[#This Row],[Service]]</f>
        <v>ACTION_SOCIALE</v>
      </c>
      <c r="D105" s="368" t="str">
        <f>[2]!tblÉvénements[[#This Row],[Nom événement]]</f>
        <v>WEB CONFERENCE MALADIE HANDICAP ET EMPLOI</v>
      </c>
      <c r="E105" s="368">
        <f>[2]!tblÉvénements[[#This Row],[Nom association/Sigle]]</f>
        <v>0</v>
      </c>
      <c r="F105" s="368">
        <f>[2]!tblÉvénements[[#This Row],[Ville]]</f>
        <v>0</v>
      </c>
      <c r="G105" s="368" t="str">
        <f>[2]!tblÉvénements[[#This Row],[Lieu]]</f>
        <v>webconference 14h/15h</v>
      </c>
      <c r="H105" s="368">
        <f>[2]!tblÉvénements[[#This Row],[Nombre de de participants]]</f>
        <v>0</v>
      </c>
      <c r="I105" s="368">
        <f>[2]!tblÉvénements[[#This Row],[Type]]</f>
        <v>0</v>
      </c>
      <c r="J105" s="368" t="str">
        <f>[2]!tblÉvénements[[#This Row],[Présence ]]</f>
        <v>Sarah Minski</v>
      </c>
      <c r="K105" s="369">
        <f>[2]!tblÉvénements[[#This Row],[Date de début]]</f>
        <v>45569</v>
      </c>
      <c r="L105" s="369" t="str">
        <f>IF(ISBLANK(Tableau3[[#This Row],[Date début ]]),"",UPPER(TEXT(Tableau3[[#This Row],[Date début ]],"mmm")))</f>
        <v>OCT</v>
      </c>
      <c r="M105" s="369" t="str">
        <f>IF(ISBLANK(Tableau3[[#This Row],[Date début ]]),"",UPPER(TEXT(Tableau3[[#This Row],[Date début ]],"AAAA")))</f>
        <v>2024</v>
      </c>
      <c r="N105" s="369">
        <f>[2]!tblÉvénements[[#This Row],[Date de fin]]</f>
        <v>45569</v>
      </c>
      <c r="O105" s="369" t="str">
        <f>IF(ISBLANK(Tableau3[[#This Row],[Date de fin]]),"",UPPER(TEXT(Tableau3[[#This Row],[Date de fin]],"mmm")))</f>
        <v>OCT</v>
      </c>
      <c r="P105" s="369" t="str">
        <f>IF(ISBLANK(Tableau3[[#This Row],[Date de fin]]),"",UPPER(TEXT(Tableau3[[#This Row],[Date de fin]],"AAAA")))</f>
        <v>2024</v>
      </c>
      <c r="Q105" s="65">
        <f>[2]!tblÉvénements[[#This Row],[Nbr jours]]</f>
        <v>0</v>
      </c>
      <c r="R105" s="45"/>
      <c r="S105" s="13" t="str">
        <f>[2]!tblÉvénements[[#This Row],[Secteur]]</f>
        <v>Mission Handicap</v>
      </c>
      <c r="T105" s="13" t="str">
        <f>[2]!tblÉvénements[[#This Row],[Commentaires]]</f>
        <v>Réseaux sociaux/ thématique semestrielle/site mission Handicap</v>
      </c>
      <c r="U105" s="375"/>
      <c r="V105" s="375"/>
      <c r="W105" s="375"/>
      <c r="X105" s="375"/>
      <c r="Y105" s="376"/>
      <c r="Z105" s="376"/>
      <c r="AA105" s="376"/>
      <c r="AB105" s="376"/>
      <c r="AC105" s="376"/>
      <c r="AD105" s="376"/>
      <c r="AE105" s="376"/>
      <c r="AF105" s="376"/>
    </row>
    <row r="106" spans="2:32" ht="14.5" x14ac:dyDescent="0.3">
      <c r="B106" s="42"/>
      <c r="C106" s="382" t="str">
        <f>[2]!tblÉvénements[[#This Row],[Service]]</f>
        <v>ACTION_SOCIALE</v>
      </c>
      <c r="D106" s="368" t="str">
        <f>[2]!tblÉvénements[[#This Row],[Nom événement]]</f>
        <v>Atelier "Improvisation théâtrale"</v>
      </c>
      <c r="E106" s="368">
        <f>[2]!tblÉvénements[[#This Row],[Nom association/Sigle]]</f>
        <v>0</v>
      </c>
      <c r="F106" s="368" t="str">
        <f>[2]!tblÉvénements[[#This Row],[Ville]]</f>
        <v xml:space="preserve">Vanves </v>
      </c>
      <c r="G106" s="368" t="str">
        <f>[2]!tblÉvénements[[#This Row],[Lieu]]</f>
        <v>Vanves 14h00 - 16h00</v>
      </c>
      <c r="H106" s="368">
        <f>[2]!tblÉvénements[[#This Row],[Nombre de de participants]]</f>
        <v>0</v>
      </c>
      <c r="I106" s="368">
        <f>[2]!tblÉvénements[[#This Row],[Type]]</f>
        <v>0</v>
      </c>
      <c r="J106" s="368" t="str">
        <f>[2]!tblÉvénements[[#This Row],[Présence ]]</f>
        <v>Nora Taieb</v>
      </c>
      <c r="K106" s="369">
        <f>[2]!tblÉvénements[[#This Row],[Date de début]]</f>
        <v>45569</v>
      </c>
      <c r="L106" s="369" t="str">
        <f>IF(ISBLANK(Tableau3[[#This Row],[Date début ]]),"",UPPER(TEXT(Tableau3[[#This Row],[Date début ]],"mmm")))</f>
        <v>OCT</v>
      </c>
      <c r="M106" s="369" t="str">
        <f>IF(ISBLANK(Tableau3[[#This Row],[Date début ]]),"",UPPER(TEXT(Tableau3[[#This Row],[Date début ]],"AAAA")))</f>
        <v>2024</v>
      </c>
      <c r="N106" s="369">
        <f>[2]!tblÉvénements[[#This Row],[Date de fin]]</f>
        <v>45569</v>
      </c>
      <c r="O106" s="369" t="str">
        <f>IF(ISBLANK(Tableau3[[#This Row],[Date de fin]]),"",UPPER(TEXT(Tableau3[[#This Row],[Date de fin]],"mmm")))</f>
        <v>OCT</v>
      </c>
      <c r="P106" s="369" t="str">
        <f>IF(ISBLANK(Tableau3[[#This Row],[Date de fin]]),"",UPPER(TEXT(Tableau3[[#This Row],[Date de fin]],"AAAA")))</f>
        <v>2024</v>
      </c>
      <c r="Q106" s="65">
        <f>[2]!tblÉvénements[[#This Row],[Nbr jours]]</f>
        <v>0</v>
      </c>
      <c r="R106" s="45"/>
      <c r="S106" s="372" t="str">
        <f>[2]!tblÉvénements[[#This Row],[Secteur]]</f>
        <v>Prévention Médico-Sociale</v>
      </c>
      <c r="T106" s="372" t="str">
        <f>[2]!tblÉvénements[[#This Row],[Commentaires]]</f>
        <v>Audiens Attitude</v>
      </c>
      <c r="U106" s="55"/>
      <c r="V106" s="55"/>
      <c r="W106" s="55"/>
      <c r="X106" s="55"/>
      <c r="Y106" s="56"/>
      <c r="Z106" s="56"/>
      <c r="AA106" s="56"/>
      <c r="AB106" s="56"/>
      <c r="AC106" s="56"/>
      <c r="AD106" s="56"/>
      <c r="AE106" s="56"/>
      <c r="AF106" s="56"/>
    </row>
    <row r="107" spans="2:32" ht="14.5" x14ac:dyDescent="0.3">
      <c r="B107" s="42">
        <f>'2. Termes '!H249</f>
        <v>0</v>
      </c>
      <c r="C107" s="382">
        <f>[2]!tblÉvénements[[#This Row],[Service]]</f>
        <v>0</v>
      </c>
      <c r="D107" s="368" t="str">
        <f>[2]!tblÉvénements[[#This Row],[Nom événement]]</f>
        <v>Remise du Prix Blù, Jean-Marc Roberts</v>
      </c>
      <c r="E107" s="368">
        <f>[2]!tblÉvénements[[#This Row],[Nom association/Sigle]]</f>
        <v>0</v>
      </c>
      <c r="F107" s="368" t="str">
        <f>[2]!tblÉvénements[[#This Row],[Ville]]</f>
        <v>Paris</v>
      </c>
      <c r="G107" s="368" t="str">
        <f>[2]!tblÉvénements[[#This Row],[Lieu]]</f>
        <v>A déterminer</v>
      </c>
      <c r="H107" s="368">
        <f>[2]!tblÉvénements[[#This Row],[Nombre de de participants]]</f>
        <v>0</v>
      </c>
      <c r="I107" s="368">
        <f>[2]!tblÉvénements[[#This Row],[Type]]</f>
        <v>0</v>
      </c>
      <c r="J107" s="368">
        <f>[2]!tblÉvénements[[#This Row],[Présence ]]</f>
        <v>0</v>
      </c>
      <c r="K107" s="369">
        <f>[2]!tblÉvénements[[#This Row],[Date de début]]</f>
        <v>45567</v>
      </c>
      <c r="L107" s="369" t="str">
        <f>IF(ISBLANK(Tableau3[[#This Row],[Date début ]]),"",UPPER(TEXT(Tableau3[[#This Row],[Date début ]],"mmm")))</f>
        <v>OCT</v>
      </c>
      <c r="M107" s="369" t="str">
        <f>IF(ISBLANK(Tableau3[[#This Row],[Date début ]]),"",UPPER(TEXT(Tableau3[[#This Row],[Date début ]],"AAAA")))</f>
        <v>2024</v>
      </c>
      <c r="N107" s="369">
        <f>[2]!tblÉvénements[[#This Row],[Date de fin]]</f>
        <v>45567</v>
      </c>
      <c r="O107" s="369" t="str">
        <f>IF(ISBLANK(Tableau3[[#This Row],[Date de fin]]),"",UPPER(TEXT(Tableau3[[#This Row],[Date de fin]],"mmm")))</f>
        <v>OCT</v>
      </c>
      <c r="P107" s="369" t="str">
        <f>IF(ISBLANK(Tableau3[[#This Row],[Date de fin]]),"",UPPER(TEXT(Tableau3[[#This Row],[Date de fin]],"AAAA")))</f>
        <v>2024</v>
      </c>
      <c r="Q107" s="65">
        <f>[2]!tblÉvénements[[#This Row],[Nbr jours]]</f>
        <v>0</v>
      </c>
      <c r="S107" s="49" t="str">
        <f>[2]!tblÉvénements[[#This Row],[Secteur]]</f>
        <v>Presse</v>
      </c>
      <c r="T107" s="49" t="str">
        <f>[2]!tblÉvénements[[#This Row],[Commentaires]]</f>
        <v>Visibilité et prises de parole</v>
      </c>
    </row>
    <row r="108" spans="2:32" ht="29" x14ac:dyDescent="0.3">
      <c r="B108" s="42">
        <f>'2. Termes '!H250</f>
        <v>0</v>
      </c>
      <c r="C108" s="382" t="str">
        <f>[2]!tblÉvénements[[#This Row],[Service]]</f>
        <v>BRANCHES</v>
      </c>
      <c r="D108" s="368" t="str">
        <f>[2]!tblÉvénements[[#This Row],[Nom événement]]</f>
        <v xml:space="preserve">séminaire SELD </v>
      </c>
      <c r="E108" s="368" t="str">
        <f>[2]!tblÉvénements[[#This Row],[Nom association/Sigle]]</f>
        <v>FCCS CFE-CGC Fédération de la culture, de la communication et du spectacle</v>
      </c>
      <c r="F108" s="368" t="str">
        <f>[2]!tblÉvénements[[#This Row],[Ville]]</f>
        <v>Bordeaux</v>
      </c>
      <c r="G108" s="368">
        <f>[2]!tblÉvénements[[#This Row],[Lieu]]</f>
        <v>0</v>
      </c>
      <c r="H108" s="368">
        <f>[2]!tblÉvénements[[#This Row],[Nombre de de participants]]</f>
        <v>0</v>
      </c>
      <c r="I108" s="368" t="str">
        <f>[2]!tblÉvénements[[#This Row],[Type]]</f>
        <v>Séminaires</v>
      </c>
      <c r="J108" s="368" t="str">
        <f>[2]!tblÉvénements[[#This Row],[Présence ]]</f>
        <v>Direction Branches</v>
      </c>
      <c r="K108" s="369">
        <f>[2]!tblÉvénements[[#This Row],[Date de début]]</f>
        <v>45566</v>
      </c>
      <c r="L108" s="369" t="str">
        <f>IF(ISBLANK(Tableau3[[#This Row],[Date début ]]),"",UPPER(TEXT(Tableau3[[#This Row],[Date début ]],"mmm")))</f>
        <v>OCT</v>
      </c>
      <c r="M108" s="369" t="str">
        <f>IF(ISBLANK(Tableau3[[#This Row],[Date début ]]),"",UPPER(TEXT(Tableau3[[#This Row],[Date début ]],"AAAA")))</f>
        <v>2024</v>
      </c>
      <c r="N108" s="369">
        <f>[2]!tblÉvénements[[#This Row],[Date de fin]]</f>
        <v>45568</v>
      </c>
      <c r="O108" s="369" t="str">
        <f>IF(ISBLANK(Tableau3[[#This Row],[Date de fin]]),"",UPPER(TEXT(Tableau3[[#This Row],[Date de fin]],"mmm")))</f>
        <v>OCT</v>
      </c>
      <c r="P108" s="369" t="str">
        <f>IF(ISBLANK(Tableau3[[#This Row],[Date de fin]]),"",UPPER(TEXT(Tableau3[[#This Row],[Date de fin]],"AAAA")))</f>
        <v>2024</v>
      </c>
      <c r="Q108" s="65">
        <f>[2]!tblÉvénements[[#This Row],[Nbr jours]]</f>
        <v>2</v>
      </c>
      <c r="S108" s="49">
        <f>[2]!tblÉvénements[[#This Row],[Secteur]]</f>
        <v>0</v>
      </c>
      <c r="T108" s="49">
        <f>[2]!tblÉvénements[[#This Row],[Commentaires]]</f>
        <v>0</v>
      </c>
    </row>
    <row r="109" spans="2:32" ht="29" x14ac:dyDescent="0.3">
      <c r="B109" s="42">
        <f>'2. Termes '!H251</f>
        <v>0</v>
      </c>
      <c r="C109" s="382">
        <f>[2]!tblÉvénements[[#This Row],[Service]]</f>
        <v>0</v>
      </c>
      <c r="D109" s="368" t="str">
        <f>[2]!tblÉvénements[[#This Row],[Nom événement]]</f>
        <v>Remise Prix Entreprise et Salariés Aidants</v>
      </c>
      <c r="E109" s="368">
        <f>[2]!tblÉvénements[[#This Row],[Nom association/Sigle]]</f>
        <v>0</v>
      </c>
      <c r="F109" s="368" t="str">
        <f>[2]!tblÉvénements[[#This Row],[Ville]]</f>
        <v xml:space="preserve">Paris </v>
      </c>
      <c r="G109" s="368" t="str">
        <f>[2]!tblÉvénements[[#This Row],[Lieu]]</f>
        <v>Salons de l'aéroclub de France</v>
      </c>
      <c r="H109" s="368">
        <f>[2]!tblÉvénements[[#This Row],[Nombre de de participants]]</f>
        <v>0</v>
      </c>
      <c r="I109" s="368">
        <f>[2]!tblÉvénements[[#This Row],[Type]]</f>
        <v>0</v>
      </c>
      <c r="J109" s="368">
        <f>[2]!tblÉvénements[[#This Row],[Présence ]]</f>
        <v>0</v>
      </c>
      <c r="K109" s="369">
        <f>[2]!tblÉvénements[[#This Row],[Date de début]]</f>
        <v>45565</v>
      </c>
      <c r="L109" s="369" t="str">
        <f>IF(ISBLANK(Tableau3[[#This Row],[Date début ]]),"",UPPER(TEXT(Tableau3[[#This Row],[Date début ]],"mmm")))</f>
        <v>SEPT</v>
      </c>
      <c r="M109" s="369" t="str">
        <f>IF(ISBLANK(Tableau3[[#This Row],[Date début ]]),"",UPPER(TEXT(Tableau3[[#This Row],[Date début ]],"AAAA")))</f>
        <v>2024</v>
      </c>
      <c r="N109" s="369">
        <f>[2]!tblÉvénements[[#This Row],[Date de fin]]</f>
        <v>45565</v>
      </c>
      <c r="O109" s="369" t="str">
        <f>IF(ISBLANK(Tableau3[[#This Row],[Date de fin]]),"",UPPER(TEXT(Tableau3[[#This Row],[Date de fin]],"mmm")))</f>
        <v>SEPT</v>
      </c>
      <c r="P109" s="369" t="str">
        <f>IF(ISBLANK(Tableau3[[#This Row],[Date de fin]]),"",UPPER(TEXT(Tableau3[[#This Row],[Date de fin]],"AAAA")))</f>
        <v>2024</v>
      </c>
      <c r="Q109" s="65">
        <f>[2]!tblÉvénements[[#This Row],[Nbr jours]]</f>
        <v>0</v>
      </c>
      <c r="S109" s="49" t="str">
        <f>[2]!tblÉvénements[[#This Row],[Secteur]]</f>
        <v>Audiovisuel</v>
      </c>
      <c r="T109" s="49" t="str">
        <f>[2]!tblÉvénements[[#This Row],[Commentaires]]</f>
        <v>Visibilité et prises de parole</v>
      </c>
    </row>
    <row r="110" spans="2:32" ht="29" x14ac:dyDescent="0.3">
      <c r="B110" s="42">
        <f>'2. Termes '!H252</f>
        <v>0</v>
      </c>
      <c r="C110" s="382" t="str">
        <f>[2]!tblÉvénements[[#This Row],[Service]]</f>
        <v>ACTION_SOCIALE</v>
      </c>
      <c r="D110" s="368" t="str">
        <f>[2]!tblÉvénements[[#This Row],[Nom événement]]</f>
        <v>Atelier « Violences et harcèlements sexuels et sexistes : cadre légal et lieux ressources ».</v>
      </c>
      <c r="E110" s="368">
        <f>[2]!tblÉvénements[[#This Row],[Nom association/Sigle]]</f>
        <v>0</v>
      </c>
      <c r="F110" s="368">
        <f>[2]!tblÉvénements[[#This Row],[Ville]]</f>
        <v>0</v>
      </c>
      <c r="G110" s="368" t="str">
        <f>[2]!tblÉvénements[[#This Row],[Lieu]]</f>
        <v xml:space="preserve"> 10h-11h30</v>
      </c>
      <c r="H110" s="368">
        <f>[2]!tblÉvénements[[#This Row],[Nombre de de participants]]</f>
        <v>0</v>
      </c>
      <c r="I110" s="368">
        <f>[2]!tblÉvénements[[#This Row],[Type]]</f>
        <v>0</v>
      </c>
      <c r="J110" s="368" t="str">
        <f>[2]!tblÉvénements[[#This Row],[Présence ]]</f>
        <v>Nadia Bouvart</v>
      </c>
      <c r="K110" s="369">
        <f>[2]!tblÉvénements[[#This Row],[Date de début]]</f>
        <v>45565</v>
      </c>
      <c r="L110" s="369" t="str">
        <f>IF(ISBLANK(Tableau3[[#This Row],[Date début ]]),"",UPPER(TEXT(Tableau3[[#This Row],[Date début ]],"mmm")))</f>
        <v>SEPT</v>
      </c>
      <c r="M110" s="369" t="str">
        <f>IF(ISBLANK(Tableau3[[#This Row],[Date début ]]),"",UPPER(TEXT(Tableau3[[#This Row],[Date début ]],"AAAA")))</f>
        <v>2024</v>
      </c>
      <c r="N110" s="369">
        <f>[2]!tblÉvénements[[#This Row],[Date de fin]]</f>
        <v>45565</v>
      </c>
      <c r="O110" s="369" t="str">
        <f>IF(ISBLANK(Tableau3[[#This Row],[Date de fin]]),"",UPPER(TEXT(Tableau3[[#This Row],[Date de fin]],"mmm")))</f>
        <v>SEPT</v>
      </c>
      <c r="P110" s="369" t="str">
        <f>IF(ISBLANK(Tableau3[[#This Row],[Date de fin]]),"",UPPER(TEXT(Tableau3[[#This Row],[Date de fin]],"AAAA")))</f>
        <v>2024</v>
      </c>
      <c r="Q110" s="65">
        <f>[2]!tblÉvénements[[#This Row],[Nbr jours]]</f>
        <v>0</v>
      </c>
      <c r="R110" s="45"/>
      <c r="S110" s="13">
        <f>[2]!tblÉvénements[[#This Row],[Secteur]]</f>
        <v>0</v>
      </c>
      <c r="T110" s="13" t="str">
        <f>[2]!tblÉvénements[[#This Row],[Commentaires]]</f>
        <v>Webinaire avec AFDAS</v>
      </c>
      <c r="U110" s="377"/>
      <c r="V110" s="377"/>
      <c r="W110" s="377"/>
      <c r="X110" s="377"/>
      <c r="Y110" s="378"/>
      <c r="Z110" s="378"/>
      <c r="AA110" s="378"/>
      <c r="AB110" s="378"/>
      <c r="AC110" s="378"/>
      <c r="AD110" s="378"/>
      <c r="AE110" s="378"/>
      <c r="AF110" s="378"/>
    </row>
    <row r="111" spans="2:32" ht="14.5" x14ac:dyDescent="0.3">
      <c r="B111" s="42">
        <f>'2. Termes '!H253</f>
        <v>0</v>
      </c>
      <c r="C111" s="382">
        <f>[2]!tblÉvénements[[#This Row],[Service]]</f>
        <v>0</v>
      </c>
      <c r="D111" s="368" t="str">
        <f>[2]!tblÉvénements[[#This Row],[Nom événement]]</f>
        <v xml:space="preserve">Journée Mondiale du Cœur </v>
      </c>
      <c r="E111" s="368">
        <f>[2]!tblÉvénements[[#This Row],[Nom association/Sigle]]</f>
        <v>0</v>
      </c>
      <c r="F111" s="368" t="str">
        <f>[2]!tblÉvénements[[#This Row],[Ville]]</f>
        <v>Paris</v>
      </c>
      <c r="G111" s="368" t="str">
        <f>[2]!tblÉvénements[[#This Row],[Lieu]]</f>
        <v>Bergère / Radio France</v>
      </c>
      <c r="H111" s="368">
        <f>[2]!tblÉvénements[[#This Row],[Nombre de de participants]]</f>
        <v>0</v>
      </c>
      <c r="I111" s="368">
        <f>[2]!tblÉvénements[[#This Row],[Type]]</f>
        <v>0</v>
      </c>
      <c r="J111" s="368">
        <f>[2]!tblÉvénements[[#This Row],[Présence ]]</f>
        <v>0</v>
      </c>
      <c r="K111" s="369">
        <f>[2]!tblÉvénements[[#This Row],[Date de début]]</f>
        <v>45564</v>
      </c>
      <c r="L111" s="369" t="str">
        <f>IF(ISBLANK(Tableau3[[#This Row],[Date début ]]),"",UPPER(TEXT(Tableau3[[#This Row],[Date début ]],"mmm")))</f>
        <v>SEPT</v>
      </c>
      <c r="M111" s="369" t="str">
        <f>IF(ISBLANK(Tableau3[[#This Row],[Date début ]]),"",UPPER(TEXT(Tableau3[[#This Row],[Date début ]],"AAAA")))</f>
        <v>2024</v>
      </c>
      <c r="N111" s="369">
        <f>[2]!tblÉvénements[[#This Row],[Date de fin]]</f>
        <v>45564</v>
      </c>
      <c r="O111" s="369" t="str">
        <f>IF(ISBLANK(Tableau3[[#This Row],[Date de fin]]),"",UPPER(TEXT(Tableau3[[#This Row],[Date de fin]],"mmm")))</f>
        <v>SEPT</v>
      </c>
      <c r="P111" s="369" t="str">
        <f>IF(ISBLANK(Tableau3[[#This Row],[Date de fin]]),"",UPPER(TEXT(Tableau3[[#This Row],[Date de fin]],"AAAA")))</f>
        <v>2024</v>
      </c>
      <c r="Q111" s="65">
        <f>[2]!tblÉvénements[[#This Row],[Nbr jours]]</f>
        <v>0</v>
      </c>
      <c r="R111" s="45"/>
      <c r="S111" s="13" t="str">
        <f>[2]!tblÉvénements[[#This Row],[Secteur]]</f>
        <v>Autre</v>
      </c>
      <c r="T111" s="13" t="str">
        <f>[2]!tblÉvénements[[#This Row],[Commentaires]]</f>
        <v>Pour info</v>
      </c>
      <c r="U111" s="377"/>
      <c r="V111" s="377"/>
      <c r="W111" s="377"/>
      <c r="X111" s="377"/>
      <c r="Y111" s="378"/>
      <c r="Z111" s="378"/>
      <c r="AA111" s="378"/>
      <c r="AB111" s="378"/>
      <c r="AC111" s="378"/>
      <c r="AD111" s="378"/>
      <c r="AE111" s="378"/>
      <c r="AF111" s="378"/>
    </row>
    <row r="112" spans="2:32" ht="29" x14ac:dyDescent="0.3">
      <c r="B112" s="42">
        <f>'2. Termes '!H254</f>
        <v>0</v>
      </c>
      <c r="C112" s="382" t="str">
        <f>[2]!tblÉvénements[[#This Row],[Service]]</f>
        <v>ACTION_SOCIALE</v>
      </c>
      <c r="D112" s="368" t="str">
        <f>[2]!tblÉvénements[[#This Row],[Nom événement]]</f>
        <v>Réunions d'information d'aide au retour à l'emploi (PACT)</v>
      </c>
      <c r="E112" s="368">
        <f>[2]!tblÉvénements[[#This Row],[Nom association/Sigle]]</f>
        <v>0</v>
      </c>
      <c r="F112" s="368">
        <f>[2]!tblÉvénements[[#This Row],[Ville]]</f>
        <v>0</v>
      </c>
      <c r="G112" s="368" t="str">
        <f>[2]!tblÉvénements[[#This Row],[Lieu]]</f>
        <v>Visio conférence 10h-11h30</v>
      </c>
      <c r="H112" s="368">
        <f>[2]!tblÉvénements[[#This Row],[Nombre de de participants]]</f>
        <v>0</v>
      </c>
      <c r="I112" s="368">
        <f>[2]!tblÉvénements[[#This Row],[Type]]</f>
        <v>0</v>
      </c>
      <c r="J112" s="368" t="str">
        <f>[2]!tblÉvénements[[#This Row],[Présence ]]</f>
        <v>Sandrine Delgrange</v>
      </c>
      <c r="K112" s="369">
        <f>[2]!tblÉvénements[[#This Row],[Date de début]]</f>
        <v>45561</v>
      </c>
      <c r="L112" s="369" t="str">
        <f>IF(ISBLANK(Tableau3[[#This Row],[Date début ]]),"",UPPER(TEXT(Tableau3[[#This Row],[Date début ]],"mmm")))</f>
        <v>SEPT</v>
      </c>
      <c r="M112" s="369" t="str">
        <f>IF(ISBLANK(Tableau3[[#This Row],[Date début ]]),"",UPPER(TEXT(Tableau3[[#This Row],[Date début ]],"AAAA")))</f>
        <v>2024</v>
      </c>
      <c r="N112" s="369">
        <f>[2]!tblÉvénements[[#This Row],[Date de fin]]</f>
        <v>45561</v>
      </c>
      <c r="O112" s="369" t="str">
        <f>IF(ISBLANK(Tableau3[[#This Row],[Date de fin]]),"",UPPER(TEXT(Tableau3[[#This Row],[Date de fin]],"mmm")))</f>
        <v>SEPT</v>
      </c>
      <c r="P112" s="369" t="str">
        <f>IF(ISBLANK(Tableau3[[#This Row],[Date de fin]]),"",UPPER(TEXT(Tableau3[[#This Row],[Date de fin]],"AAAA")))</f>
        <v>2024</v>
      </c>
      <c r="Q112" s="65">
        <f>[2]!tblÉvénements[[#This Row],[Nbr jours]]</f>
        <v>0</v>
      </c>
      <c r="R112" s="45"/>
      <c r="S112" s="13" t="str">
        <f>[2]!tblÉvénements[[#This Row],[Secteur]]</f>
        <v>Prévention Médico-Sociale</v>
      </c>
      <c r="T112" s="13">
        <f>[2]!tblÉvénements[[#This Row],[Commentaires]]</f>
        <v>0</v>
      </c>
      <c r="U112" s="377"/>
      <c r="V112" s="377"/>
      <c r="W112" s="377"/>
      <c r="X112" s="377"/>
      <c r="Y112" s="378"/>
      <c r="Z112" s="378"/>
      <c r="AA112" s="378"/>
      <c r="AB112" s="378"/>
      <c r="AC112" s="378"/>
      <c r="AD112" s="378"/>
      <c r="AE112" s="378"/>
      <c r="AF112" s="378"/>
    </row>
    <row r="113" spans="2:32" ht="14.5" x14ac:dyDescent="0.3">
      <c r="B113" s="42">
        <f>'2. Termes '!H255</f>
        <v>0</v>
      </c>
      <c r="C113" s="382">
        <f>[2]!tblÉvénements[[#This Row],[Service]]</f>
        <v>0</v>
      </c>
      <c r="D113" s="368" t="str">
        <f>[2]!tblÉvénements[[#This Row],[Nom événement]]</f>
        <v>Creative Book / La Nuit du Livre</v>
      </c>
      <c r="E113" s="368">
        <f>[2]!tblÉvénements[[#This Row],[Nom association/Sigle]]</f>
        <v>0</v>
      </c>
      <c r="F113" s="368" t="str">
        <f>[2]!tblÉvénements[[#This Row],[Ville]]</f>
        <v>Paris</v>
      </c>
      <c r="G113" s="368">
        <f>[2]!tblÉvénements[[#This Row],[Lieu]]</f>
        <v>0</v>
      </c>
      <c r="H113" s="368">
        <f>[2]!tblÉvénements[[#This Row],[Nombre de de participants]]</f>
        <v>0</v>
      </c>
      <c r="I113" s="368">
        <f>[2]!tblÉvénements[[#This Row],[Type]]</f>
        <v>0</v>
      </c>
      <c r="J113" s="368">
        <f>[2]!tblÉvénements[[#This Row],[Présence ]]</f>
        <v>0</v>
      </c>
      <c r="K113" s="369">
        <f>[2]!tblÉvénements[[#This Row],[Date de début]]</f>
        <v>45560</v>
      </c>
      <c r="L113" s="369" t="str">
        <f>IF(ISBLANK(Tableau3[[#This Row],[Date début ]]),"",UPPER(TEXT(Tableau3[[#This Row],[Date début ]],"mmm")))</f>
        <v>SEPT</v>
      </c>
      <c r="M113" s="369" t="str">
        <f>IF(ISBLANK(Tableau3[[#This Row],[Date début ]]),"",UPPER(TEXT(Tableau3[[#This Row],[Date début ]],"AAAA")))</f>
        <v>2024</v>
      </c>
      <c r="N113" s="369">
        <f>[2]!tblÉvénements[[#This Row],[Date de fin]]</f>
        <v>45560</v>
      </c>
      <c r="O113" s="369" t="str">
        <f>IF(ISBLANK(Tableau3[[#This Row],[Date de fin]]),"",UPPER(TEXT(Tableau3[[#This Row],[Date de fin]],"mmm")))</f>
        <v>SEPT</v>
      </c>
      <c r="P113" s="369" t="str">
        <f>IF(ISBLANK(Tableau3[[#This Row],[Date de fin]]),"",UPPER(TEXT(Tableau3[[#This Row],[Date de fin]],"AAAA")))</f>
        <v>2024</v>
      </c>
      <c r="Q113" s="65">
        <f>[2]!tblÉvénements[[#This Row],[Nbr jours]]</f>
        <v>0</v>
      </c>
      <c r="R113" s="45"/>
      <c r="S113" s="13">
        <f>[2]!tblÉvénements[[#This Row],[Secteur]]</f>
        <v>0</v>
      </c>
      <c r="T113" s="13">
        <f>[2]!tblÉvénements[[#This Row],[Commentaires]]</f>
        <v>0</v>
      </c>
      <c r="U113" s="377"/>
      <c r="V113" s="377"/>
      <c r="W113" s="377"/>
      <c r="X113" s="377"/>
      <c r="Y113" s="378"/>
      <c r="Z113" s="378"/>
      <c r="AA113" s="378"/>
      <c r="AB113" s="378"/>
      <c r="AC113" s="378"/>
      <c r="AD113" s="378"/>
      <c r="AE113" s="378"/>
      <c r="AF113" s="378"/>
    </row>
    <row r="114" spans="2:32" ht="43.5" x14ac:dyDescent="0.3">
      <c r="B114" s="42">
        <f>'2. Termes '!H256</f>
        <v>0</v>
      </c>
      <c r="C114" s="382" t="str">
        <f>[2]!tblÉvénements[[#This Row],[Service]]</f>
        <v>ACTION_SOCIALE</v>
      </c>
      <c r="D114" s="368" t="str">
        <f>[2]!tblÉvénements[[#This Row],[Nom événement]]</f>
        <v>Journée nationale de la médiation de l'Assurance Maladie</v>
      </c>
      <c r="E114" s="368">
        <f>[2]!tblÉvénements[[#This Row],[Nom association/Sigle]]</f>
        <v>0</v>
      </c>
      <c r="F114" s="368" t="str">
        <f>[2]!tblÉvénements[[#This Row],[Ville]]</f>
        <v>PARIS</v>
      </c>
      <c r="G114" s="368" t="str">
        <f>[2]!tblÉvénements[[#This Row],[Lieu]]</f>
        <v xml:space="preserve">50 Avenue du Professeur André Lemierre </v>
      </c>
      <c r="H114" s="368">
        <f>[2]!tblÉvénements[[#This Row],[Nombre de de participants]]</f>
        <v>80</v>
      </c>
      <c r="I114" s="368" t="str">
        <f>[2]!tblÉvénements[[#This Row],[Type]]</f>
        <v>Rencontres</v>
      </c>
      <c r="J114" s="368" t="str">
        <f>[2]!tblÉvénements[[#This Row],[Présence ]]</f>
        <v>Sarah Minski</v>
      </c>
      <c r="K114" s="369">
        <f>[2]!tblÉvénements[[#This Row],[Date de début]]</f>
        <v>45559</v>
      </c>
      <c r="L114" s="369" t="str">
        <f>IF(ISBLANK(Tableau3[[#This Row],[Date début ]]),"",UPPER(TEXT(Tableau3[[#This Row],[Date début ]],"mmm")))</f>
        <v>SEPT</v>
      </c>
      <c r="M114" s="369" t="str">
        <f>IF(ISBLANK(Tableau3[[#This Row],[Date début ]]),"",UPPER(TEXT(Tableau3[[#This Row],[Date début ]],"AAAA")))</f>
        <v>2024</v>
      </c>
      <c r="N114" s="369">
        <f>[2]!tblÉvénements[[#This Row],[Date de fin]]</f>
        <v>45559</v>
      </c>
      <c r="O114" s="369" t="str">
        <f>IF(ISBLANK(Tableau3[[#This Row],[Date de fin]]),"",UPPER(TEXT(Tableau3[[#This Row],[Date de fin]],"mmm")))</f>
        <v>SEPT</v>
      </c>
      <c r="P114" s="369" t="str">
        <f>IF(ISBLANK(Tableau3[[#This Row],[Date de fin]]),"",UPPER(TEXT(Tableau3[[#This Row],[Date de fin]],"AAAA")))</f>
        <v>2024</v>
      </c>
      <c r="Q114" s="65">
        <f>[2]!tblÉvénements[[#This Row],[Nbr jours]]</f>
        <v>0</v>
      </c>
      <c r="S114" s="49" t="str">
        <f>[2]!tblÉvénements[[#This Row],[Secteur]]</f>
        <v>Autre</v>
      </c>
      <c r="T114" s="49">
        <f>[2]!tblÉvénements[[#This Row],[Commentaires]]</f>
        <v>0</v>
      </c>
    </row>
    <row r="115" spans="2:32" ht="14.5" x14ac:dyDescent="0.3">
      <c r="B115" s="42">
        <f>'2. Termes '!H257</f>
        <v>0</v>
      </c>
      <c r="C115" s="382" t="str">
        <f>[2]!tblÉvénements[[#This Row],[Service]]</f>
        <v>ACTION_SOCIALE</v>
      </c>
      <c r="D115" s="368" t="str">
        <f>[2]!tblÉvénements[[#This Row],[Nom événement]]</f>
        <v>Ciné-débat "Être en transition, le vivant nous questionne"</v>
      </c>
      <c r="E115" s="368">
        <f>[2]!tblÉvénements[[#This Row],[Nom association/Sigle]]</f>
        <v>0</v>
      </c>
      <c r="F115" s="368" t="str">
        <f>[2]!tblÉvénements[[#This Row],[Ville]]</f>
        <v xml:space="preserve">Vanves </v>
      </c>
      <c r="G115" s="368" t="str">
        <f>[2]!tblÉvénements[[#This Row],[Lieu]]</f>
        <v>Vanves 17h00 - 19h00</v>
      </c>
      <c r="H115" s="368">
        <f>[2]!tblÉvénements[[#This Row],[Nombre de de participants]]</f>
        <v>0</v>
      </c>
      <c r="I115" s="368">
        <f>[2]!tblÉvénements[[#This Row],[Type]]</f>
        <v>0</v>
      </c>
      <c r="J115" s="368" t="str">
        <f>[2]!tblÉvénements[[#This Row],[Présence ]]</f>
        <v>Nora Taieb</v>
      </c>
      <c r="K115" s="369">
        <f>[2]!tblÉvénements[[#This Row],[Date de début]]</f>
        <v>45559</v>
      </c>
      <c r="L115" s="369" t="str">
        <f>IF(ISBLANK(Tableau3[[#This Row],[Date début ]]),"",UPPER(TEXT(Tableau3[[#This Row],[Date début ]],"mmm")))</f>
        <v>SEPT</v>
      </c>
      <c r="M115" s="369" t="str">
        <f>IF(ISBLANK(Tableau3[[#This Row],[Date début ]]),"",UPPER(TEXT(Tableau3[[#This Row],[Date début ]],"AAAA")))</f>
        <v>2024</v>
      </c>
      <c r="N115" s="369">
        <f>[2]!tblÉvénements[[#This Row],[Date de fin]]</f>
        <v>45559</v>
      </c>
      <c r="O115" s="369" t="str">
        <f>IF(ISBLANK(Tableau3[[#This Row],[Date de fin]]),"",UPPER(TEXT(Tableau3[[#This Row],[Date de fin]],"mmm")))</f>
        <v>SEPT</v>
      </c>
      <c r="P115" s="369" t="str">
        <f>IF(ISBLANK(Tableau3[[#This Row],[Date de fin]]),"",UPPER(TEXT(Tableau3[[#This Row],[Date de fin]],"AAAA")))</f>
        <v>2024</v>
      </c>
      <c r="Q115" s="65">
        <f>[2]!tblÉvénements[[#This Row],[Nbr jours]]</f>
        <v>0</v>
      </c>
      <c r="S115" s="49" t="str">
        <f>[2]!tblÉvénements[[#This Row],[Secteur]]</f>
        <v>Prévention Médico-Sociale</v>
      </c>
      <c r="T115" s="49" t="str">
        <f>[2]!tblÉvénements[[#This Row],[Commentaires]]</f>
        <v>Audiens Attitude</v>
      </c>
    </row>
    <row r="116" spans="2:32" ht="29" x14ac:dyDescent="0.3">
      <c r="B116" s="42">
        <f>'2. Termes '!H258</f>
        <v>0</v>
      </c>
      <c r="C116" s="382" t="str">
        <f>[2]!tblÉvénements[[#This Row],[Service]]</f>
        <v>ACTION_SOCIALE</v>
      </c>
      <c r="D116" s="368" t="str">
        <f>[2]!tblÉvénements[[#This Row],[Nom événement]]</f>
        <v>webconference RI d'information FPS 14h/15h</v>
      </c>
      <c r="E116" s="368">
        <f>[2]!tblÉvénements[[#This Row],[Nom association/Sigle]]</f>
        <v>0</v>
      </c>
      <c r="F116" s="368">
        <f>[2]!tblÉvénements[[#This Row],[Ville]]</f>
        <v>0</v>
      </c>
      <c r="G116" s="368" t="str">
        <f>[2]!tblÉvénements[[#This Row],[Lieu]]</f>
        <v>webconference 14h/15h</v>
      </c>
      <c r="H116" s="368">
        <f>[2]!tblÉvénements[[#This Row],[Nombre de de participants]]</f>
        <v>0</v>
      </c>
      <c r="I116" s="368">
        <f>[2]!tblÉvénements[[#This Row],[Type]]</f>
        <v>0</v>
      </c>
      <c r="J116" s="368" t="str">
        <f>[2]!tblÉvénements[[#This Row],[Présence ]]</f>
        <v>Sarah Minski</v>
      </c>
      <c r="K116" s="369">
        <f>[2]!tblÉvénements[[#This Row],[Date de début]]</f>
        <v>45559</v>
      </c>
      <c r="L116" s="369" t="str">
        <f>IF(ISBLANK(Tableau3[[#This Row],[Date début ]]),"",UPPER(TEXT(Tableau3[[#This Row],[Date début ]],"mmm")))</f>
        <v>SEPT</v>
      </c>
      <c r="M116" s="369" t="str">
        <f>IF(ISBLANK(Tableau3[[#This Row],[Date début ]]),"",UPPER(TEXT(Tableau3[[#This Row],[Date début ]],"AAAA")))</f>
        <v>2024</v>
      </c>
      <c r="N116" s="369">
        <f>[2]!tblÉvénements[[#This Row],[Date de fin]]</f>
        <v>45559</v>
      </c>
      <c r="O116" s="369" t="str">
        <f>IF(ISBLANK(Tableau3[[#This Row],[Date de fin]]),"",UPPER(TEXT(Tableau3[[#This Row],[Date de fin]],"mmm")))</f>
        <v>SEPT</v>
      </c>
      <c r="P116" s="369" t="str">
        <f>IF(ISBLANK(Tableau3[[#This Row],[Date de fin]]),"",UPPER(TEXT(Tableau3[[#This Row],[Date de fin]],"AAAA")))</f>
        <v>2024</v>
      </c>
      <c r="Q116" s="65">
        <f>[2]!tblÉvénements[[#This Row],[Nbr jours]]</f>
        <v>0</v>
      </c>
      <c r="S116" s="49" t="str">
        <f>[2]!tblÉvénements[[#This Row],[Secteur]]</f>
        <v>FPS</v>
      </c>
      <c r="T116" s="49" t="str">
        <f>[2]!tblÉvénements[[#This Row],[Commentaires]]</f>
        <v>Réseaux sociaux/ thématique semestrielle</v>
      </c>
    </row>
    <row r="117" spans="2:32" ht="29" x14ac:dyDescent="0.3">
      <c r="B117" s="42">
        <f>'2. Termes '!H259</f>
        <v>0</v>
      </c>
      <c r="C117" s="382" t="str">
        <f>[2]!tblÉvénements[[#This Row],[Service]]</f>
        <v>ACTION_SOCIALE</v>
      </c>
      <c r="D117" s="368" t="str">
        <f>[2]!tblÉvénements[[#This Row],[Nom événement]]</f>
        <v>Webinaire Aides audiens et aide aux aidants - SCAM</v>
      </c>
      <c r="E117" s="368">
        <f>[2]!tblÉvénements[[#This Row],[Nom association/Sigle]]</f>
        <v>0</v>
      </c>
      <c r="F117" s="368">
        <f>[2]!tblÉvénements[[#This Row],[Ville]]</f>
        <v>0</v>
      </c>
      <c r="G117" s="368" t="str">
        <f>[2]!tblÉvénements[[#This Row],[Lieu]]</f>
        <v>Visio conférence 10h-11h</v>
      </c>
      <c r="H117" s="368">
        <f>[2]!tblÉvénements[[#This Row],[Nombre de de participants]]</f>
        <v>0</v>
      </c>
      <c r="I117" s="368">
        <f>[2]!tblÉvénements[[#This Row],[Type]]</f>
        <v>0</v>
      </c>
      <c r="J117" s="368" t="str">
        <f>[2]!tblÉvénements[[#This Row],[Présence ]]</f>
        <v>Julien Da Silva</v>
      </c>
      <c r="K117" s="369">
        <f>[2]!tblÉvénements[[#This Row],[Date de début]]</f>
        <v>45559</v>
      </c>
      <c r="L117" s="369" t="str">
        <f>IF(ISBLANK(Tableau3[[#This Row],[Date début ]]),"",UPPER(TEXT(Tableau3[[#This Row],[Date début ]],"mmm")))</f>
        <v>SEPT</v>
      </c>
      <c r="M117" s="369" t="str">
        <f>IF(ISBLANK(Tableau3[[#This Row],[Date début ]]),"",UPPER(TEXT(Tableau3[[#This Row],[Date début ]],"AAAA")))</f>
        <v>2024</v>
      </c>
      <c r="N117" s="369">
        <f>[2]!tblÉvénements[[#This Row],[Date de fin]]</f>
        <v>45559</v>
      </c>
      <c r="O117" s="369" t="str">
        <f>IF(ISBLANK(Tableau3[[#This Row],[Date de fin]]),"",UPPER(TEXT(Tableau3[[#This Row],[Date de fin]],"mmm")))</f>
        <v>SEPT</v>
      </c>
      <c r="P117" s="369" t="str">
        <f>IF(ISBLANK(Tableau3[[#This Row],[Date de fin]]),"",UPPER(TEXT(Tableau3[[#This Row],[Date de fin]],"AAAA")))</f>
        <v>2024</v>
      </c>
      <c r="Q117" s="65">
        <f>[2]!tblÉvénements[[#This Row],[Nbr jours]]</f>
        <v>0</v>
      </c>
      <c r="R117" s="45"/>
      <c r="S117" s="13" t="str">
        <f>[2]!tblÉvénements[[#This Row],[Secteur]]</f>
        <v>Prévention Médico-Sociale</v>
      </c>
      <c r="T117" s="13">
        <f>[2]!tblÉvénements[[#This Row],[Commentaires]]</f>
        <v>0</v>
      </c>
      <c r="U117" s="377"/>
      <c r="V117" s="377"/>
      <c r="W117" s="377"/>
      <c r="X117" s="377"/>
      <c r="Y117" s="378"/>
      <c r="Z117" s="378"/>
      <c r="AA117" s="378"/>
      <c r="AB117" s="378"/>
      <c r="AC117" s="378"/>
      <c r="AD117" s="378"/>
      <c r="AE117" s="378"/>
      <c r="AF117" s="378"/>
    </row>
    <row r="118" spans="2:32" ht="29" x14ac:dyDescent="0.3">
      <c r="B118" s="42">
        <f>'2. Termes '!H260</f>
        <v>0</v>
      </c>
      <c r="C118" s="382" t="str">
        <f>[2]!tblÉvénements[[#This Row],[Service]]</f>
        <v>ACTION_SOCIALE</v>
      </c>
      <c r="D118" s="368" t="str">
        <f>[2]!tblÉvénements[[#This Row],[Nom événement]]</f>
        <v>Webinaire "Haine en ligne, régulation des contenus et modération"</v>
      </c>
      <c r="E118" s="368">
        <f>[2]!tblÉvénements[[#This Row],[Nom association/Sigle]]</f>
        <v>0</v>
      </c>
      <c r="F118" s="368">
        <f>[2]!tblÉvénements[[#This Row],[Ville]]</f>
        <v>0</v>
      </c>
      <c r="G118" s="368" t="str">
        <f>[2]!tblÉvénements[[#This Row],[Lieu]]</f>
        <v>Visio 18h</v>
      </c>
      <c r="H118" s="368">
        <f>[2]!tblÉvénements[[#This Row],[Nombre de de participants]]</f>
        <v>0</v>
      </c>
      <c r="I118" s="368">
        <f>[2]!tblÉvénements[[#This Row],[Type]]</f>
        <v>0</v>
      </c>
      <c r="J118" s="368" t="str">
        <f>[2]!tblÉvénements[[#This Row],[Présence ]]</f>
        <v>Julien Da Silva</v>
      </c>
      <c r="K118" s="369">
        <f>[2]!tblÉvénements[[#This Row],[Date de début]]</f>
        <v>45559</v>
      </c>
      <c r="L118" s="369" t="str">
        <f>IF(ISBLANK(Tableau3[[#This Row],[Date début ]]),"",UPPER(TEXT(Tableau3[[#This Row],[Date début ]],"mmm")))</f>
        <v>SEPT</v>
      </c>
      <c r="M118" s="369" t="str">
        <f>IF(ISBLANK(Tableau3[[#This Row],[Date début ]]),"",UPPER(TEXT(Tableau3[[#This Row],[Date début ]],"AAAA")))</f>
        <v>2024</v>
      </c>
      <c r="N118" s="369">
        <f>[2]!tblÉvénements[[#This Row],[Date de fin]]</f>
        <v>45559</v>
      </c>
      <c r="O118" s="369" t="str">
        <f>IF(ISBLANK(Tableau3[[#This Row],[Date de fin]]),"",UPPER(TEXT(Tableau3[[#This Row],[Date de fin]],"mmm")))</f>
        <v>SEPT</v>
      </c>
      <c r="P118" s="369" t="str">
        <f>IF(ISBLANK(Tableau3[[#This Row],[Date de fin]]),"",UPPER(TEXT(Tableau3[[#This Row],[Date de fin]],"AAAA")))</f>
        <v>2024</v>
      </c>
      <c r="Q118" s="65">
        <f>[2]!tblÉvénements[[#This Row],[Nbr jours]]</f>
        <v>0</v>
      </c>
      <c r="S118" s="49" t="str">
        <f>[2]!tblÉvénements[[#This Row],[Secteur]]</f>
        <v>Prévention Médico-Sociale</v>
      </c>
      <c r="T118" s="49" t="str">
        <f>[2]!tblÉvénements[[#This Row],[Commentaires]]</f>
        <v>NL + emailing dédié + réseaux sociaux</v>
      </c>
    </row>
    <row r="119" spans="2:32" ht="58" x14ac:dyDescent="0.3">
      <c r="B119" s="42">
        <f>'2. Termes '!H261</f>
        <v>0</v>
      </c>
      <c r="C119" s="382" t="str">
        <f>[2]!tblÉvénements[[#This Row],[Service]]</f>
        <v>ACTION_SOCIALE</v>
      </c>
      <c r="D119" s="368" t="str">
        <f>[2]!tblÉvénements[[#This Row],[Nom événement]]</f>
        <v xml:space="preserve">Journée nationale de la médiation 2024
Intervention table ronde
"Le médiateur, acteur de dialogue et de partenariat"
</v>
      </c>
      <c r="E119" s="368">
        <f>[2]!tblÉvénements[[#This Row],[Nom association/Sigle]]</f>
        <v>0</v>
      </c>
      <c r="F119" s="368" t="str">
        <f>[2]!tblÉvénements[[#This Row],[Ville]]</f>
        <v>Paris</v>
      </c>
      <c r="G119" s="368" t="str">
        <f>[2]!tblÉvénements[[#This Row],[Lieu]]</f>
        <v>CNAM PARIS 9h-16h30</v>
      </c>
      <c r="H119" s="368">
        <f>[2]!tblÉvénements[[#This Row],[Nombre de de participants]]</f>
        <v>0</v>
      </c>
      <c r="I119" s="368">
        <f>[2]!tblÉvénements[[#This Row],[Type]]</f>
        <v>0</v>
      </c>
      <c r="J119" s="368" t="str">
        <f>[2]!tblÉvénements[[#This Row],[Présence ]]</f>
        <v>Alexandra Baude</v>
      </c>
      <c r="K119" s="369">
        <f>[2]!tblÉvénements[[#This Row],[Date de début]]</f>
        <v>45559</v>
      </c>
      <c r="L119" s="369" t="str">
        <f>IF(ISBLANK(Tableau3[[#This Row],[Date début ]]),"",UPPER(TEXT(Tableau3[[#This Row],[Date début ]],"mmm")))</f>
        <v>SEPT</v>
      </c>
      <c r="M119" s="369" t="str">
        <f>IF(ISBLANK(Tableau3[[#This Row],[Date début ]]),"",UPPER(TEXT(Tableau3[[#This Row],[Date début ]],"AAAA")))</f>
        <v>2024</v>
      </c>
      <c r="N119" s="369">
        <f>[2]!tblÉvénements[[#This Row],[Date de fin]]</f>
        <v>45559</v>
      </c>
      <c r="O119" s="369" t="str">
        <f>IF(ISBLANK(Tableau3[[#This Row],[Date de fin]]),"",UPPER(TEXT(Tableau3[[#This Row],[Date de fin]],"mmm")))</f>
        <v>SEPT</v>
      </c>
      <c r="P119" s="369" t="str">
        <f>IF(ISBLANK(Tableau3[[#This Row],[Date de fin]]),"",UPPER(TEXT(Tableau3[[#This Row],[Date de fin]],"AAAA")))</f>
        <v>2024</v>
      </c>
      <c r="Q119" s="65">
        <f>[2]!tblÉvénements[[#This Row],[Nbr jours]]</f>
        <v>0</v>
      </c>
      <c r="S119" s="49" t="str">
        <f>[2]!tblÉvénements[[#This Row],[Secteur]]</f>
        <v>Fond de pro</v>
      </c>
      <c r="T119" s="49" t="str">
        <f>[2]!tblÉvénements[[#This Row],[Commentaires]]</f>
        <v>Table ronde questions/réponses</v>
      </c>
    </row>
    <row r="120" spans="2:32" ht="14.5" x14ac:dyDescent="0.3">
      <c r="B120" s="42">
        <f>'2. Termes '!H262</f>
        <v>0</v>
      </c>
      <c r="C120" s="382">
        <f>[2]!tblÉvénements[[#This Row],[Service]]</f>
        <v>0</v>
      </c>
      <c r="D120" s="368" t="str">
        <f>[2]!tblÉvénements[[#This Row],[Nom événement]]</f>
        <v>78e Congrès FNCF</v>
      </c>
      <c r="E120" s="368" t="str">
        <f>[2]!tblÉvénements[[#This Row],[Nom association/Sigle]]</f>
        <v>FNCF Fédération Nationale des Cinémas Français</v>
      </c>
      <c r="F120" s="368" t="str">
        <f>[2]!tblÉvénements[[#This Row],[Ville]]</f>
        <v>Deauville</v>
      </c>
      <c r="G120" s="368">
        <f>[2]!tblÉvénements[[#This Row],[Lieu]]</f>
        <v>0</v>
      </c>
      <c r="H120" s="368">
        <f>[2]!tblÉvénements[[#This Row],[Nombre de de participants]]</f>
        <v>0</v>
      </c>
      <c r="I120" s="368">
        <f>[2]!tblÉvénements[[#This Row],[Type]]</f>
        <v>0</v>
      </c>
      <c r="J120" s="368">
        <f>[2]!tblÉvénements[[#This Row],[Présence ]]</f>
        <v>0</v>
      </c>
      <c r="K120" s="369">
        <f>[2]!tblÉvénements[[#This Row],[Date de début]]</f>
        <v>45558</v>
      </c>
      <c r="L120" s="369" t="str">
        <f>IF(ISBLANK(Tableau3[[#This Row],[Date début ]]),"",UPPER(TEXT(Tableau3[[#This Row],[Date début ]],"mmm")))</f>
        <v>SEPT</v>
      </c>
      <c r="M120" s="369" t="str">
        <f>IF(ISBLANK(Tableau3[[#This Row],[Date début ]]),"",UPPER(TEXT(Tableau3[[#This Row],[Date début ]],"AAAA")))</f>
        <v>2024</v>
      </c>
      <c r="N120" s="369">
        <f>[2]!tblÉvénements[[#This Row],[Date de fin]]</f>
        <v>45561</v>
      </c>
      <c r="O120" s="369" t="str">
        <f>IF(ISBLANK(Tableau3[[#This Row],[Date de fin]]),"",UPPER(TEXT(Tableau3[[#This Row],[Date de fin]],"mmm")))</f>
        <v>SEPT</v>
      </c>
      <c r="P120" s="369" t="str">
        <f>IF(ISBLANK(Tableau3[[#This Row],[Date de fin]]),"",UPPER(TEXT(Tableau3[[#This Row],[Date de fin]],"AAAA")))</f>
        <v>2024</v>
      </c>
      <c r="Q120" s="65">
        <f>[2]!tblÉvénements[[#This Row],[Nbr jours]]</f>
        <v>3</v>
      </c>
      <c r="S120" s="49" t="str">
        <f>[2]!tblÉvénements[[#This Row],[Secteur]]</f>
        <v>Audiovisuel</v>
      </c>
      <c r="T120" s="49" t="str">
        <f>[2]!tblÉvénements[[#This Row],[Commentaires]]</f>
        <v>Visibilité et prises de parole</v>
      </c>
    </row>
    <row r="121" spans="2:32" ht="29" x14ac:dyDescent="0.3">
      <c r="B121" s="42">
        <f>'2. Termes '!H263</f>
        <v>0</v>
      </c>
      <c r="C121" s="382" t="str">
        <f>[2]!tblÉvénements[[#This Row],[Service]]</f>
        <v>ACTION_SOCIALE</v>
      </c>
      <c r="D121" s="368" t="str">
        <f>[2]!tblÉvénements[[#This Row],[Nom événement]]</f>
        <v>webconference RI d'information FPS 10h/11h</v>
      </c>
      <c r="E121" s="368">
        <f>[2]!tblÉvénements[[#This Row],[Nom association/Sigle]]</f>
        <v>0</v>
      </c>
      <c r="F121" s="368">
        <f>[2]!tblÉvénements[[#This Row],[Ville]]</f>
        <v>0</v>
      </c>
      <c r="G121" s="368" t="str">
        <f>[2]!tblÉvénements[[#This Row],[Lieu]]</f>
        <v>webconference 10h/11h</v>
      </c>
      <c r="H121" s="368">
        <f>[2]!tblÉvénements[[#This Row],[Nombre de de participants]]</f>
        <v>0</v>
      </c>
      <c r="I121" s="368">
        <f>[2]!tblÉvénements[[#This Row],[Type]]</f>
        <v>0</v>
      </c>
      <c r="J121" s="368" t="str">
        <f>[2]!tblÉvénements[[#This Row],[Présence ]]</f>
        <v>Sarah Minski</v>
      </c>
      <c r="K121" s="369">
        <f>[2]!tblÉvénements[[#This Row],[Date de début]]</f>
        <v>45554</v>
      </c>
      <c r="L121" s="369" t="str">
        <f>IF(ISBLANK(Tableau3[[#This Row],[Date début ]]),"",UPPER(TEXT(Tableau3[[#This Row],[Date début ]],"mmm")))</f>
        <v>SEPT</v>
      </c>
      <c r="M121" s="369" t="str">
        <f>IF(ISBLANK(Tableau3[[#This Row],[Date début ]]),"",UPPER(TEXT(Tableau3[[#This Row],[Date début ]],"AAAA")))</f>
        <v>2024</v>
      </c>
      <c r="N121" s="369">
        <f>[2]!tblÉvénements[[#This Row],[Date de fin]]</f>
        <v>45554</v>
      </c>
      <c r="O121" s="369" t="str">
        <f>IF(ISBLANK(Tableau3[[#This Row],[Date de fin]]),"",UPPER(TEXT(Tableau3[[#This Row],[Date de fin]],"mmm")))</f>
        <v>SEPT</v>
      </c>
      <c r="P121" s="369" t="str">
        <f>IF(ISBLANK(Tableau3[[#This Row],[Date de fin]]),"",UPPER(TEXT(Tableau3[[#This Row],[Date de fin]],"AAAA")))</f>
        <v>2024</v>
      </c>
      <c r="Q121" s="65">
        <f>[2]!tblÉvénements[[#This Row],[Nbr jours]]</f>
        <v>0</v>
      </c>
      <c r="S121" s="49" t="str">
        <f>[2]!tblÉvénements[[#This Row],[Secteur]]</f>
        <v>FPS</v>
      </c>
      <c r="T121" s="49" t="str">
        <f>[2]!tblÉvénements[[#This Row],[Commentaires]]</f>
        <v>Réseaux sociaux/ thématique semestrielle</v>
      </c>
    </row>
    <row r="122" spans="2:32" ht="29" x14ac:dyDescent="0.3">
      <c r="B122" s="42">
        <f>'2. Termes '!H264</f>
        <v>0</v>
      </c>
      <c r="C122" s="382" t="str">
        <f>[2]!tblÉvénements[[#This Row],[Service]]</f>
        <v>ACTION_SOCIALE</v>
      </c>
      <c r="D122" s="368" t="str">
        <f>[2]!tblÉvénements[[#This Row],[Nom événement]]</f>
        <v xml:space="preserve"> « Travail et Conditions de travail - 1/2 journée sur les VHSS» </v>
      </c>
      <c r="E122" s="368">
        <f>[2]!tblÉvénements[[#This Row],[Nom association/Sigle]]</f>
        <v>0</v>
      </c>
      <c r="F122" s="368">
        <f>[2]!tblÉvénements[[#This Row],[Ville]]</f>
        <v>0</v>
      </c>
      <c r="G122" s="368" t="str">
        <f>[2]!tblÉvénements[[#This Row],[Lieu]]</f>
        <v>15h à 17h30</v>
      </c>
      <c r="H122" s="368">
        <f>[2]!tblÉvénements[[#This Row],[Nombre de de participants]]</f>
        <v>0</v>
      </c>
      <c r="I122" s="368">
        <f>[2]!tblÉvénements[[#This Row],[Type]]</f>
        <v>0</v>
      </c>
      <c r="J122" s="368" t="str">
        <f>[2]!tblÉvénements[[#This Row],[Présence ]]</f>
        <v>Nadia Bouvart</v>
      </c>
      <c r="K122" s="369">
        <f>[2]!tblÉvénements[[#This Row],[Date de début]]</f>
        <v>45553</v>
      </c>
      <c r="L122" s="369" t="str">
        <f>IF(ISBLANK(Tableau3[[#This Row],[Date début ]]),"",UPPER(TEXT(Tableau3[[#This Row],[Date début ]],"mmm")))</f>
        <v>SEPT</v>
      </c>
      <c r="M122" s="369" t="str">
        <f>IF(ISBLANK(Tableau3[[#This Row],[Date début ]]),"",UPPER(TEXT(Tableau3[[#This Row],[Date début ]],"AAAA")))</f>
        <v>2024</v>
      </c>
      <c r="N122" s="369">
        <f>[2]!tblÉvénements[[#This Row],[Date de fin]]</f>
        <v>45553</v>
      </c>
      <c r="O122" s="369" t="str">
        <f>IF(ISBLANK(Tableau3[[#This Row],[Date de fin]]),"",UPPER(TEXT(Tableau3[[#This Row],[Date de fin]],"mmm")))</f>
        <v>SEPT</v>
      </c>
      <c r="P122" s="369" t="str">
        <f>IF(ISBLANK(Tableau3[[#This Row],[Date de fin]]),"",UPPER(TEXT(Tableau3[[#This Row],[Date de fin]],"AAAA")))</f>
        <v>2024</v>
      </c>
      <c r="Q122" s="65">
        <f>[2]!tblÉvénements[[#This Row],[Nbr jours]]</f>
        <v>0</v>
      </c>
      <c r="S122" s="49">
        <f>[2]!tblÉvénements[[#This Row],[Secteur]]</f>
        <v>0</v>
      </c>
      <c r="T122" s="49" t="str">
        <f>[2]!tblÉvénements[[#This Row],[Commentaires]]</f>
        <v>Groue de travail en distanciel</v>
      </c>
    </row>
    <row r="123" spans="2:32" ht="14.5" x14ac:dyDescent="0.3">
      <c r="B123" s="42">
        <f>'2. Termes '!H265</f>
        <v>0</v>
      </c>
      <c r="C123" s="382" t="str">
        <f>[2]!tblÉvénements[[#This Row],[Service]]</f>
        <v>BRANCHES</v>
      </c>
      <c r="D123" s="368" t="str">
        <f>[2]!tblÉvénements[[#This Row],[Nom événement]]</f>
        <v>Congrès fédéral CFTC Média +</v>
      </c>
      <c r="E123" s="368" t="str">
        <f>[2]!tblÉvénements[[#This Row],[Nom association/Sigle]]</f>
        <v>CFTC Media+</v>
      </c>
      <c r="F123" s="368" t="str">
        <f>[2]!tblÉvénements[[#This Row],[Ville]]</f>
        <v>VANVES</v>
      </c>
      <c r="G123" s="368" t="str">
        <f>[2]!tblÉvénements[[#This Row],[Lieu]]</f>
        <v xml:space="preserve">Audiens </v>
      </c>
      <c r="H123" s="368">
        <f>[2]!tblÉvénements[[#This Row],[Nombre de de participants]]</f>
        <v>30</v>
      </c>
      <c r="I123" s="368" t="str">
        <f>[2]!tblÉvénements[[#This Row],[Type]]</f>
        <v>Congrès</v>
      </c>
      <c r="J123" s="368" t="str">
        <f>[2]!tblÉvénements[[#This Row],[Présence ]]</f>
        <v>Cécile Prevost</v>
      </c>
      <c r="K123" s="369">
        <f>[2]!tblÉvénements[[#This Row],[Date de début]]</f>
        <v>45552</v>
      </c>
      <c r="L123" s="369" t="str">
        <f>IF(ISBLANK(Tableau3[[#This Row],[Date début ]]),"",UPPER(TEXT(Tableau3[[#This Row],[Date début ]],"mmm")))</f>
        <v>SEPT</v>
      </c>
      <c r="M123" s="369" t="str">
        <f>IF(ISBLANK(Tableau3[[#This Row],[Date début ]]),"",UPPER(TEXT(Tableau3[[#This Row],[Date début ]],"AAAA")))</f>
        <v>2024</v>
      </c>
      <c r="N123" s="369">
        <f>[2]!tblÉvénements[[#This Row],[Date de fin]]</f>
        <v>45552</v>
      </c>
      <c r="O123" s="369" t="str">
        <f>IF(ISBLANK(Tableau3[[#This Row],[Date de fin]]),"",UPPER(TEXT(Tableau3[[#This Row],[Date de fin]],"mmm")))</f>
        <v>SEPT</v>
      </c>
      <c r="P123" s="369" t="str">
        <f>IF(ISBLANK(Tableau3[[#This Row],[Date de fin]]),"",UPPER(TEXT(Tableau3[[#This Row],[Date de fin]],"AAAA")))</f>
        <v>2024</v>
      </c>
      <c r="Q123" s="65">
        <f>[2]!tblÉvénements[[#This Row],[Nbr jours]]</f>
        <v>0</v>
      </c>
      <c r="S123" s="49" t="str">
        <f>[2]!tblÉvénements[[#This Row],[Secteur]]</f>
        <v>Audiovisuel</v>
      </c>
      <c r="T123" s="49">
        <f>[2]!tblÉvénements[[#This Row],[Commentaires]]</f>
        <v>0</v>
      </c>
    </row>
    <row r="124" spans="2:32" ht="29" x14ac:dyDescent="0.3">
      <c r="B124" s="42">
        <f>'2. Termes '!H266</f>
        <v>0</v>
      </c>
      <c r="C124" s="382" t="str">
        <f>[2]!tblÉvénements[[#This Row],[Service]]</f>
        <v>BRANCHES</v>
      </c>
      <c r="D124" s="368" t="str">
        <f>[2]!tblÉvénements[[#This Row],[Nom événement]]</f>
        <v>Congrès du SMA</v>
      </c>
      <c r="E124" s="368" t="str">
        <f>[2]!tblÉvénements[[#This Row],[Nom association/Sigle]]</f>
        <v>SMA Syndicat des Musiques Actuelles</v>
      </c>
      <c r="F124" s="368" t="str">
        <f>[2]!tblÉvénements[[#This Row],[Ville]]</f>
        <v>BREST</v>
      </c>
      <c r="G124" s="368" t="str">
        <f>[2]!tblÉvénements[[#This Row],[Lieu]]</f>
        <v>La Carène</v>
      </c>
      <c r="H124" s="368">
        <f>[2]!tblÉvénements[[#This Row],[Nombre de de participants]]</f>
        <v>0</v>
      </c>
      <c r="I124" s="368" t="str">
        <f>[2]!tblÉvénements[[#This Row],[Type]]</f>
        <v>Congrès</v>
      </c>
      <c r="J124" s="368" t="str">
        <f>[2]!tblÉvénements[[#This Row],[Présence ]]</f>
        <v>Direction Branches</v>
      </c>
      <c r="K124" s="369">
        <f>[2]!tblÉvénements[[#This Row],[Date de début]]</f>
        <v>45545</v>
      </c>
      <c r="L124" s="369" t="str">
        <f>IF(ISBLANK(Tableau3[[#This Row],[Date début ]]),"",UPPER(TEXT(Tableau3[[#This Row],[Date début ]],"mmm")))</f>
        <v>SEPT</v>
      </c>
      <c r="M124" s="369" t="str">
        <f>IF(ISBLANK(Tableau3[[#This Row],[Date début ]]),"",UPPER(TEXT(Tableau3[[#This Row],[Date début ]],"AAAA")))</f>
        <v>2024</v>
      </c>
      <c r="N124" s="369">
        <f>[2]!tblÉvénements[[#This Row],[Date de fin]]</f>
        <v>45546</v>
      </c>
      <c r="O124" s="369" t="str">
        <f>IF(ISBLANK(Tableau3[[#This Row],[Date de fin]]),"",UPPER(TEXT(Tableau3[[#This Row],[Date de fin]],"mmm")))</f>
        <v>SEPT</v>
      </c>
      <c r="P124" s="369" t="str">
        <f>IF(ISBLANK(Tableau3[[#This Row],[Date de fin]]),"",UPPER(TEXT(Tableau3[[#This Row],[Date de fin]],"AAAA")))</f>
        <v>2024</v>
      </c>
      <c r="Q124" s="65">
        <f>[2]!tblÉvénements[[#This Row],[Nbr jours]]</f>
        <v>1</v>
      </c>
      <c r="S124" s="49">
        <f>[2]!tblÉvénements[[#This Row],[Secteur]]</f>
        <v>0</v>
      </c>
      <c r="T124" s="49">
        <f>[2]!tblÉvénements[[#This Row],[Commentaires]]</f>
        <v>0</v>
      </c>
    </row>
    <row r="125" spans="2:32" ht="14.5" x14ac:dyDescent="0.3">
      <c r="B125" s="42">
        <f>'2. Termes '!H267</f>
        <v>0</v>
      </c>
      <c r="C125" s="382">
        <f>[2]!tblÉvénements[[#This Row],[Service]]</f>
        <v>0</v>
      </c>
      <c r="D125" s="368" t="str">
        <f>[2]!tblÉvénements[[#This Row],[Nom événement]]</f>
        <v>Festival de la Fiction</v>
      </c>
      <c r="E125" s="368">
        <f>[2]!tblÉvénements[[#This Row],[Nom association/Sigle]]</f>
        <v>0</v>
      </c>
      <c r="F125" s="368" t="str">
        <f>[2]!tblÉvénements[[#This Row],[Ville]]</f>
        <v>La Rochelle</v>
      </c>
      <c r="G125" s="368">
        <f>[2]!tblÉvénements[[#This Row],[Lieu]]</f>
        <v>0</v>
      </c>
      <c r="H125" s="368">
        <f>[2]!tblÉvénements[[#This Row],[Nombre de de participants]]</f>
        <v>0</v>
      </c>
      <c r="I125" s="368">
        <f>[2]!tblÉvénements[[#This Row],[Type]]</f>
        <v>0</v>
      </c>
      <c r="J125" s="368">
        <f>[2]!tblÉvénements[[#This Row],[Présence ]]</f>
        <v>0</v>
      </c>
      <c r="K125" s="369">
        <f>[2]!tblÉvénements[[#This Row],[Date de début]]</f>
        <v>45545</v>
      </c>
      <c r="L125" s="369" t="str">
        <f>IF(ISBLANK(Tableau3[[#This Row],[Date début ]]),"",UPPER(TEXT(Tableau3[[#This Row],[Date début ]],"mmm")))</f>
        <v>SEPT</v>
      </c>
      <c r="M125" s="369" t="str">
        <f>IF(ISBLANK(Tableau3[[#This Row],[Date début ]]),"",UPPER(TEXT(Tableau3[[#This Row],[Date début ]],"AAAA")))</f>
        <v>2024</v>
      </c>
      <c r="N125" s="369">
        <f>[2]!tblÉvénements[[#This Row],[Date de fin]]</f>
        <v>45550</v>
      </c>
      <c r="O125" s="369" t="str">
        <f>IF(ISBLANK(Tableau3[[#This Row],[Date de fin]]),"",UPPER(TEXT(Tableau3[[#This Row],[Date de fin]],"mmm")))</f>
        <v>SEPT</v>
      </c>
      <c r="P125" s="369" t="str">
        <f>IF(ISBLANK(Tableau3[[#This Row],[Date de fin]]),"",UPPER(TEXT(Tableau3[[#This Row],[Date de fin]],"AAAA")))</f>
        <v>2024</v>
      </c>
      <c r="Q125" s="65">
        <f>[2]!tblÉvénements[[#This Row],[Nbr jours]]</f>
        <v>5</v>
      </c>
      <c r="S125" s="49" t="str">
        <f>[2]!tblÉvénements[[#This Row],[Secteur]]</f>
        <v>Audiovisuel</v>
      </c>
      <c r="T125" s="49" t="str">
        <f>[2]!tblÉvénements[[#This Row],[Commentaires]]</f>
        <v xml:space="preserve">Visibilité et présence </v>
      </c>
    </row>
    <row r="126" spans="2:32" ht="14.5" x14ac:dyDescent="0.3">
      <c r="B126" s="42">
        <f>'2. Termes '!H268</f>
        <v>0</v>
      </c>
      <c r="C126" s="382" t="str">
        <f>[2]!tblÉvénements[[#This Row],[Service]]</f>
        <v>COMMUNICATION</v>
      </c>
      <c r="D126" s="368" t="str">
        <f>[2]!tblÉvénements[[#This Row],[Nom événement]]</f>
        <v xml:space="preserve">Festival de la Fiction </v>
      </c>
      <c r="E126" s="368">
        <f>[2]!tblÉvénements[[#This Row],[Nom association/Sigle]]</f>
        <v>0</v>
      </c>
      <c r="F126" s="368">
        <f>[2]!tblÉvénements[[#This Row],[Ville]]</f>
        <v>0</v>
      </c>
      <c r="G126" s="368" t="str">
        <f>[2]!tblÉvénements[[#This Row],[Lieu]]</f>
        <v>16h30 à 18h</v>
      </c>
      <c r="H126" s="368">
        <f>[2]!tblÉvénements[[#This Row],[Nombre de de participants]]</f>
        <v>0</v>
      </c>
      <c r="I126" s="368">
        <f>[2]!tblÉvénements[[#This Row],[Type]]</f>
        <v>0</v>
      </c>
      <c r="J126" s="368" t="str">
        <f>[2]!tblÉvénements[[#This Row],[Présence ]]</f>
        <v>Caroline Rogard</v>
      </c>
      <c r="K126" s="369">
        <f>[2]!tblÉvénements[[#This Row],[Date de début]]</f>
        <v>45545</v>
      </c>
      <c r="L126" s="369" t="str">
        <f>IF(ISBLANK(Tableau3[[#This Row],[Date début ]]),"",UPPER(TEXT(Tableau3[[#This Row],[Date début ]],"mmm")))</f>
        <v>SEPT</v>
      </c>
      <c r="M126" s="369" t="str">
        <f>IF(ISBLANK(Tableau3[[#This Row],[Date début ]]),"",UPPER(TEXT(Tableau3[[#This Row],[Date début ]],"AAAA")))</f>
        <v>2024</v>
      </c>
      <c r="N126" s="369">
        <f>[2]!tblÉvénements[[#This Row],[Date de fin]]</f>
        <v>45551</v>
      </c>
      <c r="O126" s="369" t="str">
        <f>IF(ISBLANK(Tableau3[[#This Row],[Date de fin]]),"",UPPER(TEXT(Tableau3[[#This Row],[Date de fin]],"mmm")))</f>
        <v>SEPT</v>
      </c>
      <c r="P126" s="369" t="str">
        <f>IF(ISBLANK(Tableau3[[#This Row],[Date de fin]]),"",UPPER(TEXT(Tableau3[[#This Row],[Date de fin]],"AAAA")))</f>
        <v>2024</v>
      </c>
      <c r="Q126" s="65">
        <f>[2]!tblÉvénements[[#This Row],[Nbr jours]]</f>
        <v>0</v>
      </c>
      <c r="S126" s="49">
        <f>[2]!tblÉvénements[[#This Row],[Secteur]]</f>
        <v>0</v>
      </c>
      <c r="T126" s="49" t="str">
        <f>[2]!tblÉvénements[[#This Row],[Commentaires]]</f>
        <v>Documentation et table ronde « L’intimité chorégraphiée : regards croisés des professionnels sur la coordination d’intimité »</v>
      </c>
    </row>
    <row r="127" spans="2:32" ht="29" x14ac:dyDescent="0.3">
      <c r="B127" s="42">
        <f>'2. Termes '!H269</f>
        <v>0</v>
      </c>
      <c r="C127" s="382" t="str">
        <f>[2]!tblÉvénements[[#This Row],[Service]]</f>
        <v>ACTION_SOCIALE</v>
      </c>
      <c r="D127" s="368" t="str">
        <f>[2]!tblÉvénements[[#This Row],[Nom événement]]</f>
        <v>Séminaire " L'Art de Bien Vieillir "</v>
      </c>
      <c r="E127" s="368">
        <f>[2]!tblÉvénements[[#This Row],[Nom association/Sigle]]</f>
        <v>0</v>
      </c>
      <c r="F127" s="368" t="str">
        <f>[2]!tblÉvénements[[#This Row],[Ville]]</f>
        <v>Hyères</v>
      </c>
      <c r="G127" s="368" t="str">
        <f>[2]!tblÉvénements[[#This Row],[Lieu]]</f>
        <v>Hyères - Hôtel Plein Sud</v>
      </c>
      <c r="H127" s="368">
        <f>[2]!tblÉvénements[[#This Row],[Nombre de de participants]]</f>
        <v>0</v>
      </c>
      <c r="I127" s="368">
        <f>[2]!tblÉvénements[[#This Row],[Type]]</f>
        <v>0</v>
      </c>
      <c r="J127" s="368" t="str">
        <f>[2]!tblÉvénements[[#This Row],[Présence ]]</f>
        <v>Sandrine Delgrange</v>
      </c>
      <c r="K127" s="369">
        <f>[2]!tblÉvénements[[#This Row],[Date de début]]</f>
        <v>45544</v>
      </c>
      <c r="L127" s="369" t="str">
        <f>IF(ISBLANK(Tableau3[[#This Row],[Date début ]]),"",UPPER(TEXT(Tableau3[[#This Row],[Date début ]],"mmm")))</f>
        <v>SEPT</v>
      </c>
      <c r="M127" s="369" t="str">
        <f>IF(ISBLANK(Tableau3[[#This Row],[Date début ]]),"",UPPER(TEXT(Tableau3[[#This Row],[Date début ]],"AAAA")))</f>
        <v>2024</v>
      </c>
      <c r="N127" s="369">
        <f>[2]!tblÉvénements[[#This Row],[Date de fin]]</f>
        <v>45548</v>
      </c>
      <c r="O127" s="369" t="str">
        <f>IF(ISBLANK(Tableau3[[#This Row],[Date de fin]]),"",UPPER(TEXT(Tableau3[[#This Row],[Date de fin]],"mmm")))</f>
        <v>SEPT</v>
      </c>
      <c r="P127" s="369" t="str">
        <f>IF(ISBLANK(Tableau3[[#This Row],[Date de fin]]),"",UPPER(TEXT(Tableau3[[#This Row],[Date de fin]],"AAAA")))</f>
        <v>2024</v>
      </c>
      <c r="Q127" s="65">
        <f>[2]!tblÉvénements[[#This Row],[Nbr jours]]</f>
        <v>4</v>
      </c>
      <c r="S127" s="49" t="str">
        <f>[2]!tblÉvénements[[#This Row],[Secteur]]</f>
        <v>Prévention Médico-Sociale</v>
      </c>
      <c r="T127" s="49">
        <f>[2]!tblÉvénements[[#This Row],[Commentaires]]</f>
        <v>0</v>
      </c>
    </row>
    <row r="128" spans="2:32" ht="29" x14ac:dyDescent="0.3">
      <c r="B128" s="42">
        <f>'2. Termes '!H270</f>
        <v>0</v>
      </c>
      <c r="C128" s="382" t="str">
        <f>[2]!tblÉvénements[[#This Row],[Service]]</f>
        <v>ACTION_SOCIALE</v>
      </c>
      <c r="D128" s="368" t="str">
        <f>[2]!tblÉvénements[[#This Row],[Nom événement]]</f>
        <v>Séminaire Accompagnement à la perte d'un être cher</v>
      </c>
      <c r="E128" s="368">
        <f>[2]!tblÉvénements[[#This Row],[Nom association/Sigle]]</f>
        <v>0</v>
      </c>
      <c r="F128" s="368" t="str">
        <f>[2]!tblÉvénements[[#This Row],[Ville]]</f>
        <v>St Marc sur mer</v>
      </c>
      <c r="G128" s="368" t="str">
        <f>[2]!tblÉvénements[[#This Row],[Lieu]]</f>
        <v>St Marc sur mer</v>
      </c>
      <c r="H128" s="368">
        <f>[2]!tblÉvénements[[#This Row],[Nombre de de participants]]</f>
        <v>0</v>
      </c>
      <c r="I128" s="368">
        <f>[2]!tblÉvénements[[#This Row],[Type]]</f>
        <v>0</v>
      </c>
      <c r="J128" s="368" t="str">
        <f>[2]!tblÉvénements[[#This Row],[Présence ]]</f>
        <v>Sandrine Delgrange</v>
      </c>
      <c r="K128" s="369">
        <f>[2]!tblÉvénements[[#This Row],[Date de début]]</f>
        <v>45544</v>
      </c>
      <c r="L128" s="369" t="str">
        <f>IF(ISBLANK(Tableau3[[#This Row],[Date début ]]),"",UPPER(TEXT(Tableau3[[#This Row],[Date début ]],"mmm")))</f>
        <v>SEPT</v>
      </c>
      <c r="M128" s="369" t="str">
        <f>IF(ISBLANK(Tableau3[[#This Row],[Date début ]]),"",UPPER(TEXT(Tableau3[[#This Row],[Date début ]],"AAAA")))</f>
        <v>2024</v>
      </c>
      <c r="N128" s="369">
        <f>[2]!tblÉvénements[[#This Row],[Date de fin]]</f>
        <v>45546</v>
      </c>
      <c r="O128" s="369" t="str">
        <f>IF(ISBLANK(Tableau3[[#This Row],[Date de fin]]),"",UPPER(TEXT(Tableau3[[#This Row],[Date de fin]],"mmm")))</f>
        <v>SEPT</v>
      </c>
      <c r="P128" s="369" t="str">
        <f>IF(ISBLANK(Tableau3[[#This Row],[Date de fin]]),"",UPPER(TEXT(Tableau3[[#This Row],[Date de fin]],"AAAA")))</f>
        <v>2024</v>
      </c>
      <c r="Q128" s="65">
        <f>[2]!tblÉvénements[[#This Row],[Nbr jours]]</f>
        <v>2</v>
      </c>
      <c r="S128" s="49" t="str">
        <f>[2]!tblÉvénements[[#This Row],[Secteur]]</f>
        <v>Prévention Médico-Sociale</v>
      </c>
      <c r="T128" s="49">
        <f>[2]!tblÉvénements[[#This Row],[Commentaires]]</f>
        <v>0</v>
      </c>
    </row>
    <row r="129" spans="2:32" ht="14.5" x14ac:dyDescent="0.3">
      <c r="B129" s="42">
        <f>'2. Termes '!H271</f>
        <v>0</v>
      </c>
      <c r="C129" s="382" t="str">
        <f>[2]!tblÉvénements[[#This Row],[Service]]</f>
        <v>ACTION_SOCIALE</v>
      </c>
      <c r="D129" s="368" t="str">
        <f>[2]!tblÉvénements[[#This Row],[Nom événement]]</f>
        <v xml:space="preserve">Festival de Deauville </v>
      </c>
      <c r="E129" s="368">
        <f>[2]!tblÉvénements[[#This Row],[Nom association/Sigle]]</f>
        <v>0</v>
      </c>
      <c r="F129" s="368" t="str">
        <f>[2]!tblÉvénements[[#This Row],[Ville]]</f>
        <v>Deauville</v>
      </c>
      <c r="G129" s="368">
        <f>[2]!tblÉvénements[[#This Row],[Lieu]]</f>
        <v>0</v>
      </c>
      <c r="H129" s="368">
        <f>[2]!tblÉvénements[[#This Row],[Nombre de de participants]]</f>
        <v>0</v>
      </c>
      <c r="I129" s="368">
        <f>[2]!tblÉvénements[[#This Row],[Type]]</f>
        <v>0</v>
      </c>
      <c r="J129" s="368" t="str">
        <f>[2]!tblÉvénements[[#This Row],[Présence ]]</f>
        <v>Marie</v>
      </c>
      <c r="K129" s="369">
        <f>[2]!tblÉvénements[[#This Row],[Date de début]]</f>
        <v>45541</v>
      </c>
      <c r="L129" s="369" t="str">
        <f>IF(ISBLANK(Tableau3[[#This Row],[Date début ]]),"",UPPER(TEXT(Tableau3[[#This Row],[Date début ]],"mmm")))</f>
        <v>SEPT</v>
      </c>
      <c r="M129" s="369" t="str">
        <f>IF(ISBLANK(Tableau3[[#This Row],[Date début ]]),"",UPPER(TEXT(Tableau3[[#This Row],[Date début ]],"AAAA")))</f>
        <v>2024</v>
      </c>
      <c r="N129" s="369">
        <f>[2]!tblÉvénements[[#This Row],[Date de fin]]</f>
        <v>45550</v>
      </c>
      <c r="O129" s="369" t="str">
        <f>IF(ISBLANK(Tableau3[[#This Row],[Date de fin]]),"",UPPER(TEXT(Tableau3[[#This Row],[Date de fin]],"mmm")))</f>
        <v>SEPT</v>
      </c>
      <c r="P129" s="369" t="str">
        <f>IF(ISBLANK(Tableau3[[#This Row],[Date de fin]]),"",UPPER(TEXT(Tableau3[[#This Row],[Date de fin]],"AAAA")))</f>
        <v>2024</v>
      </c>
      <c r="Q129" s="65">
        <f>[2]!tblÉvénements[[#This Row],[Nbr jours]]</f>
        <v>0</v>
      </c>
      <c r="S129" s="49">
        <f>[2]!tblÉvénements[[#This Row],[Secteur]]</f>
        <v>0</v>
      </c>
      <c r="T129" s="49" t="str">
        <f>[2]!tblÉvénements[[#This Row],[Commentaires]]</f>
        <v xml:space="preserve">Envoi de documentation </v>
      </c>
    </row>
    <row r="130" spans="2:32" ht="14.5" x14ac:dyDescent="0.3">
      <c r="B130" s="42">
        <f>'2. Termes '!H272</f>
        <v>0</v>
      </c>
      <c r="C130" s="382">
        <f>[2]!tblÉvénements[[#This Row],[Service]]</f>
        <v>0</v>
      </c>
      <c r="D130" s="368" t="str">
        <f>[2]!tblÉvénements[[#This Row],[Nom événement]]</f>
        <v>Cocktail des Nommés </v>
      </c>
      <c r="E130" s="368">
        <f>[2]!tblÉvénements[[#This Row],[Nom association/Sigle]]</f>
        <v>0</v>
      </c>
      <c r="F130" s="368" t="str">
        <f>[2]!tblÉvénements[[#This Row],[Ville]]</f>
        <v xml:space="preserve">Paris </v>
      </c>
      <c r="G130" s="368" t="str">
        <f>[2]!tblÉvénements[[#This Row],[Lieu]]</f>
        <v>Jardins de la SACD</v>
      </c>
      <c r="H130" s="368">
        <f>[2]!tblÉvénements[[#This Row],[Nombre de de participants]]</f>
        <v>0</v>
      </c>
      <c r="I130" s="368">
        <f>[2]!tblÉvénements[[#This Row],[Type]]</f>
        <v>0</v>
      </c>
      <c r="J130" s="368">
        <f>[2]!tblÉvénements[[#This Row],[Présence ]]</f>
        <v>0</v>
      </c>
      <c r="K130" s="369">
        <f>[2]!tblÉvénements[[#This Row],[Date de début]]</f>
        <v>45540</v>
      </c>
      <c r="L130" s="369" t="str">
        <f>IF(ISBLANK(Tableau3[[#This Row],[Date début ]]),"",UPPER(TEXT(Tableau3[[#This Row],[Date début ]],"mmm")))</f>
        <v>SEPT</v>
      </c>
      <c r="M130" s="369" t="str">
        <f>IF(ISBLANK(Tableau3[[#This Row],[Date début ]]),"",UPPER(TEXT(Tableau3[[#This Row],[Date début ]],"AAAA")))</f>
        <v>2024</v>
      </c>
      <c r="N130" s="369">
        <f>[2]!tblÉvénements[[#This Row],[Date de fin]]</f>
        <v>45540</v>
      </c>
      <c r="O130" s="369" t="str">
        <f>IF(ISBLANK(Tableau3[[#This Row],[Date de fin]]),"",UPPER(TEXT(Tableau3[[#This Row],[Date de fin]],"mmm")))</f>
        <v>SEPT</v>
      </c>
      <c r="P130" s="369" t="str">
        <f>IF(ISBLANK(Tableau3[[#This Row],[Date de fin]]),"",UPPER(TEXT(Tableau3[[#This Row],[Date de fin]],"AAAA")))</f>
        <v>2024</v>
      </c>
      <c r="Q130" s="65">
        <f>[2]!tblÉvénements[[#This Row],[Nbr jours]]</f>
        <v>0</v>
      </c>
      <c r="S130" s="49" t="str">
        <f>[2]!tblÉvénements[[#This Row],[Secteur]]</f>
        <v>Audiovisuel</v>
      </c>
      <c r="T130" s="49" t="str">
        <f>[2]!tblÉvénements[[#This Row],[Commentaires]]</f>
        <v xml:space="preserve">Invitations </v>
      </c>
    </row>
    <row r="131" spans="2:32" ht="29" x14ac:dyDescent="0.3">
      <c r="B131" s="42">
        <f>'2. Termes '!H273</f>
        <v>0</v>
      </c>
      <c r="C131" s="382">
        <f>[2]!tblÉvénements[[#This Row],[Service]]</f>
        <v>0</v>
      </c>
      <c r="D131" s="368" t="str">
        <f>[2]!tblÉvénements[[#This Row],[Nom événement]]</f>
        <v>Think culture « Culture et numérique : la révolution permanente? »</v>
      </c>
      <c r="E131" s="368">
        <f>[2]!tblÉvénements[[#This Row],[Nom association/Sigle]]</f>
        <v>0</v>
      </c>
      <c r="F131" s="368" t="str">
        <f>[2]!tblÉvénements[[#This Row],[Ville]]</f>
        <v>Paris</v>
      </c>
      <c r="G131" s="368" t="str">
        <f>[2]!tblÉvénements[[#This Row],[Lieu]]</f>
        <v>Centre Pompidou</v>
      </c>
      <c r="H131" s="368">
        <f>[2]!tblÉvénements[[#This Row],[Nombre de de participants]]</f>
        <v>0</v>
      </c>
      <c r="I131" s="368">
        <f>[2]!tblÉvénements[[#This Row],[Type]]</f>
        <v>0</v>
      </c>
      <c r="J131" s="368">
        <f>[2]!tblÉvénements[[#This Row],[Présence ]]</f>
        <v>0</v>
      </c>
      <c r="K131" s="369">
        <f>[2]!tblÉvénements[[#This Row],[Date de début]]</f>
        <v>45540</v>
      </c>
      <c r="L131" s="369" t="str">
        <f>IF(ISBLANK(Tableau3[[#This Row],[Date début ]]),"",UPPER(TEXT(Tableau3[[#This Row],[Date début ]],"mmm")))</f>
        <v>SEPT</v>
      </c>
      <c r="M131" s="369" t="str">
        <f>IF(ISBLANK(Tableau3[[#This Row],[Date début ]]),"",UPPER(TEXT(Tableau3[[#This Row],[Date début ]],"AAAA")))</f>
        <v>2024</v>
      </c>
      <c r="N131" s="369">
        <f>[2]!tblÉvénements[[#This Row],[Date de fin]]</f>
        <v>45540</v>
      </c>
      <c r="O131" s="369" t="str">
        <f>IF(ISBLANK(Tableau3[[#This Row],[Date de fin]]),"",UPPER(TEXT(Tableau3[[#This Row],[Date de fin]],"mmm")))</f>
        <v>SEPT</v>
      </c>
      <c r="P131" s="369" t="str">
        <f>IF(ISBLANK(Tableau3[[#This Row],[Date de fin]]),"",UPPER(TEXT(Tableau3[[#This Row],[Date de fin]],"AAAA")))</f>
        <v>2024</v>
      </c>
      <c r="Q131" s="65">
        <f>[2]!tblÉvénements[[#This Row],[Nbr jours]]</f>
        <v>0</v>
      </c>
      <c r="S131" s="49" t="str">
        <f>[2]!tblÉvénements[[#This Row],[Secteur]]</f>
        <v>Autre</v>
      </c>
      <c r="T131" s="49" t="str">
        <f>[2]!tblÉvénements[[#This Row],[Commentaires]]</f>
        <v>Visibilité et prises de parole</v>
      </c>
    </row>
    <row r="132" spans="2:32" ht="14.5" x14ac:dyDescent="0.3">
      <c r="B132" s="42">
        <f>'2. Termes '!H274</f>
        <v>0</v>
      </c>
      <c r="C132" s="382">
        <f>[2]!tblÉvénements[[#This Row],[Service]]</f>
        <v>0</v>
      </c>
      <c r="D132" s="368" t="str">
        <f>[2]!tblÉvénements[[#This Row],[Nom événement]]</f>
        <v>Grand Prix des Médias  - CB News</v>
      </c>
      <c r="E132" s="368">
        <f>[2]!tblÉvénements[[#This Row],[Nom association/Sigle]]</f>
        <v>0</v>
      </c>
      <c r="F132" s="368" t="str">
        <f>[2]!tblÉvénements[[#This Row],[Ville]]</f>
        <v>Paris</v>
      </c>
      <c r="G132" s="368" t="str">
        <f>[2]!tblÉvénements[[#This Row],[Lieu]]</f>
        <v>Salle Wagram</v>
      </c>
      <c r="H132" s="368">
        <f>[2]!tblÉvénements[[#This Row],[Nombre de de participants]]</f>
        <v>0</v>
      </c>
      <c r="I132" s="368">
        <f>[2]!tblÉvénements[[#This Row],[Type]]</f>
        <v>0</v>
      </c>
      <c r="J132" s="368">
        <f>[2]!tblÉvénements[[#This Row],[Présence ]]</f>
        <v>0</v>
      </c>
      <c r="K132" s="369">
        <f>[2]!tblÉvénements[[#This Row],[Date de début]]</f>
        <v>45538</v>
      </c>
      <c r="L132" s="369" t="str">
        <f>IF(ISBLANK(Tableau3[[#This Row],[Date début ]]),"",UPPER(TEXT(Tableau3[[#This Row],[Date début ]],"mmm")))</f>
        <v>SEPT</v>
      </c>
      <c r="M132" s="369" t="str">
        <f>IF(ISBLANK(Tableau3[[#This Row],[Date début ]]),"",UPPER(TEXT(Tableau3[[#This Row],[Date début ]],"AAAA")))</f>
        <v>2024</v>
      </c>
      <c r="N132" s="369">
        <f>[2]!tblÉvénements[[#This Row],[Date de fin]]</f>
        <v>45538</v>
      </c>
      <c r="O132" s="369" t="str">
        <f>IF(ISBLANK(Tableau3[[#This Row],[Date de fin]]),"",UPPER(TEXT(Tableau3[[#This Row],[Date de fin]],"mmm")))</f>
        <v>SEPT</v>
      </c>
      <c r="P132" s="369" t="str">
        <f>IF(ISBLANK(Tableau3[[#This Row],[Date de fin]]),"",UPPER(TEXT(Tableau3[[#This Row],[Date de fin]],"AAAA")))</f>
        <v>2024</v>
      </c>
      <c r="Q132" s="65">
        <f>[2]!tblÉvénements[[#This Row],[Nbr jours]]</f>
        <v>0</v>
      </c>
      <c r="S132" s="49" t="str">
        <f>[2]!tblÉvénements[[#This Row],[Secteur]]</f>
        <v>Autre</v>
      </c>
      <c r="T132" s="49" t="str">
        <f>[2]!tblÉvénements[[#This Row],[Commentaires]]</f>
        <v>Visibilité et invitations</v>
      </c>
    </row>
    <row r="133" spans="2:32" ht="29" x14ac:dyDescent="0.3">
      <c r="B133" s="42">
        <f>'2. Termes '!H275</f>
        <v>0</v>
      </c>
      <c r="C133" s="382">
        <f>[2]!tblÉvénements[[#This Row],[Service]]</f>
        <v>0</v>
      </c>
      <c r="D133" s="368" t="str">
        <f>[2]!tblÉvénements[[#This Row],[Nom événement]]</f>
        <v xml:space="preserve">35e édition - Visa pour l'image -  Festival International du 
Semaine professionnelle </v>
      </c>
      <c r="E133" s="368">
        <f>[2]!tblÉvénements[[#This Row],[Nom association/Sigle]]</f>
        <v>0</v>
      </c>
      <c r="F133" s="368" t="str">
        <f>[2]!tblÉvénements[[#This Row],[Ville]]</f>
        <v>Perpignan</v>
      </c>
      <c r="G133" s="368" t="str">
        <f>[2]!tblÉvénements[[#This Row],[Lieu]]</f>
        <v xml:space="preserve">Palais des Congrès </v>
      </c>
      <c r="H133" s="368">
        <f>[2]!tblÉvénements[[#This Row],[Nombre de de participants]]</f>
        <v>0</v>
      </c>
      <c r="I133" s="368">
        <f>[2]!tblÉvénements[[#This Row],[Type]]</f>
        <v>0</v>
      </c>
      <c r="J133" s="368">
        <f>[2]!tblÉvénements[[#This Row],[Présence ]]</f>
        <v>0</v>
      </c>
      <c r="K133" s="369">
        <f>[2]!tblÉvénements[[#This Row],[Date de début]]</f>
        <v>45537</v>
      </c>
      <c r="L133" s="369" t="str">
        <f>IF(ISBLANK(Tableau3[[#This Row],[Date début ]]),"",UPPER(TEXT(Tableau3[[#This Row],[Date début ]],"mmm")))</f>
        <v>SEPT</v>
      </c>
      <c r="M133" s="369" t="str">
        <f>IF(ISBLANK(Tableau3[[#This Row],[Date début ]]),"",UPPER(TEXT(Tableau3[[#This Row],[Date début ]],"AAAA")))</f>
        <v>2024</v>
      </c>
      <c r="N133" s="369">
        <f>[2]!tblÉvénements[[#This Row],[Date de fin]]</f>
        <v>45552</v>
      </c>
      <c r="O133" s="369" t="str">
        <f>IF(ISBLANK(Tableau3[[#This Row],[Date de fin]]),"",UPPER(TEXT(Tableau3[[#This Row],[Date de fin]],"mmm")))</f>
        <v>SEPT</v>
      </c>
      <c r="P133" s="369" t="str">
        <f>IF(ISBLANK(Tableau3[[#This Row],[Date de fin]]),"",UPPER(TEXT(Tableau3[[#This Row],[Date de fin]],"AAAA")))</f>
        <v>2024</v>
      </c>
      <c r="Q133" s="65">
        <f>[2]!tblÉvénements[[#This Row],[Nbr jours]]</f>
        <v>15</v>
      </c>
      <c r="S133" s="49" t="str">
        <f>[2]!tblÉvénements[[#This Row],[Secteur]]</f>
        <v>Presse</v>
      </c>
      <c r="T133" s="49" t="str">
        <f>[2]!tblÉvénements[[#This Row],[Commentaires]]</f>
        <v>Plus d'espace exposants</v>
      </c>
    </row>
    <row r="134" spans="2:32" ht="14.5" x14ac:dyDescent="0.3">
      <c r="B134" s="42">
        <f>'2. Termes '!H276</f>
        <v>0</v>
      </c>
      <c r="C134" s="382">
        <f>[2]!tblÉvénements[[#This Row],[Service]]</f>
        <v>0</v>
      </c>
      <c r="D134" s="368" t="str">
        <f>[2]!tblÉvénements[[#This Row],[Nom événement]]</f>
        <v xml:space="preserve">Film Francophone d'Angoulême </v>
      </c>
      <c r="E134" s="368">
        <f>[2]!tblÉvénements[[#This Row],[Nom association/Sigle]]</f>
        <v>0</v>
      </c>
      <c r="F134" s="368" t="str">
        <f>[2]!tblÉvénements[[#This Row],[Ville]]</f>
        <v>Angoulême</v>
      </c>
      <c r="G134" s="368" t="str">
        <f>[2]!tblÉvénements[[#This Row],[Lieu]]</f>
        <v>Hôtel Mercure</v>
      </c>
      <c r="H134" s="368">
        <f>[2]!tblÉvénements[[#This Row],[Nombre de de participants]]</f>
        <v>0</v>
      </c>
      <c r="I134" s="368">
        <f>[2]!tblÉvénements[[#This Row],[Type]]</f>
        <v>0</v>
      </c>
      <c r="J134" s="368">
        <f>[2]!tblÉvénements[[#This Row],[Présence ]]</f>
        <v>0</v>
      </c>
      <c r="K134" s="369">
        <f>[2]!tblÉvénements[[#This Row],[Date de début]]</f>
        <v>45531</v>
      </c>
      <c r="L134" s="369" t="str">
        <f>IF(ISBLANK(Tableau3[[#This Row],[Date début ]]),"",UPPER(TEXT(Tableau3[[#This Row],[Date début ]],"mmm")))</f>
        <v>AOÛT</v>
      </c>
      <c r="M134" s="369" t="str">
        <f>IF(ISBLANK(Tableau3[[#This Row],[Date début ]]),"",UPPER(TEXT(Tableau3[[#This Row],[Date début ]],"AAAA")))</f>
        <v>2024</v>
      </c>
      <c r="N134" s="369">
        <f>[2]!tblÉvénements[[#This Row],[Date de fin]]</f>
        <v>45536</v>
      </c>
      <c r="O134" s="369" t="str">
        <f>IF(ISBLANK(Tableau3[[#This Row],[Date de fin]]),"",UPPER(TEXT(Tableau3[[#This Row],[Date de fin]],"mmm")))</f>
        <v>SEPT</v>
      </c>
      <c r="P134" s="369" t="str">
        <f>IF(ISBLANK(Tableau3[[#This Row],[Date de fin]]),"",UPPER(TEXT(Tableau3[[#This Row],[Date de fin]],"AAAA")))</f>
        <v>2024</v>
      </c>
      <c r="Q134" s="65">
        <f>[2]!tblÉvénements[[#This Row],[Nbr jours]]</f>
        <v>5</v>
      </c>
      <c r="R134" s="45"/>
      <c r="S134" s="13" t="str">
        <f>[2]!tblÉvénements[[#This Row],[Secteur]]</f>
        <v>Audiovisuel</v>
      </c>
      <c r="T134" s="13" t="str">
        <f>[2]!tblÉvénements[[#This Row],[Commentaires]]</f>
        <v>Visibilité et invitations</v>
      </c>
      <c r="U134" s="377"/>
      <c r="V134" s="377"/>
      <c r="W134" s="377"/>
      <c r="X134" s="377"/>
      <c r="Y134" s="378"/>
      <c r="Z134" s="378"/>
      <c r="AA134" s="378"/>
      <c r="AB134" s="378"/>
      <c r="AC134" s="378"/>
      <c r="AD134" s="378"/>
      <c r="AE134" s="378"/>
      <c r="AF134" s="378"/>
    </row>
    <row r="135" spans="2:32" ht="29" x14ac:dyDescent="0.3">
      <c r="B135" s="42">
        <f>'2. Termes '!H277</f>
        <v>0</v>
      </c>
      <c r="C135" s="382" t="str">
        <f>[2]!tblÉvénements[[#This Row],[Service]]</f>
        <v>COMMUNICATION</v>
      </c>
      <c r="D135" s="368" t="str">
        <f>[2]!tblÉvénements[[#This Row],[Nom événement]]</f>
        <v>Prévention des VHSS : dans nos manifestations, dans nos équipes et sur les tournages</v>
      </c>
      <c r="E135" s="368">
        <f>[2]!tblÉvénements[[#This Row],[Nom association/Sigle]]</f>
        <v>0</v>
      </c>
      <c r="F135" s="368">
        <f>[2]!tblÉvénements[[#This Row],[Ville]]</f>
        <v>0</v>
      </c>
      <c r="G135" s="368" t="str">
        <f>[2]!tblÉvénements[[#This Row],[Lieu]]</f>
        <v xml:space="preserve"> 14h30</v>
      </c>
      <c r="H135" s="368">
        <f>[2]!tblÉvénements[[#This Row],[Nombre de de participants]]</f>
        <v>0</v>
      </c>
      <c r="I135" s="368">
        <f>[2]!tblÉvénements[[#This Row],[Type]]</f>
        <v>0</v>
      </c>
      <c r="J135" s="368" t="str">
        <f>[2]!tblÉvénements[[#This Row],[Présence ]]</f>
        <v>Aude Merlet</v>
      </c>
      <c r="K135" s="369">
        <f>[2]!tblÉvénements[[#This Row],[Date de début]]</f>
        <v>45527</v>
      </c>
      <c r="L135" s="369" t="str">
        <f>IF(ISBLANK(Tableau3[[#This Row],[Date début ]]),"",UPPER(TEXT(Tableau3[[#This Row],[Date début ]],"mmm")))</f>
        <v>AOÛT</v>
      </c>
      <c r="M135" s="369" t="str">
        <f>IF(ISBLANK(Tableau3[[#This Row],[Date début ]]),"",UPPER(TEXT(Tableau3[[#This Row],[Date début ]],"AAAA")))</f>
        <v>2024</v>
      </c>
      <c r="N135" s="369">
        <f>[2]!tblÉvénements[[#This Row],[Date de fin]]</f>
        <v>45527</v>
      </c>
      <c r="O135" s="369" t="str">
        <f>IF(ISBLANK(Tableau3[[#This Row],[Date de fin]]),"",UPPER(TEXT(Tableau3[[#This Row],[Date de fin]],"mmm")))</f>
        <v>AOÛT</v>
      </c>
      <c r="P135" s="369" t="str">
        <f>IF(ISBLANK(Tableau3[[#This Row],[Date de fin]]),"",UPPER(TEXT(Tableau3[[#This Row],[Date de fin]],"AAAA")))</f>
        <v>2024</v>
      </c>
      <c r="Q135" s="65">
        <f>[2]!tblÉvénements[[#This Row],[Nbr jours]]</f>
        <v>0</v>
      </c>
      <c r="S135" s="49">
        <f>[2]!tblÉvénements[[#This Row],[Secteur]]</f>
        <v>0</v>
      </c>
      <c r="T135" s="49" t="str">
        <f>[2]!tblÉvénements[[#This Row],[Commentaires]]</f>
        <v xml:space="preserve">Table ronde </v>
      </c>
    </row>
    <row r="136" spans="2:32" ht="29" x14ac:dyDescent="0.3">
      <c r="B136" s="42">
        <f>'2. Termes '!H278</f>
        <v>0</v>
      </c>
      <c r="C136" s="382" t="str">
        <f>[2]!tblÉvénements[[#This Row],[Service]]</f>
        <v>ACTION_SOCIALE</v>
      </c>
      <c r="D136" s="368" t="str">
        <f>[2]!tblÉvénements[[#This Row],[Nom événement]]</f>
        <v>Table ronde "Lever les tabous dans le spectacle vivant. Quels impacts dans nos métiers ?"</v>
      </c>
      <c r="E136" s="368">
        <f>[2]!tblÉvénements[[#This Row],[Nom association/Sigle]]</f>
        <v>0</v>
      </c>
      <c r="F136" s="368">
        <f>[2]!tblÉvénements[[#This Row],[Ville]]</f>
        <v>0</v>
      </c>
      <c r="G136" s="368" t="str">
        <f>[2]!tblÉvénements[[#This Row],[Lieu]]</f>
        <v>Village du Off - 14h30</v>
      </c>
      <c r="H136" s="368">
        <f>[2]!tblÉvénements[[#This Row],[Nombre de de participants]]</f>
        <v>0</v>
      </c>
      <c r="I136" s="368">
        <f>[2]!tblÉvénements[[#This Row],[Type]]</f>
        <v>0</v>
      </c>
      <c r="J136" s="368" t="str">
        <f>[2]!tblÉvénements[[#This Row],[Présence ]]</f>
        <v>Nadia Bouvart</v>
      </c>
      <c r="K136" s="369">
        <f>[2]!tblÉvénements[[#This Row],[Date de début]]</f>
        <v>45485</v>
      </c>
      <c r="L136" s="369" t="str">
        <f>IF(ISBLANK(Tableau3[[#This Row],[Date début ]]),"",UPPER(TEXT(Tableau3[[#This Row],[Date début ]],"mmm")))</f>
        <v>JUIL</v>
      </c>
      <c r="M136" s="369" t="str">
        <f>IF(ISBLANK(Tableau3[[#This Row],[Date début ]]),"",UPPER(TEXT(Tableau3[[#This Row],[Date début ]],"AAAA")))</f>
        <v>2024</v>
      </c>
      <c r="N136" s="369">
        <f>[2]!tblÉvénements[[#This Row],[Date de fin]]</f>
        <v>45485</v>
      </c>
      <c r="O136" s="369" t="str">
        <f>IF(ISBLANK(Tableau3[[#This Row],[Date de fin]]),"",UPPER(TEXT(Tableau3[[#This Row],[Date de fin]],"mmm")))</f>
        <v>JUIL</v>
      </c>
      <c r="P136" s="369" t="str">
        <f>IF(ISBLANK(Tableau3[[#This Row],[Date de fin]]),"",UPPER(TEXT(Tableau3[[#This Row],[Date de fin]],"AAAA")))</f>
        <v>2024</v>
      </c>
      <c r="Q136" s="65">
        <f>[2]!tblÉvénements[[#This Row],[Nbr jours]]</f>
        <v>0</v>
      </c>
      <c r="S136" s="49">
        <f>[2]!tblÉvénements[[#This Row],[Secteur]]</f>
        <v>0</v>
      </c>
      <c r="T136" s="49" t="str">
        <f>[2]!tblÉvénements[[#This Row],[Commentaires]]</f>
        <v>Table ronde sur les tabous - Avignon</v>
      </c>
    </row>
    <row r="137" spans="2:32" ht="29" x14ac:dyDescent="0.3">
      <c r="B137" s="42">
        <f>'2. Termes '!H279</f>
        <v>0</v>
      </c>
      <c r="C137" s="382" t="str">
        <f>[2]!tblÉvénements[[#This Row],[Service]]</f>
        <v>ACTION_SOCIALE</v>
      </c>
      <c r="D137" s="368" t="str">
        <f>[2]!tblÉvénements[[#This Row],[Nom événement]]</f>
        <v>« Faire face en situations de contraintes : sécuriser et dynamiser son parcours de comédien, comédienne »</v>
      </c>
      <c r="E137" s="368">
        <f>[2]!tblÉvénements[[#This Row],[Nom association/Sigle]]</f>
        <v>0</v>
      </c>
      <c r="F137" s="368" t="str">
        <f>[2]!tblÉvénements[[#This Row],[Ville]]</f>
        <v>AVIGNON</v>
      </c>
      <c r="G137" s="368" t="str">
        <f>[2]!tblÉvénements[[#This Row],[Lieu]]</f>
        <v xml:space="preserve">10h-12h </v>
      </c>
      <c r="H137" s="368">
        <f>[2]!tblÉvénements[[#This Row],[Nombre de de participants]]</f>
        <v>0</v>
      </c>
      <c r="I137" s="368">
        <f>[2]!tblÉvénements[[#This Row],[Type]]</f>
        <v>0</v>
      </c>
      <c r="J137" s="368" t="str">
        <f>[2]!tblÉvénements[[#This Row],[Présence ]]</f>
        <v>Nadia Bouvart</v>
      </c>
      <c r="K137" s="369">
        <f>[2]!tblÉvénements[[#This Row],[Date de début]]</f>
        <v>45484</v>
      </c>
      <c r="L137" s="369" t="str">
        <f>IF(ISBLANK(Tableau3[[#This Row],[Date début ]]),"",UPPER(TEXT(Tableau3[[#This Row],[Date début ]],"mmm")))</f>
        <v>JUIL</v>
      </c>
      <c r="M137" s="369" t="str">
        <f>IF(ISBLANK(Tableau3[[#This Row],[Date début ]]),"",UPPER(TEXT(Tableau3[[#This Row],[Date début ]],"AAAA")))</f>
        <v>2024</v>
      </c>
      <c r="N137" s="369">
        <f>[2]!tblÉvénements[[#This Row],[Date de fin]]</f>
        <v>45484</v>
      </c>
      <c r="O137" s="369" t="str">
        <f>IF(ISBLANK(Tableau3[[#This Row],[Date de fin]]),"",UPPER(TEXT(Tableau3[[#This Row],[Date de fin]],"mmm")))</f>
        <v>JUIL</v>
      </c>
      <c r="P137" s="369" t="str">
        <f>IF(ISBLANK(Tableau3[[#This Row],[Date de fin]]),"",UPPER(TEXT(Tableau3[[#This Row],[Date de fin]],"AAAA")))</f>
        <v>2024</v>
      </c>
      <c r="Q137" s="65">
        <f>[2]!tblÉvénements[[#This Row],[Nbr jours]]</f>
        <v>0</v>
      </c>
      <c r="S137" s="49">
        <f>[2]!tblÉvénements[[#This Row],[Secteur]]</f>
        <v>0</v>
      </c>
      <c r="T137" s="49" t="str">
        <f>[2]!tblÉvénements[[#This Row],[Commentaires]]</f>
        <v>Table ronde sur le Festival d'Avignon</v>
      </c>
    </row>
    <row r="138" spans="2:32" ht="14.5" x14ac:dyDescent="0.3">
      <c r="B138" s="42">
        <f>'2. Termes '!H280</f>
        <v>0</v>
      </c>
      <c r="C138" s="382" t="str">
        <f>[2]!tblÉvénements[[#This Row],[Service]]</f>
        <v>ACTION_SOCIALE</v>
      </c>
      <c r="D138" s="368" t="str">
        <f>[2]!tblÉvénements[[#This Row],[Nom événement]]</f>
        <v>Table ronde Festival d'Avignon In FPS/MHSVE</v>
      </c>
      <c r="E138" s="368">
        <f>[2]!tblÉvénements[[#This Row],[Nom association/Sigle]]</f>
        <v>0</v>
      </c>
      <c r="F138" s="368">
        <f>[2]!tblÉvénements[[#This Row],[Ville]]</f>
        <v>0</v>
      </c>
      <c r="G138" s="368">
        <f>[2]!tblÉvénements[[#This Row],[Lieu]]</f>
        <v>0</v>
      </c>
      <c r="H138" s="368">
        <f>[2]!tblÉvénements[[#This Row],[Nombre de de participants]]</f>
        <v>0</v>
      </c>
      <c r="I138" s="368">
        <f>[2]!tblÉvénements[[#This Row],[Type]]</f>
        <v>0</v>
      </c>
      <c r="J138" s="368">
        <f>[2]!tblÉvénements[[#This Row],[Présence ]]</f>
        <v>0</v>
      </c>
      <c r="K138" s="369">
        <f>[2]!tblÉvénements[[#This Row],[Date de début]]</f>
        <v>45484</v>
      </c>
      <c r="L138" s="369" t="str">
        <f>IF(ISBLANK(Tableau3[[#This Row],[Date début ]]),"",UPPER(TEXT(Tableau3[[#This Row],[Date début ]],"mmm")))</f>
        <v>JUIL</v>
      </c>
      <c r="M138" s="369" t="str">
        <f>IF(ISBLANK(Tableau3[[#This Row],[Date début ]]),"",UPPER(TEXT(Tableau3[[#This Row],[Date début ]],"AAAA")))</f>
        <v>2024</v>
      </c>
      <c r="N138" s="369">
        <f>[2]!tblÉvénements[[#This Row],[Date de fin]]</f>
        <v>45484</v>
      </c>
      <c r="O138" s="369" t="str">
        <f>IF(ISBLANK(Tableau3[[#This Row],[Date de fin]]),"",UPPER(TEXT(Tableau3[[#This Row],[Date de fin]],"mmm")))</f>
        <v>JUIL</v>
      </c>
      <c r="P138" s="369" t="str">
        <f>IF(ISBLANK(Tableau3[[#This Row],[Date de fin]]),"",UPPER(TEXT(Tableau3[[#This Row],[Date de fin]],"AAAA")))</f>
        <v>2024</v>
      </c>
      <c r="Q138" s="65">
        <f>[2]!tblÉvénements[[#This Row],[Nbr jours]]</f>
        <v>0</v>
      </c>
      <c r="S138" s="49">
        <f>[2]!tblÉvénements[[#This Row],[Secteur]]</f>
        <v>0</v>
      </c>
      <c r="T138" s="49">
        <f>[2]!tblÉvénements[[#This Row],[Commentaires]]</f>
        <v>0</v>
      </c>
    </row>
    <row r="139" spans="2:32" ht="29" x14ac:dyDescent="0.3">
      <c r="B139" s="42">
        <f>'2. Termes '!H281</f>
        <v>0</v>
      </c>
      <c r="C139" s="382">
        <f>[2]!tblÉvénements[[#This Row],[Service]]</f>
        <v>0</v>
      </c>
      <c r="D139" s="368" t="str">
        <f>[2]!tblÉvénements[[#This Row],[Nom événement]]</f>
        <v>Journée Accord Majeur - Festival d'Aix en Provence</v>
      </c>
      <c r="E139" s="368">
        <f>[2]!tblÉvénements[[#This Row],[Nom association/Sigle]]</f>
        <v>0</v>
      </c>
      <c r="F139" s="368" t="str">
        <f>[2]!tblÉvénements[[#This Row],[Ville]]</f>
        <v>Aix-en-Provence</v>
      </c>
      <c r="G139" s="368" t="str">
        <f>[2]!tblÉvénements[[#This Row],[Lieu]]</f>
        <v>Théâtre de l'Archevêché</v>
      </c>
      <c r="H139" s="368">
        <f>[2]!tblÉvénements[[#This Row],[Nombre de de participants]]</f>
        <v>0</v>
      </c>
      <c r="I139" s="368">
        <f>[2]!tblÉvénements[[#This Row],[Type]]</f>
        <v>0</v>
      </c>
      <c r="J139" s="368">
        <f>[2]!tblÉvénements[[#This Row],[Présence ]]</f>
        <v>0</v>
      </c>
      <c r="K139" s="369">
        <f>[2]!tblÉvénements[[#This Row],[Date de début]]</f>
        <v>45482</v>
      </c>
      <c r="L139" s="369" t="str">
        <f>IF(ISBLANK(Tableau3[[#This Row],[Date début ]]),"",UPPER(TEXT(Tableau3[[#This Row],[Date début ]],"mmm")))</f>
        <v>JUIL</v>
      </c>
      <c r="M139" s="369" t="str">
        <f>IF(ISBLANK(Tableau3[[#This Row],[Date début ]]),"",UPPER(TEXT(Tableau3[[#This Row],[Date début ]],"AAAA")))</f>
        <v>2024</v>
      </c>
      <c r="N139" s="369">
        <f>[2]!tblÉvénements[[#This Row],[Date de fin]]</f>
        <v>45482</v>
      </c>
      <c r="O139" s="369" t="str">
        <f>IF(ISBLANK(Tableau3[[#This Row],[Date de fin]]),"",UPPER(TEXT(Tableau3[[#This Row],[Date de fin]],"mmm")))</f>
        <v>JUIL</v>
      </c>
      <c r="P139" s="369" t="str">
        <f>IF(ISBLANK(Tableau3[[#This Row],[Date de fin]]),"",UPPER(TEXT(Tableau3[[#This Row],[Date de fin]],"AAAA")))</f>
        <v>2024</v>
      </c>
      <c r="Q139" s="65">
        <f>[2]!tblÉvénements[[#This Row],[Nbr jours]]</f>
        <v>0</v>
      </c>
      <c r="R139" s="45"/>
      <c r="S139" s="13" t="str">
        <f>[2]!tblÉvénements[[#This Row],[Secteur]]</f>
        <v>Musique</v>
      </c>
      <c r="T139" s="13" t="str">
        <f>[2]!tblÉvénements[[#This Row],[Commentaires]]</f>
        <v>Visibilité et invitations</v>
      </c>
      <c r="U139" s="377"/>
      <c r="V139" s="377"/>
      <c r="W139" s="377"/>
      <c r="X139" s="377"/>
      <c r="Y139" s="378"/>
      <c r="Z139" s="378"/>
      <c r="AA139" s="378"/>
      <c r="AB139" s="378"/>
      <c r="AC139" s="378"/>
      <c r="AD139" s="378"/>
      <c r="AE139" s="378"/>
      <c r="AF139" s="378"/>
    </row>
    <row r="140" spans="2:32" ht="14.5" x14ac:dyDescent="0.3">
      <c r="B140" s="42">
        <f>'2. Termes '!H282</f>
        <v>0</v>
      </c>
      <c r="C140" s="382">
        <f>[2]!tblÉvénements[[#This Row],[Service]]</f>
        <v>0</v>
      </c>
      <c r="D140" s="368" t="str">
        <f>[2]!tblÉvénements[[#This Row],[Nom événement]]</f>
        <v xml:space="preserve">Festival d'Avignon Présence équipe Audiens </v>
      </c>
      <c r="E140" s="368">
        <f>[2]!tblÉvénements[[#This Row],[Nom association/Sigle]]</f>
        <v>0</v>
      </c>
      <c r="F140" s="368" t="str">
        <f>[2]!tblÉvénements[[#This Row],[Ville]]</f>
        <v>Avignon</v>
      </c>
      <c r="G140" s="368" t="str">
        <f>[2]!tblÉvénements[[#This Row],[Lieu]]</f>
        <v xml:space="preserve">Cloître Saint-Louis </v>
      </c>
      <c r="H140" s="368">
        <f>[2]!tblÉvénements[[#This Row],[Nombre de de participants]]</f>
        <v>0</v>
      </c>
      <c r="I140" s="368">
        <f>[2]!tblÉvénements[[#This Row],[Type]]</f>
        <v>0</v>
      </c>
      <c r="J140" s="368">
        <f>[2]!tblÉvénements[[#This Row],[Présence ]]</f>
        <v>0</v>
      </c>
      <c r="K140" s="369">
        <f>[2]!tblÉvénements[[#This Row],[Date de début]]</f>
        <v>45481</v>
      </c>
      <c r="L140" s="369" t="str">
        <f>IF(ISBLANK(Tableau3[[#This Row],[Date début ]]),"",UPPER(TEXT(Tableau3[[#This Row],[Date début ]],"mmm")))</f>
        <v>JUIL</v>
      </c>
      <c r="M140" s="369" t="str">
        <f>IF(ISBLANK(Tableau3[[#This Row],[Date début ]]),"",UPPER(TEXT(Tableau3[[#This Row],[Date début ]],"AAAA")))</f>
        <v>2024</v>
      </c>
      <c r="N140" s="369">
        <f>[2]!tblÉvénements[[#This Row],[Date de fin]]</f>
        <v>45486</v>
      </c>
      <c r="O140" s="369" t="str">
        <f>IF(ISBLANK(Tableau3[[#This Row],[Date de fin]]),"",UPPER(TEXT(Tableau3[[#This Row],[Date de fin]],"mmm")))</f>
        <v>JUIL</v>
      </c>
      <c r="P140" s="369" t="str">
        <f>IF(ISBLANK(Tableau3[[#This Row],[Date de fin]]),"",UPPER(TEXT(Tableau3[[#This Row],[Date de fin]],"AAAA")))</f>
        <v>2024</v>
      </c>
      <c r="Q140" s="65">
        <f>[2]!tblÉvénements[[#This Row],[Nbr jours]]</f>
        <v>5</v>
      </c>
      <c r="R140" s="45"/>
      <c r="S140" s="13" t="str">
        <f>[2]!tblÉvénements[[#This Row],[Secteur]]</f>
        <v>Spectacle</v>
      </c>
      <c r="T140" s="13" t="str">
        <f>[2]!tblÉvénements[[#This Row],[Commentaires]]</f>
        <v>Visibilité, stand et prises de parole</v>
      </c>
      <c r="U140" s="377"/>
      <c r="V140" s="377"/>
      <c r="W140" s="377"/>
      <c r="X140" s="377"/>
      <c r="Y140" s="378"/>
      <c r="Z140" s="378"/>
      <c r="AA140" s="378"/>
      <c r="AB140" s="378"/>
      <c r="AC140" s="378"/>
      <c r="AD140" s="378"/>
      <c r="AE140" s="378"/>
      <c r="AF140" s="378"/>
    </row>
    <row r="141" spans="2:32" ht="29" x14ac:dyDescent="0.3">
      <c r="B141" s="42">
        <f>'2. Termes '!H283</f>
        <v>0</v>
      </c>
      <c r="C141" s="382">
        <f>[2]!tblÉvénements[[#This Row],[Service]]</f>
        <v>0</v>
      </c>
      <c r="D141" s="368" t="str">
        <f>[2]!tblÉvénements[[#This Row],[Nom événement]]</f>
        <v>La Maison des professionnels du spectacle - Festival (IN) d'Avignon</v>
      </c>
      <c r="E141" s="368">
        <f>[2]!tblÉvénements[[#This Row],[Nom association/Sigle]]</f>
        <v>0</v>
      </c>
      <c r="F141" s="368" t="str">
        <f>[2]!tblÉvénements[[#This Row],[Ville]]</f>
        <v>Avignon</v>
      </c>
      <c r="G141" s="368" t="str">
        <f>[2]!tblÉvénements[[#This Row],[Lieu]]</f>
        <v xml:space="preserve">Cloître Saint-Louis </v>
      </c>
      <c r="H141" s="368">
        <f>[2]!tblÉvénements[[#This Row],[Nombre de de participants]]</f>
        <v>0</v>
      </c>
      <c r="I141" s="368">
        <f>[2]!tblÉvénements[[#This Row],[Type]]</f>
        <v>0</v>
      </c>
      <c r="J141" s="368">
        <f>[2]!tblÉvénements[[#This Row],[Présence ]]</f>
        <v>0</v>
      </c>
      <c r="K141" s="369">
        <f>[2]!tblÉvénements[[#This Row],[Date de début]]</f>
        <v>45481</v>
      </c>
      <c r="L141" s="369" t="str">
        <f>IF(ISBLANK(Tableau3[[#This Row],[Date début ]]),"",UPPER(TEXT(Tableau3[[#This Row],[Date début ]],"mmm")))</f>
        <v>JUIL</v>
      </c>
      <c r="M141" s="369" t="str">
        <f>IF(ISBLANK(Tableau3[[#This Row],[Date début ]]),"",UPPER(TEXT(Tableau3[[#This Row],[Date début ]],"AAAA")))</f>
        <v>2024</v>
      </c>
      <c r="N141" s="369">
        <f>[2]!tblÉvénements[[#This Row],[Date de fin]]</f>
        <v>45486</v>
      </c>
      <c r="O141" s="369" t="str">
        <f>IF(ISBLANK(Tableau3[[#This Row],[Date de fin]]),"",UPPER(TEXT(Tableau3[[#This Row],[Date de fin]],"mmm")))</f>
        <v>JUIL</v>
      </c>
      <c r="P141" s="369" t="str">
        <f>IF(ISBLANK(Tableau3[[#This Row],[Date de fin]]),"",UPPER(TEXT(Tableau3[[#This Row],[Date de fin]],"AAAA")))</f>
        <v>2024</v>
      </c>
      <c r="Q141" s="65">
        <f>[2]!tblÉvénements[[#This Row],[Nbr jours]]</f>
        <v>5</v>
      </c>
      <c r="S141" s="49" t="str">
        <f>[2]!tblÉvénements[[#This Row],[Secteur]]</f>
        <v>Spectacle</v>
      </c>
      <c r="T141" s="49" t="str">
        <f>[2]!tblÉvénements[[#This Row],[Commentaires]]</f>
        <v>Visibilité, stand et prises de parole</v>
      </c>
    </row>
    <row r="142" spans="2:32" ht="14.5" x14ac:dyDescent="0.3">
      <c r="B142" s="42">
        <f>'2. Termes '!H284</f>
        <v>0</v>
      </c>
      <c r="C142" s="382">
        <f>[2]!tblÉvénements[[#This Row],[Service]]</f>
        <v>0</v>
      </c>
      <c r="D142" s="368" t="str">
        <f>[2]!tblÉvénements[[#This Row],[Nom événement]]</f>
        <v xml:space="preserve">Remise Prix Daniel Sabatier </v>
      </c>
      <c r="E142" s="368">
        <f>[2]!tblÉvénements[[#This Row],[Nom association/Sigle]]</f>
        <v>0</v>
      </c>
      <c r="F142" s="368" t="str">
        <f>[2]!tblÉvénements[[#This Row],[Ville]]</f>
        <v>Pavillon Gabriel</v>
      </c>
      <c r="G142" s="368" t="str">
        <f>[2]!tblÉvénements[[#This Row],[Lieu]]</f>
        <v xml:space="preserve">Pavillon Gabriel </v>
      </c>
      <c r="H142" s="368">
        <f>[2]!tblÉvénements[[#This Row],[Nombre de de participants]]</f>
        <v>0</v>
      </c>
      <c r="I142" s="368">
        <f>[2]!tblÉvénements[[#This Row],[Type]]</f>
        <v>0</v>
      </c>
      <c r="J142" s="368">
        <f>[2]!tblÉvénements[[#This Row],[Présence ]]</f>
        <v>0</v>
      </c>
      <c r="K142" s="369">
        <f>[2]!tblÉvénements[[#This Row],[Date de début]]</f>
        <v>45481</v>
      </c>
      <c r="L142" s="369" t="str">
        <f>IF(ISBLANK(Tableau3[[#This Row],[Date début ]]),"",UPPER(TEXT(Tableau3[[#This Row],[Date début ]],"mmm")))</f>
        <v>JUIL</v>
      </c>
      <c r="M142" s="369" t="str">
        <f>IF(ISBLANK(Tableau3[[#This Row],[Date début ]]),"",UPPER(TEXT(Tableau3[[#This Row],[Date début ]],"AAAA")))</f>
        <v>2024</v>
      </c>
      <c r="N142" s="369">
        <f>[2]!tblÉvénements[[#This Row],[Date de fin]]</f>
        <v>45481</v>
      </c>
      <c r="O142" s="369" t="str">
        <f>IF(ISBLANK(Tableau3[[#This Row],[Date de fin]]),"",UPPER(TEXT(Tableau3[[#This Row],[Date de fin]],"mmm")))</f>
        <v>JUIL</v>
      </c>
      <c r="P142" s="369" t="str">
        <f>IF(ISBLANK(Tableau3[[#This Row],[Date de fin]]),"",UPPER(TEXT(Tableau3[[#This Row],[Date de fin]],"AAAA")))</f>
        <v>2024</v>
      </c>
      <c r="Q142" s="65">
        <f>[2]!tblÉvénements[[#This Row],[Nbr jours]]</f>
        <v>0</v>
      </c>
      <c r="S142" s="49" t="str">
        <f>[2]!tblÉvénements[[#This Row],[Secteur]]</f>
        <v>Audiovisuel</v>
      </c>
      <c r="T142" s="49" t="str">
        <f>[2]!tblÉvénements[[#This Row],[Commentaires]]</f>
        <v>Visibilité</v>
      </c>
    </row>
    <row r="143" spans="2:32" ht="14.5" x14ac:dyDescent="0.3">
      <c r="B143" s="42">
        <f>'2. Termes '!H285</f>
        <v>0</v>
      </c>
      <c r="C143" s="382" t="str">
        <f>[2]!tblÉvénements[[#This Row],[Service]]</f>
        <v>ACTION_SOCIALE</v>
      </c>
      <c r="D143" s="368" t="str">
        <f>[2]!tblÉvénements[[#This Row],[Nom événement]]</f>
        <v>Festival Avignon Inn et Off</v>
      </c>
      <c r="E143" s="368">
        <f>[2]!tblÉvénements[[#This Row],[Nom association/Sigle]]</f>
        <v>0</v>
      </c>
      <c r="F143" s="368">
        <f>[2]!tblÉvénements[[#This Row],[Ville]]</f>
        <v>0</v>
      </c>
      <c r="G143" s="368">
        <f>[2]!tblÉvénements[[#This Row],[Lieu]]</f>
        <v>0</v>
      </c>
      <c r="H143" s="368">
        <f>[2]!tblÉvénements[[#This Row],[Nombre de de participants]]</f>
        <v>0</v>
      </c>
      <c r="I143" s="368">
        <f>[2]!tblÉvénements[[#This Row],[Type]]</f>
        <v>0</v>
      </c>
      <c r="J143" s="368">
        <f>[2]!tblÉvénements[[#This Row],[Présence ]]</f>
        <v>0</v>
      </c>
      <c r="K143" s="369">
        <f>[2]!tblÉvénements[[#This Row],[Date de début]]</f>
        <v>45481</v>
      </c>
      <c r="L143" s="369" t="str">
        <f>IF(ISBLANK(Tableau3[[#This Row],[Date début ]]),"",UPPER(TEXT(Tableau3[[#This Row],[Date début ]],"mmm")))</f>
        <v>JUIL</v>
      </c>
      <c r="M143" s="369" t="str">
        <f>IF(ISBLANK(Tableau3[[#This Row],[Date début ]]),"",UPPER(TEXT(Tableau3[[#This Row],[Date début ]],"AAAA")))</f>
        <v>2024</v>
      </c>
      <c r="N143" s="369">
        <f>[2]!tblÉvénements[[#This Row],[Date de fin]]</f>
        <v>45485</v>
      </c>
      <c r="O143" s="369" t="str">
        <f>IF(ISBLANK(Tableau3[[#This Row],[Date de fin]]),"",UPPER(TEXT(Tableau3[[#This Row],[Date de fin]],"mmm")))</f>
        <v>JUIL</v>
      </c>
      <c r="P143" s="369" t="str">
        <f>IF(ISBLANK(Tableau3[[#This Row],[Date de fin]]),"",UPPER(TEXT(Tableau3[[#This Row],[Date de fin]],"AAAA")))</f>
        <v>2024</v>
      </c>
      <c r="Q143" s="65">
        <f>[2]!tblÉvénements[[#This Row],[Nbr jours]]</f>
        <v>4</v>
      </c>
      <c r="S143" s="49">
        <f>[2]!tblÉvénements[[#This Row],[Secteur]]</f>
        <v>0</v>
      </c>
      <c r="T143" s="49">
        <f>[2]!tblÉvénements[[#This Row],[Commentaires]]</f>
        <v>0</v>
      </c>
    </row>
    <row r="144" spans="2:32" ht="29" x14ac:dyDescent="0.3">
      <c r="B144" s="42">
        <f>'2. Termes '!H286</f>
        <v>0</v>
      </c>
      <c r="C144" s="382">
        <f>[2]!tblÉvénements[[#This Row],[Service]]</f>
        <v>0</v>
      </c>
      <c r="D144" s="368" t="str">
        <f>[2]!tblÉvénements[[#This Row],[Nom événement]]</f>
        <v>17e édition du National UJSF de Golf -Trophée Audiens des Journalistes</v>
      </c>
      <c r="E144" s="368">
        <f>[2]!tblÉvénements[[#This Row],[Nom association/Sigle]]</f>
        <v>0</v>
      </c>
      <c r="F144" s="368" t="str">
        <f>[2]!tblÉvénements[[#This Row],[Ville]]</f>
        <v>La Baule</v>
      </c>
      <c r="G144" s="368" t="str">
        <f>[2]!tblÉvénements[[#This Row],[Lieu]]</f>
        <v xml:space="preserve">Hôtel Barrière </v>
      </c>
      <c r="H144" s="368">
        <f>[2]!tblÉvénements[[#This Row],[Nombre de de participants]]</f>
        <v>0</v>
      </c>
      <c r="I144" s="368">
        <f>[2]!tblÉvénements[[#This Row],[Type]]</f>
        <v>0</v>
      </c>
      <c r="J144" s="368">
        <f>[2]!tblÉvénements[[#This Row],[Présence ]]</f>
        <v>0</v>
      </c>
      <c r="K144" s="369">
        <f>[2]!tblÉvénements[[#This Row],[Date de début]]</f>
        <v>45478</v>
      </c>
      <c r="L144" s="369" t="str">
        <f>IF(ISBLANK(Tableau3[[#This Row],[Date début ]]),"",UPPER(TEXT(Tableau3[[#This Row],[Date début ]],"mmm")))</f>
        <v>JUIL</v>
      </c>
      <c r="M144" s="369" t="str">
        <f>IF(ISBLANK(Tableau3[[#This Row],[Date début ]]),"",UPPER(TEXT(Tableau3[[#This Row],[Date début ]],"AAAA")))</f>
        <v>2024</v>
      </c>
      <c r="N144" s="369">
        <f>[2]!tblÉvénements[[#This Row],[Date de fin]]</f>
        <v>45478</v>
      </c>
      <c r="O144" s="369" t="str">
        <f>IF(ISBLANK(Tableau3[[#This Row],[Date de fin]]),"",UPPER(TEXT(Tableau3[[#This Row],[Date de fin]],"mmm")))</f>
        <v>JUIL</v>
      </c>
      <c r="P144" s="369" t="str">
        <f>IF(ISBLANK(Tableau3[[#This Row],[Date de fin]]),"",UPPER(TEXT(Tableau3[[#This Row],[Date de fin]],"AAAA")))</f>
        <v>2024</v>
      </c>
      <c r="Q144" s="65">
        <f>[2]!tblÉvénements[[#This Row],[Nbr jours]]</f>
        <v>0</v>
      </c>
      <c r="S144" s="49" t="str">
        <f>[2]!tblÉvénements[[#This Row],[Secteur]]</f>
        <v>Presse</v>
      </c>
      <c r="T144" s="49" t="str">
        <f>[2]!tblÉvénements[[#This Row],[Commentaires]]</f>
        <v>Visibilité et invitations</v>
      </c>
    </row>
    <row r="145" spans="2:32" ht="29" x14ac:dyDescent="0.3">
      <c r="B145" s="42">
        <f>'2. Termes '!H287</f>
        <v>0</v>
      </c>
      <c r="C145" s="382">
        <f>[2]!tblÉvénements[[#This Row],[Service]]</f>
        <v>0</v>
      </c>
      <c r="D145" s="368" t="str">
        <f>[2]!tblÉvénements[[#This Row],[Nom événement]]</f>
        <v>16e édition du National UJSF de Golf -Trophée Audiens des Journalistes</v>
      </c>
      <c r="E145" s="368">
        <f>[2]!tblÉvénements[[#This Row],[Nom association/Sigle]]</f>
        <v>0</v>
      </c>
      <c r="F145" s="368" t="str">
        <f>[2]!tblÉvénements[[#This Row],[Ville]]</f>
        <v>La Baule</v>
      </c>
      <c r="G145" s="368" t="str">
        <f>[2]!tblÉvénements[[#This Row],[Lieu]]</f>
        <v xml:space="preserve">Hôtel Barrière </v>
      </c>
      <c r="H145" s="368">
        <f>[2]!tblÉvénements[[#This Row],[Nombre de de participants]]</f>
        <v>0</v>
      </c>
      <c r="I145" s="368">
        <f>[2]!tblÉvénements[[#This Row],[Type]]</f>
        <v>0</v>
      </c>
      <c r="J145" s="368">
        <f>[2]!tblÉvénements[[#This Row],[Présence ]]</f>
        <v>0</v>
      </c>
      <c r="K145" s="369">
        <f>[2]!tblÉvénements[[#This Row],[Date de début]]</f>
        <v>45477</v>
      </c>
      <c r="L145" s="369" t="str">
        <f>IF(ISBLANK(Tableau3[[#This Row],[Date début ]]),"",UPPER(TEXT(Tableau3[[#This Row],[Date début ]],"mmm")))</f>
        <v>JUIL</v>
      </c>
      <c r="M145" s="369" t="str">
        <f>IF(ISBLANK(Tableau3[[#This Row],[Date début ]]),"",UPPER(TEXT(Tableau3[[#This Row],[Date début ]],"AAAA")))</f>
        <v>2024</v>
      </c>
      <c r="N145" s="369">
        <f>[2]!tblÉvénements[[#This Row],[Date de fin]]</f>
        <v>45477</v>
      </c>
      <c r="O145" s="369" t="str">
        <f>IF(ISBLANK(Tableau3[[#This Row],[Date de fin]]),"",UPPER(TEXT(Tableau3[[#This Row],[Date de fin]],"mmm")))</f>
        <v>JUIL</v>
      </c>
      <c r="P145" s="369" t="str">
        <f>IF(ISBLANK(Tableau3[[#This Row],[Date de fin]]),"",UPPER(TEXT(Tableau3[[#This Row],[Date de fin]],"AAAA")))</f>
        <v>2024</v>
      </c>
      <c r="Q145" s="65">
        <f>[2]!tblÉvénements[[#This Row],[Nbr jours]]</f>
        <v>0</v>
      </c>
      <c r="S145" s="49" t="str">
        <f>[2]!tblÉvénements[[#This Row],[Secteur]]</f>
        <v>Presse</v>
      </c>
      <c r="T145" s="49" t="str">
        <f>[2]!tblÉvénements[[#This Row],[Commentaires]]</f>
        <v>Visibilité et invitations</v>
      </c>
    </row>
    <row r="146" spans="2:32" ht="29" x14ac:dyDescent="0.3">
      <c r="B146" s="42">
        <f>'2. Termes '!H288</f>
        <v>0</v>
      </c>
      <c r="C146" s="382" t="str">
        <f>[2]!tblÉvénements[[#This Row],[Service]]</f>
        <v>ACTION_SOCIALE</v>
      </c>
      <c r="D146" s="368" t="str">
        <f>[2]!tblÉvénements[[#This Row],[Nom événement]]</f>
        <v>Animation fresque du climat pour les adhérents SMA/FEDELIMA</v>
      </c>
      <c r="E146" s="368">
        <f>[2]!tblÉvénements[[#This Row],[Nom association/Sigle]]</f>
        <v>0</v>
      </c>
      <c r="F146" s="368" t="str">
        <f>[2]!tblÉvénements[[#This Row],[Ville]]</f>
        <v>Dunkerque</v>
      </c>
      <c r="G146" s="368" t="str">
        <f>[2]!tblÉvénements[[#This Row],[Lieu]]</f>
        <v>Dunkerke</v>
      </c>
      <c r="H146" s="368">
        <f>[2]!tblÉvénements[[#This Row],[Nombre de de participants]]</f>
        <v>0</v>
      </c>
      <c r="I146" s="368">
        <f>[2]!tblÉvénements[[#This Row],[Type]]</f>
        <v>0</v>
      </c>
      <c r="J146" s="368" t="str">
        <f>[2]!tblÉvénements[[#This Row],[Présence ]]</f>
        <v>Julien Da Silva</v>
      </c>
      <c r="K146" s="369">
        <f>[2]!tblÉvénements[[#This Row],[Date de début]]</f>
        <v>45477</v>
      </c>
      <c r="L146" s="369" t="str">
        <f>IF(ISBLANK(Tableau3[[#This Row],[Date début ]]),"",UPPER(TEXT(Tableau3[[#This Row],[Date début ]],"mmm")))</f>
        <v>JUIL</v>
      </c>
      <c r="M146" s="369" t="str">
        <f>IF(ISBLANK(Tableau3[[#This Row],[Date début ]]),"",UPPER(TEXT(Tableau3[[#This Row],[Date début ]],"AAAA")))</f>
        <v>2024</v>
      </c>
      <c r="N146" s="369">
        <f>[2]!tblÉvénements[[#This Row],[Date de fin]]</f>
        <v>45477</v>
      </c>
      <c r="O146" s="369" t="str">
        <f>IF(ISBLANK(Tableau3[[#This Row],[Date de fin]]),"",UPPER(TEXT(Tableau3[[#This Row],[Date de fin]],"mmm")))</f>
        <v>JUIL</v>
      </c>
      <c r="P146" s="369" t="str">
        <f>IF(ISBLANK(Tableau3[[#This Row],[Date de fin]]),"",UPPER(TEXT(Tableau3[[#This Row],[Date de fin]],"AAAA")))</f>
        <v>2024</v>
      </c>
      <c r="Q146" s="65">
        <f>[2]!tblÉvénements[[#This Row],[Nbr jours]]</f>
        <v>0</v>
      </c>
      <c r="S146" s="49" t="str">
        <f>[2]!tblÉvénements[[#This Row],[Secteur]]</f>
        <v>Prévention Médico-Sociale</v>
      </c>
      <c r="T146" s="49">
        <f>[2]!tblÉvénements[[#This Row],[Commentaires]]</f>
        <v>0</v>
      </c>
    </row>
    <row r="147" spans="2:32" ht="29" x14ac:dyDescent="0.3">
      <c r="B147" s="42">
        <f>'2. Termes '!H289</f>
        <v>0</v>
      </c>
      <c r="C147" s="382">
        <f>[2]!tblÉvénements[[#This Row],[Service]]</f>
        <v>0</v>
      </c>
      <c r="D147" s="368" t="str">
        <f>[2]!tblÉvénements[[#This Row],[Nom événement]]</f>
        <v>15e édition du National UJSF de Golf -Trophée Audiens des Journalistes</v>
      </c>
      <c r="E147" s="368">
        <f>[2]!tblÉvénements[[#This Row],[Nom association/Sigle]]</f>
        <v>0</v>
      </c>
      <c r="F147" s="368" t="str">
        <f>[2]!tblÉvénements[[#This Row],[Ville]]</f>
        <v>La Baule</v>
      </c>
      <c r="G147" s="368" t="str">
        <f>[2]!tblÉvénements[[#This Row],[Lieu]]</f>
        <v xml:space="preserve">Hôtel Barrière </v>
      </c>
      <c r="H147" s="368">
        <f>[2]!tblÉvénements[[#This Row],[Nombre de de participants]]</f>
        <v>0</v>
      </c>
      <c r="I147" s="368">
        <f>[2]!tblÉvénements[[#This Row],[Type]]</f>
        <v>0</v>
      </c>
      <c r="J147" s="368">
        <f>[2]!tblÉvénements[[#This Row],[Présence ]]</f>
        <v>0</v>
      </c>
      <c r="K147" s="369">
        <f>[2]!tblÉvénements[[#This Row],[Date de début]]</f>
        <v>45476</v>
      </c>
      <c r="L147" s="369" t="str">
        <f>IF(ISBLANK(Tableau3[[#This Row],[Date début ]]),"",UPPER(TEXT(Tableau3[[#This Row],[Date début ]],"mmm")))</f>
        <v>JUIL</v>
      </c>
      <c r="M147" s="369" t="str">
        <f>IF(ISBLANK(Tableau3[[#This Row],[Date début ]]),"",UPPER(TEXT(Tableau3[[#This Row],[Date début ]],"AAAA")))</f>
        <v>2024</v>
      </c>
      <c r="N147" s="369">
        <f>[2]!tblÉvénements[[#This Row],[Date de fin]]</f>
        <v>45476</v>
      </c>
      <c r="O147" s="369" t="str">
        <f>IF(ISBLANK(Tableau3[[#This Row],[Date de fin]]),"",UPPER(TEXT(Tableau3[[#This Row],[Date de fin]],"mmm")))</f>
        <v>JUIL</v>
      </c>
      <c r="P147" s="369" t="str">
        <f>IF(ISBLANK(Tableau3[[#This Row],[Date de fin]]),"",UPPER(TEXT(Tableau3[[#This Row],[Date de fin]],"AAAA")))</f>
        <v>2024</v>
      </c>
      <c r="Q147" s="65">
        <f>[2]!tblÉvénements[[#This Row],[Nbr jours]]</f>
        <v>0</v>
      </c>
      <c r="S147" s="49" t="str">
        <f>[2]!tblÉvénements[[#This Row],[Secteur]]</f>
        <v>Presse</v>
      </c>
      <c r="T147" s="49" t="str">
        <f>[2]!tblÉvénements[[#This Row],[Commentaires]]</f>
        <v>Visibilité et invitations</v>
      </c>
    </row>
    <row r="148" spans="2:32" ht="29" x14ac:dyDescent="0.3">
      <c r="B148" s="42">
        <f>'2. Termes '!H290</f>
        <v>0</v>
      </c>
      <c r="C148" s="382">
        <f>[2]!tblÉvénements[[#This Row],[Service]]</f>
        <v>0</v>
      </c>
      <c r="D148" s="368" t="str">
        <f>[2]!tblÉvénements[[#This Row],[Nom événement]]</f>
        <v>Festival d'Aix-en-Provence</v>
      </c>
      <c r="E148" s="368">
        <f>[2]!tblÉvénements[[#This Row],[Nom association/Sigle]]</f>
        <v>0</v>
      </c>
      <c r="F148" s="368" t="str">
        <f>[2]!tblÉvénements[[#This Row],[Ville]]</f>
        <v>Aix-en-Provence</v>
      </c>
      <c r="G148" s="368" t="str">
        <f>[2]!tblÉvénements[[#This Row],[Lieu]]</f>
        <v>Théâtre de l'Archevéché</v>
      </c>
      <c r="H148" s="368">
        <f>[2]!tblÉvénements[[#This Row],[Nombre de de participants]]</f>
        <v>0</v>
      </c>
      <c r="I148" s="368">
        <f>[2]!tblÉvénements[[#This Row],[Type]]</f>
        <v>0</v>
      </c>
      <c r="J148" s="368">
        <f>[2]!tblÉvénements[[#This Row],[Présence ]]</f>
        <v>0</v>
      </c>
      <c r="K148" s="369">
        <f>[2]!tblÉvénements[[#This Row],[Date de début]]</f>
        <v>45476</v>
      </c>
      <c r="L148" s="369" t="str">
        <f>IF(ISBLANK(Tableau3[[#This Row],[Date début ]]),"",UPPER(TEXT(Tableau3[[#This Row],[Date début ]],"mmm")))</f>
        <v>JUIL</v>
      </c>
      <c r="M148" s="369" t="str">
        <f>IF(ISBLANK(Tableau3[[#This Row],[Date début ]]),"",UPPER(TEXT(Tableau3[[#This Row],[Date début ]],"AAAA")))</f>
        <v>2024</v>
      </c>
      <c r="N148" s="369">
        <f>[2]!tblÉvénements[[#This Row],[Date de fin]]</f>
        <v>45496</v>
      </c>
      <c r="O148" s="369" t="str">
        <f>IF(ISBLANK(Tableau3[[#This Row],[Date de fin]]),"",UPPER(TEXT(Tableau3[[#This Row],[Date de fin]],"mmm")))</f>
        <v>JUIL</v>
      </c>
      <c r="P148" s="369" t="str">
        <f>IF(ISBLANK(Tableau3[[#This Row],[Date de fin]]),"",UPPER(TEXT(Tableau3[[#This Row],[Date de fin]],"AAAA")))</f>
        <v>2024</v>
      </c>
      <c r="Q148" s="65">
        <f>[2]!tblÉvénements[[#This Row],[Nbr jours]]</f>
        <v>20</v>
      </c>
      <c r="S148" s="49" t="str">
        <f>[2]!tblÉvénements[[#This Row],[Secteur]]</f>
        <v>Musique</v>
      </c>
      <c r="T148" s="49" t="str">
        <f>[2]!tblÉvénements[[#This Row],[Commentaires]]</f>
        <v>Visibilité et invitations</v>
      </c>
    </row>
    <row r="149" spans="2:32" ht="14.5" x14ac:dyDescent="0.3">
      <c r="B149" s="42">
        <f>'2. Termes '!H291</f>
        <v>0</v>
      </c>
      <c r="C149" s="382">
        <f>[2]!tblÉvénements[[#This Row],[Service]]</f>
        <v>0</v>
      </c>
      <c r="D149" s="368" t="str">
        <f>[2]!tblÉvénements[[#This Row],[Nom événement]]</f>
        <v>Festival d'Avignon Off</v>
      </c>
      <c r="E149" s="368">
        <f>[2]!tblÉvénements[[#This Row],[Nom association/Sigle]]</f>
        <v>0</v>
      </c>
      <c r="F149" s="368" t="str">
        <f>[2]!tblÉvénements[[#This Row],[Ville]]</f>
        <v>Avignon</v>
      </c>
      <c r="G149" s="368" t="str">
        <f>[2]!tblÉvénements[[#This Row],[Lieu]]</f>
        <v xml:space="preserve">Cloître Saint-Louis </v>
      </c>
      <c r="H149" s="368">
        <f>[2]!tblÉvénements[[#This Row],[Nombre de de participants]]</f>
        <v>0</v>
      </c>
      <c r="I149" s="368">
        <f>[2]!tblÉvénements[[#This Row],[Type]]</f>
        <v>0</v>
      </c>
      <c r="J149" s="368">
        <f>[2]!tblÉvénements[[#This Row],[Présence ]]</f>
        <v>0</v>
      </c>
      <c r="K149" s="369">
        <f>[2]!tblÉvénements[[#This Row],[Date de début]]</f>
        <v>45476</v>
      </c>
      <c r="L149" s="369" t="str">
        <f>IF(ISBLANK(Tableau3[[#This Row],[Date début ]]),"",UPPER(TEXT(Tableau3[[#This Row],[Date début ]],"mmm")))</f>
        <v>JUIL</v>
      </c>
      <c r="M149" s="369" t="str">
        <f>IF(ISBLANK(Tableau3[[#This Row],[Date début ]]),"",UPPER(TEXT(Tableau3[[#This Row],[Date début ]],"AAAA")))</f>
        <v>2024</v>
      </c>
      <c r="N149" s="369">
        <f>[2]!tblÉvénements[[#This Row],[Date de fin]]</f>
        <v>45494</v>
      </c>
      <c r="O149" s="369" t="str">
        <f>IF(ISBLANK(Tableau3[[#This Row],[Date de fin]]),"",UPPER(TEXT(Tableau3[[#This Row],[Date de fin]],"mmm")))</f>
        <v>JUIL</v>
      </c>
      <c r="P149" s="369" t="str">
        <f>IF(ISBLANK(Tableau3[[#This Row],[Date de fin]]),"",UPPER(TEXT(Tableau3[[#This Row],[Date de fin]],"AAAA")))</f>
        <v>2024</v>
      </c>
      <c r="Q149" s="65">
        <f>[2]!tblÉvénements[[#This Row],[Nbr jours]]</f>
        <v>18</v>
      </c>
      <c r="S149" s="49" t="str">
        <f>[2]!tblÉvénements[[#This Row],[Secteur]]</f>
        <v>Spectacle</v>
      </c>
      <c r="T149" s="49" t="str">
        <f>[2]!tblÉvénements[[#This Row],[Commentaires]]</f>
        <v>Visibilité, stand et prises de parole</v>
      </c>
    </row>
    <row r="150" spans="2:32" ht="14.5" x14ac:dyDescent="0.3">
      <c r="B150" s="42">
        <f>'2. Termes '!H292</f>
        <v>0</v>
      </c>
      <c r="C150" s="382" t="str">
        <f>[2]!tblÉvénements[[#This Row],[Service]]</f>
        <v>ACTION_SOCIALE</v>
      </c>
      <c r="D150" s="368" t="str">
        <f>[2]!tblÉvénements[[#This Row],[Nom événement]]</f>
        <v>After work Music Tech</v>
      </c>
      <c r="E150" s="368">
        <f>[2]!tblÉvénements[[#This Row],[Nom association/Sigle]]</f>
        <v>0</v>
      </c>
      <c r="F150" s="368" t="str">
        <f>[2]!tblÉvénements[[#This Row],[Ville]]</f>
        <v>VANVES</v>
      </c>
      <c r="G150" s="368" t="str">
        <f>[2]!tblÉvénements[[#This Row],[Lieu]]</f>
        <v>Vanves</v>
      </c>
      <c r="H150" s="368">
        <f>[2]!tblÉvénements[[#This Row],[Nombre de de participants]]</f>
        <v>0</v>
      </c>
      <c r="I150" s="368">
        <f>[2]!tblÉvénements[[#This Row],[Type]]</f>
        <v>0</v>
      </c>
      <c r="J150" s="368" t="str">
        <f>[2]!tblÉvénements[[#This Row],[Présence ]]</f>
        <v>Sarah Minski</v>
      </c>
      <c r="K150" s="369">
        <f>[2]!tblÉvénements[[#This Row],[Date de début]]</f>
        <v>45476</v>
      </c>
      <c r="L150" s="369" t="str">
        <f>IF(ISBLANK(Tableau3[[#This Row],[Date début ]]),"",UPPER(TEXT(Tableau3[[#This Row],[Date début ]],"mmm")))</f>
        <v>JUIL</v>
      </c>
      <c r="M150" s="369" t="str">
        <f>IF(ISBLANK(Tableau3[[#This Row],[Date début ]]),"",UPPER(TEXT(Tableau3[[#This Row],[Date début ]],"AAAA")))</f>
        <v>2024</v>
      </c>
      <c r="N150" s="369">
        <f>[2]!tblÉvénements[[#This Row],[Date de fin]]</f>
        <v>45476</v>
      </c>
      <c r="O150" s="369" t="str">
        <f>IF(ISBLANK(Tableau3[[#This Row],[Date de fin]]),"",UPPER(TEXT(Tableau3[[#This Row],[Date de fin]],"mmm")))</f>
        <v>JUIL</v>
      </c>
      <c r="P150" s="369" t="str">
        <f>IF(ISBLANK(Tableau3[[#This Row],[Date de fin]]),"",UPPER(TEXT(Tableau3[[#This Row],[Date de fin]],"AAAA")))</f>
        <v>2024</v>
      </c>
      <c r="Q150" s="65">
        <f>[2]!tblÉvénements[[#This Row],[Nbr jours]]</f>
        <v>0</v>
      </c>
      <c r="S150" s="49" t="str">
        <f>[2]!tblÉvénements[[#This Row],[Secteur]]</f>
        <v>Mission Handicap</v>
      </c>
      <c r="T150" s="49">
        <f>[2]!tblÉvénements[[#This Row],[Commentaires]]</f>
        <v>0</v>
      </c>
    </row>
    <row r="151" spans="2:32" ht="14.5" x14ac:dyDescent="0.3">
      <c r="B151" s="42">
        <f>'2. Termes '!H293</f>
        <v>0</v>
      </c>
      <c r="C151" s="382">
        <f>[2]!tblÉvénements[[#This Row],[Service]]</f>
        <v>0</v>
      </c>
      <c r="D151" s="368" t="str">
        <f>[2]!tblÉvénements[[#This Row],[Nom événement]]</f>
        <v>Cinémas indépendants parisiens</v>
      </c>
      <c r="E151" s="368">
        <f>[2]!tblÉvénements[[#This Row],[Nom association/Sigle]]</f>
        <v>0</v>
      </c>
      <c r="F151" s="368" t="str">
        <f>[2]!tblÉvénements[[#This Row],[Ville]]</f>
        <v>Paris</v>
      </c>
      <c r="G151" s="368" t="str">
        <f>[2]!tblÉvénements[[#This Row],[Lieu]]</f>
        <v xml:space="preserve">cinémas parisiens </v>
      </c>
      <c r="H151" s="368">
        <f>[2]!tblÉvénements[[#This Row],[Nombre de de participants]]</f>
        <v>0</v>
      </c>
      <c r="I151" s="368">
        <f>[2]!tblÉvénements[[#This Row],[Type]]</f>
        <v>0</v>
      </c>
      <c r="J151" s="368">
        <f>[2]!tblÉvénements[[#This Row],[Présence ]]</f>
        <v>0</v>
      </c>
      <c r="K151" s="369">
        <f>[2]!tblÉvénements[[#This Row],[Date de début]]</f>
        <v>45475</v>
      </c>
      <c r="L151" s="369" t="str">
        <f>IF(ISBLANK(Tableau3[[#This Row],[Date début ]]),"",UPPER(TEXT(Tableau3[[#This Row],[Date début ]],"mmm")))</f>
        <v>JUIL</v>
      </c>
      <c r="M151" s="369" t="str">
        <f>IF(ISBLANK(Tableau3[[#This Row],[Date début ]]),"",UPPER(TEXT(Tableau3[[#This Row],[Date début ]],"AAAA")))</f>
        <v>2024</v>
      </c>
      <c r="N151" s="369">
        <f>[2]!tblÉvénements[[#This Row],[Date de fin]]</f>
        <v>45483</v>
      </c>
      <c r="O151" s="369" t="str">
        <f>IF(ISBLANK(Tableau3[[#This Row],[Date de fin]]),"",UPPER(TEXT(Tableau3[[#This Row],[Date de fin]],"mmm")))</f>
        <v>JUIL</v>
      </c>
      <c r="P151" s="369" t="str">
        <f>IF(ISBLANK(Tableau3[[#This Row],[Date de fin]]),"",UPPER(TEXT(Tableau3[[#This Row],[Date de fin]],"AAAA")))</f>
        <v>2024</v>
      </c>
      <c r="Q151" s="65">
        <f>[2]!tblÉvénements[[#This Row],[Nbr jours]]</f>
        <v>8</v>
      </c>
      <c r="S151" s="49" t="str">
        <f>[2]!tblÉvénements[[#This Row],[Secteur]]</f>
        <v>audiovisuel</v>
      </c>
      <c r="T151" s="49" t="str">
        <f>[2]!tblÉvénements[[#This Row],[Commentaires]]</f>
        <v>Visibilité et invitations</v>
      </c>
    </row>
    <row r="152" spans="2:32" ht="14.5" x14ac:dyDescent="0.3">
      <c r="B152" s="42">
        <f>'2. Termes '!H294</f>
        <v>0</v>
      </c>
      <c r="C152" s="382" t="str">
        <f>[2]!tblÉvénements[[#This Row],[Service]]</f>
        <v>ACTION_SOCIALE</v>
      </c>
      <c r="D152" s="368" t="str">
        <f>[2]!tblÉvénements[[#This Row],[Nom événement]]</f>
        <v>Groupe de parole aidants</v>
      </c>
      <c r="E152" s="368">
        <f>[2]!tblÉvénements[[#This Row],[Nom association/Sigle]]</f>
        <v>0</v>
      </c>
      <c r="F152" s="368" t="str">
        <f>[2]!tblÉvénements[[#This Row],[Ville]]</f>
        <v>paris</v>
      </c>
      <c r="G152" s="368" t="str">
        <f>[2]!tblÉvénements[[#This Row],[Lieu]]</f>
        <v>Paris</v>
      </c>
      <c r="H152" s="368">
        <f>[2]!tblÉvénements[[#This Row],[Nombre de de participants]]</f>
        <v>0</v>
      </c>
      <c r="I152" s="368">
        <f>[2]!tblÉvénements[[#This Row],[Type]]</f>
        <v>0</v>
      </c>
      <c r="J152" s="368">
        <f>[2]!tblÉvénements[[#This Row],[Présence ]]</f>
        <v>0</v>
      </c>
      <c r="K152" s="369">
        <f>[2]!tblÉvénements[[#This Row],[Date de début]]</f>
        <v>45474</v>
      </c>
      <c r="L152" s="369" t="str">
        <f>IF(ISBLANK(Tableau3[[#This Row],[Date début ]]),"",UPPER(TEXT(Tableau3[[#This Row],[Date début ]],"mmm")))</f>
        <v>JUIL</v>
      </c>
      <c r="M152" s="369" t="str">
        <f>IF(ISBLANK(Tableau3[[#This Row],[Date début ]]),"",UPPER(TEXT(Tableau3[[#This Row],[Date début ]],"AAAA")))</f>
        <v>2024</v>
      </c>
      <c r="N152" s="369">
        <f>[2]!tblÉvénements[[#This Row],[Date de fin]]</f>
        <v>45365</v>
      </c>
      <c r="O152" s="369" t="str">
        <f>IF(ISBLANK(Tableau3[[#This Row],[Date de fin]]),"",UPPER(TEXT(Tableau3[[#This Row],[Date de fin]],"mmm")))</f>
        <v>MARS</v>
      </c>
      <c r="P152" s="369" t="str">
        <f>IF(ISBLANK(Tableau3[[#This Row],[Date de fin]]),"",UPPER(TEXT(Tableau3[[#This Row],[Date de fin]],"AAAA")))</f>
        <v>2024</v>
      </c>
      <c r="Q152" s="65" t="e">
        <f>[2]!tblÉvénements[[#This Row],[Nbr jours]]</f>
        <v>#NUM!</v>
      </c>
      <c r="S152" s="49">
        <f>[2]!tblÉvénements[[#This Row],[Secteur]]</f>
        <v>0</v>
      </c>
      <c r="T152" s="49">
        <f>[2]!tblÉvénements[[#This Row],[Commentaires]]</f>
        <v>0</v>
      </c>
    </row>
    <row r="153" spans="2:32" ht="29" x14ac:dyDescent="0.3">
      <c r="B153" s="42">
        <f>'2. Termes '!H295</f>
        <v>0</v>
      </c>
      <c r="C153" s="382" t="str">
        <f>[2]!tblÉvénements[[#This Row],[Service]]</f>
        <v>COMMUNICATION</v>
      </c>
      <c r="D153" s="368" t="str">
        <f>[2]!tblÉvénements[[#This Row],[Nom événement]]</f>
        <v>Réunion sur les VHSS</v>
      </c>
      <c r="E153" s="368">
        <f>[2]!tblÉvénements[[#This Row],[Nom association/Sigle]]</f>
        <v>0</v>
      </c>
      <c r="F153" s="368" t="str">
        <f>[2]!tblÉvénements[[#This Row],[Ville]]</f>
        <v>PARIS</v>
      </c>
      <c r="G153" s="368" t="str">
        <f>[2]!tblÉvénements[[#This Row],[Lieu]]</f>
        <v>La Cité audacieuse  15h30-17h30</v>
      </c>
      <c r="H153" s="368">
        <f>[2]!tblÉvénements[[#This Row],[Nombre de de participants]]</f>
        <v>0</v>
      </c>
      <c r="I153" s="368">
        <f>[2]!tblÉvénements[[#This Row],[Type]]</f>
        <v>0</v>
      </c>
      <c r="J153" s="368" t="str">
        <f>[2]!tblÉvénements[[#This Row],[Présence ]]</f>
        <v>Caroline Rogard</v>
      </c>
      <c r="K153" s="369">
        <f>[2]!tblÉvénements[[#This Row],[Date de début]]</f>
        <v>45473</v>
      </c>
      <c r="L153" s="369" t="str">
        <f>IF(ISBLANK(Tableau3[[#This Row],[Date début ]]),"",UPPER(TEXT(Tableau3[[#This Row],[Date début ]],"mmm")))</f>
        <v>JUIN</v>
      </c>
      <c r="M153" s="369" t="str">
        <f>IF(ISBLANK(Tableau3[[#This Row],[Date début ]]),"",UPPER(TEXT(Tableau3[[#This Row],[Date début ]],"AAAA")))</f>
        <v>2024</v>
      </c>
      <c r="N153" s="369">
        <f>[2]!tblÉvénements[[#This Row],[Date de fin]]</f>
        <v>45473</v>
      </c>
      <c r="O153" s="369" t="str">
        <f>IF(ISBLANK(Tableau3[[#This Row],[Date de fin]]),"",UPPER(TEXT(Tableau3[[#This Row],[Date de fin]],"mmm")))</f>
        <v>JUIN</v>
      </c>
      <c r="P153" s="369" t="str">
        <f>IF(ISBLANK(Tableau3[[#This Row],[Date de fin]]),"",UPPER(TEXT(Tableau3[[#This Row],[Date de fin]],"AAAA")))</f>
        <v>2024</v>
      </c>
      <c r="Q153" s="65">
        <f>[2]!tblÉvénements[[#This Row],[Nbr jours]]</f>
        <v>0</v>
      </c>
      <c r="R153" s="45"/>
      <c r="S153" s="13">
        <f>[2]!tblÉvénements[[#This Row],[Secteur]]</f>
        <v>0</v>
      </c>
      <c r="T153" s="13" t="str">
        <f>[2]!tblÉvénements[[#This Row],[Commentaires]]</f>
        <v>Echanges</v>
      </c>
      <c r="U153" s="377"/>
      <c r="V153" s="377"/>
      <c r="W153" s="377"/>
      <c r="X153" s="377"/>
      <c r="Y153" s="378"/>
      <c r="Z153" s="378"/>
      <c r="AA153" s="378"/>
      <c r="AB153" s="378"/>
      <c r="AC153" s="378"/>
      <c r="AD153" s="378"/>
      <c r="AE153" s="378"/>
      <c r="AF153" s="378"/>
    </row>
    <row r="154" spans="2:32" ht="14.5" x14ac:dyDescent="0.3">
      <c r="B154" s="42">
        <f>'2. Termes '!H296</f>
        <v>0</v>
      </c>
      <c r="C154" s="382">
        <f>[2]!tblÉvénements[[#This Row],[Service]]</f>
        <v>0</v>
      </c>
      <c r="D154" s="368" t="str">
        <f>[2]!tblÉvénements[[#This Row],[Nom événement]]</f>
        <v>Festival d'Avignon In</v>
      </c>
      <c r="E154" s="368">
        <f>[2]!tblÉvénements[[#This Row],[Nom association/Sigle]]</f>
        <v>0</v>
      </c>
      <c r="F154" s="368" t="str">
        <f>[2]!tblÉvénements[[#This Row],[Ville]]</f>
        <v>Avignon</v>
      </c>
      <c r="G154" s="368" t="str">
        <f>[2]!tblÉvénements[[#This Row],[Lieu]]</f>
        <v xml:space="preserve">Cloître Saint-Louis </v>
      </c>
      <c r="H154" s="368">
        <f>[2]!tblÉvénements[[#This Row],[Nombre de de participants]]</f>
        <v>0</v>
      </c>
      <c r="I154" s="368">
        <f>[2]!tblÉvénements[[#This Row],[Type]]</f>
        <v>0</v>
      </c>
      <c r="J154" s="368">
        <f>[2]!tblÉvénements[[#This Row],[Présence ]]</f>
        <v>0</v>
      </c>
      <c r="K154" s="369">
        <f>[2]!tblÉvénements[[#This Row],[Date de début]]</f>
        <v>45472</v>
      </c>
      <c r="L154" s="369" t="str">
        <f>IF(ISBLANK(Tableau3[[#This Row],[Date début ]]),"",UPPER(TEXT(Tableau3[[#This Row],[Date début ]],"mmm")))</f>
        <v>JUIN</v>
      </c>
      <c r="M154" s="369" t="str">
        <f>IF(ISBLANK(Tableau3[[#This Row],[Date début ]]),"",UPPER(TEXT(Tableau3[[#This Row],[Date début ]],"AAAA")))</f>
        <v>2024</v>
      </c>
      <c r="N154" s="369">
        <f>[2]!tblÉvénements[[#This Row],[Date de fin]]</f>
        <v>45494</v>
      </c>
      <c r="O154" s="369" t="str">
        <f>IF(ISBLANK(Tableau3[[#This Row],[Date de fin]]),"",UPPER(TEXT(Tableau3[[#This Row],[Date de fin]],"mmm")))</f>
        <v>JUIL</v>
      </c>
      <c r="P154" s="369" t="str">
        <f>IF(ISBLANK(Tableau3[[#This Row],[Date de fin]]),"",UPPER(TEXT(Tableau3[[#This Row],[Date de fin]],"AAAA")))</f>
        <v>2024</v>
      </c>
      <c r="Q154" s="65">
        <f>[2]!tblÉvénements[[#This Row],[Nbr jours]]</f>
        <v>22</v>
      </c>
      <c r="S154" s="49" t="str">
        <f>[2]!tblÉvénements[[#This Row],[Secteur]]</f>
        <v>Spectacle</v>
      </c>
      <c r="T154" s="49" t="str">
        <f>[2]!tblÉvénements[[#This Row],[Commentaires]]</f>
        <v>Visibilité, stand et prises de parole</v>
      </c>
    </row>
    <row r="155" spans="2:32" ht="14.5" x14ac:dyDescent="0.3">
      <c r="B155" s="42">
        <f>'2. Termes '!H297</f>
        <v>0</v>
      </c>
      <c r="C155" s="382" t="str">
        <f>[2]!tblÉvénements[[#This Row],[Service]]</f>
        <v>ACTION_SOCIALE</v>
      </c>
      <c r="D155" s="368" t="str">
        <f>[2]!tblÉvénements[[#This Row],[Nom événement]]</f>
        <v>3éme Forum Action sociale</v>
      </c>
      <c r="E155" s="368">
        <f>[2]!tblÉvénements[[#This Row],[Nom association/Sigle]]</f>
        <v>0</v>
      </c>
      <c r="F155" s="368">
        <f>[2]!tblÉvénements[[#This Row],[Ville]]</f>
        <v>0</v>
      </c>
      <c r="G155" s="368" t="str">
        <f>[2]!tblÉvénements[[#This Row],[Lieu]]</f>
        <v>Parc Astérix 8h-16h</v>
      </c>
      <c r="H155" s="368">
        <f>[2]!tblÉvénements[[#This Row],[Nombre de de participants]]</f>
        <v>0</v>
      </c>
      <c r="I155" s="368">
        <f>[2]!tblÉvénements[[#This Row],[Type]]</f>
        <v>0</v>
      </c>
      <c r="J155" s="368" t="str">
        <f>[2]!tblÉvénements[[#This Row],[Présence ]]</f>
        <v>Nabila Djellit</v>
      </c>
      <c r="K155" s="369">
        <f>[2]!tblÉvénements[[#This Row],[Date de début]]</f>
        <v>45471</v>
      </c>
      <c r="L155" s="369" t="str">
        <f>IF(ISBLANK(Tableau3[[#This Row],[Date début ]]),"",UPPER(TEXT(Tableau3[[#This Row],[Date début ]],"mmm")))</f>
        <v>JUIN</v>
      </c>
      <c r="M155" s="369" t="str">
        <f>IF(ISBLANK(Tableau3[[#This Row],[Date début ]]),"",UPPER(TEXT(Tableau3[[#This Row],[Date début ]],"AAAA")))</f>
        <v>2024</v>
      </c>
      <c r="N155" s="369">
        <f>[2]!tblÉvénements[[#This Row],[Date de fin]]</f>
        <v>45471</v>
      </c>
      <c r="O155" s="369" t="str">
        <f>IF(ISBLANK(Tableau3[[#This Row],[Date de fin]]),"",UPPER(TEXT(Tableau3[[#This Row],[Date de fin]],"mmm")))</f>
        <v>JUIN</v>
      </c>
      <c r="P155" s="369" t="str">
        <f>IF(ISBLANK(Tableau3[[#This Row],[Date de fin]]),"",UPPER(TEXT(Tableau3[[#This Row],[Date de fin]],"AAAA")))</f>
        <v>2024</v>
      </c>
      <c r="Q155" s="65">
        <f>[2]!tblÉvénements[[#This Row],[Nbr jours]]</f>
        <v>0</v>
      </c>
      <c r="S155" s="49">
        <f>[2]!tblÉvénements[[#This Row],[Secteur]]</f>
        <v>0</v>
      </c>
      <c r="T155" s="49" t="str">
        <f>[2]!tblÉvénements[[#This Row],[Commentaires]]</f>
        <v>stand</v>
      </c>
    </row>
    <row r="156" spans="2:32" ht="14.5" x14ac:dyDescent="0.3">
      <c r="B156" s="42">
        <f>'2. Termes '!H298</f>
        <v>0</v>
      </c>
      <c r="C156" s="382">
        <f>[2]!tblÉvénements[[#This Row],[Service]]</f>
        <v>0</v>
      </c>
      <c r="D156" s="368" t="str">
        <f>[2]!tblÉvénements[[#This Row],[Nom événement]]</f>
        <v>Hellfest</v>
      </c>
      <c r="E156" s="368">
        <f>[2]!tblÉvénements[[#This Row],[Nom association/Sigle]]</f>
        <v>0</v>
      </c>
      <c r="F156" s="368" t="str">
        <f>[2]!tblÉvénements[[#This Row],[Ville]]</f>
        <v>Clisson</v>
      </c>
      <c r="G156" s="368">
        <f>[2]!tblÉvénements[[#This Row],[Lieu]]</f>
        <v>0</v>
      </c>
      <c r="H156" s="368">
        <f>[2]!tblÉvénements[[#This Row],[Nombre de de participants]]</f>
        <v>0</v>
      </c>
      <c r="I156" s="368">
        <f>[2]!tblÉvénements[[#This Row],[Type]]</f>
        <v>0</v>
      </c>
      <c r="J156" s="368">
        <f>[2]!tblÉvénements[[#This Row],[Présence ]]</f>
        <v>0</v>
      </c>
      <c r="K156" s="369">
        <f>[2]!tblÉvénements[[#This Row],[Date de début]]</f>
        <v>45470</v>
      </c>
      <c r="L156" s="369" t="str">
        <f>IF(ISBLANK(Tableau3[[#This Row],[Date début ]]),"",UPPER(TEXT(Tableau3[[#This Row],[Date début ]],"mmm")))</f>
        <v>JUIN</v>
      </c>
      <c r="M156" s="369" t="str">
        <f>IF(ISBLANK(Tableau3[[#This Row],[Date début ]]),"",UPPER(TEXT(Tableau3[[#This Row],[Date début ]],"AAAA")))</f>
        <v>2024</v>
      </c>
      <c r="N156" s="369">
        <f>[2]!tblÉvénements[[#This Row],[Date de fin]]</f>
        <v>45473</v>
      </c>
      <c r="O156" s="369" t="str">
        <f>IF(ISBLANK(Tableau3[[#This Row],[Date de fin]]),"",UPPER(TEXT(Tableau3[[#This Row],[Date de fin]],"mmm")))</f>
        <v>JUIN</v>
      </c>
      <c r="P156" s="369" t="str">
        <f>IF(ISBLANK(Tableau3[[#This Row],[Date de fin]]),"",UPPER(TEXT(Tableau3[[#This Row],[Date de fin]],"AAAA")))</f>
        <v>2024</v>
      </c>
      <c r="Q156" s="65">
        <f>[2]!tblÉvénements[[#This Row],[Nbr jours]]</f>
        <v>3</v>
      </c>
      <c r="S156" s="49" t="str">
        <f>[2]!tblÉvénements[[#This Row],[Secteur]]</f>
        <v>Musique</v>
      </c>
      <c r="T156" s="49" t="str">
        <f>[2]!tblÉvénements[[#This Row],[Commentaires]]</f>
        <v>Invitations</v>
      </c>
    </row>
    <row r="157" spans="2:32" ht="14.5" x14ac:dyDescent="0.3">
      <c r="B157" s="42">
        <f>'2. Termes '!H299</f>
        <v>0</v>
      </c>
      <c r="C157" s="382" t="str">
        <f>[2]!tblÉvénements[[#This Row],[Service]]</f>
        <v>ACTION_SOCIALE</v>
      </c>
      <c r="D157" s="368" t="str">
        <f>[2]!tblÉvénements[[#This Row],[Nom événement]]</f>
        <v>Webinaire "E-réputation - exposition et protection"</v>
      </c>
      <c r="E157" s="368">
        <f>[2]!tblÉvénements[[#This Row],[Nom association/Sigle]]</f>
        <v>0</v>
      </c>
      <c r="F157" s="368">
        <f>[2]!tblÉvénements[[#This Row],[Ville]]</f>
        <v>0</v>
      </c>
      <c r="G157" s="368" t="str">
        <f>[2]!tblÉvénements[[#This Row],[Lieu]]</f>
        <v>Visio 18h</v>
      </c>
      <c r="H157" s="368">
        <f>[2]!tblÉvénements[[#This Row],[Nombre de de participants]]</f>
        <v>0</v>
      </c>
      <c r="I157" s="368">
        <f>[2]!tblÉvénements[[#This Row],[Type]]</f>
        <v>0</v>
      </c>
      <c r="J157" s="368" t="str">
        <f>[2]!tblÉvénements[[#This Row],[Présence ]]</f>
        <v>Julien Da Silva</v>
      </c>
      <c r="K157" s="369">
        <f>[2]!tblÉvénements[[#This Row],[Date de début]]</f>
        <v>45470</v>
      </c>
      <c r="L157" s="369" t="str">
        <f>IF(ISBLANK(Tableau3[[#This Row],[Date début ]]),"",UPPER(TEXT(Tableau3[[#This Row],[Date début ]],"mmm")))</f>
        <v>JUIN</v>
      </c>
      <c r="M157" s="369" t="str">
        <f>IF(ISBLANK(Tableau3[[#This Row],[Date début ]]),"",UPPER(TEXT(Tableau3[[#This Row],[Date début ]],"AAAA")))</f>
        <v>2024</v>
      </c>
      <c r="N157" s="369">
        <f>[2]!tblÉvénements[[#This Row],[Date de fin]]</f>
        <v>45470</v>
      </c>
      <c r="O157" s="369" t="str">
        <f>IF(ISBLANK(Tableau3[[#This Row],[Date de fin]]),"",UPPER(TEXT(Tableau3[[#This Row],[Date de fin]],"mmm")))</f>
        <v>JUIN</v>
      </c>
      <c r="P157" s="369" t="str">
        <f>IF(ISBLANK(Tableau3[[#This Row],[Date de fin]]),"",UPPER(TEXT(Tableau3[[#This Row],[Date de fin]],"AAAA")))</f>
        <v>2024</v>
      </c>
      <c r="Q157" s="65">
        <f>[2]!tblÉvénements[[#This Row],[Nbr jours]]</f>
        <v>0</v>
      </c>
      <c r="S157" s="49" t="str">
        <f>[2]!tblÉvénements[[#This Row],[Secteur]]</f>
        <v>Prévention Médico-Sociale</v>
      </c>
      <c r="T157" s="49" t="str">
        <f>[2]!tblÉvénements[[#This Row],[Commentaires]]</f>
        <v>NL + emailing dédié + réseaux sociaux</v>
      </c>
    </row>
    <row r="158" spans="2:32" ht="29" x14ac:dyDescent="0.3">
      <c r="B158" s="42">
        <f>'2. Termes '!H300</f>
        <v>0</v>
      </c>
      <c r="C158" s="382" t="str">
        <f>[2]!tblÉvénements[[#This Row],[Service]]</f>
        <v>ACTION_SOCIALE</v>
      </c>
      <c r="D158" s="368" t="str">
        <f>[2]!tblÉvénements[[#This Row],[Nom événement]]</f>
        <v>Comprendre et mieux gérer ses dépenses de santé</v>
      </c>
      <c r="E158" s="368">
        <f>[2]!tblÉvénements[[#This Row],[Nom association/Sigle]]</f>
        <v>0</v>
      </c>
      <c r="F158" s="368" t="str">
        <f>[2]!tblÉvénements[[#This Row],[Ville]]</f>
        <v xml:space="preserve">Vanves </v>
      </c>
      <c r="G158" s="368" t="str">
        <f>[2]!tblÉvénements[[#This Row],[Lieu]]</f>
        <v>Vanves + visio 14h00 - 16h00</v>
      </c>
      <c r="H158" s="368">
        <f>[2]!tblÉvénements[[#This Row],[Nombre de de participants]]</f>
        <v>0</v>
      </c>
      <c r="I158" s="368">
        <f>[2]!tblÉvénements[[#This Row],[Type]]</f>
        <v>0</v>
      </c>
      <c r="J158" s="368" t="str">
        <f>[2]!tblÉvénements[[#This Row],[Présence ]]</f>
        <v>Nora Taieb</v>
      </c>
      <c r="K158" s="369">
        <f>[2]!tblÉvénements[[#This Row],[Date de début]]</f>
        <v>45470</v>
      </c>
      <c r="L158" s="369" t="str">
        <f>IF(ISBLANK(Tableau3[[#This Row],[Date début ]]),"",UPPER(TEXT(Tableau3[[#This Row],[Date début ]],"mmm")))</f>
        <v>JUIN</v>
      </c>
      <c r="M158" s="369" t="str">
        <f>IF(ISBLANK(Tableau3[[#This Row],[Date début ]]),"",UPPER(TEXT(Tableau3[[#This Row],[Date début ]],"AAAA")))</f>
        <v>2024</v>
      </c>
      <c r="N158" s="369">
        <f>[2]!tblÉvénements[[#This Row],[Date de fin]]</f>
        <v>45470</v>
      </c>
      <c r="O158" s="369" t="str">
        <f>IF(ISBLANK(Tableau3[[#This Row],[Date de fin]]),"",UPPER(TEXT(Tableau3[[#This Row],[Date de fin]],"mmm")))</f>
        <v>JUIN</v>
      </c>
      <c r="P158" s="369" t="str">
        <f>IF(ISBLANK(Tableau3[[#This Row],[Date de fin]]),"",UPPER(TEXT(Tableau3[[#This Row],[Date de fin]],"AAAA")))</f>
        <v>2024</v>
      </c>
      <c r="Q158" s="65">
        <f>[2]!tblÉvénements[[#This Row],[Nbr jours]]</f>
        <v>0</v>
      </c>
      <c r="S158" s="49" t="str">
        <f>[2]!tblÉvénements[[#This Row],[Secteur]]</f>
        <v>Prévention Médico-Sociale</v>
      </c>
      <c r="T158" s="49" t="str">
        <f>[2]!tblÉvénements[[#This Row],[Commentaires]]</f>
        <v>Audiens Attitude / thématique semestrielle/ Newsletters retraités</v>
      </c>
    </row>
    <row r="159" spans="2:32" ht="14.5" x14ac:dyDescent="0.3">
      <c r="B159" s="42">
        <f>'2. Termes '!H301</f>
        <v>0</v>
      </c>
      <c r="C159" s="382">
        <f>[2]!tblÉvénements[[#This Row],[Service]]</f>
        <v>0</v>
      </c>
      <c r="D159" s="368" t="str">
        <f>[2]!tblÉvénements[[#This Row],[Nom événement]]</f>
        <v>Sœurs Jumelles</v>
      </c>
      <c r="E159" s="368">
        <f>[2]!tblÉvénements[[#This Row],[Nom association/Sigle]]</f>
        <v>0</v>
      </c>
      <c r="F159" s="368" t="str">
        <f>[2]!tblÉvénements[[#This Row],[Ville]]</f>
        <v xml:space="preserve">Rochefort </v>
      </c>
      <c r="G159" s="368">
        <f>[2]!tblÉvénements[[#This Row],[Lieu]]</f>
        <v>0</v>
      </c>
      <c r="H159" s="368">
        <f>[2]!tblÉvénements[[#This Row],[Nombre de de participants]]</f>
        <v>0</v>
      </c>
      <c r="I159" s="368">
        <f>[2]!tblÉvénements[[#This Row],[Type]]</f>
        <v>0</v>
      </c>
      <c r="J159" s="368">
        <f>[2]!tblÉvénements[[#This Row],[Présence ]]</f>
        <v>0</v>
      </c>
      <c r="K159" s="369">
        <f>[2]!tblÉvénements[[#This Row],[Date de début]]</f>
        <v>45468</v>
      </c>
      <c r="L159" s="369" t="str">
        <f>IF(ISBLANK(Tableau3[[#This Row],[Date début ]]),"",UPPER(TEXT(Tableau3[[#This Row],[Date début ]],"mmm")))</f>
        <v>JUIN</v>
      </c>
      <c r="M159" s="369" t="str">
        <f>IF(ISBLANK(Tableau3[[#This Row],[Date début ]]),"",UPPER(TEXT(Tableau3[[#This Row],[Date début ]],"AAAA")))</f>
        <v>2024</v>
      </c>
      <c r="N159" s="369">
        <f>[2]!tblÉvénements[[#This Row],[Date de fin]]</f>
        <v>45473</v>
      </c>
      <c r="O159" s="369" t="str">
        <f>IF(ISBLANK(Tableau3[[#This Row],[Date de fin]]),"",UPPER(TEXT(Tableau3[[#This Row],[Date de fin]],"mmm")))</f>
        <v>JUIN</v>
      </c>
      <c r="P159" s="369" t="str">
        <f>IF(ISBLANK(Tableau3[[#This Row],[Date de fin]]),"",UPPER(TEXT(Tableau3[[#This Row],[Date de fin]],"AAAA")))</f>
        <v>2024</v>
      </c>
      <c r="Q159" s="65">
        <f>[2]!tblÉvénements[[#This Row],[Nbr jours]]</f>
        <v>5</v>
      </c>
      <c r="S159" s="49" t="str">
        <f>[2]!tblÉvénements[[#This Row],[Secteur]]</f>
        <v>Audiovisuel</v>
      </c>
      <c r="T159" s="49" t="str">
        <f>[2]!tblÉvénements[[#This Row],[Commentaires]]</f>
        <v>Visibilité et intervention</v>
      </c>
    </row>
    <row r="160" spans="2:32" ht="29" x14ac:dyDescent="0.3">
      <c r="B160" s="42">
        <f>'2. Termes '!H302</f>
        <v>0</v>
      </c>
      <c r="C160" s="382" t="str">
        <f>[2]!tblÉvénements[[#This Row],[Service]]</f>
        <v>ACTION_SOCIALE</v>
      </c>
      <c r="D160" s="368" t="str">
        <f>[2]!tblÉvénements[[#This Row],[Nom événement]]</f>
        <v>4e édition Sœurs Jumelles</v>
      </c>
      <c r="E160" s="368">
        <f>[2]!tblÉvénements[[#This Row],[Nom association/Sigle]]</f>
        <v>0</v>
      </c>
      <c r="F160" s="368" t="str">
        <f>[2]!tblÉvénements[[#This Row],[Ville]]</f>
        <v>ROCHEFORT</v>
      </c>
      <c r="G160" s="368" t="str">
        <f>[2]!tblÉvénements[[#This Row],[Lieu]]</f>
        <v>Hôtel Mercure La Corderie Royale</v>
      </c>
      <c r="H160" s="368">
        <f>[2]!tblÉvénements[[#This Row],[Nombre de de participants]]</f>
        <v>0</v>
      </c>
      <c r="I160" s="368">
        <f>[2]!tblÉvénements[[#This Row],[Type]]</f>
        <v>0</v>
      </c>
      <c r="J160" s="368">
        <f>[2]!tblÉvénements[[#This Row],[Présence ]]</f>
        <v>0</v>
      </c>
      <c r="K160" s="369">
        <f>[2]!tblÉvénements[[#This Row],[Date de début]]</f>
        <v>45468</v>
      </c>
      <c r="L160" s="369" t="str">
        <f>IF(ISBLANK(Tableau3[[#This Row],[Date début ]]),"",UPPER(TEXT(Tableau3[[#This Row],[Date début ]],"mmm")))</f>
        <v>JUIN</v>
      </c>
      <c r="M160" s="369" t="str">
        <f>IF(ISBLANK(Tableau3[[#This Row],[Date début ]]),"",UPPER(TEXT(Tableau3[[#This Row],[Date début ]],"AAAA")))</f>
        <v>2024</v>
      </c>
      <c r="N160" s="369">
        <f>[2]!tblÉvénements[[#This Row],[Date de fin]]</f>
        <v>45473</v>
      </c>
      <c r="O160" s="369" t="str">
        <f>IF(ISBLANK(Tableau3[[#This Row],[Date de fin]]),"",UPPER(TEXT(Tableau3[[#This Row],[Date de fin]],"mmm")))</f>
        <v>JUIN</v>
      </c>
      <c r="P160" s="369" t="str">
        <f>IF(ISBLANK(Tableau3[[#This Row],[Date de fin]]),"",UPPER(TEXT(Tableau3[[#This Row],[Date de fin]],"AAAA")))</f>
        <v>2024</v>
      </c>
      <c r="Q160" s="65">
        <f>[2]!tblÉvénements[[#This Row],[Nbr jours]]</f>
        <v>0</v>
      </c>
      <c r="R160" s="45"/>
      <c r="S160" s="13">
        <f>[2]!tblÉvénements[[#This Row],[Secteur]]</f>
        <v>0</v>
      </c>
      <c r="T160" s="13" t="str">
        <f>[2]!tblÉvénements[[#This Row],[Commentaires]]</f>
        <v>présence de docs (table ronde??)</v>
      </c>
      <c r="U160" s="377"/>
      <c r="V160" s="377"/>
      <c r="W160" s="377"/>
      <c r="X160" s="377"/>
      <c r="Y160" s="378"/>
      <c r="Z160" s="378"/>
      <c r="AA160" s="378"/>
      <c r="AB160" s="378"/>
      <c r="AC160" s="378"/>
      <c r="AD160" s="378"/>
      <c r="AE160" s="378"/>
      <c r="AF160" s="378"/>
    </row>
    <row r="161" spans="2:32" ht="14.5" x14ac:dyDescent="0.3">
      <c r="B161" s="42">
        <f>'2. Termes '!H303</f>
        <v>0</v>
      </c>
      <c r="C161" s="382">
        <f>[2]!tblÉvénements[[#This Row],[Service]]</f>
        <v>0</v>
      </c>
      <c r="D161" s="368" t="str">
        <f>[2]!tblÉvénements[[#This Row],[Nom événement]]</f>
        <v>Fête de la musique</v>
      </c>
      <c r="E161" s="368">
        <f>[2]!tblÉvénements[[#This Row],[Nom association/Sigle]]</f>
        <v>0</v>
      </c>
      <c r="F161" s="368" t="str">
        <f>[2]!tblÉvénements[[#This Row],[Ville]]</f>
        <v>Vanves</v>
      </c>
      <c r="G161" s="368">
        <f>[2]!tblÉvénements[[#This Row],[Lieu]]</f>
        <v>0</v>
      </c>
      <c r="H161" s="368">
        <f>[2]!tblÉvénements[[#This Row],[Nombre de de participants]]</f>
        <v>0</v>
      </c>
      <c r="I161" s="368">
        <f>[2]!tblÉvénements[[#This Row],[Type]]</f>
        <v>0</v>
      </c>
      <c r="J161" s="368">
        <f>[2]!tblÉvénements[[#This Row],[Présence ]]</f>
        <v>0</v>
      </c>
      <c r="K161" s="369">
        <f>[2]!tblÉvénements[[#This Row],[Date de début]]</f>
        <v>45463</v>
      </c>
      <c r="L161" s="369" t="str">
        <f>IF(ISBLANK(Tableau3[[#This Row],[Date début ]]),"",UPPER(TEXT(Tableau3[[#This Row],[Date début ]],"mmm")))</f>
        <v>JUIN</v>
      </c>
      <c r="M161" s="369" t="str">
        <f>IF(ISBLANK(Tableau3[[#This Row],[Date début ]]),"",UPPER(TEXT(Tableau3[[#This Row],[Date début ]],"AAAA")))</f>
        <v>2024</v>
      </c>
      <c r="N161" s="369">
        <f>[2]!tblÉvénements[[#This Row],[Date de fin]]</f>
        <v>45463</v>
      </c>
      <c r="O161" s="369" t="str">
        <f>IF(ISBLANK(Tableau3[[#This Row],[Date de fin]]),"",UPPER(TEXT(Tableau3[[#This Row],[Date de fin]],"mmm")))</f>
        <v>JUIN</v>
      </c>
      <c r="P161" s="369" t="str">
        <f>IF(ISBLANK(Tableau3[[#This Row],[Date de fin]]),"",UPPER(TEXT(Tableau3[[#This Row],[Date de fin]],"AAAA")))</f>
        <v>2024</v>
      </c>
      <c r="Q161" s="65">
        <f>[2]!tblÉvénements[[#This Row],[Nbr jours]]</f>
        <v>0</v>
      </c>
      <c r="S161" s="49" t="str">
        <f>[2]!tblÉvénements[[#This Row],[Secteur]]</f>
        <v>Musique</v>
      </c>
      <c r="T161" s="49" t="str">
        <f>[2]!tblÉvénements[[#This Row],[Commentaires]]</f>
        <v>Événement audiens/thalie santé/afdas</v>
      </c>
    </row>
    <row r="162" spans="2:32" ht="29" x14ac:dyDescent="0.3">
      <c r="B162" s="42">
        <f>'2. Termes '!H304</f>
        <v>0</v>
      </c>
      <c r="C162" s="382" t="str">
        <f>[2]!tblÉvénements[[#This Row],[Service]]</f>
        <v>ACTION_SOCIALE</v>
      </c>
      <c r="D162" s="368" t="str">
        <f>[2]!tblÉvénements[[#This Row],[Nom événement]]</f>
        <v>Réunions d'information d'aide au retour à l'emploi (PACT)</v>
      </c>
      <c r="E162" s="368">
        <f>[2]!tblÉvénements[[#This Row],[Nom association/Sigle]]</f>
        <v>0</v>
      </c>
      <c r="F162" s="368">
        <f>[2]!tblÉvénements[[#This Row],[Ville]]</f>
        <v>0</v>
      </c>
      <c r="G162" s="368" t="str">
        <f>[2]!tblÉvénements[[#This Row],[Lieu]]</f>
        <v>Visio conférence 10h-11h30</v>
      </c>
      <c r="H162" s="368">
        <f>[2]!tblÉvénements[[#This Row],[Nombre de de participants]]</f>
        <v>0</v>
      </c>
      <c r="I162" s="368">
        <f>[2]!tblÉvénements[[#This Row],[Type]]</f>
        <v>0</v>
      </c>
      <c r="J162" s="368" t="str">
        <f>[2]!tblÉvénements[[#This Row],[Présence ]]</f>
        <v>Sandrine Delgrange</v>
      </c>
      <c r="K162" s="369">
        <f>[2]!tblÉvénements[[#This Row],[Date de début]]</f>
        <v>45463</v>
      </c>
      <c r="L162" s="369" t="str">
        <f>IF(ISBLANK(Tableau3[[#This Row],[Date début ]]),"",UPPER(TEXT(Tableau3[[#This Row],[Date début ]],"mmm")))</f>
        <v>JUIN</v>
      </c>
      <c r="M162" s="369" t="str">
        <f>IF(ISBLANK(Tableau3[[#This Row],[Date début ]]),"",UPPER(TEXT(Tableau3[[#This Row],[Date début ]],"AAAA")))</f>
        <v>2024</v>
      </c>
      <c r="N162" s="369">
        <f>[2]!tblÉvénements[[#This Row],[Date de fin]]</f>
        <v>45463</v>
      </c>
      <c r="O162" s="369" t="str">
        <f>IF(ISBLANK(Tableau3[[#This Row],[Date de fin]]),"",UPPER(TEXT(Tableau3[[#This Row],[Date de fin]],"mmm")))</f>
        <v>JUIN</v>
      </c>
      <c r="P162" s="369" t="str">
        <f>IF(ISBLANK(Tableau3[[#This Row],[Date de fin]]),"",UPPER(TEXT(Tableau3[[#This Row],[Date de fin]],"AAAA")))</f>
        <v>2024</v>
      </c>
      <c r="Q162" s="65">
        <f>[2]!tblÉvénements[[#This Row],[Nbr jours]]</f>
        <v>0</v>
      </c>
      <c r="S162" s="49" t="str">
        <f>[2]!tblÉvénements[[#This Row],[Secteur]]</f>
        <v>Prévention Médico-Sociale</v>
      </c>
      <c r="T162" s="49" t="str">
        <f>[2]!tblÉvénements[[#This Row],[Commentaires]]</f>
        <v>mailing dédié / thématique semestrielle/Newsletters permanent</v>
      </c>
    </row>
    <row r="163" spans="2:32" ht="14.5" x14ac:dyDescent="0.3">
      <c r="B163" s="42">
        <f>'2. Termes '!H305</f>
        <v>0</v>
      </c>
      <c r="C163" s="382" t="str">
        <f>[2]!tblÉvénements[[#This Row],[Service]]</f>
        <v>ACTION_SOCIALE</v>
      </c>
      <c r="D163" s="368" t="str">
        <f>[2]!tblÉvénements[[#This Row],[Nom événement]]</f>
        <v>Atelier vhss - la Gaard et Thalie santé</v>
      </c>
      <c r="E163" s="368">
        <f>[2]!tblÉvénements[[#This Row],[Nom association/Sigle]]</f>
        <v>0</v>
      </c>
      <c r="F163" s="368">
        <f>[2]!tblÉvénements[[#This Row],[Ville]]</f>
        <v>0</v>
      </c>
      <c r="G163" s="368" t="str">
        <f>[2]!tblÉvénements[[#This Row],[Lieu]]</f>
        <v xml:space="preserve">Agora </v>
      </c>
      <c r="H163" s="368">
        <f>[2]!tblÉvénements[[#This Row],[Nombre de de participants]]</f>
        <v>0</v>
      </c>
      <c r="I163" s="368">
        <f>[2]!tblÉvénements[[#This Row],[Type]]</f>
        <v>0</v>
      </c>
      <c r="J163" s="368" t="str">
        <f>[2]!tblÉvénements[[#This Row],[Présence ]]</f>
        <v>Alexandra Baude</v>
      </c>
      <c r="K163" s="369">
        <f>[2]!tblÉvénements[[#This Row],[Date de début]]</f>
        <v>45462</v>
      </c>
      <c r="L163" s="369" t="str">
        <f>IF(ISBLANK(Tableau3[[#This Row],[Date début ]]),"",UPPER(TEXT(Tableau3[[#This Row],[Date début ]],"mmm")))</f>
        <v>JUIN</v>
      </c>
      <c r="M163" s="369" t="str">
        <f>IF(ISBLANK(Tableau3[[#This Row],[Date début ]]),"",UPPER(TEXT(Tableau3[[#This Row],[Date début ]],"AAAA")))</f>
        <v>2024</v>
      </c>
      <c r="N163" s="369">
        <f>[2]!tblÉvénements[[#This Row],[Date de fin]]</f>
        <v>45462</v>
      </c>
      <c r="O163" s="369" t="str">
        <f>IF(ISBLANK(Tableau3[[#This Row],[Date de fin]]),"",UPPER(TEXT(Tableau3[[#This Row],[Date de fin]],"mmm")))</f>
        <v>JUIN</v>
      </c>
      <c r="P163" s="369" t="str">
        <f>IF(ISBLANK(Tableau3[[#This Row],[Date de fin]]),"",UPPER(TEXT(Tableau3[[#This Row],[Date de fin]],"AAAA")))</f>
        <v>2024</v>
      </c>
      <c r="Q163" s="65">
        <f>[2]!tblÉvénements[[#This Row],[Nbr jours]]</f>
        <v>0</v>
      </c>
      <c r="S163" s="49">
        <f>[2]!tblÉvénements[[#This Row],[Secteur]]</f>
        <v>0</v>
      </c>
      <c r="T163" s="49" t="str">
        <f>[2]!tblÉvénements[[#This Row],[Commentaires]]</f>
        <v>atelier vhss</v>
      </c>
    </row>
    <row r="164" spans="2:32" ht="29" x14ac:dyDescent="0.3">
      <c r="B164" s="42">
        <f>'2. Termes '!H306</f>
        <v>0</v>
      </c>
      <c r="C164" s="382" t="str">
        <f>[2]!tblÉvénements[[#This Row],[Service]]</f>
        <v>ACTION_SOCIALE</v>
      </c>
      <c r="D164" s="368" t="str">
        <f>[2]!tblÉvénements[[#This Row],[Nom événement]]</f>
        <v xml:space="preserve">Webinaire Fonds de professionnalisation et la retraite pour les intermittents du spectacle </v>
      </c>
      <c r="E164" s="368">
        <f>[2]!tblÉvénements[[#This Row],[Nom association/Sigle]]</f>
        <v>0</v>
      </c>
      <c r="F164" s="368">
        <f>[2]!tblÉvénements[[#This Row],[Ville]]</f>
        <v>0</v>
      </c>
      <c r="G164" s="368" t="str">
        <f>[2]!tblÉvénements[[#This Row],[Lieu]]</f>
        <v>France TRAVAIL OCCITANIE</v>
      </c>
      <c r="H164" s="368">
        <f>[2]!tblÉvénements[[#This Row],[Nombre de de participants]]</f>
        <v>0</v>
      </c>
      <c r="I164" s="368">
        <f>[2]!tblÉvénements[[#This Row],[Type]]</f>
        <v>0</v>
      </c>
      <c r="J164" s="368" t="str">
        <f>[2]!tblÉvénements[[#This Row],[Présence ]]</f>
        <v>Sylvie Hericher</v>
      </c>
      <c r="K164" s="369">
        <f>[2]!tblÉvénements[[#This Row],[Date de début]]</f>
        <v>45462</v>
      </c>
      <c r="L164" s="369" t="str">
        <f>IF(ISBLANK(Tableau3[[#This Row],[Date début ]]),"",UPPER(TEXT(Tableau3[[#This Row],[Date début ]],"mmm")))</f>
        <v>JUIN</v>
      </c>
      <c r="M164" s="369" t="str">
        <f>IF(ISBLANK(Tableau3[[#This Row],[Date début ]]),"",UPPER(TEXT(Tableau3[[#This Row],[Date début ]],"AAAA")))</f>
        <v>2024</v>
      </c>
      <c r="N164" s="369">
        <f>[2]!tblÉvénements[[#This Row],[Date de fin]]</f>
        <v>45462</v>
      </c>
      <c r="O164" s="369" t="str">
        <f>IF(ISBLANK(Tableau3[[#This Row],[Date de fin]]),"",UPPER(TEXT(Tableau3[[#This Row],[Date de fin]],"mmm")))</f>
        <v>JUIN</v>
      </c>
      <c r="P164" s="369" t="str">
        <f>IF(ISBLANK(Tableau3[[#This Row],[Date de fin]]),"",UPPER(TEXT(Tableau3[[#This Row],[Date de fin]],"AAAA")))</f>
        <v>2024</v>
      </c>
      <c r="Q164" s="65">
        <f>[2]!tblÉvénements[[#This Row],[Nbr jours]]</f>
        <v>0</v>
      </c>
      <c r="R164" s="45"/>
      <c r="S164" s="13" t="str">
        <f>[2]!tblÉvénements[[#This Row],[Secteur]]</f>
        <v>FPS</v>
      </c>
      <c r="T164" s="13" t="str">
        <f>[2]!tblÉvénements[[#This Row],[Commentaires]]</f>
        <v>Communication France TRAVAIL</v>
      </c>
      <c r="U164" s="377"/>
      <c r="V164" s="377"/>
      <c r="W164" s="377"/>
      <c r="X164" s="377"/>
      <c r="Y164" s="378"/>
      <c r="Z164" s="378"/>
      <c r="AA164" s="378"/>
      <c r="AB164" s="378"/>
      <c r="AC164" s="378"/>
      <c r="AD164" s="378"/>
      <c r="AE164" s="378"/>
      <c r="AF164" s="378"/>
    </row>
    <row r="165" spans="2:32" ht="14.5" x14ac:dyDescent="0.3">
      <c r="B165" s="42">
        <f>'2. Termes '!H307</f>
        <v>0</v>
      </c>
      <c r="C165" s="382">
        <f>[2]!tblÉvénements[[#This Row],[Service]]</f>
        <v>0</v>
      </c>
      <c r="D165" s="368" t="str">
        <f>[2]!tblÉvénements[[#This Row],[Nom événement]]</f>
        <v>Champs-Élysées Film Festival</v>
      </c>
      <c r="E165" s="368">
        <f>[2]!tblÉvénements[[#This Row],[Nom association/Sigle]]</f>
        <v>0</v>
      </c>
      <c r="F165" s="368" t="str">
        <f>[2]!tblÉvénements[[#This Row],[Ville]]</f>
        <v xml:space="preserve">Paris </v>
      </c>
      <c r="G165" s="368" t="str">
        <f>[2]!tblÉvénements[[#This Row],[Lieu]]</f>
        <v xml:space="preserve">Champs-Elysées </v>
      </c>
      <c r="H165" s="368">
        <f>[2]!tblÉvénements[[#This Row],[Nombre de de participants]]</f>
        <v>0</v>
      </c>
      <c r="I165" s="368">
        <f>[2]!tblÉvénements[[#This Row],[Type]]</f>
        <v>0</v>
      </c>
      <c r="J165" s="368">
        <f>[2]!tblÉvénements[[#This Row],[Présence ]]</f>
        <v>0</v>
      </c>
      <c r="K165" s="369">
        <f>[2]!tblÉvénements[[#This Row],[Date de début]]</f>
        <v>45461</v>
      </c>
      <c r="L165" s="369" t="str">
        <f>IF(ISBLANK(Tableau3[[#This Row],[Date début ]]),"",UPPER(TEXT(Tableau3[[#This Row],[Date début ]],"mmm")))</f>
        <v>JUIN</v>
      </c>
      <c r="M165" s="369" t="str">
        <f>IF(ISBLANK(Tableau3[[#This Row],[Date début ]]),"",UPPER(TEXT(Tableau3[[#This Row],[Date début ]],"AAAA")))</f>
        <v>2024</v>
      </c>
      <c r="N165" s="369">
        <f>[2]!tblÉvénements[[#This Row],[Date de fin]]</f>
        <v>45468</v>
      </c>
      <c r="O165" s="369" t="str">
        <f>IF(ISBLANK(Tableau3[[#This Row],[Date de fin]]),"",UPPER(TEXT(Tableau3[[#This Row],[Date de fin]],"mmm")))</f>
        <v>JUIN</v>
      </c>
      <c r="P165" s="369" t="str">
        <f>IF(ISBLANK(Tableau3[[#This Row],[Date de fin]]),"",UPPER(TEXT(Tableau3[[#This Row],[Date de fin]],"AAAA")))</f>
        <v>2024</v>
      </c>
      <c r="Q165" s="65">
        <f>[2]!tblÉvénements[[#This Row],[Nbr jours]]</f>
        <v>7</v>
      </c>
      <c r="R165" s="45"/>
      <c r="S165" s="13" t="str">
        <f>[2]!tblÉvénements[[#This Row],[Secteur]]</f>
        <v>Audiovisuel</v>
      </c>
      <c r="T165" s="13" t="str">
        <f>[2]!tblÉvénements[[#This Row],[Commentaires]]</f>
        <v>Visibilité et invitations</v>
      </c>
      <c r="U165" s="377"/>
      <c r="V165" s="377"/>
      <c r="W165" s="377"/>
      <c r="X165" s="377"/>
      <c r="Y165" s="378"/>
      <c r="Z165" s="378"/>
      <c r="AA165" s="378"/>
      <c r="AB165" s="378"/>
      <c r="AC165" s="378"/>
      <c r="AD165" s="378"/>
      <c r="AE165" s="378"/>
      <c r="AF165" s="378"/>
    </row>
    <row r="166" spans="2:32" ht="29" x14ac:dyDescent="0.3">
      <c r="B166" s="42">
        <f>'2. Termes '!H308</f>
        <v>0</v>
      </c>
      <c r="C166" s="382">
        <f>[2]!tblÉvénements[[#This Row],[Service]]</f>
        <v>0</v>
      </c>
      <c r="D166" s="368" t="str">
        <f>[2]!tblÉvénements[[#This Row],[Nom événement]]</f>
        <v xml:space="preserve">Festival International du Film de Biarritz - Nouvelles Vagues </v>
      </c>
      <c r="E166" s="368">
        <f>[2]!tblÉvénements[[#This Row],[Nom association/Sigle]]</f>
        <v>0</v>
      </c>
      <c r="F166" s="368" t="str">
        <f>[2]!tblÉvénements[[#This Row],[Ville]]</f>
        <v xml:space="preserve">Biarritz </v>
      </c>
      <c r="G166" s="368">
        <f>[2]!tblÉvénements[[#This Row],[Lieu]]</f>
        <v>0</v>
      </c>
      <c r="H166" s="368">
        <f>[2]!tblÉvénements[[#This Row],[Nombre de de participants]]</f>
        <v>0</v>
      </c>
      <c r="I166" s="368">
        <f>[2]!tblÉvénements[[#This Row],[Type]]</f>
        <v>0</v>
      </c>
      <c r="J166" s="368">
        <f>[2]!tblÉvénements[[#This Row],[Présence ]]</f>
        <v>0</v>
      </c>
      <c r="K166" s="369">
        <f>[2]!tblÉvénements[[#This Row],[Date de début]]</f>
        <v>45461</v>
      </c>
      <c r="L166" s="369" t="str">
        <f>IF(ISBLANK(Tableau3[[#This Row],[Date début ]]),"",UPPER(TEXT(Tableau3[[#This Row],[Date début ]],"mmm")))</f>
        <v>JUIN</v>
      </c>
      <c r="M166" s="369" t="str">
        <f>IF(ISBLANK(Tableau3[[#This Row],[Date début ]]),"",UPPER(TEXT(Tableau3[[#This Row],[Date début ]],"AAAA")))</f>
        <v>2024</v>
      </c>
      <c r="N166" s="369">
        <f>[2]!tblÉvénements[[#This Row],[Date de fin]]</f>
        <v>45466</v>
      </c>
      <c r="O166" s="369" t="str">
        <f>IF(ISBLANK(Tableau3[[#This Row],[Date de fin]]),"",UPPER(TEXT(Tableau3[[#This Row],[Date de fin]],"mmm")))</f>
        <v>JUIN</v>
      </c>
      <c r="P166" s="369" t="str">
        <f>IF(ISBLANK(Tableau3[[#This Row],[Date de fin]]),"",UPPER(TEXT(Tableau3[[#This Row],[Date de fin]],"AAAA")))</f>
        <v>2024</v>
      </c>
      <c r="Q166" s="65">
        <f>[2]!tblÉvénements[[#This Row],[Nbr jours]]</f>
        <v>5</v>
      </c>
      <c r="S166" s="49" t="str">
        <f>[2]!tblÉvénements[[#This Row],[Secteur]]</f>
        <v>Autre</v>
      </c>
      <c r="T166" s="49" t="str">
        <f>[2]!tblÉvénements[[#This Row],[Commentaires]]</f>
        <v xml:space="preserve">Visibilité et prise de parole ? </v>
      </c>
    </row>
    <row r="167" spans="2:32" ht="43.5" x14ac:dyDescent="0.3">
      <c r="B167" s="42">
        <f>'2. Termes '!H309</f>
        <v>0</v>
      </c>
      <c r="C167" s="382" t="str">
        <f>[2]!tblÉvénements[[#This Row],[Service]]</f>
        <v>ACTION_SOCIALE</v>
      </c>
      <c r="D167" s="368" t="str">
        <f>[2]!tblÉvénements[[#This Row],[Nom événement]]</f>
        <v>Webconférence :Retraite : handicap, inaptitude / Santé : Comment adapter mes garanties à mes besoins (télésurveillance, RIA)</v>
      </c>
      <c r="E167" s="368">
        <f>[2]!tblÉvénements[[#This Row],[Nom association/Sigle]]</f>
        <v>0</v>
      </c>
      <c r="F167" s="368">
        <f>[2]!tblÉvénements[[#This Row],[Ville]]</f>
        <v>0</v>
      </c>
      <c r="G167" s="368" t="str">
        <f>[2]!tblÉvénements[[#This Row],[Lieu]]</f>
        <v>Visio conférences Wébikeo</v>
      </c>
      <c r="H167" s="368">
        <f>[2]!tblÉvénements[[#This Row],[Nombre de de participants]]</f>
        <v>0</v>
      </c>
      <c r="I167" s="368">
        <f>[2]!tblÉvénements[[#This Row],[Type]]</f>
        <v>0</v>
      </c>
      <c r="J167" s="368" t="str">
        <f>[2]!tblÉvénements[[#This Row],[Présence ]]</f>
        <v>F.Ammirati</v>
      </c>
      <c r="K167" s="369">
        <f>[2]!tblÉvénements[[#This Row],[Date de début]]</f>
        <v>45461</v>
      </c>
      <c r="L167" s="369" t="str">
        <f>IF(ISBLANK(Tableau3[[#This Row],[Date début ]]),"",UPPER(TEXT(Tableau3[[#This Row],[Date début ]],"mmm")))</f>
        <v>JUIN</v>
      </c>
      <c r="M167" s="369" t="str">
        <f>IF(ISBLANK(Tableau3[[#This Row],[Date début ]]),"",UPPER(TEXT(Tableau3[[#This Row],[Date début ]],"AAAA")))</f>
        <v>2024</v>
      </c>
      <c r="N167" s="369">
        <f>[2]!tblÉvénements[[#This Row],[Date de fin]]</f>
        <v>45461</v>
      </c>
      <c r="O167" s="369" t="str">
        <f>IF(ISBLANK(Tableau3[[#This Row],[Date de fin]]),"",UPPER(TEXT(Tableau3[[#This Row],[Date de fin]],"mmm")))</f>
        <v>JUIN</v>
      </c>
      <c r="P167" s="369" t="str">
        <f>IF(ISBLANK(Tableau3[[#This Row],[Date de fin]]),"",UPPER(TEXT(Tableau3[[#This Row],[Date de fin]],"AAAA")))</f>
        <v>2024</v>
      </c>
      <c r="Q167" s="65">
        <f>[2]!tblÉvénements[[#This Row],[Nbr jours]]</f>
        <v>0</v>
      </c>
      <c r="S167" s="49" t="str">
        <f>[2]!tblÉvénements[[#This Row],[Secteur]]</f>
        <v>retraite</v>
      </c>
      <c r="T167" s="49" t="str">
        <f>[2]!tblÉvénements[[#This Row],[Commentaires]]</f>
        <v>Newsletters intermittents/Réseaux sociaux/ site @mission handicap</v>
      </c>
    </row>
    <row r="168" spans="2:32" ht="29" x14ac:dyDescent="0.3">
      <c r="B168" s="42">
        <f>'2. Termes '!H310</f>
        <v>0</v>
      </c>
      <c r="C168" s="382" t="str">
        <f>[2]!tblÉvénements[[#This Row],[Service]]</f>
        <v>ACTION_SOCIALE</v>
      </c>
      <c r="D168" s="368" t="str">
        <f>[2]!tblÉvénements[[#This Row],[Nom événement]]</f>
        <v xml:space="preserve">Entretiens Alzheimer REGIONS </v>
      </c>
      <c r="E168" s="368">
        <f>[2]!tblÉvénements[[#This Row],[Nom association/Sigle]]</f>
        <v>0</v>
      </c>
      <c r="F168" s="368" t="str">
        <f>[2]!tblÉvénements[[#This Row],[Ville]]</f>
        <v>limoges</v>
      </c>
      <c r="G168" s="368" t="str">
        <f>[2]!tblÉvénements[[#This Row],[Lieu]]</f>
        <v>LIMOGES</v>
      </c>
      <c r="H168" s="368">
        <f>[2]!tblÉvénements[[#This Row],[Nombre de de participants]]</f>
        <v>0</v>
      </c>
      <c r="I168" s="368">
        <f>[2]!tblÉvénements[[#This Row],[Type]]</f>
        <v>0</v>
      </c>
      <c r="J168" s="368" t="str">
        <f>[2]!tblÉvénements[[#This Row],[Présence ]]</f>
        <v xml:space="preserve">Gwénaëlle NOVEMBRE </v>
      </c>
      <c r="K168" s="369">
        <f>[2]!tblÉvénements[[#This Row],[Date de début]]</f>
        <v>45461</v>
      </c>
      <c r="L168" s="369" t="str">
        <f>IF(ISBLANK(Tableau3[[#This Row],[Date début ]]),"",UPPER(TEXT(Tableau3[[#This Row],[Date début ]],"mmm")))</f>
        <v>JUIN</v>
      </c>
      <c r="M168" s="369" t="str">
        <f>IF(ISBLANK(Tableau3[[#This Row],[Date début ]]),"",UPPER(TEXT(Tableau3[[#This Row],[Date début ]],"AAAA")))</f>
        <v>2024</v>
      </c>
      <c r="N168" s="369">
        <f>[2]!tblÉvénements[[#This Row],[Date de fin]]</f>
        <v>45461</v>
      </c>
      <c r="O168" s="369" t="str">
        <f>IF(ISBLANK(Tableau3[[#This Row],[Date de fin]]),"",UPPER(TEXT(Tableau3[[#This Row],[Date de fin]],"mmm")))</f>
        <v>JUIN</v>
      </c>
      <c r="P168" s="369" t="str">
        <f>IF(ISBLANK(Tableau3[[#This Row],[Date de fin]]),"",UPPER(TEXT(Tableau3[[#This Row],[Date de fin]],"AAAA")))</f>
        <v>2024</v>
      </c>
      <c r="Q168" s="65">
        <f>[2]!tblÉvénements[[#This Row],[Nbr jours]]</f>
        <v>0</v>
      </c>
      <c r="S168" s="49" t="str">
        <f>[2]!tblÉvénements[[#This Row],[Secteur]]</f>
        <v>Prévention Médico-Sociale</v>
      </c>
      <c r="T168" s="49">
        <f>[2]!tblÉvénements[[#This Row],[Commentaires]]</f>
        <v>0</v>
      </c>
    </row>
    <row r="169" spans="2:32" ht="29" x14ac:dyDescent="0.3">
      <c r="B169" s="42">
        <f>'2. Termes '!H311</f>
        <v>0</v>
      </c>
      <c r="C169" s="382" t="str">
        <f>[2]!tblÉvénements[[#This Row],[Service]]</f>
        <v>ACTION_SOCIALE</v>
      </c>
      <c r="D169" s="368" t="str">
        <f>[2]!tblÉvénements[[#This Row],[Nom événement]]</f>
        <v>Webinaire RADIO France "Quelles solutions pour les salariés en situation d'aidants"</v>
      </c>
      <c r="E169" s="368">
        <f>[2]!tblÉvénements[[#This Row],[Nom association/Sigle]]</f>
        <v>0</v>
      </c>
      <c r="F169" s="368">
        <f>[2]!tblÉvénements[[#This Row],[Ville]]</f>
        <v>0</v>
      </c>
      <c r="G169" s="368" t="str">
        <f>[2]!tblÉvénements[[#This Row],[Lieu]]</f>
        <v>Visio 13h</v>
      </c>
      <c r="H169" s="368">
        <f>[2]!tblÉvénements[[#This Row],[Nombre de de participants]]</f>
        <v>0</v>
      </c>
      <c r="I169" s="368">
        <f>[2]!tblÉvénements[[#This Row],[Type]]</f>
        <v>0</v>
      </c>
      <c r="J169" s="368" t="str">
        <f>[2]!tblÉvénements[[#This Row],[Présence ]]</f>
        <v>Julien Da Silva</v>
      </c>
      <c r="K169" s="369">
        <f>[2]!tblÉvénements[[#This Row],[Date de début]]</f>
        <v>45460</v>
      </c>
      <c r="L169" s="369" t="str">
        <f>IF(ISBLANK(Tableau3[[#This Row],[Date début ]]),"",UPPER(TEXT(Tableau3[[#This Row],[Date début ]],"mmm")))</f>
        <v>JUIN</v>
      </c>
      <c r="M169" s="369" t="str">
        <f>IF(ISBLANK(Tableau3[[#This Row],[Date début ]]),"",UPPER(TEXT(Tableau3[[#This Row],[Date début ]],"AAAA")))</f>
        <v>2024</v>
      </c>
      <c r="N169" s="369">
        <f>[2]!tblÉvénements[[#This Row],[Date de fin]]</f>
        <v>45460</v>
      </c>
      <c r="O169" s="369" t="str">
        <f>IF(ISBLANK(Tableau3[[#This Row],[Date de fin]]),"",UPPER(TEXT(Tableau3[[#This Row],[Date de fin]],"mmm")))</f>
        <v>JUIN</v>
      </c>
      <c r="P169" s="369" t="str">
        <f>IF(ISBLANK(Tableau3[[#This Row],[Date de fin]]),"",UPPER(TEXT(Tableau3[[#This Row],[Date de fin]],"AAAA")))</f>
        <v>2024</v>
      </c>
      <c r="Q169" s="65">
        <f>[2]!tblÉvénements[[#This Row],[Nbr jours]]</f>
        <v>0</v>
      </c>
      <c r="S169" s="49" t="str">
        <f>[2]!tblÉvénements[[#This Row],[Secteur]]</f>
        <v>Prévention Médico-Sociale</v>
      </c>
      <c r="T169" s="49" t="str">
        <f>[2]!tblÉvénements[[#This Row],[Commentaires]]</f>
        <v>Interne RF</v>
      </c>
    </row>
    <row r="170" spans="2:32" ht="14.5" x14ac:dyDescent="0.3">
      <c r="B170" s="42">
        <f>'2. Termes '!H312</f>
        <v>0</v>
      </c>
      <c r="C170" s="382">
        <f>[2]!tblÉvénements[[#This Row],[Service]]</f>
        <v>0</v>
      </c>
      <c r="D170" s="368" t="str">
        <f>[2]!tblÉvénements[[#This Row],[Nom événement]]</f>
        <v>48 heures de la pige</v>
      </c>
      <c r="E170" s="368">
        <f>[2]!tblÉvénements[[#This Row],[Nom association/Sigle]]</f>
        <v>0</v>
      </c>
      <c r="F170" s="368" t="str">
        <f>[2]!tblÉvénements[[#This Row],[Ville]]</f>
        <v xml:space="preserve">Lille </v>
      </c>
      <c r="G170" s="368" t="str">
        <f>[2]!tblÉvénements[[#This Row],[Lieu]]</f>
        <v>EJCAM</v>
      </c>
      <c r="H170" s="368">
        <f>[2]!tblÉvénements[[#This Row],[Nombre de de participants]]</f>
        <v>0</v>
      </c>
      <c r="I170" s="368">
        <f>[2]!tblÉvénements[[#This Row],[Type]]</f>
        <v>0</v>
      </c>
      <c r="J170" s="368">
        <f>[2]!tblÉvénements[[#This Row],[Présence ]]</f>
        <v>0</v>
      </c>
      <c r="K170" s="369">
        <f>[2]!tblÉvénements[[#This Row],[Date de début]]</f>
        <v>45456</v>
      </c>
      <c r="L170" s="369" t="str">
        <f>IF(ISBLANK(Tableau3[[#This Row],[Date début ]]),"",UPPER(TEXT(Tableau3[[#This Row],[Date début ]],"mmm")))</f>
        <v>JUIN</v>
      </c>
      <c r="M170" s="369" t="str">
        <f>IF(ISBLANK(Tableau3[[#This Row],[Date début ]]),"",UPPER(TEXT(Tableau3[[#This Row],[Date début ]],"AAAA")))</f>
        <v>2024</v>
      </c>
      <c r="N170" s="369">
        <f>[2]!tblÉvénements[[#This Row],[Date de fin]]</f>
        <v>45457</v>
      </c>
      <c r="O170" s="369" t="str">
        <f>IF(ISBLANK(Tableau3[[#This Row],[Date de fin]]),"",UPPER(TEXT(Tableau3[[#This Row],[Date de fin]],"mmm")))</f>
        <v>JUIN</v>
      </c>
      <c r="P170" s="369" t="str">
        <f>IF(ISBLANK(Tableau3[[#This Row],[Date de fin]]),"",UPPER(TEXT(Tableau3[[#This Row],[Date de fin]],"AAAA")))</f>
        <v>2024</v>
      </c>
      <c r="Q170" s="65">
        <f>[2]!tblÉvénements[[#This Row],[Nbr jours]]</f>
        <v>1</v>
      </c>
      <c r="S170" s="49" t="str">
        <f>[2]!tblÉvénements[[#This Row],[Secteur]]</f>
        <v>Presse</v>
      </c>
      <c r="T170" s="49" t="str">
        <f>[2]!tblÉvénements[[#This Row],[Commentaires]]</f>
        <v>Visibilité, stand et prises de parole</v>
      </c>
    </row>
    <row r="171" spans="2:32" ht="14.5" x14ac:dyDescent="0.3">
      <c r="B171" s="42">
        <f>'2. Termes '!H313</f>
        <v>0</v>
      </c>
      <c r="C171" s="382">
        <f>[2]!tblÉvénements[[#This Row],[Service]]</f>
        <v>0</v>
      </c>
      <c r="D171" s="368" t="str">
        <f>[2]!tblÉvénements[[#This Row],[Nom événement]]</f>
        <v>Congrès SPHR</v>
      </c>
      <c r="E171" s="368">
        <f>[2]!tblÉvénements[[#This Row],[Nom association/Sigle]]</f>
        <v>0</v>
      </c>
      <c r="F171" s="368" t="str">
        <f>[2]!tblÉvénements[[#This Row],[Ville]]</f>
        <v>BAYONNE</v>
      </c>
      <c r="G171" s="368">
        <f>[2]!tblÉvénements[[#This Row],[Lieu]]</f>
        <v>0</v>
      </c>
      <c r="H171" s="368">
        <f>[2]!tblÉvénements[[#This Row],[Nombre de de participants]]</f>
        <v>0</v>
      </c>
      <c r="I171" s="368">
        <f>[2]!tblÉvénements[[#This Row],[Type]]</f>
        <v>0</v>
      </c>
      <c r="J171" s="368">
        <f>[2]!tblÉvénements[[#This Row],[Présence ]]</f>
        <v>0</v>
      </c>
      <c r="K171" s="369">
        <f>[2]!tblÉvénements[[#This Row],[Date de début]]</f>
        <v>45456</v>
      </c>
      <c r="L171" s="369" t="str">
        <f>IF(ISBLANK(Tableau3[[#This Row],[Date début ]]),"",UPPER(TEXT(Tableau3[[#This Row],[Date début ]],"mmm")))</f>
        <v>JUIN</v>
      </c>
      <c r="M171" s="369" t="str">
        <f>IF(ISBLANK(Tableau3[[#This Row],[Date début ]]),"",UPPER(TEXT(Tableau3[[#This Row],[Date début ]],"AAAA")))</f>
        <v>2024</v>
      </c>
      <c r="N171" s="369">
        <f>[2]!tblÉvénements[[#This Row],[Date de fin]]</f>
        <v>45458</v>
      </c>
      <c r="O171" s="369" t="str">
        <f>IF(ISBLANK(Tableau3[[#This Row],[Date de fin]]),"",UPPER(TEXT(Tableau3[[#This Row],[Date de fin]],"mmm")))</f>
        <v>JUIN</v>
      </c>
      <c r="P171" s="369" t="str">
        <f>IF(ISBLANK(Tableau3[[#This Row],[Date de fin]]),"",UPPER(TEXT(Tableau3[[#This Row],[Date de fin]],"AAAA")))</f>
        <v>2024</v>
      </c>
      <c r="Q171" s="65">
        <f>[2]!tblÉvénements[[#This Row],[Nbr jours]]</f>
        <v>2</v>
      </c>
      <c r="S171" s="49">
        <f>[2]!tblÉvénements[[#This Row],[Secteur]]</f>
        <v>0</v>
      </c>
      <c r="T171" s="49">
        <f>[2]!tblÉvénements[[#This Row],[Commentaires]]</f>
        <v>0</v>
      </c>
    </row>
    <row r="172" spans="2:32" ht="29" x14ac:dyDescent="0.3">
      <c r="B172" s="42">
        <f>'2. Termes '!H314</f>
        <v>0</v>
      </c>
      <c r="C172" s="382" t="str">
        <f>[2]!tblÉvénements[[#This Row],[Service]]</f>
        <v>ACTION_SOCIALE</v>
      </c>
      <c r="D172" s="368" t="str">
        <f>[2]!tblÉvénements[[#This Row],[Nom événement]]</f>
        <v xml:space="preserve">Entretiens Alzheimer REGIONS </v>
      </c>
      <c r="E172" s="368">
        <f>[2]!tblÉvénements[[#This Row],[Nom association/Sigle]]</f>
        <v>0</v>
      </c>
      <c r="F172" s="368" t="str">
        <f>[2]!tblÉvénements[[#This Row],[Ville]]</f>
        <v xml:space="preserve">Lille </v>
      </c>
      <c r="G172" s="368" t="str">
        <f>[2]!tblÉvénements[[#This Row],[Lieu]]</f>
        <v>LILLE</v>
      </c>
      <c r="H172" s="368">
        <f>[2]!tblÉvénements[[#This Row],[Nombre de de participants]]</f>
        <v>0</v>
      </c>
      <c r="I172" s="368">
        <f>[2]!tblÉvénements[[#This Row],[Type]]</f>
        <v>0</v>
      </c>
      <c r="J172" s="368" t="str">
        <f>[2]!tblÉvénements[[#This Row],[Présence ]]</f>
        <v xml:space="preserve">Gwénaëlle NOVEMBRE </v>
      </c>
      <c r="K172" s="369">
        <f>[2]!tblÉvénements[[#This Row],[Date de début]]</f>
        <v>45456</v>
      </c>
      <c r="L172" s="369" t="str">
        <f>IF(ISBLANK(Tableau3[[#This Row],[Date début ]]),"",UPPER(TEXT(Tableau3[[#This Row],[Date début ]],"mmm")))</f>
        <v>JUIN</v>
      </c>
      <c r="M172" s="369" t="str">
        <f>IF(ISBLANK(Tableau3[[#This Row],[Date début ]]),"",UPPER(TEXT(Tableau3[[#This Row],[Date début ]],"AAAA")))</f>
        <v>2024</v>
      </c>
      <c r="N172" s="369">
        <f>[2]!tblÉvénements[[#This Row],[Date de fin]]</f>
        <v>45456</v>
      </c>
      <c r="O172" s="369" t="str">
        <f>IF(ISBLANK(Tableau3[[#This Row],[Date de fin]]),"",UPPER(TEXT(Tableau3[[#This Row],[Date de fin]],"mmm")))</f>
        <v>JUIN</v>
      </c>
      <c r="P172" s="369" t="str">
        <f>IF(ISBLANK(Tableau3[[#This Row],[Date de fin]]),"",UPPER(TEXT(Tableau3[[#This Row],[Date de fin]],"AAAA")))</f>
        <v>2024</v>
      </c>
      <c r="Q172" s="65">
        <f>[2]!tblÉvénements[[#This Row],[Nbr jours]]</f>
        <v>0</v>
      </c>
      <c r="S172" s="49" t="str">
        <f>[2]!tblÉvénements[[#This Row],[Secteur]]</f>
        <v>Prévention Médico-Sociale</v>
      </c>
      <c r="T172" s="49">
        <f>[2]!tblÉvénements[[#This Row],[Commentaires]]</f>
        <v>0</v>
      </c>
    </row>
    <row r="173" spans="2:32" ht="29" x14ac:dyDescent="0.3">
      <c r="B173" s="42">
        <f>'2. Termes '!H315</f>
        <v>0</v>
      </c>
      <c r="C173" s="382" t="str">
        <f>[2]!tblÉvénements[[#This Row],[Service]]</f>
        <v>ACTION_SOCIALE</v>
      </c>
      <c r="D173" s="368" t="str">
        <f>[2]!tblÉvénements[[#This Row],[Nom événement]]</f>
        <v>Webinaire aidants "Venir en aide à un.e proche et se préserver du stress"</v>
      </c>
      <c r="E173" s="368">
        <f>[2]!tblÉvénements[[#This Row],[Nom association/Sigle]]</f>
        <v>0</v>
      </c>
      <c r="F173" s="368">
        <f>[2]!tblÉvénements[[#This Row],[Ville]]</f>
        <v>0</v>
      </c>
      <c r="G173" s="368" t="str">
        <f>[2]!tblÉvénements[[#This Row],[Lieu]]</f>
        <v>Visio 18h</v>
      </c>
      <c r="H173" s="368">
        <f>[2]!tblÉvénements[[#This Row],[Nombre de de participants]]</f>
        <v>0</v>
      </c>
      <c r="I173" s="368">
        <f>[2]!tblÉvénements[[#This Row],[Type]]</f>
        <v>0</v>
      </c>
      <c r="J173" s="368" t="str">
        <f>[2]!tblÉvénements[[#This Row],[Présence ]]</f>
        <v>Julien Da Silva</v>
      </c>
      <c r="K173" s="369">
        <f>[2]!tblÉvénements[[#This Row],[Date de début]]</f>
        <v>45456</v>
      </c>
      <c r="L173" s="369" t="str">
        <f>IF(ISBLANK(Tableau3[[#This Row],[Date début ]]),"",UPPER(TEXT(Tableau3[[#This Row],[Date début ]],"mmm")))</f>
        <v>JUIN</v>
      </c>
      <c r="M173" s="369" t="str">
        <f>IF(ISBLANK(Tableau3[[#This Row],[Date début ]]),"",UPPER(TEXT(Tableau3[[#This Row],[Date début ]],"AAAA")))</f>
        <v>2024</v>
      </c>
      <c r="N173" s="369">
        <f>[2]!tblÉvénements[[#This Row],[Date de fin]]</f>
        <v>45456</v>
      </c>
      <c r="O173" s="369" t="str">
        <f>IF(ISBLANK(Tableau3[[#This Row],[Date de fin]]),"",UPPER(TEXT(Tableau3[[#This Row],[Date de fin]],"mmm")))</f>
        <v>JUIN</v>
      </c>
      <c r="P173" s="369" t="str">
        <f>IF(ISBLANK(Tableau3[[#This Row],[Date de fin]]),"",UPPER(TEXT(Tableau3[[#This Row],[Date de fin]],"AAAA")))</f>
        <v>2024</v>
      </c>
      <c r="Q173" s="65">
        <f>[2]!tblÉvénements[[#This Row],[Nbr jours]]</f>
        <v>0</v>
      </c>
      <c r="S173" s="49" t="str">
        <f>[2]!tblÉvénements[[#This Row],[Secteur]]</f>
        <v>Prévention Médico-Sociale</v>
      </c>
      <c r="T173" s="49" t="str">
        <f>[2]!tblÉvénements[[#This Row],[Commentaires]]</f>
        <v>Emailing dédié</v>
      </c>
    </row>
    <row r="174" spans="2:32" ht="14.5" x14ac:dyDescent="0.3">
      <c r="B174" s="42">
        <f>'2. Termes '!H316</f>
        <v>0</v>
      </c>
      <c r="C174" s="382" t="str">
        <f>[2]!tblÉvénements[[#This Row],[Service]]</f>
        <v>ACTION_SOCIALE</v>
      </c>
      <c r="D174" s="368" t="str">
        <f>[2]!tblÉvénements[[#This Row],[Nom événement]]</f>
        <v>Séminaire " la retraite, un projet de vie"</v>
      </c>
      <c r="E174" s="368">
        <f>[2]!tblÉvénements[[#This Row],[Nom association/Sigle]]</f>
        <v>0</v>
      </c>
      <c r="F174" s="368" t="str">
        <f>[2]!tblÉvénements[[#This Row],[Ville]]</f>
        <v xml:space="preserve">Vanves </v>
      </c>
      <c r="G174" s="368" t="str">
        <f>[2]!tblÉvénements[[#This Row],[Lieu]]</f>
        <v>Vanves/siège Audiens</v>
      </c>
      <c r="H174" s="368">
        <f>[2]!tblÉvénements[[#This Row],[Nombre de de participants]]</f>
        <v>0</v>
      </c>
      <c r="I174" s="368">
        <f>[2]!tblÉvénements[[#This Row],[Type]]</f>
        <v>0</v>
      </c>
      <c r="J174" s="368" t="str">
        <f>[2]!tblÉvénements[[#This Row],[Présence ]]</f>
        <v>Miriam Chao</v>
      </c>
      <c r="K174" s="369">
        <f>[2]!tblÉvénements[[#This Row],[Date de début]]</f>
        <v>45455</v>
      </c>
      <c r="L174" s="369" t="str">
        <f>IF(ISBLANK(Tableau3[[#This Row],[Date début ]]),"",UPPER(TEXT(Tableau3[[#This Row],[Date début ]],"mmm")))</f>
        <v>JUIN</v>
      </c>
      <c r="M174" s="369" t="str">
        <f>IF(ISBLANK(Tableau3[[#This Row],[Date début ]]),"",UPPER(TEXT(Tableau3[[#This Row],[Date début ]],"AAAA")))</f>
        <v>2024</v>
      </c>
      <c r="N174" s="369">
        <f>[2]!tblÉvénements[[#This Row],[Date de fin]]</f>
        <v>45456</v>
      </c>
      <c r="O174" s="369" t="str">
        <f>IF(ISBLANK(Tableau3[[#This Row],[Date de fin]]),"",UPPER(TEXT(Tableau3[[#This Row],[Date de fin]],"mmm")))</f>
        <v>JUIN</v>
      </c>
      <c r="P174" s="369" t="str">
        <f>IF(ISBLANK(Tableau3[[#This Row],[Date de fin]]),"",UPPER(TEXT(Tableau3[[#This Row],[Date de fin]],"AAAA")))</f>
        <v>2024</v>
      </c>
      <c r="Q174" s="65">
        <f>[2]!tblÉvénements[[#This Row],[Nbr jours]]</f>
        <v>1</v>
      </c>
      <c r="S174" s="49" t="str">
        <f>[2]!tblÉvénements[[#This Row],[Secteur]]</f>
        <v>Prévention Médico-Sociale</v>
      </c>
      <c r="T174" s="49" t="str">
        <f>[2]!tblÉvénements[[#This Row],[Commentaires]]</f>
        <v>mailing dédié/ Newsletters retraités/ réseaux sociaux</v>
      </c>
    </row>
    <row r="175" spans="2:32" ht="58" x14ac:dyDescent="0.3">
      <c r="B175" s="42">
        <f>'2. Termes '!H317</f>
        <v>0</v>
      </c>
      <c r="C175" s="382">
        <f>[2]!tblÉvénements[[#This Row],[Service]]</f>
        <v>0</v>
      </c>
      <c r="D175" s="368" t="str">
        <f>[2]!tblÉvénements[[#This Row],[Nom événement]]</f>
        <v xml:space="preserve">Forum entreprendre dans la culture </v>
      </c>
      <c r="E175" s="368">
        <f>[2]!tblÉvénements[[#This Row],[Nom association/Sigle]]</f>
        <v>0</v>
      </c>
      <c r="F175" s="368" t="str">
        <f>[2]!tblÉvénements[[#This Row],[Ville]]</f>
        <v>Paris</v>
      </c>
      <c r="G175" s="368" t="str">
        <f>[2]!tblÉvénements[[#This Row],[Lieu]]</f>
        <v>école nationale supérieure d'architecture de Paris-Belleville</v>
      </c>
      <c r="H175" s="368">
        <f>[2]!tblÉvénements[[#This Row],[Nombre de de participants]]</f>
        <v>0</v>
      </c>
      <c r="I175" s="368">
        <f>[2]!tblÉvénements[[#This Row],[Type]]</f>
        <v>0</v>
      </c>
      <c r="J175" s="368">
        <f>[2]!tblÉvénements[[#This Row],[Présence ]]</f>
        <v>0</v>
      </c>
      <c r="K175" s="369">
        <f>[2]!tblÉvénements[[#This Row],[Date de début]]</f>
        <v>45454</v>
      </c>
      <c r="L175" s="369" t="str">
        <f>IF(ISBLANK(Tableau3[[#This Row],[Date début ]]),"",UPPER(TEXT(Tableau3[[#This Row],[Date début ]],"mmm")))</f>
        <v>JUIN</v>
      </c>
      <c r="M175" s="369" t="str">
        <f>IF(ISBLANK(Tableau3[[#This Row],[Date début ]]),"",UPPER(TEXT(Tableau3[[#This Row],[Date début ]],"AAAA")))</f>
        <v>2024</v>
      </c>
      <c r="N175" s="369">
        <f>[2]!tblÉvénements[[#This Row],[Date de fin]]</f>
        <v>45456</v>
      </c>
      <c r="O175" s="369" t="str">
        <f>IF(ISBLANK(Tableau3[[#This Row],[Date de fin]]),"",UPPER(TEXT(Tableau3[[#This Row],[Date de fin]],"mmm")))</f>
        <v>JUIN</v>
      </c>
      <c r="P175" s="369" t="str">
        <f>IF(ISBLANK(Tableau3[[#This Row],[Date de fin]]),"",UPPER(TEXT(Tableau3[[#This Row],[Date de fin]],"AAAA")))</f>
        <v>2024</v>
      </c>
      <c r="Q175" s="65">
        <f>[2]!tblÉvénements[[#This Row],[Nbr jours]]</f>
        <v>2</v>
      </c>
      <c r="S175" s="49" t="str">
        <f>[2]!tblÉvénements[[#This Row],[Secteur]]</f>
        <v>Autre</v>
      </c>
      <c r="T175" s="49" t="str">
        <f>[2]!tblÉvénements[[#This Row],[Commentaires]]</f>
        <v xml:space="preserve">visibilité, stand et prise de parole </v>
      </c>
    </row>
    <row r="176" spans="2:32" ht="58" x14ac:dyDescent="0.3">
      <c r="B176" s="42">
        <f>'2. Termes '!H318</f>
        <v>0</v>
      </c>
      <c r="C176" s="382" t="str">
        <f>[2]!tblÉvénements[[#This Row],[Service]]</f>
        <v>ACTION_SOCIALE</v>
      </c>
      <c r="D176" s="368" t="str">
        <f>[2]!tblÉvénements[[#This Row],[Nom événement]]</f>
        <v>10e édition du Forum Entreprendre dans la Culture </v>
      </c>
      <c r="E176" s="368">
        <f>[2]!tblÉvénements[[#This Row],[Nom association/Sigle]]</f>
        <v>0</v>
      </c>
      <c r="F176" s="368" t="str">
        <f>[2]!tblÉvénements[[#This Row],[Ville]]</f>
        <v>PARIS</v>
      </c>
      <c r="G176" s="368" t="str">
        <f>[2]!tblÉvénements[[#This Row],[Lieu]]</f>
        <v>Ecole nationale supérieure d'Architecture  - 15H30-16H45</v>
      </c>
      <c r="H176" s="368">
        <f>[2]!tblÉvénements[[#This Row],[Nombre de de participants]]</f>
        <v>0</v>
      </c>
      <c r="I176" s="368">
        <f>[2]!tblÉvénements[[#This Row],[Type]]</f>
        <v>0</v>
      </c>
      <c r="J176" s="368" t="str">
        <f>[2]!tblÉvénements[[#This Row],[Présence ]]</f>
        <v>Nadia Bouvart</v>
      </c>
      <c r="K176" s="369">
        <f>[2]!tblÉvénements[[#This Row],[Date de début]]</f>
        <v>45454</v>
      </c>
      <c r="L176" s="369" t="str">
        <f>IF(ISBLANK(Tableau3[[#This Row],[Date début ]]),"",UPPER(TEXT(Tableau3[[#This Row],[Date début ]],"mmm")))</f>
        <v>JUIN</v>
      </c>
      <c r="M176" s="369" t="str">
        <f>IF(ISBLANK(Tableau3[[#This Row],[Date début ]]),"",UPPER(TEXT(Tableau3[[#This Row],[Date début ]],"AAAA")))</f>
        <v>2024</v>
      </c>
      <c r="N176" s="369">
        <f>[2]!tblÉvénements[[#This Row],[Date de fin]]</f>
        <v>45454</v>
      </c>
      <c r="O176" s="369" t="str">
        <f>IF(ISBLANK(Tableau3[[#This Row],[Date de fin]]),"",UPPER(TEXT(Tableau3[[#This Row],[Date de fin]],"mmm")))</f>
        <v>JUIN</v>
      </c>
      <c r="P176" s="369" t="str">
        <f>IF(ISBLANK(Tableau3[[#This Row],[Date de fin]]),"",UPPER(TEXT(Tableau3[[#This Row],[Date de fin]],"AAAA")))</f>
        <v>2024</v>
      </c>
      <c r="Q176" s="65">
        <f>[2]!tblÉvénements[[#This Row],[Nbr jours]]</f>
        <v>0</v>
      </c>
      <c r="S176" s="49">
        <f>[2]!tblÉvénements[[#This Row],[Secteur]]</f>
        <v>0</v>
      </c>
      <c r="T176" s="49" t="str">
        <f>[2]!tblÉvénements[[#This Row],[Commentaires]]</f>
        <v>Table ronde "Prévenir et lutter contre les VHSS dans le secteur de la culture : s’informer et s’outiller pour agir ?" - avec Agnès Saal</v>
      </c>
    </row>
    <row r="177" spans="2:32" ht="29" x14ac:dyDescent="0.3">
      <c r="B177" s="42">
        <f>'2. Termes '!H319</f>
        <v>0</v>
      </c>
      <c r="C177" s="382" t="str">
        <f>[2]!tblÉvénements[[#This Row],[Service]]</f>
        <v>ACTION_SOCIALE</v>
      </c>
      <c r="D177" s="368" t="str">
        <f>[2]!tblÉvénements[[#This Row],[Nom événement]]</f>
        <v xml:space="preserve">Entretiens Alzheimer REGIONS </v>
      </c>
      <c r="E177" s="368">
        <f>[2]!tblÉvénements[[#This Row],[Nom association/Sigle]]</f>
        <v>0</v>
      </c>
      <c r="F177" s="368" t="str">
        <f>[2]!tblÉvénements[[#This Row],[Ville]]</f>
        <v>rouen</v>
      </c>
      <c r="G177" s="368" t="str">
        <f>[2]!tblÉvénements[[#This Row],[Lieu]]</f>
        <v xml:space="preserve">ROUEN </v>
      </c>
      <c r="H177" s="368">
        <f>[2]!tblÉvénements[[#This Row],[Nombre de de participants]]</f>
        <v>0</v>
      </c>
      <c r="I177" s="368">
        <f>[2]!tblÉvénements[[#This Row],[Type]]</f>
        <v>0</v>
      </c>
      <c r="J177" s="368" t="str">
        <f>[2]!tblÉvénements[[#This Row],[Présence ]]</f>
        <v xml:space="preserve">Gwénaëlle NOVEMBRE </v>
      </c>
      <c r="K177" s="369">
        <f>[2]!tblÉvénements[[#This Row],[Date de début]]</f>
        <v>45454</v>
      </c>
      <c r="L177" s="369" t="str">
        <f>IF(ISBLANK(Tableau3[[#This Row],[Date début ]]),"",UPPER(TEXT(Tableau3[[#This Row],[Date début ]],"mmm")))</f>
        <v>JUIN</v>
      </c>
      <c r="M177" s="369" t="str">
        <f>IF(ISBLANK(Tableau3[[#This Row],[Date début ]]),"",UPPER(TEXT(Tableau3[[#This Row],[Date début ]],"AAAA")))</f>
        <v>2024</v>
      </c>
      <c r="N177" s="369">
        <f>[2]!tblÉvénements[[#This Row],[Date de fin]]</f>
        <v>45454</v>
      </c>
      <c r="O177" s="369" t="str">
        <f>IF(ISBLANK(Tableau3[[#This Row],[Date de fin]]),"",UPPER(TEXT(Tableau3[[#This Row],[Date de fin]],"mmm")))</f>
        <v>JUIN</v>
      </c>
      <c r="P177" s="369" t="str">
        <f>IF(ISBLANK(Tableau3[[#This Row],[Date de fin]]),"",UPPER(TEXT(Tableau3[[#This Row],[Date de fin]],"AAAA")))</f>
        <v>2024</v>
      </c>
      <c r="Q177" s="65">
        <f>[2]!tblÉvénements[[#This Row],[Nbr jours]]</f>
        <v>0</v>
      </c>
      <c r="S177" s="49" t="str">
        <f>[2]!tblÉvénements[[#This Row],[Secteur]]</f>
        <v>Prévention Médico-Sociale</v>
      </c>
      <c r="T177" s="49">
        <f>[2]!tblÉvénements[[#This Row],[Commentaires]]</f>
        <v>0</v>
      </c>
    </row>
    <row r="178" spans="2:32" ht="14.5" x14ac:dyDescent="0.3">
      <c r="B178" s="42">
        <f>'2. Termes '!H320</f>
        <v>0</v>
      </c>
      <c r="C178" s="382" t="str">
        <f>[2]!tblÉvénements[[#This Row],[Service]]</f>
        <v>ACTION_SOCIALE</v>
      </c>
      <c r="D178" s="368" t="str">
        <f>[2]!tblÉvénements[[#This Row],[Nom événement]]</f>
        <v>Comment protéger mes proches et prevoir l'avenir</v>
      </c>
      <c r="E178" s="368">
        <f>[2]!tblÉvénements[[#This Row],[Nom association/Sigle]]</f>
        <v>0</v>
      </c>
      <c r="F178" s="368" t="str">
        <f>[2]!tblÉvénements[[#This Row],[Ville]]</f>
        <v xml:space="preserve">Vanves </v>
      </c>
      <c r="G178" s="368" t="str">
        <f>[2]!tblÉvénements[[#This Row],[Lieu]]</f>
        <v>Vanves 10h30 - 12h00</v>
      </c>
      <c r="H178" s="368">
        <f>[2]!tblÉvénements[[#This Row],[Nombre de de participants]]</f>
        <v>0</v>
      </c>
      <c r="I178" s="368">
        <f>[2]!tblÉvénements[[#This Row],[Type]]</f>
        <v>0</v>
      </c>
      <c r="J178" s="368" t="str">
        <f>[2]!tblÉvénements[[#This Row],[Présence ]]</f>
        <v>Nora Taieb</v>
      </c>
      <c r="K178" s="369">
        <f>[2]!tblÉvénements[[#This Row],[Date de début]]</f>
        <v>45454</v>
      </c>
      <c r="L178" s="369" t="str">
        <f>IF(ISBLANK(Tableau3[[#This Row],[Date début ]]),"",UPPER(TEXT(Tableau3[[#This Row],[Date début ]],"mmm")))</f>
        <v>JUIN</v>
      </c>
      <c r="M178" s="369" t="str">
        <f>IF(ISBLANK(Tableau3[[#This Row],[Date début ]]),"",UPPER(TEXT(Tableau3[[#This Row],[Date début ]],"AAAA")))</f>
        <v>2024</v>
      </c>
      <c r="N178" s="369">
        <f>[2]!tblÉvénements[[#This Row],[Date de fin]]</f>
        <v>45454</v>
      </c>
      <c r="O178" s="369" t="str">
        <f>IF(ISBLANK(Tableau3[[#This Row],[Date de fin]]),"",UPPER(TEXT(Tableau3[[#This Row],[Date de fin]],"mmm")))</f>
        <v>JUIN</v>
      </c>
      <c r="P178" s="369" t="str">
        <f>IF(ISBLANK(Tableau3[[#This Row],[Date de fin]]),"",UPPER(TEXT(Tableau3[[#This Row],[Date de fin]],"AAAA")))</f>
        <v>2024</v>
      </c>
      <c r="Q178" s="65">
        <f>[2]!tblÉvénements[[#This Row],[Nbr jours]]</f>
        <v>0</v>
      </c>
      <c r="S178" s="49" t="str">
        <f>[2]!tblÉvénements[[#This Row],[Secteur]]</f>
        <v>Prévention Médico-Sociale</v>
      </c>
      <c r="T178" s="49" t="str">
        <f>[2]!tblÉvénements[[#This Row],[Commentaires]]</f>
        <v>Audiens Attitude / thématique semestrielle/ Newsletters retraités</v>
      </c>
    </row>
    <row r="179" spans="2:32" ht="29" x14ac:dyDescent="0.3">
      <c r="B179" s="42">
        <f>'2. Termes '!H321</f>
        <v>0</v>
      </c>
      <c r="C179" s="382" t="str">
        <f>[2]!tblÉvénements[[#This Row],[Service]]</f>
        <v>ACTION_SOCIALE</v>
      </c>
      <c r="D179" s="368" t="str">
        <f>[2]!tblÉvénements[[#This Row],[Nom événement]]</f>
        <v>Représentation pièce de théâtre Old Up + débat</v>
      </c>
      <c r="E179" s="368">
        <f>[2]!tblÉvénements[[#This Row],[Nom association/Sigle]]</f>
        <v>0</v>
      </c>
      <c r="F179" s="368" t="str">
        <f>[2]!tblÉvénements[[#This Row],[Ville]]</f>
        <v>paris</v>
      </c>
      <c r="G179" s="368" t="str">
        <f>[2]!tblÉvénements[[#This Row],[Lieu]]</f>
        <v>Comédie Bastille 14h-17h30</v>
      </c>
      <c r="H179" s="368">
        <f>[2]!tblÉvénements[[#This Row],[Nombre de de participants]]</f>
        <v>0</v>
      </c>
      <c r="I179" s="368">
        <f>[2]!tblÉvénements[[#This Row],[Type]]</f>
        <v>0</v>
      </c>
      <c r="J179" s="368" t="str">
        <f>[2]!tblÉvénements[[#This Row],[Présence ]]</f>
        <v>Julien Da Silva</v>
      </c>
      <c r="K179" s="369">
        <f>[2]!tblÉvénements[[#This Row],[Date de début]]</f>
        <v>45454</v>
      </c>
      <c r="L179" s="369" t="str">
        <f>IF(ISBLANK(Tableau3[[#This Row],[Date début ]]),"",UPPER(TEXT(Tableau3[[#This Row],[Date début ]],"mmm")))</f>
        <v>JUIN</v>
      </c>
      <c r="M179" s="369" t="str">
        <f>IF(ISBLANK(Tableau3[[#This Row],[Date début ]]),"",UPPER(TEXT(Tableau3[[#This Row],[Date début ]],"AAAA")))</f>
        <v>2024</v>
      </c>
      <c r="N179" s="369">
        <f>[2]!tblÉvénements[[#This Row],[Date de fin]]</f>
        <v>45454</v>
      </c>
      <c r="O179" s="369" t="str">
        <f>IF(ISBLANK(Tableau3[[#This Row],[Date de fin]]),"",UPPER(TEXT(Tableau3[[#This Row],[Date de fin]],"mmm")))</f>
        <v>JUIN</v>
      </c>
      <c r="P179" s="369" t="str">
        <f>IF(ISBLANK(Tableau3[[#This Row],[Date de fin]]),"",UPPER(TEXT(Tableau3[[#This Row],[Date de fin]],"AAAA")))</f>
        <v>2024</v>
      </c>
      <c r="Q179" s="65">
        <f>[2]!tblÉvénements[[#This Row],[Nbr jours]]</f>
        <v>0</v>
      </c>
      <c r="S179" s="49" t="str">
        <f>[2]!tblÉvénements[[#This Row],[Secteur]]</f>
        <v>Prévention Médico-Sociale</v>
      </c>
      <c r="T179" s="49" t="str">
        <f>[2]!tblÉvénements[[#This Row],[Commentaires]]</f>
        <v>NL / emailing dédié</v>
      </c>
    </row>
    <row r="180" spans="2:32" ht="29" x14ac:dyDescent="0.3">
      <c r="B180" s="42">
        <f>'2. Termes '!H322</f>
        <v>0</v>
      </c>
      <c r="C180" s="382" t="str">
        <f>[2]!tblÉvénements[[#This Row],[Service]]</f>
        <v>ACTION_SOCIALE</v>
      </c>
      <c r="D180" s="368" t="str">
        <f>[2]!tblÉvénements[[#This Row],[Nom événement]]</f>
        <v>Webinaire "Usage des outils numériques, cyber-violences et cyber-harcèlement"</v>
      </c>
      <c r="E180" s="368">
        <f>[2]!tblÉvénements[[#This Row],[Nom association/Sigle]]</f>
        <v>0</v>
      </c>
      <c r="F180" s="368">
        <f>[2]!tblÉvénements[[#This Row],[Ville]]</f>
        <v>0</v>
      </c>
      <c r="G180" s="368" t="str">
        <f>[2]!tblÉvénements[[#This Row],[Lieu]]</f>
        <v>Visio 18h</v>
      </c>
      <c r="H180" s="368">
        <f>[2]!tblÉvénements[[#This Row],[Nombre de de participants]]</f>
        <v>0</v>
      </c>
      <c r="I180" s="368">
        <f>[2]!tblÉvénements[[#This Row],[Type]]</f>
        <v>0</v>
      </c>
      <c r="J180" s="368" t="str">
        <f>[2]!tblÉvénements[[#This Row],[Présence ]]</f>
        <v>Julien Da Silva</v>
      </c>
      <c r="K180" s="369">
        <f>[2]!tblÉvénements[[#This Row],[Date de début]]</f>
        <v>45454</v>
      </c>
      <c r="L180" s="369" t="str">
        <f>IF(ISBLANK(Tableau3[[#This Row],[Date début ]]),"",UPPER(TEXT(Tableau3[[#This Row],[Date début ]],"mmm")))</f>
        <v>JUIN</v>
      </c>
      <c r="M180" s="369" t="str">
        <f>IF(ISBLANK(Tableau3[[#This Row],[Date début ]]),"",UPPER(TEXT(Tableau3[[#This Row],[Date début ]],"AAAA")))</f>
        <v>2024</v>
      </c>
      <c r="N180" s="369">
        <f>[2]!tblÉvénements[[#This Row],[Date de fin]]</f>
        <v>45454</v>
      </c>
      <c r="O180" s="369" t="str">
        <f>IF(ISBLANK(Tableau3[[#This Row],[Date de fin]]),"",UPPER(TEXT(Tableau3[[#This Row],[Date de fin]],"mmm")))</f>
        <v>JUIN</v>
      </c>
      <c r="P180" s="369" t="str">
        <f>IF(ISBLANK(Tableau3[[#This Row],[Date de fin]]),"",UPPER(TEXT(Tableau3[[#This Row],[Date de fin]],"AAAA")))</f>
        <v>2024</v>
      </c>
      <c r="Q180" s="65">
        <f>[2]!tblÉvénements[[#This Row],[Nbr jours]]</f>
        <v>0</v>
      </c>
      <c r="R180" s="45"/>
      <c r="S180" s="13">
        <f>[2]!tblÉvénements[[#This Row],[Secteur]]</f>
        <v>0</v>
      </c>
      <c r="T180" s="13" t="str">
        <f>[2]!tblÉvénements[[#This Row],[Commentaires]]</f>
        <v>NL + emailing dédié + réseaux sociaux</v>
      </c>
      <c r="U180" s="377"/>
      <c r="V180" s="377"/>
      <c r="W180" s="377"/>
      <c r="X180" s="377"/>
      <c r="Y180" s="378"/>
      <c r="Z180" s="378"/>
      <c r="AA180" s="378"/>
      <c r="AB180" s="378"/>
      <c r="AC180" s="378"/>
      <c r="AD180" s="378"/>
      <c r="AE180" s="378"/>
      <c r="AF180" s="378"/>
    </row>
    <row r="181" spans="2:32" ht="14.5" x14ac:dyDescent="0.3">
      <c r="B181" s="42">
        <f>'2. Termes '!H323</f>
        <v>0</v>
      </c>
      <c r="C181" s="382">
        <f>[2]!tblÉvénements[[#This Row],[Service]]</f>
        <v>0</v>
      </c>
      <c r="D181" s="368" t="str">
        <f>[2]!tblÉvénements[[#This Row],[Nom événement]]</f>
        <v>Journée emploi EKHOSCENES</v>
      </c>
      <c r="E181" s="368">
        <f>[2]!tblÉvénements[[#This Row],[Nom association/Sigle]]</f>
        <v>0</v>
      </c>
      <c r="F181" s="368" t="str">
        <f>[2]!tblÉvénements[[#This Row],[Ville]]</f>
        <v>Paris</v>
      </c>
      <c r="G181" s="368">
        <f>[2]!tblÉvénements[[#This Row],[Lieu]]</f>
        <v>0</v>
      </c>
      <c r="H181" s="368">
        <f>[2]!tblÉvénements[[#This Row],[Nombre de de participants]]</f>
        <v>0</v>
      </c>
      <c r="I181" s="368">
        <f>[2]!tblÉvénements[[#This Row],[Type]]</f>
        <v>0</v>
      </c>
      <c r="J181" s="368">
        <f>[2]!tblÉvénements[[#This Row],[Présence ]]</f>
        <v>0</v>
      </c>
      <c r="K181" s="369">
        <f>[2]!tblÉvénements[[#This Row],[Date de début]]</f>
        <v>45453</v>
      </c>
      <c r="L181" s="369" t="str">
        <f>IF(ISBLANK(Tableau3[[#This Row],[Date début ]]),"",UPPER(TEXT(Tableau3[[#This Row],[Date début ]],"mmm")))</f>
        <v>JUIN</v>
      </c>
      <c r="M181" s="369" t="str">
        <f>IF(ISBLANK(Tableau3[[#This Row],[Date début ]]),"",UPPER(TEXT(Tableau3[[#This Row],[Date début ]],"AAAA")))</f>
        <v>2024</v>
      </c>
      <c r="N181" s="369">
        <f>[2]!tblÉvénements[[#This Row],[Date de fin]]</f>
        <v>45453</v>
      </c>
      <c r="O181" s="369" t="str">
        <f>IF(ISBLANK(Tableau3[[#This Row],[Date de fin]]),"",UPPER(TEXT(Tableau3[[#This Row],[Date de fin]],"mmm")))</f>
        <v>JUIN</v>
      </c>
      <c r="P181" s="369" t="str">
        <f>IF(ISBLANK(Tableau3[[#This Row],[Date de fin]]),"",UPPER(TEXT(Tableau3[[#This Row],[Date de fin]],"AAAA")))</f>
        <v>2024</v>
      </c>
      <c r="Q181" s="65">
        <f>[2]!tblÉvénements[[#This Row],[Nbr jours]]</f>
        <v>0</v>
      </c>
      <c r="S181" s="49" t="str">
        <f>[2]!tblÉvénements[[#This Row],[Secteur]]</f>
        <v>spectacle vivant</v>
      </c>
      <c r="T181" s="49">
        <f>[2]!tblÉvénements[[#This Row],[Commentaires]]</f>
        <v>0</v>
      </c>
    </row>
    <row r="182" spans="2:32" ht="29" x14ac:dyDescent="0.3">
      <c r="B182" s="42">
        <f>'2. Termes '!H324</f>
        <v>0</v>
      </c>
      <c r="C182" s="382">
        <f>[2]!tblÉvénements[[#This Row],[Service]]</f>
        <v>0</v>
      </c>
      <c r="D182" s="368" t="str">
        <f>[2]!tblÉvénements[[#This Row],[Nom événement]]</f>
        <v xml:space="preserve">Festival international du film d’animation 
Marché international du film d'animation </v>
      </c>
      <c r="E182" s="368">
        <f>[2]!tblÉvénements[[#This Row],[Nom association/Sigle]]</f>
        <v>0</v>
      </c>
      <c r="F182" s="368" t="str">
        <f>[2]!tblÉvénements[[#This Row],[Ville]]</f>
        <v>Annecy</v>
      </c>
      <c r="G182" s="368">
        <f>[2]!tblÉvénements[[#This Row],[Lieu]]</f>
        <v>0</v>
      </c>
      <c r="H182" s="368">
        <f>[2]!tblÉvénements[[#This Row],[Nombre de de participants]]</f>
        <v>0</v>
      </c>
      <c r="I182" s="368">
        <f>[2]!tblÉvénements[[#This Row],[Type]]</f>
        <v>0</v>
      </c>
      <c r="J182" s="368">
        <f>[2]!tblÉvénements[[#This Row],[Présence ]]</f>
        <v>0</v>
      </c>
      <c r="K182" s="369">
        <f>[2]!tblÉvénements[[#This Row],[Date de début]]</f>
        <v>45452</v>
      </c>
      <c r="L182" s="369" t="str">
        <f>IF(ISBLANK(Tableau3[[#This Row],[Date début ]]),"",UPPER(TEXT(Tableau3[[#This Row],[Date début ]],"mmm")))</f>
        <v>JUIN</v>
      </c>
      <c r="M182" s="369" t="str">
        <f>IF(ISBLANK(Tableau3[[#This Row],[Date début ]]),"",UPPER(TEXT(Tableau3[[#This Row],[Date début ]],"AAAA")))</f>
        <v>2024</v>
      </c>
      <c r="N182" s="369">
        <f>[2]!tblÉvénements[[#This Row],[Date de fin]]</f>
        <v>45458</v>
      </c>
      <c r="O182" s="369" t="str">
        <f>IF(ISBLANK(Tableau3[[#This Row],[Date de fin]]),"",UPPER(TEXT(Tableau3[[#This Row],[Date de fin]],"mmm")))</f>
        <v>JUIN</v>
      </c>
      <c r="P182" s="369" t="str">
        <f>IF(ISBLANK(Tableau3[[#This Row],[Date de fin]]),"",UPPER(TEXT(Tableau3[[#This Row],[Date de fin]],"AAAA")))</f>
        <v>2024</v>
      </c>
      <c r="Q182" s="65">
        <f>[2]!tblÉvénements[[#This Row],[Nbr jours]]</f>
        <v>6</v>
      </c>
      <c r="S182" s="49" t="str">
        <f>[2]!tblÉvénements[[#This Row],[Secteur]]</f>
        <v>Autre</v>
      </c>
      <c r="T182" s="49" t="str">
        <f>[2]!tblÉvénements[[#This Row],[Commentaires]]</f>
        <v xml:space="preserve">Visibilité et présence </v>
      </c>
    </row>
    <row r="183" spans="2:32" ht="14.5" x14ac:dyDescent="0.3">
      <c r="B183" s="42">
        <f>'2. Termes '!H325</f>
        <v>0</v>
      </c>
      <c r="C183" s="382" t="str">
        <f>[2]!tblÉvénements[[#This Row],[Service]]</f>
        <v>ACTION_SOCIALE</v>
      </c>
      <c r="D183" s="368" t="str">
        <f>[2]!tblÉvénements[[#This Row],[Nom événement]]</f>
        <v>Webinaire VHSS</v>
      </c>
      <c r="E183" s="368">
        <f>[2]!tblÉvénements[[#This Row],[Nom association/Sigle]]</f>
        <v>0</v>
      </c>
      <c r="F183" s="368">
        <f>[2]!tblÉvénements[[#This Row],[Ville]]</f>
        <v>0</v>
      </c>
      <c r="G183" s="368" t="str">
        <f>[2]!tblÉvénements[[#This Row],[Lieu]]</f>
        <v>10h-12h</v>
      </c>
      <c r="H183" s="368">
        <f>[2]!tblÉvénements[[#This Row],[Nombre de de participants]]</f>
        <v>0</v>
      </c>
      <c r="I183" s="368">
        <f>[2]!tblÉvénements[[#This Row],[Type]]</f>
        <v>0</v>
      </c>
      <c r="J183" s="368" t="str">
        <f>[2]!tblÉvénements[[#This Row],[Présence ]]</f>
        <v>Nadia Bouvart</v>
      </c>
      <c r="K183" s="369">
        <f>[2]!tblÉvénements[[#This Row],[Date de début]]</f>
        <v>45449</v>
      </c>
      <c r="L183" s="369" t="str">
        <f>IF(ISBLANK(Tableau3[[#This Row],[Date début ]]),"",UPPER(TEXT(Tableau3[[#This Row],[Date début ]],"mmm")))</f>
        <v>JUIN</v>
      </c>
      <c r="M183" s="369" t="str">
        <f>IF(ISBLANK(Tableau3[[#This Row],[Date début ]]),"",UPPER(TEXT(Tableau3[[#This Row],[Date début ]],"AAAA")))</f>
        <v>2024</v>
      </c>
      <c r="N183" s="369">
        <f>[2]!tblÉvénements[[#This Row],[Date de fin]]</f>
        <v>45449</v>
      </c>
      <c r="O183" s="369" t="str">
        <f>IF(ISBLANK(Tableau3[[#This Row],[Date de fin]]),"",UPPER(TEXT(Tableau3[[#This Row],[Date de fin]],"mmm")))</f>
        <v>JUIN</v>
      </c>
      <c r="P183" s="369" t="str">
        <f>IF(ISBLANK(Tableau3[[#This Row],[Date de fin]]),"",UPPER(TEXT(Tableau3[[#This Row],[Date de fin]],"AAAA")))</f>
        <v>2024</v>
      </c>
      <c r="Q183" s="65">
        <f>[2]!tblÉvénements[[#This Row],[Nbr jours]]</f>
        <v>0</v>
      </c>
      <c r="S183" s="49">
        <f>[2]!tblÉvénements[[#This Row],[Secteur]]</f>
        <v>0</v>
      </c>
      <c r="T183" s="49" t="str">
        <f>[2]!tblÉvénements[[#This Row],[Commentaires]]</f>
        <v>Webinaire "prévenir et agir contre les vhss"</v>
      </c>
    </row>
    <row r="184" spans="2:32" ht="43.5" x14ac:dyDescent="0.3">
      <c r="B184" s="42">
        <f>'2. Termes '!H326</f>
        <v>0</v>
      </c>
      <c r="C184" s="382" t="str">
        <f>[2]!tblÉvénements[[#This Row],[Service]]</f>
        <v>ACTION_SOCIALE</v>
      </c>
      <c r="D184" s="368" t="str">
        <f>[2]!tblÉvénements[[#This Row],[Nom événement]]</f>
        <v>Webconférence : : gestion des justificatifs / Santé : optimiser mes dépenses volet 3 (100 % optique, 100 % dentaire)</v>
      </c>
      <c r="E184" s="368">
        <f>[2]!tblÉvénements[[#This Row],[Nom association/Sigle]]</f>
        <v>0</v>
      </c>
      <c r="F184" s="368">
        <f>[2]!tblÉvénements[[#This Row],[Ville]]</f>
        <v>0</v>
      </c>
      <c r="G184" s="368" t="str">
        <f>[2]!tblÉvénements[[#This Row],[Lieu]]</f>
        <v>Visio conférences Wébikeo</v>
      </c>
      <c r="H184" s="368">
        <f>[2]!tblÉvénements[[#This Row],[Nombre de de participants]]</f>
        <v>0</v>
      </c>
      <c r="I184" s="368">
        <f>[2]!tblÉvénements[[#This Row],[Type]]</f>
        <v>0</v>
      </c>
      <c r="J184" s="368" t="str">
        <f>[2]!tblÉvénements[[#This Row],[Présence ]]</f>
        <v>F.Ammirati</v>
      </c>
      <c r="K184" s="369">
        <f>[2]!tblÉvénements[[#This Row],[Date de début]]</f>
        <v>45449</v>
      </c>
      <c r="L184" s="369" t="str">
        <f>IF(ISBLANK(Tableau3[[#This Row],[Date début ]]),"",UPPER(TEXT(Tableau3[[#This Row],[Date début ]],"mmm")))</f>
        <v>JUIN</v>
      </c>
      <c r="M184" s="369" t="str">
        <f>IF(ISBLANK(Tableau3[[#This Row],[Date début ]]),"",UPPER(TEXT(Tableau3[[#This Row],[Date début ]],"AAAA")))</f>
        <v>2024</v>
      </c>
      <c r="N184" s="369">
        <f>[2]!tblÉvénements[[#This Row],[Date de fin]]</f>
        <v>45449</v>
      </c>
      <c r="O184" s="369" t="str">
        <f>IF(ISBLANK(Tableau3[[#This Row],[Date de fin]]),"",UPPER(TEXT(Tableau3[[#This Row],[Date de fin]],"mmm")))</f>
        <v>JUIN</v>
      </c>
      <c r="P184" s="369" t="str">
        <f>IF(ISBLANK(Tableau3[[#This Row],[Date de fin]]),"",UPPER(TEXT(Tableau3[[#This Row],[Date de fin]],"AAAA")))</f>
        <v>2024</v>
      </c>
      <c r="Q184" s="65">
        <f>[2]!tblÉvénements[[#This Row],[Nbr jours]]</f>
        <v>0</v>
      </c>
      <c r="S184" s="49" t="str">
        <f>[2]!tblÉvénements[[#This Row],[Secteur]]</f>
        <v>retraite</v>
      </c>
      <c r="T184" s="49" t="str">
        <f>[2]!tblÉvénements[[#This Row],[Commentaires]]</f>
        <v>Newsletters intermittents</v>
      </c>
    </row>
    <row r="185" spans="2:32" ht="29" x14ac:dyDescent="0.3">
      <c r="B185" s="42">
        <f>'2. Termes '!H327</f>
        <v>0</v>
      </c>
      <c r="C185" s="382" t="str">
        <f>[2]!tblÉvénements[[#This Row],[Service]]</f>
        <v>ACTION_SOCIALE</v>
      </c>
      <c r="D185" s="368" t="str">
        <f>[2]!tblÉvénements[[#This Row],[Nom événement]]</f>
        <v>Méditer, une clé du bien vieillir</v>
      </c>
      <c r="E185" s="368">
        <f>[2]!tblÉvénements[[#This Row],[Nom association/Sigle]]</f>
        <v>0</v>
      </c>
      <c r="F185" s="368" t="str">
        <f>[2]!tblÉvénements[[#This Row],[Ville]]</f>
        <v xml:space="preserve">Vanves </v>
      </c>
      <c r="G185" s="368" t="str">
        <f>[2]!tblÉvénements[[#This Row],[Lieu]]</f>
        <v>Vanves + visio 10h00 - 12h00</v>
      </c>
      <c r="H185" s="368">
        <f>[2]!tblÉvénements[[#This Row],[Nombre de de participants]]</f>
        <v>0</v>
      </c>
      <c r="I185" s="368">
        <f>[2]!tblÉvénements[[#This Row],[Type]]</f>
        <v>0</v>
      </c>
      <c r="J185" s="368" t="str">
        <f>[2]!tblÉvénements[[#This Row],[Présence ]]</f>
        <v>Nora Taieb</v>
      </c>
      <c r="K185" s="369">
        <f>[2]!tblÉvénements[[#This Row],[Date de début]]</f>
        <v>45449</v>
      </c>
      <c r="L185" s="369" t="str">
        <f>IF(ISBLANK(Tableau3[[#This Row],[Date début ]]),"",UPPER(TEXT(Tableau3[[#This Row],[Date début ]],"mmm")))</f>
        <v>JUIN</v>
      </c>
      <c r="M185" s="369" t="str">
        <f>IF(ISBLANK(Tableau3[[#This Row],[Date début ]]),"",UPPER(TEXT(Tableau3[[#This Row],[Date début ]],"AAAA")))</f>
        <v>2024</v>
      </c>
      <c r="N185" s="369">
        <f>[2]!tblÉvénements[[#This Row],[Date de fin]]</f>
        <v>45449</v>
      </c>
      <c r="O185" s="369" t="str">
        <f>IF(ISBLANK(Tableau3[[#This Row],[Date de fin]]),"",UPPER(TEXT(Tableau3[[#This Row],[Date de fin]],"mmm")))</f>
        <v>JUIN</v>
      </c>
      <c r="P185" s="369" t="str">
        <f>IF(ISBLANK(Tableau3[[#This Row],[Date de fin]]),"",UPPER(TEXT(Tableau3[[#This Row],[Date de fin]],"AAAA")))</f>
        <v>2024</v>
      </c>
      <c r="Q185" s="65">
        <f>[2]!tblÉvénements[[#This Row],[Nbr jours]]</f>
        <v>0</v>
      </c>
      <c r="R185" s="45"/>
      <c r="S185" s="13" t="str">
        <f>[2]!tblÉvénements[[#This Row],[Secteur]]</f>
        <v>Prévention Médico-Sociale</v>
      </c>
      <c r="T185" s="13" t="str">
        <f>[2]!tblÉvénements[[#This Row],[Commentaires]]</f>
        <v>Audiens Attitude / thématique semestrielle/ Newsletters retraités</v>
      </c>
      <c r="U185" s="377"/>
      <c r="V185" s="377"/>
      <c r="W185" s="377"/>
      <c r="X185" s="377"/>
      <c r="Y185" s="378"/>
      <c r="Z185" s="378"/>
      <c r="AA185" s="378"/>
      <c r="AB185" s="378"/>
      <c r="AC185" s="378"/>
      <c r="AD185" s="378"/>
      <c r="AE185" s="378"/>
      <c r="AF185" s="378"/>
    </row>
    <row r="186" spans="2:32" ht="14.5" x14ac:dyDescent="0.3">
      <c r="B186" s="42">
        <f>'2. Termes '!H328</f>
        <v>0</v>
      </c>
      <c r="C186" s="382">
        <f>[2]!tblÉvénements[[#This Row],[Service]]</f>
        <v>0</v>
      </c>
      <c r="D186" s="368" t="str">
        <f>[2]!tblÉvénements[[#This Row],[Nom événement]]</f>
        <v>SNJ CGT</v>
      </c>
      <c r="E186" s="368">
        <f>[2]!tblÉvénements[[#This Row],[Nom association/Sigle]]</f>
        <v>0</v>
      </c>
      <c r="F186" s="368" t="str">
        <f>[2]!tblÉvénements[[#This Row],[Ville]]</f>
        <v>Six Fours les Plages</v>
      </c>
      <c r="G186" s="368">
        <f>[2]!tblÉvénements[[#This Row],[Lieu]]</f>
        <v>0</v>
      </c>
      <c r="H186" s="368">
        <f>[2]!tblÉvénements[[#This Row],[Nombre de de participants]]</f>
        <v>0</v>
      </c>
      <c r="I186" s="368">
        <f>[2]!tblÉvénements[[#This Row],[Type]]</f>
        <v>0</v>
      </c>
      <c r="J186" s="368">
        <f>[2]!tblÉvénements[[#This Row],[Présence ]]</f>
        <v>0</v>
      </c>
      <c r="K186" s="369">
        <f>[2]!tblÉvénements[[#This Row],[Date de début]]</f>
        <v>45448</v>
      </c>
      <c r="L186" s="369" t="str">
        <f>IF(ISBLANK(Tableau3[[#This Row],[Date début ]]),"",UPPER(TEXT(Tableau3[[#This Row],[Date début ]],"mmm")))</f>
        <v>JUIN</v>
      </c>
      <c r="M186" s="369" t="str">
        <f>IF(ISBLANK(Tableau3[[#This Row],[Date début ]]),"",UPPER(TEXT(Tableau3[[#This Row],[Date début ]],"AAAA")))</f>
        <v>2024</v>
      </c>
      <c r="N186" s="369">
        <f>[2]!tblÉvénements[[#This Row],[Date de fin]]</f>
        <v>45450</v>
      </c>
      <c r="O186" s="369" t="str">
        <f>IF(ISBLANK(Tableau3[[#This Row],[Date de fin]]),"",UPPER(TEXT(Tableau3[[#This Row],[Date de fin]],"mmm")))</f>
        <v>JUIN</v>
      </c>
      <c r="P186" s="369" t="str">
        <f>IF(ISBLANK(Tableau3[[#This Row],[Date de fin]]),"",UPPER(TEXT(Tableau3[[#This Row],[Date de fin]],"AAAA")))</f>
        <v>2024</v>
      </c>
      <c r="Q186" s="65">
        <f>[2]!tblÉvénements[[#This Row],[Nbr jours]]</f>
        <v>2</v>
      </c>
      <c r="S186" s="49">
        <f>[2]!tblÉvénements[[#This Row],[Secteur]]</f>
        <v>0</v>
      </c>
      <c r="T186" s="49">
        <f>[2]!tblÉvénements[[#This Row],[Commentaires]]</f>
        <v>0</v>
      </c>
    </row>
    <row r="187" spans="2:32" ht="14.5" x14ac:dyDescent="0.3">
      <c r="B187" s="42">
        <f>'2. Termes '!H329</f>
        <v>0</v>
      </c>
      <c r="C187" s="382" t="str">
        <f>[2]!tblÉvénements[[#This Row],[Service]]</f>
        <v>ACTION_SOCIALE</v>
      </c>
      <c r="D187" s="368" t="str">
        <f>[2]!tblÉvénements[[#This Row],[Nom événement]]</f>
        <v>Sensibilisation &amp; préparation à la retraite cible IDF</v>
      </c>
      <c r="E187" s="368">
        <f>[2]!tblÉvénements[[#This Row],[Nom association/Sigle]]</f>
        <v>0</v>
      </c>
      <c r="F187" s="368" t="str">
        <f>[2]!tblÉvénements[[#This Row],[Ville]]</f>
        <v xml:space="preserve">Vanves </v>
      </c>
      <c r="G187" s="368" t="str">
        <f>[2]!tblÉvénements[[#This Row],[Lieu]]</f>
        <v>Vanves 9h00-15h00</v>
      </c>
      <c r="H187" s="368">
        <f>[2]!tblÉvénements[[#This Row],[Nombre de de participants]]</f>
        <v>0</v>
      </c>
      <c r="I187" s="368">
        <f>[2]!tblÉvénements[[#This Row],[Type]]</f>
        <v>0</v>
      </c>
      <c r="J187" s="368" t="str">
        <f>[2]!tblÉvénements[[#This Row],[Présence ]]</f>
        <v>Miriam Chao</v>
      </c>
      <c r="K187" s="369">
        <f>[2]!tblÉvénements[[#This Row],[Date de début]]</f>
        <v>45447</v>
      </c>
      <c r="L187" s="369" t="str">
        <f>IF(ISBLANK(Tableau3[[#This Row],[Date début ]]),"",UPPER(TEXT(Tableau3[[#This Row],[Date début ]],"mmm")))</f>
        <v>JUIN</v>
      </c>
      <c r="M187" s="369" t="str">
        <f>IF(ISBLANK(Tableau3[[#This Row],[Date début ]]),"",UPPER(TEXT(Tableau3[[#This Row],[Date début ]],"AAAA")))</f>
        <v>2024</v>
      </c>
      <c r="N187" s="369">
        <f>[2]!tblÉvénements[[#This Row],[Date de fin]]</f>
        <v>45447</v>
      </c>
      <c r="O187" s="369" t="str">
        <f>IF(ISBLANK(Tableau3[[#This Row],[Date de fin]]),"",UPPER(TEXT(Tableau3[[#This Row],[Date de fin]],"mmm")))</f>
        <v>JUIN</v>
      </c>
      <c r="P187" s="369" t="str">
        <f>IF(ISBLANK(Tableau3[[#This Row],[Date de fin]]),"",UPPER(TEXT(Tableau3[[#This Row],[Date de fin]],"AAAA")))</f>
        <v>2024</v>
      </c>
      <c r="Q187" s="65">
        <f>[2]!tblÉvénements[[#This Row],[Nbr jours]]</f>
        <v>0</v>
      </c>
      <c r="R187" s="45"/>
      <c r="S187" s="13" t="str">
        <f>[2]!tblÉvénements[[#This Row],[Secteur]]</f>
        <v>Prévention Médico-Sociale</v>
      </c>
      <c r="T187" s="13">
        <f>[2]!tblÉvénements[[#This Row],[Commentaires]]</f>
        <v>0</v>
      </c>
      <c r="U187" s="377"/>
      <c r="V187" s="377"/>
      <c r="W187" s="377"/>
      <c r="X187" s="377"/>
      <c r="Y187" s="378"/>
      <c r="Z187" s="378"/>
      <c r="AA187" s="378"/>
      <c r="AB187" s="378"/>
      <c r="AC187" s="378"/>
      <c r="AD187" s="378"/>
      <c r="AE187" s="378"/>
      <c r="AF187" s="378"/>
    </row>
    <row r="188" spans="2:32" ht="29" x14ac:dyDescent="0.3">
      <c r="B188" s="42">
        <f>'2. Termes '!H330</f>
        <v>0</v>
      </c>
      <c r="C188" s="382" t="str">
        <f>[2]!tblÉvénements[[#This Row],[Service]]</f>
        <v>ACTION_SOCIALE</v>
      </c>
      <c r="D188" s="368" t="str">
        <f>[2]!tblÉvénements[[#This Row],[Nom événement]]</f>
        <v>Présentation cellule vhss à DGMIC</v>
      </c>
      <c r="E188" s="368">
        <f>[2]!tblÉvénements[[#This Row],[Nom association/Sigle]]</f>
        <v>0</v>
      </c>
      <c r="F188" s="368">
        <f>[2]!tblÉvénements[[#This Row],[Ville]]</f>
        <v>0</v>
      </c>
      <c r="G188" s="368" t="str">
        <f>[2]!tblÉvénements[[#This Row],[Lieu]]</f>
        <v>16h30-17h30</v>
      </c>
      <c r="H188" s="368">
        <f>[2]!tblÉvénements[[#This Row],[Nombre de de participants]]</f>
        <v>0</v>
      </c>
      <c r="I188" s="368">
        <f>[2]!tblÉvénements[[#This Row],[Type]]</f>
        <v>0</v>
      </c>
      <c r="J188" s="368" t="str">
        <f>[2]!tblÉvénements[[#This Row],[Présence ]]</f>
        <v>Carla Ballivian , Nadia Bouvart</v>
      </c>
      <c r="K188" s="369">
        <f>[2]!tblÉvénements[[#This Row],[Date de début]]</f>
        <v>45446</v>
      </c>
      <c r="L188" s="369" t="str">
        <f>IF(ISBLANK(Tableau3[[#This Row],[Date début ]]),"",UPPER(TEXT(Tableau3[[#This Row],[Date début ]],"mmm")))</f>
        <v>JUIN</v>
      </c>
      <c r="M188" s="369" t="str">
        <f>IF(ISBLANK(Tableau3[[#This Row],[Date début ]]),"",UPPER(TEXT(Tableau3[[#This Row],[Date début ]],"AAAA")))</f>
        <v>2024</v>
      </c>
      <c r="N188" s="369">
        <f>[2]!tblÉvénements[[#This Row],[Date de fin]]</f>
        <v>45446</v>
      </c>
      <c r="O188" s="369" t="str">
        <f>IF(ISBLANK(Tableau3[[#This Row],[Date de fin]]),"",UPPER(TEXT(Tableau3[[#This Row],[Date de fin]],"mmm")))</f>
        <v>JUIN</v>
      </c>
      <c r="P188" s="369" t="str">
        <f>IF(ISBLANK(Tableau3[[#This Row],[Date de fin]]),"",UPPER(TEXT(Tableau3[[#This Row],[Date de fin]],"AAAA")))</f>
        <v>2024</v>
      </c>
      <c r="Q188" s="65">
        <f>[2]!tblÉvénements[[#This Row],[Nbr jours]]</f>
        <v>0</v>
      </c>
      <c r="R188" s="45"/>
      <c r="S188" s="13">
        <f>[2]!tblÉvénements[[#This Row],[Secteur]]</f>
        <v>0</v>
      </c>
      <c r="T188" s="13" t="str">
        <f>[2]!tblÉvénements[[#This Row],[Commentaires]]</f>
        <v xml:space="preserve">animée par Caroline Rogard, directrice de la Communication d’Audiens. </v>
      </c>
      <c r="U188" s="377"/>
      <c r="V188" s="377"/>
      <c r="W188" s="377"/>
      <c r="X188" s="377"/>
      <c r="Y188" s="378"/>
      <c r="Z188" s="378"/>
      <c r="AA188" s="378"/>
      <c r="AB188" s="378"/>
      <c r="AC188" s="378"/>
      <c r="AD188" s="378"/>
      <c r="AE188" s="378"/>
      <c r="AF188" s="378"/>
    </row>
    <row r="189" spans="2:32" ht="29" x14ac:dyDescent="0.3">
      <c r="B189" s="42">
        <f>'2. Termes '!H331</f>
        <v>0</v>
      </c>
      <c r="C189" s="382" t="str">
        <f>[2]!tblÉvénements[[#This Row],[Service]]</f>
        <v>ACTION_SOCIALE</v>
      </c>
      <c r="D189" s="368" t="str">
        <f>[2]!tblÉvénements[[#This Row],[Nom événement]]</f>
        <v>Séminaire " L'Art de Bien Vieillir "</v>
      </c>
      <c r="E189" s="368">
        <f>[2]!tblÉvénements[[#This Row],[Nom association/Sigle]]</f>
        <v>0</v>
      </c>
      <c r="F189" s="368" t="str">
        <f>[2]!tblÉvénements[[#This Row],[Ville]]</f>
        <v>paris</v>
      </c>
      <c r="G189" s="368" t="str">
        <f>[2]!tblÉvénements[[#This Row],[Lieu]]</f>
        <v>Paris</v>
      </c>
      <c r="H189" s="368">
        <f>[2]!tblÉvénements[[#This Row],[Nombre de de participants]]</f>
        <v>0</v>
      </c>
      <c r="I189" s="368">
        <f>[2]!tblÉvénements[[#This Row],[Type]]</f>
        <v>0</v>
      </c>
      <c r="J189" s="368" t="str">
        <f>[2]!tblÉvénements[[#This Row],[Présence ]]</f>
        <v>Sandrine Delgrange</v>
      </c>
      <c r="K189" s="369">
        <f>[2]!tblÉvénements[[#This Row],[Date de début]]</f>
        <v>45446</v>
      </c>
      <c r="L189" s="369" t="str">
        <f>IF(ISBLANK(Tableau3[[#This Row],[Date début ]]),"",UPPER(TEXT(Tableau3[[#This Row],[Date début ]],"mmm")))</f>
        <v>JUIN</v>
      </c>
      <c r="M189" s="369" t="str">
        <f>IF(ISBLANK(Tableau3[[#This Row],[Date début ]]),"",UPPER(TEXT(Tableau3[[#This Row],[Date début ]],"AAAA")))</f>
        <v>2024</v>
      </c>
      <c r="N189" s="369">
        <f>[2]!tblÉvénements[[#This Row],[Date de fin]]</f>
        <v>45448</v>
      </c>
      <c r="O189" s="369" t="str">
        <f>IF(ISBLANK(Tableau3[[#This Row],[Date de fin]]),"",UPPER(TEXT(Tableau3[[#This Row],[Date de fin]],"mmm")))</f>
        <v>JUIN</v>
      </c>
      <c r="P189" s="369" t="str">
        <f>IF(ISBLANK(Tableau3[[#This Row],[Date de fin]]),"",UPPER(TEXT(Tableau3[[#This Row],[Date de fin]],"AAAA")))</f>
        <v>2024</v>
      </c>
      <c r="Q189" s="65">
        <f>[2]!tblÉvénements[[#This Row],[Nbr jours]]</f>
        <v>2</v>
      </c>
      <c r="R189" s="45"/>
      <c r="S189" s="13" t="str">
        <f>[2]!tblÉvénements[[#This Row],[Secteur]]</f>
        <v>Prévention Médico-Sociale</v>
      </c>
      <c r="T189" s="13">
        <f>[2]!tblÉvénements[[#This Row],[Commentaires]]</f>
        <v>0</v>
      </c>
      <c r="U189" s="377"/>
      <c r="V189" s="377"/>
      <c r="W189" s="377"/>
      <c r="X189" s="377"/>
      <c r="Y189" s="378"/>
      <c r="Z189" s="378"/>
      <c r="AA189" s="378"/>
      <c r="AB189" s="378"/>
      <c r="AC189" s="378"/>
      <c r="AD189" s="378"/>
      <c r="AE189" s="378"/>
      <c r="AF189" s="378"/>
    </row>
    <row r="190" spans="2:32" ht="29" x14ac:dyDescent="0.3">
      <c r="B190" s="42">
        <f>'2. Termes '!H332</f>
        <v>0</v>
      </c>
      <c r="C190" s="382" t="str">
        <f>[2]!tblÉvénements[[#This Row],[Service]]</f>
        <v>ACTION_SOCIALE</v>
      </c>
      <c r="D190" s="368" t="str">
        <f>[2]!tblÉvénements[[#This Row],[Nom événement]]</f>
        <v>Entretiens Alzheimer PARIS</v>
      </c>
      <c r="E190" s="368">
        <f>[2]!tblÉvénements[[#This Row],[Nom association/Sigle]]</f>
        <v>0</v>
      </c>
      <c r="F190" s="368" t="str">
        <f>[2]!tblÉvénements[[#This Row],[Ville]]</f>
        <v>levallois perret</v>
      </c>
      <c r="G190" s="368" t="str">
        <f>[2]!tblÉvénements[[#This Row],[Lieu]]</f>
        <v>Levalois Perret Hotel de ville</v>
      </c>
      <c r="H190" s="368">
        <f>[2]!tblÉvénements[[#This Row],[Nombre de de participants]]</f>
        <v>0</v>
      </c>
      <c r="I190" s="368">
        <f>[2]!tblÉvénements[[#This Row],[Type]]</f>
        <v>0</v>
      </c>
      <c r="J190" s="368" t="str">
        <f>[2]!tblÉvénements[[#This Row],[Présence ]]</f>
        <v xml:space="preserve">Gwénaëlle NOVEMBRE </v>
      </c>
      <c r="K190" s="369">
        <f>[2]!tblÉvénements[[#This Row],[Date de début]]</f>
        <v>45446</v>
      </c>
      <c r="L190" s="369" t="str">
        <f>IF(ISBLANK(Tableau3[[#This Row],[Date début ]]),"",UPPER(TEXT(Tableau3[[#This Row],[Date début ]],"mmm")))</f>
        <v>JUIN</v>
      </c>
      <c r="M190" s="369" t="str">
        <f>IF(ISBLANK(Tableau3[[#This Row],[Date début ]]),"",UPPER(TEXT(Tableau3[[#This Row],[Date début ]],"AAAA")))</f>
        <v>2024</v>
      </c>
      <c r="N190" s="369">
        <f>[2]!tblÉvénements[[#This Row],[Date de fin]]</f>
        <v>45446</v>
      </c>
      <c r="O190" s="369" t="str">
        <f>IF(ISBLANK(Tableau3[[#This Row],[Date de fin]]),"",UPPER(TEXT(Tableau3[[#This Row],[Date de fin]],"mmm")))</f>
        <v>JUIN</v>
      </c>
      <c r="P190" s="369" t="str">
        <f>IF(ISBLANK(Tableau3[[#This Row],[Date de fin]]),"",UPPER(TEXT(Tableau3[[#This Row],[Date de fin]],"AAAA")))</f>
        <v>2024</v>
      </c>
      <c r="Q190" s="65">
        <f>[2]!tblÉvénements[[#This Row],[Nbr jours]]</f>
        <v>0</v>
      </c>
      <c r="R190" s="45"/>
      <c r="S190" s="13" t="str">
        <f>[2]!tblÉvénements[[#This Row],[Secteur]]</f>
        <v>Prévention Médico-Sociale</v>
      </c>
      <c r="T190" s="13">
        <f>[2]!tblÉvénements[[#This Row],[Commentaires]]</f>
        <v>0</v>
      </c>
      <c r="U190" s="377"/>
      <c r="V190" s="377"/>
      <c r="W190" s="377"/>
      <c r="X190" s="377"/>
      <c r="Y190" s="378"/>
      <c r="Z190" s="378"/>
      <c r="AA190" s="378"/>
      <c r="AB190" s="378"/>
      <c r="AC190" s="378"/>
      <c r="AD190" s="378"/>
      <c r="AE190" s="378"/>
      <c r="AF190" s="378"/>
    </row>
    <row r="191" spans="2:32" ht="25" x14ac:dyDescent="0.3">
      <c r="B191" s="42">
        <f>'2. Termes '!H333</f>
        <v>0</v>
      </c>
      <c r="C191" s="382" t="str">
        <f>[2]!tblÉvénements[[#This Row],[Service]]</f>
        <v>ACTION_SOCIALE</v>
      </c>
      <c r="D191" s="368" t="str">
        <f>[2]!tblÉvénements[[#This Row],[Nom événement]]</f>
        <v>ciné-débat : l'âge le désir et l'amour</v>
      </c>
      <c r="E191" s="368">
        <f>[2]!tblÉvénements[[#This Row],[Nom association/Sigle]]</f>
        <v>0</v>
      </c>
      <c r="F191" s="368" t="str">
        <f>[2]!tblÉvénements[[#This Row],[Ville]]</f>
        <v xml:space="preserve">Vanves </v>
      </c>
      <c r="G191" s="368" t="str">
        <f>[2]!tblÉvénements[[#This Row],[Lieu]]</f>
        <v>Vanves 16h00 - 18h30</v>
      </c>
      <c r="H191" s="368">
        <f>[2]!tblÉvénements[[#This Row],[Nombre de de participants]]</f>
        <v>0</v>
      </c>
      <c r="I191" s="368">
        <f>[2]!tblÉvénements[[#This Row],[Type]]</f>
        <v>0</v>
      </c>
      <c r="J191" s="368" t="str">
        <f>[2]!tblÉvénements[[#This Row],[Présence ]]</f>
        <v>Nora Taieb</v>
      </c>
      <c r="K191" s="369">
        <f>[2]!tblÉvénements[[#This Row],[Date de début]]</f>
        <v>45442</v>
      </c>
      <c r="L191" s="369" t="str">
        <f>IF(ISBLANK(Tableau3[[#This Row],[Date début ]]),"",UPPER(TEXT(Tableau3[[#This Row],[Date début ]],"mmm")))</f>
        <v>MAI</v>
      </c>
      <c r="M191" s="369" t="str">
        <f>IF(ISBLANK(Tableau3[[#This Row],[Date début ]]),"",UPPER(TEXT(Tableau3[[#This Row],[Date début ]],"AAAA")))</f>
        <v>2024</v>
      </c>
      <c r="N191" s="369">
        <f>[2]!tblÉvénements[[#This Row],[Date de fin]]</f>
        <v>45442</v>
      </c>
      <c r="O191" s="369" t="str">
        <f>IF(ISBLANK(Tableau3[[#This Row],[Date de fin]]),"",UPPER(TEXT(Tableau3[[#This Row],[Date de fin]],"mmm")))</f>
        <v>MAI</v>
      </c>
      <c r="P191" s="369" t="str">
        <f>IF(ISBLANK(Tableau3[[#This Row],[Date de fin]]),"",UPPER(TEXT(Tableau3[[#This Row],[Date de fin]],"AAAA")))</f>
        <v>2024</v>
      </c>
      <c r="Q191" s="65">
        <f>[2]!tblÉvénements[[#This Row],[Nbr jours]]</f>
        <v>0</v>
      </c>
      <c r="R191" s="45"/>
      <c r="S191" s="13" t="str">
        <f>[2]!tblÉvénements[[#This Row],[Secteur]]</f>
        <v>Prévention Médico-Sociale</v>
      </c>
      <c r="T191" s="13" t="str">
        <f>[2]!tblÉvénements[[#This Row],[Commentaires]]</f>
        <v>Audiens Attitude / thématique semestrielle/ Newsletters retraités</v>
      </c>
      <c r="U191" s="377"/>
      <c r="V191" s="377"/>
      <c r="W191" s="377"/>
      <c r="X191" s="377"/>
      <c r="Y191" s="378"/>
      <c r="Z191" s="378"/>
      <c r="AA191" s="378"/>
      <c r="AB191" s="378"/>
      <c r="AC191" s="378"/>
      <c r="AD191" s="378"/>
      <c r="AE191" s="378"/>
      <c r="AF191" s="378"/>
    </row>
    <row r="192" spans="2:32" ht="14.5" x14ac:dyDescent="0.3">
      <c r="B192" s="42">
        <f>'2. Termes '!H334</f>
        <v>0</v>
      </c>
      <c r="C192" s="382">
        <f>[2]!tblÉvénements[[#This Row],[Service]]</f>
        <v>0</v>
      </c>
      <c r="D192" s="368" t="str">
        <f>[2]!tblÉvénements[[#This Row],[Nom événement]]</f>
        <v>Commission exécutive FILPAC</v>
      </c>
      <c r="E192" s="368">
        <f>[2]!tblÉvénements[[#This Row],[Nom association/Sigle]]</f>
        <v>0</v>
      </c>
      <c r="F192" s="368" t="str">
        <f>[2]!tblÉvénements[[#This Row],[Ville]]</f>
        <v>Bias</v>
      </c>
      <c r="G192" s="368">
        <f>[2]!tblÉvénements[[#This Row],[Lieu]]</f>
        <v>0</v>
      </c>
      <c r="H192" s="368">
        <f>[2]!tblÉvénements[[#This Row],[Nombre de de participants]]</f>
        <v>0</v>
      </c>
      <c r="I192" s="368">
        <f>[2]!tblÉvénements[[#This Row],[Type]]</f>
        <v>0</v>
      </c>
      <c r="J192" s="368">
        <f>[2]!tblÉvénements[[#This Row],[Présence ]]</f>
        <v>0</v>
      </c>
      <c r="K192" s="369">
        <f>[2]!tblÉvénements[[#This Row],[Date de début]]</f>
        <v>45441</v>
      </c>
      <c r="L192" s="369" t="str">
        <f>IF(ISBLANK(Tableau3[[#This Row],[Date début ]]),"",UPPER(TEXT(Tableau3[[#This Row],[Date début ]],"mmm")))</f>
        <v>MAI</v>
      </c>
      <c r="M192" s="369" t="str">
        <f>IF(ISBLANK(Tableau3[[#This Row],[Date début ]]),"",UPPER(TEXT(Tableau3[[#This Row],[Date début ]],"AAAA")))</f>
        <v>2024</v>
      </c>
      <c r="N192" s="369">
        <f>[2]!tblÉvénements[[#This Row],[Date de fin]]</f>
        <v>45441</v>
      </c>
      <c r="O192" s="369" t="str">
        <f>IF(ISBLANK(Tableau3[[#This Row],[Date de fin]]),"",UPPER(TEXT(Tableau3[[#This Row],[Date de fin]],"mmm")))</f>
        <v>MAI</v>
      </c>
      <c r="P192" s="369" t="str">
        <f>IF(ISBLANK(Tableau3[[#This Row],[Date de fin]]),"",UPPER(TEXT(Tableau3[[#This Row],[Date de fin]],"AAAA")))</f>
        <v>2024</v>
      </c>
      <c r="Q192" s="65">
        <f>[2]!tblÉvénements[[#This Row],[Nbr jours]]</f>
        <v>0</v>
      </c>
      <c r="R192" s="45"/>
      <c r="S192" s="13">
        <f>[2]!tblÉvénements[[#This Row],[Secteur]]</f>
        <v>0</v>
      </c>
      <c r="T192" s="13">
        <f>[2]!tblÉvénements[[#This Row],[Commentaires]]</f>
        <v>0</v>
      </c>
      <c r="U192" s="377"/>
      <c r="V192" s="377"/>
      <c r="W192" s="377"/>
      <c r="X192" s="377"/>
      <c r="Y192" s="378"/>
      <c r="Z192" s="378"/>
      <c r="AA192" s="378"/>
      <c r="AB192" s="378"/>
      <c r="AC192" s="378"/>
      <c r="AD192" s="378"/>
      <c r="AE192" s="378"/>
      <c r="AF192" s="378"/>
    </row>
    <row r="193" spans="2:32" ht="14.5" x14ac:dyDescent="0.3">
      <c r="B193" s="42">
        <f>'2. Termes '!H335</f>
        <v>0</v>
      </c>
      <c r="C193" s="382" t="str">
        <f>[2]!tblÉvénements[[#This Row],[Service]]</f>
        <v>ACTION_SOCIALE</v>
      </c>
      <c r="D193" s="368" t="str">
        <f>[2]!tblÉvénements[[#This Row],[Nom événement]]</f>
        <v>Séminaire " la retraite, un projet de vie"</v>
      </c>
      <c r="E193" s="368">
        <f>[2]!tblÉvénements[[#This Row],[Nom association/Sigle]]</f>
        <v>0</v>
      </c>
      <c r="F193" s="368" t="str">
        <f>[2]!tblÉvénements[[#This Row],[Ville]]</f>
        <v xml:space="preserve">Vanves </v>
      </c>
      <c r="G193" s="368" t="str">
        <f>[2]!tblÉvénements[[#This Row],[Lieu]]</f>
        <v>Vanves/siège Audiens</v>
      </c>
      <c r="H193" s="368">
        <f>[2]!tblÉvénements[[#This Row],[Nombre de de participants]]</f>
        <v>0</v>
      </c>
      <c r="I193" s="368">
        <f>[2]!tblÉvénements[[#This Row],[Type]]</f>
        <v>0</v>
      </c>
      <c r="J193" s="368" t="str">
        <f>[2]!tblÉvénements[[#This Row],[Présence ]]</f>
        <v>Miriam Chao</v>
      </c>
      <c r="K193" s="369">
        <f>[2]!tblÉvénements[[#This Row],[Date de début]]</f>
        <v>45441</v>
      </c>
      <c r="L193" s="369" t="str">
        <f>IF(ISBLANK(Tableau3[[#This Row],[Date début ]]),"",UPPER(TEXT(Tableau3[[#This Row],[Date début ]],"mmm")))</f>
        <v>MAI</v>
      </c>
      <c r="M193" s="369" t="str">
        <f>IF(ISBLANK(Tableau3[[#This Row],[Date début ]]),"",UPPER(TEXT(Tableau3[[#This Row],[Date début ]],"AAAA")))</f>
        <v>2024</v>
      </c>
      <c r="N193" s="369">
        <f>[2]!tblÉvénements[[#This Row],[Date de fin]]</f>
        <v>45442</v>
      </c>
      <c r="O193" s="369" t="str">
        <f>IF(ISBLANK(Tableau3[[#This Row],[Date de fin]]),"",UPPER(TEXT(Tableau3[[#This Row],[Date de fin]],"mmm")))</f>
        <v>MAI</v>
      </c>
      <c r="P193" s="369" t="str">
        <f>IF(ISBLANK(Tableau3[[#This Row],[Date de fin]]),"",UPPER(TEXT(Tableau3[[#This Row],[Date de fin]],"AAAA")))</f>
        <v>2024</v>
      </c>
      <c r="Q193" s="65">
        <f>[2]!tblÉvénements[[#This Row],[Nbr jours]]</f>
        <v>1</v>
      </c>
      <c r="S193" s="49" t="str">
        <f>[2]!tblÉvénements[[#This Row],[Secteur]]</f>
        <v>Prévention Médico-Sociale</v>
      </c>
      <c r="T193" s="49" t="str">
        <f>[2]!tblÉvénements[[#This Row],[Commentaires]]</f>
        <v>mailing dédié/ Newsletters retraités/ réseaux sociaux</v>
      </c>
    </row>
    <row r="194" spans="2:32" ht="14.5" x14ac:dyDescent="0.3">
      <c r="B194" s="42">
        <f>'2. Termes '!H336</f>
        <v>0</v>
      </c>
      <c r="C194" s="382" t="str">
        <f>[2]!tblÉvénements[[#This Row],[Service]]</f>
        <v>ACTION_SOCIALE</v>
      </c>
      <c r="D194" s="368" t="str">
        <f>[2]!tblÉvénements[[#This Row],[Nom événement]]</f>
        <v>Relaxation corps et voix</v>
      </c>
      <c r="E194" s="368">
        <f>[2]!tblÉvénements[[#This Row],[Nom association/Sigle]]</f>
        <v>0</v>
      </c>
      <c r="F194" s="368" t="str">
        <f>[2]!tblÉvénements[[#This Row],[Ville]]</f>
        <v xml:space="preserve">Vanves </v>
      </c>
      <c r="G194" s="368" t="str">
        <f>[2]!tblÉvénements[[#This Row],[Lieu]]</f>
        <v>Vanves 14h00 - 15h00</v>
      </c>
      <c r="H194" s="368">
        <f>[2]!tblÉvénements[[#This Row],[Nombre de de participants]]</f>
        <v>0</v>
      </c>
      <c r="I194" s="368">
        <f>[2]!tblÉvénements[[#This Row],[Type]]</f>
        <v>0</v>
      </c>
      <c r="J194" s="368" t="str">
        <f>[2]!tblÉvénements[[#This Row],[Présence ]]</f>
        <v>Nora Taieb</v>
      </c>
      <c r="K194" s="369">
        <f>[2]!tblÉvénements[[#This Row],[Date de début]]</f>
        <v>45440</v>
      </c>
      <c r="L194" s="369" t="str">
        <f>IF(ISBLANK(Tableau3[[#This Row],[Date début ]]),"",UPPER(TEXT(Tableau3[[#This Row],[Date début ]],"mmm")))</f>
        <v>MAI</v>
      </c>
      <c r="M194" s="369" t="str">
        <f>IF(ISBLANK(Tableau3[[#This Row],[Date début ]]),"",UPPER(TEXT(Tableau3[[#This Row],[Date début ]],"AAAA")))</f>
        <v>2024</v>
      </c>
      <c r="N194" s="369">
        <f>[2]!tblÉvénements[[#This Row],[Date de fin]]</f>
        <v>45440</v>
      </c>
      <c r="O194" s="369" t="str">
        <f>IF(ISBLANK(Tableau3[[#This Row],[Date de fin]]),"",UPPER(TEXT(Tableau3[[#This Row],[Date de fin]],"mmm")))</f>
        <v>MAI</v>
      </c>
      <c r="P194" s="369" t="str">
        <f>IF(ISBLANK(Tableau3[[#This Row],[Date de fin]]),"",UPPER(TEXT(Tableau3[[#This Row],[Date de fin]],"AAAA")))</f>
        <v>2024</v>
      </c>
      <c r="Q194" s="65">
        <f>[2]!tblÉvénements[[#This Row],[Nbr jours]]</f>
        <v>0</v>
      </c>
      <c r="S194" s="49" t="str">
        <f>[2]!tblÉvénements[[#This Row],[Secteur]]</f>
        <v>Prévention Médico-Sociale</v>
      </c>
      <c r="T194" s="49" t="str">
        <f>[2]!tblÉvénements[[#This Row],[Commentaires]]</f>
        <v>Audiens Attitude / thématique semestrielle/ Newsletters retraités</v>
      </c>
    </row>
    <row r="195" spans="2:32" ht="29" x14ac:dyDescent="0.3">
      <c r="B195" s="42">
        <f>'2. Termes '!H337</f>
        <v>0</v>
      </c>
      <c r="C195" s="382" t="str">
        <f>[2]!tblÉvénements[[#This Row],[Service]]</f>
        <v>ACTION_SOCIALE</v>
      </c>
      <c r="D195" s="368" t="str">
        <f>[2]!tblÉvénements[[#This Row],[Nom événement]]</f>
        <v>Webinaire " Rencontre environnement social, santé au travail" avec Correps Occitanie</v>
      </c>
      <c r="E195" s="368">
        <f>[2]!tblÉvénements[[#This Row],[Nom association/Sigle]]</f>
        <v>0</v>
      </c>
      <c r="F195" s="368">
        <f>[2]!tblÉvénements[[#This Row],[Ville]]</f>
        <v>0</v>
      </c>
      <c r="G195" s="368" t="str">
        <f>[2]!tblÉvénements[[#This Row],[Lieu]]</f>
        <v>webinaire</v>
      </c>
      <c r="H195" s="368">
        <f>[2]!tblÉvénements[[#This Row],[Nombre de de participants]]</f>
        <v>0</v>
      </c>
      <c r="I195" s="368">
        <f>[2]!tblÉvénements[[#This Row],[Type]]</f>
        <v>0</v>
      </c>
      <c r="J195" s="368" t="str">
        <f>[2]!tblÉvénements[[#This Row],[Présence ]]</f>
        <v>Sarah Minski</v>
      </c>
      <c r="K195" s="369">
        <f>[2]!tblÉvénements[[#This Row],[Date de début]]</f>
        <v>45429</v>
      </c>
      <c r="L195" s="369" t="str">
        <f>IF(ISBLANK(Tableau3[[#This Row],[Date début ]]),"",UPPER(TEXT(Tableau3[[#This Row],[Date début ]],"mmm")))</f>
        <v>MAI</v>
      </c>
      <c r="M195" s="369" t="str">
        <f>IF(ISBLANK(Tableau3[[#This Row],[Date début ]]),"",UPPER(TEXT(Tableau3[[#This Row],[Date début ]],"AAAA")))</f>
        <v>2024</v>
      </c>
      <c r="N195" s="369">
        <f>[2]!tblÉvénements[[#This Row],[Date de fin]]</f>
        <v>45429</v>
      </c>
      <c r="O195" s="369" t="str">
        <f>IF(ISBLANK(Tableau3[[#This Row],[Date de fin]]),"",UPPER(TEXT(Tableau3[[#This Row],[Date de fin]],"mmm")))</f>
        <v>MAI</v>
      </c>
      <c r="P195" s="369" t="str">
        <f>IF(ISBLANK(Tableau3[[#This Row],[Date de fin]]),"",UPPER(TEXT(Tableau3[[#This Row],[Date de fin]],"AAAA")))</f>
        <v>2024</v>
      </c>
      <c r="Q195" s="65">
        <f>[2]!tblÉvénements[[#This Row],[Nbr jours]]</f>
        <v>0</v>
      </c>
      <c r="S195" s="49" t="str">
        <f>[2]!tblÉvénements[[#This Row],[Secteur]]</f>
        <v>Mission Handicap</v>
      </c>
      <c r="T195" s="49" t="str">
        <f>[2]!tblÉvénements[[#This Row],[Commentaires]]</f>
        <v>communication correps + Reseaux Audiens</v>
      </c>
    </row>
    <row r="196" spans="2:32" ht="14.5" x14ac:dyDescent="0.3">
      <c r="B196" s="42">
        <f>'2. Termes '!H338</f>
        <v>0</v>
      </c>
      <c r="C196" s="382">
        <f>[2]!tblÉvénements[[#This Row],[Service]]</f>
        <v>0</v>
      </c>
      <c r="D196" s="368" t="str">
        <f>[2]!tblÉvénements[[#This Row],[Nom événement]]</f>
        <v>Déjeuner VHSS</v>
      </c>
      <c r="E196" s="368">
        <f>[2]!tblÉvénements[[#This Row],[Nom association/Sigle]]</f>
        <v>0</v>
      </c>
      <c r="F196" s="368" t="str">
        <f>[2]!tblÉvénements[[#This Row],[Ville]]</f>
        <v>Cannes</v>
      </c>
      <c r="G196" s="368" t="str">
        <f>[2]!tblÉvénements[[#This Row],[Lieu]]</f>
        <v>Café des Cinéastes</v>
      </c>
      <c r="H196" s="368">
        <f>[2]!tblÉvénements[[#This Row],[Nombre de de participants]]</f>
        <v>0</v>
      </c>
      <c r="I196" s="368">
        <f>[2]!tblÉvénements[[#This Row],[Type]]</f>
        <v>0</v>
      </c>
      <c r="J196" s="368">
        <f>[2]!tblÉvénements[[#This Row],[Présence ]]</f>
        <v>0</v>
      </c>
      <c r="K196" s="369">
        <f>[2]!tblÉvénements[[#This Row],[Date de début]]</f>
        <v>45428</v>
      </c>
      <c r="L196" s="369" t="str">
        <f>IF(ISBLANK(Tableau3[[#This Row],[Date début ]]),"",UPPER(TEXT(Tableau3[[#This Row],[Date début ]],"mmm")))</f>
        <v>MAI</v>
      </c>
      <c r="M196" s="369" t="str">
        <f>IF(ISBLANK(Tableau3[[#This Row],[Date début ]]),"",UPPER(TEXT(Tableau3[[#This Row],[Date début ]],"AAAA")))</f>
        <v>2024</v>
      </c>
      <c r="N196" s="369">
        <f>[2]!tblÉvénements[[#This Row],[Date de fin]]</f>
        <v>45428</v>
      </c>
      <c r="O196" s="369" t="str">
        <f>IF(ISBLANK(Tableau3[[#This Row],[Date de fin]]),"",UPPER(TEXT(Tableau3[[#This Row],[Date de fin]],"mmm")))</f>
        <v>MAI</v>
      </c>
      <c r="P196" s="369" t="str">
        <f>IF(ISBLANK(Tableau3[[#This Row],[Date de fin]]),"",UPPER(TEXT(Tableau3[[#This Row],[Date de fin]],"AAAA")))</f>
        <v>2024</v>
      </c>
      <c r="Q196" s="65">
        <f>[2]!tblÉvénements[[#This Row],[Nbr jours]]</f>
        <v>0</v>
      </c>
      <c r="S196" s="49" t="str">
        <f>[2]!tblÉvénements[[#This Row],[Secteur]]</f>
        <v>Audiovisuel</v>
      </c>
      <c r="T196" s="49">
        <f>[2]!tblÉvénements[[#This Row],[Commentaires]]</f>
        <v>0</v>
      </c>
    </row>
    <row r="197" spans="2:32" ht="29" x14ac:dyDescent="0.3">
      <c r="B197" s="42">
        <f>'2. Termes '!H339</f>
        <v>0</v>
      </c>
      <c r="C197" s="382" t="str">
        <f>[2]!tblÉvénements[[#This Row],[Service]]</f>
        <v>ACTION_SOCIALE</v>
      </c>
      <c r="D197" s="368" t="str">
        <f>[2]!tblÉvénements[[#This Row],[Nom événement]]</f>
        <v>Seconde jeunesse - Les 5 exercices dynamiques pour démarrer la journée avec énegrie</v>
      </c>
      <c r="E197" s="368">
        <f>[2]!tblÉvénements[[#This Row],[Nom association/Sigle]]</f>
        <v>0</v>
      </c>
      <c r="F197" s="368">
        <f>[2]!tblÉvénements[[#This Row],[Ville]]</f>
        <v>0</v>
      </c>
      <c r="G197" s="368" t="str">
        <f>[2]!tblÉvénements[[#This Row],[Lieu]]</f>
        <v>Visio 10h30 -11h30</v>
      </c>
      <c r="H197" s="368">
        <f>[2]!tblÉvénements[[#This Row],[Nombre de de participants]]</f>
        <v>0</v>
      </c>
      <c r="I197" s="368">
        <f>[2]!tblÉvénements[[#This Row],[Type]]</f>
        <v>0</v>
      </c>
      <c r="J197" s="368" t="str">
        <f>[2]!tblÉvénements[[#This Row],[Présence ]]</f>
        <v>Nora Taieb</v>
      </c>
      <c r="K197" s="369">
        <f>[2]!tblÉvénements[[#This Row],[Date de début]]</f>
        <v>45428</v>
      </c>
      <c r="L197" s="369" t="str">
        <f>IF(ISBLANK(Tableau3[[#This Row],[Date début ]]),"",UPPER(TEXT(Tableau3[[#This Row],[Date début ]],"mmm")))</f>
        <v>MAI</v>
      </c>
      <c r="M197" s="369" t="str">
        <f>IF(ISBLANK(Tableau3[[#This Row],[Date début ]]),"",UPPER(TEXT(Tableau3[[#This Row],[Date début ]],"AAAA")))</f>
        <v>2024</v>
      </c>
      <c r="N197" s="369">
        <f>[2]!tblÉvénements[[#This Row],[Date de fin]]</f>
        <v>45428</v>
      </c>
      <c r="O197" s="369" t="str">
        <f>IF(ISBLANK(Tableau3[[#This Row],[Date de fin]]),"",UPPER(TEXT(Tableau3[[#This Row],[Date de fin]],"mmm")))</f>
        <v>MAI</v>
      </c>
      <c r="P197" s="369" t="str">
        <f>IF(ISBLANK(Tableau3[[#This Row],[Date de fin]]),"",UPPER(TEXT(Tableau3[[#This Row],[Date de fin]],"AAAA")))</f>
        <v>2024</v>
      </c>
      <c r="Q197" s="65">
        <f>[2]!tblÉvénements[[#This Row],[Nbr jours]]</f>
        <v>0</v>
      </c>
      <c r="S197" s="49" t="str">
        <f>[2]!tblÉvénements[[#This Row],[Secteur]]</f>
        <v>Prévention Médico-Sociale</v>
      </c>
      <c r="T197" s="49" t="str">
        <f>[2]!tblÉvénements[[#This Row],[Commentaires]]</f>
        <v>Audiens Attitude / thématique semestrielle/ Newsletters retraités</v>
      </c>
    </row>
    <row r="198" spans="2:32" ht="29" x14ac:dyDescent="0.3">
      <c r="B198" s="42">
        <f>'2. Termes '!H340</f>
        <v>0</v>
      </c>
      <c r="C198" s="382">
        <f>[2]!tblÉvénements[[#This Row],[Service]]</f>
        <v>0</v>
      </c>
      <c r="D198" s="368" t="str">
        <f>[2]!tblÉvénements[[#This Row],[Nom événement]]</f>
        <v xml:space="preserve">Table-ronde Emploi dans le cinéma et la production audiovisuelle </v>
      </c>
      <c r="E198" s="368">
        <f>[2]!tblÉvénements[[#This Row],[Nom association/Sigle]]</f>
        <v>0</v>
      </c>
      <c r="F198" s="368" t="str">
        <f>[2]!tblÉvénements[[#This Row],[Ville]]</f>
        <v xml:space="preserve">Cannes </v>
      </c>
      <c r="G198" s="368" t="str">
        <f>[2]!tblÉvénements[[#This Row],[Lieu]]</f>
        <v>Marché du Film - Stand CNC</v>
      </c>
      <c r="H198" s="368">
        <f>[2]!tblÉvénements[[#This Row],[Nombre de de participants]]</f>
        <v>0</v>
      </c>
      <c r="I198" s="368">
        <f>[2]!tblÉvénements[[#This Row],[Type]]</f>
        <v>0</v>
      </c>
      <c r="J198" s="368">
        <f>[2]!tblÉvénements[[#This Row],[Présence ]]</f>
        <v>0</v>
      </c>
      <c r="K198" s="369">
        <f>[2]!tblÉvénements[[#This Row],[Date de début]]</f>
        <v>45427</v>
      </c>
      <c r="L198" s="369" t="str">
        <f>IF(ISBLANK(Tableau3[[#This Row],[Date début ]]),"",UPPER(TEXT(Tableau3[[#This Row],[Date début ]],"mmm")))</f>
        <v>MAI</v>
      </c>
      <c r="M198" s="369" t="str">
        <f>IF(ISBLANK(Tableau3[[#This Row],[Date début ]]),"",UPPER(TEXT(Tableau3[[#This Row],[Date début ]],"AAAA")))</f>
        <v>2024</v>
      </c>
      <c r="N198" s="369">
        <f>[2]!tblÉvénements[[#This Row],[Date de fin]]</f>
        <v>45427</v>
      </c>
      <c r="O198" s="369" t="str">
        <f>IF(ISBLANK(Tableau3[[#This Row],[Date de fin]]),"",UPPER(TEXT(Tableau3[[#This Row],[Date de fin]],"mmm")))</f>
        <v>MAI</v>
      </c>
      <c r="P198" s="369" t="str">
        <f>IF(ISBLANK(Tableau3[[#This Row],[Date de fin]]),"",UPPER(TEXT(Tableau3[[#This Row],[Date de fin]],"AAAA")))</f>
        <v>2024</v>
      </c>
      <c r="Q198" s="65">
        <f>[2]!tblÉvénements[[#This Row],[Nbr jours]]</f>
        <v>0</v>
      </c>
      <c r="S198" s="49" t="str">
        <f>[2]!tblÉvénements[[#This Row],[Secteur]]</f>
        <v>Audiovisuel</v>
      </c>
      <c r="T198" s="49" t="str">
        <f>[2]!tblÉvénements[[#This Row],[Commentaires]]</f>
        <v xml:space="preserve">Prise de parole </v>
      </c>
    </row>
    <row r="199" spans="2:32" ht="29" x14ac:dyDescent="0.3">
      <c r="B199" s="42">
        <f>'2. Termes '!H341</f>
        <v>0</v>
      </c>
      <c r="C199" s="382" t="str">
        <f>[2]!tblÉvénements[[#This Row],[Service]]</f>
        <v>ACTION_SOCIALE</v>
      </c>
      <c r="D199" s="368" t="str">
        <f>[2]!tblÉvénements[[#This Row],[Nom événement]]</f>
        <v>Sensibilisation &amp; préparation à la retraite cible REGIONS</v>
      </c>
      <c r="E199" s="368">
        <f>[2]!tblÉvénements[[#This Row],[Nom association/Sigle]]</f>
        <v>0</v>
      </c>
      <c r="F199" s="368">
        <f>[2]!tblÉvénements[[#This Row],[Ville]]</f>
        <v>0</v>
      </c>
      <c r="G199" s="368" t="str">
        <f>[2]!tblÉvénements[[#This Row],[Lieu]]</f>
        <v>Visio conférence 9h00-13h00</v>
      </c>
      <c r="H199" s="368">
        <f>[2]!tblÉvénements[[#This Row],[Nombre de de participants]]</f>
        <v>0</v>
      </c>
      <c r="I199" s="368">
        <f>[2]!tblÉvénements[[#This Row],[Type]]</f>
        <v>0</v>
      </c>
      <c r="J199" s="368" t="str">
        <f>[2]!tblÉvénements[[#This Row],[Présence ]]</f>
        <v>Miriam Chao</v>
      </c>
      <c r="K199" s="369">
        <f>[2]!tblÉvénements[[#This Row],[Date de début]]</f>
        <v>45427</v>
      </c>
      <c r="L199" s="369" t="str">
        <f>IF(ISBLANK(Tableau3[[#This Row],[Date début ]]),"",UPPER(TEXT(Tableau3[[#This Row],[Date début ]],"mmm")))</f>
        <v>MAI</v>
      </c>
      <c r="M199" s="369" t="str">
        <f>IF(ISBLANK(Tableau3[[#This Row],[Date début ]]),"",UPPER(TEXT(Tableau3[[#This Row],[Date début ]],"AAAA")))</f>
        <v>2024</v>
      </c>
      <c r="N199" s="369">
        <f>[2]!tblÉvénements[[#This Row],[Date de fin]]</f>
        <v>45427</v>
      </c>
      <c r="O199" s="369" t="str">
        <f>IF(ISBLANK(Tableau3[[#This Row],[Date de fin]]),"",UPPER(TEXT(Tableau3[[#This Row],[Date de fin]],"mmm")))</f>
        <v>MAI</v>
      </c>
      <c r="P199" s="369" t="str">
        <f>IF(ISBLANK(Tableau3[[#This Row],[Date de fin]]),"",UPPER(TEXT(Tableau3[[#This Row],[Date de fin]],"AAAA")))</f>
        <v>2024</v>
      </c>
      <c r="Q199" s="65">
        <f>[2]!tblÉvénements[[#This Row],[Nbr jours]]</f>
        <v>0</v>
      </c>
      <c r="S199" s="49" t="str">
        <f>[2]!tblÉvénements[[#This Row],[Secteur]]</f>
        <v>Prévention Médico-Sociale</v>
      </c>
      <c r="T199" s="49" t="str">
        <f>[2]!tblÉvénements[[#This Row],[Commentaires]]</f>
        <v>thématique semestrielle/ réseaux sociaux/Newsletters permanent &amp; pigiste</v>
      </c>
    </row>
    <row r="200" spans="2:32" ht="14.5" x14ac:dyDescent="0.3">
      <c r="B200" s="42">
        <f>'2. Termes '!H342</f>
        <v>0</v>
      </c>
      <c r="C200" s="382" t="str">
        <f>[2]!tblÉvénements[[#This Row],[Service]]</f>
        <v>Branches</v>
      </c>
      <c r="D200" s="368" t="str">
        <f>[2]!tblÉvénements[[#This Row],[Nom événement]]</f>
        <v>Congrès SNELAC</v>
      </c>
      <c r="E200" s="368">
        <f>[2]!tblÉvénements[[#This Row],[Nom association/Sigle]]</f>
        <v>0</v>
      </c>
      <c r="F200" s="368" t="str">
        <f>[2]!tblÉvénements[[#This Row],[Ville]]</f>
        <v>Parc Astérix</v>
      </c>
      <c r="G200" s="368">
        <f>[2]!tblÉvénements[[#This Row],[Lieu]]</f>
        <v>0</v>
      </c>
      <c r="H200" s="368">
        <f>[2]!tblÉvénements[[#This Row],[Nombre de de participants]]</f>
        <v>0</v>
      </c>
      <c r="I200" s="368">
        <f>[2]!tblÉvénements[[#This Row],[Type]]</f>
        <v>0</v>
      </c>
      <c r="J200" s="368" t="str">
        <f>[2]!tblÉvénements[[#This Row],[Présence ]]</f>
        <v>CGR - CG</v>
      </c>
      <c r="K200" s="369">
        <f>[2]!tblÉvénements[[#This Row],[Date de début]]</f>
        <v>45426</v>
      </c>
      <c r="L200" s="369" t="str">
        <f>IF(ISBLANK(Tableau3[[#This Row],[Date début ]]),"",UPPER(TEXT(Tableau3[[#This Row],[Date début ]],"mmm")))</f>
        <v>MAI</v>
      </c>
      <c r="M200" s="369" t="str">
        <f>IF(ISBLANK(Tableau3[[#This Row],[Date début ]]),"",UPPER(TEXT(Tableau3[[#This Row],[Date début ]],"AAAA")))</f>
        <v>2024</v>
      </c>
      <c r="N200" s="369">
        <f>[2]!tblÉvénements[[#This Row],[Date de fin]]</f>
        <v>45428</v>
      </c>
      <c r="O200" s="369" t="str">
        <f>IF(ISBLANK(Tableau3[[#This Row],[Date de fin]]),"",UPPER(TEXT(Tableau3[[#This Row],[Date de fin]],"mmm")))</f>
        <v>MAI</v>
      </c>
      <c r="P200" s="369" t="str">
        <f>IF(ISBLANK(Tableau3[[#This Row],[Date de fin]]),"",UPPER(TEXT(Tableau3[[#This Row],[Date de fin]],"AAAA")))</f>
        <v>2024</v>
      </c>
      <c r="Q200" s="65">
        <f>[2]!tblÉvénements[[#This Row],[Nbr jours]]</f>
        <v>2</v>
      </c>
      <c r="S200" s="49" t="str">
        <f>[2]!tblÉvénements[[#This Row],[Secteur]]</f>
        <v>Autre</v>
      </c>
      <c r="T200" s="49">
        <f>[2]!tblÉvénements[[#This Row],[Commentaires]]</f>
        <v>0</v>
      </c>
    </row>
    <row r="201" spans="2:32" ht="14.5" x14ac:dyDescent="0.3">
      <c r="B201" s="42">
        <f>'2. Termes '!H343</f>
        <v>0</v>
      </c>
      <c r="C201" s="382">
        <f>[2]!tblÉvénements[[#This Row],[Service]]</f>
        <v>0</v>
      </c>
      <c r="D201" s="368" t="str">
        <f>[2]!tblÉvénements[[#This Row],[Nom événement]]</f>
        <v xml:space="preserve">Festival de Cannes </v>
      </c>
      <c r="E201" s="368">
        <f>[2]!tblÉvénements[[#This Row],[Nom association/Sigle]]</f>
        <v>0</v>
      </c>
      <c r="F201" s="368" t="str">
        <f>[2]!tblÉvénements[[#This Row],[Ville]]</f>
        <v>Cannes</v>
      </c>
      <c r="G201" s="368" t="str">
        <f>[2]!tblÉvénements[[#This Row],[Lieu]]</f>
        <v xml:space="preserve">Maché du Film </v>
      </c>
      <c r="H201" s="368">
        <f>[2]!tblÉvénements[[#This Row],[Nombre de de participants]]</f>
        <v>0</v>
      </c>
      <c r="I201" s="368">
        <f>[2]!tblÉvénements[[#This Row],[Type]]</f>
        <v>0</v>
      </c>
      <c r="J201" s="368">
        <f>[2]!tblÉvénements[[#This Row],[Présence ]]</f>
        <v>0</v>
      </c>
      <c r="K201" s="369">
        <f>[2]!tblÉvénements[[#This Row],[Date de début]]</f>
        <v>45426</v>
      </c>
      <c r="L201" s="369" t="str">
        <f>IF(ISBLANK(Tableau3[[#This Row],[Date début ]]),"",UPPER(TEXT(Tableau3[[#This Row],[Date début ]],"mmm")))</f>
        <v>MAI</v>
      </c>
      <c r="M201" s="369" t="str">
        <f>IF(ISBLANK(Tableau3[[#This Row],[Date début ]]),"",UPPER(TEXT(Tableau3[[#This Row],[Date début ]],"AAAA")))</f>
        <v>2024</v>
      </c>
      <c r="N201" s="369">
        <f>[2]!tblÉvénements[[#This Row],[Date de fin]]</f>
        <v>45437</v>
      </c>
      <c r="O201" s="369" t="str">
        <f>IF(ISBLANK(Tableau3[[#This Row],[Date de fin]]),"",UPPER(TEXT(Tableau3[[#This Row],[Date de fin]],"mmm")))</f>
        <v>MAI</v>
      </c>
      <c r="P201" s="369" t="str">
        <f>IF(ISBLANK(Tableau3[[#This Row],[Date de fin]]),"",UPPER(TEXT(Tableau3[[#This Row],[Date de fin]],"AAAA")))</f>
        <v>2024</v>
      </c>
      <c r="Q201" s="65">
        <f>[2]!tblÉvénements[[#This Row],[Nbr jours]]</f>
        <v>11</v>
      </c>
      <c r="S201" s="49" t="str">
        <f>[2]!tblÉvénements[[#This Row],[Secteur]]</f>
        <v>Audiovisuel</v>
      </c>
      <c r="T201" s="49" t="str">
        <f>[2]!tblÉvénements[[#This Row],[Commentaires]]</f>
        <v>Visibilité et stand</v>
      </c>
    </row>
    <row r="202" spans="2:32" ht="29" x14ac:dyDescent="0.3">
      <c r="B202" s="42">
        <f>'2. Termes '!H344</f>
        <v>0</v>
      </c>
      <c r="C202" s="382" t="str">
        <f>[2]!tblÉvénements[[#This Row],[Service]]</f>
        <v>ACTION_SOCIALE</v>
      </c>
      <c r="D202" s="368" t="str">
        <f>[2]!tblÉvénements[[#This Row],[Nom événement]]</f>
        <v>Webconférence : Retraite : la carrière longue / Santé : optimiser mes dépenses volet 2 (Optam, Ameli.fr)</v>
      </c>
      <c r="E202" s="368">
        <f>[2]!tblÉvénements[[#This Row],[Nom association/Sigle]]</f>
        <v>0</v>
      </c>
      <c r="F202" s="368">
        <f>[2]!tblÉvénements[[#This Row],[Ville]]</f>
        <v>0</v>
      </c>
      <c r="G202" s="368" t="str">
        <f>[2]!tblÉvénements[[#This Row],[Lieu]]</f>
        <v>Visio conférences Wébikeo</v>
      </c>
      <c r="H202" s="368">
        <f>[2]!tblÉvénements[[#This Row],[Nombre de de participants]]</f>
        <v>0</v>
      </c>
      <c r="I202" s="368">
        <f>[2]!tblÉvénements[[#This Row],[Type]]</f>
        <v>0</v>
      </c>
      <c r="J202" s="368" t="str">
        <f>[2]!tblÉvénements[[#This Row],[Présence ]]</f>
        <v>F.Ammirati</v>
      </c>
      <c r="K202" s="369">
        <f>[2]!tblÉvénements[[#This Row],[Date de début]]</f>
        <v>45426</v>
      </c>
      <c r="L202" s="369" t="str">
        <f>IF(ISBLANK(Tableau3[[#This Row],[Date début ]]),"",UPPER(TEXT(Tableau3[[#This Row],[Date début ]],"mmm")))</f>
        <v>MAI</v>
      </c>
      <c r="M202" s="369" t="str">
        <f>IF(ISBLANK(Tableau3[[#This Row],[Date début ]]),"",UPPER(TEXT(Tableau3[[#This Row],[Date début ]],"AAAA")))</f>
        <v>2024</v>
      </c>
      <c r="N202" s="369">
        <f>[2]!tblÉvénements[[#This Row],[Date de fin]]</f>
        <v>45426</v>
      </c>
      <c r="O202" s="369" t="str">
        <f>IF(ISBLANK(Tableau3[[#This Row],[Date de fin]]),"",UPPER(TEXT(Tableau3[[#This Row],[Date de fin]],"mmm")))</f>
        <v>MAI</v>
      </c>
      <c r="P202" s="369" t="str">
        <f>IF(ISBLANK(Tableau3[[#This Row],[Date de fin]]),"",UPPER(TEXT(Tableau3[[#This Row],[Date de fin]],"AAAA")))</f>
        <v>2024</v>
      </c>
      <c r="Q202" s="65">
        <f>[2]!tblÉvénements[[#This Row],[Nbr jours]]</f>
        <v>0</v>
      </c>
      <c r="S202" s="49" t="str">
        <f>[2]!tblÉvénements[[#This Row],[Secteur]]</f>
        <v>retraite</v>
      </c>
      <c r="T202" s="49" t="str">
        <f>[2]!tblÉvénements[[#This Row],[Commentaires]]</f>
        <v>Newsletters intermittents</v>
      </c>
    </row>
    <row r="203" spans="2:32" ht="29" x14ac:dyDescent="0.3">
      <c r="B203" s="42">
        <f>'2. Termes '!H345</f>
        <v>0</v>
      </c>
      <c r="C203" s="382" t="str">
        <f>[2]!tblÉvénements[[#This Row],[Service]]</f>
        <v>ACTION_SOCIALE</v>
      </c>
      <c r="D203" s="368" t="str">
        <f>[2]!tblÉvénements[[#This Row],[Nom événement]]</f>
        <v>Réunions d'information d'aide au retour à l'emploi (PACT)</v>
      </c>
      <c r="E203" s="368">
        <f>[2]!tblÉvénements[[#This Row],[Nom association/Sigle]]</f>
        <v>0</v>
      </c>
      <c r="F203" s="368">
        <f>[2]!tblÉvénements[[#This Row],[Ville]]</f>
        <v>0</v>
      </c>
      <c r="G203" s="368" t="str">
        <f>[2]!tblÉvénements[[#This Row],[Lieu]]</f>
        <v>Visio conférence 10h-11h30</v>
      </c>
      <c r="H203" s="368">
        <f>[2]!tblÉvénements[[#This Row],[Nombre de de participants]]</f>
        <v>0</v>
      </c>
      <c r="I203" s="368">
        <f>[2]!tblÉvénements[[#This Row],[Type]]</f>
        <v>0</v>
      </c>
      <c r="J203" s="368" t="str">
        <f>[2]!tblÉvénements[[#This Row],[Présence ]]</f>
        <v>Sandrine Delgrange</v>
      </c>
      <c r="K203" s="369">
        <f>[2]!tblÉvénements[[#This Row],[Date de début]]</f>
        <v>45426</v>
      </c>
      <c r="L203" s="369" t="str">
        <f>IF(ISBLANK(Tableau3[[#This Row],[Date début ]]),"",UPPER(TEXT(Tableau3[[#This Row],[Date début ]],"mmm")))</f>
        <v>MAI</v>
      </c>
      <c r="M203" s="369" t="str">
        <f>IF(ISBLANK(Tableau3[[#This Row],[Date début ]]),"",UPPER(TEXT(Tableau3[[#This Row],[Date début ]],"AAAA")))</f>
        <v>2024</v>
      </c>
      <c r="N203" s="369">
        <f>[2]!tblÉvénements[[#This Row],[Date de fin]]</f>
        <v>45426</v>
      </c>
      <c r="O203" s="369" t="str">
        <f>IF(ISBLANK(Tableau3[[#This Row],[Date de fin]]),"",UPPER(TEXT(Tableau3[[#This Row],[Date de fin]],"mmm")))</f>
        <v>MAI</v>
      </c>
      <c r="P203" s="369" t="str">
        <f>IF(ISBLANK(Tableau3[[#This Row],[Date de fin]]),"",UPPER(TEXT(Tableau3[[#This Row],[Date de fin]],"AAAA")))</f>
        <v>2024</v>
      </c>
      <c r="Q203" s="65">
        <f>[2]!tblÉvénements[[#This Row],[Nbr jours]]</f>
        <v>0</v>
      </c>
      <c r="S203" s="49" t="str">
        <f>[2]!tblÉvénements[[#This Row],[Secteur]]</f>
        <v>Prévention Médico-Sociale</v>
      </c>
      <c r="T203" s="49" t="str">
        <f>[2]!tblÉvénements[[#This Row],[Commentaires]]</f>
        <v>Réseaux sociaux/ thématique semestrielle/ Newsletters permanent</v>
      </c>
    </row>
    <row r="204" spans="2:32" ht="14.5" x14ac:dyDescent="0.3">
      <c r="B204" s="42">
        <f>'2. Termes '!H346</f>
        <v>0</v>
      </c>
      <c r="C204" s="382">
        <f>[2]!tblÉvénements[[#This Row],[Service]]</f>
        <v>0</v>
      </c>
      <c r="D204" s="368" t="str">
        <f>[2]!tblÉvénements[[#This Row],[Nom événement]]</f>
        <v>Lire sur la Sorgue</v>
      </c>
      <c r="E204" s="368">
        <f>[2]!tblÉvénements[[#This Row],[Nom association/Sigle]]</f>
        <v>0</v>
      </c>
      <c r="F204" s="368" t="str">
        <f>[2]!tblÉvénements[[#This Row],[Ville]]</f>
        <v xml:space="preserve">L'Isle-sur-la-Sorgue </v>
      </c>
      <c r="G204" s="368">
        <f>[2]!tblÉvénements[[#This Row],[Lieu]]</f>
        <v>0</v>
      </c>
      <c r="H204" s="368">
        <f>[2]!tblÉvénements[[#This Row],[Nombre de de participants]]</f>
        <v>0</v>
      </c>
      <c r="I204" s="368">
        <f>[2]!tblÉvénements[[#This Row],[Type]]</f>
        <v>0</v>
      </c>
      <c r="J204" s="368">
        <f>[2]!tblÉvénements[[#This Row],[Présence ]]</f>
        <v>0</v>
      </c>
      <c r="K204" s="369">
        <f>[2]!tblÉvénements[[#This Row],[Date de début]]</f>
        <v>45420</v>
      </c>
      <c r="L204" s="369" t="str">
        <f>IF(ISBLANK(Tableau3[[#This Row],[Date début ]]),"",UPPER(TEXT(Tableau3[[#This Row],[Date début ]],"mmm")))</f>
        <v>MAI</v>
      </c>
      <c r="M204" s="369" t="str">
        <f>IF(ISBLANK(Tableau3[[#This Row],[Date début ]]),"",UPPER(TEXT(Tableau3[[#This Row],[Date début ]],"AAAA")))</f>
        <v>2024</v>
      </c>
      <c r="N204" s="369">
        <f>[2]!tblÉvénements[[#This Row],[Date de fin]]</f>
        <v>45423</v>
      </c>
      <c r="O204" s="369" t="str">
        <f>IF(ISBLANK(Tableau3[[#This Row],[Date de fin]]),"",UPPER(TEXT(Tableau3[[#This Row],[Date de fin]],"mmm")))</f>
        <v>MAI</v>
      </c>
      <c r="P204" s="369" t="str">
        <f>IF(ISBLANK(Tableau3[[#This Row],[Date de fin]]),"",UPPER(TEXT(Tableau3[[#This Row],[Date de fin]],"AAAA")))</f>
        <v>2024</v>
      </c>
      <c r="Q204" s="65">
        <f>[2]!tblÉvénements[[#This Row],[Nbr jours]]</f>
        <v>3</v>
      </c>
      <c r="S204" s="49" t="str">
        <f>[2]!tblÉvénements[[#This Row],[Secteur]]</f>
        <v>Autre</v>
      </c>
      <c r="T204" s="49" t="str">
        <f>[2]!tblÉvénements[[#This Row],[Commentaires]]</f>
        <v>Visibilité</v>
      </c>
    </row>
    <row r="205" spans="2:32" ht="14.5" x14ac:dyDescent="0.3">
      <c r="B205" s="42">
        <f>'2. Termes '!H347</f>
        <v>0</v>
      </c>
      <c r="C205" s="382" t="str">
        <f>[2]!tblÉvénements[[#This Row],[Service]]</f>
        <v>ACTION_SOCIALE</v>
      </c>
      <c r="D205" s="368" t="str">
        <f>[2]!tblÉvénements[[#This Row],[Nom événement]]</f>
        <v>Lire sur la Sorgue</v>
      </c>
      <c r="E205" s="368">
        <f>[2]!tblÉvénements[[#This Row],[Nom association/Sigle]]</f>
        <v>0</v>
      </c>
      <c r="F205" s="368">
        <f>[2]!tblÉvénements[[#This Row],[Ville]]</f>
        <v>0</v>
      </c>
      <c r="G205" s="368">
        <f>[2]!tblÉvénements[[#This Row],[Lieu]]</f>
        <v>0</v>
      </c>
      <c r="H205" s="368">
        <f>[2]!tblÉvénements[[#This Row],[Nombre de de participants]]</f>
        <v>0</v>
      </c>
      <c r="I205" s="368">
        <f>[2]!tblÉvénements[[#This Row],[Type]]</f>
        <v>0</v>
      </c>
      <c r="J205" s="368">
        <f>[2]!tblÉvénements[[#This Row],[Présence ]]</f>
        <v>0</v>
      </c>
      <c r="K205" s="369">
        <f>[2]!tblÉvénements[[#This Row],[Date de début]]</f>
        <v>45420</v>
      </c>
      <c r="L205" s="369" t="str">
        <f>IF(ISBLANK(Tableau3[[#This Row],[Date début ]]),"",UPPER(TEXT(Tableau3[[#This Row],[Date début ]],"mmm")))</f>
        <v>MAI</v>
      </c>
      <c r="M205" s="369" t="str">
        <f>IF(ISBLANK(Tableau3[[#This Row],[Date début ]]),"",UPPER(TEXT(Tableau3[[#This Row],[Date début ]],"AAAA")))</f>
        <v>2024</v>
      </c>
      <c r="N205" s="369">
        <f>[2]!tblÉvénements[[#This Row],[Date de fin]]</f>
        <v>45423</v>
      </c>
      <c r="O205" s="369" t="str">
        <f>IF(ISBLANK(Tableau3[[#This Row],[Date de fin]]),"",UPPER(TEXT(Tableau3[[#This Row],[Date de fin]],"mmm")))</f>
        <v>MAI</v>
      </c>
      <c r="P205" s="369" t="str">
        <f>IF(ISBLANK(Tableau3[[#This Row],[Date de fin]]),"",UPPER(TEXT(Tableau3[[#This Row],[Date de fin]],"AAAA")))</f>
        <v>2024</v>
      </c>
      <c r="Q205" s="65">
        <f>[2]!tblÉvénements[[#This Row],[Nbr jours]]</f>
        <v>0</v>
      </c>
      <c r="R205" s="45"/>
      <c r="S205" s="13">
        <f>[2]!tblÉvénements[[#This Row],[Secteur]]</f>
        <v>0</v>
      </c>
      <c r="T205" s="13" t="str">
        <f>[2]!tblÉvénements[[#This Row],[Commentaires]]</f>
        <v>présence de docs</v>
      </c>
      <c r="U205" s="377"/>
      <c r="V205" s="377"/>
      <c r="W205" s="377"/>
      <c r="X205" s="377"/>
      <c r="Y205" s="378"/>
      <c r="Z205" s="378"/>
      <c r="AA205" s="378"/>
      <c r="AB205" s="378"/>
      <c r="AC205" s="378"/>
      <c r="AD205" s="378"/>
      <c r="AE205" s="378"/>
      <c r="AF205" s="378"/>
    </row>
    <row r="206" spans="2:32" ht="29" x14ac:dyDescent="0.3">
      <c r="B206" s="42">
        <f>'2. Termes '!H348</f>
        <v>0</v>
      </c>
      <c r="C206" s="382">
        <f>[2]!tblÉvénements[[#This Row],[Service]]</f>
        <v>0</v>
      </c>
      <c r="D206" s="368" t="str">
        <f>[2]!tblÉvénements[[#This Row],[Nom événement]]</f>
        <v>Cérémonie des Molières</v>
      </c>
      <c r="E206" s="368">
        <f>[2]!tblÉvénements[[#This Row],[Nom association/Sigle]]</f>
        <v>0</v>
      </c>
      <c r="F206" s="368" t="str">
        <f>[2]!tblÉvénements[[#This Row],[Ville]]</f>
        <v>Paris</v>
      </c>
      <c r="G206" s="368" t="str">
        <f>[2]!tblÉvénements[[#This Row],[Lieu]]</f>
        <v>Théâtre des Folies Bergère</v>
      </c>
      <c r="H206" s="368">
        <f>[2]!tblÉvénements[[#This Row],[Nombre de de participants]]</f>
        <v>0</v>
      </c>
      <c r="I206" s="368">
        <f>[2]!tblÉvénements[[#This Row],[Type]]</f>
        <v>0</v>
      </c>
      <c r="J206" s="368">
        <f>[2]!tblÉvénements[[#This Row],[Présence ]]</f>
        <v>0</v>
      </c>
      <c r="K206" s="369">
        <f>[2]!tblÉvénements[[#This Row],[Date de début]]</f>
        <v>45418</v>
      </c>
      <c r="L206" s="369" t="str">
        <f>IF(ISBLANK(Tableau3[[#This Row],[Date début ]]),"",UPPER(TEXT(Tableau3[[#This Row],[Date début ]],"mmm")))</f>
        <v>MAI</v>
      </c>
      <c r="M206" s="369" t="str">
        <f>IF(ISBLANK(Tableau3[[#This Row],[Date début ]]),"",UPPER(TEXT(Tableau3[[#This Row],[Date début ]],"AAAA")))</f>
        <v>2024</v>
      </c>
      <c r="N206" s="369">
        <f>[2]!tblÉvénements[[#This Row],[Date de fin]]</f>
        <v>45418</v>
      </c>
      <c r="O206" s="369" t="str">
        <f>IF(ISBLANK(Tableau3[[#This Row],[Date de fin]]),"",UPPER(TEXT(Tableau3[[#This Row],[Date de fin]],"mmm")))</f>
        <v>MAI</v>
      </c>
      <c r="P206" s="369" t="str">
        <f>IF(ISBLANK(Tableau3[[#This Row],[Date de fin]]),"",UPPER(TEXT(Tableau3[[#This Row],[Date de fin]],"AAAA")))</f>
        <v>2024</v>
      </c>
      <c r="Q206" s="65">
        <f>[2]!tblÉvénements[[#This Row],[Nbr jours]]</f>
        <v>0</v>
      </c>
      <c r="S206" s="49" t="str">
        <f>[2]!tblÉvénements[[#This Row],[Secteur]]</f>
        <v>Théâtre</v>
      </c>
      <c r="T206" s="49" t="str">
        <f>[2]!tblÉvénements[[#This Row],[Commentaires]]</f>
        <v>Visibilité et invitations</v>
      </c>
    </row>
    <row r="207" spans="2:32" ht="29" x14ac:dyDescent="0.3">
      <c r="B207" s="42">
        <f>'2. Termes '!H349</f>
        <v>0</v>
      </c>
      <c r="C207" s="382" t="str">
        <f>[2]!tblÉvénements[[#This Row],[Service]]</f>
        <v>ACTION_SOCIALE</v>
      </c>
      <c r="D207" s="368" t="str">
        <f>[2]!tblÉvénements[[#This Row],[Nom événement]]</f>
        <v>Violences et harcèlements sexistes et sexuels ! Comment protéger et se protéger dans notre métier ?</v>
      </c>
      <c r="E207" s="368">
        <f>[2]!tblÉvénements[[#This Row],[Nom association/Sigle]]</f>
        <v>0</v>
      </c>
      <c r="F207" s="368">
        <f>[2]!tblÉvénements[[#This Row],[Ville]]</f>
        <v>0</v>
      </c>
      <c r="G207" s="368" t="str">
        <f>[2]!tblÉvénements[[#This Row],[Lieu]]</f>
        <v>19H/20h30</v>
      </c>
      <c r="H207" s="368">
        <f>[2]!tblÉvénements[[#This Row],[Nombre de de participants]]</f>
        <v>0</v>
      </c>
      <c r="I207" s="368">
        <f>[2]!tblÉvénements[[#This Row],[Type]]</f>
        <v>0</v>
      </c>
      <c r="J207" s="368" t="str">
        <f>[2]!tblÉvénements[[#This Row],[Présence ]]</f>
        <v xml:space="preserve">Carla Ballivian </v>
      </c>
      <c r="K207" s="369">
        <f>[2]!tblÉvénements[[#This Row],[Date de début]]</f>
        <v>45418</v>
      </c>
      <c r="L207" s="369" t="str">
        <f>IF(ISBLANK(Tableau3[[#This Row],[Date début ]]),"",UPPER(TEXT(Tableau3[[#This Row],[Date début ]],"mmm")))</f>
        <v>MAI</v>
      </c>
      <c r="M207" s="369" t="str">
        <f>IF(ISBLANK(Tableau3[[#This Row],[Date début ]]),"",UPPER(TEXT(Tableau3[[#This Row],[Date début ]],"AAAA")))</f>
        <v>2024</v>
      </c>
      <c r="N207" s="369">
        <f>[2]!tblÉvénements[[#This Row],[Date de fin]]</f>
        <v>45418</v>
      </c>
      <c r="O207" s="369" t="str">
        <f>IF(ISBLANK(Tableau3[[#This Row],[Date de fin]]),"",UPPER(TEXT(Tableau3[[#This Row],[Date de fin]],"mmm")))</f>
        <v>MAI</v>
      </c>
      <c r="P207" s="369" t="str">
        <f>IF(ISBLANK(Tableau3[[#This Row],[Date de fin]]),"",UPPER(TEXT(Tableau3[[#This Row],[Date de fin]],"AAAA")))</f>
        <v>2024</v>
      </c>
      <c r="Q207" s="65">
        <f>[2]!tblÉvénements[[#This Row],[Nbr jours]]</f>
        <v>0</v>
      </c>
      <c r="R207" s="45"/>
      <c r="S207" s="13">
        <f>[2]!tblÉvénements[[#This Row],[Secteur]]</f>
        <v>0</v>
      </c>
      <c r="T207" s="13" t="str">
        <f>[2]!tblÉvénements[[#This Row],[Commentaires]]</f>
        <v>INTERVENTION TABLE RONDE</v>
      </c>
      <c r="U207" s="377"/>
      <c r="V207" s="377"/>
      <c r="W207" s="377"/>
      <c r="X207" s="377"/>
      <c r="Y207" s="378"/>
      <c r="Z207" s="378"/>
      <c r="AA207" s="378"/>
      <c r="AB207" s="378"/>
      <c r="AC207" s="378"/>
      <c r="AD207" s="378"/>
      <c r="AE207" s="378"/>
      <c r="AF207" s="378"/>
    </row>
    <row r="208" spans="2:32" ht="29" x14ac:dyDescent="0.3">
      <c r="B208" s="42">
        <f>'2. Termes '!H350</f>
        <v>0</v>
      </c>
      <c r="C208" s="382" t="str">
        <f>[2]!tblÉvénements[[#This Row],[Service]]</f>
        <v>ACTION_SOCIALE</v>
      </c>
      <c r="D208" s="368" t="str">
        <f>[2]!tblÉvénements[[#This Row],[Nom événement]]</f>
        <v>Cérémonie des Molières, Paris</v>
      </c>
      <c r="E208" s="368">
        <f>[2]!tblÉvénements[[#This Row],[Nom association/Sigle]]</f>
        <v>0</v>
      </c>
      <c r="F208" s="368" t="str">
        <f>[2]!tblÉvénements[[#This Row],[Ville]]</f>
        <v>PARIS</v>
      </c>
      <c r="G208" s="368" t="str">
        <f>[2]!tblÉvénements[[#This Row],[Lieu]]</f>
        <v>Théâtre des Folies Bergère, Paris</v>
      </c>
      <c r="H208" s="368">
        <f>[2]!tblÉvénements[[#This Row],[Nombre de de participants]]</f>
        <v>0</v>
      </c>
      <c r="I208" s="368">
        <f>[2]!tblÉvénements[[#This Row],[Type]]</f>
        <v>0</v>
      </c>
      <c r="J208" s="368">
        <f>[2]!tblÉvénements[[#This Row],[Présence ]]</f>
        <v>0</v>
      </c>
      <c r="K208" s="369">
        <f>[2]!tblÉvénements[[#This Row],[Date de début]]</f>
        <v>45418</v>
      </c>
      <c r="L208" s="369" t="str">
        <f>IF(ISBLANK(Tableau3[[#This Row],[Date début ]]),"",UPPER(TEXT(Tableau3[[#This Row],[Date début ]],"mmm")))</f>
        <v>MAI</v>
      </c>
      <c r="M208" s="369" t="str">
        <f>IF(ISBLANK(Tableau3[[#This Row],[Date début ]]),"",UPPER(TEXT(Tableau3[[#This Row],[Date début ]],"AAAA")))</f>
        <v>2024</v>
      </c>
      <c r="N208" s="369">
        <f>[2]!tblÉvénements[[#This Row],[Date de fin]]</f>
        <v>45418</v>
      </c>
      <c r="O208" s="369" t="str">
        <f>IF(ISBLANK(Tableau3[[#This Row],[Date de fin]]),"",UPPER(TEXT(Tableau3[[#This Row],[Date de fin]],"mmm")))</f>
        <v>MAI</v>
      </c>
      <c r="P208" s="369" t="str">
        <f>IF(ISBLANK(Tableau3[[#This Row],[Date de fin]]),"",UPPER(TEXT(Tableau3[[#This Row],[Date de fin]],"AAAA")))</f>
        <v>2024</v>
      </c>
      <c r="Q208" s="65">
        <f>[2]!tblÉvénements[[#This Row],[Nbr jours]]</f>
        <v>0</v>
      </c>
      <c r="S208" s="49">
        <f>[2]!tblÉvénements[[#This Row],[Secteur]]</f>
        <v>0</v>
      </c>
      <c r="T208" s="49" t="str">
        <f>[2]!tblÉvénements[[#This Row],[Commentaires]]</f>
        <v>présence de docs</v>
      </c>
    </row>
    <row r="209" spans="2:32" ht="29" x14ac:dyDescent="0.3">
      <c r="B209" s="42">
        <f>'2. Termes '!H351</f>
        <v>0</v>
      </c>
      <c r="C209" s="382" t="str">
        <f>[2]!tblÉvénements[[#This Row],[Service]]</f>
        <v>ACTION_SOCIALE</v>
      </c>
      <c r="D209" s="368" t="str">
        <f>[2]!tblÉvénements[[#This Row],[Nom événement]]</f>
        <v>Régime mythes et réalité</v>
      </c>
      <c r="E209" s="368">
        <f>[2]!tblÉvénements[[#This Row],[Nom association/Sigle]]</f>
        <v>0</v>
      </c>
      <c r="F209" s="368" t="str">
        <f>[2]!tblÉvénements[[#This Row],[Ville]]</f>
        <v xml:space="preserve">Vanves </v>
      </c>
      <c r="G209" s="368" t="str">
        <f>[2]!tblÉvénements[[#This Row],[Lieu]]</f>
        <v>Vanves + visio 14h00 - 16h00</v>
      </c>
      <c r="H209" s="368">
        <f>[2]!tblÉvénements[[#This Row],[Nombre de de participants]]</f>
        <v>0</v>
      </c>
      <c r="I209" s="368">
        <f>[2]!tblÉvénements[[#This Row],[Type]]</f>
        <v>0</v>
      </c>
      <c r="J209" s="368" t="str">
        <f>[2]!tblÉvénements[[#This Row],[Présence ]]</f>
        <v>Nora Taieb</v>
      </c>
      <c r="K209" s="369">
        <f>[2]!tblÉvénements[[#This Row],[Date de début]]</f>
        <v>45414</v>
      </c>
      <c r="L209" s="369" t="str">
        <f>IF(ISBLANK(Tableau3[[#This Row],[Date début ]]),"",UPPER(TEXT(Tableau3[[#This Row],[Date début ]],"mmm")))</f>
        <v>MAI</v>
      </c>
      <c r="M209" s="369" t="str">
        <f>IF(ISBLANK(Tableau3[[#This Row],[Date début ]]),"",UPPER(TEXT(Tableau3[[#This Row],[Date début ]],"AAAA")))</f>
        <v>2024</v>
      </c>
      <c r="N209" s="369">
        <f>[2]!tblÉvénements[[#This Row],[Date de fin]]</f>
        <v>45414</v>
      </c>
      <c r="O209" s="369" t="str">
        <f>IF(ISBLANK(Tableau3[[#This Row],[Date de fin]]),"",UPPER(TEXT(Tableau3[[#This Row],[Date de fin]],"mmm")))</f>
        <v>MAI</v>
      </c>
      <c r="P209" s="369" t="str">
        <f>IF(ISBLANK(Tableau3[[#This Row],[Date de fin]]),"",UPPER(TEXT(Tableau3[[#This Row],[Date de fin]],"AAAA")))</f>
        <v>2024</v>
      </c>
      <c r="Q209" s="65">
        <f>[2]!tblÉvénements[[#This Row],[Nbr jours]]</f>
        <v>0</v>
      </c>
      <c r="S209" s="49" t="str">
        <f>[2]!tblÉvénements[[#This Row],[Secteur]]</f>
        <v>Prévention Médico-Sociale</v>
      </c>
      <c r="T209" s="49" t="str">
        <f>[2]!tblÉvénements[[#This Row],[Commentaires]]</f>
        <v>Audiens Attitude / thématique semestrielle/ Newsletters retraités</v>
      </c>
    </row>
    <row r="210" spans="2:32" ht="29" x14ac:dyDescent="0.3">
      <c r="B210" s="42">
        <f>'2. Termes '!H352</f>
        <v>0</v>
      </c>
      <c r="C210" s="382" t="str">
        <f>[2]!tblÉvénements[[#This Row],[Service]]</f>
        <v>ACTION_SOCIALE</v>
      </c>
      <c r="D210" s="368" t="str">
        <f>[2]!tblÉvénements[[#This Row],[Nom événement]]</f>
        <v>Sensibilisation &amp; préparation à la retraite cible IDF</v>
      </c>
      <c r="E210" s="368">
        <f>[2]!tblÉvénements[[#This Row],[Nom association/Sigle]]</f>
        <v>0</v>
      </c>
      <c r="F210" s="368">
        <f>[2]!tblÉvénements[[#This Row],[Ville]]</f>
        <v>0</v>
      </c>
      <c r="G210" s="368" t="str">
        <f>[2]!tblÉvénements[[#This Row],[Lieu]]</f>
        <v>Visio conférence 9h00-13h00</v>
      </c>
      <c r="H210" s="368">
        <f>[2]!tblÉvénements[[#This Row],[Nombre de de participants]]</f>
        <v>0</v>
      </c>
      <c r="I210" s="368">
        <f>[2]!tblÉvénements[[#This Row],[Type]]</f>
        <v>0</v>
      </c>
      <c r="J210" s="368" t="str">
        <f>[2]!tblÉvénements[[#This Row],[Présence ]]</f>
        <v>Miriam Chao</v>
      </c>
      <c r="K210" s="369">
        <f>[2]!tblÉvénements[[#This Row],[Date de début]]</f>
        <v>45412</v>
      </c>
      <c r="L210" s="369" t="str">
        <f>IF(ISBLANK(Tableau3[[#This Row],[Date début ]]),"",UPPER(TEXT(Tableau3[[#This Row],[Date début ]],"mmm")))</f>
        <v>AVR</v>
      </c>
      <c r="M210" s="369" t="str">
        <f>IF(ISBLANK(Tableau3[[#This Row],[Date début ]]),"",UPPER(TEXT(Tableau3[[#This Row],[Date début ]],"AAAA")))</f>
        <v>2024</v>
      </c>
      <c r="N210" s="369">
        <f>[2]!tblÉvénements[[#This Row],[Date de fin]]</f>
        <v>45412</v>
      </c>
      <c r="O210" s="369" t="str">
        <f>IF(ISBLANK(Tableau3[[#This Row],[Date de fin]]),"",UPPER(TEXT(Tableau3[[#This Row],[Date de fin]],"mmm")))</f>
        <v>AVR</v>
      </c>
      <c r="P210" s="369" t="str">
        <f>IF(ISBLANK(Tableau3[[#This Row],[Date de fin]]),"",UPPER(TEXT(Tableau3[[#This Row],[Date de fin]],"AAAA")))</f>
        <v>2024</v>
      </c>
      <c r="Q210" s="65">
        <f>[2]!tblÉvénements[[#This Row],[Nbr jours]]</f>
        <v>0</v>
      </c>
      <c r="S210" s="49" t="str">
        <f>[2]!tblÉvénements[[#This Row],[Secteur]]</f>
        <v>Prévention Médico-Sociale</v>
      </c>
      <c r="T210" s="49" t="str">
        <f>[2]!tblÉvénements[[#This Row],[Commentaires]]</f>
        <v>Newsletters permaments &amp; pigiste/ réseaux sociaux/ thématique semestrielle</v>
      </c>
    </row>
    <row r="211" spans="2:32" ht="43.5" x14ac:dyDescent="0.3">
      <c r="B211" s="42">
        <f>'2. Termes '!H353</f>
        <v>0</v>
      </c>
      <c r="C211" s="382">
        <f>[2]!tblÉvénements[[#This Row],[Service]]</f>
        <v>0</v>
      </c>
      <c r="D211" s="368" t="str">
        <f>[2]!tblÉvénements[[#This Row],[Nom événement]]</f>
        <v>20ème édition des Assises internationales du journalisme et de l'information 
Thématique : « Retrouver le goût de l’Info »</v>
      </c>
      <c r="E211" s="368">
        <f>[2]!tblÉvénements[[#This Row],[Nom association/Sigle]]</f>
        <v>0</v>
      </c>
      <c r="F211" s="368" t="str">
        <f>[2]!tblÉvénements[[#This Row],[Ville]]</f>
        <v>Tours</v>
      </c>
      <c r="G211" s="368" t="str">
        <f>[2]!tblÉvénements[[#This Row],[Lieu]]</f>
        <v xml:space="preserve">Palais des Congrès </v>
      </c>
      <c r="H211" s="368">
        <f>[2]!tblÉvénements[[#This Row],[Nombre de de participants]]</f>
        <v>0</v>
      </c>
      <c r="I211" s="368">
        <f>[2]!tblÉvénements[[#This Row],[Type]]</f>
        <v>0</v>
      </c>
      <c r="J211" s="368" t="str">
        <f>[2]!tblÉvénements[[#This Row],[Présence ]]</f>
        <v>MCH - Atelier P. Parsat</v>
      </c>
      <c r="K211" s="369">
        <f>[2]!tblÉvénements[[#This Row],[Date de début]]</f>
        <v>45411</v>
      </c>
      <c r="L211" s="369" t="str">
        <f>IF(ISBLANK(Tableau3[[#This Row],[Date début ]]),"",UPPER(TEXT(Tableau3[[#This Row],[Date début ]],"mmm")))</f>
        <v>AVR</v>
      </c>
      <c r="M211" s="369" t="str">
        <f>IF(ISBLANK(Tableau3[[#This Row],[Date début ]]),"",UPPER(TEXT(Tableau3[[#This Row],[Date début ]],"AAAA")))</f>
        <v>2024</v>
      </c>
      <c r="N211" s="369">
        <f>[2]!tblÉvénements[[#This Row],[Date de fin]]</f>
        <v>45412</v>
      </c>
      <c r="O211" s="369" t="str">
        <f>IF(ISBLANK(Tableau3[[#This Row],[Date de fin]]),"",UPPER(TEXT(Tableau3[[#This Row],[Date de fin]],"mmm")))</f>
        <v>AVR</v>
      </c>
      <c r="P211" s="369" t="str">
        <f>IF(ISBLANK(Tableau3[[#This Row],[Date de fin]]),"",UPPER(TEXT(Tableau3[[#This Row],[Date de fin]],"AAAA")))</f>
        <v>2024</v>
      </c>
      <c r="Q211" s="65">
        <f>[2]!tblÉvénements[[#This Row],[Nbr jours]]</f>
        <v>1</v>
      </c>
      <c r="S211" s="49" t="str">
        <f>[2]!tblÉvénements[[#This Row],[Secteur]]</f>
        <v>Presse</v>
      </c>
      <c r="T211" s="49" t="str">
        <f>[2]!tblÉvénements[[#This Row],[Commentaires]]</f>
        <v>Visibilité et stand</v>
      </c>
    </row>
    <row r="212" spans="2:32" ht="14.5" x14ac:dyDescent="0.3">
      <c r="B212" s="42">
        <f>'2. Termes '!H354</f>
        <v>0</v>
      </c>
      <c r="C212" s="382" t="str">
        <f>[2]!tblÉvénements[[#This Row],[Service]]</f>
        <v>ACTION_SOCIALE</v>
      </c>
      <c r="D212" s="368" t="str">
        <f>[2]!tblÉvénements[[#This Row],[Nom événement]]</f>
        <v>Présentation CVSS et formations AFDAS</v>
      </c>
      <c r="E212" s="368">
        <f>[2]!tblÉvénements[[#This Row],[Nom association/Sigle]]</f>
        <v>0</v>
      </c>
      <c r="F212" s="368">
        <f>[2]!tblÉvénements[[#This Row],[Ville]]</f>
        <v>0</v>
      </c>
      <c r="G212" s="368" t="str">
        <f>[2]!tblÉvénements[[#This Row],[Lieu]]</f>
        <v>Zoom le 29/4 à 11h</v>
      </c>
      <c r="H212" s="368">
        <f>[2]!tblÉvénements[[#This Row],[Nombre de de participants]]</f>
        <v>0</v>
      </c>
      <c r="I212" s="368">
        <f>[2]!tblÉvénements[[#This Row],[Type]]</f>
        <v>0</v>
      </c>
      <c r="J212" s="368" t="str">
        <f>[2]!tblÉvénements[[#This Row],[Présence ]]</f>
        <v>Nadia Bouvart</v>
      </c>
      <c r="K212" s="369">
        <f>[2]!tblÉvénements[[#This Row],[Date de début]]</f>
        <v>45411</v>
      </c>
      <c r="L212" s="369" t="str">
        <f>IF(ISBLANK(Tableau3[[#This Row],[Date début ]]),"",UPPER(TEXT(Tableau3[[#This Row],[Date début ]],"mmm")))</f>
        <v>AVR</v>
      </c>
      <c r="M212" s="369" t="str">
        <f>IF(ISBLANK(Tableau3[[#This Row],[Date début ]]),"",UPPER(TEXT(Tableau3[[#This Row],[Date début ]],"AAAA")))</f>
        <v>2024</v>
      </c>
      <c r="N212" s="369">
        <f>[2]!tblÉvénements[[#This Row],[Date de fin]]</f>
        <v>45411</v>
      </c>
      <c r="O212" s="369" t="str">
        <f>IF(ISBLANK(Tableau3[[#This Row],[Date de fin]]),"",UPPER(TEXT(Tableau3[[#This Row],[Date de fin]],"mmm")))</f>
        <v>AVR</v>
      </c>
      <c r="P212" s="369" t="str">
        <f>IF(ISBLANK(Tableau3[[#This Row],[Date de fin]]),"",UPPER(TEXT(Tableau3[[#This Row],[Date de fin]],"AAAA")))</f>
        <v>2024</v>
      </c>
      <c r="Q212" s="65">
        <f>[2]!tblÉvénements[[#This Row],[Nbr jours]]</f>
        <v>0</v>
      </c>
      <c r="S212" s="49">
        <f>[2]!tblÉvénements[[#This Row],[Secteur]]</f>
        <v>0</v>
      </c>
      <c r="T212" s="49" t="str">
        <f>[2]!tblÉvénements[[#This Row],[Commentaires]]</f>
        <v>Webinaire avec AFDAS</v>
      </c>
    </row>
    <row r="213" spans="2:32" ht="29" x14ac:dyDescent="0.3">
      <c r="B213" s="42">
        <f>'2. Termes '!H355</f>
        <v>0</v>
      </c>
      <c r="C213" s="382" t="str">
        <f>[2]!tblÉvénements[[#This Row],[Service]]</f>
        <v>COMMUNICATION</v>
      </c>
      <c r="D213" s="368" t="str">
        <f>[2]!tblÉvénements[[#This Row],[Nom événement]]</f>
        <v>Titre : Violences sexistes et sexuelles dans le cinéma : identifier, analyser, réagir</v>
      </c>
      <c r="E213" s="368">
        <f>[2]!tblÉvénements[[#This Row],[Nom association/Sigle]]</f>
        <v>0</v>
      </c>
      <c r="F213" s="368">
        <f>[2]!tblÉvénements[[#This Row],[Ville]]</f>
        <v>0</v>
      </c>
      <c r="G213" s="368" t="str">
        <f>[2]!tblÉvénements[[#This Row],[Lieu]]</f>
        <v>9h30</v>
      </c>
      <c r="H213" s="368">
        <f>[2]!tblÉvénements[[#This Row],[Nombre de de participants]]</f>
        <v>0</v>
      </c>
      <c r="I213" s="368">
        <f>[2]!tblÉvénements[[#This Row],[Type]]</f>
        <v>0</v>
      </c>
      <c r="J213" s="368" t="str">
        <f>[2]!tblÉvénements[[#This Row],[Présence ]]</f>
        <v>Caroline Rogard</v>
      </c>
      <c r="K213" s="369">
        <f>[2]!tblÉvénements[[#This Row],[Date de début]]</f>
        <v>45411</v>
      </c>
      <c r="L213" s="369" t="str">
        <f>IF(ISBLANK(Tableau3[[#This Row],[Date début ]]),"",UPPER(TEXT(Tableau3[[#This Row],[Date début ]],"mmm")))</f>
        <v>AVR</v>
      </c>
      <c r="M213" s="369" t="str">
        <f>IF(ISBLANK(Tableau3[[#This Row],[Date début ]]),"",UPPER(TEXT(Tableau3[[#This Row],[Date début ]],"AAAA")))</f>
        <v>2024</v>
      </c>
      <c r="N213" s="369">
        <f>[2]!tblÉvénements[[#This Row],[Date de fin]]</f>
        <v>45411</v>
      </c>
      <c r="O213" s="369" t="str">
        <f>IF(ISBLANK(Tableau3[[#This Row],[Date de fin]]),"",UPPER(TEXT(Tableau3[[#This Row],[Date de fin]],"mmm")))</f>
        <v>AVR</v>
      </c>
      <c r="P213" s="369" t="str">
        <f>IF(ISBLANK(Tableau3[[#This Row],[Date de fin]]),"",UPPER(TEXT(Tableau3[[#This Row],[Date de fin]],"AAAA")))</f>
        <v>2024</v>
      </c>
      <c r="Q213" s="65">
        <f>[2]!tblÉvénements[[#This Row],[Nbr jours]]</f>
        <v>0</v>
      </c>
      <c r="S213" s="49">
        <f>[2]!tblÉvénements[[#This Row],[Secteur]]</f>
        <v>0</v>
      </c>
      <c r="T213" s="49" t="str">
        <f>[2]!tblÉvénements[[#This Row],[Commentaires]]</f>
        <v>Prise de parole</v>
      </c>
    </row>
    <row r="214" spans="2:32" ht="43.5" x14ac:dyDescent="0.3">
      <c r="B214" s="42">
        <f>'2. Termes '!H356</f>
        <v>0</v>
      </c>
      <c r="C214" s="382">
        <f>[2]!tblÉvénements[[#This Row],[Service]]</f>
        <v>0</v>
      </c>
      <c r="D214" s="368" t="str">
        <f>[2]!tblÉvénements[[#This Row],[Nom événement]]</f>
        <v>19e édition des Assises internationales du journalisme et de l'information 
Thématique : « Retrouver le goût de l’Info »</v>
      </c>
      <c r="E214" s="368">
        <f>[2]!tblÉvénements[[#This Row],[Nom association/Sigle]]</f>
        <v>0</v>
      </c>
      <c r="F214" s="368" t="str">
        <f>[2]!tblÉvénements[[#This Row],[Ville]]</f>
        <v>Tours</v>
      </c>
      <c r="G214" s="368" t="str">
        <f>[2]!tblÉvénements[[#This Row],[Lieu]]</f>
        <v xml:space="preserve">Palais des Congrès </v>
      </c>
      <c r="H214" s="368">
        <f>[2]!tblÉvénements[[#This Row],[Nombre de de participants]]</f>
        <v>0</v>
      </c>
      <c r="I214" s="368">
        <f>[2]!tblÉvénements[[#This Row],[Type]]</f>
        <v>0</v>
      </c>
      <c r="J214" s="368" t="str">
        <f>[2]!tblÉvénements[[#This Row],[Présence ]]</f>
        <v>MCH - Atelier P. Parsat</v>
      </c>
      <c r="K214" s="369">
        <f>[2]!tblÉvénements[[#This Row],[Date de début]]</f>
        <v>45410</v>
      </c>
      <c r="L214" s="369" t="str">
        <f>IF(ISBLANK(Tableau3[[#This Row],[Date début ]]),"",UPPER(TEXT(Tableau3[[#This Row],[Date début ]],"mmm")))</f>
        <v>AVR</v>
      </c>
      <c r="M214" s="369" t="str">
        <f>IF(ISBLANK(Tableau3[[#This Row],[Date début ]]),"",UPPER(TEXT(Tableau3[[#This Row],[Date début ]],"AAAA")))</f>
        <v>2024</v>
      </c>
      <c r="N214" s="369">
        <f>[2]!tblÉvénements[[#This Row],[Date de fin]]</f>
        <v>45410</v>
      </c>
      <c r="O214" s="369" t="str">
        <f>IF(ISBLANK(Tableau3[[#This Row],[Date de fin]]),"",UPPER(TEXT(Tableau3[[#This Row],[Date de fin]],"mmm")))</f>
        <v>AVR</v>
      </c>
      <c r="P214" s="369" t="str">
        <f>IF(ISBLANK(Tableau3[[#This Row],[Date de fin]]),"",UPPER(TEXT(Tableau3[[#This Row],[Date de fin]],"AAAA")))</f>
        <v>2024</v>
      </c>
      <c r="Q214" s="65">
        <f>[2]!tblÉvénements[[#This Row],[Nbr jours]]</f>
        <v>0</v>
      </c>
      <c r="R214" s="45"/>
      <c r="S214" s="13" t="str">
        <f>[2]!tblÉvénements[[#This Row],[Secteur]]</f>
        <v>Presse</v>
      </c>
      <c r="T214" s="13" t="str">
        <f>[2]!tblÉvénements[[#This Row],[Commentaires]]</f>
        <v>Visibilité et stand</v>
      </c>
      <c r="U214" s="377"/>
      <c r="V214" s="377"/>
      <c r="W214" s="377"/>
      <c r="X214" s="377"/>
      <c r="Y214" s="378"/>
      <c r="Z214" s="378"/>
      <c r="AA214" s="378"/>
      <c r="AB214" s="378"/>
      <c r="AC214" s="378"/>
      <c r="AD214" s="378"/>
      <c r="AE214" s="378"/>
      <c r="AF214" s="378"/>
    </row>
    <row r="215" spans="2:32" ht="43.5" x14ac:dyDescent="0.3">
      <c r="B215" s="42">
        <f>'2. Termes '!H357</f>
        <v>0</v>
      </c>
      <c r="C215" s="382">
        <f>[2]!tblÉvénements[[#This Row],[Service]]</f>
        <v>0</v>
      </c>
      <c r="D215" s="368" t="str">
        <f>[2]!tblÉvénements[[#This Row],[Nom événement]]</f>
        <v>18e édition des Assises internationales du journalisme et de l'information 
Thématique : « Retrouver le goût de l’Info »</v>
      </c>
      <c r="E215" s="368">
        <f>[2]!tblÉvénements[[#This Row],[Nom association/Sigle]]</f>
        <v>0</v>
      </c>
      <c r="F215" s="368" t="str">
        <f>[2]!tblÉvénements[[#This Row],[Ville]]</f>
        <v>Tours</v>
      </c>
      <c r="G215" s="368" t="str">
        <f>[2]!tblÉvénements[[#This Row],[Lieu]]</f>
        <v xml:space="preserve">Palais des Congrès </v>
      </c>
      <c r="H215" s="368">
        <f>[2]!tblÉvénements[[#This Row],[Nombre de de participants]]</f>
        <v>0</v>
      </c>
      <c r="I215" s="368">
        <f>[2]!tblÉvénements[[#This Row],[Type]]</f>
        <v>0</v>
      </c>
      <c r="J215" s="368" t="str">
        <f>[2]!tblÉvénements[[#This Row],[Présence ]]</f>
        <v>MCH - Atelier P. Parsat</v>
      </c>
      <c r="K215" s="369">
        <f>[2]!tblÉvénements[[#This Row],[Date de début]]</f>
        <v>45409</v>
      </c>
      <c r="L215" s="369" t="str">
        <f>IF(ISBLANK(Tableau3[[#This Row],[Date début ]]),"",UPPER(TEXT(Tableau3[[#This Row],[Date début ]],"mmm")))</f>
        <v>AVR</v>
      </c>
      <c r="M215" s="369" t="str">
        <f>IF(ISBLANK(Tableau3[[#This Row],[Date début ]]),"",UPPER(TEXT(Tableau3[[#This Row],[Date début ]],"AAAA")))</f>
        <v>2024</v>
      </c>
      <c r="N215" s="369">
        <f>[2]!tblÉvénements[[#This Row],[Date de fin]]</f>
        <v>45409</v>
      </c>
      <c r="O215" s="369" t="str">
        <f>IF(ISBLANK(Tableau3[[#This Row],[Date de fin]]),"",UPPER(TEXT(Tableau3[[#This Row],[Date de fin]],"mmm")))</f>
        <v>AVR</v>
      </c>
      <c r="P215" s="369" t="str">
        <f>IF(ISBLANK(Tableau3[[#This Row],[Date de fin]]),"",UPPER(TEXT(Tableau3[[#This Row],[Date de fin]],"AAAA")))</f>
        <v>2024</v>
      </c>
      <c r="Q215" s="65">
        <f>[2]!tblÉvénements[[#This Row],[Nbr jours]]</f>
        <v>0</v>
      </c>
      <c r="R215" s="45"/>
      <c r="S215" s="13" t="str">
        <f>[2]!tblÉvénements[[#This Row],[Secteur]]</f>
        <v>Presse</v>
      </c>
      <c r="T215" s="13" t="str">
        <f>[2]!tblÉvénements[[#This Row],[Commentaires]]</f>
        <v>Visibilité et stand</v>
      </c>
      <c r="U215" s="377"/>
      <c r="V215" s="377"/>
      <c r="W215" s="377"/>
      <c r="X215" s="377"/>
      <c r="Y215" s="378"/>
      <c r="Z215" s="378"/>
      <c r="AA215" s="378"/>
      <c r="AB215" s="378"/>
      <c r="AC215" s="378"/>
      <c r="AD215" s="378"/>
      <c r="AE215" s="378"/>
      <c r="AF215" s="378"/>
    </row>
    <row r="216" spans="2:32" ht="43.5" x14ac:dyDescent="0.3">
      <c r="B216" s="42">
        <f>'2. Termes '!H358</f>
        <v>0</v>
      </c>
      <c r="C216" s="382">
        <f>[2]!tblÉvénements[[#This Row],[Service]]</f>
        <v>0</v>
      </c>
      <c r="D216" s="368" t="str">
        <f>[2]!tblÉvénements[[#This Row],[Nom événement]]</f>
        <v>17e édition des Assises internationales du journalisme et de l'information 
Thématique : « Retrouver le goût de l’Info »</v>
      </c>
      <c r="E216" s="368">
        <f>[2]!tblÉvénements[[#This Row],[Nom association/Sigle]]</f>
        <v>0</v>
      </c>
      <c r="F216" s="368" t="str">
        <f>[2]!tblÉvénements[[#This Row],[Ville]]</f>
        <v>Tours</v>
      </c>
      <c r="G216" s="368" t="str">
        <f>[2]!tblÉvénements[[#This Row],[Lieu]]</f>
        <v xml:space="preserve">Palais des Congrès </v>
      </c>
      <c r="H216" s="368">
        <f>[2]!tblÉvénements[[#This Row],[Nombre de de participants]]</f>
        <v>0</v>
      </c>
      <c r="I216" s="368">
        <f>[2]!tblÉvénements[[#This Row],[Type]]</f>
        <v>0</v>
      </c>
      <c r="J216" s="368" t="str">
        <f>[2]!tblÉvénements[[#This Row],[Présence ]]</f>
        <v>MCH - Atelier P. Parsat</v>
      </c>
      <c r="K216" s="369">
        <f>[2]!tblÉvénements[[#This Row],[Date de début]]</f>
        <v>45408</v>
      </c>
      <c r="L216" s="369" t="str">
        <f>IF(ISBLANK(Tableau3[[#This Row],[Date début ]]),"",UPPER(TEXT(Tableau3[[#This Row],[Date début ]],"mmm")))</f>
        <v>AVR</v>
      </c>
      <c r="M216" s="369" t="str">
        <f>IF(ISBLANK(Tableau3[[#This Row],[Date début ]]),"",UPPER(TEXT(Tableau3[[#This Row],[Date début ]],"AAAA")))</f>
        <v>2024</v>
      </c>
      <c r="N216" s="369">
        <f>[2]!tblÉvénements[[#This Row],[Date de fin]]</f>
        <v>45408</v>
      </c>
      <c r="O216" s="369" t="str">
        <f>IF(ISBLANK(Tableau3[[#This Row],[Date de fin]]),"",UPPER(TEXT(Tableau3[[#This Row],[Date de fin]],"mmm")))</f>
        <v>AVR</v>
      </c>
      <c r="P216" s="369" t="str">
        <f>IF(ISBLANK(Tableau3[[#This Row],[Date de fin]]),"",UPPER(TEXT(Tableau3[[#This Row],[Date de fin]],"AAAA")))</f>
        <v>2024</v>
      </c>
      <c r="Q216" s="65">
        <f>[2]!tblÉvénements[[#This Row],[Nbr jours]]</f>
        <v>0</v>
      </c>
      <c r="R216" s="45"/>
      <c r="S216" s="13" t="str">
        <f>[2]!tblÉvénements[[#This Row],[Secteur]]</f>
        <v>Presse</v>
      </c>
      <c r="T216" s="13" t="str">
        <f>[2]!tblÉvénements[[#This Row],[Commentaires]]</f>
        <v>Visibilité et stand</v>
      </c>
      <c r="U216" s="377"/>
      <c r="V216" s="377"/>
      <c r="W216" s="377"/>
      <c r="X216" s="377"/>
      <c r="Y216" s="378"/>
      <c r="Z216" s="378"/>
      <c r="AA216" s="378"/>
      <c r="AB216" s="378"/>
      <c r="AC216" s="378"/>
      <c r="AD216" s="378"/>
      <c r="AE216" s="378"/>
      <c r="AF216" s="378"/>
    </row>
    <row r="217" spans="2:32" ht="29" x14ac:dyDescent="0.3">
      <c r="B217" s="42">
        <f>'2. Termes '!H359</f>
        <v>0</v>
      </c>
      <c r="C217" s="382">
        <f>[2]!tblÉvénements[[#This Row],[Service]]</f>
        <v>0</v>
      </c>
      <c r="D217" s="368" t="str">
        <f>[2]!tblÉvénements[[#This Row],[Nom événement]]</f>
        <v>Concours Opus Artis</v>
      </c>
      <c r="E217" s="368">
        <f>[2]!tblÉvénements[[#This Row],[Nom association/Sigle]]</f>
        <v>0</v>
      </c>
      <c r="F217" s="368" t="str">
        <f>[2]!tblÉvénements[[#This Row],[Ville]]</f>
        <v xml:space="preserve">Vanves </v>
      </c>
      <c r="G217" s="368" t="str">
        <f>[2]!tblÉvénements[[#This Row],[Lieu]]</f>
        <v>Conservatoire Ode de Vanves</v>
      </c>
      <c r="H217" s="368">
        <f>[2]!tblÉvénements[[#This Row],[Nombre de de participants]]</f>
        <v>0</v>
      </c>
      <c r="I217" s="368">
        <f>[2]!tblÉvénements[[#This Row],[Type]]</f>
        <v>0</v>
      </c>
      <c r="J217" s="368">
        <f>[2]!tblÉvénements[[#This Row],[Présence ]]</f>
        <v>0</v>
      </c>
      <c r="K217" s="369">
        <f>[2]!tblÉvénements[[#This Row],[Date de début]]</f>
        <v>45408</v>
      </c>
      <c r="L217" s="369" t="str">
        <f>IF(ISBLANK(Tableau3[[#This Row],[Date début ]]),"",UPPER(TEXT(Tableau3[[#This Row],[Date début ]],"mmm")))</f>
        <v>AVR</v>
      </c>
      <c r="M217" s="369" t="str">
        <f>IF(ISBLANK(Tableau3[[#This Row],[Date début ]]),"",UPPER(TEXT(Tableau3[[#This Row],[Date début ]],"AAAA")))</f>
        <v>2024</v>
      </c>
      <c r="N217" s="369">
        <f>[2]!tblÉvénements[[#This Row],[Date de fin]]</f>
        <v>45410</v>
      </c>
      <c r="O217" s="369" t="str">
        <f>IF(ISBLANK(Tableau3[[#This Row],[Date de fin]]),"",UPPER(TEXT(Tableau3[[#This Row],[Date de fin]],"mmm")))</f>
        <v>AVR</v>
      </c>
      <c r="P217" s="369" t="str">
        <f>IF(ISBLANK(Tableau3[[#This Row],[Date de fin]]),"",UPPER(TEXT(Tableau3[[#This Row],[Date de fin]],"AAAA")))</f>
        <v>2024</v>
      </c>
      <c r="Q217" s="65">
        <f>[2]!tblÉvénements[[#This Row],[Nbr jours]]</f>
        <v>2</v>
      </c>
      <c r="R217" s="45"/>
      <c r="S217" s="13" t="str">
        <f>[2]!tblÉvénements[[#This Row],[Secteur]]</f>
        <v>Musique</v>
      </c>
      <c r="T217" s="13" t="str">
        <f>[2]!tblÉvénements[[#This Row],[Commentaires]]</f>
        <v>Visibilité et invitations</v>
      </c>
      <c r="U217" s="377"/>
      <c r="V217" s="377"/>
      <c r="W217" s="377"/>
      <c r="X217" s="377"/>
      <c r="Y217" s="378"/>
      <c r="Z217" s="378"/>
      <c r="AA217" s="378"/>
      <c r="AB217" s="378"/>
      <c r="AC217" s="378"/>
      <c r="AD217" s="378"/>
      <c r="AE217" s="378"/>
      <c r="AF217" s="378"/>
    </row>
    <row r="218" spans="2:32" ht="29" x14ac:dyDescent="0.3">
      <c r="B218" s="42">
        <f>'2. Termes '!H360</f>
        <v>0</v>
      </c>
      <c r="C218" s="382" t="str">
        <f>[2]!tblÉvénements[[#This Row],[Service]]</f>
        <v>ACTION_SOCIALE</v>
      </c>
      <c r="D218" s="368" t="str">
        <f>[2]!tblÉvénements[[#This Row],[Nom événement]]</f>
        <v xml:space="preserve">FORUM POUR L'EMPLOI </v>
      </c>
      <c r="E218" s="368">
        <f>[2]!tblÉvénements[[#This Row],[Nom association/Sigle]]</f>
        <v>0</v>
      </c>
      <c r="F218" s="368" t="str">
        <f>[2]!tblÉvénements[[#This Row],[Ville]]</f>
        <v>Paris</v>
      </c>
      <c r="G218" s="368" t="str">
        <f>[2]!tblÉvénements[[#This Row],[Lieu]]</f>
        <v>OPERA PARIS BASTILLE 9H30/13H30</v>
      </c>
      <c r="H218" s="368">
        <f>[2]!tblÉvénements[[#This Row],[Nombre de de participants]]</f>
        <v>0</v>
      </c>
      <c r="I218" s="368">
        <f>[2]!tblÉvénements[[#This Row],[Type]]</f>
        <v>0</v>
      </c>
      <c r="J218" s="368">
        <f>[2]!tblÉvénements[[#This Row],[Présence ]]</f>
        <v>0</v>
      </c>
      <c r="K218" s="369">
        <f>[2]!tblÉvénements[[#This Row],[Date de début]]</f>
        <v>45408</v>
      </c>
      <c r="L218" s="369" t="str">
        <f>IF(ISBLANK(Tableau3[[#This Row],[Date début ]]),"",UPPER(TEXT(Tableau3[[#This Row],[Date début ]],"mmm")))</f>
        <v>AVR</v>
      </c>
      <c r="M218" s="369" t="str">
        <f>IF(ISBLANK(Tableau3[[#This Row],[Date début ]]),"",UPPER(TEXT(Tableau3[[#This Row],[Date début ]],"AAAA")))</f>
        <v>2024</v>
      </c>
      <c r="N218" s="369">
        <f>[2]!tblÉvénements[[#This Row],[Date de fin]]</f>
        <v>45408</v>
      </c>
      <c r="O218" s="369" t="str">
        <f>IF(ISBLANK(Tableau3[[#This Row],[Date de fin]]),"",UPPER(TEXT(Tableau3[[#This Row],[Date de fin]],"mmm")))</f>
        <v>AVR</v>
      </c>
      <c r="P218" s="369" t="str">
        <f>IF(ISBLANK(Tableau3[[#This Row],[Date de fin]]),"",UPPER(TEXT(Tableau3[[#This Row],[Date de fin]],"AAAA")))</f>
        <v>2024</v>
      </c>
      <c r="Q218" s="65">
        <f>[2]!tblÉvénements[[#This Row],[Nbr jours]]</f>
        <v>0</v>
      </c>
      <c r="S218" s="49" t="str">
        <f>[2]!tblÉvénements[[#This Row],[Secteur]]</f>
        <v>Mission handicap</v>
      </c>
      <c r="T218" s="49">
        <f>[2]!tblÉvénements[[#This Row],[Commentaires]]</f>
        <v>0</v>
      </c>
    </row>
    <row r="219" spans="2:32" ht="43.5" x14ac:dyDescent="0.3">
      <c r="B219" s="42">
        <f>'2. Termes '!H361</f>
        <v>0</v>
      </c>
      <c r="C219" s="382">
        <f>[2]!tblÉvénements[[#This Row],[Service]]</f>
        <v>0</v>
      </c>
      <c r="D219" s="368" t="str">
        <f>[2]!tblÉvénements[[#This Row],[Nom événement]]</f>
        <v>16e édition des Assises internationales du journalisme et de l'information 
Thématique : « Retrouver le goût de l’Info »</v>
      </c>
      <c r="E219" s="368">
        <f>[2]!tblÉvénements[[#This Row],[Nom association/Sigle]]</f>
        <v>0</v>
      </c>
      <c r="F219" s="368" t="str">
        <f>[2]!tblÉvénements[[#This Row],[Ville]]</f>
        <v>Tours</v>
      </c>
      <c r="G219" s="368" t="str">
        <f>[2]!tblÉvénements[[#This Row],[Lieu]]</f>
        <v xml:space="preserve">Palais des Congrès </v>
      </c>
      <c r="H219" s="368">
        <f>[2]!tblÉvénements[[#This Row],[Nombre de de participants]]</f>
        <v>0</v>
      </c>
      <c r="I219" s="368">
        <f>[2]!tblÉvénements[[#This Row],[Type]]</f>
        <v>0</v>
      </c>
      <c r="J219" s="368" t="str">
        <f>[2]!tblÉvénements[[#This Row],[Présence ]]</f>
        <v>MCH - Atelier P. Parsat</v>
      </c>
      <c r="K219" s="369">
        <f>[2]!tblÉvénements[[#This Row],[Date de début]]</f>
        <v>45407</v>
      </c>
      <c r="L219" s="369" t="str">
        <f>IF(ISBLANK(Tableau3[[#This Row],[Date début ]]),"",UPPER(TEXT(Tableau3[[#This Row],[Date début ]],"mmm")))</f>
        <v>AVR</v>
      </c>
      <c r="M219" s="369" t="str">
        <f>IF(ISBLANK(Tableau3[[#This Row],[Date début ]]),"",UPPER(TEXT(Tableau3[[#This Row],[Date début ]],"AAAA")))</f>
        <v>2024</v>
      </c>
      <c r="N219" s="369">
        <f>[2]!tblÉvénements[[#This Row],[Date de fin]]</f>
        <v>45407</v>
      </c>
      <c r="O219" s="369" t="str">
        <f>IF(ISBLANK(Tableau3[[#This Row],[Date de fin]]),"",UPPER(TEXT(Tableau3[[#This Row],[Date de fin]],"mmm")))</f>
        <v>AVR</v>
      </c>
      <c r="P219" s="369" t="str">
        <f>IF(ISBLANK(Tableau3[[#This Row],[Date de fin]]),"",UPPER(TEXT(Tableau3[[#This Row],[Date de fin]],"AAAA")))</f>
        <v>2024</v>
      </c>
      <c r="Q219" s="65">
        <f>[2]!tblÉvénements[[#This Row],[Nbr jours]]</f>
        <v>0</v>
      </c>
      <c r="S219" s="49" t="str">
        <f>[2]!tblÉvénements[[#This Row],[Secteur]]</f>
        <v>Presse</v>
      </c>
      <c r="T219" s="49" t="str">
        <f>[2]!tblÉvénements[[#This Row],[Commentaires]]</f>
        <v>Visibilité et stand</v>
      </c>
    </row>
    <row r="220" spans="2:32" ht="29" x14ac:dyDescent="0.3">
      <c r="B220" s="42">
        <f>'2. Termes '!H362</f>
        <v>0</v>
      </c>
      <c r="C220" s="382" t="str">
        <f>[2]!tblÉvénements[[#This Row],[Service]]</f>
        <v>ACTION_SOCIALE</v>
      </c>
      <c r="D220" s="368" t="str">
        <f>[2]!tblÉvénements[[#This Row],[Nom événement]]</f>
        <v>Sensibilisation &amp; préparation à la retraite cible REGIONS</v>
      </c>
      <c r="E220" s="368">
        <f>[2]!tblÉvénements[[#This Row],[Nom association/Sigle]]</f>
        <v>0</v>
      </c>
      <c r="F220" s="368">
        <f>[2]!tblÉvénements[[#This Row],[Ville]]</f>
        <v>0</v>
      </c>
      <c r="G220" s="368" t="str">
        <f>[2]!tblÉvénements[[#This Row],[Lieu]]</f>
        <v>Visio conférence 9h00-13h00</v>
      </c>
      <c r="H220" s="368">
        <f>[2]!tblÉvénements[[#This Row],[Nombre de de participants]]</f>
        <v>0</v>
      </c>
      <c r="I220" s="368">
        <f>[2]!tblÉvénements[[#This Row],[Type]]</f>
        <v>0</v>
      </c>
      <c r="J220" s="368" t="str">
        <f>[2]!tblÉvénements[[#This Row],[Présence ]]</f>
        <v>Miriam Chao</v>
      </c>
      <c r="K220" s="369">
        <f>[2]!tblÉvénements[[#This Row],[Date de début]]</f>
        <v>45407</v>
      </c>
      <c r="L220" s="369" t="str">
        <f>IF(ISBLANK(Tableau3[[#This Row],[Date début ]]),"",UPPER(TEXT(Tableau3[[#This Row],[Date début ]],"mmm")))</f>
        <v>AVR</v>
      </c>
      <c r="M220" s="369" t="str">
        <f>IF(ISBLANK(Tableau3[[#This Row],[Date début ]]),"",UPPER(TEXT(Tableau3[[#This Row],[Date début ]],"AAAA")))</f>
        <v>2024</v>
      </c>
      <c r="N220" s="369">
        <f>[2]!tblÉvénements[[#This Row],[Date de fin]]</f>
        <v>45407</v>
      </c>
      <c r="O220" s="369" t="str">
        <f>IF(ISBLANK(Tableau3[[#This Row],[Date de fin]]),"",UPPER(TEXT(Tableau3[[#This Row],[Date de fin]],"mmm")))</f>
        <v>AVR</v>
      </c>
      <c r="P220" s="369" t="str">
        <f>IF(ISBLANK(Tableau3[[#This Row],[Date de fin]]),"",UPPER(TEXT(Tableau3[[#This Row],[Date de fin]],"AAAA")))</f>
        <v>2024</v>
      </c>
      <c r="Q220" s="65">
        <f>[2]!tblÉvénements[[#This Row],[Nbr jours]]</f>
        <v>0</v>
      </c>
      <c r="R220" s="45"/>
      <c r="S220" s="13" t="str">
        <f>[2]!tblÉvénements[[#This Row],[Secteur]]</f>
        <v>Prévention Médico-Sociale</v>
      </c>
      <c r="T220" s="13" t="str">
        <f>[2]!tblÉvénements[[#This Row],[Commentaires]]</f>
        <v>Newsletters permaments &amp; pigiste/ réseaux sociaux/ thématique semestrielle</v>
      </c>
      <c r="U220" s="377"/>
      <c r="V220" s="377"/>
      <c r="W220" s="377"/>
      <c r="X220" s="377"/>
      <c r="Y220" s="378"/>
      <c r="Z220" s="378"/>
      <c r="AA220" s="378"/>
      <c r="AB220" s="378"/>
      <c r="AC220" s="378"/>
      <c r="AD220" s="378"/>
      <c r="AE220" s="378"/>
      <c r="AF220" s="378"/>
    </row>
    <row r="221" spans="2:32" ht="25" x14ac:dyDescent="0.3">
      <c r="B221" s="42">
        <f>'2. Termes '!H363</f>
        <v>0</v>
      </c>
      <c r="C221" s="382" t="str">
        <f>[2]!tblÉvénements[[#This Row],[Service]]</f>
        <v>ACTION_SOCIALE</v>
      </c>
      <c r="D221" s="368" t="str">
        <f>[2]!tblÉvénements[[#This Row],[Nom événement]]</f>
        <v>Accueil des nouveaux retraités</v>
      </c>
      <c r="E221" s="368">
        <f>[2]!tblÉvénements[[#This Row],[Nom association/Sigle]]</f>
        <v>0</v>
      </c>
      <c r="F221" s="368">
        <f>[2]!tblÉvénements[[#This Row],[Ville]]</f>
        <v>0</v>
      </c>
      <c r="G221" s="368" t="str">
        <f>[2]!tblÉvénements[[#This Row],[Lieu]]</f>
        <v>Paris</v>
      </c>
      <c r="H221" s="368">
        <f>[2]!tblÉvénements[[#This Row],[Nombre de de participants]]</f>
        <v>0</v>
      </c>
      <c r="I221" s="368">
        <f>[2]!tblÉvénements[[#This Row],[Type]]</f>
        <v>0</v>
      </c>
      <c r="J221" s="368" t="str">
        <f>[2]!tblÉvénements[[#This Row],[Présence ]]</f>
        <v>Nora Taieb</v>
      </c>
      <c r="K221" s="369">
        <f>[2]!tblÉvénements[[#This Row],[Date de début]]</f>
        <v>45407</v>
      </c>
      <c r="L221" s="369" t="str">
        <f>IF(ISBLANK(Tableau3[[#This Row],[Date début ]]),"",UPPER(TEXT(Tableau3[[#This Row],[Date début ]],"mmm")))</f>
        <v>AVR</v>
      </c>
      <c r="M221" s="369" t="str">
        <f>IF(ISBLANK(Tableau3[[#This Row],[Date début ]]),"",UPPER(TEXT(Tableau3[[#This Row],[Date début ]],"AAAA")))</f>
        <v>2024</v>
      </c>
      <c r="N221" s="369">
        <f>[2]!tblÉvénements[[#This Row],[Date de fin]]</f>
        <v>45407</v>
      </c>
      <c r="O221" s="369" t="str">
        <f>IF(ISBLANK(Tableau3[[#This Row],[Date de fin]]),"",UPPER(TEXT(Tableau3[[#This Row],[Date de fin]],"mmm")))</f>
        <v>AVR</v>
      </c>
      <c r="P221" s="369" t="str">
        <f>IF(ISBLANK(Tableau3[[#This Row],[Date de fin]]),"",UPPER(TEXT(Tableau3[[#This Row],[Date de fin]],"AAAA")))</f>
        <v>2024</v>
      </c>
      <c r="Q221" s="65">
        <f>[2]!tblÉvénements[[#This Row],[Nbr jours]]</f>
        <v>0</v>
      </c>
      <c r="R221" s="45"/>
      <c r="S221" s="13" t="str">
        <f>[2]!tblÉvénements[[#This Row],[Secteur]]</f>
        <v>Prévention Médico-Sociale</v>
      </c>
      <c r="T221" s="13" t="str">
        <f>[2]!tblÉvénements[[#This Row],[Commentaires]]</f>
        <v>Audiens Attitude / thématique semestrielle/ Newsletters retraités</v>
      </c>
      <c r="U221" s="377"/>
      <c r="V221" s="377"/>
      <c r="W221" s="377"/>
      <c r="X221" s="377"/>
      <c r="Y221" s="378"/>
      <c r="Z221" s="378"/>
      <c r="AA221" s="378"/>
      <c r="AB221" s="378"/>
      <c r="AC221" s="378"/>
      <c r="AD221" s="378"/>
      <c r="AE221" s="378"/>
      <c r="AF221" s="378"/>
    </row>
    <row r="222" spans="2:32" ht="25" x14ac:dyDescent="0.3">
      <c r="B222" s="42">
        <f>'2. Termes '!H364</f>
        <v>0</v>
      </c>
      <c r="C222" s="382" t="str">
        <f>[2]!tblÉvénements[[#This Row],[Service]]</f>
        <v>ACTION_SOCIALE</v>
      </c>
      <c r="D222" s="368" t="str">
        <f>[2]!tblÉvénements[[#This Row],[Nom événement]]</f>
        <v>Méthode Kaizen</v>
      </c>
      <c r="E222" s="368">
        <f>[2]!tblÉvénements[[#This Row],[Nom association/Sigle]]</f>
        <v>0</v>
      </c>
      <c r="F222" s="368" t="str">
        <f>[2]!tblÉvénements[[#This Row],[Ville]]</f>
        <v xml:space="preserve">Vanves </v>
      </c>
      <c r="G222" s="368" t="str">
        <f>[2]!tblÉvénements[[#This Row],[Lieu]]</f>
        <v>Vanves 13h30 - 15h30</v>
      </c>
      <c r="H222" s="368">
        <f>[2]!tblÉvénements[[#This Row],[Nombre de de participants]]</f>
        <v>0</v>
      </c>
      <c r="I222" s="368">
        <f>[2]!tblÉvénements[[#This Row],[Type]]</f>
        <v>0</v>
      </c>
      <c r="J222" s="368" t="str">
        <f>[2]!tblÉvénements[[#This Row],[Présence ]]</f>
        <v>Nora Taieb</v>
      </c>
      <c r="K222" s="369">
        <f>[2]!tblÉvénements[[#This Row],[Date de début]]</f>
        <v>45407</v>
      </c>
      <c r="L222" s="369" t="str">
        <f>IF(ISBLANK(Tableau3[[#This Row],[Date début ]]),"",UPPER(TEXT(Tableau3[[#This Row],[Date début ]],"mmm")))</f>
        <v>AVR</v>
      </c>
      <c r="M222" s="369" t="str">
        <f>IF(ISBLANK(Tableau3[[#This Row],[Date début ]]),"",UPPER(TEXT(Tableau3[[#This Row],[Date début ]],"AAAA")))</f>
        <v>2024</v>
      </c>
      <c r="N222" s="369">
        <f>[2]!tblÉvénements[[#This Row],[Date de fin]]</f>
        <v>45407</v>
      </c>
      <c r="O222" s="369" t="str">
        <f>IF(ISBLANK(Tableau3[[#This Row],[Date de fin]]),"",UPPER(TEXT(Tableau3[[#This Row],[Date de fin]],"mmm")))</f>
        <v>AVR</v>
      </c>
      <c r="P222" s="369" t="str">
        <f>IF(ISBLANK(Tableau3[[#This Row],[Date de fin]]),"",UPPER(TEXT(Tableau3[[#This Row],[Date de fin]],"AAAA")))</f>
        <v>2024</v>
      </c>
      <c r="Q222" s="65">
        <f>[2]!tblÉvénements[[#This Row],[Nbr jours]]</f>
        <v>0</v>
      </c>
      <c r="R222" s="45"/>
      <c r="S222" s="13" t="str">
        <f>[2]!tblÉvénements[[#This Row],[Secteur]]</f>
        <v>Prévention Médico-Sociale</v>
      </c>
      <c r="T222" s="13" t="str">
        <f>[2]!tblÉvénements[[#This Row],[Commentaires]]</f>
        <v>Audiens Attitude / thématique semestrielle/ Newsletters retraités</v>
      </c>
      <c r="U222" s="377"/>
      <c r="V222" s="377"/>
      <c r="W222" s="377"/>
      <c r="X222" s="377"/>
      <c r="Y222" s="378"/>
      <c r="Z222" s="378"/>
      <c r="AA222" s="378"/>
      <c r="AB222" s="378"/>
      <c r="AC222" s="378"/>
      <c r="AD222" s="378"/>
      <c r="AE222" s="378"/>
      <c r="AF222" s="378"/>
    </row>
    <row r="223" spans="2:32" ht="14.5" x14ac:dyDescent="0.3">
      <c r="B223" s="42">
        <f>'2. Termes '!H365</f>
        <v>0</v>
      </c>
      <c r="C223" s="382">
        <f>[2]!tblÉvénements[[#This Row],[Service]]</f>
        <v>0</v>
      </c>
      <c r="D223" s="368" t="str">
        <f>[2]!tblÉvénements[[#This Row],[Nom événement]]</f>
        <v>Inauguration "l'écran d'après" avec SNJV et Sparknews</v>
      </c>
      <c r="E223" s="368">
        <f>[2]!tblÉvénements[[#This Row],[Nom association/Sigle]]</f>
        <v>0</v>
      </c>
      <c r="F223" s="368" t="str">
        <f>[2]!tblÉvénements[[#This Row],[Ville]]</f>
        <v>Vanves</v>
      </c>
      <c r="G223" s="368" t="str">
        <f>[2]!tblÉvénements[[#This Row],[Lieu]]</f>
        <v>dans nos locaux</v>
      </c>
      <c r="H223" s="368">
        <f>[2]!tblÉvénements[[#This Row],[Nombre de de participants]]</f>
        <v>0</v>
      </c>
      <c r="I223" s="368">
        <f>[2]!tblÉvénements[[#This Row],[Type]]</f>
        <v>0</v>
      </c>
      <c r="J223" s="368">
        <f>[2]!tblÉvénements[[#This Row],[Présence ]]</f>
        <v>0</v>
      </c>
      <c r="K223" s="369">
        <f>[2]!tblÉvénements[[#This Row],[Date de début]]</f>
        <v>45406</v>
      </c>
      <c r="L223" s="369" t="str">
        <f>IF(ISBLANK(Tableau3[[#This Row],[Date début ]]),"",UPPER(TEXT(Tableau3[[#This Row],[Date début ]],"mmm")))</f>
        <v>AVR</v>
      </c>
      <c r="M223" s="369" t="str">
        <f>IF(ISBLANK(Tableau3[[#This Row],[Date début ]]),"",UPPER(TEXT(Tableau3[[#This Row],[Date début ]],"AAAA")))</f>
        <v>2024</v>
      </c>
      <c r="N223" s="369">
        <f>[2]!tblÉvénements[[#This Row],[Date de fin]]</f>
        <v>45406</v>
      </c>
      <c r="O223" s="369" t="str">
        <f>IF(ISBLANK(Tableau3[[#This Row],[Date de fin]]),"",UPPER(TEXT(Tableau3[[#This Row],[Date de fin]],"mmm")))</f>
        <v>AVR</v>
      </c>
      <c r="P223" s="369" t="str">
        <f>IF(ISBLANK(Tableau3[[#This Row],[Date de fin]]),"",UPPER(TEXT(Tableau3[[#This Row],[Date de fin]],"AAAA")))</f>
        <v>2024</v>
      </c>
      <c r="Q223" s="65">
        <f>[2]!tblÉvénements[[#This Row],[Nbr jours]]</f>
        <v>0</v>
      </c>
      <c r="S223" s="49" t="str">
        <f>[2]!tblÉvénements[[#This Row],[Secteur]]</f>
        <v>jeu vidéo</v>
      </c>
      <c r="T223" s="49" t="str">
        <f>[2]!tblÉvénements[[#This Row],[Commentaires]]</f>
        <v>Prise de parole table ronde</v>
      </c>
    </row>
    <row r="224" spans="2:32" ht="14.5" x14ac:dyDescent="0.3">
      <c r="B224" s="42">
        <f>'2. Termes '!H366</f>
        <v>0</v>
      </c>
      <c r="C224" s="382" t="str">
        <f>[2]!tblÉvénements[[#This Row],[Service]]</f>
        <v>ACTION_SOCIALE</v>
      </c>
      <c r="D224" s="368" t="str">
        <f>[2]!tblÉvénements[[#This Row],[Nom événement]]</f>
        <v>Représentation pièce de théâtre Old Up + débat</v>
      </c>
      <c r="E224" s="368">
        <f>[2]!tblÉvénements[[#This Row],[Nom association/Sigle]]</f>
        <v>0</v>
      </c>
      <c r="F224" s="368" t="str">
        <f>[2]!tblÉvénements[[#This Row],[Ville]]</f>
        <v>paris</v>
      </c>
      <c r="G224" s="368" t="str">
        <f>[2]!tblÉvénements[[#This Row],[Lieu]]</f>
        <v>Comédie Bastille</v>
      </c>
      <c r="H224" s="368">
        <f>[2]!tblÉvénements[[#This Row],[Nombre de de participants]]</f>
        <v>0</v>
      </c>
      <c r="I224" s="368">
        <f>[2]!tblÉvénements[[#This Row],[Type]]</f>
        <v>0</v>
      </c>
      <c r="J224" s="368" t="str">
        <f>[2]!tblÉvénements[[#This Row],[Présence ]]</f>
        <v>Julien Da Silva</v>
      </c>
      <c r="K224" s="369">
        <f>[2]!tblÉvénements[[#This Row],[Date de début]]</f>
        <v>45406</v>
      </c>
      <c r="L224" s="369" t="str">
        <f>IF(ISBLANK(Tableau3[[#This Row],[Date début ]]),"",UPPER(TEXT(Tableau3[[#This Row],[Date début ]],"mmm")))</f>
        <v>AVR</v>
      </c>
      <c r="M224" s="369" t="str">
        <f>IF(ISBLANK(Tableau3[[#This Row],[Date début ]]),"",UPPER(TEXT(Tableau3[[#This Row],[Date début ]],"AAAA")))</f>
        <v>2024</v>
      </c>
      <c r="N224" s="369">
        <f>[2]!tblÉvénements[[#This Row],[Date de fin]]</f>
        <v>45406</v>
      </c>
      <c r="O224" s="369" t="str">
        <f>IF(ISBLANK(Tableau3[[#This Row],[Date de fin]]),"",UPPER(TEXT(Tableau3[[#This Row],[Date de fin]],"mmm")))</f>
        <v>AVR</v>
      </c>
      <c r="P224" s="369" t="str">
        <f>IF(ISBLANK(Tableau3[[#This Row],[Date de fin]]),"",UPPER(TEXT(Tableau3[[#This Row],[Date de fin]],"AAAA")))</f>
        <v>2024</v>
      </c>
      <c r="Q224" s="65">
        <f>[2]!tblÉvénements[[#This Row],[Nbr jours]]</f>
        <v>0</v>
      </c>
      <c r="S224" s="49" t="str">
        <f>[2]!tblÉvénements[[#This Row],[Secteur]]</f>
        <v>Prévention Médico-Sociale</v>
      </c>
      <c r="T224" s="49" t="str">
        <f>[2]!tblÉvénements[[#This Row],[Commentaires]]</f>
        <v>ABC</v>
      </c>
    </row>
    <row r="225" spans="2:32" ht="29" x14ac:dyDescent="0.3">
      <c r="B225" s="42">
        <f>'2. Termes '!H367</f>
        <v>0</v>
      </c>
      <c r="C225" s="382" t="str">
        <f>[2]!tblÉvénements[[#This Row],[Service]]</f>
        <v>ACTION_SOCIALE</v>
      </c>
      <c r="D225" s="368" t="str">
        <f>[2]!tblÉvénements[[#This Row],[Nom événement]]</f>
        <v>Festival Bourges Table ronde "Foules sentimentales : place aux professionnels de la musique"</v>
      </c>
      <c r="E225" s="368">
        <f>[2]!tblÉvénements[[#This Row],[Nom association/Sigle]]</f>
        <v>0</v>
      </c>
      <c r="F225" s="368">
        <f>[2]!tblÉvénements[[#This Row],[Ville]]</f>
        <v>0</v>
      </c>
      <c r="G225" s="368">
        <f>[2]!tblÉvénements[[#This Row],[Lieu]]</f>
        <v>0</v>
      </c>
      <c r="H225" s="368">
        <f>[2]!tblÉvénements[[#This Row],[Nombre de de participants]]</f>
        <v>0</v>
      </c>
      <c r="I225" s="368">
        <f>[2]!tblÉvénements[[#This Row],[Type]]</f>
        <v>0</v>
      </c>
      <c r="J225" s="368" t="str">
        <f>[2]!tblÉvénements[[#This Row],[Présence ]]</f>
        <v>S.Minski, Sarah Minski</v>
      </c>
      <c r="K225" s="369">
        <f>[2]!tblÉvénements[[#This Row],[Date de début]]</f>
        <v>45406</v>
      </c>
      <c r="L225" s="369" t="str">
        <f>IF(ISBLANK(Tableau3[[#This Row],[Date début ]]),"",UPPER(TEXT(Tableau3[[#This Row],[Date début ]],"mmm")))</f>
        <v>AVR</v>
      </c>
      <c r="M225" s="369" t="str">
        <f>IF(ISBLANK(Tableau3[[#This Row],[Date début ]]),"",UPPER(TEXT(Tableau3[[#This Row],[Date début ]],"AAAA")))</f>
        <v>2024</v>
      </c>
      <c r="N225" s="369">
        <f>[2]!tblÉvénements[[#This Row],[Date de fin]]</f>
        <v>45406</v>
      </c>
      <c r="O225" s="369" t="str">
        <f>IF(ISBLANK(Tableau3[[#This Row],[Date de fin]]),"",UPPER(TEXT(Tableau3[[#This Row],[Date de fin]],"mmm")))</f>
        <v>AVR</v>
      </c>
      <c r="P225" s="369" t="str">
        <f>IF(ISBLANK(Tableau3[[#This Row],[Date de fin]]),"",UPPER(TEXT(Tableau3[[#This Row],[Date de fin]],"AAAA")))</f>
        <v>2024</v>
      </c>
      <c r="Q225" s="65">
        <f>[2]!tblÉvénements[[#This Row],[Nbr jours]]</f>
        <v>0</v>
      </c>
      <c r="S225" s="49" t="str">
        <f>[2]!tblÉvénements[[#This Row],[Secteur]]</f>
        <v>FPS</v>
      </c>
      <c r="T225" s="49">
        <f>[2]!tblÉvénements[[#This Row],[Commentaires]]</f>
        <v>0</v>
      </c>
    </row>
    <row r="226" spans="2:32" ht="29" x14ac:dyDescent="0.3">
      <c r="B226" s="42">
        <f>'2. Termes '!H368</f>
        <v>0</v>
      </c>
      <c r="C226" s="382">
        <f>[2]!tblÉvénements[[#This Row],[Service]]</f>
        <v>0</v>
      </c>
      <c r="D226" s="368" t="str">
        <f>[2]!tblÉvénements[[#This Row],[Nom événement]]</f>
        <v xml:space="preserve">Printemps de Bourges </v>
      </c>
      <c r="E226" s="368">
        <f>[2]!tblÉvénements[[#This Row],[Nom association/Sigle]]</f>
        <v>0</v>
      </c>
      <c r="F226" s="368" t="str">
        <f>[2]!tblÉvénements[[#This Row],[Ville]]</f>
        <v xml:space="preserve">Bourges </v>
      </c>
      <c r="G226" s="368" t="str">
        <f>[2]!tblÉvénements[[#This Row],[Lieu]]</f>
        <v>Espace Professionnels du Quai d'Auron</v>
      </c>
      <c r="H226" s="368">
        <f>[2]!tblÉvénements[[#This Row],[Nombre de de participants]]</f>
        <v>0</v>
      </c>
      <c r="I226" s="368">
        <f>[2]!tblÉvénements[[#This Row],[Type]]</f>
        <v>0</v>
      </c>
      <c r="J226" s="368">
        <f>[2]!tblÉvénements[[#This Row],[Présence ]]</f>
        <v>0</v>
      </c>
      <c r="K226" s="369">
        <f>[2]!tblÉvénements[[#This Row],[Date de début]]</f>
        <v>45405</v>
      </c>
      <c r="L226" s="369" t="str">
        <f>IF(ISBLANK(Tableau3[[#This Row],[Date début ]]),"",UPPER(TEXT(Tableau3[[#This Row],[Date début ]],"mmm")))</f>
        <v>AVR</v>
      </c>
      <c r="M226" s="369" t="str">
        <f>IF(ISBLANK(Tableau3[[#This Row],[Date début ]]),"",UPPER(TEXT(Tableau3[[#This Row],[Date début ]],"AAAA")))</f>
        <v>2024</v>
      </c>
      <c r="N226" s="369">
        <f>[2]!tblÉvénements[[#This Row],[Date de fin]]</f>
        <v>45410</v>
      </c>
      <c r="O226" s="369" t="str">
        <f>IF(ISBLANK(Tableau3[[#This Row],[Date de fin]]),"",UPPER(TEXT(Tableau3[[#This Row],[Date de fin]],"mmm")))</f>
        <v>AVR</v>
      </c>
      <c r="P226" s="369" t="str">
        <f>IF(ISBLANK(Tableau3[[#This Row],[Date de fin]]),"",UPPER(TEXT(Tableau3[[#This Row],[Date de fin]],"AAAA")))</f>
        <v>2024</v>
      </c>
      <c r="Q226" s="65">
        <f>[2]!tblÉvénements[[#This Row],[Nbr jours]]</f>
        <v>5</v>
      </c>
      <c r="R226" s="45"/>
      <c r="S226" s="13" t="str">
        <f>[2]!tblÉvénements[[#This Row],[Secteur]]</f>
        <v>Musique</v>
      </c>
      <c r="T226" s="13" t="str">
        <f>[2]!tblÉvénements[[#This Row],[Commentaires]]</f>
        <v>Visibilité, stand et prise de parole</v>
      </c>
      <c r="U226" s="377"/>
      <c r="V226" s="377"/>
      <c r="W226" s="377"/>
      <c r="X226" s="377"/>
      <c r="Y226" s="378"/>
      <c r="Z226" s="378"/>
      <c r="AA226" s="378"/>
      <c r="AB226" s="378"/>
      <c r="AC226" s="378"/>
      <c r="AD226" s="378"/>
      <c r="AE226" s="378"/>
      <c r="AF226" s="378"/>
    </row>
    <row r="227" spans="2:32" ht="29" x14ac:dyDescent="0.3">
      <c r="B227" s="42">
        <f>'2. Termes '!H369</f>
        <v>0</v>
      </c>
      <c r="C227" s="382" t="str">
        <f>[2]!tblÉvénements[[#This Row],[Service]]</f>
        <v>ACTION_SOCIALE</v>
      </c>
      <c r="D227" s="368" t="str">
        <f>[2]!tblÉvénements[[#This Row],[Nom événement]]</f>
        <v xml:space="preserve">Printemps de Bourges </v>
      </c>
      <c r="E227" s="368">
        <f>[2]!tblÉvénements[[#This Row],[Nom association/Sigle]]</f>
        <v>0</v>
      </c>
      <c r="F227" s="368" t="str">
        <f>[2]!tblÉvénements[[#This Row],[Ville]]</f>
        <v xml:space="preserve">Bourges </v>
      </c>
      <c r="G227" s="368" t="str">
        <f>[2]!tblÉvénements[[#This Row],[Lieu]]</f>
        <v>Espace Professionnels du Quai d'Auron</v>
      </c>
      <c r="H227" s="368">
        <f>[2]!tblÉvénements[[#This Row],[Nombre de de participants]]</f>
        <v>0</v>
      </c>
      <c r="I227" s="368">
        <f>[2]!tblÉvénements[[#This Row],[Type]]</f>
        <v>0</v>
      </c>
      <c r="J227" s="368">
        <f>[2]!tblÉvénements[[#This Row],[Présence ]]</f>
        <v>0</v>
      </c>
      <c r="K227" s="369">
        <f>[2]!tblÉvénements[[#This Row],[Date de début]]</f>
        <v>45405</v>
      </c>
      <c r="L227" s="369" t="str">
        <f>IF(ISBLANK(Tableau3[[#This Row],[Date début ]]),"",UPPER(TEXT(Tableau3[[#This Row],[Date début ]],"mmm")))</f>
        <v>AVR</v>
      </c>
      <c r="M227" s="369" t="str">
        <f>IF(ISBLANK(Tableau3[[#This Row],[Date début ]]),"",UPPER(TEXT(Tableau3[[#This Row],[Date début ]],"AAAA")))</f>
        <v>2024</v>
      </c>
      <c r="N227" s="369">
        <f>[2]!tblÉvénements[[#This Row],[Date de fin]]</f>
        <v>45410</v>
      </c>
      <c r="O227" s="369" t="str">
        <f>IF(ISBLANK(Tableau3[[#This Row],[Date de fin]]),"",UPPER(TEXT(Tableau3[[#This Row],[Date de fin]],"mmm")))</f>
        <v>AVR</v>
      </c>
      <c r="P227" s="369" t="str">
        <f>IF(ISBLANK(Tableau3[[#This Row],[Date de fin]]),"",UPPER(TEXT(Tableau3[[#This Row],[Date de fin]],"AAAA")))</f>
        <v>2024</v>
      </c>
      <c r="Q227" s="65">
        <f>[2]!tblÉvénements[[#This Row],[Nbr jours]]</f>
        <v>0</v>
      </c>
      <c r="S227" s="49">
        <f>[2]!tblÉvénements[[#This Row],[Secteur]]</f>
        <v>0</v>
      </c>
      <c r="T227" s="49" t="str">
        <f>[2]!tblÉvénements[[#This Row],[Commentaires]]</f>
        <v>présence de docs</v>
      </c>
    </row>
    <row r="228" spans="2:32" ht="14.5" x14ac:dyDescent="0.3">
      <c r="B228" s="42">
        <f>'2. Termes '!H370</f>
        <v>0</v>
      </c>
      <c r="C228" s="382" t="str">
        <f>[2]!tblÉvénements[[#This Row],[Service]]</f>
        <v>ACTION_SOCIALE</v>
      </c>
      <c r="D228" s="368" t="str">
        <f>[2]!tblÉvénements[[#This Row],[Nom événement]]</f>
        <v>Ciné-débat – Low-Tech : les bâtisseurs du monde d’après</v>
      </c>
      <c r="E228" s="368">
        <f>[2]!tblÉvénements[[#This Row],[Nom association/Sigle]]</f>
        <v>0</v>
      </c>
      <c r="F228" s="368" t="str">
        <f>[2]!tblÉvénements[[#This Row],[Ville]]</f>
        <v xml:space="preserve">Vanves </v>
      </c>
      <c r="G228" s="368" t="str">
        <f>[2]!tblÉvénements[[#This Row],[Lieu]]</f>
        <v>Vanves 16h00 - 19h00</v>
      </c>
      <c r="H228" s="368">
        <f>[2]!tblÉvénements[[#This Row],[Nombre de de participants]]</f>
        <v>0</v>
      </c>
      <c r="I228" s="368">
        <f>[2]!tblÉvénements[[#This Row],[Type]]</f>
        <v>0</v>
      </c>
      <c r="J228" s="368" t="str">
        <f>[2]!tblÉvénements[[#This Row],[Présence ]]</f>
        <v>Nora Taieb</v>
      </c>
      <c r="K228" s="369">
        <f>[2]!tblÉvénements[[#This Row],[Date de début]]</f>
        <v>45405</v>
      </c>
      <c r="L228" s="369" t="str">
        <f>IF(ISBLANK(Tableau3[[#This Row],[Date début ]]),"",UPPER(TEXT(Tableau3[[#This Row],[Date début ]],"mmm")))</f>
        <v>AVR</v>
      </c>
      <c r="M228" s="369" t="str">
        <f>IF(ISBLANK(Tableau3[[#This Row],[Date début ]]),"",UPPER(TEXT(Tableau3[[#This Row],[Date début ]],"AAAA")))</f>
        <v>2024</v>
      </c>
      <c r="N228" s="369">
        <f>[2]!tblÉvénements[[#This Row],[Date de fin]]</f>
        <v>45405</v>
      </c>
      <c r="O228" s="369" t="str">
        <f>IF(ISBLANK(Tableau3[[#This Row],[Date de fin]]),"",UPPER(TEXT(Tableau3[[#This Row],[Date de fin]],"mmm")))</f>
        <v>AVR</v>
      </c>
      <c r="P228" s="369" t="str">
        <f>IF(ISBLANK(Tableau3[[#This Row],[Date de fin]]),"",UPPER(TEXT(Tableau3[[#This Row],[Date de fin]],"AAAA")))</f>
        <v>2024</v>
      </c>
      <c r="Q228" s="65">
        <f>[2]!tblÉvénements[[#This Row],[Nbr jours]]</f>
        <v>0</v>
      </c>
      <c r="S228" s="49" t="str">
        <f>[2]!tblÉvénements[[#This Row],[Secteur]]</f>
        <v>Prévention Médico-Sociale</v>
      </c>
      <c r="T228" s="49" t="str">
        <f>[2]!tblÉvénements[[#This Row],[Commentaires]]</f>
        <v>Audiens Attitude / thématique semestrielle/ Newsletters retraités</v>
      </c>
    </row>
    <row r="229" spans="2:32" ht="43.5" x14ac:dyDescent="0.3">
      <c r="B229" s="42">
        <f>'2. Termes '!H371</f>
        <v>0</v>
      </c>
      <c r="C229" s="382" t="str">
        <f>[2]!tblÉvénements[[#This Row],[Service]]</f>
        <v>ACTION_SOCIALE</v>
      </c>
      <c r="D229" s="368" t="str">
        <f>[2]!tblÉvénements[[#This Row],[Nom événement]]</f>
        <v>Webconférence : Retraite : l'obtenir à taux plein / Santé : optimiser mes dépenses volet 1 (100 % santé, réseau de soin)</v>
      </c>
      <c r="E229" s="368">
        <f>[2]!tblÉvénements[[#This Row],[Nom association/Sigle]]</f>
        <v>0</v>
      </c>
      <c r="F229" s="368">
        <f>[2]!tblÉvénements[[#This Row],[Ville]]</f>
        <v>0</v>
      </c>
      <c r="G229" s="368" t="str">
        <f>[2]!tblÉvénements[[#This Row],[Lieu]]</f>
        <v>Visio conférences Wébikeo</v>
      </c>
      <c r="H229" s="368">
        <f>[2]!tblÉvénements[[#This Row],[Nombre de de participants]]</f>
        <v>0</v>
      </c>
      <c r="I229" s="368">
        <f>[2]!tblÉvénements[[#This Row],[Type]]</f>
        <v>0</v>
      </c>
      <c r="J229" s="368" t="str">
        <f>[2]!tblÉvénements[[#This Row],[Présence ]]</f>
        <v>F.Ammirati</v>
      </c>
      <c r="K229" s="369">
        <f>[2]!tblÉvénements[[#This Row],[Date de début]]</f>
        <v>45405</v>
      </c>
      <c r="L229" s="369" t="str">
        <f>IF(ISBLANK(Tableau3[[#This Row],[Date début ]]),"",UPPER(TEXT(Tableau3[[#This Row],[Date début ]],"mmm")))</f>
        <v>AVR</v>
      </c>
      <c r="M229" s="369" t="str">
        <f>IF(ISBLANK(Tableau3[[#This Row],[Date début ]]),"",UPPER(TEXT(Tableau3[[#This Row],[Date début ]],"AAAA")))</f>
        <v>2024</v>
      </c>
      <c r="N229" s="369">
        <f>[2]!tblÉvénements[[#This Row],[Date de fin]]</f>
        <v>45405</v>
      </c>
      <c r="O229" s="369" t="str">
        <f>IF(ISBLANK(Tableau3[[#This Row],[Date de fin]]),"",UPPER(TEXT(Tableau3[[#This Row],[Date de fin]],"mmm")))</f>
        <v>AVR</v>
      </c>
      <c r="P229" s="369" t="str">
        <f>IF(ISBLANK(Tableau3[[#This Row],[Date de fin]]),"",UPPER(TEXT(Tableau3[[#This Row],[Date de fin]],"AAAA")))</f>
        <v>2024</v>
      </c>
      <c r="Q229" s="65">
        <f>[2]!tblÉvénements[[#This Row],[Nbr jours]]</f>
        <v>0</v>
      </c>
      <c r="R229" s="45"/>
      <c r="S229" s="13" t="str">
        <f>[2]!tblÉvénements[[#This Row],[Secteur]]</f>
        <v>retraite</v>
      </c>
      <c r="T229" s="13" t="str">
        <f>[2]!tblÉvénements[[#This Row],[Commentaires]]</f>
        <v>Newsletters intermittents</v>
      </c>
      <c r="U229" s="377"/>
      <c r="V229" s="377"/>
      <c r="W229" s="377"/>
      <c r="X229" s="377"/>
      <c r="Y229" s="378"/>
      <c r="Z229" s="378"/>
      <c r="AA229" s="378"/>
      <c r="AB229" s="378"/>
      <c r="AC229" s="378"/>
      <c r="AD229" s="378"/>
      <c r="AE229" s="378"/>
      <c r="AF229" s="378"/>
    </row>
    <row r="230" spans="2:32" ht="29" x14ac:dyDescent="0.3">
      <c r="B230" s="42">
        <f>'2. Termes '!H372</f>
        <v>0</v>
      </c>
      <c r="C230" s="382" t="str">
        <f>[2]!tblÉvénements[[#This Row],[Service]]</f>
        <v>ACTION_SOCIALE</v>
      </c>
      <c r="D230" s="368" t="str">
        <f>[2]!tblÉvénements[[#This Row],[Nom événement]]</f>
        <v xml:space="preserve">Présentation FPS et retraite </v>
      </c>
      <c r="E230" s="368">
        <f>[2]!tblÉvénements[[#This Row],[Nom association/Sigle]]</f>
        <v>0</v>
      </c>
      <c r="F230" s="368">
        <f>[2]!tblÉvénements[[#This Row],[Ville]]</f>
        <v>0</v>
      </c>
      <c r="G230" s="368" t="str">
        <f>[2]!tblÉvénements[[#This Row],[Lieu]]</f>
        <v>France TRAVAIL TECHNICIENS</v>
      </c>
      <c r="H230" s="368">
        <f>[2]!tblÉvénements[[#This Row],[Nombre de de participants]]</f>
        <v>0</v>
      </c>
      <c r="I230" s="368">
        <f>[2]!tblÉvénements[[#This Row],[Type]]</f>
        <v>0</v>
      </c>
      <c r="J230" s="368" t="str">
        <f>[2]!tblÉvénements[[#This Row],[Présence ]]</f>
        <v>Sylvie Hericher</v>
      </c>
      <c r="K230" s="369">
        <f>[2]!tblÉvénements[[#This Row],[Date de début]]</f>
        <v>45405</v>
      </c>
      <c r="L230" s="369" t="str">
        <f>IF(ISBLANK(Tableau3[[#This Row],[Date début ]]),"",UPPER(TEXT(Tableau3[[#This Row],[Date début ]],"mmm")))</f>
        <v>AVR</v>
      </c>
      <c r="M230" s="369" t="str">
        <f>IF(ISBLANK(Tableau3[[#This Row],[Date début ]]),"",UPPER(TEXT(Tableau3[[#This Row],[Date début ]],"AAAA")))</f>
        <v>2024</v>
      </c>
      <c r="N230" s="369">
        <f>[2]!tblÉvénements[[#This Row],[Date de fin]]</f>
        <v>45405</v>
      </c>
      <c r="O230" s="369" t="str">
        <f>IF(ISBLANK(Tableau3[[#This Row],[Date de fin]]),"",UPPER(TEXT(Tableau3[[#This Row],[Date de fin]],"mmm")))</f>
        <v>AVR</v>
      </c>
      <c r="P230" s="369" t="str">
        <f>IF(ISBLANK(Tableau3[[#This Row],[Date de fin]]),"",UPPER(TEXT(Tableau3[[#This Row],[Date de fin]],"AAAA")))</f>
        <v>2024</v>
      </c>
      <c r="Q230" s="65">
        <f>[2]!tblÉvénements[[#This Row],[Nbr jours]]</f>
        <v>0</v>
      </c>
      <c r="S230" s="49" t="str">
        <f>[2]!tblÉvénements[[#This Row],[Secteur]]</f>
        <v>FPS</v>
      </c>
      <c r="T230" s="49" t="str">
        <f>[2]!tblÉvénements[[#This Row],[Commentaires]]</f>
        <v>Communication de Pôle emploi</v>
      </c>
    </row>
    <row r="231" spans="2:32" ht="29" x14ac:dyDescent="0.3">
      <c r="B231" s="42">
        <f>'2. Termes '!H373</f>
        <v>0</v>
      </c>
      <c r="C231" s="382" t="str">
        <f>[2]!tblÉvénements[[#This Row],[Service]]</f>
        <v>ACTION_SOCIALE</v>
      </c>
      <c r="D231" s="368" t="str">
        <f>[2]!tblÉvénements[[#This Row],[Nom événement]]</f>
        <v>Festival Bourges Stands</v>
      </c>
      <c r="E231" s="368">
        <f>[2]!tblÉvénements[[#This Row],[Nom association/Sigle]]</f>
        <v>0</v>
      </c>
      <c r="F231" s="368">
        <f>[2]!tblÉvénements[[#This Row],[Ville]]</f>
        <v>0</v>
      </c>
      <c r="G231" s="368" t="str">
        <f>[2]!tblÉvénements[[#This Row],[Lieu]]</f>
        <v>stand</v>
      </c>
      <c r="H231" s="368">
        <f>[2]!tblÉvénements[[#This Row],[Nombre de de participants]]</f>
        <v>0</v>
      </c>
      <c r="I231" s="368">
        <f>[2]!tblÉvénements[[#This Row],[Type]]</f>
        <v>0</v>
      </c>
      <c r="J231" s="368" t="str">
        <f>[2]!tblÉvénements[[#This Row],[Présence ]]</f>
        <v>Sarah Minski, Sylvie Hericher</v>
      </c>
      <c r="K231" s="369">
        <f>[2]!tblÉvénements[[#This Row],[Date de début]]</f>
        <v>45405</v>
      </c>
      <c r="L231" s="369" t="str">
        <f>IF(ISBLANK(Tableau3[[#This Row],[Date début ]]),"",UPPER(TEXT(Tableau3[[#This Row],[Date début ]],"mmm")))</f>
        <v>AVR</v>
      </c>
      <c r="M231" s="369" t="str">
        <f>IF(ISBLANK(Tableau3[[#This Row],[Date début ]]),"",UPPER(TEXT(Tableau3[[#This Row],[Date début ]],"AAAA")))</f>
        <v>2024</v>
      </c>
      <c r="N231" s="369">
        <f>[2]!tblÉvénements[[#This Row],[Date de fin]]</f>
        <v>45407</v>
      </c>
      <c r="O231" s="369" t="str">
        <f>IF(ISBLANK(Tableau3[[#This Row],[Date de fin]]),"",UPPER(TEXT(Tableau3[[#This Row],[Date de fin]],"mmm")))</f>
        <v>AVR</v>
      </c>
      <c r="P231" s="369" t="str">
        <f>IF(ISBLANK(Tableau3[[#This Row],[Date de fin]]),"",UPPER(TEXT(Tableau3[[#This Row],[Date de fin]],"AAAA")))</f>
        <v>2024</v>
      </c>
      <c r="Q231" s="65">
        <f>[2]!tblÉvénements[[#This Row],[Nbr jours]]</f>
        <v>2</v>
      </c>
      <c r="R231" s="45"/>
      <c r="S231" s="13" t="str">
        <f>[2]!tblÉvénements[[#This Row],[Secteur]]</f>
        <v>FPS</v>
      </c>
      <c r="T231" s="13">
        <f>[2]!tblÉvénements[[#This Row],[Commentaires]]</f>
        <v>0</v>
      </c>
      <c r="U231" s="377"/>
      <c r="V231" s="377"/>
      <c r="W231" s="377"/>
      <c r="X231" s="377"/>
      <c r="Y231" s="378"/>
      <c r="Z231" s="378"/>
      <c r="AA231" s="378"/>
      <c r="AB231" s="378"/>
      <c r="AC231" s="378"/>
      <c r="AD231" s="378"/>
      <c r="AE231" s="378"/>
      <c r="AF231" s="378"/>
    </row>
    <row r="232" spans="2:32" ht="29" x14ac:dyDescent="0.3">
      <c r="B232" s="42">
        <f>'2. Termes '!H374</f>
        <v>0</v>
      </c>
      <c r="C232" s="382" t="str">
        <f>[2]!tblÉvénements[[#This Row],[Service]]</f>
        <v>ACTION_SOCIALE</v>
      </c>
      <c r="D232" s="368" t="str">
        <f>[2]!tblÉvénements[[#This Row],[Nom événement]]</f>
        <v xml:space="preserve">Rencontre professionnelle Ardec "Présentation du fonds de professionnalisation" </v>
      </c>
      <c r="E232" s="368">
        <f>[2]!tblÉvénements[[#This Row],[Nom association/Sigle]]</f>
        <v>0</v>
      </c>
      <c r="F232" s="368">
        <f>[2]!tblÉvénements[[#This Row],[Ville]]</f>
        <v>0</v>
      </c>
      <c r="G232" s="368" t="str">
        <f>[2]!tblÉvénements[[#This Row],[Lieu]]</f>
        <v>webconference</v>
      </c>
      <c r="H232" s="368">
        <f>[2]!tblÉvénements[[#This Row],[Nombre de de participants]]</f>
        <v>0</v>
      </c>
      <c r="I232" s="368">
        <f>[2]!tblÉvénements[[#This Row],[Type]]</f>
        <v>0</v>
      </c>
      <c r="J232" s="368">
        <f>[2]!tblÉvénements[[#This Row],[Présence ]]</f>
        <v>0</v>
      </c>
      <c r="K232" s="369">
        <f>[2]!tblÉvénements[[#This Row],[Date de début]]</f>
        <v>45404</v>
      </c>
      <c r="L232" s="369" t="str">
        <f>IF(ISBLANK(Tableau3[[#This Row],[Date début ]]),"",UPPER(TEXT(Tableau3[[#This Row],[Date début ]],"mmm")))</f>
        <v>AVR</v>
      </c>
      <c r="M232" s="369" t="str">
        <f>IF(ISBLANK(Tableau3[[#This Row],[Date début ]]),"",UPPER(TEXT(Tableau3[[#This Row],[Date début ]],"AAAA")))</f>
        <v>2024</v>
      </c>
      <c r="N232" s="369">
        <f>[2]!tblÉvénements[[#This Row],[Date de fin]]</f>
        <v>45404</v>
      </c>
      <c r="O232" s="369" t="str">
        <f>IF(ISBLANK(Tableau3[[#This Row],[Date de fin]]),"",UPPER(TEXT(Tableau3[[#This Row],[Date de fin]],"mmm")))</f>
        <v>AVR</v>
      </c>
      <c r="P232" s="369" t="str">
        <f>IF(ISBLANK(Tableau3[[#This Row],[Date de fin]]),"",UPPER(TEXT(Tableau3[[#This Row],[Date de fin]],"AAAA")))</f>
        <v>2024</v>
      </c>
      <c r="Q232" s="65">
        <f>[2]!tblÉvénements[[#This Row],[Nbr jours]]</f>
        <v>0</v>
      </c>
      <c r="R232" s="45"/>
      <c r="S232" s="13">
        <f>[2]!tblÉvénements[[#This Row],[Secteur]]</f>
        <v>0</v>
      </c>
      <c r="T232" s="13">
        <f>[2]!tblÉvénements[[#This Row],[Commentaires]]</f>
        <v>0</v>
      </c>
      <c r="U232" s="377"/>
      <c r="V232" s="377"/>
      <c r="W232" s="377"/>
      <c r="X232" s="377"/>
      <c r="Y232" s="378"/>
      <c r="Z232" s="378"/>
      <c r="AA232" s="378"/>
      <c r="AB232" s="378"/>
      <c r="AC232" s="378"/>
      <c r="AD232" s="378"/>
      <c r="AE232" s="378"/>
      <c r="AF232" s="378"/>
    </row>
    <row r="233" spans="2:32" ht="14.5" x14ac:dyDescent="0.3">
      <c r="B233" s="42">
        <f>'2. Termes '!H375</f>
        <v>0</v>
      </c>
      <c r="C233" s="382" t="str">
        <f>[2]!tblÉvénements[[#This Row],[Service]]</f>
        <v>ACTION_SOCIALE</v>
      </c>
      <c r="D233" s="368" t="str">
        <f>[2]!tblÉvénements[[#This Row],[Nom événement]]</f>
        <v>Groupe de parole aidants</v>
      </c>
      <c r="E233" s="368">
        <f>[2]!tblÉvénements[[#This Row],[Nom association/Sigle]]</f>
        <v>0</v>
      </c>
      <c r="F233" s="368">
        <f>[2]!tblÉvénements[[#This Row],[Ville]]</f>
        <v>0</v>
      </c>
      <c r="G233" s="368" t="str">
        <f>[2]!tblÉvénements[[#This Row],[Lieu]]</f>
        <v>Visioconference</v>
      </c>
      <c r="H233" s="368">
        <f>[2]!tblÉvénements[[#This Row],[Nombre de de participants]]</f>
        <v>0</v>
      </c>
      <c r="I233" s="368">
        <f>[2]!tblÉvénements[[#This Row],[Type]]</f>
        <v>0</v>
      </c>
      <c r="J233" s="368">
        <f>[2]!tblÉvénements[[#This Row],[Présence ]]</f>
        <v>0</v>
      </c>
      <c r="K233" s="369">
        <f>[2]!tblÉvénements[[#This Row],[Date de début]]</f>
        <v>45401</v>
      </c>
      <c r="L233" s="369" t="str">
        <f>IF(ISBLANK(Tableau3[[#This Row],[Date début ]]),"",UPPER(TEXT(Tableau3[[#This Row],[Date début ]],"mmm")))</f>
        <v>AVR</v>
      </c>
      <c r="M233" s="369" t="str">
        <f>IF(ISBLANK(Tableau3[[#This Row],[Date début ]]),"",UPPER(TEXT(Tableau3[[#This Row],[Date début ]],"AAAA")))</f>
        <v>2024</v>
      </c>
      <c r="N233" s="369">
        <f>[2]!tblÉvénements[[#This Row],[Date de fin]]</f>
        <v>45407</v>
      </c>
      <c r="O233" s="369" t="str">
        <f>IF(ISBLANK(Tableau3[[#This Row],[Date de fin]]),"",UPPER(TEXT(Tableau3[[#This Row],[Date de fin]],"mmm")))</f>
        <v>AVR</v>
      </c>
      <c r="P233" s="369" t="str">
        <f>IF(ISBLANK(Tableau3[[#This Row],[Date de fin]]),"",UPPER(TEXT(Tableau3[[#This Row],[Date de fin]],"AAAA")))</f>
        <v>2024</v>
      </c>
      <c r="Q233" s="65">
        <f>[2]!tblÉvénements[[#This Row],[Nbr jours]]</f>
        <v>6</v>
      </c>
      <c r="S233" s="49">
        <f>[2]!tblÉvénements[[#This Row],[Secteur]]</f>
        <v>0</v>
      </c>
      <c r="T233" s="49">
        <f>[2]!tblÉvénements[[#This Row],[Commentaires]]</f>
        <v>0</v>
      </c>
    </row>
    <row r="234" spans="2:32" ht="29" x14ac:dyDescent="0.3">
      <c r="B234" s="42">
        <f>'2. Termes '!H376</f>
        <v>0</v>
      </c>
      <c r="C234" s="382" t="str">
        <f>[2]!tblÉvénements[[#This Row],[Service]]</f>
        <v>ACTION_SOCIALE</v>
      </c>
      <c r="D234" s="368" t="str">
        <f>[2]!tblÉvénements[[#This Row],[Nom événement]]</f>
        <v>Réunions d'information d'aide au retour à l'emploi (PACT)</v>
      </c>
      <c r="E234" s="368">
        <f>[2]!tblÉvénements[[#This Row],[Nom association/Sigle]]</f>
        <v>0</v>
      </c>
      <c r="F234" s="368">
        <f>[2]!tblÉvénements[[#This Row],[Ville]]</f>
        <v>0</v>
      </c>
      <c r="G234" s="368" t="str">
        <f>[2]!tblÉvénements[[#This Row],[Lieu]]</f>
        <v>Visio conférence 10h-11h30</v>
      </c>
      <c r="H234" s="368">
        <f>[2]!tblÉvénements[[#This Row],[Nombre de de participants]]</f>
        <v>0</v>
      </c>
      <c r="I234" s="368">
        <f>[2]!tblÉvénements[[#This Row],[Type]]</f>
        <v>0</v>
      </c>
      <c r="J234" s="368" t="str">
        <f>[2]!tblÉvénements[[#This Row],[Présence ]]</f>
        <v>Sandrine Delgrange</v>
      </c>
      <c r="K234" s="369">
        <f>[2]!tblÉvénements[[#This Row],[Date de début]]</f>
        <v>45400</v>
      </c>
      <c r="L234" s="369" t="str">
        <f>IF(ISBLANK(Tableau3[[#This Row],[Date début ]]),"",UPPER(TEXT(Tableau3[[#This Row],[Date début ]],"mmm")))</f>
        <v>AVR</v>
      </c>
      <c r="M234" s="369" t="str">
        <f>IF(ISBLANK(Tableau3[[#This Row],[Date début ]]),"",UPPER(TEXT(Tableau3[[#This Row],[Date début ]],"AAAA")))</f>
        <v>2024</v>
      </c>
      <c r="N234" s="369">
        <f>[2]!tblÉvénements[[#This Row],[Date de fin]]</f>
        <v>45400</v>
      </c>
      <c r="O234" s="369" t="str">
        <f>IF(ISBLANK(Tableau3[[#This Row],[Date de fin]]),"",UPPER(TEXT(Tableau3[[#This Row],[Date de fin]],"mmm")))</f>
        <v>AVR</v>
      </c>
      <c r="P234" s="369" t="str">
        <f>IF(ISBLANK(Tableau3[[#This Row],[Date de fin]]),"",UPPER(TEXT(Tableau3[[#This Row],[Date de fin]],"AAAA")))</f>
        <v>2024</v>
      </c>
      <c r="Q234" s="65">
        <f>[2]!tblÉvénements[[#This Row],[Nbr jours]]</f>
        <v>0</v>
      </c>
      <c r="R234" s="45"/>
      <c r="S234" s="13" t="str">
        <f>[2]!tblÉvénements[[#This Row],[Secteur]]</f>
        <v>Prévention Médico-Sociale</v>
      </c>
      <c r="T234" s="13" t="str">
        <f>[2]!tblÉvénements[[#This Row],[Commentaires]]</f>
        <v>Réseaux sociaux/ thématique semestrielle/ Newsletters permanent</v>
      </c>
      <c r="U234" s="377"/>
      <c r="V234" s="377"/>
      <c r="W234" s="377"/>
      <c r="X234" s="377"/>
      <c r="Y234" s="378"/>
      <c r="Z234" s="378"/>
      <c r="AA234" s="378"/>
      <c r="AB234" s="378"/>
      <c r="AC234" s="378"/>
      <c r="AD234" s="378"/>
      <c r="AE234" s="378"/>
      <c r="AF234" s="378"/>
    </row>
    <row r="235" spans="2:32" ht="14.5" x14ac:dyDescent="0.3">
      <c r="B235" s="42">
        <f>'2. Termes '!H377</f>
        <v>0</v>
      </c>
      <c r="C235" s="382" t="str">
        <f>[2]!tblÉvénements[[#This Row],[Service]]</f>
        <v>ACTION_SOCIALE</v>
      </c>
      <c r="D235" s="368">
        <f>[2]!tblÉvénements[[#This Row],[Nom événement]]</f>
        <v>0</v>
      </c>
      <c r="E235" s="368">
        <f>[2]!tblÉvénements[[#This Row],[Nom association/Sigle]]</f>
        <v>0</v>
      </c>
      <c r="F235" s="368">
        <f>[2]!tblÉvénements[[#This Row],[Ville]]</f>
        <v>0</v>
      </c>
      <c r="G235" s="368">
        <f>[2]!tblÉvénements[[#This Row],[Lieu]]</f>
        <v>0</v>
      </c>
      <c r="H235" s="368">
        <f>[2]!tblÉvénements[[#This Row],[Nombre de de participants]]</f>
        <v>0</v>
      </c>
      <c r="I235" s="368">
        <f>[2]!tblÉvénements[[#This Row],[Type]]</f>
        <v>0</v>
      </c>
      <c r="J235" s="368">
        <f>[2]!tblÉvénements[[#This Row],[Présence ]]</f>
        <v>0</v>
      </c>
      <c r="K235" s="369">
        <f>[2]!tblÉvénements[[#This Row],[Date de début]]</f>
        <v>45398</v>
      </c>
      <c r="L235" s="369" t="str">
        <f>IF(ISBLANK(Tableau3[[#This Row],[Date début ]]),"",UPPER(TEXT(Tableau3[[#This Row],[Date début ]],"mmm")))</f>
        <v>AVR</v>
      </c>
      <c r="M235" s="369" t="str">
        <f>IF(ISBLANK(Tableau3[[#This Row],[Date début ]]),"",UPPER(TEXT(Tableau3[[#This Row],[Date début ]],"AAAA")))</f>
        <v>2024</v>
      </c>
      <c r="N235" s="369">
        <f>[2]!tblÉvénements[[#This Row],[Date de fin]]</f>
        <v>45398</v>
      </c>
      <c r="O235" s="369" t="str">
        <f>IF(ISBLANK(Tableau3[[#This Row],[Date de fin]]),"",UPPER(TEXT(Tableau3[[#This Row],[Date de fin]],"mmm")))</f>
        <v>AVR</v>
      </c>
      <c r="P235" s="369" t="str">
        <f>IF(ISBLANK(Tableau3[[#This Row],[Date de fin]]),"",UPPER(TEXT(Tableau3[[#This Row],[Date de fin]],"AAAA")))</f>
        <v>2024</v>
      </c>
      <c r="Q235" s="65">
        <f>[2]!tblÉvénements[[#This Row],[Nbr jours]]</f>
        <v>0</v>
      </c>
      <c r="R235" s="45"/>
      <c r="S235" s="13">
        <f>[2]!tblÉvénements[[#This Row],[Secteur]]</f>
        <v>0</v>
      </c>
      <c r="T235" s="13">
        <f>[2]!tblÉvénements[[#This Row],[Commentaires]]</f>
        <v>0</v>
      </c>
      <c r="U235" s="377"/>
      <c r="V235" s="377"/>
      <c r="W235" s="377"/>
      <c r="X235" s="377"/>
      <c r="Y235" s="378"/>
      <c r="Z235" s="378"/>
      <c r="AA235" s="378"/>
      <c r="AB235" s="378"/>
      <c r="AC235" s="378"/>
      <c r="AD235" s="378"/>
      <c r="AE235" s="378"/>
      <c r="AF235" s="378"/>
    </row>
    <row r="236" spans="2:32" ht="14.5" x14ac:dyDescent="0.3">
      <c r="B236" s="42">
        <f>'2. Termes '!H378</f>
        <v>0</v>
      </c>
      <c r="C236" s="382" t="str">
        <f>[2]!tblÉvénements[[#This Row],[Service]]</f>
        <v>ACTION_SOCIALE</v>
      </c>
      <c r="D236" s="368" t="str">
        <f>[2]!tblÉvénements[[#This Row],[Nom événement]]</f>
        <v xml:space="preserve">Le mAMA Festival </v>
      </c>
      <c r="E236" s="368">
        <f>[2]!tblÉvénements[[#This Row],[Nom association/Sigle]]</f>
        <v>0</v>
      </c>
      <c r="F236" s="368">
        <f>[2]!tblÉvénements[[#This Row],[Ville]]</f>
        <v>0</v>
      </c>
      <c r="G236" s="368">
        <f>[2]!tblÉvénements[[#This Row],[Lieu]]</f>
        <v>0</v>
      </c>
      <c r="H236" s="368">
        <f>[2]!tblÉvénements[[#This Row],[Nombre de de participants]]</f>
        <v>0</v>
      </c>
      <c r="I236" s="368">
        <f>[2]!tblÉvénements[[#This Row],[Type]]</f>
        <v>0</v>
      </c>
      <c r="J236" s="368">
        <f>[2]!tblÉvénements[[#This Row],[Présence ]]</f>
        <v>0</v>
      </c>
      <c r="K236" s="369">
        <f>[2]!tblÉvénements[[#This Row],[Date de début]]</f>
        <v>45398</v>
      </c>
      <c r="L236" s="369" t="str">
        <f>IF(ISBLANK(Tableau3[[#This Row],[Date début ]]),"",UPPER(TEXT(Tableau3[[#This Row],[Date début ]],"mmm")))</f>
        <v>AVR</v>
      </c>
      <c r="M236" s="369" t="str">
        <f>IF(ISBLANK(Tableau3[[#This Row],[Date début ]]),"",UPPER(TEXT(Tableau3[[#This Row],[Date début ]],"AAAA")))</f>
        <v>2024</v>
      </c>
      <c r="N236" s="369">
        <f>[2]!tblÉvénements[[#This Row],[Date de fin]]</f>
        <v>45400</v>
      </c>
      <c r="O236" s="369" t="str">
        <f>IF(ISBLANK(Tableau3[[#This Row],[Date de fin]]),"",UPPER(TEXT(Tableau3[[#This Row],[Date de fin]],"mmm")))</f>
        <v>AVR</v>
      </c>
      <c r="P236" s="369" t="str">
        <f>IF(ISBLANK(Tableau3[[#This Row],[Date de fin]]),"",UPPER(TEXT(Tableau3[[#This Row],[Date de fin]],"AAAA")))</f>
        <v>2024</v>
      </c>
      <c r="Q236" s="65">
        <f>[2]!tblÉvénements[[#This Row],[Nbr jours]]</f>
        <v>0</v>
      </c>
      <c r="R236" s="45"/>
      <c r="S236" s="13">
        <f>[2]!tblÉvénements[[#This Row],[Secteur]]</f>
        <v>0</v>
      </c>
      <c r="T236" s="13" t="str">
        <f>[2]!tblÉvénements[[#This Row],[Commentaires]]</f>
        <v>stand et prise de parole</v>
      </c>
      <c r="U236" s="377"/>
      <c r="V236" s="377"/>
      <c r="W236" s="377"/>
      <c r="X236" s="377"/>
      <c r="Y236" s="378"/>
      <c r="Z236" s="378"/>
      <c r="AA236" s="378"/>
      <c r="AB236" s="378"/>
      <c r="AC236" s="378"/>
      <c r="AD236" s="378"/>
      <c r="AE236" s="378"/>
      <c r="AF236" s="378"/>
    </row>
    <row r="237" spans="2:32" ht="14.5" x14ac:dyDescent="0.3">
      <c r="B237" s="42">
        <f>'2. Termes '!H379</f>
        <v>0</v>
      </c>
      <c r="C237" s="382">
        <f>[2]!tblÉvénements[[#This Row],[Service]]</f>
        <v>0</v>
      </c>
      <c r="D237" s="368" t="str">
        <f>[2]!tblÉvénements[[#This Row],[Nom événement]]</f>
        <v>Festival National du film d'animation</v>
      </c>
      <c r="E237" s="368">
        <f>[2]!tblÉvénements[[#This Row],[Nom association/Sigle]]</f>
        <v>0</v>
      </c>
      <c r="F237" s="368" t="str">
        <f>[2]!tblÉvénements[[#This Row],[Ville]]</f>
        <v>Rennes</v>
      </c>
      <c r="G237" s="368">
        <f>[2]!tblÉvénements[[#This Row],[Lieu]]</f>
        <v>0</v>
      </c>
      <c r="H237" s="368">
        <f>[2]!tblÉvénements[[#This Row],[Nombre de de participants]]</f>
        <v>0</v>
      </c>
      <c r="I237" s="368">
        <f>[2]!tblÉvénements[[#This Row],[Type]]</f>
        <v>0</v>
      </c>
      <c r="J237" s="368">
        <f>[2]!tblÉvénements[[#This Row],[Présence ]]</f>
        <v>0</v>
      </c>
      <c r="K237" s="369">
        <f>[2]!tblÉvénements[[#This Row],[Date de début]]</f>
        <v>45397</v>
      </c>
      <c r="L237" s="369" t="str">
        <f>IF(ISBLANK(Tableau3[[#This Row],[Date début ]]),"",UPPER(TEXT(Tableau3[[#This Row],[Date début ]],"mmm")))</f>
        <v>AVR</v>
      </c>
      <c r="M237" s="369" t="str">
        <f>IF(ISBLANK(Tableau3[[#This Row],[Date début ]]),"",UPPER(TEXT(Tableau3[[#This Row],[Date début ]],"AAAA")))</f>
        <v>2024</v>
      </c>
      <c r="N237" s="369">
        <f>[2]!tblÉvénements[[#This Row],[Date de fin]]</f>
        <v>45398</v>
      </c>
      <c r="O237" s="369" t="str">
        <f>IF(ISBLANK(Tableau3[[#This Row],[Date de fin]]),"",UPPER(TEXT(Tableau3[[#This Row],[Date de fin]],"mmm")))</f>
        <v>AVR</v>
      </c>
      <c r="P237" s="369" t="str">
        <f>IF(ISBLANK(Tableau3[[#This Row],[Date de fin]]),"",UPPER(TEXT(Tableau3[[#This Row],[Date de fin]],"AAAA")))</f>
        <v>2024</v>
      </c>
      <c r="Q237" s="65">
        <f>[2]!tblÉvénements[[#This Row],[Nbr jours]]</f>
        <v>1</v>
      </c>
      <c r="R237" s="45"/>
      <c r="S237" s="13" t="str">
        <f>[2]!tblÉvénements[[#This Row],[Secteur]]</f>
        <v>Audiovisuel</v>
      </c>
      <c r="T237" s="13" t="str">
        <f>[2]!tblÉvénements[[#This Row],[Commentaires]]</f>
        <v>Visibilité, stand et prise de parole</v>
      </c>
      <c r="U237" s="377"/>
      <c r="V237" s="377"/>
      <c r="W237" s="377"/>
      <c r="X237" s="377"/>
      <c r="Y237" s="378"/>
      <c r="Z237" s="378"/>
      <c r="AA237" s="378"/>
      <c r="AB237" s="378"/>
      <c r="AC237" s="378"/>
      <c r="AD237" s="378"/>
      <c r="AE237" s="378"/>
      <c r="AF237" s="378"/>
    </row>
    <row r="238" spans="2:32" ht="25" x14ac:dyDescent="0.3">
      <c r="B238" s="42">
        <f>'2. Termes '!H380</f>
        <v>0</v>
      </c>
      <c r="C238" s="382" t="str">
        <f>[2]!tblÉvénements[[#This Row],[Service]]</f>
        <v>ACTION_SOCIALE</v>
      </c>
      <c r="D238" s="368" t="str">
        <f>[2]!tblÉvénements[[#This Row],[Nom événement]]</f>
        <v>Assemblée générale du SNELAC, Parc Astérix</v>
      </c>
      <c r="E238" s="368">
        <f>[2]!tblÉvénements[[#This Row],[Nom association/Sigle]]</f>
        <v>0</v>
      </c>
      <c r="F238" s="368">
        <f>[2]!tblÉvénements[[#This Row],[Ville]]</f>
        <v>0</v>
      </c>
      <c r="G238" s="368" t="str">
        <f>[2]!tblÉvénements[[#This Row],[Lieu]]</f>
        <v>Parc Astérix</v>
      </c>
      <c r="H238" s="368">
        <f>[2]!tblÉvénements[[#This Row],[Nombre de de participants]]</f>
        <v>0</v>
      </c>
      <c r="I238" s="368">
        <f>[2]!tblÉvénements[[#This Row],[Type]]</f>
        <v>0</v>
      </c>
      <c r="J238" s="368">
        <f>[2]!tblÉvénements[[#This Row],[Présence ]]</f>
        <v>0</v>
      </c>
      <c r="K238" s="369">
        <f>[2]!tblÉvénements[[#This Row],[Date de début]]</f>
        <v>45396</v>
      </c>
      <c r="L238" s="369" t="str">
        <f>IF(ISBLANK(Tableau3[[#This Row],[Date début ]]),"",UPPER(TEXT(Tableau3[[#This Row],[Date début ]],"mmm")))</f>
        <v>AVR</v>
      </c>
      <c r="M238" s="369" t="str">
        <f>IF(ISBLANK(Tableau3[[#This Row],[Date début ]]),"",UPPER(TEXT(Tableau3[[#This Row],[Date début ]],"AAAA")))</f>
        <v>2024</v>
      </c>
      <c r="N238" s="369">
        <f>[2]!tblÉvénements[[#This Row],[Date de fin]]</f>
        <v>45398</v>
      </c>
      <c r="O238" s="369" t="str">
        <f>IF(ISBLANK(Tableau3[[#This Row],[Date de fin]]),"",UPPER(TEXT(Tableau3[[#This Row],[Date de fin]],"mmm")))</f>
        <v>AVR</v>
      </c>
      <c r="P238" s="369" t="str">
        <f>IF(ISBLANK(Tableau3[[#This Row],[Date de fin]]),"",UPPER(TEXT(Tableau3[[#This Row],[Date de fin]],"AAAA")))</f>
        <v>2024</v>
      </c>
      <c r="Q238" s="65">
        <f>[2]!tblÉvénements[[#This Row],[Nbr jours]]</f>
        <v>0</v>
      </c>
      <c r="R238" s="45"/>
      <c r="S238" s="13">
        <f>[2]!tblÉvénements[[#This Row],[Secteur]]</f>
        <v>0</v>
      </c>
      <c r="T238" s="13" t="str">
        <f>[2]!tblÉvénements[[#This Row],[Commentaires]]</f>
        <v>Présence de docs + kakémonos + prise de parole du groupe Audiens</v>
      </c>
      <c r="U238" s="377"/>
      <c r="V238" s="377"/>
      <c r="W238" s="377"/>
      <c r="X238" s="377"/>
      <c r="Y238" s="378"/>
      <c r="Z238" s="378"/>
      <c r="AA238" s="378"/>
      <c r="AB238" s="378"/>
      <c r="AC238" s="378"/>
      <c r="AD238" s="378"/>
      <c r="AE238" s="378"/>
      <c r="AF238" s="378"/>
    </row>
    <row r="239" spans="2:32" ht="112.5" x14ac:dyDescent="0.3">
      <c r="B239" s="42">
        <f>'2. Termes '!H381</f>
        <v>0</v>
      </c>
      <c r="C239" s="382" t="str">
        <f>[2]!tblÉvénements[[#This Row],[Service]]</f>
        <v>ACTION_SOCIALE</v>
      </c>
      <c r="D239" s="368" t="str">
        <f>[2]!tblÉvénements[[#This Row],[Nom événement]]</f>
        <v xml:space="preserve">Festival de Cannes </v>
      </c>
      <c r="E239" s="368">
        <f>[2]!tblÉvénements[[#This Row],[Nom association/Sigle]]</f>
        <v>0</v>
      </c>
      <c r="F239" s="368" t="str">
        <f>[2]!tblÉvénements[[#This Row],[Ville]]</f>
        <v>CANNES</v>
      </c>
      <c r="G239" s="368" t="str">
        <f>[2]!tblÉvénements[[#This Row],[Lieu]]</f>
        <v>Cannes</v>
      </c>
      <c r="H239" s="368">
        <f>[2]!tblÉvénements[[#This Row],[Nombre de de participants]]</f>
        <v>0</v>
      </c>
      <c r="I239" s="368">
        <f>[2]!tblÉvénements[[#This Row],[Type]]</f>
        <v>0</v>
      </c>
      <c r="J239" s="368">
        <f>[2]!tblÉvénements[[#This Row],[Présence ]]</f>
        <v>0</v>
      </c>
      <c r="K239" s="369">
        <f>[2]!tblÉvénements[[#This Row],[Date de début]]</f>
        <v>45396</v>
      </c>
      <c r="L239" s="369" t="str">
        <f>IF(ISBLANK(Tableau3[[#This Row],[Date début ]]),"",UPPER(TEXT(Tableau3[[#This Row],[Date début ]],"mmm")))</f>
        <v>AVR</v>
      </c>
      <c r="M239" s="369" t="str">
        <f>IF(ISBLANK(Tableau3[[#This Row],[Date début ]]),"",UPPER(TEXT(Tableau3[[#This Row],[Date début ]],"AAAA")))</f>
        <v>2024</v>
      </c>
      <c r="N239" s="369">
        <f>[2]!tblÉvénements[[#This Row],[Date de fin]]</f>
        <v>45407</v>
      </c>
      <c r="O239" s="369" t="str">
        <f>IF(ISBLANK(Tableau3[[#This Row],[Date de fin]]),"",UPPER(TEXT(Tableau3[[#This Row],[Date de fin]],"mmm")))</f>
        <v>AVR</v>
      </c>
      <c r="P239" s="369" t="str">
        <f>IF(ISBLANK(Tableau3[[#This Row],[Date de fin]]),"",UPPER(TEXT(Tableau3[[#This Row],[Date de fin]],"AAAA")))</f>
        <v>2024</v>
      </c>
      <c r="Q239" s="65">
        <f>[2]!tblÉvénements[[#This Row],[Nbr jours]]</f>
        <v>0</v>
      </c>
      <c r="R239" s="45"/>
      <c r="S239" s="13">
        <f>[2]!tblÉvénements[[#This Row],[Secteur]]</f>
        <v>0</v>
      </c>
      <c r="T239" s="13" t="str">
        <f>[2]!tblÉvénements[[#This Row],[Commentaires]]</f>
        <v xml:space="preserve">Une table-ronde intitulée « VHSS : de nouveaux engagements en 2024 » + organisation du déjeuner autour de la cellule + Frédéric Olivennes, était présent lors
de la signature de deux avenants à la convention collective visant la prévention des VHSS et
encadrant les conditions d’engagement des mineurs 
</v>
      </c>
      <c r="U239" s="377"/>
      <c r="V239" s="377"/>
      <c r="W239" s="377"/>
      <c r="X239" s="377"/>
      <c r="Y239" s="378"/>
      <c r="Z239" s="378"/>
      <c r="AA239" s="378"/>
      <c r="AB239" s="378"/>
      <c r="AC239" s="378"/>
      <c r="AD239" s="378"/>
      <c r="AE239" s="378"/>
      <c r="AF239" s="378"/>
    </row>
    <row r="240" spans="2:32" ht="29" x14ac:dyDescent="0.3">
      <c r="B240" s="42">
        <f>'2. Termes '!H382</f>
        <v>0</v>
      </c>
      <c r="C240" s="382">
        <f>[2]!tblÉvénements[[#This Row],[Service]]</f>
        <v>0</v>
      </c>
      <c r="D240" s="368" t="str">
        <f>[2]!tblÉvénements[[#This Row],[Nom événement]]</f>
        <v xml:space="preserve">Festival du Livre de Paris </v>
      </c>
      <c r="E240" s="368">
        <f>[2]!tblÉvénements[[#This Row],[Nom association/Sigle]]</f>
        <v>0</v>
      </c>
      <c r="F240" s="368" t="str">
        <f>[2]!tblÉvénements[[#This Row],[Ville]]</f>
        <v xml:space="preserve">Paris </v>
      </c>
      <c r="G240" s="368" t="str">
        <f>[2]!tblÉvénements[[#This Row],[Lieu]]</f>
        <v xml:space="preserve">Grand Palais Éphémère </v>
      </c>
      <c r="H240" s="368">
        <f>[2]!tblÉvénements[[#This Row],[Nombre de de participants]]</f>
        <v>0</v>
      </c>
      <c r="I240" s="368">
        <f>[2]!tblÉvénements[[#This Row],[Type]]</f>
        <v>0</v>
      </c>
      <c r="J240" s="368">
        <f>[2]!tblÉvénements[[#This Row],[Présence ]]</f>
        <v>0</v>
      </c>
      <c r="K240" s="369">
        <f>[2]!tblÉvénements[[#This Row],[Date de début]]</f>
        <v>45394</v>
      </c>
      <c r="L240" s="369" t="str">
        <f>IF(ISBLANK(Tableau3[[#This Row],[Date début ]]),"",UPPER(TEXT(Tableau3[[#This Row],[Date début ]],"mmm")))</f>
        <v>AVR</v>
      </c>
      <c r="M240" s="369" t="str">
        <f>IF(ISBLANK(Tableau3[[#This Row],[Date début ]]),"",UPPER(TEXT(Tableau3[[#This Row],[Date début ]],"AAAA")))</f>
        <v>2024</v>
      </c>
      <c r="N240" s="369">
        <f>[2]!tblÉvénements[[#This Row],[Date de fin]]</f>
        <v>45396</v>
      </c>
      <c r="O240" s="369" t="str">
        <f>IF(ISBLANK(Tableau3[[#This Row],[Date de fin]]),"",UPPER(TEXT(Tableau3[[#This Row],[Date de fin]],"mmm")))</f>
        <v>AVR</v>
      </c>
      <c r="P240" s="369" t="str">
        <f>IF(ISBLANK(Tableau3[[#This Row],[Date de fin]]),"",UPPER(TEXT(Tableau3[[#This Row],[Date de fin]],"AAAA")))</f>
        <v>2024</v>
      </c>
      <c r="Q240" s="65">
        <f>[2]!tblÉvénements[[#This Row],[Nbr jours]]</f>
        <v>2</v>
      </c>
      <c r="S240" s="49" t="str">
        <f>[2]!tblÉvénements[[#This Row],[Secteur]]</f>
        <v>Autre</v>
      </c>
      <c r="T240" s="49">
        <f>[2]!tblÉvénements[[#This Row],[Commentaires]]</f>
        <v>0</v>
      </c>
    </row>
    <row r="241" spans="2:32" ht="14.5" x14ac:dyDescent="0.3">
      <c r="B241" s="42">
        <f>'2. Termes '!H383</f>
        <v>0</v>
      </c>
      <c r="C241" s="382">
        <f>[2]!tblÉvénements[[#This Row],[Service]]</f>
        <v>0</v>
      </c>
      <c r="D241" s="368" t="str">
        <f>[2]!tblÉvénements[[#This Row],[Nom événement]]</f>
        <v xml:space="preserve">Matinée des professionnels Festival du Livre de Paris </v>
      </c>
      <c r="E241" s="368">
        <f>[2]!tblÉvénements[[#This Row],[Nom association/Sigle]]</f>
        <v>0</v>
      </c>
      <c r="F241" s="368">
        <f>[2]!tblÉvénements[[#This Row],[Ville]]</f>
        <v>0</v>
      </c>
      <c r="G241" s="368">
        <f>[2]!tblÉvénements[[#This Row],[Lieu]]</f>
        <v>0</v>
      </c>
      <c r="H241" s="368">
        <f>[2]!tblÉvénements[[#This Row],[Nombre de de participants]]</f>
        <v>0</v>
      </c>
      <c r="I241" s="368">
        <f>[2]!tblÉvénements[[#This Row],[Type]]</f>
        <v>0</v>
      </c>
      <c r="J241" s="368">
        <f>[2]!tblÉvénements[[#This Row],[Présence ]]</f>
        <v>0</v>
      </c>
      <c r="K241" s="369">
        <f>[2]!tblÉvénements[[#This Row],[Date de début]]</f>
        <v>45394</v>
      </c>
      <c r="L241" s="369" t="str">
        <f>IF(ISBLANK(Tableau3[[#This Row],[Date début ]]),"",UPPER(TEXT(Tableau3[[#This Row],[Date début ]],"mmm")))</f>
        <v>AVR</v>
      </c>
      <c r="M241" s="369" t="str">
        <f>IF(ISBLANK(Tableau3[[#This Row],[Date début ]]),"",UPPER(TEXT(Tableau3[[#This Row],[Date début ]],"AAAA")))</f>
        <v>2024</v>
      </c>
      <c r="N241" s="369">
        <f>[2]!tblÉvénements[[#This Row],[Date de fin]]</f>
        <v>45394</v>
      </c>
      <c r="O241" s="369" t="str">
        <f>IF(ISBLANK(Tableau3[[#This Row],[Date de fin]]),"",UPPER(TEXT(Tableau3[[#This Row],[Date de fin]],"mmm")))</f>
        <v>AVR</v>
      </c>
      <c r="P241" s="369" t="str">
        <f>IF(ISBLANK(Tableau3[[#This Row],[Date de fin]]),"",UPPER(TEXT(Tableau3[[#This Row],[Date de fin]],"AAAA")))</f>
        <v>2024</v>
      </c>
      <c r="Q241" s="65">
        <f>[2]!tblÉvénements[[#This Row],[Nbr jours]]</f>
        <v>0</v>
      </c>
      <c r="S241" s="49">
        <f>[2]!tblÉvénements[[#This Row],[Secteur]]</f>
        <v>0</v>
      </c>
      <c r="T241" s="49">
        <f>[2]!tblÉvénements[[#This Row],[Commentaires]]</f>
        <v>0</v>
      </c>
    </row>
    <row r="242" spans="2:32" ht="29" x14ac:dyDescent="0.3">
      <c r="B242" s="42">
        <f>'2. Termes '!H384</f>
        <v>0</v>
      </c>
      <c r="C242" s="382" t="str">
        <f>[2]!tblÉvénements[[#This Row],[Service]]</f>
        <v>ACTION_SOCIALE</v>
      </c>
      <c r="D242" s="368" t="str">
        <f>[2]!tblÉvénements[[#This Row],[Nom événement]]</f>
        <v xml:space="preserve">Festival du Livre de Paris </v>
      </c>
      <c r="E242" s="368">
        <f>[2]!tblÉvénements[[#This Row],[Nom association/Sigle]]</f>
        <v>0</v>
      </c>
      <c r="F242" s="368" t="str">
        <f>[2]!tblÉvénements[[#This Row],[Ville]]</f>
        <v>PARIS</v>
      </c>
      <c r="G242" s="368" t="str">
        <f>[2]!tblÉvénements[[#This Row],[Lieu]]</f>
        <v>Grand Palais Ephemère</v>
      </c>
      <c r="H242" s="368">
        <f>[2]!tblÉvénements[[#This Row],[Nombre de de participants]]</f>
        <v>0</v>
      </c>
      <c r="I242" s="368">
        <f>[2]!tblÉvénements[[#This Row],[Type]]</f>
        <v>0</v>
      </c>
      <c r="J242" s="368">
        <f>[2]!tblÉvénements[[#This Row],[Présence ]]</f>
        <v>0</v>
      </c>
      <c r="K242" s="369">
        <f>[2]!tblÉvénements[[#This Row],[Date de début]]</f>
        <v>45394</v>
      </c>
      <c r="L242" s="369" t="str">
        <f>IF(ISBLANK(Tableau3[[#This Row],[Date début ]]),"",UPPER(TEXT(Tableau3[[#This Row],[Date début ]],"mmm")))</f>
        <v>AVR</v>
      </c>
      <c r="M242" s="369" t="str">
        <f>IF(ISBLANK(Tableau3[[#This Row],[Date début ]]),"",UPPER(TEXT(Tableau3[[#This Row],[Date début ]],"AAAA")))</f>
        <v>2024</v>
      </c>
      <c r="N242" s="369">
        <f>[2]!tblÉvénements[[#This Row],[Date de fin]]</f>
        <v>45396</v>
      </c>
      <c r="O242" s="369" t="str">
        <f>IF(ISBLANK(Tableau3[[#This Row],[Date de fin]]),"",UPPER(TEXT(Tableau3[[#This Row],[Date de fin]],"mmm")))</f>
        <v>AVR</v>
      </c>
      <c r="P242" s="369" t="str">
        <f>IF(ISBLANK(Tableau3[[#This Row],[Date de fin]]),"",UPPER(TEXT(Tableau3[[#This Row],[Date de fin]],"AAAA")))</f>
        <v>2024</v>
      </c>
      <c r="Q242" s="65">
        <f>[2]!tblÉvénements[[#This Row],[Nbr jours]]</f>
        <v>0</v>
      </c>
      <c r="S242" s="49">
        <f>[2]!tblÉvénements[[#This Row],[Secteur]]</f>
        <v>0</v>
      </c>
      <c r="T242" s="49" t="str">
        <f>[2]!tblÉvénements[[#This Row],[Commentaires]]</f>
        <v>présence de docs et kakémono CVSS</v>
      </c>
    </row>
    <row r="243" spans="2:32" ht="29" x14ac:dyDescent="0.3">
      <c r="B243" s="42">
        <f>'2. Termes '!H385</f>
        <v>0</v>
      </c>
      <c r="C243" s="382">
        <f>[2]!tblÉvénements[[#This Row],[Service]]</f>
        <v>0</v>
      </c>
      <c r="D243" s="368" t="str">
        <f>[2]!tblÉvénements[[#This Row],[Nom événement]]</f>
        <v>Inauguration Festival du Livre de Paris 19h</v>
      </c>
      <c r="E243" s="368">
        <f>[2]!tblÉvénements[[#This Row],[Nom association/Sigle]]</f>
        <v>0</v>
      </c>
      <c r="F243" s="368" t="str">
        <f>[2]!tblÉvénements[[#This Row],[Ville]]</f>
        <v xml:space="preserve">Paris </v>
      </c>
      <c r="G243" s="368" t="str">
        <f>[2]!tblÉvénements[[#This Row],[Lieu]]</f>
        <v xml:space="preserve">Grand Palais Ephémère </v>
      </c>
      <c r="H243" s="368">
        <f>[2]!tblÉvénements[[#This Row],[Nombre de de participants]]</f>
        <v>0</v>
      </c>
      <c r="I243" s="368">
        <f>[2]!tblÉvénements[[#This Row],[Type]]</f>
        <v>0</v>
      </c>
      <c r="J243" s="368">
        <f>[2]!tblÉvénements[[#This Row],[Présence ]]</f>
        <v>0</v>
      </c>
      <c r="K243" s="369">
        <f>[2]!tblÉvénements[[#This Row],[Date de début]]</f>
        <v>45393</v>
      </c>
      <c r="L243" s="369" t="str">
        <f>IF(ISBLANK(Tableau3[[#This Row],[Date début ]]),"",UPPER(TEXT(Tableau3[[#This Row],[Date début ]],"mmm")))</f>
        <v>AVR</v>
      </c>
      <c r="M243" s="369" t="str">
        <f>IF(ISBLANK(Tableau3[[#This Row],[Date début ]]),"",UPPER(TEXT(Tableau3[[#This Row],[Date début ]],"AAAA")))</f>
        <v>2024</v>
      </c>
      <c r="N243" s="369">
        <f>[2]!tblÉvénements[[#This Row],[Date de fin]]</f>
        <v>45393</v>
      </c>
      <c r="O243" s="369" t="str">
        <f>IF(ISBLANK(Tableau3[[#This Row],[Date de fin]]),"",UPPER(TEXT(Tableau3[[#This Row],[Date de fin]],"mmm")))</f>
        <v>AVR</v>
      </c>
      <c r="P243" s="369" t="str">
        <f>IF(ISBLANK(Tableau3[[#This Row],[Date de fin]]),"",UPPER(TEXT(Tableau3[[#This Row],[Date de fin]],"AAAA")))</f>
        <v>2024</v>
      </c>
      <c r="Q243" s="65">
        <f>[2]!tblÉvénements[[#This Row],[Nbr jours]]</f>
        <v>0</v>
      </c>
      <c r="S243" s="49" t="str">
        <f>[2]!tblÉvénements[[#This Row],[Secteur]]</f>
        <v>Autre</v>
      </c>
      <c r="T243" s="49">
        <f>[2]!tblÉvénements[[#This Row],[Commentaires]]</f>
        <v>0</v>
      </c>
    </row>
    <row r="244" spans="2:32" ht="29" x14ac:dyDescent="0.3">
      <c r="B244" s="42">
        <f>'2. Termes '!H386</f>
        <v>0</v>
      </c>
      <c r="C244" s="382" t="str">
        <f>[2]!tblÉvénements[[#This Row],[Service]]</f>
        <v>COMMUNICATION</v>
      </c>
      <c r="D244" s="368" t="str">
        <f>[2]!tblÉvénements[[#This Row],[Nom événement]]</f>
        <v>Festival Moyen Métrage Brive la Gaillarde</v>
      </c>
      <c r="E244" s="368">
        <f>[2]!tblÉvénements[[#This Row],[Nom association/Sigle]]</f>
        <v>0</v>
      </c>
      <c r="F244" s="368" t="str">
        <f>[2]!tblÉvénements[[#This Row],[Ville]]</f>
        <v>BRIVE LA GAILLARDE</v>
      </c>
      <c r="G244" s="368" t="str">
        <f>[2]!tblÉvénements[[#This Row],[Lieu]]</f>
        <v>Brive la Gaillarde 14h- 16h</v>
      </c>
      <c r="H244" s="368">
        <f>[2]!tblÉvénements[[#This Row],[Nombre de de participants]]</f>
        <v>0</v>
      </c>
      <c r="I244" s="368">
        <f>[2]!tblÉvénements[[#This Row],[Type]]</f>
        <v>0</v>
      </c>
      <c r="J244" s="368" t="str">
        <f>[2]!tblÉvénements[[#This Row],[Présence ]]</f>
        <v>Aude Merlet</v>
      </c>
      <c r="K244" s="369">
        <f>[2]!tblÉvénements[[#This Row],[Date de début]]</f>
        <v>45392</v>
      </c>
      <c r="L244" s="369" t="str">
        <f>IF(ISBLANK(Tableau3[[#This Row],[Date début ]]),"",UPPER(TEXT(Tableau3[[#This Row],[Date début ]],"mmm")))</f>
        <v>AVR</v>
      </c>
      <c r="M244" s="369" t="str">
        <f>IF(ISBLANK(Tableau3[[#This Row],[Date début ]]),"",UPPER(TEXT(Tableau3[[#This Row],[Date début ]],"AAAA")))</f>
        <v>2024</v>
      </c>
      <c r="N244" s="369">
        <f>[2]!tblÉvénements[[#This Row],[Date de fin]]</f>
        <v>45392</v>
      </c>
      <c r="O244" s="369" t="str">
        <f>IF(ISBLANK(Tableau3[[#This Row],[Date de fin]]),"",UPPER(TEXT(Tableau3[[#This Row],[Date de fin]],"mmm")))</f>
        <v>AVR</v>
      </c>
      <c r="P244" s="369" t="str">
        <f>IF(ISBLANK(Tableau3[[#This Row],[Date de fin]]),"",UPPER(TEXT(Tableau3[[#This Row],[Date de fin]],"AAAA")))</f>
        <v>2024</v>
      </c>
      <c r="Q244" s="65">
        <f>[2]!tblÉvénements[[#This Row],[Nbr jours]]</f>
        <v>0</v>
      </c>
      <c r="R244" s="45"/>
      <c r="S244" s="13">
        <f>[2]!tblÉvénements[[#This Row],[Secteur]]</f>
        <v>0</v>
      </c>
      <c r="T244" s="13" t="str">
        <f>[2]!tblÉvénements[[#This Row],[Commentaires]]</f>
        <v>Table ronde avec AFDAS CNC CCHSCT 50/50</v>
      </c>
      <c r="U244" s="377"/>
      <c r="V244" s="377"/>
      <c r="W244" s="377"/>
      <c r="X244" s="377"/>
      <c r="Y244" s="378"/>
      <c r="Z244" s="378"/>
      <c r="AA244" s="378"/>
      <c r="AB244" s="378"/>
      <c r="AC244" s="378"/>
      <c r="AD244" s="378"/>
      <c r="AE244" s="378"/>
      <c r="AF244" s="378"/>
    </row>
    <row r="245" spans="2:32" ht="25" x14ac:dyDescent="0.3">
      <c r="B245" s="42">
        <f>'2. Termes '!H387</f>
        <v>0</v>
      </c>
      <c r="C245" s="382" t="str">
        <f>[2]!tblÉvénements[[#This Row],[Service]]</f>
        <v>ACTION_SOCIALE</v>
      </c>
      <c r="D245" s="368" t="str">
        <f>[2]!tblÉvénements[[#This Row],[Nom événement]]</f>
        <v>Séminaire " la retraite, un projet de vie"</v>
      </c>
      <c r="E245" s="368">
        <f>[2]!tblÉvénements[[#This Row],[Nom association/Sigle]]</f>
        <v>0</v>
      </c>
      <c r="F245" s="368" t="str">
        <f>[2]!tblÉvénements[[#This Row],[Ville]]</f>
        <v xml:space="preserve">Vanves </v>
      </c>
      <c r="G245" s="368" t="str">
        <f>[2]!tblÉvénements[[#This Row],[Lieu]]</f>
        <v>Vanves/siège Audiens</v>
      </c>
      <c r="H245" s="368">
        <f>[2]!tblÉvénements[[#This Row],[Nombre de de participants]]</f>
        <v>0</v>
      </c>
      <c r="I245" s="368">
        <f>[2]!tblÉvénements[[#This Row],[Type]]</f>
        <v>0</v>
      </c>
      <c r="J245" s="368" t="str">
        <f>[2]!tblÉvénements[[#This Row],[Présence ]]</f>
        <v>Miriam Chao</v>
      </c>
      <c r="K245" s="369">
        <f>[2]!tblÉvénements[[#This Row],[Date de début]]</f>
        <v>45392</v>
      </c>
      <c r="L245" s="369" t="str">
        <f>IF(ISBLANK(Tableau3[[#This Row],[Date début ]]),"",UPPER(TEXT(Tableau3[[#This Row],[Date début ]],"mmm")))</f>
        <v>AVR</v>
      </c>
      <c r="M245" s="369" t="str">
        <f>IF(ISBLANK(Tableau3[[#This Row],[Date début ]]),"",UPPER(TEXT(Tableau3[[#This Row],[Date début ]],"AAAA")))</f>
        <v>2024</v>
      </c>
      <c r="N245" s="369">
        <f>[2]!tblÉvénements[[#This Row],[Date de fin]]</f>
        <v>45393</v>
      </c>
      <c r="O245" s="369" t="str">
        <f>IF(ISBLANK(Tableau3[[#This Row],[Date de fin]]),"",UPPER(TEXT(Tableau3[[#This Row],[Date de fin]],"mmm")))</f>
        <v>AVR</v>
      </c>
      <c r="P245" s="369" t="str">
        <f>IF(ISBLANK(Tableau3[[#This Row],[Date de fin]]),"",UPPER(TEXT(Tableau3[[#This Row],[Date de fin]],"AAAA")))</f>
        <v>2024</v>
      </c>
      <c r="Q245" s="65">
        <f>[2]!tblÉvénements[[#This Row],[Nbr jours]]</f>
        <v>1</v>
      </c>
      <c r="R245" s="45"/>
      <c r="S245" s="13" t="str">
        <f>[2]!tblÉvénements[[#This Row],[Secteur]]</f>
        <v>Prévention Médico-Sociale</v>
      </c>
      <c r="T245" s="13" t="str">
        <f>[2]!tblÉvénements[[#This Row],[Commentaires]]</f>
        <v>mailing dédié/ Newsletters retraités/ réseaux sociaux</v>
      </c>
      <c r="U245" s="377"/>
      <c r="V245" s="377"/>
      <c r="W245" s="377"/>
      <c r="X245" s="377"/>
      <c r="Y245" s="378"/>
      <c r="Z245" s="378"/>
      <c r="AA245" s="378"/>
      <c r="AB245" s="378"/>
      <c r="AC245" s="378"/>
      <c r="AD245" s="378"/>
      <c r="AE245" s="378"/>
      <c r="AF245" s="378"/>
    </row>
    <row r="246" spans="2:32" ht="29" x14ac:dyDescent="0.3">
      <c r="B246" s="42">
        <f>'2. Termes '!H388</f>
        <v>0</v>
      </c>
      <c r="C246" s="382" t="str">
        <f>[2]!tblÉvénements[[#This Row],[Service]]</f>
        <v>ACTION_SOCIALE</v>
      </c>
      <c r="D246" s="368" t="str">
        <f>[2]!tblÉvénements[[#This Row],[Nom événement]]</f>
        <v>WEB CONFERENCE MALADIE HANDICAP ET EMPLOI</v>
      </c>
      <c r="E246" s="368">
        <f>[2]!tblÉvénements[[#This Row],[Nom association/Sigle]]</f>
        <v>0</v>
      </c>
      <c r="F246" s="368">
        <f>[2]!tblÉvénements[[#This Row],[Ville]]</f>
        <v>0</v>
      </c>
      <c r="G246" s="368" t="str">
        <f>[2]!tblÉvénements[[#This Row],[Lieu]]</f>
        <v>webconference 14h/15h</v>
      </c>
      <c r="H246" s="368">
        <f>[2]!tblÉvénements[[#This Row],[Nombre de de participants]]</f>
        <v>0</v>
      </c>
      <c r="I246" s="368">
        <f>[2]!tblÉvénements[[#This Row],[Type]]</f>
        <v>0</v>
      </c>
      <c r="J246" s="368" t="str">
        <f>[2]!tblÉvénements[[#This Row],[Présence ]]</f>
        <v>Sarah Minski</v>
      </c>
      <c r="K246" s="369">
        <f>[2]!tblÉvénements[[#This Row],[Date de début]]</f>
        <v>45391</v>
      </c>
      <c r="L246" s="369" t="str">
        <f>IF(ISBLANK(Tableau3[[#This Row],[Date début ]]),"",UPPER(TEXT(Tableau3[[#This Row],[Date début ]],"mmm")))</f>
        <v>AVR</v>
      </c>
      <c r="M246" s="369" t="str">
        <f>IF(ISBLANK(Tableau3[[#This Row],[Date début ]]),"",UPPER(TEXT(Tableau3[[#This Row],[Date début ]],"AAAA")))</f>
        <v>2024</v>
      </c>
      <c r="N246" s="369">
        <f>[2]!tblÉvénements[[#This Row],[Date de fin]]</f>
        <v>45391</v>
      </c>
      <c r="O246" s="369" t="str">
        <f>IF(ISBLANK(Tableau3[[#This Row],[Date de fin]]),"",UPPER(TEXT(Tableau3[[#This Row],[Date de fin]],"mmm")))</f>
        <v>AVR</v>
      </c>
      <c r="P246" s="369" t="str">
        <f>IF(ISBLANK(Tableau3[[#This Row],[Date de fin]]),"",UPPER(TEXT(Tableau3[[#This Row],[Date de fin]],"AAAA")))</f>
        <v>2024</v>
      </c>
      <c r="Q246" s="65">
        <f>[2]!tblÉvénements[[#This Row],[Nbr jours]]</f>
        <v>0</v>
      </c>
      <c r="S246" s="49" t="str">
        <f>[2]!tblÉvénements[[#This Row],[Secteur]]</f>
        <v>Mission Handicap</v>
      </c>
      <c r="T246" s="49" t="str">
        <f>[2]!tblÉvénements[[#This Row],[Commentaires]]</f>
        <v>Réseaux sociaux/ thématique semestrielle/site mission Handicap</v>
      </c>
    </row>
    <row r="247" spans="2:32" ht="14.5" x14ac:dyDescent="0.3">
      <c r="B247" s="42">
        <f>'2. Termes '!H389</f>
        <v>0</v>
      </c>
      <c r="C247" s="382" t="str">
        <f>[2]!tblÉvénements[[#This Row],[Service]]</f>
        <v>ACTION_SOCIALE</v>
      </c>
      <c r="D247" s="368" t="str">
        <f>[2]!tblÉvénements[[#This Row],[Nom événement]]</f>
        <v xml:space="preserve">Présentation FPS et retraite </v>
      </c>
      <c r="E247" s="368">
        <f>[2]!tblÉvénements[[#This Row],[Nom association/Sigle]]</f>
        <v>0</v>
      </c>
      <c r="F247" s="368">
        <f>[2]!tblÉvénements[[#This Row],[Ville]]</f>
        <v>0</v>
      </c>
      <c r="G247" s="368" t="str">
        <f>[2]!tblÉvénements[[#This Row],[Lieu]]</f>
        <v>POLE EMPLOI ARTISTES</v>
      </c>
      <c r="H247" s="368">
        <f>[2]!tblÉvénements[[#This Row],[Nombre de de participants]]</f>
        <v>0</v>
      </c>
      <c r="I247" s="368">
        <f>[2]!tblÉvénements[[#This Row],[Type]]</f>
        <v>0</v>
      </c>
      <c r="J247" s="368" t="str">
        <f>[2]!tblÉvénements[[#This Row],[Présence ]]</f>
        <v>Sylvie Hericher</v>
      </c>
      <c r="K247" s="369">
        <f>[2]!tblÉvénements[[#This Row],[Date de début]]</f>
        <v>45391</v>
      </c>
      <c r="L247" s="369" t="str">
        <f>IF(ISBLANK(Tableau3[[#This Row],[Date début ]]),"",UPPER(TEXT(Tableau3[[#This Row],[Date début ]],"mmm")))</f>
        <v>AVR</v>
      </c>
      <c r="M247" s="369" t="str">
        <f>IF(ISBLANK(Tableau3[[#This Row],[Date début ]]),"",UPPER(TEXT(Tableau3[[#This Row],[Date début ]],"AAAA")))</f>
        <v>2024</v>
      </c>
      <c r="N247" s="369">
        <f>[2]!tblÉvénements[[#This Row],[Date de fin]]</f>
        <v>45391</v>
      </c>
      <c r="O247" s="369" t="str">
        <f>IF(ISBLANK(Tableau3[[#This Row],[Date de fin]]),"",UPPER(TEXT(Tableau3[[#This Row],[Date de fin]],"mmm")))</f>
        <v>AVR</v>
      </c>
      <c r="P247" s="369" t="str">
        <f>IF(ISBLANK(Tableau3[[#This Row],[Date de fin]]),"",UPPER(TEXT(Tableau3[[#This Row],[Date de fin]],"AAAA")))</f>
        <v>2024</v>
      </c>
      <c r="Q247" s="65">
        <f>[2]!tblÉvénements[[#This Row],[Nbr jours]]</f>
        <v>0</v>
      </c>
      <c r="S247" s="49" t="str">
        <f>[2]!tblÉvénements[[#This Row],[Secteur]]</f>
        <v>FPS</v>
      </c>
      <c r="T247" s="49" t="str">
        <f>[2]!tblÉvénements[[#This Row],[Commentaires]]</f>
        <v>Communication de Pôle emploi</v>
      </c>
    </row>
    <row r="248" spans="2:32" ht="29" x14ac:dyDescent="0.3">
      <c r="B248" s="42">
        <f>'2. Termes '!H390</f>
        <v>0</v>
      </c>
      <c r="C248" s="382" t="str">
        <f>[2]!tblÉvénements[[#This Row],[Service]]</f>
        <v>ACTION_SOCIALE</v>
      </c>
      <c r="D248" s="368" t="str">
        <f>[2]!tblÉvénements[[#This Row],[Nom événement]]</f>
        <v>Présentation FPS et MHSVE adhérents Maison du film</v>
      </c>
      <c r="E248" s="368">
        <f>[2]!tblÉvénements[[#This Row],[Nom association/Sigle]]</f>
        <v>0</v>
      </c>
      <c r="F248" s="368">
        <f>[2]!tblÉvénements[[#This Row],[Ville]]</f>
        <v>0</v>
      </c>
      <c r="G248" s="368" t="str">
        <f>[2]!tblÉvénements[[#This Row],[Lieu]]</f>
        <v>Webconférence 11H/12H</v>
      </c>
      <c r="H248" s="368">
        <f>[2]!tblÉvénements[[#This Row],[Nombre de de participants]]</f>
        <v>0</v>
      </c>
      <c r="I248" s="368">
        <f>[2]!tblÉvénements[[#This Row],[Type]]</f>
        <v>0</v>
      </c>
      <c r="J248" s="368" t="str">
        <f>[2]!tblÉvénements[[#This Row],[Présence ]]</f>
        <v>Sarah Minski</v>
      </c>
      <c r="K248" s="369">
        <f>[2]!tblÉvénements[[#This Row],[Date de début]]</f>
        <v>45391</v>
      </c>
      <c r="L248" s="369" t="str">
        <f>IF(ISBLANK(Tableau3[[#This Row],[Date début ]]),"",UPPER(TEXT(Tableau3[[#This Row],[Date début ]],"mmm")))</f>
        <v>AVR</v>
      </c>
      <c r="M248" s="369" t="str">
        <f>IF(ISBLANK(Tableau3[[#This Row],[Date début ]]),"",UPPER(TEXT(Tableau3[[#This Row],[Date début ]],"AAAA")))</f>
        <v>2024</v>
      </c>
      <c r="N248" s="369">
        <f>[2]!tblÉvénements[[#This Row],[Date de fin]]</f>
        <v>45391</v>
      </c>
      <c r="O248" s="369" t="str">
        <f>IF(ISBLANK(Tableau3[[#This Row],[Date de fin]]),"",UPPER(TEXT(Tableau3[[#This Row],[Date de fin]],"mmm")))</f>
        <v>AVR</v>
      </c>
      <c r="P248" s="369" t="str">
        <f>IF(ISBLANK(Tableau3[[#This Row],[Date de fin]]),"",UPPER(TEXT(Tableau3[[#This Row],[Date de fin]],"AAAA")))</f>
        <v>2024</v>
      </c>
      <c r="Q248" s="65">
        <f>[2]!tblÉvénements[[#This Row],[Nbr jours]]</f>
        <v>0</v>
      </c>
      <c r="S248" s="49" t="str">
        <f>[2]!tblÉvénements[[#This Row],[Secteur]]</f>
        <v>FPS</v>
      </c>
      <c r="T248" s="49">
        <f>[2]!tblÉvénements[[#This Row],[Commentaires]]</f>
        <v>0</v>
      </c>
    </row>
    <row r="249" spans="2:32" ht="29" x14ac:dyDescent="0.3">
      <c r="B249" s="42">
        <f>'2. Termes '!H391</f>
        <v>0</v>
      </c>
      <c r="C249" s="382" t="str">
        <f>[2]!tblÉvénements[[#This Row],[Service]]</f>
        <v>ACTION_SOCIALE</v>
      </c>
      <c r="D249" s="368" t="str">
        <f>[2]!tblÉvénements[[#This Row],[Nom événement]]</f>
        <v>WEB CONFERENCE MALADIE HANDICAP ET EMPLOI</v>
      </c>
      <c r="E249" s="368">
        <f>[2]!tblÉvénements[[#This Row],[Nom association/Sigle]]</f>
        <v>0</v>
      </c>
      <c r="F249" s="368">
        <f>[2]!tblÉvénements[[#This Row],[Ville]]</f>
        <v>0</v>
      </c>
      <c r="G249" s="368" t="str">
        <f>[2]!tblÉvénements[[#This Row],[Lieu]]</f>
        <v>webconference 14h/15h</v>
      </c>
      <c r="H249" s="368">
        <f>[2]!tblÉvénements[[#This Row],[Nombre de de participants]]</f>
        <v>0</v>
      </c>
      <c r="I249" s="368">
        <f>[2]!tblÉvénements[[#This Row],[Type]]</f>
        <v>0</v>
      </c>
      <c r="J249" s="368" t="str">
        <f>[2]!tblÉvénements[[#This Row],[Présence ]]</f>
        <v>Sarah Minski</v>
      </c>
      <c r="K249" s="369">
        <f>[2]!tblÉvénements[[#This Row],[Date de début]]</f>
        <v>45391</v>
      </c>
      <c r="L249" s="369" t="str">
        <f>IF(ISBLANK(Tableau3[[#This Row],[Date début ]]),"",UPPER(TEXT(Tableau3[[#This Row],[Date début ]],"mmm")))</f>
        <v>AVR</v>
      </c>
      <c r="M249" s="369" t="str">
        <f>IF(ISBLANK(Tableau3[[#This Row],[Date début ]]),"",UPPER(TEXT(Tableau3[[#This Row],[Date début ]],"AAAA")))</f>
        <v>2024</v>
      </c>
      <c r="N249" s="369">
        <f>[2]!tblÉvénements[[#This Row],[Date de fin]]</f>
        <v>45391</v>
      </c>
      <c r="O249" s="369" t="str">
        <f>IF(ISBLANK(Tableau3[[#This Row],[Date de fin]]),"",UPPER(TEXT(Tableau3[[#This Row],[Date de fin]],"mmm")))</f>
        <v>AVR</v>
      </c>
      <c r="P249" s="369" t="str">
        <f>IF(ISBLANK(Tableau3[[#This Row],[Date de fin]]),"",UPPER(TEXT(Tableau3[[#This Row],[Date de fin]],"AAAA")))</f>
        <v>2024</v>
      </c>
      <c r="Q249" s="65">
        <f>[2]!tblÉvénements[[#This Row],[Nbr jours]]</f>
        <v>0</v>
      </c>
      <c r="S249" s="49" t="str">
        <f>[2]!tblÉvénements[[#This Row],[Secteur]]</f>
        <v>Mission Handicap</v>
      </c>
      <c r="T249" s="49" t="str">
        <f>[2]!tblÉvénements[[#This Row],[Commentaires]]</f>
        <v>Réseaux sociaux/ thématique semestrielle/site mission Handicap</v>
      </c>
    </row>
    <row r="250" spans="2:32" ht="14.5" x14ac:dyDescent="0.3">
      <c r="B250" s="42">
        <f>'2. Termes '!H392</f>
        <v>0</v>
      </c>
      <c r="C250" s="382" t="str">
        <f>[2]!tblÉvénements[[#This Row],[Service]]</f>
        <v>ACTION_SOCIALE</v>
      </c>
      <c r="D250" s="368" t="str">
        <f>[2]!tblÉvénements[[#This Row],[Nom événement]]</f>
        <v>Présentation ASS</v>
      </c>
      <c r="E250" s="368">
        <f>[2]!tblÉvénements[[#This Row],[Nom association/Sigle]]</f>
        <v>0</v>
      </c>
      <c r="F250" s="368" t="str">
        <f>[2]!tblÉvénements[[#This Row],[Ville]]</f>
        <v>REIMS</v>
      </c>
      <c r="G250" s="368" t="str">
        <f>[2]!tblÉvénements[[#This Row],[Lieu]]</f>
        <v>9h-12</v>
      </c>
      <c r="H250" s="368">
        <f>[2]!tblÉvénements[[#This Row],[Nombre de de participants]]</f>
        <v>0</v>
      </c>
      <c r="I250" s="368">
        <f>[2]!tblÉvénements[[#This Row],[Type]]</f>
        <v>0</v>
      </c>
      <c r="J250" s="368" t="str">
        <f>[2]!tblÉvénements[[#This Row],[Présence ]]</f>
        <v>Nabila Djellit</v>
      </c>
      <c r="K250" s="369">
        <f>[2]!tblÉvénements[[#This Row],[Date de début]]</f>
        <v>45386</v>
      </c>
      <c r="L250" s="369" t="str">
        <f>IF(ISBLANK(Tableau3[[#This Row],[Date début ]]),"",UPPER(TEXT(Tableau3[[#This Row],[Date début ]],"mmm")))</f>
        <v>AVR</v>
      </c>
      <c r="M250" s="369" t="str">
        <f>IF(ISBLANK(Tableau3[[#This Row],[Date début ]]),"",UPPER(TEXT(Tableau3[[#This Row],[Date début ]],"AAAA")))</f>
        <v>2024</v>
      </c>
      <c r="N250" s="369">
        <f>[2]!tblÉvénements[[#This Row],[Date de fin]]</f>
        <v>45386</v>
      </c>
      <c r="O250" s="369" t="str">
        <f>IF(ISBLANK(Tableau3[[#This Row],[Date de fin]]),"",UPPER(TEXT(Tableau3[[#This Row],[Date de fin]],"mmm")))</f>
        <v>AVR</v>
      </c>
      <c r="P250" s="369" t="str">
        <f>IF(ISBLANK(Tableau3[[#This Row],[Date de fin]]),"",UPPER(TEXT(Tableau3[[#This Row],[Date de fin]],"AAAA")))</f>
        <v>2024</v>
      </c>
      <c r="Q250" s="65">
        <f>[2]!tblÉvénements[[#This Row],[Nbr jours]]</f>
        <v>0</v>
      </c>
      <c r="S250" s="49">
        <f>[2]!tblÉvénements[[#This Row],[Secteur]]</f>
        <v>0</v>
      </c>
      <c r="T250" s="49" t="str">
        <f>[2]!tblÉvénements[[#This Row],[Commentaires]]</f>
        <v>Participation en présentiel AG</v>
      </c>
    </row>
    <row r="251" spans="2:32" ht="14.5" x14ac:dyDescent="0.3">
      <c r="B251" s="42">
        <f>'2. Termes '!H393</f>
        <v>0</v>
      </c>
      <c r="C251" s="382" t="str">
        <f>[2]!tblÉvénements[[#This Row],[Service]]</f>
        <v>ACTION_SOCIALE</v>
      </c>
      <c r="D251" s="368" t="str">
        <f>[2]!tblÉvénements[[#This Row],[Nom événement]]</f>
        <v>Remise du Prix Alice Guy - "Les Filles d'Olfa"</v>
      </c>
      <c r="E251" s="368">
        <f>[2]!tblÉvénements[[#This Row],[Nom association/Sigle]]</f>
        <v>0</v>
      </c>
      <c r="F251" s="368" t="str">
        <f>[2]!tblÉvénements[[#This Row],[Ville]]</f>
        <v>PARIS</v>
      </c>
      <c r="G251" s="368" t="str">
        <f>[2]!tblÉvénements[[#This Row],[Lieu]]</f>
        <v>Cinéma Max Linder</v>
      </c>
      <c r="H251" s="368">
        <f>[2]!tblÉvénements[[#This Row],[Nombre de de participants]]</f>
        <v>0</v>
      </c>
      <c r="I251" s="368">
        <f>[2]!tblÉvénements[[#This Row],[Type]]</f>
        <v>0</v>
      </c>
      <c r="J251" s="368">
        <f>[2]!tblÉvénements[[#This Row],[Présence ]]</f>
        <v>0</v>
      </c>
      <c r="K251" s="369">
        <f>[2]!tblÉvénements[[#This Row],[Date de début]]</f>
        <v>45386</v>
      </c>
      <c r="L251" s="369" t="str">
        <f>IF(ISBLANK(Tableau3[[#This Row],[Date début ]]),"",UPPER(TEXT(Tableau3[[#This Row],[Date début ]],"mmm")))</f>
        <v>AVR</v>
      </c>
      <c r="M251" s="369" t="str">
        <f>IF(ISBLANK(Tableau3[[#This Row],[Date début ]]),"",UPPER(TEXT(Tableau3[[#This Row],[Date début ]],"AAAA")))</f>
        <v>2024</v>
      </c>
      <c r="N251" s="369">
        <f>[2]!tblÉvénements[[#This Row],[Date de fin]]</f>
        <v>45386</v>
      </c>
      <c r="O251" s="369" t="str">
        <f>IF(ISBLANK(Tableau3[[#This Row],[Date de fin]]),"",UPPER(TEXT(Tableau3[[#This Row],[Date de fin]],"mmm")))</f>
        <v>AVR</v>
      </c>
      <c r="P251" s="369" t="str">
        <f>IF(ISBLANK(Tableau3[[#This Row],[Date de fin]]),"",UPPER(TEXT(Tableau3[[#This Row],[Date de fin]],"AAAA")))</f>
        <v>2024</v>
      </c>
      <c r="Q251" s="65">
        <f>[2]!tblÉvénements[[#This Row],[Nbr jours]]</f>
        <v>0</v>
      </c>
      <c r="R251" s="45"/>
      <c r="S251" s="13">
        <f>[2]!tblÉvénements[[#This Row],[Secteur]]</f>
        <v>0</v>
      </c>
      <c r="T251" s="13" t="str">
        <f>[2]!tblÉvénements[[#This Row],[Commentaires]]</f>
        <v>présence de docs et kakémono CVSS</v>
      </c>
      <c r="U251" s="377"/>
      <c r="V251" s="377"/>
      <c r="W251" s="377"/>
      <c r="X251" s="377"/>
      <c r="Y251" s="378"/>
      <c r="Z251" s="378"/>
      <c r="AA251" s="378"/>
      <c r="AB251" s="378"/>
      <c r="AC251" s="378"/>
      <c r="AD251" s="378"/>
      <c r="AE251" s="378"/>
      <c r="AF251" s="378"/>
    </row>
    <row r="252" spans="2:32" ht="14.5" x14ac:dyDescent="0.3">
      <c r="B252" s="42">
        <f>'2. Termes '!H394</f>
        <v>0</v>
      </c>
      <c r="C252" s="382" t="str">
        <f>[2]!tblÉvénements[[#This Row],[Service]]</f>
        <v>ACTION_SOCIALE</v>
      </c>
      <c r="D252" s="368" t="str">
        <f>[2]!tblÉvénements[[#This Row],[Nom événement]]</f>
        <v>table ronde : outils de lutte contre les VHSS</v>
      </c>
      <c r="E252" s="368">
        <f>[2]!tblÉvénements[[#This Row],[Nom association/Sigle]]</f>
        <v>0</v>
      </c>
      <c r="F252" s="368" t="str">
        <f>[2]!tblÉvénements[[#This Row],[Ville]]</f>
        <v>AUBERVILLIERS</v>
      </c>
      <c r="G252" s="368" t="str">
        <f>[2]!tblÉvénements[[#This Row],[Lieu]]</f>
        <v>20h-22h</v>
      </c>
      <c r="H252" s="368">
        <f>[2]!tblÉvénements[[#This Row],[Nombre de de participants]]</f>
        <v>0</v>
      </c>
      <c r="I252" s="368">
        <f>[2]!tblÉvénements[[#This Row],[Type]]</f>
        <v>0</v>
      </c>
      <c r="J252" s="368" t="str">
        <f>[2]!tblÉvénements[[#This Row],[Présence ]]</f>
        <v>Alexandra Baude</v>
      </c>
      <c r="K252" s="369">
        <f>[2]!tblÉvénements[[#This Row],[Date de début]]</f>
        <v>45386</v>
      </c>
      <c r="L252" s="369" t="str">
        <f>IF(ISBLANK(Tableau3[[#This Row],[Date début ]]),"",UPPER(TEXT(Tableau3[[#This Row],[Date début ]],"mmm")))</f>
        <v>AVR</v>
      </c>
      <c r="M252" s="369" t="str">
        <f>IF(ISBLANK(Tableau3[[#This Row],[Date début ]]),"",UPPER(TEXT(Tableau3[[#This Row],[Date début ]],"AAAA")))</f>
        <v>2024</v>
      </c>
      <c r="N252" s="369">
        <f>[2]!tblÉvénements[[#This Row],[Date de fin]]</f>
        <v>45386</v>
      </c>
      <c r="O252" s="369" t="str">
        <f>IF(ISBLANK(Tableau3[[#This Row],[Date de fin]]),"",UPPER(TEXT(Tableau3[[#This Row],[Date de fin]],"mmm")))</f>
        <v>AVR</v>
      </c>
      <c r="P252" s="369" t="str">
        <f>IF(ISBLANK(Tableau3[[#This Row],[Date de fin]]),"",UPPER(TEXT(Tableau3[[#This Row],[Date de fin]],"AAAA")))</f>
        <v>2024</v>
      </c>
      <c r="Q252" s="65">
        <f>[2]!tblÉvénements[[#This Row],[Nbr jours]]</f>
        <v>0</v>
      </c>
      <c r="S252" s="49">
        <f>[2]!tblÉvénements[[#This Row],[Secteur]]</f>
        <v>0</v>
      </c>
      <c r="T252" s="49" t="str">
        <f>[2]!tblÉvénements[[#This Row],[Commentaires]]</f>
        <v>Table ronde pour leurs adhérents</v>
      </c>
    </row>
    <row r="253" spans="2:32" ht="14.5" x14ac:dyDescent="0.3">
      <c r="B253" s="42">
        <f>'2. Termes '!H395</f>
        <v>0</v>
      </c>
      <c r="C253" s="382" t="str">
        <f>[2]!tblÉvénements[[#This Row],[Service]]</f>
        <v>ACTION_SOCIALE</v>
      </c>
      <c r="D253" s="368" t="str">
        <f>[2]!tblÉvénements[[#This Row],[Nom événement]]</f>
        <v>Collège SPI Tables rondes autour des VHSS</v>
      </c>
      <c r="E253" s="368">
        <f>[2]!tblÉvénements[[#This Row],[Nom association/Sigle]]</f>
        <v>0</v>
      </c>
      <c r="F253" s="368">
        <f>[2]!tblÉvénements[[#This Row],[Ville]]</f>
        <v>0</v>
      </c>
      <c r="G253" s="368" t="str">
        <f>[2]!tblÉvénements[[#This Row],[Lieu]]</f>
        <v>14h30-18h30</v>
      </c>
      <c r="H253" s="368">
        <f>[2]!tblÉvénements[[#This Row],[Nombre de de participants]]</f>
        <v>0</v>
      </c>
      <c r="I253" s="368">
        <f>[2]!tblÉvénements[[#This Row],[Type]]</f>
        <v>0</v>
      </c>
      <c r="J253" s="368" t="str">
        <f>[2]!tblÉvénements[[#This Row],[Présence ]]</f>
        <v>Alexandra Baude</v>
      </c>
      <c r="K253" s="369">
        <f>[2]!tblÉvénements[[#This Row],[Date de début]]</f>
        <v>45386</v>
      </c>
      <c r="L253" s="369" t="str">
        <f>IF(ISBLANK(Tableau3[[#This Row],[Date début ]]),"",UPPER(TEXT(Tableau3[[#This Row],[Date début ]],"mmm")))</f>
        <v>AVR</v>
      </c>
      <c r="M253" s="369" t="str">
        <f>IF(ISBLANK(Tableau3[[#This Row],[Date début ]]),"",UPPER(TEXT(Tableau3[[#This Row],[Date début ]],"AAAA")))</f>
        <v>2024</v>
      </c>
      <c r="N253" s="369">
        <f>[2]!tblÉvénements[[#This Row],[Date de fin]]</f>
        <v>45386</v>
      </c>
      <c r="O253" s="369" t="str">
        <f>IF(ISBLANK(Tableau3[[#This Row],[Date de fin]]),"",UPPER(TEXT(Tableau3[[#This Row],[Date de fin]],"mmm")))</f>
        <v>AVR</v>
      </c>
      <c r="P253" s="369" t="str">
        <f>IF(ISBLANK(Tableau3[[#This Row],[Date de fin]]),"",UPPER(TEXT(Tableau3[[#This Row],[Date de fin]],"AAAA")))</f>
        <v>2024</v>
      </c>
      <c r="Q253" s="65">
        <f>[2]!tblÉvénements[[#This Row],[Nbr jours]]</f>
        <v>0</v>
      </c>
      <c r="S253" s="49">
        <f>[2]!tblÉvénements[[#This Row],[Secteur]]</f>
        <v>0</v>
      </c>
      <c r="T253" s="49" t="str">
        <f>[2]!tblÉvénements[[#This Row],[Commentaires]]</f>
        <v>Table ronde avec présentation de la cellule</v>
      </c>
    </row>
    <row r="254" spans="2:32" ht="14.5" x14ac:dyDescent="0.3">
      <c r="B254" s="42">
        <f>'2. Termes '!H396</f>
        <v>0</v>
      </c>
      <c r="C254" s="382" t="str">
        <f>[2]!tblÉvénements[[#This Row],[Service]]</f>
        <v>ACTION_SOCIALE</v>
      </c>
      <c r="D254" s="368" t="str">
        <f>[2]!tblÉvénements[[#This Row],[Nom événement]]</f>
        <v>ciné-débat : Le sens de l'âge</v>
      </c>
      <c r="E254" s="368">
        <f>[2]!tblÉvénements[[#This Row],[Nom association/Sigle]]</f>
        <v>0</v>
      </c>
      <c r="F254" s="368" t="str">
        <f>[2]!tblÉvénements[[#This Row],[Ville]]</f>
        <v xml:space="preserve">Vanves </v>
      </c>
      <c r="G254" s="368" t="str">
        <f>[2]!tblÉvénements[[#This Row],[Lieu]]</f>
        <v>Vanves 16h00 - 18h30</v>
      </c>
      <c r="H254" s="368">
        <f>[2]!tblÉvénements[[#This Row],[Nombre de de participants]]</f>
        <v>0</v>
      </c>
      <c r="I254" s="368">
        <f>[2]!tblÉvénements[[#This Row],[Type]]</f>
        <v>0</v>
      </c>
      <c r="J254" s="368" t="str">
        <f>[2]!tblÉvénements[[#This Row],[Présence ]]</f>
        <v>Nora Taieb</v>
      </c>
      <c r="K254" s="369">
        <f>[2]!tblÉvénements[[#This Row],[Date de début]]</f>
        <v>45386</v>
      </c>
      <c r="L254" s="369" t="str">
        <f>IF(ISBLANK(Tableau3[[#This Row],[Date début ]]),"",UPPER(TEXT(Tableau3[[#This Row],[Date début ]],"mmm")))</f>
        <v>AVR</v>
      </c>
      <c r="M254" s="369" t="str">
        <f>IF(ISBLANK(Tableau3[[#This Row],[Date début ]]),"",UPPER(TEXT(Tableau3[[#This Row],[Date début ]],"AAAA")))</f>
        <v>2024</v>
      </c>
      <c r="N254" s="369">
        <f>[2]!tblÉvénements[[#This Row],[Date de fin]]</f>
        <v>45386</v>
      </c>
      <c r="O254" s="369" t="str">
        <f>IF(ISBLANK(Tableau3[[#This Row],[Date de fin]]),"",UPPER(TEXT(Tableau3[[#This Row],[Date de fin]],"mmm")))</f>
        <v>AVR</v>
      </c>
      <c r="P254" s="369" t="str">
        <f>IF(ISBLANK(Tableau3[[#This Row],[Date de fin]]),"",UPPER(TEXT(Tableau3[[#This Row],[Date de fin]],"AAAA")))</f>
        <v>2024</v>
      </c>
      <c r="Q254" s="65">
        <f>[2]!tblÉvénements[[#This Row],[Nbr jours]]</f>
        <v>0</v>
      </c>
      <c r="S254" s="49" t="str">
        <f>[2]!tblÉvénements[[#This Row],[Secteur]]</f>
        <v>Prévention Médico-Sociale</v>
      </c>
      <c r="T254" s="49" t="str">
        <f>[2]!tblÉvénements[[#This Row],[Commentaires]]</f>
        <v>Audiens Attitude / thématique semestrielle/ Newsletters retraités</v>
      </c>
    </row>
    <row r="255" spans="2:32" ht="14.5" x14ac:dyDescent="0.3">
      <c r="B255" s="42">
        <f>'2. Termes '!H397</f>
        <v>0</v>
      </c>
      <c r="C255" s="382">
        <f>[2]!tblÉvénements[[#This Row],[Service]]</f>
        <v>0</v>
      </c>
      <c r="D255" s="368" t="str">
        <f>[2]!tblÉvénements[[#This Row],[Nom événement]]</f>
        <v>Comité général FILPAC</v>
      </c>
      <c r="E255" s="368">
        <f>[2]!tblÉvénements[[#This Row],[Nom association/Sigle]]</f>
        <v>0</v>
      </c>
      <c r="F255" s="368" t="str">
        <f>[2]!tblÉvénements[[#This Row],[Ville]]</f>
        <v>Martigues</v>
      </c>
      <c r="G255" s="368">
        <f>[2]!tblÉvénements[[#This Row],[Lieu]]</f>
        <v>0</v>
      </c>
      <c r="H255" s="368">
        <f>[2]!tblÉvénements[[#This Row],[Nombre de de participants]]</f>
        <v>0</v>
      </c>
      <c r="I255" s="368">
        <f>[2]!tblÉvénements[[#This Row],[Type]]</f>
        <v>0</v>
      </c>
      <c r="J255" s="368">
        <f>[2]!tblÉvénements[[#This Row],[Présence ]]</f>
        <v>0</v>
      </c>
      <c r="K255" s="369">
        <f>[2]!tblÉvénements[[#This Row],[Date de début]]</f>
        <v>45384</v>
      </c>
      <c r="L255" s="369" t="str">
        <f>IF(ISBLANK(Tableau3[[#This Row],[Date début ]]),"",UPPER(TEXT(Tableau3[[#This Row],[Date début ]],"mmm")))</f>
        <v>AVR</v>
      </c>
      <c r="M255" s="369" t="str">
        <f>IF(ISBLANK(Tableau3[[#This Row],[Date début ]]),"",UPPER(TEXT(Tableau3[[#This Row],[Date début ]],"AAAA")))</f>
        <v>2024</v>
      </c>
      <c r="N255" s="369">
        <f>[2]!tblÉvénements[[#This Row],[Date de fin]]</f>
        <v>45387</v>
      </c>
      <c r="O255" s="369" t="str">
        <f>IF(ISBLANK(Tableau3[[#This Row],[Date de fin]]),"",UPPER(TEXT(Tableau3[[#This Row],[Date de fin]],"mmm")))</f>
        <v>AVR</v>
      </c>
      <c r="P255" s="369" t="str">
        <f>IF(ISBLANK(Tableau3[[#This Row],[Date de fin]]),"",UPPER(TEXT(Tableau3[[#This Row],[Date de fin]],"AAAA")))</f>
        <v>2024</v>
      </c>
      <c r="Q255" s="65">
        <f>[2]!tblÉvénements[[#This Row],[Nbr jours]]</f>
        <v>3</v>
      </c>
      <c r="S255" s="49">
        <f>[2]!tblÉvénements[[#This Row],[Secteur]]</f>
        <v>0</v>
      </c>
      <c r="T255" s="49">
        <f>[2]!tblÉvénements[[#This Row],[Commentaires]]</f>
        <v>0</v>
      </c>
    </row>
    <row r="256" spans="2:32" ht="29" x14ac:dyDescent="0.3">
      <c r="B256" s="42">
        <f>'2. Termes '!H398</f>
        <v>0</v>
      </c>
      <c r="C256" s="382" t="str">
        <f>[2]!tblÉvénements[[#This Row],[Service]]</f>
        <v>ACTION_SOCIALE</v>
      </c>
      <c r="D256" s="368" t="str">
        <f>[2]!tblÉvénements[[#This Row],[Nom événement]]</f>
        <v>Stress, angoisse ou anxiété, comment gérer les coups de mou !</v>
      </c>
      <c r="E256" s="368">
        <f>[2]!tblÉvénements[[#This Row],[Nom association/Sigle]]</f>
        <v>0</v>
      </c>
      <c r="F256" s="368" t="str">
        <f>[2]!tblÉvénements[[#This Row],[Ville]]</f>
        <v xml:space="preserve">Vanves </v>
      </c>
      <c r="G256" s="368" t="str">
        <f>[2]!tblÉvénements[[#This Row],[Lieu]]</f>
        <v>Vanves 14h00 - 16h00</v>
      </c>
      <c r="H256" s="368">
        <f>[2]!tblÉvénements[[#This Row],[Nombre de de participants]]</f>
        <v>0</v>
      </c>
      <c r="I256" s="368">
        <f>[2]!tblÉvénements[[#This Row],[Type]]</f>
        <v>0</v>
      </c>
      <c r="J256" s="368" t="str">
        <f>[2]!tblÉvénements[[#This Row],[Présence ]]</f>
        <v>Nora Taieb</v>
      </c>
      <c r="K256" s="369">
        <f>[2]!tblÉvénements[[#This Row],[Date de début]]</f>
        <v>45384</v>
      </c>
      <c r="L256" s="369" t="str">
        <f>IF(ISBLANK(Tableau3[[#This Row],[Date début ]]),"",UPPER(TEXT(Tableau3[[#This Row],[Date début ]],"mmm")))</f>
        <v>AVR</v>
      </c>
      <c r="M256" s="369" t="str">
        <f>IF(ISBLANK(Tableau3[[#This Row],[Date début ]]),"",UPPER(TEXT(Tableau3[[#This Row],[Date début ]],"AAAA")))</f>
        <v>2024</v>
      </c>
      <c r="N256" s="369">
        <f>[2]!tblÉvénements[[#This Row],[Date de fin]]</f>
        <v>45384</v>
      </c>
      <c r="O256" s="369" t="str">
        <f>IF(ISBLANK(Tableau3[[#This Row],[Date de fin]]),"",UPPER(TEXT(Tableau3[[#This Row],[Date de fin]],"mmm")))</f>
        <v>AVR</v>
      </c>
      <c r="P256" s="369" t="str">
        <f>IF(ISBLANK(Tableau3[[#This Row],[Date de fin]]),"",UPPER(TEXT(Tableau3[[#This Row],[Date de fin]],"AAAA")))</f>
        <v>2024</v>
      </c>
      <c r="Q256" s="65">
        <f>[2]!tblÉvénements[[#This Row],[Nbr jours]]</f>
        <v>0</v>
      </c>
      <c r="S256" s="49" t="str">
        <f>[2]!tblÉvénements[[#This Row],[Secteur]]</f>
        <v>Prévention Médico-Sociale</v>
      </c>
      <c r="T256" s="49" t="str">
        <f>[2]!tblÉvénements[[#This Row],[Commentaires]]</f>
        <v>Audiens Attitude / thématique semestrielle/ Newsletters retraités</v>
      </c>
    </row>
    <row r="257" spans="2:32" ht="29" x14ac:dyDescent="0.3">
      <c r="B257" s="42">
        <f>'2. Termes '!H399</f>
        <v>0</v>
      </c>
      <c r="C257" s="382" t="str">
        <f>[2]!tblÉvénements[[#This Row],[Service]]</f>
        <v>ACTION_SOCIALE</v>
      </c>
      <c r="D257" s="368" t="str">
        <f>[2]!tblÉvénements[[#This Row],[Nom événement]]</f>
        <v xml:space="preserve">FORUM POUR L'EMPLOI : REUNION D'INFORMATION </v>
      </c>
      <c r="E257" s="368">
        <f>[2]!tblÉvénements[[#This Row],[Nom association/Sigle]]</f>
        <v>0</v>
      </c>
      <c r="F257" s="368">
        <f>[2]!tblÉvénements[[#This Row],[Ville]]</f>
        <v>0</v>
      </c>
      <c r="G257" s="368" t="str">
        <f>[2]!tblÉvénements[[#This Row],[Lieu]]</f>
        <v>webconférence 14H/16H</v>
      </c>
      <c r="H257" s="368">
        <f>[2]!tblÉvénements[[#This Row],[Nombre de de participants]]</f>
        <v>0</v>
      </c>
      <c r="I257" s="368">
        <f>[2]!tblÉvénements[[#This Row],[Type]]</f>
        <v>0</v>
      </c>
      <c r="J257" s="368">
        <f>[2]!tblÉvénements[[#This Row],[Présence ]]</f>
        <v>0</v>
      </c>
      <c r="K257" s="369">
        <f>[2]!tblÉvénements[[#This Row],[Date de début]]</f>
        <v>45384</v>
      </c>
      <c r="L257" s="369" t="str">
        <f>IF(ISBLANK(Tableau3[[#This Row],[Date début ]]),"",UPPER(TEXT(Tableau3[[#This Row],[Date début ]],"mmm")))</f>
        <v>AVR</v>
      </c>
      <c r="M257" s="369" t="str">
        <f>IF(ISBLANK(Tableau3[[#This Row],[Date début ]]),"",UPPER(TEXT(Tableau3[[#This Row],[Date début ]],"AAAA")))</f>
        <v>2024</v>
      </c>
      <c r="N257" s="369">
        <f>[2]!tblÉvénements[[#This Row],[Date de fin]]</f>
        <v>45384</v>
      </c>
      <c r="O257" s="369" t="str">
        <f>IF(ISBLANK(Tableau3[[#This Row],[Date de fin]]),"",UPPER(TEXT(Tableau3[[#This Row],[Date de fin]],"mmm")))</f>
        <v>AVR</v>
      </c>
      <c r="P257" s="369" t="str">
        <f>IF(ISBLANK(Tableau3[[#This Row],[Date de fin]]),"",UPPER(TEXT(Tableau3[[#This Row],[Date de fin]],"AAAA")))</f>
        <v>2024</v>
      </c>
      <c r="Q257" s="65">
        <f>[2]!tblÉvénements[[#This Row],[Nbr jours]]</f>
        <v>0</v>
      </c>
      <c r="R257" s="45"/>
      <c r="S257" s="13" t="str">
        <f>[2]!tblÉvénements[[#This Row],[Secteur]]</f>
        <v>Mission handicap</v>
      </c>
      <c r="T257" s="13">
        <f>[2]!tblÉvénements[[#This Row],[Commentaires]]</f>
        <v>0</v>
      </c>
      <c r="U257" s="377"/>
      <c r="V257" s="377"/>
      <c r="W257" s="377"/>
      <c r="X257" s="377"/>
      <c r="Y257" s="378"/>
      <c r="Z257" s="378"/>
      <c r="AA257" s="378"/>
      <c r="AB257" s="378"/>
      <c r="AC257" s="378"/>
      <c r="AD257" s="378"/>
      <c r="AE257" s="378"/>
      <c r="AF257" s="378"/>
    </row>
    <row r="258" spans="2:32" ht="14.5" x14ac:dyDescent="0.3">
      <c r="B258" s="42">
        <f>'2. Termes '!H400</f>
        <v>0</v>
      </c>
      <c r="C258" s="382">
        <f>[2]!tblÉvénements[[#This Row],[Service]]</f>
        <v>0</v>
      </c>
      <c r="D258" s="368" t="str">
        <f>[2]!tblÉvénements[[#This Row],[Nom événement]]</f>
        <v>Remise du Prix Alice Guy</v>
      </c>
      <c r="E258" s="368">
        <f>[2]!tblÉvénements[[#This Row],[Nom association/Sigle]]</f>
        <v>0</v>
      </c>
      <c r="F258" s="368" t="str">
        <f>[2]!tblÉvénements[[#This Row],[Ville]]</f>
        <v>Paris</v>
      </c>
      <c r="G258" s="368" t="str">
        <f>[2]!tblÉvénements[[#This Row],[Lieu]]</f>
        <v>Cinéma Max Linder</v>
      </c>
      <c r="H258" s="368">
        <f>[2]!tblÉvénements[[#This Row],[Nombre de de participants]]</f>
        <v>0</v>
      </c>
      <c r="I258" s="368">
        <f>[2]!tblÉvénements[[#This Row],[Type]]</f>
        <v>0</v>
      </c>
      <c r="J258" s="368">
        <f>[2]!tblÉvénements[[#This Row],[Présence ]]</f>
        <v>0</v>
      </c>
      <c r="K258" s="369">
        <f>[2]!tblÉvénements[[#This Row],[Date de début]]</f>
        <v>45383</v>
      </c>
      <c r="L258" s="369" t="str">
        <f>IF(ISBLANK(Tableau3[[#This Row],[Date début ]]),"",UPPER(TEXT(Tableau3[[#This Row],[Date début ]],"mmm")))</f>
        <v>AVR</v>
      </c>
      <c r="M258" s="369" t="str">
        <f>IF(ISBLANK(Tableau3[[#This Row],[Date début ]]),"",UPPER(TEXT(Tableau3[[#This Row],[Date début ]],"AAAA")))</f>
        <v>2024</v>
      </c>
      <c r="N258" s="369">
        <f>[2]!tblÉvénements[[#This Row],[Date de fin]]</f>
        <v>45383</v>
      </c>
      <c r="O258" s="369" t="str">
        <f>IF(ISBLANK(Tableau3[[#This Row],[Date de fin]]),"",UPPER(TEXT(Tableau3[[#This Row],[Date de fin]],"mmm")))</f>
        <v>AVR</v>
      </c>
      <c r="P258" s="369" t="str">
        <f>IF(ISBLANK(Tableau3[[#This Row],[Date de fin]]),"",UPPER(TEXT(Tableau3[[#This Row],[Date de fin]],"AAAA")))</f>
        <v>2024</v>
      </c>
      <c r="Q258" s="65">
        <f>[2]!tblÉvénements[[#This Row],[Nbr jours]]</f>
        <v>0</v>
      </c>
      <c r="S258" s="49" t="str">
        <f>[2]!tblÉvénements[[#This Row],[Secteur]]</f>
        <v>Audiovisuel</v>
      </c>
      <c r="T258" s="49" t="str">
        <f>[2]!tblÉvénements[[#This Row],[Commentaires]]</f>
        <v>Visibilité et invitations</v>
      </c>
    </row>
    <row r="259" spans="2:32" ht="29" x14ac:dyDescent="0.3">
      <c r="B259" s="42">
        <f>'2. Termes '!H401</f>
        <v>0</v>
      </c>
      <c r="C259" s="382" t="str">
        <f>[2]!tblÉvénements[[#This Row],[Service]]</f>
        <v>ACTION_SOCIALE</v>
      </c>
      <c r="D259" s="368" t="str">
        <f>[2]!tblÉvénements[[#This Row],[Nom événement]]</f>
        <v>Babel MED</v>
      </c>
      <c r="E259" s="368">
        <f>[2]!tblÉvénements[[#This Row],[Nom association/Sigle]]</f>
        <v>0</v>
      </c>
      <c r="F259" s="368" t="str">
        <f>[2]!tblÉvénements[[#This Row],[Ville]]</f>
        <v>Marseille</v>
      </c>
      <c r="G259" s="368" t="str">
        <f>[2]!tblÉvénements[[#This Row],[Lieu]]</f>
        <v>Marseille Friche Belle de mai</v>
      </c>
      <c r="H259" s="368">
        <f>[2]!tblÉvénements[[#This Row],[Nombre de de participants]]</f>
        <v>0</v>
      </c>
      <c r="I259" s="368">
        <f>[2]!tblÉvénements[[#This Row],[Type]]</f>
        <v>0</v>
      </c>
      <c r="J259" s="368" t="str">
        <f>[2]!tblÉvénements[[#This Row],[Présence ]]</f>
        <v>Alexandra Baude</v>
      </c>
      <c r="K259" s="369">
        <f>[2]!tblÉvénements[[#This Row],[Date de début]]</f>
        <v>45380</v>
      </c>
      <c r="L259" s="369" t="str">
        <f>IF(ISBLANK(Tableau3[[#This Row],[Date début ]]),"",UPPER(TEXT(Tableau3[[#This Row],[Date début ]],"mmm")))</f>
        <v>MARS</v>
      </c>
      <c r="M259" s="369" t="str">
        <f>IF(ISBLANK(Tableau3[[#This Row],[Date début ]]),"",UPPER(TEXT(Tableau3[[#This Row],[Date début ]],"AAAA")))</f>
        <v>2024</v>
      </c>
      <c r="N259" s="369">
        <f>[2]!tblÉvénements[[#This Row],[Date de fin]]</f>
        <v>45381</v>
      </c>
      <c r="O259" s="369" t="str">
        <f>IF(ISBLANK(Tableau3[[#This Row],[Date de fin]]),"",UPPER(TEXT(Tableau3[[#This Row],[Date de fin]],"mmm")))</f>
        <v>MARS</v>
      </c>
      <c r="P259" s="369" t="str">
        <f>IF(ISBLANK(Tableau3[[#This Row],[Date de fin]]),"",UPPER(TEXT(Tableau3[[#This Row],[Date de fin]],"AAAA")))</f>
        <v>2024</v>
      </c>
      <c r="Q259" s="65">
        <f>[2]!tblÉvénements[[#This Row],[Nbr jours]]</f>
        <v>1</v>
      </c>
      <c r="S259" s="49" t="str">
        <f>[2]!tblÉvénements[[#This Row],[Secteur]]</f>
        <v>FPS</v>
      </c>
      <c r="T259" s="49">
        <f>[2]!tblÉvénements[[#This Row],[Commentaires]]</f>
        <v>0</v>
      </c>
    </row>
    <row r="260" spans="2:32" ht="14.5" x14ac:dyDescent="0.3">
      <c r="B260" s="42">
        <f>'2. Termes '!H402</f>
        <v>0</v>
      </c>
      <c r="C260" s="382" t="str">
        <f>[2]!tblÉvénements[[#This Row],[Service]]</f>
        <v>ACTION_SOCIALE</v>
      </c>
      <c r="D260" s="368" t="str">
        <f>[2]!tblÉvénements[[#This Row],[Nom événement]]</f>
        <v>Stand et Intervention</v>
      </c>
      <c r="E260" s="368">
        <f>[2]!tblÉvénements[[#This Row],[Nom association/Sigle]]</f>
        <v>0</v>
      </c>
      <c r="F260" s="368" t="str">
        <f>[2]!tblÉvénements[[#This Row],[Ville]]</f>
        <v>MARSEILLE</v>
      </c>
      <c r="G260" s="368" t="str">
        <f>[2]!tblÉvénements[[#This Row],[Lieu]]</f>
        <v>Friche Belle de Mai</v>
      </c>
      <c r="H260" s="368">
        <f>[2]!tblÉvénements[[#This Row],[Nombre de de participants]]</f>
        <v>0</v>
      </c>
      <c r="I260" s="368">
        <f>[2]!tblÉvénements[[#This Row],[Type]]</f>
        <v>0</v>
      </c>
      <c r="J260" s="368">
        <f>[2]!tblÉvénements[[#This Row],[Présence ]]</f>
        <v>0</v>
      </c>
      <c r="K260" s="369">
        <f>[2]!tblÉvénements[[#This Row],[Date de début]]</f>
        <v>45379</v>
      </c>
      <c r="L260" s="369" t="str">
        <f>IF(ISBLANK(Tableau3[[#This Row],[Date début ]]),"",UPPER(TEXT(Tableau3[[#This Row],[Date début ]],"mmm")))</f>
        <v>MARS</v>
      </c>
      <c r="M260" s="369" t="str">
        <f>IF(ISBLANK(Tableau3[[#This Row],[Date début ]]),"",UPPER(TEXT(Tableau3[[#This Row],[Date début ]],"AAAA")))</f>
        <v>2024</v>
      </c>
      <c r="N260" s="369">
        <f>[2]!tblÉvénements[[#This Row],[Date de fin]]</f>
        <v>45380</v>
      </c>
      <c r="O260" s="369" t="str">
        <f>IF(ISBLANK(Tableau3[[#This Row],[Date de fin]]),"",UPPER(TEXT(Tableau3[[#This Row],[Date de fin]],"mmm")))</f>
        <v>MARS</v>
      </c>
      <c r="P260" s="369" t="str">
        <f>IF(ISBLANK(Tableau3[[#This Row],[Date de fin]]),"",UPPER(TEXT(Tableau3[[#This Row],[Date de fin]],"AAAA")))</f>
        <v>2024</v>
      </c>
      <c r="Q260" s="65">
        <f>[2]!tblÉvénements[[#This Row],[Nbr jours]]</f>
        <v>0</v>
      </c>
      <c r="S260" s="49">
        <f>[2]!tblÉvénements[[#This Row],[Secteur]]</f>
        <v>0</v>
      </c>
      <c r="T260" s="49" t="str">
        <f>[2]!tblÉvénements[[#This Row],[Commentaires]]</f>
        <v>FESTIVAL BABEL MUSIC XP Stand et intervention</v>
      </c>
    </row>
    <row r="261" spans="2:32" ht="14.5" x14ac:dyDescent="0.3">
      <c r="B261" s="42">
        <f>'2. Termes '!H403</f>
        <v>0</v>
      </c>
      <c r="C261" s="382" t="str">
        <f>[2]!tblÉvénements[[#This Row],[Service]]</f>
        <v>ACTION_SOCIALE</v>
      </c>
      <c r="D261" s="368" t="str">
        <f>[2]!tblÉvénements[[#This Row],[Nom événement]]</f>
        <v>Atelier Art thérapie aidants</v>
      </c>
      <c r="E261" s="368">
        <f>[2]!tblÉvénements[[#This Row],[Nom association/Sigle]]</f>
        <v>0</v>
      </c>
      <c r="F261" s="368" t="str">
        <f>[2]!tblÉvénements[[#This Row],[Ville]]</f>
        <v>paris</v>
      </c>
      <c r="G261" s="368" t="str">
        <f>[2]!tblÉvénements[[#This Row],[Lieu]]</f>
        <v>Paris</v>
      </c>
      <c r="H261" s="368">
        <f>[2]!tblÉvénements[[#This Row],[Nombre de de participants]]</f>
        <v>0</v>
      </c>
      <c r="I261" s="368">
        <f>[2]!tblÉvénements[[#This Row],[Type]]</f>
        <v>0</v>
      </c>
      <c r="J261" s="368" t="str">
        <f>[2]!tblÉvénements[[#This Row],[Présence ]]</f>
        <v>Julien Da Silva</v>
      </c>
      <c r="K261" s="369">
        <f>[2]!tblÉvénements[[#This Row],[Date de début]]</f>
        <v>45379</v>
      </c>
      <c r="L261" s="369" t="str">
        <f>IF(ISBLANK(Tableau3[[#This Row],[Date début ]]),"",UPPER(TEXT(Tableau3[[#This Row],[Date début ]],"mmm")))</f>
        <v>MARS</v>
      </c>
      <c r="M261" s="369" t="str">
        <f>IF(ISBLANK(Tableau3[[#This Row],[Date début ]]),"",UPPER(TEXT(Tableau3[[#This Row],[Date début ]],"AAAA")))</f>
        <v>2024</v>
      </c>
      <c r="N261" s="369">
        <f>[2]!tblÉvénements[[#This Row],[Date de fin]]</f>
        <v>45379</v>
      </c>
      <c r="O261" s="369" t="str">
        <f>IF(ISBLANK(Tableau3[[#This Row],[Date de fin]]),"",UPPER(TEXT(Tableau3[[#This Row],[Date de fin]],"mmm")))</f>
        <v>MARS</v>
      </c>
      <c r="P261" s="369" t="str">
        <f>IF(ISBLANK(Tableau3[[#This Row],[Date de fin]]),"",UPPER(TEXT(Tableau3[[#This Row],[Date de fin]],"AAAA")))</f>
        <v>2024</v>
      </c>
      <c r="Q261" s="65">
        <f>[2]!tblÉvénements[[#This Row],[Nbr jours]]</f>
        <v>0</v>
      </c>
      <c r="S261" s="49" t="str">
        <f>[2]!tblÉvénements[[#This Row],[Secteur]]</f>
        <v>Prévention Médico-Sociale</v>
      </c>
      <c r="T261" s="49" t="str">
        <f>[2]!tblÉvénements[[#This Row],[Commentaires]]</f>
        <v>thématique semestrielle/ réseaux sociaux/Newsletters permanent &amp; pigiste &amp; intermittent</v>
      </c>
    </row>
    <row r="262" spans="2:32" ht="29" x14ac:dyDescent="0.3">
      <c r="B262" s="42">
        <f>'2. Termes '!H404</f>
        <v>0</v>
      </c>
      <c r="C262" s="382" t="str">
        <f>[2]!tblÉvénements[[#This Row],[Service]]</f>
        <v>ACTION_SOCIALE</v>
      </c>
      <c r="D262" s="368" t="str">
        <f>[2]!tblÉvénements[[#This Row],[Nom événement]]</f>
        <v>Sensibilisation &amp; préparation à la retraite cible IDF</v>
      </c>
      <c r="E262" s="368">
        <f>[2]!tblÉvénements[[#This Row],[Nom association/Sigle]]</f>
        <v>0</v>
      </c>
      <c r="F262" s="368">
        <f>[2]!tblÉvénements[[#This Row],[Ville]]</f>
        <v>0</v>
      </c>
      <c r="G262" s="368" t="str">
        <f>[2]!tblÉvénements[[#This Row],[Lieu]]</f>
        <v>Visio conférence 9h00-13h00</v>
      </c>
      <c r="H262" s="368">
        <f>[2]!tblÉvénements[[#This Row],[Nombre de de participants]]</f>
        <v>0</v>
      </c>
      <c r="I262" s="368">
        <f>[2]!tblÉvénements[[#This Row],[Type]]</f>
        <v>0</v>
      </c>
      <c r="J262" s="368" t="str">
        <f>[2]!tblÉvénements[[#This Row],[Présence ]]</f>
        <v>Miriam Chao</v>
      </c>
      <c r="K262" s="369">
        <f>[2]!tblÉvénements[[#This Row],[Date de début]]</f>
        <v>45379</v>
      </c>
      <c r="L262" s="369" t="str">
        <f>IF(ISBLANK(Tableau3[[#This Row],[Date début ]]),"",UPPER(TEXT(Tableau3[[#This Row],[Date début ]],"mmm")))</f>
        <v>MARS</v>
      </c>
      <c r="M262" s="369" t="str">
        <f>IF(ISBLANK(Tableau3[[#This Row],[Date début ]]),"",UPPER(TEXT(Tableau3[[#This Row],[Date début ]],"AAAA")))</f>
        <v>2024</v>
      </c>
      <c r="N262" s="369">
        <f>[2]!tblÉvénements[[#This Row],[Date de fin]]</f>
        <v>45379</v>
      </c>
      <c r="O262" s="369" t="str">
        <f>IF(ISBLANK(Tableau3[[#This Row],[Date de fin]]),"",UPPER(TEXT(Tableau3[[#This Row],[Date de fin]],"mmm")))</f>
        <v>MARS</v>
      </c>
      <c r="P262" s="369" t="str">
        <f>IF(ISBLANK(Tableau3[[#This Row],[Date de fin]]),"",UPPER(TEXT(Tableau3[[#This Row],[Date de fin]],"AAAA")))</f>
        <v>2024</v>
      </c>
      <c r="Q262" s="65">
        <f>[2]!tblÉvénements[[#This Row],[Nbr jours]]</f>
        <v>0</v>
      </c>
      <c r="S262" s="49" t="str">
        <f>[2]!tblÉvénements[[#This Row],[Secteur]]</f>
        <v>Prévention Médico-Sociale</v>
      </c>
      <c r="T262" s="49">
        <f>[2]!tblÉvénements[[#This Row],[Commentaires]]</f>
        <v>0</v>
      </c>
    </row>
    <row r="263" spans="2:32" ht="29" x14ac:dyDescent="0.3">
      <c r="B263" s="42">
        <f>'2. Termes '!H405</f>
        <v>0</v>
      </c>
      <c r="C263" s="382" t="str">
        <f>[2]!tblÉvénements[[#This Row],[Service]]</f>
        <v>ACTION_SOCIALE</v>
      </c>
      <c r="D263" s="368" t="str">
        <f>[2]!tblÉvénements[[#This Row],[Nom événement]]</f>
        <v>WEBINAIRE "Carrieres en mouvement : transition et reconversion" à l'initiative du CND</v>
      </c>
      <c r="E263" s="368">
        <f>[2]!tblÉvénements[[#This Row],[Nom association/Sigle]]</f>
        <v>0</v>
      </c>
      <c r="F263" s="368">
        <f>[2]!tblÉvénements[[#This Row],[Ville]]</f>
        <v>0</v>
      </c>
      <c r="G263" s="368">
        <f>[2]!tblÉvénements[[#This Row],[Lieu]]</f>
        <v>0</v>
      </c>
      <c r="H263" s="368">
        <f>[2]!tblÉvénements[[#This Row],[Nombre de de participants]]</f>
        <v>0</v>
      </c>
      <c r="I263" s="368">
        <f>[2]!tblÉvénements[[#This Row],[Type]]</f>
        <v>0</v>
      </c>
      <c r="J263" s="368" t="str">
        <f>[2]!tblÉvénements[[#This Row],[Présence ]]</f>
        <v xml:space="preserve">Carla Ballivian </v>
      </c>
      <c r="K263" s="369">
        <f>[2]!tblÉvénements[[#This Row],[Date de début]]</f>
        <v>45379</v>
      </c>
      <c r="L263" s="369" t="str">
        <f>IF(ISBLANK(Tableau3[[#This Row],[Date début ]]),"",UPPER(TEXT(Tableau3[[#This Row],[Date début ]],"mmm")))</f>
        <v>MARS</v>
      </c>
      <c r="M263" s="369" t="str">
        <f>IF(ISBLANK(Tableau3[[#This Row],[Date début ]]),"",UPPER(TEXT(Tableau3[[#This Row],[Date début ]],"AAAA")))</f>
        <v>2024</v>
      </c>
      <c r="N263" s="369">
        <f>[2]!tblÉvénements[[#This Row],[Date de fin]]</f>
        <v>45379</v>
      </c>
      <c r="O263" s="369" t="str">
        <f>IF(ISBLANK(Tableau3[[#This Row],[Date de fin]]),"",UPPER(TEXT(Tableau3[[#This Row],[Date de fin]],"mmm")))</f>
        <v>MARS</v>
      </c>
      <c r="P263" s="369" t="str">
        <f>IF(ISBLANK(Tableau3[[#This Row],[Date de fin]]),"",UPPER(TEXT(Tableau3[[#This Row],[Date de fin]],"AAAA")))</f>
        <v>2024</v>
      </c>
      <c r="Q263" s="65">
        <f>[2]!tblÉvénements[[#This Row],[Nbr jours]]</f>
        <v>0</v>
      </c>
      <c r="S263" s="49" t="str">
        <f>[2]!tblÉvénements[[#This Row],[Secteur]]</f>
        <v>FPS</v>
      </c>
      <c r="T263" s="49" t="str">
        <f>[2]!tblÉvénements[[#This Row],[Commentaires]]</f>
        <v>RESEAUX CND</v>
      </c>
    </row>
    <row r="264" spans="2:32" ht="14.5" x14ac:dyDescent="0.3">
      <c r="B264" s="42">
        <f>'2. Termes '!H406</f>
        <v>0</v>
      </c>
      <c r="C264" s="382" t="str">
        <f>[2]!tblÉvénements[[#This Row],[Service]]</f>
        <v>ACTION_SOCIALE</v>
      </c>
      <c r="D264" s="368" t="str">
        <f>[2]!tblÉvénements[[#This Row],[Nom événement]]</f>
        <v>Présentation cellule durant réunion infos</v>
      </c>
      <c r="E264" s="368">
        <f>[2]!tblÉvénements[[#This Row],[Nom association/Sigle]]</f>
        <v>0</v>
      </c>
      <c r="F264" s="368" t="str">
        <f>[2]!tblÉvénements[[#This Row],[Ville]]</f>
        <v>VANVES</v>
      </c>
      <c r="G264" s="368" t="str">
        <f>[2]!tblÉvénements[[#This Row],[Lieu]]</f>
        <v xml:space="preserve">11h00-13h00  </v>
      </c>
      <c r="H264" s="368">
        <f>[2]!tblÉvénements[[#This Row],[Nombre de de participants]]</f>
        <v>0</v>
      </c>
      <c r="I264" s="368">
        <f>[2]!tblÉvénements[[#This Row],[Type]]</f>
        <v>0</v>
      </c>
      <c r="J264" s="368" t="str">
        <f>[2]!tblÉvénements[[#This Row],[Présence ]]</f>
        <v xml:space="preserve">Carla Ballivian </v>
      </c>
      <c r="K264" s="369">
        <f>[2]!tblÉvénements[[#This Row],[Date de début]]</f>
        <v>45377</v>
      </c>
      <c r="L264" s="369" t="str">
        <f>IF(ISBLANK(Tableau3[[#This Row],[Date début ]]),"",UPPER(TEXT(Tableau3[[#This Row],[Date début ]],"mmm")))</f>
        <v>MARS</v>
      </c>
      <c r="M264" s="369" t="str">
        <f>IF(ISBLANK(Tableau3[[#This Row],[Date début ]]),"",UPPER(TEXT(Tableau3[[#This Row],[Date début ]],"AAAA")))</f>
        <v>2024</v>
      </c>
      <c r="N264" s="369">
        <f>[2]!tblÉvénements[[#This Row],[Date de fin]]</f>
        <v>45377</v>
      </c>
      <c r="O264" s="369" t="str">
        <f>IF(ISBLANK(Tableau3[[#This Row],[Date de fin]]),"",UPPER(TEXT(Tableau3[[#This Row],[Date de fin]],"mmm")))</f>
        <v>MARS</v>
      </c>
      <c r="P264" s="369" t="str">
        <f>IF(ISBLANK(Tableau3[[#This Row],[Date de fin]]),"",UPPER(TEXT(Tableau3[[#This Row],[Date de fin]],"AAAA")))</f>
        <v>2024</v>
      </c>
      <c r="Q264" s="65">
        <f>[2]!tblÉvénements[[#This Row],[Nbr jours]]</f>
        <v>0</v>
      </c>
      <c r="S264" s="49">
        <f>[2]!tblÉvénements[[#This Row],[Secteur]]</f>
        <v>0</v>
      </c>
      <c r="T264" s="49" t="str">
        <f>[2]!tblÉvénements[[#This Row],[Commentaires]]</f>
        <v>Réunion d'infos avec Audiens et AAFA</v>
      </c>
    </row>
    <row r="265" spans="2:32" ht="14.5" x14ac:dyDescent="0.3">
      <c r="B265" s="42">
        <f>'2. Termes '!H407</f>
        <v>0</v>
      </c>
      <c r="C265" s="382" t="str">
        <f>[2]!tblÉvénements[[#This Row],[Service]]</f>
        <v>ACTION_SOCIALE</v>
      </c>
      <c r="D265" s="368" t="str">
        <f>[2]!tblÉvénements[[#This Row],[Nom événement]]</f>
        <v>Qi Gong et Les six sons thérapeutiques</v>
      </c>
      <c r="E265" s="368">
        <f>[2]!tblÉvénements[[#This Row],[Nom association/Sigle]]</f>
        <v>0</v>
      </c>
      <c r="F265" s="368" t="str">
        <f>[2]!tblÉvénements[[#This Row],[Ville]]</f>
        <v xml:space="preserve">Vanves </v>
      </c>
      <c r="G265" s="368" t="str">
        <f>[2]!tblÉvénements[[#This Row],[Lieu]]</f>
        <v>Vanves 14h00 - 16h30</v>
      </c>
      <c r="H265" s="368">
        <f>[2]!tblÉvénements[[#This Row],[Nombre de de participants]]</f>
        <v>0</v>
      </c>
      <c r="I265" s="368">
        <f>[2]!tblÉvénements[[#This Row],[Type]]</f>
        <v>0</v>
      </c>
      <c r="J265" s="368" t="str">
        <f>[2]!tblÉvénements[[#This Row],[Présence ]]</f>
        <v>Nora Taieb</v>
      </c>
      <c r="K265" s="369">
        <f>[2]!tblÉvénements[[#This Row],[Date de début]]</f>
        <v>45377</v>
      </c>
      <c r="L265" s="369" t="str">
        <f>IF(ISBLANK(Tableau3[[#This Row],[Date début ]]),"",UPPER(TEXT(Tableau3[[#This Row],[Date début ]],"mmm")))</f>
        <v>MARS</v>
      </c>
      <c r="M265" s="369" t="str">
        <f>IF(ISBLANK(Tableau3[[#This Row],[Date début ]]),"",UPPER(TEXT(Tableau3[[#This Row],[Date début ]],"AAAA")))</f>
        <v>2024</v>
      </c>
      <c r="N265" s="369">
        <f>[2]!tblÉvénements[[#This Row],[Date de fin]]</f>
        <v>45377</v>
      </c>
      <c r="O265" s="369" t="str">
        <f>IF(ISBLANK(Tableau3[[#This Row],[Date de fin]]),"",UPPER(TEXT(Tableau3[[#This Row],[Date de fin]],"mmm")))</f>
        <v>MARS</v>
      </c>
      <c r="P265" s="369" t="str">
        <f>IF(ISBLANK(Tableau3[[#This Row],[Date de fin]]),"",UPPER(TEXT(Tableau3[[#This Row],[Date de fin]],"AAAA")))</f>
        <v>2024</v>
      </c>
      <c r="Q265" s="65">
        <f>[2]!tblÉvénements[[#This Row],[Nbr jours]]</f>
        <v>0</v>
      </c>
      <c r="S265" s="49" t="str">
        <f>[2]!tblÉvénements[[#This Row],[Secteur]]</f>
        <v>Prévention Médico-Sociale</v>
      </c>
      <c r="T265" s="49" t="str">
        <f>[2]!tblÉvénements[[#This Row],[Commentaires]]</f>
        <v>Audiens Attitude / thématique semestrielle/ Newsletters retraités</v>
      </c>
    </row>
    <row r="266" spans="2:32" ht="29" x14ac:dyDescent="0.3">
      <c r="B266" s="42">
        <f>'2. Termes '!H408</f>
        <v>0</v>
      </c>
      <c r="C266" s="382" t="str">
        <f>[2]!tblÉvénements[[#This Row],[Service]]</f>
        <v>ACTION_SOCIALE</v>
      </c>
      <c r="D266" s="368" t="str">
        <f>[2]!tblÉvénements[[#This Row],[Nom événement]]</f>
        <v>webconference 14h/15h</v>
      </c>
      <c r="E266" s="368">
        <f>[2]!tblÉvénements[[#This Row],[Nom association/Sigle]]</f>
        <v>0</v>
      </c>
      <c r="F266" s="368">
        <f>[2]!tblÉvénements[[#This Row],[Ville]]</f>
        <v>0</v>
      </c>
      <c r="G266" s="368" t="str">
        <f>[2]!tblÉvénements[[#This Row],[Lieu]]</f>
        <v>webconference 14h/15h</v>
      </c>
      <c r="H266" s="368">
        <f>[2]!tblÉvénements[[#This Row],[Nombre de de participants]]</f>
        <v>0</v>
      </c>
      <c r="I266" s="368">
        <f>[2]!tblÉvénements[[#This Row],[Type]]</f>
        <v>0</v>
      </c>
      <c r="J266" s="368" t="str">
        <f>[2]!tblÉvénements[[#This Row],[Présence ]]</f>
        <v>Sarah Minski</v>
      </c>
      <c r="K266" s="369">
        <f>[2]!tblÉvénements[[#This Row],[Date de début]]</f>
        <v>45377</v>
      </c>
      <c r="L266" s="369" t="str">
        <f>IF(ISBLANK(Tableau3[[#This Row],[Date début ]]),"",UPPER(TEXT(Tableau3[[#This Row],[Date début ]],"mmm")))</f>
        <v>MARS</v>
      </c>
      <c r="M266" s="369" t="str">
        <f>IF(ISBLANK(Tableau3[[#This Row],[Date début ]]),"",UPPER(TEXT(Tableau3[[#This Row],[Date début ]],"AAAA")))</f>
        <v>2024</v>
      </c>
      <c r="N266" s="369">
        <f>[2]!tblÉvénements[[#This Row],[Date de fin]]</f>
        <v>45377</v>
      </c>
      <c r="O266" s="369" t="str">
        <f>IF(ISBLANK(Tableau3[[#This Row],[Date de fin]]),"",UPPER(TEXT(Tableau3[[#This Row],[Date de fin]],"mmm")))</f>
        <v>MARS</v>
      </c>
      <c r="P266" s="369" t="str">
        <f>IF(ISBLANK(Tableau3[[#This Row],[Date de fin]]),"",UPPER(TEXT(Tableau3[[#This Row],[Date de fin]],"AAAA")))</f>
        <v>2024</v>
      </c>
      <c r="Q266" s="65">
        <f>[2]!tblÉvénements[[#This Row],[Nbr jours]]</f>
        <v>0</v>
      </c>
      <c r="S266" s="49" t="str">
        <f>[2]!tblÉvénements[[#This Row],[Secteur]]</f>
        <v>FPS</v>
      </c>
      <c r="T266" s="49" t="str">
        <f>[2]!tblÉvénements[[#This Row],[Commentaires]]</f>
        <v>Réseaux sociaux/ thématique semestrielle</v>
      </c>
    </row>
    <row r="267" spans="2:32" ht="14.5" x14ac:dyDescent="0.3">
      <c r="B267" s="42">
        <f>'2. Termes '!H409</f>
        <v>0</v>
      </c>
      <c r="C267" s="382" t="str">
        <f>[2]!tblÉvénements[[#This Row],[Service]]</f>
        <v>ACTION_SOCIALE</v>
      </c>
      <c r="D267" s="368" t="str">
        <f>[2]!tblÉvénements[[#This Row],[Nom événement]]</f>
        <v>Rencontre AAFA</v>
      </c>
      <c r="E267" s="368">
        <f>[2]!tblÉvénements[[#This Row],[Nom association/Sigle]]</f>
        <v>0</v>
      </c>
      <c r="F267" s="368" t="str">
        <f>[2]!tblÉvénements[[#This Row],[Ville]]</f>
        <v>VANVES</v>
      </c>
      <c r="G267" s="368">
        <f>[2]!tblÉvénements[[#This Row],[Lieu]]</f>
        <v>0</v>
      </c>
      <c r="H267" s="368">
        <f>[2]!tblÉvénements[[#This Row],[Nombre de de participants]]</f>
        <v>0</v>
      </c>
      <c r="I267" s="368">
        <f>[2]!tblÉvénements[[#This Row],[Type]]</f>
        <v>0</v>
      </c>
      <c r="J267" s="368" t="str">
        <f>[2]!tblÉvénements[[#This Row],[Présence ]]</f>
        <v xml:space="preserve">Carla Ballivian </v>
      </c>
      <c r="K267" s="369">
        <f>[2]!tblÉvénements[[#This Row],[Date de début]]</f>
        <v>45377</v>
      </c>
      <c r="L267" s="369" t="str">
        <f>IF(ISBLANK(Tableau3[[#This Row],[Date début ]]),"",UPPER(TEXT(Tableau3[[#This Row],[Date début ]],"mmm")))</f>
        <v>MARS</v>
      </c>
      <c r="M267" s="369" t="str">
        <f>IF(ISBLANK(Tableau3[[#This Row],[Date début ]]),"",UPPER(TEXT(Tableau3[[#This Row],[Date début ]],"AAAA")))</f>
        <v>2024</v>
      </c>
      <c r="N267" s="369">
        <f>[2]!tblÉvénements[[#This Row],[Date de fin]]</f>
        <v>45377</v>
      </c>
      <c r="O267" s="369" t="str">
        <f>IF(ISBLANK(Tableau3[[#This Row],[Date de fin]]),"",UPPER(TEXT(Tableau3[[#This Row],[Date de fin]],"mmm")))</f>
        <v>MARS</v>
      </c>
      <c r="P267" s="369" t="str">
        <f>IF(ISBLANK(Tableau3[[#This Row],[Date de fin]]),"",UPPER(TEXT(Tableau3[[#This Row],[Date de fin]],"AAAA")))</f>
        <v>2024</v>
      </c>
      <c r="Q267" s="65">
        <f>[2]!tblÉvénements[[#This Row],[Nbr jours]]</f>
        <v>0</v>
      </c>
      <c r="S267" s="49" t="str">
        <f>[2]!tblÉvénements[[#This Row],[Secteur]]</f>
        <v>FPS</v>
      </c>
      <c r="T267" s="49" t="str">
        <f>[2]!tblÉvénements[[#This Row],[Commentaires]]</f>
        <v>Sur invitation AAFA</v>
      </c>
    </row>
    <row r="268" spans="2:32" ht="14.5" x14ac:dyDescent="0.3">
      <c r="B268" s="42">
        <f>'2. Termes '!H410</f>
        <v>0</v>
      </c>
      <c r="C268" s="382">
        <f>[2]!tblÉvénements[[#This Row],[Service]]</f>
        <v>0</v>
      </c>
      <c r="D268" s="368" t="str">
        <f>[2]!tblÉvénements[[#This Row],[Nom événement]]</f>
        <v xml:space="preserve">Cérémonie des Trophées de l’édition </v>
      </c>
      <c r="E268" s="368">
        <f>[2]!tblÉvénements[[#This Row],[Nom association/Sigle]]</f>
        <v>0</v>
      </c>
      <c r="F268" s="368" t="str">
        <f>[2]!tblÉvénements[[#This Row],[Ville]]</f>
        <v>Paris</v>
      </c>
      <c r="G268" s="368" t="str">
        <f>[2]!tblÉvénements[[#This Row],[Lieu]]</f>
        <v>Théâtre de l'Odéon</v>
      </c>
      <c r="H268" s="368">
        <f>[2]!tblÉvénements[[#This Row],[Nombre de de participants]]</f>
        <v>0</v>
      </c>
      <c r="I268" s="368">
        <f>[2]!tblÉvénements[[#This Row],[Type]]</f>
        <v>0</v>
      </c>
      <c r="J268" s="368">
        <f>[2]!tblÉvénements[[#This Row],[Présence ]]</f>
        <v>0</v>
      </c>
      <c r="K268" s="369">
        <f>[2]!tblÉvénements[[#This Row],[Date de début]]</f>
        <v>45376</v>
      </c>
      <c r="L268" s="369" t="str">
        <f>IF(ISBLANK(Tableau3[[#This Row],[Date début ]]),"",UPPER(TEXT(Tableau3[[#This Row],[Date début ]],"mmm")))</f>
        <v>MARS</v>
      </c>
      <c r="M268" s="369" t="str">
        <f>IF(ISBLANK(Tableau3[[#This Row],[Date début ]]),"",UPPER(TEXT(Tableau3[[#This Row],[Date début ]],"AAAA")))</f>
        <v>2024</v>
      </c>
      <c r="N268" s="369">
        <f>[2]!tblÉvénements[[#This Row],[Date de fin]]</f>
        <v>45376</v>
      </c>
      <c r="O268" s="369" t="str">
        <f>IF(ISBLANK(Tableau3[[#This Row],[Date de fin]]),"",UPPER(TEXT(Tableau3[[#This Row],[Date de fin]],"mmm")))</f>
        <v>MARS</v>
      </c>
      <c r="P268" s="369" t="str">
        <f>IF(ISBLANK(Tableau3[[#This Row],[Date de fin]]),"",UPPER(TEXT(Tableau3[[#This Row],[Date de fin]],"AAAA")))</f>
        <v>2024</v>
      </c>
      <c r="Q268" s="65">
        <f>[2]!tblÉvénements[[#This Row],[Nbr jours]]</f>
        <v>0</v>
      </c>
      <c r="R268" s="45"/>
      <c r="S268" s="13" t="str">
        <f>[2]!tblÉvénements[[#This Row],[Secteur]]</f>
        <v>Presse</v>
      </c>
      <c r="T268" s="13">
        <f>[2]!tblÉvénements[[#This Row],[Commentaires]]</f>
        <v>0</v>
      </c>
      <c r="U268" s="377"/>
      <c r="V268" s="377"/>
      <c r="W268" s="377"/>
      <c r="X268" s="377"/>
      <c r="Y268" s="378"/>
      <c r="Z268" s="378"/>
      <c r="AA268" s="378"/>
      <c r="AB268" s="378"/>
      <c r="AC268" s="378"/>
      <c r="AD268" s="378"/>
      <c r="AE268" s="378"/>
      <c r="AF268" s="378"/>
    </row>
    <row r="269" spans="2:32" ht="14.5" x14ac:dyDescent="0.3">
      <c r="B269" s="42">
        <f>'2. Termes '!H411</f>
        <v>0</v>
      </c>
      <c r="C269" s="382" t="str">
        <f>[2]!tblÉvénements[[#This Row],[Service]]</f>
        <v>ACTION_SOCIALE</v>
      </c>
      <c r="D269" s="368" t="str">
        <f>[2]!tblÉvénements[[#This Row],[Nom événement]]</f>
        <v xml:space="preserve">Cérémonie des Trophées de l’édition </v>
      </c>
      <c r="E269" s="368">
        <f>[2]!tblÉvénements[[#This Row],[Nom association/Sigle]]</f>
        <v>0</v>
      </c>
      <c r="F269" s="368" t="str">
        <f>[2]!tblÉvénements[[#This Row],[Ville]]</f>
        <v>PARIS</v>
      </c>
      <c r="G269" s="368" t="str">
        <f>[2]!tblÉvénements[[#This Row],[Lieu]]</f>
        <v>Théâtre de l'Odéon</v>
      </c>
      <c r="H269" s="368">
        <f>[2]!tblÉvénements[[#This Row],[Nombre de de participants]]</f>
        <v>0</v>
      </c>
      <c r="I269" s="368">
        <f>[2]!tblÉvénements[[#This Row],[Type]]</f>
        <v>0</v>
      </c>
      <c r="J269" s="368">
        <f>[2]!tblÉvénements[[#This Row],[Présence ]]</f>
        <v>0</v>
      </c>
      <c r="K269" s="369">
        <f>[2]!tblÉvénements[[#This Row],[Date de début]]</f>
        <v>45376</v>
      </c>
      <c r="L269" s="369" t="str">
        <f>IF(ISBLANK(Tableau3[[#This Row],[Date début ]]),"",UPPER(TEXT(Tableau3[[#This Row],[Date début ]],"mmm")))</f>
        <v>MARS</v>
      </c>
      <c r="M269" s="369" t="str">
        <f>IF(ISBLANK(Tableau3[[#This Row],[Date début ]]),"",UPPER(TEXT(Tableau3[[#This Row],[Date début ]],"AAAA")))</f>
        <v>2024</v>
      </c>
      <c r="N269" s="369">
        <f>[2]!tblÉvénements[[#This Row],[Date de fin]]</f>
        <v>45376</v>
      </c>
      <c r="O269" s="369" t="str">
        <f>IF(ISBLANK(Tableau3[[#This Row],[Date de fin]]),"",UPPER(TEXT(Tableau3[[#This Row],[Date de fin]],"mmm")))</f>
        <v>MARS</v>
      </c>
      <c r="P269" s="369" t="str">
        <f>IF(ISBLANK(Tableau3[[#This Row],[Date de fin]]),"",UPPER(TEXT(Tableau3[[#This Row],[Date de fin]],"AAAA")))</f>
        <v>2024</v>
      </c>
      <c r="Q269" s="65">
        <f>[2]!tblÉvénements[[#This Row],[Nbr jours]]</f>
        <v>0</v>
      </c>
      <c r="R269" s="45"/>
      <c r="S269" s="13">
        <f>[2]!tblÉvénements[[#This Row],[Secteur]]</f>
        <v>0</v>
      </c>
      <c r="T269" s="13" t="str">
        <f>[2]!tblÉvénements[[#This Row],[Commentaires]]</f>
        <v>présence de docs et kakémono CVSS</v>
      </c>
      <c r="U269" s="377"/>
      <c r="V269" s="377"/>
      <c r="W269" s="377"/>
      <c r="X269" s="377"/>
      <c r="Y269" s="378"/>
      <c r="Z269" s="378"/>
      <c r="AA269" s="378"/>
      <c r="AB269" s="378"/>
      <c r="AC269" s="378"/>
      <c r="AD269" s="378"/>
      <c r="AE269" s="378"/>
      <c r="AF269" s="378"/>
    </row>
    <row r="270" spans="2:32" ht="14.5" x14ac:dyDescent="0.3">
      <c r="B270" s="42">
        <f>'2. Termes '!H412</f>
        <v>0</v>
      </c>
      <c r="C270" s="382">
        <f>[2]!tblÉvénements[[#This Row],[Service]]</f>
        <v>0</v>
      </c>
      <c r="D270" s="368" t="str">
        <f>[2]!tblÉvénements[[#This Row],[Nom événement]]</f>
        <v>Festival international de films de Femmes</v>
      </c>
      <c r="E270" s="368">
        <f>[2]!tblÉvénements[[#This Row],[Nom association/Sigle]]</f>
        <v>0</v>
      </c>
      <c r="F270" s="368" t="str">
        <f>[2]!tblÉvénements[[#This Row],[Ville]]</f>
        <v>Créteil</v>
      </c>
      <c r="G270" s="368" t="str">
        <f>[2]!tblÉvénements[[#This Row],[Lieu]]</f>
        <v>Maison des arts</v>
      </c>
      <c r="H270" s="368">
        <f>[2]!tblÉvénements[[#This Row],[Nombre de de participants]]</f>
        <v>0</v>
      </c>
      <c r="I270" s="368">
        <f>[2]!tblÉvénements[[#This Row],[Type]]</f>
        <v>0</v>
      </c>
      <c r="J270" s="368">
        <f>[2]!tblÉvénements[[#This Row],[Présence ]]</f>
        <v>0</v>
      </c>
      <c r="K270" s="369">
        <f>[2]!tblÉvénements[[#This Row],[Date de début]]</f>
        <v>45375</v>
      </c>
      <c r="L270" s="369" t="str">
        <f>IF(ISBLANK(Tableau3[[#This Row],[Date début ]]),"",UPPER(TEXT(Tableau3[[#This Row],[Date début ]],"mmm")))</f>
        <v>MARS</v>
      </c>
      <c r="M270" s="369" t="str">
        <f>IF(ISBLANK(Tableau3[[#This Row],[Date début ]]),"",UPPER(TEXT(Tableau3[[#This Row],[Date début ]],"AAAA")))</f>
        <v>2024</v>
      </c>
      <c r="N270" s="369">
        <f>[2]!tblÉvénements[[#This Row],[Date de fin]]</f>
        <v>45384</v>
      </c>
      <c r="O270" s="369" t="str">
        <f>IF(ISBLANK(Tableau3[[#This Row],[Date de fin]]),"",UPPER(TEXT(Tableau3[[#This Row],[Date de fin]],"mmm")))</f>
        <v>AVR</v>
      </c>
      <c r="P270" s="369" t="str">
        <f>IF(ISBLANK(Tableau3[[#This Row],[Date de fin]]),"",UPPER(TEXT(Tableau3[[#This Row],[Date de fin]],"AAAA")))</f>
        <v>2024</v>
      </c>
      <c r="Q270" s="65">
        <f>[2]!tblÉvénements[[#This Row],[Nbr jours]]</f>
        <v>9</v>
      </c>
      <c r="S270" s="49" t="str">
        <f>[2]!tblÉvénements[[#This Row],[Secteur]]</f>
        <v>Audiovisuel</v>
      </c>
      <c r="T270" s="49" t="str">
        <f>[2]!tblÉvénements[[#This Row],[Commentaires]]</f>
        <v>Non partenaire financier - échange visibilité</v>
      </c>
    </row>
    <row r="271" spans="2:32" ht="29" x14ac:dyDescent="0.3">
      <c r="B271" s="42">
        <f>'2. Termes '!H413</f>
        <v>0</v>
      </c>
      <c r="C271" s="382" t="str">
        <f>[2]!tblÉvénements[[#This Row],[Service]]</f>
        <v>ACTION_SOCIALE</v>
      </c>
      <c r="D271" s="368" t="str">
        <f>[2]!tblÉvénements[[#This Row],[Nom événement]]</f>
        <v>Etre au clair et en paix avec la question de la mort</v>
      </c>
      <c r="E271" s="368">
        <f>[2]!tblÉvénements[[#This Row],[Nom association/Sigle]]</f>
        <v>0</v>
      </c>
      <c r="F271" s="368" t="str">
        <f>[2]!tblÉvénements[[#This Row],[Ville]]</f>
        <v xml:space="preserve">Vanves </v>
      </c>
      <c r="G271" s="368" t="str">
        <f>[2]!tblÉvénements[[#This Row],[Lieu]]</f>
        <v>Vanves + visio 14h00 - 16h00</v>
      </c>
      <c r="H271" s="368">
        <f>[2]!tblÉvénements[[#This Row],[Nombre de de participants]]</f>
        <v>0</v>
      </c>
      <c r="I271" s="368">
        <f>[2]!tblÉvénements[[#This Row],[Type]]</f>
        <v>0</v>
      </c>
      <c r="J271" s="368" t="str">
        <f>[2]!tblÉvénements[[#This Row],[Présence ]]</f>
        <v>Nora Taieb</v>
      </c>
      <c r="K271" s="369">
        <f>[2]!tblÉvénements[[#This Row],[Date de début]]</f>
        <v>45373</v>
      </c>
      <c r="L271" s="369" t="str">
        <f>IF(ISBLANK(Tableau3[[#This Row],[Date début ]]),"",UPPER(TEXT(Tableau3[[#This Row],[Date début ]],"mmm")))</f>
        <v>MARS</v>
      </c>
      <c r="M271" s="369" t="str">
        <f>IF(ISBLANK(Tableau3[[#This Row],[Date début ]]),"",UPPER(TEXT(Tableau3[[#This Row],[Date début ]],"AAAA")))</f>
        <v>2024</v>
      </c>
      <c r="N271" s="369">
        <f>[2]!tblÉvénements[[#This Row],[Date de fin]]</f>
        <v>45373</v>
      </c>
      <c r="O271" s="369" t="str">
        <f>IF(ISBLANK(Tableau3[[#This Row],[Date de fin]]),"",UPPER(TEXT(Tableau3[[#This Row],[Date de fin]],"mmm")))</f>
        <v>MARS</v>
      </c>
      <c r="P271" s="369" t="str">
        <f>IF(ISBLANK(Tableau3[[#This Row],[Date de fin]]),"",UPPER(TEXT(Tableau3[[#This Row],[Date de fin]],"AAAA")))</f>
        <v>2024</v>
      </c>
      <c r="Q271" s="65">
        <f>[2]!tblÉvénements[[#This Row],[Nbr jours]]</f>
        <v>0</v>
      </c>
      <c r="R271" s="45"/>
      <c r="S271" s="13" t="str">
        <f>[2]!tblÉvénements[[#This Row],[Secteur]]</f>
        <v>Prévention Médico-Sociale</v>
      </c>
      <c r="T271" s="13" t="str">
        <f>[2]!tblÉvénements[[#This Row],[Commentaires]]</f>
        <v>Audiens Attitude /Newsletters retraité /thématique semestrielle</v>
      </c>
      <c r="U271" s="377"/>
      <c r="V271" s="377"/>
      <c r="W271" s="377"/>
      <c r="X271" s="377"/>
      <c r="Y271" s="378"/>
      <c r="Z271" s="378"/>
      <c r="AA271" s="378"/>
      <c r="AB271" s="378"/>
      <c r="AC271" s="378"/>
      <c r="AD271" s="378"/>
      <c r="AE271" s="378"/>
      <c r="AF271" s="378"/>
    </row>
    <row r="272" spans="2:32" ht="14.5" x14ac:dyDescent="0.3">
      <c r="B272" s="42">
        <f>'2. Termes '!H414</f>
        <v>0</v>
      </c>
      <c r="C272" s="382" t="str">
        <f>[2]!tblÉvénements[[#This Row],[Service]]</f>
        <v>ACTION_SOCIALE</v>
      </c>
      <c r="D272" s="368" t="str">
        <f>[2]!tblÉvénements[[#This Row],[Nom événement]]</f>
        <v>MusicToogether (CANCELLED)</v>
      </c>
      <c r="E272" s="368">
        <f>[2]!tblÉvénements[[#This Row],[Nom association/Sigle]]</f>
        <v>0</v>
      </c>
      <c r="F272" s="368" t="str">
        <f>[2]!tblÉvénements[[#This Row],[Ville]]</f>
        <v>PARIS</v>
      </c>
      <c r="G272" s="368" t="str">
        <f>[2]!tblÉvénements[[#This Row],[Lieu]]</f>
        <v>18h-20h @Trabendo</v>
      </c>
      <c r="H272" s="368">
        <f>[2]!tblÉvénements[[#This Row],[Nombre de de participants]]</f>
        <v>0</v>
      </c>
      <c r="I272" s="368">
        <f>[2]!tblÉvénements[[#This Row],[Type]]</f>
        <v>0</v>
      </c>
      <c r="J272" s="368" t="str">
        <f>[2]!tblÉvénements[[#This Row],[Présence ]]</f>
        <v xml:space="preserve">Carla Ballivian </v>
      </c>
      <c r="K272" s="369">
        <f>[2]!tblÉvénements[[#This Row],[Date de début]]</f>
        <v>45372</v>
      </c>
      <c r="L272" s="369" t="str">
        <f>IF(ISBLANK(Tableau3[[#This Row],[Date début ]]),"",UPPER(TEXT(Tableau3[[#This Row],[Date début ]],"mmm")))</f>
        <v>MARS</v>
      </c>
      <c r="M272" s="369" t="str">
        <f>IF(ISBLANK(Tableau3[[#This Row],[Date début ]]),"",UPPER(TEXT(Tableau3[[#This Row],[Date début ]],"AAAA")))</f>
        <v>2024</v>
      </c>
      <c r="N272" s="369">
        <f>[2]!tblÉvénements[[#This Row],[Date de fin]]</f>
        <v>45372</v>
      </c>
      <c r="O272" s="369" t="str">
        <f>IF(ISBLANK(Tableau3[[#This Row],[Date de fin]]),"",UPPER(TEXT(Tableau3[[#This Row],[Date de fin]],"mmm")))</f>
        <v>MARS</v>
      </c>
      <c r="P272" s="369" t="str">
        <f>IF(ISBLANK(Tableau3[[#This Row],[Date de fin]]),"",UPPER(TEXT(Tableau3[[#This Row],[Date de fin]],"AAAA")))</f>
        <v>2024</v>
      </c>
      <c r="Q272" s="65">
        <f>[2]!tblÉvénements[[#This Row],[Nbr jours]]</f>
        <v>0</v>
      </c>
      <c r="S272" s="49">
        <f>[2]!tblÉvénements[[#This Row],[Secteur]]</f>
        <v>0</v>
      </c>
      <c r="T272" s="49" t="str">
        <f>[2]!tblÉvénements[[#This Row],[Commentaires]]</f>
        <v>soirée caritative lutte contre les vhss</v>
      </c>
    </row>
    <row r="273" spans="2:32" ht="37.5" x14ac:dyDescent="0.3">
      <c r="B273" s="42">
        <f>'2. Termes '!H415</f>
        <v>0</v>
      </c>
      <c r="C273" s="382" t="str">
        <f>[2]!tblÉvénements[[#This Row],[Service]]</f>
        <v>ACTION_SOCIALE</v>
      </c>
      <c r="D273" s="368" t="str">
        <f>[2]!tblÉvénements[[#This Row],[Nom événement]]</f>
        <v>Atelier Art thérapie aidants</v>
      </c>
      <c r="E273" s="368">
        <f>[2]!tblÉvénements[[#This Row],[Nom association/Sigle]]</f>
        <v>0</v>
      </c>
      <c r="F273" s="368" t="str">
        <f>[2]!tblÉvénements[[#This Row],[Ville]]</f>
        <v>Paris</v>
      </c>
      <c r="G273" s="368" t="str">
        <f>[2]!tblÉvénements[[#This Row],[Lieu]]</f>
        <v>Paris</v>
      </c>
      <c r="H273" s="368">
        <f>[2]!tblÉvénements[[#This Row],[Nombre de de participants]]</f>
        <v>0</v>
      </c>
      <c r="I273" s="368">
        <f>[2]!tblÉvénements[[#This Row],[Type]]</f>
        <v>0</v>
      </c>
      <c r="J273" s="368" t="str">
        <f>[2]!tblÉvénements[[#This Row],[Présence ]]</f>
        <v>Julien Da Silva</v>
      </c>
      <c r="K273" s="369">
        <f>[2]!tblÉvénements[[#This Row],[Date de début]]</f>
        <v>45372</v>
      </c>
      <c r="L273" s="369" t="str">
        <f>IF(ISBLANK(Tableau3[[#This Row],[Date début ]]),"",UPPER(TEXT(Tableau3[[#This Row],[Date début ]],"mmm")))</f>
        <v>MARS</v>
      </c>
      <c r="M273" s="369" t="str">
        <f>IF(ISBLANK(Tableau3[[#This Row],[Date début ]]),"",UPPER(TEXT(Tableau3[[#This Row],[Date début ]],"AAAA")))</f>
        <v>2024</v>
      </c>
      <c r="N273" s="369">
        <f>[2]!tblÉvénements[[#This Row],[Date de fin]]</f>
        <v>45372</v>
      </c>
      <c r="O273" s="369" t="str">
        <f>IF(ISBLANK(Tableau3[[#This Row],[Date de fin]]),"",UPPER(TEXT(Tableau3[[#This Row],[Date de fin]],"mmm")))</f>
        <v>MARS</v>
      </c>
      <c r="P273" s="369" t="str">
        <f>IF(ISBLANK(Tableau3[[#This Row],[Date de fin]]),"",UPPER(TEXT(Tableau3[[#This Row],[Date de fin]],"AAAA")))</f>
        <v>2024</v>
      </c>
      <c r="Q273" s="65">
        <f>[2]!tblÉvénements[[#This Row],[Nbr jours]]</f>
        <v>0</v>
      </c>
      <c r="R273" s="45"/>
      <c r="S273" s="13" t="str">
        <f>[2]!tblÉvénements[[#This Row],[Secteur]]</f>
        <v>Prévention Médico-Sociale</v>
      </c>
      <c r="T273" s="13" t="str">
        <f>[2]!tblÉvénements[[#This Row],[Commentaires]]</f>
        <v>thématique semestrielle/ réseaux sociaux/Newsletters permanent &amp; pigiste &amp; intermittent</v>
      </c>
      <c r="U273" s="377"/>
      <c r="V273" s="377"/>
      <c r="W273" s="377"/>
      <c r="X273" s="377"/>
      <c r="Y273" s="378"/>
      <c r="Z273" s="378"/>
      <c r="AA273" s="378"/>
      <c r="AB273" s="378"/>
      <c r="AC273" s="378"/>
      <c r="AD273" s="378"/>
      <c r="AE273" s="378"/>
      <c r="AF273" s="378"/>
    </row>
    <row r="274" spans="2:32" ht="29" x14ac:dyDescent="0.3">
      <c r="B274" s="42">
        <f>'2. Termes '!H416</f>
        <v>0</v>
      </c>
      <c r="C274" s="382" t="str">
        <f>[2]!tblÉvénements[[#This Row],[Service]]</f>
        <v>ACTION_SOCIALE</v>
      </c>
      <c r="D274" s="368" t="str">
        <f>[2]!tblÉvénements[[#This Row],[Nom événement]]</f>
        <v>Réunions d'information d'aide au retour à l'emploi (PACT)</v>
      </c>
      <c r="E274" s="368">
        <f>[2]!tblÉvénements[[#This Row],[Nom association/Sigle]]</f>
        <v>0</v>
      </c>
      <c r="F274" s="368">
        <f>[2]!tblÉvénements[[#This Row],[Ville]]</f>
        <v>0</v>
      </c>
      <c r="G274" s="368" t="str">
        <f>[2]!tblÉvénements[[#This Row],[Lieu]]</f>
        <v>Visio conférence 10h-11h30</v>
      </c>
      <c r="H274" s="368">
        <f>[2]!tblÉvénements[[#This Row],[Nombre de de participants]]</f>
        <v>0</v>
      </c>
      <c r="I274" s="368">
        <f>[2]!tblÉvénements[[#This Row],[Type]]</f>
        <v>0</v>
      </c>
      <c r="J274" s="368" t="str">
        <f>[2]!tblÉvénements[[#This Row],[Présence ]]</f>
        <v>Sandrine Delgrange</v>
      </c>
      <c r="K274" s="369">
        <f>[2]!tblÉvénements[[#This Row],[Date de début]]</f>
        <v>45372</v>
      </c>
      <c r="L274" s="369" t="str">
        <f>IF(ISBLANK(Tableau3[[#This Row],[Date début ]]),"",UPPER(TEXT(Tableau3[[#This Row],[Date début ]],"mmm")))</f>
        <v>MARS</v>
      </c>
      <c r="M274" s="369" t="str">
        <f>IF(ISBLANK(Tableau3[[#This Row],[Date début ]]),"",UPPER(TEXT(Tableau3[[#This Row],[Date début ]],"AAAA")))</f>
        <v>2024</v>
      </c>
      <c r="N274" s="369">
        <f>[2]!tblÉvénements[[#This Row],[Date de fin]]</f>
        <v>45372</v>
      </c>
      <c r="O274" s="369" t="str">
        <f>IF(ISBLANK(Tableau3[[#This Row],[Date de fin]]),"",UPPER(TEXT(Tableau3[[#This Row],[Date de fin]],"mmm")))</f>
        <v>MARS</v>
      </c>
      <c r="P274" s="369" t="str">
        <f>IF(ISBLANK(Tableau3[[#This Row],[Date de fin]]),"",UPPER(TEXT(Tableau3[[#This Row],[Date de fin]],"AAAA")))</f>
        <v>2024</v>
      </c>
      <c r="Q274" s="65">
        <f>[2]!tblÉvénements[[#This Row],[Nbr jours]]</f>
        <v>0</v>
      </c>
      <c r="S274" s="49" t="str">
        <f>[2]!tblÉvénements[[#This Row],[Secteur]]</f>
        <v>Prévention Médico-Sociale</v>
      </c>
      <c r="T274" s="49" t="str">
        <f>[2]!tblÉvénements[[#This Row],[Commentaires]]</f>
        <v>Réseaux sociaux/ thématique semestrielle</v>
      </c>
    </row>
    <row r="275" spans="2:32" ht="29" x14ac:dyDescent="0.3">
      <c r="B275" s="42">
        <f>'2. Termes '!H417</f>
        <v>0</v>
      </c>
      <c r="C275" s="382" t="str">
        <f>[2]!tblÉvénements[[#This Row],[Service]]</f>
        <v>ACTION_SOCIALE</v>
      </c>
      <c r="D275" s="368" t="str">
        <f>[2]!tblÉvénements[[#This Row],[Nom événement]]</f>
        <v>Une nouvelle façon de vivre ensemble (CAMARAGE)</v>
      </c>
      <c r="E275" s="368">
        <f>[2]!tblÉvénements[[#This Row],[Nom association/Sigle]]</f>
        <v>0</v>
      </c>
      <c r="F275" s="368">
        <f>[2]!tblÉvénements[[#This Row],[Ville]]</f>
        <v>0</v>
      </c>
      <c r="G275" s="368" t="str">
        <f>[2]!tblÉvénements[[#This Row],[Lieu]]</f>
        <v>Visoconférence</v>
      </c>
      <c r="H275" s="368">
        <f>[2]!tblÉvénements[[#This Row],[Nombre de de participants]]</f>
        <v>0</v>
      </c>
      <c r="I275" s="368">
        <f>[2]!tblÉvénements[[#This Row],[Type]]</f>
        <v>0</v>
      </c>
      <c r="J275" s="368" t="str">
        <f>[2]!tblÉvénements[[#This Row],[Présence ]]</f>
        <v xml:space="preserve">Gwénaëlle NOVEMBRE </v>
      </c>
      <c r="K275" s="369">
        <f>[2]!tblÉvénements[[#This Row],[Date de début]]</f>
        <v>45372</v>
      </c>
      <c r="L275" s="369" t="str">
        <f>IF(ISBLANK(Tableau3[[#This Row],[Date début ]]),"",UPPER(TEXT(Tableau3[[#This Row],[Date début ]],"mmm")))</f>
        <v>MARS</v>
      </c>
      <c r="M275" s="369" t="str">
        <f>IF(ISBLANK(Tableau3[[#This Row],[Date début ]]),"",UPPER(TEXT(Tableau3[[#This Row],[Date début ]],"AAAA")))</f>
        <v>2024</v>
      </c>
      <c r="N275" s="369">
        <f>[2]!tblÉvénements[[#This Row],[Date de fin]]</f>
        <v>45372</v>
      </c>
      <c r="O275" s="369" t="str">
        <f>IF(ISBLANK(Tableau3[[#This Row],[Date de fin]]),"",UPPER(TEXT(Tableau3[[#This Row],[Date de fin]],"mmm")))</f>
        <v>MARS</v>
      </c>
      <c r="P275" s="369" t="str">
        <f>IF(ISBLANK(Tableau3[[#This Row],[Date de fin]]),"",UPPER(TEXT(Tableau3[[#This Row],[Date de fin]],"AAAA")))</f>
        <v>2024</v>
      </c>
      <c r="Q275" s="65">
        <f>[2]!tblÉvénements[[#This Row],[Nbr jours]]</f>
        <v>0</v>
      </c>
      <c r="S275" s="49" t="str">
        <f>[2]!tblÉvénements[[#This Row],[Secteur]]</f>
        <v>Prévention Médico-Sociale</v>
      </c>
      <c r="T275" s="49">
        <f>[2]!tblÉvénements[[#This Row],[Commentaires]]</f>
        <v>0</v>
      </c>
    </row>
    <row r="276" spans="2:32" ht="29" x14ac:dyDescent="0.3">
      <c r="B276" s="42">
        <f>'2. Termes '!H418</f>
        <v>0</v>
      </c>
      <c r="C276" s="382" t="str">
        <f>[2]!tblÉvénements[[#This Row],[Service]]</f>
        <v>ACTION_SOCIALE</v>
      </c>
      <c r="D276" s="368" t="str">
        <f>[2]!tblÉvénements[[#This Row],[Nom événement]]</f>
        <v>webconférence FPS et Aides Audiens</v>
      </c>
      <c r="E276" s="368">
        <f>[2]!tblÉvénements[[#This Row],[Nom association/Sigle]]</f>
        <v>0</v>
      </c>
      <c r="F276" s="368">
        <f>[2]!tblÉvénements[[#This Row],[Ville]]</f>
        <v>0</v>
      </c>
      <c r="G276" s="368" t="str">
        <f>[2]!tblÉvénements[[#This Row],[Lieu]]</f>
        <v>webconférence 10 h / 11 h 30</v>
      </c>
      <c r="H276" s="368">
        <f>[2]!tblÉvénements[[#This Row],[Nombre de de participants]]</f>
        <v>0</v>
      </c>
      <c r="I276" s="368">
        <f>[2]!tblÉvénements[[#This Row],[Type]]</f>
        <v>0</v>
      </c>
      <c r="J276" s="368" t="str">
        <f>[2]!tblÉvénements[[#This Row],[Présence ]]</f>
        <v>Sylvie Hericher</v>
      </c>
      <c r="K276" s="369">
        <f>[2]!tblÉvénements[[#This Row],[Date de début]]</f>
        <v>45372</v>
      </c>
      <c r="L276" s="369" t="str">
        <f>IF(ISBLANK(Tableau3[[#This Row],[Date début ]]),"",UPPER(TEXT(Tableau3[[#This Row],[Date début ]],"mmm")))</f>
        <v>MARS</v>
      </c>
      <c r="M276" s="369" t="str">
        <f>IF(ISBLANK(Tableau3[[#This Row],[Date début ]]),"",UPPER(TEXT(Tableau3[[#This Row],[Date début ]],"AAAA")))</f>
        <v>2024</v>
      </c>
      <c r="N276" s="369">
        <f>[2]!tblÉvénements[[#This Row],[Date de fin]]</f>
        <v>45372</v>
      </c>
      <c r="O276" s="369" t="str">
        <f>IF(ISBLANK(Tableau3[[#This Row],[Date de fin]]),"",UPPER(TEXT(Tableau3[[#This Row],[Date de fin]],"mmm")))</f>
        <v>MARS</v>
      </c>
      <c r="P276" s="369" t="str">
        <f>IF(ISBLANK(Tableau3[[#This Row],[Date de fin]]),"",UPPER(TEXT(Tableau3[[#This Row],[Date de fin]],"AAAA")))</f>
        <v>2024</v>
      </c>
      <c r="Q276" s="65">
        <f>[2]!tblÉvénements[[#This Row],[Nbr jours]]</f>
        <v>0</v>
      </c>
      <c r="S276" s="49" t="str">
        <f>[2]!tblÉvénements[[#This Row],[Secteur]]</f>
        <v>FPS</v>
      </c>
      <c r="T276" s="49" t="str">
        <f>[2]!tblÉvénements[[#This Row],[Commentaires]]</f>
        <v>via PE Nouvelle Aquitaine</v>
      </c>
    </row>
    <row r="277" spans="2:32" ht="14.5" x14ac:dyDescent="0.3">
      <c r="B277" s="42">
        <f>'2. Termes '!H419</f>
        <v>0</v>
      </c>
      <c r="C277" s="382">
        <f>[2]!tblÉvénements[[#This Row],[Service]]</f>
        <v>0</v>
      </c>
      <c r="D277" s="368" t="str">
        <f>[2]!tblÉvénements[[#This Row],[Nom événement]]</f>
        <v>Journée de sensibilisation Handicap - Filpac</v>
      </c>
      <c r="E277" s="368">
        <f>[2]!tblÉvénements[[#This Row],[Nom association/Sigle]]</f>
        <v>0</v>
      </c>
      <c r="F277" s="368" t="str">
        <f>[2]!tblÉvénements[[#This Row],[Ville]]</f>
        <v xml:space="preserve">Lille </v>
      </c>
      <c r="G277" s="368">
        <f>[2]!tblÉvénements[[#This Row],[Lieu]]</f>
        <v>0</v>
      </c>
      <c r="H277" s="368">
        <f>[2]!tblÉvénements[[#This Row],[Nombre de de participants]]</f>
        <v>0</v>
      </c>
      <c r="I277" s="368">
        <f>[2]!tblÉvénements[[#This Row],[Type]]</f>
        <v>0</v>
      </c>
      <c r="J277" s="368">
        <f>[2]!tblÉvénements[[#This Row],[Présence ]]</f>
        <v>0</v>
      </c>
      <c r="K277" s="369">
        <f>[2]!tblÉvénements[[#This Row],[Date de début]]</f>
        <v>45370</v>
      </c>
      <c r="L277" s="369" t="str">
        <f>IF(ISBLANK(Tableau3[[#This Row],[Date début ]]),"",UPPER(TEXT(Tableau3[[#This Row],[Date début ]],"mmm")))</f>
        <v>MARS</v>
      </c>
      <c r="M277" s="369" t="str">
        <f>IF(ISBLANK(Tableau3[[#This Row],[Date début ]]),"",UPPER(TEXT(Tableau3[[#This Row],[Date début ]],"AAAA")))</f>
        <v>2024</v>
      </c>
      <c r="N277" s="369">
        <f>[2]!tblÉvénements[[#This Row],[Date de fin]]</f>
        <v>45370</v>
      </c>
      <c r="O277" s="369" t="str">
        <f>IF(ISBLANK(Tableau3[[#This Row],[Date de fin]]),"",UPPER(TEXT(Tableau3[[#This Row],[Date de fin]],"mmm")))</f>
        <v>MARS</v>
      </c>
      <c r="P277" s="369" t="str">
        <f>IF(ISBLANK(Tableau3[[#This Row],[Date de fin]]),"",UPPER(TEXT(Tableau3[[#This Row],[Date de fin]],"AAAA")))</f>
        <v>2024</v>
      </c>
      <c r="Q277" s="65">
        <f>[2]!tblÉvénements[[#This Row],[Nbr jours]]</f>
        <v>0</v>
      </c>
      <c r="R277" s="45"/>
      <c r="S277" s="13">
        <f>[2]!tblÉvénements[[#This Row],[Secteur]]</f>
        <v>0</v>
      </c>
      <c r="T277" s="13">
        <f>[2]!tblÉvénements[[#This Row],[Commentaires]]</f>
        <v>0</v>
      </c>
      <c r="U277" s="377"/>
      <c r="V277" s="377"/>
      <c r="W277" s="377"/>
      <c r="X277" s="377"/>
      <c r="Y277" s="378"/>
      <c r="Z277" s="378"/>
      <c r="AA277" s="378"/>
      <c r="AB277" s="378"/>
      <c r="AC277" s="378"/>
      <c r="AD277" s="378"/>
      <c r="AE277" s="378"/>
      <c r="AF277" s="378"/>
    </row>
    <row r="278" spans="2:32" ht="14.5" x14ac:dyDescent="0.3">
      <c r="B278" s="42">
        <f>'2. Termes '!H420</f>
        <v>0</v>
      </c>
      <c r="C278" s="382">
        <f>[2]!tblÉvénements[[#This Row],[Service]]</f>
        <v>0</v>
      </c>
      <c r="D278" s="368" t="str">
        <f>[2]!tblÉvénements[[#This Row],[Nom événement]]</f>
        <v xml:space="preserve">Séries Mania Forum </v>
      </c>
      <c r="E278" s="368">
        <f>[2]!tblÉvénements[[#This Row],[Nom association/Sigle]]</f>
        <v>0</v>
      </c>
      <c r="F278" s="368" t="str">
        <f>[2]!tblÉvénements[[#This Row],[Ville]]</f>
        <v xml:space="preserve">Lille </v>
      </c>
      <c r="G278" s="368" t="str">
        <f>[2]!tblÉvénements[[#This Row],[Lieu]]</f>
        <v>Grand Palais de Lille</v>
      </c>
      <c r="H278" s="368">
        <f>[2]!tblÉvénements[[#This Row],[Nombre de de participants]]</f>
        <v>0</v>
      </c>
      <c r="I278" s="368">
        <f>[2]!tblÉvénements[[#This Row],[Type]]</f>
        <v>0</v>
      </c>
      <c r="J278" s="368">
        <f>[2]!tblÉvénements[[#This Row],[Présence ]]</f>
        <v>0</v>
      </c>
      <c r="K278" s="369">
        <f>[2]!tblÉvénements[[#This Row],[Date de début]]</f>
        <v>45370</v>
      </c>
      <c r="L278" s="369" t="str">
        <f>IF(ISBLANK(Tableau3[[#This Row],[Date début ]]),"",UPPER(TEXT(Tableau3[[#This Row],[Date début ]],"mmm")))</f>
        <v>MARS</v>
      </c>
      <c r="M278" s="369" t="str">
        <f>IF(ISBLANK(Tableau3[[#This Row],[Date début ]]),"",UPPER(TEXT(Tableau3[[#This Row],[Date début ]],"AAAA")))</f>
        <v>2024</v>
      </c>
      <c r="N278" s="369">
        <f>[2]!tblÉvénements[[#This Row],[Date de fin]]</f>
        <v>45373</v>
      </c>
      <c r="O278" s="369" t="str">
        <f>IF(ISBLANK(Tableau3[[#This Row],[Date de fin]]),"",UPPER(TEXT(Tableau3[[#This Row],[Date de fin]],"mmm")))</f>
        <v>MARS</v>
      </c>
      <c r="P278" s="369" t="str">
        <f>IF(ISBLANK(Tableau3[[#This Row],[Date de fin]]),"",UPPER(TEXT(Tableau3[[#This Row],[Date de fin]],"AAAA")))</f>
        <v>2024</v>
      </c>
      <c r="Q278" s="65">
        <f>[2]!tblÉvénements[[#This Row],[Nbr jours]]</f>
        <v>3</v>
      </c>
      <c r="R278" s="45"/>
      <c r="S278" s="13" t="str">
        <f>[2]!tblÉvénements[[#This Row],[Secteur]]</f>
        <v>Audiovisuel</v>
      </c>
      <c r="T278" s="13" t="str">
        <f>[2]!tblÉvénements[[#This Row],[Commentaires]]</f>
        <v>Pas partenaire</v>
      </c>
      <c r="U278" s="377"/>
      <c r="V278" s="377"/>
      <c r="W278" s="377"/>
      <c r="X278" s="377"/>
      <c r="Y278" s="378"/>
      <c r="Z278" s="378"/>
      <c r="AA278" s="378"/>
      <c r="AB278" s="378"/>
      <c r="AC278" s="378"/>
      <c r="AD278" s="378"/>
      <c r="AE278" s="378"/>
      <c r="AF278" s="378"/>
    </row>
    <row r="279" spans="2:32" ht="14.5" x14ac:dyDescent="0.3">
      <c r="B279" s="42">
        <f>'2. Termes '!H421</f>
        <v>0</v>
      </c>
      <c r="C279" s="382" t="str">
        <f>[2]!tblÉvénements[[#This Row],[Service]]</f>
        <v>ACTION_SOCIALE</v>
      </c>
      <c r="D279" s="368" t="str">
        <f>[2]!tblÉvénements[[#This Row],[Nom événement]]</f>
        <v>Atelier "S'accorder du répit tout en aidants un proche"</v>
      </c>
      <c r="E279" s="368">
        <f>[2]!tblÉvénements[[#This Row],[Nom association/Sigle]]</f>
        <v>0</v>
      </c>
      <c r="F279" s="368" t="str">
        <f>[2]!tblÉvénements[[#This Row],[Ville]]</f>
        <v xml:space="preserve">Vanves </v>
      </c>
      <c r="G279" s="368" t="str">
        <f>[2]!tblÉvénements[[#This Row],[Lieu]]</f>
        <v>Vanves/visio</v>
      </c>
      <c r="H279" s="368">
        <f>[2]!tblÉvénements[[#This Row],[Nombre de de participants]]</f>
        <v>0</v>
      </c>
      <c r="I279" s="368">
        <f>[2]!tblÉvénements[[#This Row],[Type]]</f>
        <v>0</v>
      </c>
      <c r="J279" s="368" t="str">
        <f>[2]!tblÉvénements[[#This Row],[Présence ]]</f>
        <v>Julien Da Silva</v>
      </c>
      <c r="K279" s="369">
        <f>[2]!tblÉvénements[[#This Row],[Date de début]]</f>
        <v>45370</v>
      </c>
      <c r="L279" s="369" t="str">
        <f>IF(ISBLANK(Tableau3[[#This Row],[Date début ]]),"",UPPER(TEXT(Tableau3[[#This Row],[Date début ]],"mmm")))</f>
        <v>MARS</v>
      </c>
      <c r="M279" s="369" t="str">
        <f>IF(ISBLANK(Tableau3[[#This Row],[Date début ]]),"",UPPER(TEXT(Tableau3[[#This Row],[Date début ]],"AAAA")))</f>
        <v>2024</v>
      </c>
      <c r="N279" s="369">
        <f>[2]!tblÉvénements[[#This Row],[Date de fin]]</f>
        <v>45370</v>
      </c>
      <c r="O279" s="369" t="str">
        <f>IF(ISBLANK(Tableau3[[#This Row],[Date de fin]]),"",UPPER(TEXT(Tableau3[[#This Row],[Date de fin]],"mmm")))</f>
        <v>MARS</v>
      </c>
      <c r="P279" s="369" t="str">
        <f>IF(ISBLANK(Tableau3[[#This Row],[Date de fin]]),"",UPPER(TEXT(Tableau3[[#This Row],[Date de fin]],"AAAA")))</f>
        <v>2024</v>
      </c>
      <c r="Q279" s="65">
        <f>[2]!tblÉvénements[[#This Row],[Nbr jours]]</f>
        <v>0</v>
      </c>
      <c r="S279" s="49" t="str">
        <f>[2]!tblÉvénements[[#This Row],[Secteur]]</f>
        <v>Prévention Médico-Sociale</v>
      </c>
      <c r="T279" s="49" t="str">
        <f>[2]!tblÉvénements[[#This Row],[Commentaires]]</f>
        <v>thématique semestrielle/ réseaux sociaux/Newsletters permanent &amp; pigiste &amp; intermittent</v>
      </c>
    </row>
    <row r="280" spans="2:32" ht="25" x14ac:dyDescent="0.3">
      <c r="B280" s="42">
        <f>'2. Termes '!H422</f>
        <v>0</v>
      </c>
      <c r="C280" s="382" t="str">
        <f>[2]!tblÉvénements[[#This Row],[Service]]</f>
        <v>ACTION_SOCIALE</v>
      </c>
      <c r="D280" s="368" t="str">
        <f>[2]!tblÉvénements[[#This Row],[Nom événement]]</f>
        <v>Séminaire " la retraite, un projet de vie"</v>
      </c>
      <c r="E280" s="368">
        <f>[2]!tblÉvénements[[#This Row],[Nom association/Sigle]]</f>
        <v>0</v>
      </c>
      <c r="F280" s="368" t="str">
        <f>[2]!tblÉvénements[[#This Row],[Ville]]</f>
        <v xml:space="preserve">Vanves </v>
      </c>
      <c r="G280" s="368" t="str">
        <f>[2]!tblÉvénements[[#This Row],[Lieu]]</f>
        <v>Vanves/siège Audiens</v>
      </c>
      <c r="H280" s="368">
        <f>[2]!tblÉvénements[[#This Row],[Nombre de de participants]]</f>
        <v>0</v>
      </c>
      <c r="I280" s="368">
        <f>[2]!tblÉvénements[[#This Row],[Type]]</f>
        <v>0</v>
      </c>
      <c r="J280" s="368" t="str">
        <f>[2]!tblÉvénements[[#This Row],[Présence ]]</f>
        <v>Miriam Chao</v>
      </c>
      <c r="K280" s="369">
        <f>[2]!tblÉvénements[[#This Row],[Date de début]]</f>
        <v>45370</v>
      </c>
      <c r="L280" s="369" t="str">
        <f>IF(ISBLANK(Tableau3[[#This Row],[Date début ]]),"",UPPER(TEXT(Tableau3[[#This Row],[Date début ]],"mmm")))</f>
        <v>MARS</v>
      </c>
      <c r="M280" s="369" t="str">
        <f>IF(ISBLANK(Tableau3[[#This Row],[Date début ]]),"",UPPER(TEXT(Tableau3[[#This Row],[Date début ]],"AAAA")))</f>
        <v>2024</v>
      </c>
      <c r="N280" s="369">
        <f>[2]!tblÉvénements[[#This Row],[Date de fin]]</f>
        <v>45371</v>
      </c>
      <c r="O280" s="369" t="str">
        <f>IF(ISBLANK(Tableau3[[#This Row],[Date de fin]]),"",UPPER(TEXT(Tableau3[[#This Row],[Date de fin]],"mmm")))</f>
        <v>MARS</v>
      </c>
      <c r="P280" s="369" t="str">
        <f>IF(ISBLANK(Tableau3[[#This Row],[Date de fin]]),"",UPPER(TEXT(Tableau3[[#This Row],[Date de fin]],"AAAA")))</f>
        <v>2024</v>
      </c>
      <c r="Q280" s="65">
        <f>[2]!tblÉvénements[[#This Row],[Nbr jours]]</f>
        <v>1</v>
      </c>
      <c r="R280" s="45"/>
      <c r="S280" s="13" t="str">
        <f>[2]!tblÉvénements[[#This Row],[Secteur]]</f>
        <v>Prévention Médico-Sociale</v>
      </c>
      <c r="T280" s="13" t="str">
        <f>[2]!tblÉvénements[[#This Row],[Commentaires]]</f>
        <v>thématique semestrielle/mailing dédié/ Newsletters retraités/ réseaux sociaux</v>
      </c>
      <c r="U280" s="377"/>
      <c r="V280" s="377"/>
      <c r="W280" s="377"/>
      <c r="X280" s="377"/>
      <c r="Y280" s="378"/>
      <c r="Z280" s="378"/>
      <c r="AA280" s="378"/>
      <c r="AB280" s="378"/>
      <c r="AC280" s="378"/>
      <c r="AD280" s="378"/>
      <c r="AE280" s="378"/>
      <c r="AF280" s="378"/>
    </row>
    <row r="281" spans="2:32" ht="29" x14ac:dyDescent="0.3">
      <c r="B281" s="42">
        <f>'2. Termes '!H423</f>
        <v>0</v>
      </c>
      <c r="C281" s="382">
        <f>[2]!tblÉvénements[[#This Row],[Service]]</f>
        <v>0</v>
      </c>
      <c r="D281" s="368" t="str">
        <f>[2]!tblÉvénements[[#This Row],[Nom événement]]</f>
        <v xml:space="preserve">10e édition - Festival des Monteurs Associés </v>
      </c>
      <c r="E281" s="368">
        <f>[2]!tblÉvénements[[#This Row],[Nom association/Sigle]]</f>
        <v>0</v>
      </c>
      <c r="F281" s="368" t="str">
        <f>[2]!tblÉvénements[[#This Row],[Ville]]</f>
        <v xml:space="preserve">Paris </v>
      </c>
      <c r="G281" s="368" t="str">
        <f>[2]!tblÉvénements[[#This Row],[Lieu]]</f>
        <v>Cinéma Luminior Hôtel de Ville</v>
      </c>
      <c r="H281" s="368">
        <f>[2]!tblÉvénements[[#This Row],[Nombre de de participants]]</f>
        <v>0</v>
      </c>
      <c r="I281" s="368">
        <f>[2]!tblÉvénements[[#This Row],[Type]]</f>
        <v>0</v>
      </c>
      <c r="J281" s="368">
        <f>[2]!tblÉvénements[[#This Row],[Présence ]]</f>
        <v>0</v>
      </c>
      <c r="K281" s="369">
        <f>[2]!tblÉvénements[[#This Row],[Date de début]]</f>
        <v>45369</v>
      </c>
      <c r="L281" s="369" t="str">
        <f>IF(ISBLANK(Tableau3[[#This Row],[Date début ]]),"",UPPER(TEXT(Tableau3[[#This Row],[Date début ]],"mmm")))</f>
        <v>MARS</v>
      </c>
      <c r="M281" s="369" t="str">
        <f>IF(ISBLANK(Tableau3[[#This Row],[Date début ]]),"",UPPER(TEXT(Tableau3[[#This Row],[Date début ]],"AAAA")))</f>
        <v>2024</v>
      </c>
      <c r="N281" s="369">
        <f>[2]!tblÉvénements[[#This Row],[Date de fin]]</f>
        <v>45369</v>
      </c>
      <c r="O281" s="369" t="str">
        <f>IF(ISBLANK(Tableau3[[#This Row],[Date de fin]]),"",UPPER(TEXT(Tableau3[[#This Row],[Date de fin]],"mmm")))</f>
        <v>MARS</v>
      </c>
      <c r="P281" s="369" t="str">
        <f>IF(ISBLANK(Tableau3[[#This Row],[Date de fin]]),"",UPPER(TEXT(Tableau3[[#This Row],[Date de fin]],"AAAA")))</f>
        <v>2024</v>
      </c>
      <c r="Q281" s="65">
        <f>[2]!tblÉvénements[[#This Row],[Nbr jours]]</f>
        <v>0</v>
      </c>
      <c r="R281" s="45"/>
      <c r="S281" s="13" t="str">
        <f>[2]!tblÉvénements[[#This Row],[Secteur]]</f>
        <v>Audiovisuel</v>
      </c>
      <c r="T281" s="13" t="str">
        <f>[2]!tblÉvénements[[#This Row],[Commentaires]]</f>
        <v xml:space="preserve">Visibilité </v>
      </c>
      <c r="U281" s="377"/>
      <c r="V281" s="377"/>
      <c r="W281" s="377"/>
      <c r="X281" s="377"/>
      <c r="Y281" s="378"/>
      <c r="Z281" s="378"/>
      <c r="AA281" s="378"/>
      <c r="AB281" s="378"/>
      <c r="AC281" s="378"/>
      <c r="AD281" s="378"/>
      <c r="AE281" s="378"/>
      <c r="AF281" s="378"/>
    </row>
    <row r="282" spans="2:32" ht="29" x14ac:dyDescent="0.3">
      <c r="B282" s="42">
        <f>'2. Termes '!H424</f>
        <v>0</v>
      </c>
      <c r="C282" s="382" t="str">
        <f>[2]!tblÉvénements[[#This Row],[Service]]</f>
        <v>ACTION_SOCIALE</v>
      </c>
      <c r="D282" s="368" t="str">
        <f>[2]!tblÉvénements[[#This Row],[Nom événement]]</f>
        <v>Séminaire " L'Art de Bien Vieillir "</v>
      </c>
      <c r="E282" s="368">
        <f>[2]!tblÉvénements[[#This Row],[Nom association/Sigle]]</f>
        <v>0</v>
      </c>
      <c r="F282" s="368" t="str">
        <f>[2]!tblÉvénements[[#This Row],[Ville]]</f>
        <v>paris</v>
      </c>
      <c r="G282" s="368" t="str">
        <f>[2]!tblÉvénements[[#This Row],[Lieu]]</f>
        <v>Paris</v>
      </c>
      <c r="H282" s="368">
        <f>[2]!tblÉvénements[[#This Row],[Nombre de de participants]]</f>
        <v>0</v>
      </c>
      <c r="I282" s="368">
        <f>[2]!tblÉvénements[[#This Row],[Type]]</f>
        <v>0</v>
      </c>
      <c r="J282" s="368" t="str">
        <f>[2]!tblÉvénements[[#This Row],[Présence ]]</f>
        <v>Sandrine Delgrange</v>
      </c>
      <c r="K282" s="369">
        <f>[2]!tblÉvénements[[#This Row],[Date de début]]</f>
        <v>45369</v>
      </c>
      <c r="L282" s="369" t="str">
        <f>IF(ISBLANK(Tableau3[[#This Row],[Date début ]]),"",UPPER(TEXT(Tableau3[[#This Row],[Date début ]],"mmm")))</f>
        <v>MARS</v>
      </c>
      <c r="M282" s="369" t="str">
        <f>IF(ISBLANK(Tableau3[[#This Row],[Date début ]]),"",UPPER(TEXT(Tableau3[[#This Row],[Date début ]],"AAAA")))</f>
        <v>2024</v>
      </c>
      <c r="N282" s="369">
        <f>[2]!tblÉvénements[[#This Row],[Date de fin]]</f>
        <v>45372</v>
      </c>
      <c r="O282" s="369" t="str">
        <f>IF(ISBLANK(Tableau3[[#This Row],[Date de fin]]),"",UPPER(TEXT(Tableau3[[#This Row],[Date de fin]],"mmm")))</f>
        <v>MARS</v>
      </c>
      <c r="P282" s="369" t="str">
        <f>IF(ISBLANK(Tableau3[[#This Row],[Date de fin]]),"",UPPER(TEXT(Tableau3[[#This Row],[Date de fin]],"AAAA")))</f>
        <v>2024</v>
      </c>
      <c r="Q282" s="65">
        <f>[2]!tblÉvénements[[#This Row],[Nbr jours]]</f>
        <v>3</v>
      </c>
      <c r="S282" s="49" t="str">
        <f>[2]!tblÉvénements[[#This Row],[Secteur]]</f>
        <v>Prévention Médico-Sociale</v>
      </c>
      <c r="T282" s="49">
        <f>[2]!tblÉvénements[[#This Row],[Commentaires]]</f>
        <v>0</v>
      </c>
    </row>
    <row r="283" spans="2:32" ht="29" x14ac:dyDescent="0.3">
      <c r="B283" s="42">
        <f>'2. Termes '!H425</f>
        <v>0</v>
      </c>
      <c r="C283" s="382">
        <f>[2]!tblÉvénements[[#This Row],[Service]]</f>
        <v>0</v>
      </c>
      <c r="D283" s="368" t="str">
        <f>[2]!tblÉvénements[[#This Row],[Nom événement]]</f>
        <v xml:space="preserve">9e édition - Festival des Monteurs Associés </v>
      </c>
      <c r="E283" s="368">
        <f>[2]!tblÉvénements[[#This Row],[Nom association/Sigle]]</f>
        <v>0</v>
      </c>
      <c r="F283" s="368" t="str">
        <f>[2]!tblÉvénements[[#This Row],[Ville]]</f>
        <v xml:space="preserve">Paris </v>
      </c>
      <c r="G283" s="368" t="str">
        <f>[2]!tblÉvénements[[#This Row],[Lieu]]</f>
        <v>Cinéma Luminior Hôtel de Ville</v>
      </c>
      <c r="H283" s="368">
        <f>[2]!tblÉvénements[[#This Row],[Nombre de de participants]]</f>
        <v>0</v>
      </c>
      <c r="I283" s="368">
        <f>[2]!tblÉvénements[[#This Row],[Type]]</f>
        <v>0</v>
      </c>
      <c r="J283" s="368">
        <f>[2]!tblÉvénements[[#This Row],[Présence ]]</f>
        <v>0</v>
      </c>
      <c r="K283" s="369">
        <f>[2]!tblÉvénements[[#This Row],[Date de début]]</f>
        <v>45368</v>
      </c>
      <c r="L283" s="369" t="str">
        <f>IF(ISBLANK(Tableau3[[#This Row],[Date début ]]),"",UPPER(TEXT(Tableau3[[#This Row],[Date début ]],"mmm")))</f>
        <v>MARS</v>
      </c>
      <c r="M283" s="369" t="str">
        <f>IF(ISBLANK(Tableau3[[#This Row],[Date début ]]),"",UPPER(TEXT(Tableau3[[#This Row],[Date début ]],"AAAA")))</f>
        <v>2024</v>
      </c>
      <c r="N283" s="369">
        <f>[2]!tblÉvénements[[#This Row],[Date de fin]]</f>
        <v>45368</v>
      </c>
      <c r="O283" s="369" t="str">
        <f>IF(ISBLANK(Tableau3[[#This Row],[Date de fin]]),"",UPPER(TEXT(Tableau3[[#This Row],[Date de fin]],"mmm")))</f>
        <v>MARS</v>
      </c>
      <c r="P283" s="369" t="str">
        <f>IF(ISBLANK(Tableau3[[#This Row],[Date de fin]]),"",UPPER(TEXT(Tableau3[[#This Row],[Date de fin]],"AAAA")))</f>
        <v>2024</v>
      </c>
      <c r="Q283" s="65">
        <f>[2]!tblÉvénements[[#This Row],[Nbr jours]]</f>
        <v>0</v>
      </c>
      <c r="S283" s="49" t="str">
        <f>[2]!tblÉvénements[[#This Row],[Secteur]]</f>
        <v>Audiovisuel</v>
      </c>
      <c r="T283" s="49" t="str">
        <f>[2]!tblÉvénements[[#This Row],[Commentaires]]</f>
        <v xml:space="preserve">Visibilité </v>
      </c>
    </row>
    <row r="284" spans="2:32" ht="29" x14ac:dyDescent="0.3">
      <c r="B284" s="42">
        <f>'2. Termes '!H426</f>
        <v>0</v>
      </c>
      <c r="C284" s="382">
        <f>[2]!tblÉvénements[[#This Row],[Service]]</f>
        <v>0</v>
      </c>
      <c r="D284" s="368" t="str">
        <f>[2]!tblÉvénements[[#This Row],[Nom événement]]</f>
        <v xml:space="preserve">8e édition - Festival des Monteurs Associés </v>
      </c>
      <c r="E284" s="368">
        <f>[2]!tblÉvénements[[#This Row],[Nom association/Sigle]]</f>
        <v>0</v>
      </c>
      <c r="F284" s="368" t="str">
        <f>[2]!tblÉvénements[[#This Row],[Ville]]</f>
        <v xml:space="preserve">Paris </v>
      </c>
      <c r="G284" s="368" t="str">
        <f>[2]!tblÉvénements[[#This Row],[Lieu]]</f>
        <v>Cinéma Luminior Hôtel de Ville</v>
      </c>
      <c r="H284" s="368">
        <f>[2]!tblÉvénements[[#This Row],[Nombre de de participants]]</f>
        <v>0</v>
      </c>
      <c r="I284" s="368">
        <f>[2]!tblÉvénements[[#This Row],[Type]]</f>
        <v>0</v>
      </c>
      <c r="J284" s="368">
        <f>[2]!tblÉvénements[[#This Row],[Présence ]]</f>
        <v>0</v>
      </c>
      <c r="K284" s="369">
        <f>[2]!tblÉvénements[[#This Row],[Date de début]]</f>
        <v>45367</v>
      </c>
      <c r="L284" s="369" t="str">
        <f>IF(ISBLANK(Tableau3[[#This Row],[Date début ]]),"",UPPER(TEXT(Tableau3[[#This Row],[Date début ]],"mmm")))</f>
        <v>MARS</v>
      </c>
      <c r="M284" s="369" t="str">
        <f>IF(ISBLANK(Tableau3[[#This Row],[Date début ]]),"",UPPER(TEXT(Tableau3[[#This Row],[Date début ]],"AAAA")))</f>
        <v>2024</v>
      </c>
      <c r="N284" s="369">
        <f>[2]!tblÉvénements[[#This Row],[Date de fin]]</f>
        <v>45367</v>
      </c>
      <c r="O284" s="369" t="str">
        <f>IF(ISBLANK(Tableau3[[#This Row],[Date de fin]]),"",UPPER(TEXT(Tableau3[[#This Row],[Date de fin]],"mmm")))</f>
        <v>MARS</v>
      </c>
      <c r="P284" s="369" t="str">
        <f>IF(ISBLANK(Tableau3[[#This Row],[Date de fin]]),"",UPPER(TEXT(Tableau3[[#This Row],[Date de fin]],"AAAA")))</f>
        <v>2024</v>
      </c>
      <c r="Q284" s="65">
        <f>[2]!tblÉvénements[[#This Row],[Nbr jours]]</f>
        <v>0</v>
      </c>
      <c r="S284" s="49" t="str">
        <f>[2]!tblÉvénements[[#This Row],[Secteur]]</f>
        <v>Audiovisuel</v>
      </c>
      <c r="T284" s="49" t="str">
        <f>[2]!tblÉvénements[[#This Row],[Commentaires]]</f>
        <v xml:space="preserve">Visibilité </v>
      </c>
    </row>
    <row r="285" spans="2:32" ht="29" x14ac:dyDescent="0.3">
      <c r="B285" s="42">
        <f>'2. Termes '!H427</f>
        <v>0</v>
      </c>
      <c r="C285" s="382">
        <f>[2]!tblÉvénements[[#This Row],[Service]]</f>
        <v>0</v>
      </c>
      <c r="D285" s="368" t="str">
        <f>[2]!tblÉvénements[[#This Row],[Nom événement]]</f>
        <v xml:space="preserve">7e édition - Festival des Monteurs Associés </v>
      </c>
      <c r="E285" s="368">
        <f>[2]!tblÉvénements[[#This Row],[Nom association/Sigle]]</f>
        <v>0</v>
      </c>
      <c r="F285" s="368" t="str">
        <f>[2]!tblÉvénements[[#This Row],[Ville]]</f>
        <v xml:space="preserve">Paris </v>
      </c>
      <c r="G285" s="368" t="str">
        <f>[2]!tblÉvénements[[#This Row],[Lieu]]</f>
        <v>Cinéma Luminior Hôtel de Ville</v>
      </c>
      <c r="H285" s="368">
        <f>[2]!tblÉvénements[[#This Row],[Nombre de de participants]]</f>
        <v>0</v>
      </c>
      <c r="I285" s="368">
        <f>[2]!tblÉvénements[[#This Row],[Type]]</f>
        <v>0</v>
      </c>
      <c r="J285" s="368">
        <f>[2]!tblÉvénements[[#This Row],[Présence ]]</f>
        <v>0</v>
      </c>
      <c r="K285" s="369">
        <f>[2]!tblÉvénements[[#This Row],[Date de début]]</f>
        <v>45366</v>
      </c>
      <c r="L285" s="369" t="str">
        <f>IF(ISBLANK(Tableau3[[#This Row],[Date début ]]),"",UPPER(TEXT(Tableau3[[#This Row],[Date début ]],"mmm")))</f>
        <v>MARS</v>
      </c>
      <c r="M285" s="369" t="str">
        <f>IF(ISBLANK(Tableau3[[#This Row],[Date début ]]),"",UPPER(TEXT(Tableau3[[#This Row],[Date début ]],"AAAA")))</f>
        <v>2024</v>
      </c>
      <c r="N285" s="369">
        <f>[2]!tblÉvénements[[#This Row],[Date de fin]]</f>
        <v>45366</v>
      </c>
      <c r="O285" s="369" t="str">
        <f>IF(ISBLANK(Tableau3[[#This Row],[Date de fin]]),"",UPPER(TEXT(Tableau3[[#This Row],[Date de fin]],"mmm")))</f>
        <v>MARS</v>
      </c>
      <c r="P285" s="369" t="str">
        <f>IF(ISBLANK(Tableau3[[#This Row],[Date de fin]]),"",UPPER(TEXT(Tableau3[[#This Row],[Date de fin]],"AAAA")))</f>
        <v>2024</v>
      </c>
      <c r="Q285" s="65">
        <f>[2]!tblÉvénements[[#This Row],[Nbr jours]]</f>
        <v>0</v>
      </c>
      <c r="S285" s="49" t="str">
        <f>[2]!tblÉvénements[[#This Row],[Secteur]]</f>
        <v>Audiovisuel</v>
      </c>
      <c r="T285" s="49" t="str">
        <f>[2]!tblÉvénements[[#This Row],[Commentaires]]</f>
        <v xml:space="preserve">Visibilité </v>
      </c>
    </row>
    <row r="286" spans="2:32" ht="14.5" x14ac:dyDescent="0.3">
      <c r="B286" s="42">
        <f>'2. Termes '!H428</f>
        <v>0</v>
      </c>
      <c r="C286" s="382">
        <f>[2]!tblÉvénements[[#This Row],[Service]]</f>
        <v>0</v>
      </c>
      <c r="D286" s="368" t="str">
        <f>[2]!tblÉvénements[[#This Row],[Nom événement]]</f>
        <v>Séries Mania</v>
      </c>
      <c r="E286" s="368">
        <f>[2]!tblÉvénements[[#This Row],[Nom association/Sigle]]</f>
        <v>0</v>
      </c>
      <c r="F286" s="368" t="str">
        <f>[2]!tblÉvénements[[#This Row],[Ville]]</f>
        <v xml:space="preserve">Lille </v>
      </c>
      <c r="G286" s="368" t="str">
        <f>[2]!tblÉvénements[[#This Row],[Lieu]]</f>
        <v>Grand Palais de Lille</v>
      </c>
      <c r="H286" s="368">
        <f>[2]!tblÉvénements[[#This Row],[Nombre de de participants]]</f>
        <v>0</v>
      </c>
      <c r="I286" s="368">
        <f>[2]!tblÉvénements[[#This Row],[Type]]</f>
        <v>0</v>
      </c>
      <c r="J286" s="368">
        <f>[2]!tblÉvénements[[#This Row],[Présence ]]</f>
        <v>0</v>
      </c>
      <c r="K286" s="369">
        <f>[2]!tblÉvénements[[#This Row],[Date de début]]</f>
        <v>45366</v>
      </c>
      <c r="L286" s="369" t="str">
        <f>IF(ISBLANK(Tableau3[[#This Row],[Date début ]]),"",UPPER(TEXT(Tableau3[[#This Row],[Date début ]],"mmm")))</f>
        <v>MARS</v>
      </c>
      <c r="M286" s="369" t="str">
        <f>IF(ISBLANK(Tableau3[[#This Row],[Date début ]]),"",UPPER(TEXT(Tableau3[[#This Row],[Date début ]],"AAAA")))</f>
        <v>2024</v>
      </c>
      <c r="N286" s="369">
        <f>[2]!tblÉvénements[[#This Row],[Date de fin]]</f>
        <v>45373</v>
      </c>
      <c r="O286" s="369" t="str">
        <f>IF(ISBLANK(Tableau3[[#This Row],[Date de fin]]),"",UPPER(TEXT(Tableau3[[#This Row],[Date de fin]],"mmm")))</f>
        <v>MARS</v>
      </c>
      <c r="P286" s="369" t="str">
        <f>IF(ISBLANK(Tableau3[[#This Row],[Date de fin]]),"",UPPER(TEXT(Tableau3[[#This Row],[Date de fin]],"AAAA")))</f>
        <v>2024</v>
      </c>
      <c r="Q286" s="65">
        <f>[2]!tblÉvénements[[#This Row],[Nbr jours]]</f>
        <v>7</v>
      </c>
      <c r="S286" s="49" t="str">
        <f>[2]!tblÉvénements[[#This Row],[Secteur]]</f>
        <v>Audiovisuel</v>
      </c>
      <c r="T286" s="49" t="str">
        <f>[2]!tblÉvénements[[#This Row],[Commentaires]]</f>
        <v xml:space="preserve">Pas partenaire </v>
      </c>
    </row>
    <row r="287" spans="2:32" ht="14.5" x14ac:dyDescent="0.3">
      <c r="B287" s="42">
        <f>'2. Termes '!H429</f>
        <v>0</v>
      </c>
      <c r="C287" s="382" t="str">
        <f>[2]!tblÉvénements[[#This Row],[Service]]</f>
        <v>ACTION_SOCIALE</v>
      </c>
      <c r="D287" s="368" t="str">
        <f>[2]!tblÉvénements[[#This Row],[Nom événement]]</f>
        <v>Commission sociale FICAM : présentation cellule</v>
      </c>
      <c r="E287" s="368">
        <f>[2]!tblÉvénements[[#This Row],[Nom association/Sigle]]</f>
        <v>0</v>
      </c>
      <c r="F287" s="368">
        <f>[2]!tblÉvénements[[#This Row],[Ville]]</f>
        <v>0</v>
      </c>
      <c r="G287" s="368" t="str">
        <f>[2]!tblÉvénements[[#This Row],[Lieu]]</f>
        <v>14h00-15h30</v>
      </c>
      <c r="H287" s="368">
        <f>[2]!tblÉvénements[[#This Row],[Nombre de de participants]]</f>
        <v>0</v>
      </c>
      <c r="I287" s="368">
        <f>[2]!tblÉvénements[[#This Row],[Type]]</f>
        <v>0</v>
      </c>
      <c r="J287" s="368" t="str">
        <f>[2]!tblÉvénements[[#This Row],[Présence ]]</f>
        <v>Nadia Bouvart</v>
      </c>
      <c r="K287" s="369">
        <f>[2]!tblÉvénements[[#This Row],[Date de début]]</f>
        <v>45365</v>
      </c>
      <c r="L287" s="369" t="str">
        <f>IF(ISBLANK(Tableau3[[#This Row],[Date début ]]),"",UPPER(TEXT(Tableau3[[#This Row],[Date début ]],"mmm")))</f>
        <v>MARS</v>
      </c>
      <c r="M287" s="369" t="str">
        <f>IF(ISBLANK(Tableau3[[#This Row],[Date début ]]),"",UPPER(TEXT(Tableau3[[#This Row],[Date début ]],"AAAA")))</f>
        <v>2024</v>
      </c>
      <c r="N287" s="369">
        <f>[2]!tblÉvénements[[#This Row],[Date de fin]]</f>
        <v>45365</v>
      </c>
      <c r="O287" s="369" t="str">
        <f>IF(ISBLANK(Tableau3[[#This Row],[Date de fin]]),"",UPPER(TEXT(Tableau3[[#This Row],[Date de fin]],"mmm")))</f>
        <v>MARS</v>
      </c>
      <c r="P287" s="369" t="str">
        <f>IF(ISBLANK(Tableau3[[#This Row],[Date de fin]]),"",UPPER(TEXT(Tableau3[[#This Row],[Date de fin]],"AAAA")))</f>
        <v>2024</v>
      </c>
      <c r="Q287" s="65">
        <f>[2]!tblÉvénements[[#This Row],[Nbr jours]]</f>
        <v>0</v>
      </c>
      <c r="S287" s="49">
        <f>[2]!tblÉvénements[[#This Row],[Secteur]]</f>
        <v>0</v>
      </c>
      <c r="T287" s="49" t="str">
        <f>[2]!tblÉvénements[[#This Row],[Commentaires]]</f>
        <v>Distanciel</v>
      </c>
    </row>
    <row r="288" spans="2:32" ht="14.5" x14ac:dyDescent="0.3">
      <c r="B288" s="42">
        <f>'2. Termes '!H430</f>
        <v>0</v>
      </c>
      <c r="C288" s="382" t="str">
        <f>[2]!tblÉvénements[[#This Row],[Service]]</f>
        <v>ACTION_SOCIALE</v>
      </c>
      <c r="D288" s="368" t="str">
        <f>[2]!tblÉvénements[[#This Row],[Nom événement]]</f>
        <v>Webinaire aidants CSE COAEQUO</v>
      </c>
      <c r="E288" s="368">
        <f>[2]!tblÉvénements[[#This Row],[Nom association/Sigle]]</f>
        <v>0</v>
      </c>
      <c r="F288" s="368">
        <f>[2]!tblÉvénements[[#This Row],[Ville]]</f>
        <v>0</v>
      </c>
      <c r="G288" s="368" t="str">
        <f>[2]!tblÉvénements[[#This Row],[Lieu]]</f>
        <v>Visio</v>
      </c>
      <c r="H288" s="368">
        <f>[2]!tblÉvénements[[#This Row],[Nombre de de participants]]</f>
        <v>0</v>
      </c>
      <c r="I288" s="368">
        <f>[2]!tblÉvénements[[#This Row],[Type]]</f>
        <v>0</v>
      </c>
      <c r="J288" s="368" t="str">
        <f>[2]!tblÉvénements[[#This Row],[Présence ]]</f>
        <v>Julien Da Silva</v>
      </c>
      <c r="K288" s="369">
        <f>[2]!tblÉvénements[[#This Row],[Date de début]]</f>
        <v>45365</v>
      </c>
      <c r="L288" s="369" t="str">
        <f>IF(ISBLANK(Tableau3[[#This Row],[Date début ]]),"",UPPER(TEXT(Tableau3[[#This Row],[Date début ]],"mmm")))</f>
        <v>MARS</v>
      </c>
      <c r="M288" s="369" t="str">
        <f>IF(ISBLANK(Tableau3[[#This Row],[Date début ]]),"",UPPER(TEXT(Tableau3[[#This Row],[Date début ]],"AAAA")))</f>
        <v>2024</v>
      </c>
      <c r="N288" s="369">
        <f>[2]!tblÉvénements[[#This Row],[Date de fin]]</f>
        <v>45365</v>
      </c>
      <c r="O288" s="369" t="str">
        <f>IF(ISBLANK(Tableau3[[#This Row],[Date de fin]]),"",UPPER(TEXT(Tableau3[[#This Row],[Date de fin]],"mmm")))</f>
        <v>MARS</v>
      </c>
      <c r="P288" s="369" t="str">
        <f>IF(ISBLANK(Tableau3[[#This Row],[Date de fin]]),"",UPPER(TEXT(Tableau3[[#This Row],[Date de fin]],"AAAA")))</f>
        <v>2024</v>
      </c>
      <c r="Q288" s="65">
        <f>[2]!tblÉvénements[[#This Row],[Nbr jours]]</f>
        <v>0</v>
      </c>
      <c r="S288" s="49" t="str">
        <f>[2]!tblÉvénements[[#This Row],[Secteur]]</f>
        <v>Prévention Médico-Sociale</v>
      </c>
      <c r="T288" s="49">
        <f>[2]!tblÉvénements[[#This Row],[Commentaires]]</f>
        <v>0</v>
      </c>
    </row>
    <row r="289" spans="2:32" ht="14.5" x14ac:dyDescent="0.3">
      <c r="B289" s="42">
        <f>'2. Termes '!H431</f>
        <v>0</v>
      </c>
      <c r="C289" s="382" t="str">
        <f>[2]!tblÉvénements[[#This Row],[Service]]</f>
        <v>ACTION_SOCIALE</v>
      </c>
      <c r="D289" s="368" t="str">
        <f>[2]!tblÉvénements[[#This Row],[Nom événement]]</f>
        <v>Seconde jeunesse Bilan de Forme</v>
      </c>
      <c r="E289" s="368">
        <f>[2]!tblÉvénements[[#This Row],[Nom association/Sigle]]</f>
        <v>0</v>
      </c>
      <c r="F289" s="368">
        <f>[2]!tblÉvénements[[#This Row],[Ville]]</f>
        <v>0</v>
      </c>
      <c r="G289" s="368" t="str">
        <f>[2]!tblÉvénements[[#This Row],[Lieu]]</f>
        <v>Visio 10h30 -11h30</v>
      </c>
      <c r="H289" s="368">
        <f>[2]!tblÉvénements[[#This Row],[Nombre de de participants]]</f>
        <v>0</v>
      </c>
      <c r="I289" s="368">
        <f>[2]!tblÉvénements[[#This Row],[Type]]</f>
        <v>0</v>
      </c>
      <c r="J289" s="368" t="str">
        <f>[2]!tblÉvénements[[#This Row],[Présence ]]</f>
        <v>Nora Taieb</v>
      </c>
      <c r="K289" s="369">
        <f>[2]!tblÉvénements[[#This Row],[Date de début]]</f>
        <v>45365</v>
      </c>
      <c r="L289" s="369" t="str">
        <f>IF(ISBLANK(Tableau3[[#This Row],[Date début ]]),"",UPPER(TEXT(Tableau3[[#This Row],[Date début ]],"mmm")))</f>
        <v>MARS</v>
      </c>
      <c r="M289" s="369" t="str">
        <f>IF(ISBLANK(Tableau3[[#This Row],[Date début ]]),"",UPPER(TEXT(Tableau3[[#This Row],[Date début ]],"AAAA")))</f>
        <v>2024</v>
      </c>
      <c r="N289" s="369">
        <f>[2]!tblÉvénements[[#This Row],[Date de fin]]</f>
        <v>45365</v>
      </c>
      <c r="O289" s="369" t="str">
        <f>IF(ISBLANK(Tableau3[[#This Row],[Date de fin]]),"",UPPER(TEXT(Tableau3[[#This Row],[Date de fin]],"mmm")))</f>
        <v>MARS</v>
      </c>
      <c r="P289" s="369" t="str">
        <f>IF(ISBLANK(Tableau3[[#This Row],[Date de fin]]),"",UPPER(TEXT(Tableau3[[#This Row],[Date de fin]],"AAAA")))</f>
        <v>2024</v>
      </c>
      <c r="Q289" s="65">
        <f>[2]!tblÉvénements[[#This Row],[Nbr jours]]</f>
        <v>0</v>
      </c>
      <c r="S289" s="49" t="str">
        <f>[2]!tblÉvénements[[#This Row],[Secteur]]</f>
        <v>Prévention Médico-Sociale</v>
      </c>
      <c r="T289" s="49" t="str">
        <f>[2]!tblÉvénements[[#This Row],[Commentaires]]</f>
        <v>Audiens Attitude / thématique semestrielle/ Newsletters retraités</v>
      </c>
    </row>
    <row r="290" spans="2:32" ht="14.5" x14ac:dyDescent="0.3">
      <c r="B290" s="42">
        <f>'2. Termes '!H432</f>
        <v>0</v>
      </c>
      <c r="C290" s="382" t="str">
        <f>[2]!tblÉvénements[[#This Row],[Service]]</f>
        <v>ACTION_SOCIALE</v>
      </c>
      <c r="D290" s="368" t="str">
        <f>[2]!tblÉvénements[[#This Row],[Nom événement]]</f>
        <v>Atelier Art thérapie aidants</v>
      </c>
      <c r="E290" s="368">
        <f>[2]!tblÉvénements[[#This Row],[Nom association/Sigle]]</f>
        <v>0</v>
      </c>
      <c r="F290" s="368" t="str">
        <f>[2]!tblÉvénements[[#This Row],[Ville]]</f>
        <v>Paris</v>
      </c>
      <c r="G290" s="368" t="str">
        <f>[2]!tblÉvénements[[#This Row],[Lieu]]</f>
        <v>Paris</v>
      </c>
      <c r="H290" s="368">
        <f>[2]!tblÉvénements[[#This Row],[Nombre de de participants]]</f>
        <v>0</v>
      </c>
      <c r="I290" s="368">
        <f>[2]!tblÉvénements[[#This Row],[Type]]</f>
        <v>0</v>
      </c>
      <c r="J290" s="368" t="str">
        <f>[2]!tblÉvénements[[#This Row],[Présence ]]</f>
        <v>Julien Da Silva</v>
      </c>
      <c r="K290" s="369">
        <f>[2]!tblÉvénements[[#This Row],[Date de début]]</f>
        <v>45365</v>
      </c>
      <c r="L290" s="369" t="str">
        <f>IF(ISBLANK(Tableau3[[#This Row],[Date début ]]),"",UPPER(TEXT(Tableau3[[#This Row],[Date début ]],"mmm")))</f>
        <v>MARS</v>
      </c>
      <c r="M290" s="369" t="str">
        <f>IF(ISBLANK(Tableau3[[#This Row],[Date début ]]),"",UPPER(TEXT(Tableau3[[#This Row],[Date début ]],"AAAA")))</f>
        <v>2024</v>
      </c>
      <c r="N290" s="369">
        <f>[2]!tblÉvénements[[#This Row],[Date de fin]]</f>
        <v>45365</v>
      </c>
      <c r="O290" s="369" t="str">
        <f>IF(ISBLANK(Tableau3[[#This Row],[Date de fin]]),"",UPPER(TEXT(Tableau3[[#This Row],[Date de fin]],"mmm")))</f>
        <v>MARS</v>
      </c>
      <c r="P290" s="369" t="str">
        <f>IF(ISBLANK(Tableau3[[#This Row],[Date de fin]]),"",UPPER(TEXT(Tableau3[[#This Row],[Date de fin]],"AAAA")))</f>
        <v>2024</v>
      </c>
      <c r="Q290" s="65">
        <f>[2]!tblÉvénements[[#This Row],[Nbr jours]]</f>
        <v>0</v>
      </c>
      <c r="S290" s="49" t="str">
        <f>[2]!tblÉvénements[[#This Row],[Secteur]]</f>
        <v>Prévention Médico-Sociale</v>
      </c>
      <c r="T290" s="49" t="str">
        <f>[2]!tblÉvénements[[#This Row],[Commentaires]]</f>
        <v>thématique semestrielle/ réseaux sociaux/Newsletters permanent &amp; pigiste &amp; intermittent</v>
      </c>
    </row>
    <row r="291" spans="2:32" ht="14.5" x14ac:dyDescent="0.3">
      <c r="B291" s="42">
        <f>'2. Termes '!H433</f>
        <v>0</v>
      </c>
      <c r="C291" s="382" t="str">
        <f>[2]!tblÉvénements[[#This Row],[Service]]</f>
        <v>ACTION_SOCIALE</v>
      </c>
      <c r="D291" s="368" t="str">
        <f>[2]!tblÉvénements[[#This Row],[Nom événement]]</f>
        <v>2 Webinaires aidants FTV Outre Mer + Métropole</v>
      </c>
      <c r="E291" s="368">
        <f>[2]!tblÉvénements[[#This Row],[Nom association/Sigle]]</f>
        <v>0</v>
      </c>
      <c r="F291" s="368">
        <f>[2]!tblÉvénements[[#This Row],[Ville]]</f>
        <v>0</v>
      </c>
      <c r="G291" s="368" t="str">
        <f>[2]!tblÉvénements[[#This Row],[Lieu]]</f>
        <v>Visio</v>
      </c>
      <c r="H291" s="368">
        <f>[2]!tblÉvénements[[#This Row],[Nombre de de participants]]</f>
        <v>0</v>
      </c>
      <c r="I291" s="368">
        <f>[2]!tblÉvénements[[#This Row],[Type]]</f>
        <v>0</v>
      </c>
      <c r="J291" s="368" t="str">
        <f>[2]!tblÉvénements[[#This Row],[Présence ]]</f>
        <v>Julien Da Silva</v>
      </c>
      <c r="K291" s="369">
        <f>[2]!tblÉvénements[[#This Row],[Date de début]]</f>
        <v>45365</v>
      </c>
      <c r="L291" s="369" t="str">
        <f>IF(ISBLANK(Tableau3[[#This Row],[Date début ]]),"",UPPER(TEXT(Tableau3[[#This Row],[Date début ]],"mmm")))</f>
        <v>MARS</v>
      </c>
      <c r="M291" s="369" t="str">
        <f>IF(ISBLANK(Tableau3[[#This Row],[Date début ]]),"",UPPER(TEXT(Tableau3[[#This Row],[Date début ]],"AAAA")))</f>
        <v>2024</v>
      </c>
      <c r="N291" s="369">
        <f>[2]!tblÉvénements[[#This Row],[Date de fin]]</f>
        <v>45365</v>
      </c>
      <c r="O291" s="369" t="str">
        <f>IF(ISBLANK(Tableau3[[#This Row],[Date de fin]]),"",UPPER(TEXT(Tableau3[[#This Row],[Date de fin]],"mmm")))</f>
        <v>MARS</v>
      </c>
      <c r="P291" s="369" t="str">
        <f>IF(ISBLANK(Tableau3[[#This Row],[Date de fin]]),"",UPPER(TEXT(Tableau3[[#This Row],[Date de fin]],"AAAA")))</f>
        <v>2024</v>
      </c>
      <c r="Q291" s="65">
        <f>[2]!tblÉvénements[[#This Row],[Nbr jours]]</f>
        <v>0</v>
      </c>
      <c r="S291" s="49" t="str">
        <f>[2]!tblÉvénements[[#This Row],[Secteur]]</f>
        <v>Prévention Médico-Sociale</v>
      </c>
      <c r="T291" s="49">
        <f>[2]!tblÉvénements[[#This Row],[Commentaires]]</f>
        <v>0</v>
      </c>
    </row>
    <row r="292" spans="2:32" ht="29" x14ac:dyDescent="0.3">
      <c r="B292" s="42">
        <f>'2. Termes '!H434</f>
        <v>0</v>
      </c>
      <c r="C292" s="382">
        <f>[2]!tblÉvénements[[#This Row],[Service]]</f>
        <v>0</v>
      </c>
      <c r="D292" s="368" t="str">
        <f>[2]!tblÉvénements[[#This Row],[Nom événement]]</f>
        <v xml:space="preserve">5e édition - Festival des Monteurs Associés </v>
      </c>
      <c r="E292" s="368">
        <f>[2]!tblÉvénements[[#This Row],[Nom association/Sigle]]</f>
        <v>0</v>
      </c>
      <c r="F292" s="368" t="str">
        <f>[2]!tblÉvénements[[#This Row],[Ville]]</f>
        <v xml:space="preserve">Paris </v>
      </c>
      <c r="G292" s="368" t="str">
        <f>[2]!tblÉvénements[[#This Row],[Lieu]]</f>
        <v>Cinéma Luminior Hôtel de Ville</v>
      </c>
      <c r="H292" s="368">
        <f>[2]!tblÉvénements[[#This Row],[Nombre de de participants]]</f>
        <v>0</v>
      </c>
      <c r="I292" s="368">
        <f>[2]!tblÉvénements[[#This Row],[Type]]</f>
        <v>0</v>
      </c>
      <c r="J292" s="368">
        <f>[2]!tblÉvénements[[#This Row],[Présence ]]</f>
        <v>0</v>
      </c>
      <c r="K292" s="369">
        <f>[2]!tblÉvénements[[#This Row],[Date de début]]</f>
        <v>45364</v>
      </c>
      <c r="L292" s="369" t="str">
        <f>IF(ISBLANK(Tableau3[[#This Row],[Date début ]]),"",UPPER(TEXT(Tableau3[[#This Row],[Date début ]],"mmm")))</f>
        <v>MARS</v>
      </c>
      <c r="M292" s="369" t="str">
        <f>IF(ISBLANK(Tableau3[[#This Row],[Date début ]]),"",UPPER(TEXT(Tableau3[[#This Row],[Date début ]],"AAAA")))</f>
        <v>2024</v>
      </c>
      <c r="N292" s="369">
        <f>[2]!tblÉvénements[[#This Row],[Date de fin]]</f>
        <v>45364</v>
      </c>
      <c r="O292" s="369" t="str">
        <f>IF(ISBLANK(Tableau3[[#This Row],[Date de fin]]),"",UPPER(TEXT(Tableau3[[#This Row],[Date de fin]],"mmm")))</f>
        <v>MARS</v>
      </c>
      <c r="P292" s="369" t="str">
        <f>IF(ISBLANK(Tableau3[[#This Row],[Date de fin]]),"",UPPER(TEXT(Tableau3[[#This Row],[Date de fin]],"AAAA")))</f>
        <v>2024</v>
      </c>
      <c r="Q292" s="65">
        <f>[2]!tblÉvénements[[#This Row],[Nbr jours]]</f>
        <v>0</v>
      </c>
      <c r="S292" s="49" t="str">
        <f>[2]!tblÉvénements[[#This Row],[Secteur]]</f>
        <v>Audiovisuel</v>
      </c>
      <c r="T292" s="49" t="str">
        <f>[2]!tblÉvénements[[#This Row],[Commentaires]]</f>
        <v xml:space="preserve">Visibilité </v>
      </c>
    </row>
    <row r="293" spans="2:32" ht="29" x14ac:dyDescent="0.3">
      <c r="B293" s="42">
        <f>'2. Termes '!H435</f>
        <v>0</v>
      </c>
      <c r="C293" s="382" t="str">
        <f>[2]!tblÉvénements[[#This Row],[Service]]</f>
        <v>ACTION_SOCIALE</v>
      </c>
      <c r="D293" s="368" t="str">
        <f>[2]!tblÉvénements[[#This Row],[Nom événement]]</f>
        <v xml:space="preserve">Digit'Alz </v>
      </c>
      <c r="E293" s="368">
        <f>[2]!tblÉvénements[[#This Row],[Nom association/Sigle]]</f>
        <v>0</v>
      </c>
      <c r="F293" s="368">
        <f>[2]!tblÉvénements[[#This Row],[Ville]]</f>
        <v>0</v>
      </c>
      <c r="G293" s="368" t="str">
        <f>[2]!tblÉvénements[[#This Row],[Lieu]]</f>
        <v>Visoconférence</v>
      </c>
      <c r="H293" s="368">
        <f>[2]!tblÉvénements[[#This Row],[Nombre de de participants]]</f>
        <v>0</v>
      </c>
      <c r="I293" s="368">
        <f>[2]!tblÉvénements[[#This Row],[Type]]</f>
        <v>0</v>
      </c>
      <c r="J293" s="368" t="str">
        <f>[2]!tblÉvénements[[#This Row],[Présence ]]</f>
        <v xml:space="preserve">Gwénaëlle NOVEMBRE </v>
      </c>
      <c r="K293" s="369">
        <f>[2]!tblÉvénements[[#This Row],[Date de début]]</f>
        <v>45364</v>
      </c>
      <c r="L293" s="369" t="str">
        <f>IF(ISBLANK(Tableau3[[#This Row],[Date début ]]),"",UPPER(TEXT(Tableau3[[#This Row],[Date début ]],"mmm")))</f>
        <v>MARS</v>
      </c>
      <c r="M293" s="369" t="str">
        <f>IF(ISBLANK(Tableau3[[#This Row],[Date début ]]),"",UPPER(TEXT(Tableau3[[#This Row],[Date début ]],"AAAA")))</f>
        <v>2024</v>
      </c>
      <c r="N293" s="369">
        <f>[2]!tblÉvénements[[#This Row],[Date de fin]]</f>
        <v>45364</v>
      </c>
      <c r="O293" s="369" t="str">
        <f>IF(ISBLANK(Tableau3[[#This Row],[Date de fin]]),"",UPPER(TEXT(Tableau3[[#This Row],[Date de fin]],"mmm")))</f>
        <v>MARS</v>
      </c>
      <c r="P293" s="369" t="str">
        <f>IF(ISBLANK(Tableau3[[#This Row],[Date de fin]]),"",UPPER(TEXT(Tableau3[[#This Row],[Date de fin]],"AAAA")))</f>
        <v>2024</v>
      </c>
      <c r="Q293" s="65">
        <f>[2]!tblÉvénements[[#This Row],[Nbr jours]]</f>
        <v>0</v>
      </c>
      <c r="R293" s="45"/>
      <c r="S293" s="13" t="str">
        <f>[2]!tblÉvénements[[#This Row],[Secteur]]</f>
        <v>Prévention Médico-Sociale</v>
      </c>
      <c r="T293" s="13" t="str">
        <f>[2]!tblÉvénements[[#This Row],[Commentaires]]</f>
        <v>Newsletters retraités/thématique semestrielle/réseaux sociaux</v>
      </c>
      <c r="U293" s="377"/>
      <c r="V293" s="377"/>
      <c r="W293" s="377"/>
      <c r="X293" s="377"/>
      <c r="Y293" s="378"/>
      <c r="Z293" s="378"/>
      <c r="AA293" s="378"/>
      <c r="AB293" s="378"/>
      <c r="AC293" s="378"/>
      <c r="AD293" s="378"/>
      <c r="AE293" s="378"/>
      <c r="AF293" s="378"/>
    </row>
    <row r="294" spans="2:32" ht="37.5" x14ac:dyDescent="0.3">
      <c r="B294" s="42">
        <f>'2. Termes '!H436</f>
        <v>0</v>
      </c>
      <c r="C294" s="382" t="str">
        <f>[2]!tblÉvénements[[#This Row],[Service]]</f>
        <v>ACTION_SOCIALE</v>
      </c>
      <c r="D294" s="368" t="str">
        <f>[2]!tblÉvénements[[#This Row],[Nom événement]]</f>
        <v>Atelier "Protéger un proche devenu vulnérable"</v>
      </c>
      <c r="E294" s="368">
        <f>[2]!tblÉvénements[[#This Row],[Nom association/Sigle]]</f>
        <v>0</v>
      </c>
      <c r="F294" s="368" t="str">
        <f>[2]!tblÉvénements[[#This Row],[Ville]]</f>
        <v xml:space="preserve">Vanves </v>
      </c>
      <c r="G294" s="368" t="str">
        <f>[2]!tblÉvénements[[#This Row],[Lieu]]</f>
        <v>Vanves/visio</v>
      </c>
      <c r="H294" s="368">
        <f>[2]!tblÉvénements[[#This Row],[Nombre de de participants]]</f>
        <v>0</v>
      </c>
      <c r="I294" s="368">
        <f>[2]!tblÉvénements[[#This Row],[Type]]</f>
        <v>0</v>
      </c>
      <c r="J294" s="368" t="str">
        <f>[2]!tblÉvénements[[#This Row],[Présence ]]</f>
        <v>Julien Da Silva</v>
      </c>
      <c r="K294" s="369">
        <f>[2]!tblÉvénements[[#This Row],[Date de début]]</f>
        <v>45363</v>
      </c>
      <c r="L294" s="369" t="str">
        <f>IF(ISBLANK(Tableau3[[#This Row],[Date début ]]),"",UPPER(TEXT(Tableau3[[#This Row],[Date début ]],"mmm")))</f>
        <v>MARS</v>
      </c>
      <c r="M294" s="369" t="str">
        <f>IF(ISBLANK(Tableau3[[#This Row],[Date début ]]),"",UPPER(TEXT(Tableau3[[#This Row],[Date début ]],"AAAA")))</f>
        <v>2024</v>
      </c>
      <c r="N294" s="369">
        <f>[2]!tblÉvénements[[#This Row],[Date de fin]]</f>
        <v>45363</v>
      </c>
      <c r="O294" s="369" t="str">
        <f>IF(ISBLANK(Tableau3[[#This Row],[Date de fin]]),"",UPPER(TEXT(Tableau3[[#This Row],[Date de fin]],"mmm")))</f>
        <v>MARS</v>
      </c>
      <c r="P294" s="369" t="str">
        <f>IF(ISBLANK(Tableau3[[#This Row],[Date de fin]]),"",UPPER(TEXT(Tableau3[[#This Row],[Date de fin]],"AAAA")))</f>
        <v>2024</v>
      </c>
      <c r="Q294" s="65">
        <f>[2]!tblÉvénements[[#This Row],[Nbr jours]]</f>
        <v>0</v>
      </c>
      <c r="R294" s="45"/>
      <c r="S294" s="13" t="str">
        <f>[2]!tblÉvénements[[#This Row],[Secteur]]</f>
        <v>Prévention Médico-Sociale</v>
      </c>
      <c r="T294" s="13" t="str">
        <f>[2]!tblÉvénements[[#This Row],[Commentaires]]</f>
        <v>thématique semestrielle/ réseaux sociaux/Newsletters permanent &amp; pigiste &amp; intermittent</v>
      </c>
      <c r="U294" s="377"/>
      <c r="V294" s="377"/>
      <c r="W294" s="377"/>
      <c r="X294" s="377"/>
      <c r="Y294" s="378"/>
      <c r="Z294" s="378"/>
      <c r="AA294" s="378"/>
      <c r="AB294" s="378"/>
      <c r="AC294" s="378"/>
      <c r="AD294" s="378"/>
      <c r="AE294" s="378"/>
      <c r="AF294" s="378"/>
    </row>
    <row r="295" spans="2:32" ht="29" x14ac:dyDescent="0.3">
      <c r="B295" s="42">
        <f>'2. Termes '!H437</f>
        <v>0</v>
      </c>
      <c r="C295" s="382" t="str">
        <f>[2]!tblÉvénements[[#This Row],[Service]]</f>
        <v>ACTION_SOCIALE</v>
      </c>
      <c r="D295" s="368" t="str">
        <f>[2]!tblÉvénements[[#This Row],[Nom événement]]</f>
        <v>Table ronde : présentation cellules vhss Audiens VHSS</v>
      </c>
      <c r="E295" s="368">
        <f>[2]!tblÉvénements[[#This Row],[Nom association/Sigle]]</f>
        <v>0</v>
      </c>
      <c r="F295" s="368" t="str">
        <f>[2]!tblÉvénements[[#This Row],[Ville]]</f>
        <v>PARIS</v>
      </c>
      <c r="G295" s="368" t="str">
        <f>[2]!tblÉvénements[[#This Row],[Lieu]]</f>
        <v>Chez ATLA  - 19h - 21h
reporté 2025</v>
      </c>
      <c r="H295" s="368">
        <f>[2]!tblÉvénements[[#This Row],[Nombre de de participants]]</f>
        <v>0</v>
      </c>
      <c r="I295" s="368">
        <f>[2]!tblÉvénements[[#This Row],[Type]]</f>
        <v>0</v>
      </c>
      <c r="J295" s="368" t="str">
        <f>[2]!tblÉvénements[[#This Row],[Présence ]]</f>
        <v>Nadia Bouvart</v>
      </c>
      <c r="K295" s="369">
        <f>[2]!tblÉvénements[[#This Row],[Date de début]]</f>
        <v>45362</v>
      </c>
      <c r="L295" s="369" t="str">
        <f>IF(ISBLANK(Tableau3[[#This Row],[Date début ]]),"",UPPER(TEXT(Tableau3[[#This Row],[Date début ]],"mmm")))</f>
        <v>MARS</v>
      </c>
      <c r="M295" s="369" t="str">
        <f>IF(ISBLANK(Tableau3[[#This Row],[Date début ]]),"",UPPER(TEXT(Tableau3[[#This Row],[Date début ]],"AAAA")))</f>
        <v>2024</v>
      </c>
      <c r="N295" s="369">
        <f>[2]!tblÉvénements[[#This Row],[Date de fin]]</f>
        <v>45362</v>
      </c>
      <c r="O295" s="369" t="str">
        <f>IF(ISBLANK(Tableau3[[#This Row],[Date de fin]]),"",UPPER(TEXT(Tableau3[[#This Row],[Date de fin]],"mmm")))</f>
        <v>MARS</v>
      </c>
      <c r="P295" s="369" t="str">
        <f>IF(ISBLANK(Tableau3[[#This Row],[Date de fin]]),"",UPPER(TEXT(Tableau3[[#This Row],[Date de fin]],"AAAA")))</f>
        <v>2024</v>
      </c>
      <c r="Q295" s="65">
        <f>[2]!tblÉvénements[[#This Row],[Nbr jours]]</f>
        <v>0</v>
      </c>
      <c r="S295" s="49">
        <f>[2]!tblÉvénements[[#This Row],[Secteur]]</f>
        <v>0</v>
      </c>
      <c r="T295" s="49" t="str">
        <f>[2]!tblÉvénements[[#This Row],[Commentaires]]</f>
        <v>Table ronde VHSS</v>
      </c>
    </row>
    <row r="296" spans="2:32" ht="29" x14ac:dyDescent="0.3">
      <c r="B296" s="42">
        <f>'2. Termes '!H438</f>
        <v>0</v>
      </c>
      <c r="C296" s="382" t="str">
        <f>[2]!tblÉvénements[[#This Row],[Service]]</f>
        <v>ACTION_SOCIALE</v>
      </c>
      <c r="D296" s="368" t="str">
        <f>[2]!tblÉvénements[[#This Row],[Nom événement]]</f>
        <v>PRESENTATION CELLULE HVSS</v>
      </c>
      <c r="E296" s="368">
        <f>[2]!tblÉvénements[[#This Row],[Nom association/Sigle]]</f>
        <v>0</v>
      </c>
      <c r="F296" s="368" t="str">
        <f>[2]!tblÉvénements[[#This Row],[Ville]]</f>
        <v>LILLE</v>
      </c>
      <c r="G296" s="368" t="str">
        <f>[2]!tblÉvénements[[#This Row],[Lieu]]</f>
        <v>Théâtre Le Grand Bleu 
9h30 - 12h</v>
      </c>
      <c r="H296" s="368">
        <f>[2]!tblÉvénements[[#This Row],[Nombre de de participants]]</f>
        <v>0</v>
      </c>
      <c r="I296" s="368">
        <f>[2]!tblÉvénements[[#This Row],[Type]]</f>
        <v>0</v>
      </c>
      <c r="J296" s="368" t="str">
        <f>[2]!tblÉvénements[[#This Row],[Présence ]]</f>
        <v>Alexandra, Alexandra Baude</v>
      </c>
      <c r="K296" s="369">
        <f>[2]!tblÉvénements[[#This Row],[Date de début]]</f>
        <v>45359</v>
      </c>
      <c r="L296" s="369" t="str">
        <f>IF(ISBLANK(Tableau3[[#This Row],[Date début ]]),"",UPPER(TEXT(Tableau3[[#This Row],[Date début ]],"mmm")))</f>
        <v>MARS</v>
      </c>
      <c r="M296" s="369" t="str">
        <f>IF(ISBLANK(Tableau3[[#This Row],[Date début ]]),"",UPPER(TEXT(Tableau3[[#This Row],[Date début ]],"AAAA")))</f>
        <v>2024</v>
      </c>
      <c r="N296" s="369">
        <f>[2]!tblÉvénements[[#This Row],[Date de fin]]</f>
        <v>45359</v>
      </c>
      <c r="O296" s="369" t="str">
        <f>IF(ISBLANK(Tableau3[[#This Row],[Date de fin]]),"",UPPER(TEXT(Tableau3[[#This Row],[Date de fin]],"mmm")))</f>
        <v>MARS</v>
      </c>
      <c r="P296" s="369" t="str">
        <f>IF(ISBLANK(Tableau3[[#This Row],[Date de fin]]),"",UPPER(TEXT(Tableau3[[#This Row],[Date de fin]],"AAAA")))</f>
        <v>2024</v>
      </c>
      <c r="Q296" s="65">
        <f>[2]!tblÉvénements[[#This Row],[Nbr jours]]</f>
        <v>0</v>
      </c>
      <c r="S296" s="49">
        <f>[2]!tblÉvénements[[#This Row],[Secteur]]</f>
        <v>0</v>
      </c>
      <c r="T296" s="49" t="str">
        <f>[2]!tblÉvénements[[#This Row],[Commentaires]]</f>
        <v>Rencontres</v>
      </c>
    </row>
    <row r="297" spans="2:32" ht="14.5" x14ac:dyDescent="0.3">
      <c r="B297" s="42">
        <f>'2. Termes '!H439</f>
        <v>0</v>
      </c>
      <c r="C297" s="382" t="str">
        <f>[2]!tblÉvénements[[#This Row],[Service]]</f>
        <v>ACTION_SOCIALE</v>
      </c>
      <c r="D297" s="368" t="str">
        <f>[2]!tblÉvénements[[#This Row],[Nom événement]]</f>
        <v>LILLE TOTEM Théâtre Le Grand Bleu</v>
      </c>
      <c r="E297" s="368">
        <f>[2]!tblÉvénements[[#This Row],[Nom association/Sigle]]</f>
        <v>0</v>
      </c>
      <c r="F297" s="368">
        <f>[2]!tblÉvénements[[#This Row],[Ville]]</f>
        <v>0</v>
      </c>
      <c r="G297" s="368" t="str">
        <f>[2]!tblÉvénements[[#This Row],[Lieu]]</f>
        <v>Théâtre Le Grand Bleu</v>
      </c>
      <c r="H297" s="368">
        <f>[2]!tblÉvénements[[#This Row],[Nombre de de participants]]</f>
        <v>0</v>
      </c>
      <c r="I297" s="368">
        <f>[2]!tblÉvénements[[#This Row],[Type]]</f>
        <v>0</v>
      </c>
      <c r="J297" s="368">
        <f>[2]!tblÉvénements[[#This Row],[Présence ]]</f>
        <v>0</v>
      </c>
      <c r="K297" s="369">
        <f>[2]!tblÉvénements[[#This Row],[Date de début]]</f>
        <v>45359</v>
      </c>
      <c r="L297" s="369" t="str">
        <f>IF(ISBLANK(Tableau3[[#This Row],[Date début ]]),"",UPPER(TEXT(Tableau3[[#This Row],[Date début ]],"mmm")))</f>
        <v>MARS</v>
      </c>
      <c r="M297" s="369" t="str">
        <f>IF(ISBLANK(Tableau3[[#This Row],[Date début ]]),"",UPPER(TEXT(Tableau3[[#This Row],[Date début ]],"AAAA")))</f>
        <v>2024</v>
      </c>
      <c r="N297" s="369">
        <f>[2]!tblÉvénements[[#This Row],[Date de fin]]</f>
        <v>45359</v>
      </c>
      <c r="O297" s="369" t="str">
        <f>IF(ISBLANK(Tableau3[[#This Row],[Date de fin]]),"",UPPER(TEXT(Tableau3[[#This Row],[Date de fin]],"mmm")))</f>
        <v>MARS</v>
      </c>
      <c r="P297" s="369" t="str">
        <f>IF(ISBLANK(Tableau3[[#This Row],[Date de fin]]),"",UPPER(TEXT(Tableau3[[#This Row],[Date de fin]],"AAAA")))</f>
        <v>2024</v>
      </c>
      <c r="Q297" s="65">
        <f>[2]!tblÉvénements[[#This Row],[Nbr jours]]</f>
        <v>0</v>
      </c>
      <c r="S297" s="49" t="str">
        <f>[2]!tblÉvénements[[#This Row],[Secteur]]</f>
        <v>FPS</v>
      </c>
      <c r="T297" s="49">
        <f>[2]!tblÉvénements[[#This Row],[Commentaires]]</f>
        <v>0</v>
      </c>
    </row>
    <row r="298" spans="2:32" ht="14.5" x14ac:dyDescent="0.3">
      <c r="B298" s="42">
        <f>'2. Termes '!H440</f>
        <v>0</v>
      </c>
      <c r="C298" s="382" t="str">
        <f>[2]!tblÉvénements[[#This Row],[Service]]</f>
        <v>ACTION_SOCIALE</v>
      </c>
      <c r="D298" s="368" t="str">
        <f>[2]!tblÉvénements[[#This Row],[Nom événement]]</f>
        <v>Journées des entreprises à l'ESRA</v>
      </c>
      <c r="E298" s="368">
        <f>[2]!tblÉvénements[[#This Row],[Nom association/Sigle]]</f>
        <v>0</v>
      </c>
      <c r="F298" s="368">
        <f>[2]!tblÉvénements[[#This Row],[Ville]]</f>
        <v>0</v>
      </c>
      <c r="G298" s="368" t="str">
        <f>[2]!tblÉvénements[[#This Row],[Lieu]]</f>
        <v xml:space="preserve">ESRA </v>
      </c>
      <c r="H298" s="368">
        <f>[2]!tblÉvénements[[#This Row],[Nombre de de participants]]</f>
        <v>0</v>
      </c>
      <c r="I298" s="368">
        <f>[2]!tblÉvénements[[#This Row],[Type]]</f>
        <v>0</v>
      </c>
      <c r="J298" s="368">
        <f>[2]!tblÉvénements[[#This Row],[Présence ]]</f>
        <v>0</v>
      </c>
      <c r="K298" s="369">
        <f>[2]!tblÉvénements[[#This Row],[Date de début]]</f>
        <v>45358</v>
      </c>
      <c r="L298" s="369" t="str">
        <f>IF(ISBLANK(Tableau3[[#This Row],[Date début ]]),"",UPPER(TEXT(Tableau3[[#This Row],[Date début ]],"mmm")))</f>
        <v>MARS</v>
      </c>
      <c r="M298" s="369" t="str">
        <f>IF(ISBLANK(Tableau3[[#This Row],[Date début ]]),"",UPPER(TEXT(Tableau3[[#This Row],[Date début ]],"AAAA")))</f>
        <v>2024</v>
      </c>
      <c r="N298" s="369">
        <f>[2]!tblÉvénements[[#This Row],[Date de fin]]</f>
        <v>45358</v>
      </c>
      <c r="O298" s="369" t="str">
        <f>IF(ISBLANK(Tableau3[[#This Row],[Date de fin]]),"",UPPER(TEXT(Tableau3[[#This Row],[Date de fin]],"mmm")))</f>
        <v>MARS</v>
      </c>
      <c r="P298" s="369" t="str">
        <f>IF(ISBLANK(Tableau3[[#This Row],[Date de fin]]),"",UPPER(TEXT(Tableau3[[#This Row],[Date de fin]],"AAAA")))</f>
        <v>2024</v>
      </c>
      <c r="Q298" s="65">
        <f>[2]!tblÉvénements[[#This Row],[Nbr jours]]</f>
        <v>0</v>
      </c>
      <c r="S298" s="49">
        <f>[2]!tblÉvénements[[#This Row],[Secteur]]</f>
        <v>0</v>
      </c>
      <c r="T298" s="49">
        <f>[2]!tblÉvénements[[#This Row],[Commentaires]]</f>
        <v>0</v>
      </c>
    </row>
    <row r="299" spans="2:32" ht="14.5" x14ac:dyDescent="0.3">
      <c r="B299" s="42">
        <f>'2. Termes '!H441</f>
        <v>0</v>
      </c>
      <c r="C299" s="382" t="str">
        <f>[2]!tblÉvénements[[#This Row],[Service]]</f>
        <v>ACTION_SOCIALE</v>
      </c>
      <c r="D299" s="368" t="str">
        <f>[2]!tblÉvénements[[#This Row],[Nom événement]]</f>
        <v>Comment protéger mes proches et prévoir l'avenir ?</v>
      </c>
      <c r="E299" s="368">
        <f>[2]!tblÉvénements[[#This Row],[Nom association/Sigle]]</f>
        <v>0</v>
      </c>
      <c r="F299" s="368">
        <f>[2]!tblÉvénements[[#This Row],[Ville]]</f>
        <v>0</v>
      </c>
      <c r="G299" s="368" t="str">
        <f>[2]!tblÉvénements[[#This Row],[Lieu]]</f>
        <v>visio 10h30 - 12h00</v>
      </c>
      <c r="H299" s="368">
        <f>[2]!tblÉvénements[[#This Row],[Nombre de de participants]]</f>
        <v>0</v>
      </c>
      <c r="I299" s="368">
        <f>[2]!tblÉvénements[[#This Row],[Type]]</f>
        <v>0</v>
      </c>
      <c r="J299" s="368" t="str">
        <f>[2]!tblÉvénements[[#This Row],[Présence ]]</f>
        <v>Nora Taieb</v>
      </c>
      <c r="K299" s="369">
        <f>[2]!tblÉvénements[[#This Row],[Date de début]]</f>
        <v>45356</v>
      </c>
      <c r="L299" s="369" t="str">
        <f>IF(ISBLANK(Tableau3[[#This Row],[Date début ]]),"",UPPER(TEXT(Tableau3[[#This Row],[Date début ]],"mmm")))</f>
        <v>MARS</v>
      </c>
      <c r="M299" s="369" t="str">
        <f>IF(ISBLANK(Tableau3[[#This Row],[Date début ]]),"",UPPER(TEXT(Tableau3[[#This Row],[Date début ]],"AAAA")))</f>
        <v>2024</v>
      </c>
      <c r="N299" s="369">
        <f>[2]!tblÉvénements[[#This Row],[Date de fin]]</f>
        <v>45356</v>
      </c>
      <c r="O299" s="369" t="str">
        <f>IF(ISBLANK(Tableau3[[#This Row],[Date de fin]]),"",UPPER(TEXT(Tableau3[[#This Row],[Date de fin]],"mmm")))</f>
        <v>MARS</v>
      </c>
      <c r="P299" s="369" t="str">
        <f>IF(ISBLANK(Tableau3[[#This Row],[Date de fin]]),"",UPPER(TEXT(Tableau3[[#This Row],[Date de fin]],"AAAA")))</f>
        <v>2024</v>
      </c>
      <c r="Q299" s="65">
        <f>[2]!tblÉvénements[[#This Row],[Nbr jours]]</f>
        <v>0</v>
      </c>
      <c r="S299" s="49" t="str">
        <f>[2]!tblÉvénements[[#This Row],[Secteur]]</f>
        <v>Prévention Médico-Sociale</v>
      </c>
      <c r="T299" s="49" t="str">
        <f>[2]!tblÉvénements[[#This Row],[Commentaires]]</f>
        <v>Audiens Attitude / thématique semestrielle/ Newsletters retraités</v>
      </c>
    </row>
    <row r="300" spans="2:32" ht="14.5" x14ac:dyDescent="0.3">
      <c r="B300" s="42">
        <f>'2. Termes '!H442</f>
        <v>0</v>
      </c>
      <c r="C300" s="382" t="str">
        <f>[2]!tblÉvénements[[#This Row],[Service]]</f>
        <v>ACTION_SOCIALE</v>
      </c>
      <c r="D300" s="368" t="str">
        <f>[2]!tblÉvénements[[#This Row],[Nom événement]]</f>
        <v>Santé au travail : Impact des vhss sur la santé mentale</v>
      </c>
      <c r="E300" s="368">
        <f>[2]!tblÉvénements[[#This Row],[Nom association/Sigle]]</f>
        <v>0</v>
      </c>
      <c r="F300" s="368">
        <f>[2]!tblÉvénements[[#This Row],[Ville]]</f>
        <v>0</v>
      </c>
      <c r="G300" s="368" t="str">
        <f>[2]!tblÉvénements[[#This Row],[Lieu]]</f>
        <v>18h-20h</v>
      </c>
      <c r="H300" s="368">
        <f>[2]!tblÉvénements[[#This Row],[Nombre de de participants]]</f>
        <v>0</v>
      </c>
      <c r="I300" s="368">
        <f>[2]!tblÉvénements[[#This Row],[Type]]</f>
        <v>0</v>
      </c>
      <c r="J300" s="368" t="str">
        <f>[2]!tblÉvénements[[#This Row],[Présence ]]</f>
        <v>Nadia Bouvart</v>
      </c>
      <c r="K300" s="369">
        <f>[2]!tblÉvénements[[#This Row],[Date de début]]</f>
        <v>45355</v>
      </c>
      <c r="L300" s="369" t="str">
        <f>IF(ISBLANK(Tableau3[[#This Row],[Date début ]]),"",UPPER(TEXT(Tableau3[[#This Row],[Date début ]],"mmm")))</f>
        <v>MARS</v>
      </c>
      <c r="M300" s="369" t="str">
        <f>IF(ISBLANK(Tableau3[[#This Row],[Date début ]]),"",UPPER(TEXT(Tableau3[[#This Row],[Date début ]],"AAAA")))</f>
        <v>2024</v>
      </c>
      <c r="N300" s="369">
        <f>[2]!tblÉvénements[[#This Row],[Date de fin]]</f>
        <v>45355</v>
      </c>
      <c r="O300" s="369" t="str">
        <f>IF(ISBLANK(Tableau3[[#This Row],[Date de fin]]),"",UPPER(TEXT(Tableau3[[#This Row],[Date de fin]],"mmm")))</f>
        <v>MARS</v>
      </c>
      <c r="P300" s="369" t="str">
        <f>IF(ISBLANK(Tableau3[[#This Row],[Date de fin]]),"",UPPER(TEXT(Tableau3[[#This Row],[Date de fin]],"AAAA")))</f>
        <v>2024</v>
      </c>
      <c r="Q300" s="65">
        <f>[2]!tblÉvénements[[#This Row],[Nbr jours]]</f>
        <v>0</v>
      </c>
      <c r="S300" s="49">
        <f>[2]!tblÉvénements[[#This Row],[Secteur]]</f>
        <v>0</v>
      </c>
      <c r="T300" s="49" t="str">
        <f>[2]!tblÉvénements[[#This Row],[Commentaires]]</f>
        <v>Webinaire</v>
      </c>
    </row>
    <row r="301" spans="2:32" ht="29" x14ac:dyDescent="0.3">
      <c r="B301" s="42">
        <f>'2. Termes '!H443</f>
        <v>0</v>
      </c>
      <c r="C301" s="382" t="str">
        <f>[2]!tblÉvénements[[#This Row],[Service]]</f>
        <v>ACTION_SOCIALE</v>
      </c>
      <c r="D301" s="368" t="str">
        <f>[2]!tblÉvénements[[#This Row],[Nom événement]]</f>
        <v>Atelier théâtre aidants</v>
      </c>
      <c r="E301" s="368">
        <f>[2]!tblÉvénements[[#This Row],[Nom association/Sigle]]</f>
        <v>0</v>
      </c>
      <c r="F301" s="368" t="str">
        <f>[2]!tblÉvénements[[#This Row],[Ville]]</f>
        <v>paris</v>
      </c>
      <c r="G301" s="368" t="str">
        <f>[2]!tblÉvénements[[#This Row],[Lieu]]</f>
        <v>Paris</v>
      </c>
      <c r="H301" s="368">
        <f>[2]!tblÉvénements[[#This Row],[Nombre de de participants]]</f>
        <v>0</v>
      </c>
      <c r="I301" s="368">
        <f>[2]!tblÉvénements[[#This Row],[Type]]</f>
        <v>0</v>
      </c>
      <c r="J301" s="368" t="str">
        <f>[2]!tblÉvénements[[#This Row],[Présence ]]</f>
        <v>Sandrine Delgrange</v>
      </c>
      <c r="K301" s="369">
        <f>[2]!tblÉvénements[[#This Row],[Date de début]]</f>
        <v>45355</v>
      </c>
      <c r="L301" s="369" t="str">
        <f>IF(ISBLANK(Tableau3[[#This Row],[Date début ]]),"",UPPER(TEXT(Tableau3[[#This Row],[Date début ]],"mmm")))</f>
        <v>MARS</v>
      </c>
      <c r="M301" s="369" t="str">
        <f>IF(ISBLANK(Tableau3[[#This Row],[Date début ]]),"",UPPER(TEXT(Tableau3[[#This Row],[Date début ]],"AAAA")))</f>
        <v>2024</v>
      </c>
      <c r="N301" s="369">
        <f>[2]!tblÉvénements[[#This Row],[Date de fin]]</f>
        <v>45362</v>
      </c>
      <c r="O301" s="369" t="str">
        <f>IF(ISBLANK(Tableau3[[#This Row],[Date de fin]]),"",UPPER(TEXT(Tableau3[[#This Row],[Date de fin]],"mmm")))</f>
        <v>MARS</v>
      </c>
      <c r="P301" s="369" t="str">
        <f>IF(ISBLANK(Tableau3[[#This Row],[Date de fin]]),"",UPPER(TEXT(Tableau3[[#This Row],[Date de fin]],"AAAA")))</f>
        <v>2024</v>
      </c>
      <c r="Q301" s="65">
        <f>[2]!tblÉvénements[[#This Row],[Nbr jours]]</f>
        <v>7</v>
      </c>
      <c r="R301" s="45"/>
      <c r="S301" s="13" t="str">
        <f>[2]!tblÉvénements[[#This Row],[Secteur]]</f>
        <v>Prévention Médico-Sociale</v>
      </c>
      <c r="T301" s="13">
        <f>[2]!tblÉvénements[[#This Row],[Commentaires]]</f>
        <v>0</v>
      </c>
      <c r="U301" s="377"/>
      <c r="V301" s="377"/>
      <c r="W301" s="377"/>
      <c r="X301" s="377"/>
      <c r="Y301" s="378"/>
      <c r="Z301" s="378"/>
      <c r="AA301" s="378"/>
      <c r="AB301" s="378"/>
      <c r="AC301" s="378"/>
      <c r="AD301" s="378"/>
      <c r="AE301" s="378"/>
      <c r="AF301" s="378"/>
    </row>
    <row r="302" spans="2:32" ht="29" x14ac:dyDescent="0.3">
      <c r="B302" s="42">
        <f>'2. Termes '!H444</f>
        <v>0</v>
      </c>
      <c r="C302" s="382" t="str">
        <f>[2]!tblÉvénements[[#This Row],[Service]]</f>
        <v>ACTION_SOCIALE</v>
      </c>
      <c r="D302" s="368" t="str">
        <f>[2]!tblÉvénements[[#This Row],[Nom événement]]</f>
        <v>Réunions d'information d'aide au retour à l'emploi (PACT)</v>
      </c>
      <c r="E302" s="368">
        <f>[2]!tblÉvénements[[#This Row],[Nom association/Sigle]]</f>
        <v>0</v>
      </c>
      <c r="F302" s="368">
        <f>[2]!tblÉvénements[[#This Row],[Ville]]</f>
        <v>0</v>
      </c>
      <c r="G302" s="368" t="str">
        <f>[2]!tblÉvénements[[#This Row],[Lieu]]</f>
        <v>Visio conférence 10h-11h30</v>
      </c>
      <c r="H302" s="368">
        <f>[2]!tblÉvénements[[#This Row],[Nombre de de participants]]</f>
        <v>0</v>
      </c>
      <c r="I302" s="368">
        <f>[2]!tblÉvénements[[#This Row],[Type]]</f>
        <v>0</v>
      </c>
      <c r="J302" s="368" t="str">
        <f>[2]!tblÉvénements[[#This Row],[Présence ]]</f>
        <v>Sandrine Delgrange</v>
      </c>
      <c r="K302" s="369">
        <f>[2]!tblÉvénements[[#This Row],[Date de début]]</f>
        <v>45349</v>
      </c>
      <c r="L302" s="369" t="str">
        <f>IF(ISBLANK(Tableau3[[#This Row],[Date début ]]),"",UPPER(TEXT(Tableau3[[#This Row],[Date début ]],"mmm")))</f>
        <v>FÉVR</v>
      </c>
      <c r="M302" s="369" t="str">
        <f>IF(ISBLANK(Tableau3[[#This Row],[Date début ]]),"",UPPER(TEXT(Tableau3[[#This Row],[Date début ]],"AAAA")))</f>
        <v>2024</v>
      </c>
      <c r="N302" s="369">
        <f>[2]!tblÉvénements[[#This Row],[Date de fin]]</f>
        <v>45349</v>
      </c>
      <c r="O302" s="369" t="str">
        <f>IF(ISBLANK(Tableau3[[#This Row],[Date de fin]]),"",UPPER(TEXT(Tableau3[[#This Row],[Date de fin]],"mmm")))</f>
        <v>FÉVR</v>
      </c>
      <c r="P302" s="369" t="str">
        <f>IF(ISBLANK(Tableau3[[#This Row],[Date de fin]]),"",UPPER(TEXT(Tableau3[[#This Row],[Date de fin]],"AAAA")))</f>
        <v>2024</v>
      </c>
      <c r="Q302" s="65">
        <f>[2]!tblÉvénements[[#This Row],[Nbr jours]]</f>
        <v>0</v>
      </c>
      <c r="S302" s="49" t="str">
        <f>[2]!tblÉvénements[[#This Row],[Secteur]]</f>
        <v>Prévention Médico-Sociale</v>
      </c>
      <c r="T302" s="49" t="str">
        <f>[2]!tblÉvénements[[#This Row],[Commentaires]]</f>
        <v>Réseaux sociaux/ thématique semestrielle</v>
      </c>
    </row>
    <row r="303" spans="2:32" ht="14.5" x14ac:dyDescent="0.3">
      <c r="B303" s="42">
        <f>'2. Termes '!H445</f>
        <v>0</v>
      </c>
      <c r="C303" s="382" t="str">
        <f>[2]!tblÉvénements[[#This Row],[Service]]</f>
        <v>ACTION_SOCIALE</v>
      </c>
      <c r="D303" s="368" t="str">
        <f>[2]!tblÉvénements[[#This Row],[Nom événement]]</f>
        <v>Réflexologie palmaire</v>
      </c>
      <c r="E303" s="368">
        <f>[2]!tblÉvénements[[#This Row],[Nom association/Sigle]]</f>
        <v>0</v>
      </c>
      <c r="F303" s="368" t="str">
        <f>[2]!tblÉvénements[[#This Row],[Ville]]</f>
        <v xml:space="preserve">Vanves </v>
      </c>
      <c r="G303" s="368" t="str">
        <f>[2]!tblÉvénements[[#This Row],[Lieu]]</f>
        <v>Vanves 14h00 - 15h30</v>
      </c>
      <c r="H303" s="368">
        <f>[2]!tblÉvénements[[#This Row],[Nombre de de participants]]</f>
        <v>0</v>
      </c>
      <c r="I303" s="368">
        <f>[2]!tblÉvénements[[#This Row],[Type]]</f>
        <v>0</v>
      </c>
      <c r="J303" s="368" t="str">
        <f>[2]!tblÉvénements[[#This Row],[Présence ]]</f>
        <v>Nora Taieb</v>
      </c>
      <c r="K303" s="369">
        <f>[2]!tblÉvénements[[#This Row],[Date de début]]</f>
        <v>45349</v>
      </c>
      <c r="L303" s="369" t="str">
        <f>IF(ISBLANK(Tableau3[[#This Row],[Date début ]]),"",UPPER(TEXT(Tableau3[[#This Row],[Date début ]],"mmm")))</f>
        <v>FÉVR</v>
      </c>
      <c r="M303" s="369" t="str">
        <f>IF(ISBLANK(Tableau3[[#This Row],[Date début ]]),"",UPPER(TEXT(Tableau3[[#This Row],[Date début ]],"AAAA")))</f>
        <v>2024</v>
      </c>
      <c r="N303" s="369">
        <f>[2]!tblÉvénements[[#This Row],[Date de fin]]</f>
        <v>45349</v>
      </c>
      <c r="O303" s="369" t="str">
        <f>IF(ISBLANK(Tableau3[[#This Row],[Date de fin]]),"",UPPER(TEXT(Tableau3[[#This Row],[Date de fin]],"mmm")))</f>
        <v>FÉVR</v>
      </c>
      <c r="P303" s="369" t="str">
        <f>IF(ISBLANK(Tableau3[[#This Row],[Date de fin]]),"",UPPER(TEXT(Tableau3[[#This Row],[Date de fin]],"AAAA")))</f>
        <v>2024</v>
      </c>
      <c r="Q303" s="65">
        <f>[2]!tblÉvénements[[#This Row],[Nbr jours]]</f>
        <v>0</v>
      </c>
      <c r="S303" s="49" t="str">
        <f>[2]!tblÉvénements[[#This Row],[Secteur]]</f>
        <v>Prévention Médico-Sociale</v>
      </c>
      <c r="T303" s="49" t="str">
        <f>[2]!tblÉvénements[[#This Row],[Commentaires]]</f>
        <v>Audiens Attitude / thématique semestrielle/ Newsletters retraités</v>
      </c>
    </row>
    <row r="304" spans="2:32" ht="29" x14ac:dyDescent="0.3">
      <c r="B304" s="42">
        <f>'2. Termes '!H446</f>
        <v>0</v>
      </c>
      <c r="C304" s="382" t="str">
        <f>[2]!tblÉvénements[[#This Row],[Service]]</f>
        <v>ACTION_SOCIALE</v>
      </c>
      <c r="D304" s="368" t="str">
        <f>[2]!tblÉvénements[[#This Row],[Nom événement]]</f>
        <v>Webconférence prévention des risques psycho-sociaux Coreps Occitanie</v>
      </c>
      <c r="E304" s="368">
        <f>[2]!tblÉvénements[[#This Row],[Nom association/Sigle]]</f>
        <v>0</v>
      </c>
      <c r="F304" s="368">
        <f>[2]!tblÉvénements[[#This Row],[Ville]]</f>
        <v>0</v>
      </c>
      <c r="G304" s="368" t="str">
        <f>[2]!tblÉvénements[[#This Row],[Lieu]]</f>
        <v>webconference 10H/13H</v>
      </c>
      <c r="H304" s="368">
        <f>[2]!tblÉvénements[[#This Row],[Nombre de de participants]]</f>
        <v>0</v>
      </c>
      <c r="I304" s="368">
        <f>[2]!tblÉvénements[[#This Row],[Type]]</f>
        <v>0</v>
      </c>
      <c r="J304" s="368">
        <f>[2]!tblÉvénements[[#This Row],[Présence ]]</f>
        <v>0</v>
      </c>
      <c r="K304" s="369">
        <f>[2]!tblÉvénements[[#This Row],[Date de début]]</f>
        <v>45349</v>
      </c>
      <c r="L304" s="369" t="str">
        <f>IF(ISBLANK(Tableau3[[#This Row],[Date début ]]),"",UPPER(TEXT(Tableau3[[#This Row],[Date début ]],"mmm")))</f>
        <v>FÉVR</v>
      </c>
      <c r="M304" s="369" t="str">
        <f>IF(ISBLANK(Tableau3[[#This Row],[Date début ]]),"",UPPER(TEXT(Tableau3[[#This Row],[Date début ]],"AAAA")))</f>
        <v>2024</v>
      </c>
      <c r="N304" s="369">
        <f>[2]!tblÉvénements[[#This Row],[Date de fin]]</f>
        <v>45349</v>
      </c>
      <c r="O304" s="369" t="str">
        <f>IF(ISBLANK(Tableau3[[#This Row],[Date de fin]]),"",UPPER(TEXT(Tableau3[[#This Row],[Date de fin]],"mmm")))</f>
        <v>FÉVR</v>
      </c>
      <c r="P304" s="369" t="str">
        <f>IF(ISBLANK(Tableau3[[#This Row],[Date de fin]]),"",UPPER(TEXT(Tableau3[[#This Row],[Date de fin]],"AAAA")))</f>
        <v>2024</v>
      </c>
      <c r="Q304" s="65">
        <f>[2]!tblÉvénements[[#This Row],[Nbr jours]]</f>
        <v>0</v>
      </c>
      <c r="S304" s="49">
        <f>[2]!tblÉvénements[[#This Row],[Secteur]]</f>
        <v>0</v>
      </c>
      <c r="T304" s="49">
        <f>[2]!tblÉvénements[[#This Row],[Commentaires]]</f>
        <v>0</v>
      </c>
    </row>
    <row r="305" spans="2:32" ht="14.5" x14ac:dyDescent="0.3">
      <c r="B305" s="42">
        <f>'2. Termes '!H447</f>
        <v>0</v>
      </c>
      <c r="C305" s="382">
        <f>[2]!tblÉvénements[[#This Row],[Service]]</f>
        <v>0</v>
      </c>
      <c r="D305" s="368" t="str">
        <f>[2]!tblÉvénements[[#This Row],[Nom événement]]</f>
        <v>49e Cérémonie des Césars</v>
      </c>
      <c r="E305" s="368">
        <f>[2]!tblÉvénements[[#This Row],[Nom association/Sigle]]</f>
        <v>0</v>
      </c>
      <c r="F305" s="368" t="str">
        <f>[2]!tblÉvénements[[#This Row],[Ville]]</f>
        <v>Paris</v>
      </c>
      <c r="G305" s="368">
        <f>[2]!tblÉvénements[[#This Row],[Lieu]]</f>
        <v>0</v>
      </c>
      <c r="H305" s="368">
        <f>[2]!tblÉvénements[[#This Row],[Nombre de de participants]]</f>
        <v>0</v>
      </c>
      <c r="I305" s="368">
        <f>[2]!tblÉvénements[[#This Row],[Type]]</f>
        <v>0</v>
      </c>
      <c r="J305" s="368">
        <f>[2]!tblÉvénements[[#This Row],[Présence ]]</f>
        <v>0</v>
      </c>
      <c r="K305" s="369">
        <f>[2]!tblÉvénements[[#This Row],[Date de début]]</f>
        <v>45345</v>
      </c>
      <c r="L305" s="369" t="str">
        <f>IF(ISBLANK(Tableau3[[#This Row],[Date début ]]),"",UPPER(TEXT(Tableau3[[#This Row],[Date début ]],"mmm")))</f>
        <v>FÉVR</v>
      </c>
      <c r="M305" s="369" t="str">
        <f>IF(ISBLANK(Tableau3[[#This Row],[Date début ]]),"",UPPER(TEXT(Tableau3[[#This Row],[Date début ]],"AAAA")))</f>
        <v>2024</v>
      </c>
      <c r="N305" s="369">
        <f>[2]!tblÉvénements[[#This Row],[Date de fin]]</f>
        <v>45345</v>
      </c>
      <c r="O305" s="369" t="str">
        <f>IF(ISBLANK(Tableau3[[#This Row],[Date de fin]]),"",UPPER(TEXT(Tableau3[[#This Row],[Date de fin]],"mmm")))</f>
        <v>FÉVR</v>
      </c>
      <c r="P305" s="369" t="str">
        <f>IF(ISBLANK(Tableau3[[#This Row],[Date de fin]]),"",UPPER(TEXT(Tableau3[[#This Row],[Date de fin]],"AAAA")))</f>
        <v>2024</v>
      </c>
      <c r="Q305" s="65">
        <f>[2]!tblÉvénements[[#This Row],[Nbr jours]]</f>
        <v>0</v>
      </c>
      <c r="S305" s="49" t="str">
        <f>[2]!tblÉvénements[[#This Row],[Secteur]]</f>
        <v>Audiovisuel</v>
      </c>
      <c r="T305" s="49">
        <f>[2]!tblÉvénements[[#This Row],[Commentaires]]</f>
        <v>0</v>
      </c>
    </row>
    <row r="306" spans="2:32" ht="29" x14ac:dyDescent="0.3">
      <c r="B306" s="42">
        <f>'2. Termes '!H448</f>
        <v>0</v>
      </c>
      <c r="C306" s="382">
        <f>[2]!tblÉvénements[[#This Row],[Service]]</f>
        <v>0</v>
      </c>
      <c r="D306" s="368" t="str">
        <f>[2]!tblÉvénements[[#This Row],[Nom événement]]</f>
        <v>Rencontre pour l'emploi des personnes en situation de handicap dans la culture</v>
      </c>
      <c r="E306" s="368">
        <f>[2]!tblÉvénements[[#This Row],[Nom association/Sigle]]</f>
        <v>0</v>
      </c>
      <c r="F306" s="368" t="str">
        <f>[2]!tblÉvénements[[#This Row],[Ville]]</f>
        <v>Avignon</v>
      </c>
      <c r="G306" s="368" t="str">
        <f>[2]!tblÉvénements[[#This Row],[Lieu]]</f>
        <v>Fabrika</v>
      </c>
      <c r="H306" s="368">
        <f>[2]!tblÉvénements[[#This Row],[Nombre de de participants]]</f>
        <v>0</v>
      </c>
      <c r="I306" s="368">
        <f>[2]!tblÉvénements[[#This Row],[Type]]</f>
        <v>0</v>
      </c>
      <c r="J306" s="368">
        <f>[2]!tblÉvénements[[#This Row],[Présence ]]</f>
        <v>0</v>
      </c>
      <c r="K306" s="369">
        <f>[2]!tblÉvénements[[#This Row],[Date de début]]</f>
        <v>45345</v>
      </c>
      <c r="L306" s="369" t="str">
        <f>IF(ISBLANK(Tableau3[[#This Row],[Date début ]]),"",UPPER(TEXT(Tableau3[[#This Row],[Date début ]],"mmm")))</f>
        <v>FÉVR</v>
      </c>
      <c r="M306" s="369" t="str">
        <f>IF(ISBLANK(Tableau3[[#This Row],[Date début ]]),"",UPPER(TEXT(Tableau3[[#This Row],[Date début ]],"AAAA")))</f>
        <v>2024</v>
      </c>
      <c r="N306" s="369">
        <f>[2]!tblÉvénements[[#This Row],[Date de fin]]</f>
        <v>45345</v>
      </c>
      <c r="O306" s="369" t="str">
        <f>IF(ISBLANK(Tableau3[[#This Row],[Date de fin]]),"",UPPER(TEXT(Tableau3[[#This Row],[Date de fin]],"mmm")))</f>
        <v>FÉVR</v>
      </c>
      <c r="P306" s="369" t="str">
        <f>IF(ISBLANK(Tableau3[[#This Row],[Date de fin]]),"",UPPER(TEXT(Tableau3[[#This Row],[Date de fin]],"AAAA")))</f>
        <v>2024</v>
      </c>
      <c r="Q306" s="65">
        <f>[2]!tblÉvénements[[#This Row],[Nbr jours]]</f>
        <v>0</v>
      </c>
      <c r="R306" s="45"/>
      <c r="S306" s="13">
        <f>[2]!tblÉvénements[[#This Row],[Secteur]]</f>
        <v>0</v>
      </c>
      <c r="T306" s="13" t="str">
        <f>[2]!tblÉvénements[[#This Row],[Commentaires]]</f>
        <v>Stands</v>
      </c>
      <c r="U306" s="377"/>
      <c r="V306" s="377"/>
      <c r="W306" s="377"/>
      <c r="X306" s="377"/>
      <c r="Y306" s="378"/>
      <c r="Z306" s="378"/>
      <c r="AA306" s="378"/>
      <c r="AB306" s="378"/>
      <c r="AC306" s="378"/>
      <c r="AD306" s="378"/>
      <c r="AE306" s="378"/>
      <c r="AF306" s="378"/>
    </row>
    <row r="307" spans="2:32" ht="14.5" x14ac:dyDescent="0.3">
      <c r="B307" s="42">
        <f>'2. Termes '!H449</f>
        <v>0</v>
      </c>
      <c r="C307" s="382" t="str">
        <f>[2]!tblÉvénements[[#This Row],[Service]]</f>
        <v>ACTION_SOCIALE</v>
      </c>
      <c r="D307" s="368" t="str">
        <f>[2]!tblÉvénements[[#This Row],[Nom événement]]</f>
        <v>49e Cérémonie des César</v>
      </c>
      <c r="E307" s="368">
        <f>[2]!tblÉvénements[[#This Row],[Nom association/Sigle]]</f>
        <v>0</v>
      </c>
      <c r="F307" s="368" t="str">
        <f>[2]!tblÉvénements[[#This Row],[Ville]]</f>
        <v>PARIS</v>
      </c>
      <c r="G307" s="368" t="str">
        <f>[2]!tblÉvénements[[#This Row],[Lieu]]</f>
        <v>Olympia</v>
      </c>
      <c r="H307" s="368">
        <f>[2]!tblÉvénements[[#This Row],[Nombre de de participants]]</f>
        <v>0</v>
      </c>
      <c r="I307" s="368">
        <f>[2]!tblÉvénements[[#This Row],[Type]]</f>
        <v>0</v>
      </c>
      <c r="J307" s="368">
        <f>[2]!tblÉvénements[[#This Row],[Présence ]]</f>
        <v>0</v>
      </c>
      <c r="K307" s="369">
        <f>[2]!tblÉvénements[[#This Row],[Date de début]]</f>
        <v>45345</v>
      </c>
      <c r="L307" s="369" t="str">
        <f>IF(ISBLANK(Tableau3[[#This Row],[Date début ]]),"",UPPER(TEXT(Tableau3[[#This Row],[Date début ]],"mmm")))</f>
        <v>FÉVR</v>
      </c>
      <c r="M307" s="369" t="str">
        <f>IF(ISBLANK(Tableau3[[#This Row],[Date début ]]),"",UPPER(TEXT(Tableau3[[#This Row],[Date début ]],"AAAA")))</f>
        <v>2024</v>
      </c>
      <c r="N307" s="369">
        <f>[2]!tblÉvénements[[#This Row],[Date de fin]]</f>
        <v>45345</v>
      </c>
      <c r="O307" s="369" t="str">
        <f>IF(ISBLANK(Tableau3[[#This Row],[Date de fin]]),"",UPPER(TEXT(Tableau3[[#This Row],[Date de fin]],"mmm")))</f>
        <v>FÉVR</v>
      </c>
      <c r="P307" s="369" t="str">
        <f>IF(ISBLANK(Tableau3[[#This Row],[Date de fin]]),"",UPPER(TEXT(Tableau3[[#This Row],[Date de fin]],"AAAA")))</f>
        <v>2024</v>
      </c>
      <c r="Q307" s="65">
        <f>[2]!tblÉvénements[[#This Row],[Nbr jours]]</f>
        <v>0</v>
      </c>
      <c r="S307" s="49">
        <f>[2]!tblÉvénements[[#This Row],[Secteur]]</f>
        <v>0</v>
      </c>
      <c r="T307" s="49" t="str">
        <f>[2]!tblÉvénements[[#This Row],[Commentaires]]</f>
        <v>Diffusion d'un spot vidéo cellule</v>
      </c>
    </row>
    <row r="308" spans="2:32" ht="29" x14ac:dyDescent="0.3">
      <c r="B308" s="42">
        <f>'2. Termes '!H450</f>
        <v>0</v>
      </c>
      <c r="C308" s="382" t="str">
        <f>[2]!tblÉvénements[[#This Row],[Service]]</f>
        <v>Branches</v>
      </c>
      <c r="D308" s="368" t="str">
        <f>[2]!tblÉvénements[[#This Row],[Nom événement]]</f>
        <v xml:space="preserve">6e édition - Festival des Monteurs Associés </v>
      </c>
      <c r="E308" s="368">
        <f>[2]!tblÉvénements[[#This Row],[Nom association/Sigle]]</f>
        <v>0</v>
      </c>
      <c r="F308" s="368" t="str">
        <f>[2]!tblÉvénements[[#This Row],[Ville]]</f>
        <v xml:space="preserve">Paris </v>
      </c>
      <c r="G308" s="368" t="str">
        <f>[2]!tblÉvénements[[#This Row],[Lieu]]</f>
        <v>Cinéma Luminior Hôtel de Ville</v>
      </c>
      <c r="H308" s="368">
        <f>[2]!tblÉvénements[[#This Row],[Nombre de de participants]]</f>
        <v>0</v>
      </c>
      <c r="I308" s="368">
        <f>[2]!tblÉvénements[[#This Row],[Type]]</f>
        <v>0</v>
      </c>
      <c r="J308" s="368">
        <f>[2]!tblÉvénements[[#This Row],[Présence ]]</f>
        <v>0</v>
      </c>
      <c r="K308" s="369">
        <f>[2]!tblÉvénements[[#This Row],[Date de début]]</f>
        <v>45343</v>
      </c>
      <c r="L308" s="369" t="str">
        <f>IF(ISBLANK(Tableau3[[#This Row],[Date début ]]),"",UPPER(TEXT(Tableau3[[#This Row],[Date début ]],"mmm")))</f>
        <v>FÉVR</v>
      </c>
      <c r="M308" s="369" t="str">
        <f>IF(ISBLANK(Tableau3[[#This Row],[Date début ]]),"",UPPER(TEXT(Tableau3[[#This Row],[Date début ]],"AAAA")))</f>
        <v>2024</v>
      </c>
      <c r="N308" s="369">
        <f>[2]!tblÉvénements[[#This Row],[Date de fin]]</f>
        <v>45365</v>
      </c>
      <c r="O308" s="369" t="str">
        <f>IF(ISBLANK(Tableau3[[#This Row],[Date de fin]]),"",UPPER(TEXT(Tableau3[[#This Row],[Date de fin]],"mmm")))</f>
        <v>MARS</v>
      </c>
      <c r="P308" s="369" t="str">
        <f>IF(ISBLANK(Tableau3[[#This Row],[Date de fin]]),"",UPPER(TEXT(Tableau3[[#This Row],[Date de fin]],"AAAA")))</f>
        <v>2024</v>
      </c>
      <c r="Q308" s="65">
        <f>[2]!tblÉvénements[[#This Row],[Nbr jours]]</f>
        <v>22</v>
      </c>
      <c r="S308" s="49" t="str">
        <f>[2]!tblÉvénements[[#This Row],[Secteur]]</f>
        <v>Audiovisuel</v>
      </c>
      <c r="T308" s="49" t="str">
        <f>[2]!tblÉvénements[[#This Row],[Commentaires]]</f>
        <v xml:space="preserve">Visibilité </v>
      </c>
    </row>
    <row r="309" spans="2:32" ht="14.5" x14ac:dyDescent="0.3">
      <c r="B309" s="42">
        <f>'2. Termes '!H451</f>
        <v>0</v>
      </c>
      <c r="C309" s="382" t="str">
        <f>[2]!tblÉvénements[[#This Row],[Service]]</f>
        <v>ACTION_SOCIALE</v>
      </c>
      <c r="D309" s="368" t="str">
        <f>[2]!tblÉvénements[[#This Row],[Nom événement]]</f>
        <v>Webinaire VHSS à dest° des acteurs</v>
      </c>
      <c r="E309" s="368">
        <f>[2]!tblÉvénements[[#This Row],[Nom association/Sigle]]</f>
        <v>0</v>
      </c>
      <c r="F309" s="368">
        <f>[2]!tblÉvénements[[#This Row],[Ville]]</f>
        <v>0</v>
      </c>
      <c r="G309" s="368" t="str">
        <f>[2]!tblÉvénements[[#This Row],[Lieu]]</f>
        <v>11h-12h30</v>
      </c>
      <c r="H309" s="368">
        <f>[2]!tblÉvénements[[#This Row],[Nombre de de participants]]</f>
        <v>0</v>
      </c>
      <c r="I309" s="368">
        <f>[2]!tblÉvénements[[#This Row],[Type]]</f>
        <v>0</v>
      </c>
      <c r="J309" s="368" t="str">
        <f>[2]!tblÉvénements[[#This Row],[Présence ]]</f>
        <v>Nadia Bouvart</v>
      </c>
      <c r="K309" s="369">
        <f>[2]!tblÉvénements[[#This Row],[Date de début]]</f>
        <v>45343</v>
      </c>
      <c r="L309" s="369" t="str">
        <f>IF(ISBLANK(Tableau3[[#This Row],[Date début ]]),"",UPPER(TEXT(Tableau3[[#This Row],[Date début ]],"mmm")))</f>
        <v>FÉVR</v>
      </c>
      <c r="M309" s="369" t="str">
        <f>IF(ISBLANK(Tableau3[[#This Row],[Date début ]]),"",UPPER(TEXT(Tableau3[[#This Row],[Date début ]],"AAAA")))</f>
        <v>2024</v>
      </c>
      <c r="N309" s="369">
        <f>[2]!tblÉvénements[[#This Row],[Date de fin]]</f>
        <v>45343</v>
      </c>
      <c r="O309" s="369" t="str">
        <f>IF(ISBLANK(Tableau3[[#This Row],[Date de fin]]),"",UPPER(TEXT(Tableau3[[#This Row],[Date de fin]],"mmm")))</f>
        <v>FÉVR</v>
      </c>
      <c r="P309" s="369" t="str">
        <f>IF(ISBLANK(Tableau3[[#This Row],[Date de fin]]),"",UPPER(TEXT(Tableau3[[#This Row],[Date de fin]],"AAAA")))</f>
        <v>2024</v>
      </c>
      <c r="Q309" s="65">
        <f>[2]!tblÉvénements[[#This Row],[Nbr jours]]</f>
        <v>0</v>
      </c>
      <c r="S309" s="49">
        <f>[2]!tblÉvénements[[#This Row],[Secteur]]</f>
        <v>0</v>
      </c>
      <c r="T309" s="49" t="str">
        <f>[2]!tblÉvénements[[#This Row],[Commentaires]]</f>
        <v>Webinaire mensuel "ronde Actors on the Move "</v>
      </c>
    </row>
    <row r="310" spans="2:32" ht="29" x14ac:dyDescent="0.3">
      <c r="B310" s="42">
        <f>'2. Termes '!H452</f>
        <v>0</v>
      </c>
      <c r="C310" s="382" t="str">
        <f>[2]!tblÉvénements[[#This Row],[Service]]</f>
        <v>ACTION_SOCIALE</v>
      </c>
      <c r="D310" s="368" t="str">
        <f>[2]!tblÉvénements[[#This Row],[Nom événement]]</f>
        <v>webconference 14h/15h</v>
      </c>
      <c r="E310" s="368">
        <f>[2]!tblÉvénements[[#This Row],[Nom association/Sigle]]</f>
        <v>0</v>
      </c>
      <c r="F310" s="368">
        <f>[2]!tblÉvénements[[#This Row],[Ville]]</f>
        <v>0</v>
      </c>
      <c r="G310" s="368" t="str">
        <f>[2]!tblÉvénements[[#This Row],[Lieu]]</f>
        <v>webconference 14h/15h</v>
      </c>
      <c r="H310" s="368">
        <f>[2]!tblÉvénements[[#This Row],[Nombre de de participants]]</f>
        <v>0</v>
      </c>
      <c r="I310" s="368">
        <f>[2]!tblÉvénements[[#This Row],[Type]]</f>
        <v>0</v>
      </c>
      <c r="J310" s="368" t="str">
        <f>[2]!tblÉvénements[[#This Row],[Présence ]]</f>
        <v>Sarah Minski</v>
      </c>
      <c r="K310" s="369">
        <f>[2]!tblÉvénements[[#This Row],[Date de début]]</f>
        <v>45335</v>
      </c>
      <c r="L310" s="369" t="str">
        <f>IF(ISBLANK(Tableau3[[#This Row],[Date début ]]),"",UPPER(TEXT(Tableau3[[#This Row],[Date début ]],"mmm")))</f>
        <v>FÉVR</v>
      </c>
      <c r="M310" s="369" t="str">
        <f>IF(ISBLANK(Tableau3[[#This Row],[Date début ]]),"",UPPER(TEXT(Tableau3[[#This Row],[Date début ]],"AAAA")))</f>
        <v>2024</v>
      </c>
      <c r="N310" s="369">
        <f>[2]!tblÉvénements[[#This Row],[Date de fin]]</f>
        <v>45335</v>
      </c>
      <c r="O310" s="369" t="str">
        <f>IF(ISBLANK(Tableau3[[#This Row],[Date de fin]]),"",UPPER(TEXT(Tableau3[[#This Row],[Date de fin]],"mmm")))</f>
        <v>FÉVR</v>
      </c>
      <c r="P310" s="369" t="str">
        <f>IF(ISBLANK(Tableau3[[#This Row],[Date de fin]]),"",UPPER(TEXT(Tableau3[[#This Row],[Date de fin]],"AAAA")))</f>
        <v>2024</v>
      </c>
      <c r="Q310" s="65">
        <f>[2]!tblÉvénements[[#This Row],[Nbr jours]]</f>
        <v>0</v>
      </c>
      <c r="R310" s="45"/>
      <c r="S310" s="13" t="str">
        <f>[2]!tblÉvénements[[#This Row],[Secteur]]</f>
        <v>FPS</v>
      </c>
      <c r="T310" s="13" t="str">
        <f>[2]!tblÉvénements[[#This Row],[Commentaires]]</f>
        <v>Réseaux sociaux/ thématique semestrielle</v>
      </c>
      <c r="U310" s="377"/>
      <c r="V310" s="377"/>
      <c r="W310" s="377"/>
      <c r="X310" s="377"/>
      <c r="Y310" s="378"/>
      <c r="Z310" s="378"/>
      <c r="AA310" s="378"/>
      <c r="AB310" s="378"/>
      <c r="AC310" s="378"/>
      <c r="AD310" s="378"/>
      <c r="AE310" s="378"/>
      <c r="AF310" s="378"/>
    </row>
    <row r="311" spans="2:32" ht="29" x14ac:dyDescent="0.3">
      <c r="B311" s="42">
        <f>'2. Termes '!H453</f>
        <v>0</v>
      </c>
      <c r="C311" s="382" t="str">
        <f>[2]!tblÉvénements[[#This Row],[Service]]</f>
        <v>ACTION_SOCIALE</v>
      </c>
      <c r="D311" s="368" t="str">
        <f>[2]!tblÉvénements[[#This Row],[Nom événement]]</f>
        <v>webconference 14h/15h</v>
      </c>
      <c r="E311" s="368">
        <f>[2]!tblÉvénements[[#This Row],[Nom association/Sigle]]</f>
        <v>0</v>
      </c>
      <c r="F311" s="368">
        <f>[2]!tblÉvénements[[#This Row],[Ville]]</f>
        <v>0</v>
      </c>
      <c r="G311" s="368" t="str">
        <f>[2]!tblÉvénements[[#This Row],[Lieu]]</f>
        <v>webconference 14h/15h</v>
      </c>
      <c r="H311" s="368">
        <f>[2]!tblÉvénements[[#This Row],[Nombre de de participants]]</f>
        <v>0</v>
      </c>
      <c r="I311" s="368">
        <f>[2]!tblÉvénements[[#This Row],[Type]]</f>
        <v>0</v>
      </c>
      <c r="J311" s="368" t="str">
        <f>[2]!tblÉvénements[[#This Row],[Présence ]]</f>
        <v>Sarah Minski</v>
      </c>
      <c r="K311" s="369">
        <f>[2]!tblÉvénements[[#This Row],[Date de début]]</f>
        <v>45335</v>
      </c>
      <c r="L311" s="369" t="str">
        <f>IF(ISBLANK(Tableau3[[#This Row],[Date début ]]),"",UPPER(TEXT(Tableau3[[#This Row],[Date début ]],"mmm")))</f>
        <v>FÉVR</v>
      </c>
      <c r="M311" s="369" t="str">
        <f>IF(ISBLANK(Tableau3[[#This Row],[Date début ]]),"",UPPER(TEXT(Tableau3[[#This Row],[Date début ]],"AAAA")))</f>
        <v>2024</v>
      </c>
      <c r="N311" s="369">
        <f>[2]!tblÉvénements[[#This Row],[Date de fin]]</f>
        <v>45335</v>
      </c>
      <c r="O311" s="369" t="str">
        <f>IF(ISBLANK(Tableau3[[#This Row],[Date de fin]]),"",UPPER(TEXT(Tableau3[[#This Row],[Date de fin]],"mmm")))</f>
        <v>FÉVR</v>
      </c>
      <c r="P311" s="369" t="str">
        <f>IF(ISBLANK(Tableau3[[#This Row],[Date de fin]]),"",UPPER(TEXT(Tableau3[[#This Row],[Date de fin]],"AAAA")))</f>
        <v>2024</v>
      </c>
      <c r="Q311" s="65">
        <f>[2]!tblÉvénements[[#This Row],[Nbr jours]]</f>
        <v>0</v>
      </c>
      <c r="R311" s="45"/>
      <c r="S311" s="13" t="str">
        <f>[2]!tblÉvénements[[#This Row],[Secteur]]</f>
        <v>FPS</v>
      </c>
      <c r="T311" s="13" t="str">
        <f>[2]!tblÉvénements[[#This Row],[Commentaires]]</f>
        <v>Réseaux sociaux/ thématique semestrielle</v>
      </c>
      <c r="U311" s="377"/>
      <c r="V311" s="377"/>
      <c r="W311" s="377"/>
      <c r="X311" s="377"/>
      <c r="Y311" s="378"/>
      <c r="Z311" s="378"/>
      <c r="AA311" s="378"/>
      <c r="AB311" s="378"/>
      <c r="AC311" s="378"/>
      <c r="AD311" s="378"/>
      <c r="AE311" s="378"/>
      <c r="AF311" s="378"/>
    </row>
    <row r="312" spans="2:32" ht="29" x14ac:dyDescent="0.3">
      <c r="B312" s="42">
        <f>'2. Termes '!H454</f>
        <v>0</v>
      </c>
      <c r="C312" s="382">
        <f>[2]!tblÉvénements[[#This Row],[Service]]</f>
        <v>0</v>
      </c>
      <c r="D312" s="368" t="str">
        <f>[2]!tblÉvénements[[#This Row],[Nom événement]]</f>
        <v>Dîner des Producteurs</v>
      </c>
      <c r="E312" s="368">
        <f>[2]!tblÉvénements[[#This Row],[Nom association/Sigle]]</f>
        <v>0</v>
      </c>
      <c r="F312" s="368" t="str">
        <f>[2]!tblÉvénements[[#This Row],[Ville]]</f>
        <v>Paris</v>
      </c>
      <c r="G312" s="368" t="str">
        <f>[2]!tblÉvénements[[#This Row],[Lieu]]</f>
        <v xml:space="preserve">InterContinental Paris Le Grand </v>
      </c>
      <c r="H312" s="368">
        <f>[2]!tblÉvénements[[#This Row],[Nombre de de participants]]</f>
        <v>0</v>
      </c>
      <c r="I312" s="368">
        <f>[2]!tblÉvénements[[#This Row],[Type]]</f>
        <v>0</v>
      </c>
      <c r="J312" s="368">
        <f>[2]!tblÉvénements[[#This Row],[Présence ]]</f>
        <v>0</v>
      </c>
      <c r="K312" s="369">
        <f>[2]!tblÉvénements[[#This Row],[Date de début]]</f>
        <v>45334</v>
      </c>
      <c r="L312" s="369" t="str">
        <f>IF(ISBLANK(Tableau3[[#This Row],[Date début ]]),"",UPPER(TEXT(Tableau3[[#This Row],[Date début ]],"mmm")))</f>
        <v>FÉVR</v>
      </c>
      <c r="M312" s="369" t="str">
        <f>IF(ISBLANK(Tableau3[[#This Row],[Date début ]]),"",UPPER(TEXT(Tableau3[[#This Row],[Date début ]],"AAAA")))</f>
        <v>2024</v>
      </c>
      <c r="N312" s="369">
        <f>[2]!tblÉvénements[[#This Row],[Date de fin]]</f>
        <v>45334</v>
      </c>
      <c r="O312" s="369" t="str">
        <f>IF(ISBLANK(Tableau3[[#This Row],[Date de fin]]),"",UPPER(TEXT(Tableau3[[#This Row],[Date de fin]],"mmm")))</f>
        <v>FÉVR</v>
      </c>
      <c r="P312" s="369" t="str">
        <f>IF(ISBLANK(Tableau3[[#This Row],[Date de fin]]),"",UPPER(TEXT(Tableau3[[#This Row],[Date de fin]],"AAAA")))</f>
        <v>2024</v>
      </c>
      <c r="Q312" s="65">
        <f>[2]!tblÉvénements[[#This Row],[Nbr jours]]</f>
        <v>0</v>
      </c>
      <c r="R312" s="45"/>
      <c r="S312" s="13" t="str">
        <f>[2]!tblÉvénements[[#This Row],[Secteur]]</f>
        <v>Audiovisuel</v>
      </c>
      <c r="T312" s="13" t="str">
        <f>[2]!tblÉvénements[[#This Row],[Commentaires]]</f>
        <v>Invitations</v>
      </c>
      <c r="U312" s="377"/>
      <c r="V312" s="377"/>
      <c r="W312" s="377"/>
      <c r="X312" s="377"/>
      <c r="Y312" s="378"/>
      <c r="Z312" s="378"/>
      <c r="AA312" s="378"/>
      <c r="AB312" s="378"/>
      <c r="AC312" s="378"/>
      <c r="AD312" s="378"/>
      <c r="AE312" s="378"/>
      <c r="AF312" s="378"/>
    </row>
    <row r="313" spans="2:32" ht="14.5" x14ac:dyDescent="0.3">
      <c r="B313" s="42">
        <f>'2. Termes '!H455</f>
        <v>0</v>
      </c>
      <c r="C313" s="382" t="str">
        <f>[2]!tblÉvénements[[#This Row],[Service]]</f>
        <v>ACTION_SOCIALE</v>
      </c>
      <c r="D313" s="368" t="str">
        <f>[2]!tblÉvénements[[#This Row],[Nom événement]]</f>
        <v>Webinaire VHSS avec experts cellule</v>
      </c>
      <c r="E313" s="368">
        <f>[2]!tblÉvénements[[#This Row],[Nom association/Sigle]]</f>
        <v>0</v>
      </c>
      <c r="F313" s="368">
        <f>[2]!tblÉvénements[[#This Row],[Ville]]</f>
        <v>0</v>
      </c>
      <c r="G313" s="368" t="str">
        <f>[2]!tblÉvénements[[#This Row],[Lieu]]</f>
        <v>9h30-12h</v>
      </c>
      <c r="H313" s="368">
        <f>[2]!tblÉvénements[[#This Row],[Nombre de de participants]]</f>
        <v>0</v>
      </c>
      <c r="I313" s="368">
        <f>[2]!tblÉvénements[[#This Row],[Type]]</f>
        <v>0</v>
      </c>
      <c r="J313" s="368" t="str">
        <f>[2]!tblÉvénements[[#This Row],[Présence ]]</f>
        <v>Nadia Bouvart</v>
      </c>
      <c r="K313" s="369">
        <f>[2]!tblÉvénements[[#This Row],[Date de début]]</f>
        <v>45331</v>
      </c>
      <c r="L313" s="369" t="str">
        <f>IF(ISBLANK(Tableau3[[#This Row],[Date début ]]),"",UPPER(TEXT(Tableau3[[#This Row],[Date début ]],"mmm")))</f>
        <v>FÉVR</v>
      </c>
      <c r="M313" s="369" t="str">
        <f>IF(ISBLANK(Tableau3[[#This Row],[Date début ]]),"",UPPER(TEXT(Tableau3[[#This Row],[Date début ]],"AAAA")))</f>
        <v>2024</v>
      </c>
      <c r="N313" s="369">
        <f>[2]!tblÉvénements[[#This Row],[Date de fin]]</f>
        <v>45331</v>
      </c>
      <c r="O313" s="369" t="str">
        <f>IF(ISBLANK(Tableau3[[#This Row],[Date de fin]]),"",UPPER(TEXT(Tableau3[[#This Row],[Date de fin]],"mmm")))</f>
        <v>FÉVR</v>
      </c>
      <c r="P313" s="369" t="str">
        <f>IF(ISBLANK(Tableau3[[#This Row],[Date de fin]]),"",UPPER(TEXT(Tableau3[[#This Row],[Date de fin]],"AAAA")))</f>
        <v>2024</v>
      </c>
      <c r="Q313" s="65">
        <f>[2]!tblÉvénements[[#This Row],[Nbr jours]]</f>
        <v>0</v>
      </c>
      <c r="R313" s="45"/>
      <c r="S313" s="13">
        <f>[2]!tblÉvénements[[#This Row],[Secteur]]</f>
        <v>0</v>
      </c>
      <c r="T313" s="13" t="str">
        <f>[2]!tblÉvénements[[#This Row],[Commentaires]]</f>
        <v>Table ronde au sein de la Sacem</v>
      </c>
      <c r="U313" s="377"/>
      <c r="V313" s="377"/>
      <c r="W313" s="377"/>
      <c r="X313" s="377"/>
      <c r="Y313" s="378"/>
      <c r="Z313" s="378"/>
      <c r="AA313" s="378"/>
      <c r="AB313" s="378"/>
      <c r="AC313" s="378"/>
      <c r="AD313" s="378"/>
      <c r="AE313" s="378"/>
      <c r="AF313" s="378"/>
    </row>
    <row r="314" spans="2:32" ht="29" x14ac:dyDescent="0.3">
      <c r="B314" s="42">
        <f>'2. Termes '!H456</f>
        <v>0</v>
      </c>
      <c r="C314" s="382">
        <f>[2]!tblÉvénements[[#This Row],[Service]]</f>
        <v>0</v>
      </c>
      <c r="D314" s="368" t="str">
        <f>[2]!tblÉvénements[[#This Row],[Nom événement]]</f>
        <v>Conférence de Presse du SMA : Sa démarche de décarbonation de la filière des musiques actuelles</v>
      </c>
      <c r="E314" s="368">
        <f>[2]!tblÉvénements[[#This Row],[Nom association/Sigle]]</f>
        <v>0</v>
      </c>
      <c r="F314" s="368" t="str">
        <f>[2]!tblÉvénements[[#This Row],[Ville]]</f>
        <v>Paris</v>
      </c>
      <c r="G314" s="368" t="str">
        <f>[2]!tblÉvénements[[#This Row],[Lieu]]</f>
        <v>Académie du Clilmat</v>
      </c>
      <c r="H314" s="368">
        <f>[2]!tblÉvénements[[#This Row],[Nombre de de participants]]</f>
        <v>0</v>
      </c>
      <c r="I314" s="368">
        <f>[2]!tblÉvénements[[#This Row],[Type]]</f>
        <v>0</v>
      </c>
      <c r="J314" s="368">
        <f>[2]!tblÉvénements[[#This Row],[Présence ]]</f>
        <v>0</v>
      </c>
      <c r="K314" s="369">
        <f>[2]!tblÉvénements[[#This Row],[Date de début]]</f>
        <v>45330</v>
      </c>
      <c r="L314" s="369" t="str">
        <f>IF(ISBLANK(Tableau3[[#This Row],[Date début ]]),"",UPPER(TEXT(Tableau3[[#This Row],[Date début ]],"mmm")))</f>
        <v>FÉVR</v>
      </c>
      <c r="M314" s="369" t="str">
        <f>IF(ISBLANK(Tableau3[[#This Row],[Date début ]]),"",UPPER(TEXT(Tableau3[[#This Row],[Date début ]],"AAAA")))</f>
        <v>2024</v>
      </c>
      <c r="N314" s="369">
        <f>[2]!tblÉvénements[[#This Row],[Date de fin]]</f>
        <v>45330</v>
      </c>
      <c r="O314" s="369" t="str">
        <f>IF(ISBLANK(Tableau3[[#This Row],[Date de fin]]),"",UPPER(TEXT(Tableau3[[#This Row],[Date de fin]],"mmm")))</f>
        <v>FÉVR</v>
      </c>
      <c r="P314" s="369" t="str">
        <f>IF(ISBLANK(Tableau3[[#This Row],[Date de fin]]),"",UPPER(TEXT(Tableau3[[#This Row],[Date de fin]],"AAAA")))</f>
        <v>2024</v>
      </c>
      <c r="Q314" s="65">
        <f>[2]!tblÉvénements[[#This Row],[Nbr jours]]</f>
        <v>0</v>
      </c>
      <c r="R314" s="45"/>
      <c r="S314" s="13" t="str">
        <f>[2]!tblÉvénements[[#This Row],[Secteur]]</f>
        <v>Musique</v>
      </c>
      <c r="T314" s="13" t="str">
        <f>[2]!tblÉvénements[[#This Row],[Commentaires]]</f>
        <v xml:space="preserve">Visibilité et prise de parole </v>
      </c>
      <c r="U314" s="377"/>
      <c r="V314" s="377"/>
      <c r="W314" s="377"/>
      <c r="X314" s="377"/>
      <c r="Y314" s="378"/>
      <c r="Z314" s="378"/>
      <c r="AA314" s="378"/>
      <c r="AB314" s="378"/>
      <c r="AC314" s="378"/>
      <c r="AD314" s="378"/>
      <c r="AE314" s="378"/>
      <c r="AF314" s="378"/>
    </row>
    <row r="315" spans="2:32" ht="14.5" x14ac:dyDescent="0.3">
      <c r="B315" s="42">
        <f>'2. Termes '!H457</f>
        <v>0</v>
      </c>
      <c r="C315" s="382" t="str">
        <f>[2]!tblÉvénements[[#This Row],[Service]]</f>
        <v>ACTION_SOCIALE</v>
      </c>
      <c r="D315" s="368" t="str">
        <f>[2]!tblÉvénements[[#This Row],[Nom événement]]</f>
        <v>Webinaire bilan VHSS</v>
      </c>
      <c r="E315" s="368">
        <f>[2]!tblÉvénements[[#This Row],[Nom association/Sigle]]</f>
        <v>0</v>
      </c>
      <c r="F315" s="368">
        <f>[2]!tblÉvénements[[#This Row],[Ville]]</f>
        <v>0</v>
      </c>
      <c r="G315" s="368" t="str">
        <f>[2]!tblÉvénements[[#This Row],[Lieu]]</f>
        <v>9h30-11h</v>
      </c>
      <c r="H315" s="368">
        <f>[2]!tblÉvénements[[#This Row],[Nombre de de participants]]</f>
        <v>0</v>
      </c>
      <c r="I315" s="368">
        <f>[2]!tblÉvénements[[#This Row],[Type]]</f>
        <v>0</v>
      </c>
      <c r="J315" s="368" t="str">
        <f>[2]!tblÉvénements[[#This Row],[Présence ]]</f>
        <v>IT/CB</v>
      </c>
      <c r="K315" s="369">
        <f>[2]!tblÉvénements[[#This Row],[Date de début]]</f>
        <v>45330</v>
      </c>
      <c r="L315" s="369" t="str">
        <f>IF(ISBLANK(Tableau3[[#This Row],[Date début ]]),"",UPPER(TEXT(Tableau3[[#This Row],[Date début ]],"mmm")))</f>
        <v>FÉVR</v>
      </c>
      <c r="M315" s="369" t="str">
        <f>IF(ISBLANK(Tableau3[[#This Row],[Date début ]]),"",UPPER(TEXT(Tableau3[[#This Row],[Date début ]],"AAAA")))</f>
        <v>2024</v>
      </c>
      <c r="N315" s="369">
        <f>[2]!tblÉvénements[[#This Row],[Date de fin]]</f>
        <v>45330</v>
      </c>
      <c r="O315" s="369" t="str">
        <f>IF(ISBLANK(Tableau3[[#This Row],[Date de fin]]),"",UPPER(TEXT(Tableau3[[#This Row],[Date de fin]],"mmm")))</f>
        <v>FÉVR</v>
      </c>
      <c r="P315" s="369" t="str">
        <f>IF(ISBLANK(Tableau3[[#This Row],[Date de fin]]),"",UPPER(TEXT(Tableau3[[#This Row],[Date de fin]],"AAAA")))</f>
        <v>2024</v>
      </c>
      <c r="Q315" s="65">
        <f>[2]!tblÉvénements[[#This Row],[Nbr jours]]</f>
        <v>0</v>
      </c>
      <c r="S315" s="49">
        <f>[2]!tblÉvénements[[#This Row],[Secteur]]</f>
        <v>0</v>
      </c>
      <c r="T315" s="49" t="str">
        <f>[2]!tblÉvénements[[#This Row],[Commentaires]]</f>
        <v>Webinaire</v>
      </c>
    </row>
    <row r="316" spans="2:32" ht="14.5" x14ac:dyDescent="0.3">
      <c r="B316" s="42">
        <f>'2. Termes '!H458</f>
        <v>0</v>
      </c>
      <c r="C316" s="382">
        <f>[2]!tblÉvénements[[#This Row],[Service]]</f>
        <v>0</v>
      </c>
      <c r="D316" s="368" t="str">
        <f>[2]!tblÉvénements[[#This Row],[Nom événement]]</f>
        <v>Paris Image Forum</v>
      </c>
      <c r="E316" s="368">
        <f>[2]!tblÉvénements[[#This Row],[Nom association/Sigle]]</f>
        <v>0</v>
      </c>
      <c r="F316" s="368" t="str">
        <f>[2]!tblÉvénements[[#This Row],[Ville]]</f>
        <v>Paris</v>
      </c>
      <c r="G316" s="368" t="str">
        <f>[2]!tblÉvénements[[#This Row],[Lieu]]</f>
        <v>Parc Floral</v>
      </c>
      <c r="H316" s="368">
        <f>[2]!tblÉvénements[[#This Row],[Nombre de de participants]]</f>
        <v>0</v>
      </c>
      <c r="I316" s="368">
        <f>[2]!tblÉvénements[[#This Row],[Type]]</f>
        <v>0</v>
      </c>
      <c r="J316" s="368">
        <f>[2]!tblÉvénements[[#This Row],[Présence ]]</f>
        <v>0</v>
      </c>
      <c r="K316" s="369">
        <f>[2]!tblÉvénements[[#This Row],[Date de début]]</f>
        <v>45329</v>
      </c>
      <c r="L316" s="369" t="str">
        <f>IF(ISBLANK(Tableau3[[#This Row],[Date début ]]),"",UPPER(TEXT(Tableau3[[#This Row],[Date début ]],"mmm")))</f>
        <v>FÉVR</v>
      </c>
      <c r="M316" s="369" t="str">
        <f>IF(ISBLANK(Tableau3[[#This Row],[Date début ]]),"",UPPER(TEXT(Tableau3[[#This Row],[Date début ]],"AAAA")))</f>
        <v>2024</v>
      </c>
      <c r="N316" s="369">
        <f>[2]!tblÉvénements[[#This Row],[Date de fin]]</f>
        <v>45330</v>
      </c>
      <c r="O316" s="369" t="str">
        <f>IF(ISBLANK(Tableau3[[#This Row],[Date de fin]]),"",UPPER(TEXT(Tableau3[[#This Row],[Date de fin]],"mmm")))</f>
        <v>FÉVR</v>
      </c>
      <c r="P316" s="369" t="str">
        <f>IF(ISBLANK(Tableau3[[#This Row],[Date de fin]]),"",UPPER(TEXT(Tableau3[[#This Row],[Date de fin]],"AAAA")))</f>
        <v>2024</v>
      </c>
      <c r="Q316" s="65">
        <f>[2]!tblÉvénements[[#This Row],[Nbr jours]]</f>
        <v>1</v>
      </c>
      <c r="S316" s="49" t="str">
        <f>[2]!tblÉvénements[[#This Row],[Secteur]]</f>
        <v>Audiovisuel</v>
      </c>
      <c r="T316" s="49" t="str">
        <f>[2]!tblÉvénements[[#This Row],[Commentaires]]</f>
        <v>Stand</v>
      </c>
    </row>
    <row r="317" spans="2:32" ht="14.5" x14ac:dyDescent="0.3">
      <c r="B317" s="42">
        <f>'2. Termes '!H459</f>
        <v>0</v>
      </c>
      <c r="C317" s="382">
        <f>[2]!tblÉvénements[[#This Row],[Service]]</f>
        <v>0</v>
      </c>
      <c r="D317" s="368" t="str">
        <f>[2]!tblÉvénements[[#This Row],[Nom événement]]</f>
        <v xml:space="preserve">Paris Radio Show </v>
      </c>
      <c r="E317" s="368">
        <f>[2]!tblÉvénements[[#This Row],[Nom association/Sigle]]</f>
        <v>0</v>
      </c>
      <c r="F317" s="368" t="str">
        <f>[2]!tblÉvénements[[#This Row],[Ville]]</f>
        <v xml:space="preserve">Paris </v>
      </c>
      <c r="G317" s="368" t="str">
        <f>[2]!tblÉvénements[[#This Row],[Lieu]]</f>
        <v xml:space="preserve">Bellevilloise </v>
      </c>
      <c r="H317" s="368">
        <f>[2]!tblÉvénements[[#This Row],[Nombre de de participants]]</f>
        <v>0</v>
      </c>
      <c r="I317" s="368">
        <f>[2]!tblÉvénements[[#This Row],[Type]]</f>
        <v>0</v>
      </c>
      <c r="J317" s="368">
        <f>[2]!tblÉvénements[[#This Row],[Présence ]]</f>
        <v>0</v>
      </c>
      <c r="K317" s="369">
        <f>[2]!tblÉvénements[[#This Row],[Date de début]]</f>
        <v>45328</v>
      </c>
      <c r="L317" s="369" t="str">
        <f>IF(ISBLANK(Tableau3[[#This Row],[Date début ]]),"",UPPER(TEXT(Tableau3[[#This Row],[Date début ]],"mmm")))</f>
        <v>FÉVR</v>
      </c>
      <c r="M317" s="369" t="str">
        <f>IF(ISBLANK(Tableau3[[#This Row],[Date début ]]),"",UPPER(TEXT(Tableau3[[#This Row],[Date début ]],"AAAA")))</f>
        <v>2024</v>
      </c>
      <c r="N317" s="369">
        <f>[2]!tblÉvénements[[#This Row],[Date de fin]]</f>
        <v>45329</v>
      </c>
      <c r="O317" s="369" t="str">
        <f>IF(ISBLANK(Tableau3[[#This Row],[Date de fin]]),"",UPPER(TEXT(Tableau3[[#This Row],[Date de fin]],"mmm")))</f>
        <v>FÉVR</v>
      </c>
      <c r="P317" s="369" t="str">
        <f>IF(ISBLANK(Tableau3[[#This Row],[Date de fin]]),"",UPPER(TEXT(Tableau3[[#This Row],[Date de fin]],"AAAA")))</f>
        <v>2024</v>
      </c>
      <c r="Q317" s="65">
        <f>[2]!tblÉvénements[[#This Row],[Nbr jours]]</f>
        <v>1</v>
      </c>
      <c r="R317" s="45"/>
      <c r="S317" s="13" t="str">
        <f>[2]!tblÉvénements[[#This Row],[Secteur]]</f>
        <v>Autre</v>
      </c>
      <c r="T317" s="13" t="str">
        <f>[2]!tblÉvénements[[#This Row],[Commentaires]]</f>
        <v xml:space="preserve">Visibilité, stand et prise de parole </v>
      </c>
      <c r="U317" s="377"/>
      <c r="V317" s="377"/>
      <c r="W317" s="377"/>
      <c r="X317" s="377"/>
      <c r="Y317" s="378"/>
      <c r="Z317" s="378"/>
      <c r="AA317" s="378"/>
      <c r="AB317" s="378"/>
      <c r="AC317" s="378"/>
      <c r="AD317" s="378"/>
      <c r="AE317" s="378"/>
      <c r="AF317" s="378"/>
    </row>
    <row r="318" spans="2:32" ht="14.5" x14ac:dyDescent="0.3">
      <c r="B318" s="42">
        <f>'2. Termes '!H460</f>
        <v>0</v>
      </c>
      <c r="C318" s="382" t="str">
        <f>[2]!tblÉvénements[[#This Row],[Service]]</f>
        <v>ACTION_SOCIALE</v>
      </c>
      <c r="D318" s="368" t="str">
        <f>[2]!tblÉvénements[[#This Row],[Nom événement]]</f>
        <v>Etats généraux de l'humour</v>
      </c>
      <c r="E318" s="368">
        <f>[2]!tblÉvénements[[#This Row],[Nom association/Sigle]]</f>
        <v>0</v>
      </c>
      <c r="F318" s="368" t="str">
        <f>[2]!tblÉvénements[[#This Row],[Ville]]</f>
        <v>LILLE</v>
      </c>
      <c r="G318" s="368" t="str">
        <f>[2]!tblÉvénements[[#This Row],[Lieu]]</f>
        <v>CCI  14h15-15h</v>
      </c>
      <c r="H318" s="368">
        <f>[2]!tblÉvénements[[#This Row],[Nombre de de participants]]</f>
        <v>0</v>
      </c>
      <c r="I318" s="368">
        <f>[2]!tblÉvénements[[#This Row],[Type]]</f>
        <v>0</v>
      </c>
      <c r="J318" s="368" t="str">
        <f>[2]!tblÉvénements[[#This Row],[Présence ]]</f>
        <v>Nadia Bouvart</v>
      </c>
      <c r="K318" s="369">
        <f>[2]!tblÉvénements[[#This Row],[Date de début]]</f>
        <v>45328</v>
      </c>
      <c r="L318" s="369" t="str">
        <f>IF(ISBLANK(Tableau3[[#This Row],[Date début ]]),"",UPPER(TEXT(Tableau3[[#This Row],[Date début ]],"mmm")))</f>
        <v>FÉVR</v>
      </c>
      <c r="M318" s="369" t="str">
        <f>IF(ISBLANK(Tableau3[[#This Row],[Date début ]]),"",UPPER(TEXT(Tableau3[[#This Row],[Date début ]],"AAAA")))</f>
        <v>2024</v>
      </c>
      <c r="N318" s="369">
        <f>[2]!tblÉvénements[[#This Row],[Date de fin]]</f>
        <v>45328</v>
      </c>
      <c r="O318" s="369" t="str">
        <f>IF(ISBLANK(Tableau3[[#This Row],[Date de fin]]),"",UPPER(TEXT(Tableau3[[#This Row],[Date de fin]],"mmm")))</f>
        <v>FÉVR</v>
      </c>
      <c r="P318" s="369" t="str">
        <f>IF(ISBLANK(Tableau3[[#This Row],[Date de fin]]),"",UPPER(TEXT(Tableau3[[#This Row],[Date de fin]],"AAAA")))</f>
        <v>2024</v>
      </c>
      <c r="Q318" s="65">
        <f>[2]!tblÉvénements[[#This Row],[Nbr jours]]</f>
        <v>0</v>
      </c>
      <c r="S318" s="49">
        <f>[2]!tblÉvénements[[#This Row],[Secteur]]</f>
        <v>0</v>
      </c>
      <c r="T318" s="49" t="str">
        <f>[2]!tblÉvénements[[#This Row],[Commentaires]]</f>
        <v>Etats généraux de l'humour</v>
      </c>
    </row>
    <row r="319" spans="2:32" ht="14.5" x14ac:dyDescent="0.3">
      <c r="B319" s="42">
        <f>'2. Termes '!H461</f>
        <v>0</v>
      </c>
      <c r="C319" s="382" t="str">
        <f>[2]!tblÉvénements[[#This Row],[Service]]</f>
        <v>ACTION_SOCIALE</v>
      </c>
      <c r="D319" s="368" t="str">
        <f>[2]!tblÉvénements[[#This Row],[Nom événement]]</f>
        <v>Paris Radio Show</v>
      </c>
      <c r="E319" s="368">
        <f>[2]!tblÉvénements[[#This Row],[Nom association/Sigle]]</f>
        <v>0</v>
      </c>
      <c r="F319" s="368">
        <f>[2]!tblÉvénements[[#This Row],[Ville]]</f>
        <v>0</v>
      </c>
      <c r="G319" s="368" t="str">
        <f>[2]!tblÉvénements[[#This Row],[Lieu]]</f>
        <v>Bellevilloise</v>
      </c>
      <c r="H319" s="368">
        <f>[2]!tblÉvénements[[#This Row],[Nombre de de participants]]</f>
        <v>0</v>
      </c>
      <c r="I319" s="368">
        <f>[2]!tblÉvénements[[#This Row],[Type]]</f>
        <v>0</v>
      </c>
      <c r="J319" s="368">
        <f>[2]!tblÉvénements[[#This Row],[Présence ]]</f>
        <v>0</v>
      </c>
      <c r="K319" s="369">
        <f>[2]!tblÉvénements[[#This Row],[Date de début]]</f>
        <v>45328</v>
      </c>
      <c r="L319" s="369" t="str">
        <f>IF(ISBLANK(Tableau3[[#This Row],[Date début ]]),"",UPPER(TEXT(Tableau3[[#This Row],[Date début ]],"mmm")))</f>
        <v>FÉVR</v>
      </c>
      <c r="M319" s="369" t="str">
        <f>IF(ISBLANK(Tableau3[[#This Row],[Date début ]]),"",UPPER(TEXT(Tableau3[[#This Row],[Date début ]],"AAAA")))</f>
        <v>2024</v>
      </c>
      <c r="N319" s="369">
        <f>[2]!tblÉvénements[[#This Row],[Date de fin]]</f>
        <v>45329</v>
      </c>
      <c r="O319" s="369" t="str">
        <f>IF(ISBLANK(Tableau3[[#This Row],[Date de fin]]),"",UPPER(TEXT(Tableau3[[#This Row],[Date de fin]],"mmm")))</f>
        <v>FÉVR</v>
      </c>
      <c r="P319" s="369" t="str">
        <f>IF(ISBLANK(Tableau3[[#This Row],[Date de fin]]),"",UPPER(TEXT(Tableau3[[#This Row],[Date de fin]],"AAAA")))</f>
        <v>2024</v>
      </c>
      <c r="Q319" s="65">
        <f>[2]!tblÉvénements[[#This Row],[Nbr jours]]</f>
        <v>0</v>
      </c>
      <c r="S319" s="49">
        <f>[2]!tblÉvénements[[#This Row],[Secteur]]</f>
        <v>0</v>
      </c>
      <c r="T319" s="49" t="str">
        <f>[2]!tblÉvénements[[#This Row],[Commentaires]]</f>
        <v>présence de docs CVSS</v>
      </c>
    </row>
    <row r="320" spans="2:32" ht="29" x14ac:dyDescent="0.3">
      <c r="B320" s="42">
        <f>'2. Termes '!H462</f>
        <v>0</v>
      </c>
      <c r="C320" s="382" t="str">
        <f>[2]!tblÉvénements[[#This Row],[Service]]</f>
        <v>ACTION_SOCIALE</v>
      </c>
      <c r="D320" s="368" t="str">
        <f>[2]!tblÉvénements[[#This Row],[Nom événement]]</f>
        <v xml:space="preserve">Les Trophées du Film Français </v>
      </c>
      <c r="E320" s="368">
        <f>[2]!tblÉvénements[[#This Row],[Nom association/Sigle]]</f>
        <v>0</v>
      </c>
      <c r="F320" s="368" t="str">
        <f>[2]!tblÉvénements[[#This Row],[Ville]]</f>
        <v>PARIS</v>
      </c>
      <c r="G320" s="368" t="str">
        <f>[2]!tblÉvénements[[#This Row],[Lieu]]</f>
        <v>Grand Hôtel Intercontinental Paris</v>
      </c>
      <c r="H320" s="368">
        <f>[2]!tblÉvénements[[#This Row],[Nombre de de participants]]</f>
        <v>0</v>
      </c>
      <c r="I320" s="368">
        <f>[2]!tblÉvénements[[#This Row],[Type]]</f>
        <v>0</v>
      </c>
      <c r="J320" s="368">
        <f>[2]!tblÉvénements[[#This Row],[Présence ]]</f>
        <v>0</v>
      </c>
      <c r="K320" s="369">
        <f>[2]!tblÉvénements[[#This Row],[Date de début]]</f>
        <v>45328</v>
      </c>
      <c r="L320" s="369" t="str">
        <f>IF(ISBLANK(Tableau3[[#This Row],[Date début ]]),"",UPPER(TEXT(Tableau3[[#This Row],[Date début ]],"mmm")))</f>
        <v>FÉVR</v>
      </c>
      <c r="M320" s="369" t="str">
        <f>IF(ISBLANK(Tableau3[[#This Row],[Date début ]]),"",UPPER(TEXT(Tableau3[[#This Row],[Date début ]],"AAAA")))</f>
        <v>2024</v>
      </c>
      <c r="N320" s="369">
        <f>[2]!tblÉvénements[[#This Row],[Date de fin]]</f>
        <v>45329</v>
      </c>
      <c r="O320" s="369" t="str">
        <f>IF(ISBLANK(Tableau3[[#This Row],[Date de fin]]),"",UPPER(TEXT(Tableau3[[#This Row],[Date de fin]],"mmm")))</f>
        <v>FÉVR</v>
      </c>
      <c r="P320" s="369" t="str">
        <f>IF(ISBLANK(Tableau3[[#This Row],[Date de fin]]),"",UPPER(TEXT(Tableau3[[#This Row],[Date de fin]],"AAAA")))</f>
        <v>2024</v>
      </c>
      <c r="Q320" s="65">
        <f>[2]!tblÉvénements[[#This Row],[Nbr jours]]</f>
        <v>0</v>
      </c>
      <c r="R320" s="45"/>
      <c r="S320" s="13">
        <f>[2]!tblÉvénements[[#This Row],[Secteur]]</f>
        <v>0</v>
      </c>
      <c r="T320" s="13" t="str">
        <f>[2]!tblÉvénements[[#This Row],[Commentaires]]</f>
        <v>présence de docs CVSS</v>
      </c>
      <c r="U320" s="377"/>
      <c r="V320" s="377"/>
      <c r="W320" s="377"/>
      <c r="X320" s="377"/>
      <c r="Y320" s="378"/>
      <c r="Z320" s="378"/>
      <c r="AA320" s="378"/>
      <c r="AB320" s="378"/>
      <c r="AC320" s="378"/>
      <c r="AD320" s="378"/>
      <c r="AE320" s="378"/>
      <c r="AF320" s="378"/>
    </row>
    <row r="321" spans="2:32" ht="14.5" x14ac:dyDescent="0.3">
      <c r="B321" s="42">
        <f>'2. Termes '!H463</f>
        <v>0</v>
      </c>
      <c r="C321" s="382">
        <f>[2]!tblÉvénements[[#This Row],[Service]]</f>
        <v>0</v>
      </c>
      <c r="D321" s="368" t="str">
        <f>[2]!tblÉvénements[[#This Row],[Nom événement]]</f>
        <v>Dîner des Nommés</v>
      </c>
      <c r="E321" s="368">
        <f>[2]!tblÉvénements[[#This Row],[Nom association/Sigle]]</f>
        <v>0</v>
      </c>
      <c r="F321" s="368" t="str">
        <f>[2]!tblÉvénements[[#This Row],[Ville]]</f>
        <v>Paris</v>
      </c>
      <c r="G321" s="368" t="str">
        <f>[2]!tblÉvénements[[#This Row],[Lieu]]</f>
        <v>Fouquet's</v>
      </c>
      <c r="H321" s="368">
        <f>[2]!tblÉvénements[[#This Row],[Nombre de de participants]]</f>
        <v>0</v>
      </c>
      <c r="I321" s="368">
        <f>[2]!tblÉvénements[[#This Row],[Type]]</f>
        <v>0</v>
      </c>
      <c r="J321" s="368">
        <f>[2]!tblÉvénements[[#This Row],[Présence ]]</f>
        <v>0</v>
      </c>
      <c r="K321" s="369">
        <f>[2]!tblÉvénements[[#This Row],[Date de début]]</f>
        <v>45327</v>
      </c>
      <c r="L321" s="369" t="str">
        <f>IF(ISBLANK(Tableau3[[#This Row],[Date début ]]),"",UPPER(TEXT(Tableau3[[#This Row],[Date début ]],"mmm")))</f>
        <v>FÉVR</v>
      </c>
      <c r="M321" s="369" t="str">
        <f>IF(ISBLANK(Tableau3[[#This Row],[Date début ]]),"",UPPER(TEXT(Tableau3[[#This Row],[Date début ]],"AAAA")))</f>
        <v>2024</v>
      </c>
      <c r="N321" s="369">
        <f>[2]!tblÉvénements[[#This Row],[Date de fin]]</f>
        <v>45327</v>
      </c>
      <c r="O321" s="369" t="str">
        <f>IF(ISBLANK(Tableau3[[#This Row],[Date de fin]]),"",UPPER(TEXT(Tableau3[[#This Row],[Date de fin]],"mmm")))</f>
        <v>FÉVR</v>
      </c>
      <c r="P321" s="369" t="str">
        <f>IF(ISBLANK(Tableau3[[#This Row],[Date de fin]]),"",UPPER(TEXT(Tableau3[[#This Row],[Date de fin]],"AAAA")))</f>
        <v>2024</v>
      </c>
      <c r="Q321" s="65">
        <f>[2]!tblÉvénements[[#This Row],[Nbr jours]]</f>
        <v>0</v>
      </c>
      <c r="R321" s="45"/>
      <c r="S321" s="13" t="str">
        <f>[2]!tblÉvénements[[#This Row],[Secteur]]</f>
        <v>Audiovisuel</v>
      </c>
      <c r="T321" s="13" t="str">
        <f>[2]!tblÉvénements[[#This Row],[Commentaires]]</f>
        <v>Invitations</v>
      </c>
      <c r="U321" s="377"/>
      <c r="V321" s="377"/>
      <c r="W321" s="377"/>
      <c r="X321" s="377"/>
      <c r="Y321" s="378"/>
      <c r="Z321" s="378"/>
      <c r="AA321" s="378"/>
      <c r="AB321" s="378"/>
      <c r="AC321" s="378"/>
      <c r="AD321" s="378"/>
      <c r="AE321" s="378"/>
      <c r="AF321" s="378"/>
    </row>
    <row r="322" spans="2:32" ht="58" x14ac:dyDescent="0.3">
      <c r="B322" s="42">
        <f>'2. Termes '!H464</f>
        <v>0</v>
      </c>
      <c r="C322" s="382">
        <f>[2]!tblÉvénements[[#This Row],[Service]]</f>
        <v>0</v>
      </c>
      <c r="D322" s="368" t="str">
        <f>[2]!tblÉvénements[[#This Row],[Nom événement]]</f>
        <v>Etats Généraux de l'Humour 
"Auteurs, droits d’auteurs et soutien aux auteurs, quelles solutions pour accompagner la professionnalisation, le développement et les carrières ?"</v>
      </c>
      <c r="E322" s="368">
        <f>[2]!tblÉvénements[[#This Row],[Nom association/Sigle]]</f>
        <v>0</v>
      </c>
      <c r="F322" s="368" t="str">
        <f>[2]!tblÉvénements[[#This Row],[Ville]]</f>
        <v xml:space="preserve">Lille </v>
      </c>
      <c r="G322" s="368" t="str">
        <f>[2]!tblÉvénements[[#This Row],[Lieu]]</f>
        <v>CCI de Lille</v>
      </c>
      <c r="H322" s="368">
        <f>[2]!tblÉvénements[[#This Row],[Nombre de de participants]]</f>
        <v>0</v>
      </c>
      <c r="I322" s="368">
        <f>[2]!tblÉvénements[[#This Row],[Type]]</f>
        <v>0</v>
      </c>
      <c r="J322" s="368">
        <f>[2]!tblÉvénements[[#This Row],[Présence ]]</f>
        <v>0</v>
      </c>
      <c r="K322" s="369">
        <f>[2]!tblÉvénements[[#This Row],[Date de début]]</f>
        <v>45327</v>
      </c>
      <c r="L322" s="369" t="str">
        <f>IF(ISBLANK(Tableau3[[#This Row],[Date début ]]),"",UPPER(TEXT(Tableau3[[#This Row],[Date début ]],"mmm")))</f>
        <v>FÉVR</v>
      </c>
      <c r="M322" s="369" t="str">
        <f>IF(ISBLANK(Tableau3[[#This Row],[Date début ]]),"",UPPER(TEXT(Tableau3[[#This Row],[Date début ]],"AAAA")))</f>
        <v>2024</v>
      </c>
      <c r="N322" s="369">
        <f>[2]!tblÉvénements[[#This Row],[Date de fin]]</f>
        <v>45328</v>
      </c>
      <c r="O322" s="369" t="str">
        <f>IF(ISBLANK(Tableau3[[#This Row],[Date de fin]]),"",UPPER(TEXT(Tableau3[[#This Row],[Date de fin]],"mmm")))</f>
        <v>FÉVR</v>
      </c>
      <c r="P322" s="369" t="str">
        <f>IF(ISBLANK(Tableau3[[#This Row],[Date de fin]]),"",UPPER(TEXT(Tableau3[[#This Row],[Date de fin]],"AAAA")))</f>
        <v>2024</v>
      </c>
      <c r="Q322" s="65">
        <f>[2]!tblÉvénements[[#This Row],[Nbr jours]]</f>
        <v>1</v>
      </c>
      <c r="S322" s="49" t="str">
        <f>[2]!tblÉvénements[[#This Row],[Secteur]]</f>
        <v>Spectacle</v>
      </c>
      <c r="T322" s="49" t="str">
        <f>[2]!tblÉvénements[[#This Row],[Commentaires]]</f>
        <v>visibilité, invitation, stand et prise de parole</v>
      </c>
    </row>
    <row r="323" spans="2:32" ht="29" x14ac:dyDescent="0.3">
      <c r="B323" s="42">
        <f>'2. Termes '!H465</f>
        <v>0</v>
      </c>
      <c r="C323" s="382" t="str">
        <f>[2]!tblÉvénements[[#This Row],[Service]]</f>
        <v>ACTION_SOCIALE</v>
      </c>
      <c r="D323" s="368" t="str">
        <f>[2]!tblÉvénements[[#This Row],[Nom événement]]</f>
        <v>Atelier théâtre aidants</v>
      </c>
      <c r="E323" s="368">
        <f>[2]!tblÉvénements[[#This Row],[Nom association/Sigle]]</f>
        <v>0</v>
      </c>
      <c r="F323" s="368" t="str">
        <f>[2]!tblÉvénements[[#This Row],[Ville]]</f>
        <v>paris</v>
      </c>
      <c r="G323" s="368" t="str">
        <f>[2]!tblÉvénements[[#This Row],[Lieu]]</f>
        <v>Paris</v>
      </c>
      <c r="H323" s="368">
        <f>[2]!tblÉvénements[[#This Row],[Nombre de de participants]]</f>
        <v>0</v>
      </c>
      <c r="I323" s="368">
        <f>[2]!tblÉvénements[[#This Row],[Type]]</f>
        <v>0</v>
      </c>
      <c r="J323" s="368" t="str">
        <f>[2]!tblÉvénements[[#This Row],[Présence ]]</f>
        <v>Sandrine Delgrange</v>
      </c>
      <c r="K323" s="369">
        <f>[2]!tblÉvénements[[#This Row],[Date de début]]</f>
        <v>45327</v>
      </c>
      <c r="L323" s="369" t="str">
        <f>IF(ISBLANK(Tableau3[[#This Row],[Date début ]]),"",UPPER(TEXT(Tableau3[[#This Row],[Date début ]],"mmm")))</f>
        <v>FÉVR</v>
      </c>
      <c r="M323" s="369" t="str">
        <f>IF(ISBLANK(Tableau3[[#This Row],[Date début ]]),"",UPPER(TEXT(Tableau3[[#This Row],[Date début ]],"AAAA")))</f>
        <v>2024</v>
      </c>
      <c r="N323" s="369">
        <f>[2]!tblÉvénements[[#This Row],[Date de fin]]</f>
        <v>45327</v>
      </c>
      <c r="O323" s="369" t="str">
        <f>IF(ISBLANK(Tableau3[[#This Row],[Date de fin]]),"",UPPER(TEXT(Tableau3[[#This Row],[Date de fin]],"mmm")))</f>
        <v>FÉVR</v>
      </c>
      <c r="P323" s="369" t="str">
        <f>IF(ISBLANK(Tableau3[[#This Row],[Date de fin]]),"",UPPER(TEXT(Tableau3[[#This Row],[Date de fin]],"AAAA")))</f>
        <v>2024</v>
      </c>
      <c r="Q323" s="65">
        <f>[2]!tblÉvénements[[#This Row],[Nbr jours]]</f>
        <v>0</v>
      </c>
      <c r="S323" s="49" t="str">
        <f>[2]!tblÉvénements[[#This Row],[Secteur]]</f>
        <v>Prévention Médico-Sociale</v>
      </c>
      <c r="T323" s="49">
        <f>[2]!tblÉvénements[[#This Row],[Commentaires]]</f>
        <v>0</v>
      </c>
    </row>
    <row r="324" spans="2:32" ht="43.5" x14ac:dyDescent="0.3">
      <c r="B324" s="42">
        <f>'2. Termes '!H466</f>
        <v>0</v>
      </c>
      <c r="C324" s="382">
        <f>[2]!tblÉvénements[[#This Row],[Service]]</f>
        <v>0</v>
      </c>
      <c r="D324" s="368" t="str">
        <f>[2]!tblÉvénements[[#This Row],[Nom événement]]</f>
        <v xml:space="preserve">Conférence Nationale des Métiers du Journalisme - CNMJ « Journaliste, se former tout au long de sa vie »
</v>
      </c>
      <c r="E324" s="368">
        <f>[2]!tblÉvénements[[#This Row],[Nom association/Sigle]]</f>
        <v>0</v>
      </c>
      <c r="F324" s="368" t="str">
        <f>[2]!tblÉvénements[[#This Row],[Ville]]</f>
        <v xml:space="preserve">Lille </v>
      </c>
      <c r="G324" s="368" t="str">
        <f>[2]!tblÉvénements[[#This Row],[Lieu]]</f>
        <v>ESJ</v>
      </c>
      <c r="H324" s="368">
        <f>[2]!tblÉvénements[[#This Row],[Nombre de de participants]]</f>
        <v>0</v>
      </c>
      <c r="I324" s="368">
        <f>[2]!tblÉvénements[[#This Row],[Type]]</f>
        <v>0</v>
      </c>
      <c r="J324" s="368" t="str">
        <f>[2]!tblÉvénements[[#This Row],[Présence ]]</f>
        <v xml:space="preserve">MCH </v>
      </c>
      <c r="K324" s="369">
        <f>[2]!tblÉvénements[[#This Row],[Date de début]]</f>
        <v>45323</v>
      </c>
      <c r="L324" s="369" t="str">
        <f>IF(ISBLANK(Tableau3[[#This Row],[Date début ]]),"",UPPER(TEXT(Tableau3[[#This Row],[Date début ]],"mmm")))</f>
        <v>FÉVR</v>
      </c>
      <c r="M324" s="369" t="str">
        <f>IF(ISBLANK(Tableau3[[#This Row],[Date début ]]),"",UPPER(TEXT(Tableau3[[#This Row],[Date début ]],"AAAA")))</f>
        <v>2024</v>
      </c>
      <c r="N324" s="369">
        <f>[2]!tblÉvénements[[#This Row],[Date de fin]]</f>
        <v>45323</v>
      </c>
      <c r="O324" s="369" t="str">
        <f>IF(ISBLANK(Tableau3[[#This Row],[Date de fin]]),"",UPPER(TEXT(Tableau3[[#This Row],[Date de fin]],"mmm")))</f>
        <v>FÉVR</v>
      </c>
      <c r="P324" s="369" t="str">
        <f>IF(ISBLANK(Tableau3[[#This Row],[Date de fin]]),"",UPPER(TEXT(Tableau3[[#This Row],[Date de fin]],"AAAA")))</f>
        <v>2024</v>
      </c>
      <c r="Q324" s="65">
        <f>[2]!tblÉvénements[[#This Row],[Nbr jours]]</f>
        <v>0</v>
      </c>
      <c r="R324" s="45"/>
      <c r="S324" s="13" t="str">
        <f>[2]!tblÉvénements[[#This Row],[Secteur]]</f>
        <v>Presse</v>
      </c>
      <c r="T324" s="13" t="str">
        <f>[2]!tblÉvénements[[#This Row],[Commentaires]]</f>
        <v>Visibilité, stand et prises de parole</v>
      </c>
      <c r="U324" s="377"/>
      <c r="V324" s="377"/>
      <c r="W324" s="377"/>
      <c r="X324" s="377"/>
      <c r="Y324" s="378"/>
      <c r="Z324" s="378"/>
      <c r="AA324" s="378"/>
      <c r="AB324" s="378"/>
      <c r="AC324" s="378"/>
      <c r="AD324" s="378"/>
      <c r="AE324" s="378"/>
      <c r="AF324" s="378"/>
    </row>
    <row r="325" spans="2:32" ht="29" x14ac:dyDescent="0.3">
      <c r="B325" s="42">
        <f>'2. Termes '!H467</f>
        <v>0</v>
      </c>
      <c r="C325" s="382" t="str">
        <f>[2]!tblÉvénements[[#This Row],[Service]]</f>
        <v>ACTION_SOCIALE</v>
      </c>
      <c r="D325" s="368" t="str">
        <f>[2]!tblÉvénements[[#This Row],[Nom événement]]</f>
        <v>Cosmétiques et produits d'entretien à faire soi-même</v>
      </c>
      <c r="E325" s="368">
        <f>[2]!tblÉvénements[[#This Row],[Nom association/Sigle]]</f>
        <v>0</v>
      </c>
      <c r="F325" s="368" t="str">
        <f>[2]!tblÉvénements[[#This Row],[Ville]]</f>
        <v xml:space="preserve">Vanves </v>
      </c>
      <c r="G325" s="368" t="str">
        <f>[2]!tblÉvénements[[#This Row],[Lieu]]</f>
        <v>Vanves + visio 14h00 - 16h00</v>
      </c>
      <c r="H325" s="368">
        <f>[2]!tblÉvénements[[#This Row],[Nombre de de participants]]</f>
        <v>0</v>
      </c>
      <c r="I325" s="368">
        <f>[2]!tblÉvénements[[#This Row],[Type]]</f>
        <v>0</v>
      </c>
      <c r="J325" s="368" t="str">
        <f>[2]!tblÉvénements[[#This Row],[Présence ]]</f>
        <v>Nora Taieb</v>
      </c>
      <c r="K325" s="369">
        <f>[2]!tblÉvénements[[#This Row],[Date de début]]</f>
        <v>45323</v>
      </c>
      <c r="L325" s="369" t="str">
        <f>IF(ISBLANK(Tableau3[[#This Row],[Date début ]]),"",UPPER(TEXT(Tableau3[[#This Row],[Date début ]],"mmm")))</f>
        <v>FÉVR</v>
      </c>
      <c r="M325" s="369" t="str">
        <f>IF(ISBLANK(Tableau3[[#This Row],[Date début ]]),"",UPPER(TEXT(Tableau3[[#This Row],[Date début ]],"AAAA")))</f>
        <v>2024</v>
      </c>
      <c r="N325" s="369">
        <f>[2]!tblÉvénements[[#This Row],[Date de fin]]</f>
        <v>45323</v>
      </c>
      <c r="O325" s="369" t="str">
        <f>IF(ISBLANK(Tableau3[[#This Row],[Date de fin]]),"",UPPER(TEXT(Tableau3[[#This Row],[Date de fin]],"mmm")))</f>
        <v>FÉVR</v>
      </c>
      <c r="P325" s="369" t="str">
        <f>IF(ISBLANK(Tableau3[[#This Row],[Date de fin]]),"",UPPER(TEXT(Tableau3[[#This Row],[Date de fin]],"AAAA")))</f>
        <v>2024</v>
      </c>
      <c r="Q325" s="65">
        <f>[2]!tblÉvénements[[#This Row],[Nbr jours]]</f>
        <v>0</v>
      </c>
      <c r="R325" s="45"/>
      <c r="S325" s="13" t="str">
        <f>[2]!tblÉvénements[[#This Row],[Secteur]]</f>
        <v>Prévention Médico-Sociale</v>
      </c>
      <c r="T325" s="13" t="str">
        <f>[2]!tblÉvénements[[#This Row],[Commentaires]]</f>
        <v>Audiens Attitude</v>
      </c>
      <c r="U325" s="377"/>
      <c r="V325" s="377"/>
      <c r="W325" s="377"/>
      <c r="X325" s="377"/>
      <c r="Y325" s="378"/>
      <c r="Z325" s="378"/>
      <c r="AA325" s="378"/>
      <c r="AB325" s="378"/>
      <c r="AC325" s="378"/>
      <c r="AD325" s="378"/>
      <c r="AE325" s="378"/>
      <c r="AF325" s="378"/>
    </row>
    <row r="326" spans="2:32" ht="29" x14ac:dyDescent="0.3">
      <c r="B326" s="42">
        <f>'2. Termes '!H468</f>
        <v>0</v>
      </c>
      <c r="C326" s="382">
        <f>[2]!tblÉvénements[[#This Row],[Service]]</f>
        <v>0</v>
      </c>
      <c r="D326" s="368" t="str">
        <f>[2]!tblÉvénements[[#This Row],[Nom événement]]</f>
        <v xml:space="preserve">PIDS - Festival des effets spéciaux </v>
      </c>
      <c r="E326" s="368">
        <f>[2]!tblÉvénements[[#This Row],[Nom association/Sigle]]</f>
        <v>0</v>
      </c>
      <c r="F326" s="368" t="str">
        <f>[2]!tblÉvénements[[#This Row],[Ville]]</f>
        <v>Enghien-les-Bains</v>
      </c>
      <c r="G326" s="368" t="str">
        <f>[2]!tblÉvénements[[#This Row],[Lieu]]</f>
        <v>Centre des arts d’Enghien-les-Bains</v>
      </c>
      <c r="H326" s="368">
        <f>[2]!tblÉvénements[[#This Row],[Nombre de de participants]]</f>
        <v>0</v>
      </c>
      <c r="I326" s="368">
        <f>[2]!tblÉvénements[[#This Row],[Type]]</f>
        <v>0</v>
      </c>
      <c r="J326" s="368">
        <f>[2]!tblÉvénements[[#This Row],[Présence ]]</f>
        <v>0</v>
      </c>
      <c r="K326" s="369">
        <f>[2]!tblÉvénements[[#This Row],[Date de début]]</f>
        <v>45322</v>
      </c>
      <c r="L326" s="369" t="str">
        <f>IF(ISBLANK(Tableau3[[#This Row],[Date début ]]),"",UPPER(TEXT(Tableau3[[#This Row],[Date début ]],"mmm")))</f>
        <v>JANV</v>
      </c>
      <c r="M326" s="369" t="str">
        <f>IF(ISBLANK(Tableau3[[#This Row],[Date début ]]),"",UPPER(TEXT(Tableau3[[#This Row],[Date début ]],"AAAA")))</f>
        <v>2024</v>
      </c>
      <c r="N326" s="369">
        <f>[2]!tblÉvénements[[#This Row],[Date de fin]]</f>
        <v>45325</v>
      </c>
      <c r="O326" s="369" t="str">
        <f>IF(ISBLANK(Tableau3[[#This Row],[Date de fin]]),"",UPPER(TEXT(Tableau3[[#This Row],[Date de fin]],"mmm")))</f>
        <v>FÉVR</v>
      </c>
      <c r="P326" s="369" t="str">
        <f>IF(ISBLANK(Tableau3[[#This Row],[Date de fin]]),"",UPPER(TEXT(Tableau3[[#This Row],[Date de fin]],"AAAA")))</f>
        <v>2024</v>
      </c>
      <c r="Q326" s="65">
        <f>[2]!tblÉvénements[[#This Row],[Nbr jours]]</f>
        <v>3</v>
      </c>
      <c r="R326" s="45"/>
      <c r="S326" s="13">
        <f>[2]!tblÉvénements[[#This Row],[Secteur]]</f>
        <v>0</v>
      </c>
      <c r="T326" s="13" t="str">
        <f>[2]!tblÉvénements[[#This Row],[Commentaires]]</f>
        <v>Visibilité, stand et prises de parole</v>
      </c>
      <c r="U326" s="377"/>
      <c r="V326" s="377"/>
      <c r="W326" s="377"/>
      <c r="X326" s="377"/>
      <c r="Y326" s="378"/>
      <c r="Z326" s="378"/>
      <c r="AA326" s="378"/>
      <c r="AB326" s="378"/>
      <c r="AC326" s="378"/>
      <c r="AD326" s="378"/>
      <c r="AE326" s="378"/>
      <c r="AF326" s="378"/>
    </row>
    <row r="327" spans="2:32" ht="29" x14ac:dyDescent="0.3">
      <c r="B327" s="42">
        <f>'2. Termes '!H469</f>
        <v>0</v>
      </c>
      <c r="C327" s="382" t="str">
        <f>[2]!tblÉvénements[[#This Row],[Service]]</f>
        <v>ACTION_SOCIALE</v>
      </c>
      <c r="D327" s="368" t="str">
        <f>[2]!tblÉvénements[[#This Row],[Nom événement]]</f>
        <v>Accompagnement des parents (Réunion d'information)</v>
      </c>
      <c r="E327" s="368">
        <f>[2]!tblÉvénements[[#This Row],[Nom association/Sigle]]</f>
        <v>0</v>
      </c>
      <c r="F327" s="368">
        <f>[2]!tblÉvénements[[#This Row],[Ville]]</f>
        <v>0</v>
      </c>
      <c r="G327" s="368" t="str">
        <f>[2]!tblÉvénements[[#This Row],[Lieu]]</f>
        <v>Visoconférence</v>
      </c>
      <c r="H327" s="368">
        <f>[2]!tblÉvénements[[#This Row],[Nombre de de participants]]</f>
        <v>0</v>
      </c>
      <c r="I327" s="368">
        <f>[2]!tblÉvénements[[#This Row],[Type]]</f>
        <v>0</v>
      </c>
      <c r="J327" s="368" t="str">
        <f>[2]!tblÉvénements[[#This Row],[Présence ]]</f>
        <v>Sandrine Delgrange</v>
      </c>
      <c r="K327" s="369">
        <f>[2]!tblÉvénements[[#This Row],[Date de début]]</f>
        <v>45322</v>
      </c>
      <c r="L327" s="369" t="str">
        <f>IF(ISBLANK(Tableau3[[#This Row],[Date début ]]),"",UPPER(TEXT(Tableau3[[#This Row],[Date début ]],"mmm")))</f>
        <v>JANV</v>
      </c>
      <c r="M327" s="369" t="str">
        <f>IF(ISBLANK(Tableau3[[#This Row],[Date début ]]),"",UPPER(TEXT(Tableau3[[#This Row],[Date début ]],"AAAA")))</f>
        <v>2024</v>
      </c>
      <c r="N327" s="369">
        <f>[2]!tblÉvénements[[#This Row],[Date de fin]]</f>
        <v>45322</v>
      </c>
      <c r="O327" s="369" t="str">
        <f>IF(ISBLANK(Tableau3[[#This Row],[Date de fin]]),"",UPPER(TEXT(Tableau3[[#This Row],[Date de fin]],"mmm")))</f>
        <v>JANV</v>
      </c>
      <c r="P327" s="369" t="str">
        <f>IF(ISBLANK(Tableau3[[#This Row],[Date de fin]]),"",UPPER(TEXT(Tableau3[[#This Row],[Date de fin]],"AAAA")))</f>
        <v>2024</v>
      </c>
      <c r="Q327" s="65">
        <f>[2]!tblÉvénements[[#This Row],[Nbr jours]]</f>
        <v>0</v>
      </c>
      <c r="S327" s="49" t="str">
        <f>[2]!tblÉvénements[[#This Row],[Secteur]]</f>
        <v>Prévention Médico-Sociale</v>
      </c>
      <c r="T327" s="49">
        <f>[2]!tblÉvénements[[#This Row],[Commentaires]]</f>
        <v>0</v>
      </c>
    </row>
    <row r="328" spans="2:32" ht="29" x14ac:dyDescent="0.3">
      <c r="B328" s="42">
        <f>'2. Termes '!H470</f>
        <v>0</v>
      </c>
      <c r="C328" s="382" t="str">
        <f>[2]!tblÉvénements[[#This Row],[Service]]</f>
        <v>ACTION_SOCIALE</v>
      </c>
      <c r="D328" s="368" t="str">
        <f>[2]!tblÉvénements[[#This Row],[Nom événement]]</f>
        <v>Atelier théâtre aidants</v>
      </c>
      <c r="E328" s="368">
        <f>[2]!tblÉvénements[[#This Row],[Nom association/Sigle]]</f>
        <v>0</v>
      </c>
      <c r="F328" s="368" t="str">
        <f>[2]!tblÉvénements[[#This Row],[Ville]]</f>
        <v>paris</v>
      </c>
      <c r="G328" s="368" t="str">
        <f>[2]!tblÉvénements[[#This Row],[Lieu]]</f>
        <v>Paris</v>
      </c>
      <c r="H328" s="368">
        <f>[2]!tblÉvénements[[#This Row],[Nombre de de participants]]</f>
        <v>0</v>
      </c>
      <c r="I328" s="368">
        <f>[2]!tblÉvénements[[#This Row],[Type]]</f>
        <v>0</v>
      </c>
      <c r="J328" s="368" t="str">
        <f>[2]!tblÉvénements[[#This Row],[Présence ]]</f>
        <v>Sandrine Delgrange</v>
      </c>
      <c r="K328" s="369">
        <f>[2]!tblÉvénements[[#This Row],[Date de début]]</f>
        <v>45320</v>
      </c>
      <c r="L328" s="369" t="str">
        <f>IF(ISBLANK(Tableau3[[#This Row],[Date début ]]),"",UPPER(TEXT(Tableau3[[#This Row],[Date début ]],"mmm")))</f>
        <v>JANV</v>
      </c>
      <c r="M328" s="369" t="str">
        <f>IF(ISBLANK(Tableau3[[#This Row],[Date début ]]),"",UPPER(TEXT(Tableau3[[#This Row],[Date début ]],"AAAA")))</f>
        <v>2024</v>
      </c>
      <c r="N328" s="369">
        <f>[2]!tblÉvénements[[#This Row],[Date de fin]]</f>
        <v>45320</v>
      </c>
      <c r="O328" s="369" t="str">
        <f>IF(ISBLANK(Tableau3[[#This Row],[Date de fin]]),"",UPPER(TEXT(Tableau3[[#This Row],[Date de fin]],"mmm")))</f>
        <v>JANV</v>
      </c>
      <c r="P328" s="369" t="str">
        <f>IF(ISBLANK(Tableau3[[#This Row],[Date de fin]]),"",UPPER(TEXT(Tableau3[[#This Row],[Date de fin]],"AAAA")))</f>
        <v>2024</v>
      </c>
      <c r="Q328" s="65">
        <f>[2]!tblÉvénements[[#This Row],[Nbr jours]]</f>
        <v>0</v>
      </c>
      <c r="S328" s="49" t="str">
        <f>[2]!tblÉvénements[[#This Row],[Secteur]]</f>
        <v>Prévention Médico-Sociale</v>
      </c>
      <c r="T328" s="49">
        <f>[2]!tblÉvénements[[#This Row],[Commentaires]]</f>
        <v>0</v>
      </c>
    </row>
    <row r="329" spans="2:32" ht="14.5" x14ac:dyDescent="0.3">
      <c r="B329" s="42">
        <f>'2. Termes '!H471</f>
        <v>0</v>
      </c>
      <c r="C329" s="382" t="str">
        <f>[2]!tblÉvénements[[#This Row],[Service]]</f>
        <v>ACTION_SOCIALE</v>
      </c>
      <c r="D329" s="368" t="str">
        <f>[2]!tblÉvénements[[#This Row],[Nom événement]]</f>
        <v>Webinaire VHSS</v>
      </c>
      <c r="E329" s="368">
        <f>[2]!tblÉvénements[[#This Row],[Nom association/Sigle]]</f>
        <v>0</v>
      </c>
      <c r="F329" s="368">
        <f>[2]!tblÉvénements[[#This Row],[Ville]]</f>
        <v>0</v>
      </c>
      <c r="G329" s="368" t="str">
        <f>[2]!tblÉvénements[[#This Row],[Lieu]]</f>
        <v>10h-11h30</v>
      </c>
      <c r="H329" s="368">
        <f>[2]!tblÉvénements[[#This Row],[Nombre de de participants]]</f>
        <v>0</v>
      </c>
      <c r="I329" s="368">
        <f>[2]!tblÉvénements[[#This Row],[Type]]</f>
        <v>0</v>
      </c>
      <c r="J329" s="368" t="str">
        <f>[2]!tblÉvénements[[#This Row],[Présence ]]</f>
        <v>Nadia Bouvart</v>
      </c>
      <c r="K329" s="369">
        <f>[2]!tblÉvénements[[#This Row],[Date de début]]</f>
        <v>45317</v>
      </c>
      <c r="L329" s="369" t="str">
        <f>IF(ISBLANK(Tableau3[[#This Row],[Date début ]]),"",UPPER(TEXT(Tableau3[[#This Row],[Date début ]],"mmm")))</f>
        <v>JANV</v>
      </c>
      <c r="M329" s="369" t="str">
        <f>IF(ISBLANK(Tableau3[[#This Row],[Date début ]]),"",UPPER(TEXT(Tableau3[[#This Row],[Date début ]],"AAAA")))</f>
        <v>2024</v>
      </c>
      <c r="N329" s="369">
        <f>[2]!tblÉvénements[[#This Row],[Date de fin]]</f>
        <v>45317</v>
      </c>
      <c r="O329" s="369" t="str">
        <f>IF(ISBLANK(Tableau3[[#This Row],[Date de fin]]),"",UPPER(TEXT(Tableau3[[#This Row],[Date de fin]],"mmm")))</f>
        <v>JANV</v>
      </c>
      <c r="P329" s="369" t="str">
        <f>IF(ISBLANK(Tableau3[[#This Row],[Date de fin]]),"",UPPER(TEXT(Tableau3[[#This Row],[Date de fin]],"AAAA")))</f>
        <v>2024</v>
      </c>
      <c r="Q329" s="65">
        <f>[2]!tblÉvénements[[#This Row],[Nbr jours]]</f>
        <v>0</v>
      </c>
      <c r="S329" s="49">
        <f>[2]!tblÉvénements[[#This Row],[Secteur]]</f>
        <v>0</v>
      </c>
      <c r="T329" s="49" t="str">
        <f>[2]!tblÉvénements[[#This Row],[Commentaires]]</f>
        <v>Webinaire VHSS</v>
      </c>
    </row>
    <row r="330" spans="2:32" ht="14.5" x14ac:dyDescent="0.3">
      <c r="B330" s="42">
        <f>'2. Termes '!H472</f>
        <v>0</v>
      </c>
      <c r="C330" s="382">
        <f>[2]!tblÉvénements[[#This Row],[Service]]</f>
        <v>0</v>
      </c>
      <c r="D330" s="368" t="str">
        <f>[2]!tblÉvénements[[#This Row],[Nom événement]]</f>
        <v>Les Victoires des Médias d'information professionnelle</v>
      </c>
      <c r="E330" s="368">
        <f>[2]!tblÉvénements[[#This Row],[Nom association/Sigle]]</f>
        <v>0</v>
      </c>
      <c r="F330" s="368" t="str">
        <f>[2]!tblÉvénements[[#This Row],[Ville]]</f>
        <v>Paris</v>
      </c>
      <c r="G330" s="368" t="str">
        <f>[2]!tblÉvénements[[#This Row],[Lieu]]</f>
        <v>Pavillon Elysée Té</v>
      </c>
      <c r="H330" s="368">
        <f>[2]!tblÉvénements[[#This Row],[Nombre de de participants]]</f>
        <v>0</v>
      </c>
      <c r="I330" s="368">
        <f>[2]!tblÉvénements[[#This Row],[Type]]</f>
        <v>0</v>
      </c>
      <c r="J330" s="368">
        <f>[2]!tblÉvénements[[#This Row],[Présence ]]</f>
        <v>0</v>
      </c>
      <c r="K330" s="369">
        <f>[2]!tblÉvénements[[#This Row],[Date de début]]</f>
        <v>45316</v>
      </c>
      <c r="L330" s="369" t="str">
        <f>IF(ISBLANK(Tableau3[[#This Row],[Date début ]]),"",UPPER(TEXT(Tableau3[[#This Row],[Date début ]],"mmm")))</f>
        <v>JANV</v>
      </c>
      <c r="M330" s="369" t="str">
        <f>IF(ISBLANK(Tableau3[[#This Row],[Date début ]]),"",UPPER(TEXT(Tableau3[[#This Row],[Date début ]],"AAAA")))</f>
        <v>2024</v>
      </c>
      <c r="N330" s="369">
        <f>[2]!tblÉvénements[[#This Row],[Date de fin]]</f>
        <v>45316</v>
      </c>
      <c r="O330" s="369" t="str">
        <f>IF(ISBLANK(Tableau3[[#This Row],[Date de fin]]),"",UPPER(TEXT(Tableau3[[#This Row],[Date de fin]],"mmm")))</f>
        <v>JANV</v>
      </c>
      <c r="P330" s="369" t="str">
        <f>IF(ISBLANK(Tableau3[[#This Row],[Date de fin]]),"",UPPER(TEXT(Tableau3[[#This Row],[Date de fin]],"AAAA")))</f>
        <v>2024</v>
      </c>
      <c r="Q330" s="65">
        <f>[2]!tblÉvénements[[#This Row],[Nbr jours]]</f>
        <v>0</v>
      </c>
      <c r="S330" s="49" t="str">
        <f>[2]!tblÉvénements[[#This Row],[Secteur]]</f>
        <v>Presse</v>
      </c>
      <c r="T330" s="49" t="str">
        <f>[2]!tblÉvénements[[#This Row],[Commentaires]]</f>
        <v>visibilité et invitations</v>
      </c>
    </row>
    <row r="331" spans="2:32" ht="14.5" x14ac:dyDescent="0.3">
      <c r="B331" s="42">
        <f>'2. Termes '!H473</f>
        <v>0</v>
      </c>
      <c r="C331" s="382" t="str">
        <f>[2]!tblÉvénements[[#This Row],[Service]]</f>
        <v>Branches</v>
      </c>
      <c r="D331" s="368" t="str">
        <f>[2]!tblÉvénements[[#This Row],[Nom événement]]</f>
        <v>petit déjeuner partenariat France immersive learning</v>
      </c>
      <c r="E331" s="368">
        <f>[2]!tblÉvénements[[#This Row],[Nom association/Sigle]]</f>
        <v>0</v>
      </c>
      <c r="F331" s="368" t="str">
        <f>[2]!tblÉvénements[[#This Row],[Ville]]</f>
        <v>Vanves</v>
      </c>
      <c r="G331" s="368" t="str">
        <f>[2]!tblÉvénements[[#This Row],[Lieu]]</f>
        <v>agora Vanves</v>
      </c>
      <c r="H331" s="368">
        <f>[2]!tblÉvénements[[#This Row],[Nombre de de participants]]</f>
        <v>0</v>
      </c>
      <c r="I331" s="368">
        <f>[2]!tblÉvénements[[#This Row],[Type]]</f>
        <v>0</v>
      </c>
      <c r="J331" s="368" t="str">
        <f>[2]!tblÉvénements[[#This Row],[Présence ]]</f>
        <v>Sébastien R/ claire</v>
      </c>
      <c r="K331" s="369">
        <f>[2]!tblÉvénements[[#This Row],[Date de début]]</f>
        <v>45316</v>
      </c>
      <c r="L331" s="369" t="str">
        <f>IF(ISBLANK(Tableau3[[#This Row],[Date début ]]),"",UPPER(TEXT(Tableau3[[#This Row],[Date début ]],"mmm")))</f>
        <v>JANV</v>
      </c>
      <c r="M331" s="369" t="str">
        <f>IF(ISBLANK(Tableau3[[#This Row],[Date début ]]),"",UPPER(TEXT(Tableau3[[#This Row],[Date début ]],"AAAA")))</f>
        <v>2024</v>
      </c>
      <c r="N331" s="369">
        <f>[2]!tblÉvénements[[#This Row],[Date de fin]]</f>
        <v>45316</v>
      </c>
      <c r="O331" s="369" t="str">
        <f>IF(ISBLANK(Tableau3[[#This Row],[Date de fin]]),"",UPPER(TEXT(Tableau3[[#This Row],[Date de fin]],"mmm")))</f>
        <v>JANV</v>
      </c>
      <c r="P331" s="369" t="str">
        <f>IF(ISBLANK(Tableau3[[#This Row],[Date de fin]]),"",UPPER(TEXT(Tableau3[[#This Row],[Date de fin]],"AAAA")))</f>
        <v>2024</v>
      </c>
      <c r="Q331" s="65">
        <f>[2]!tblÉvénements[[#This Row],[Nbr jours]]</f>
        <v>0</v>
      </c>
      <c r="S331" s="49" t="str">
        <f>[2]!tblÉvénements[[#This Row],[Secteur]]</f>
        <v>jeu vidéo</v>
      </c>
      <c r="T331" s="49" t="str">
        <f>[2]!tblÉvénements[[#This Row],[Commentaires]]</f>
        <v>visibilité</v>
      </c>
    </row>
    <row r="332" spans="2:32" ht="14.5" x14ac:dyDescent="0.3">
      <c r="B332" s="42">
        <f>'2. Termes '!H474</f>
        <v>0</v>
      </c>
      <c r="C332" s="382" t="str">
        <f>[2]!tblÉvénements[[#This Row],[Service]]</f>
        <v>Branches</v>
      </c>
      <c r="D332" s="368" t="str">
        <f>[2]!tblÉvénements[[#This Row],[Nom événement]]</f>
        <v>soirée d'inauguration game only/capital games</v>
      </c>
      <c r="E332" s="368">
        <f>[2]!tblÉvénements[[#This Row],[Nom association/Sigle]]</f>
        <v>0</v>
      </c>
      <c r="F332" s="368" t="str">
        <f>[2]!tblÉvénements[[#This Row],[Ville]]</f>
        <v>Vanves</v>
      </c>
      <c r="G332" s="368" t="str">
        <f>[2]!tblÉvénements[[#This Row],[Lieu]]</f>
        <v>agora Vanves</v>
      </c>
      <c r="H332" s="368">
        <f>[2]!tblÉvénements[[#This Row],[Nombre de de participants]]</f>
        <v>0</v>
      </c>
      <c r="I332" s="368">
        <f>[2]!tblÉvénements[[#This Row],[Type]]</f>
        <v>0</v>
      </c>
      <c r="J332" s="368" t="str">
        <f>[2]!tblÉvénements[[#This Row],[Présence ]]</f>
        <v>Sébastien R/ claire</v>
      </c>
      <c r="K332" s="369">
        <f>[2]!tblÉvénements[[#This Row],[Date de début]]</f>
        <v>45316</v>
      </c>
      <c r="L332" s="369" t="str">
        <f>IF(ISBLANK(Tableau3[[#This Row],[Date début ]]),"",UPPER(TEXT(Tableau3[[#This Row],[Date début ]],"mmm")))</f>
        <v>JANV</v>
      </c>
      <c r="M332" s="369" t="str">
        <f>IF(ISBLANK(Tableau3[[#This Row],[Date début ]]),"",UPPER(TEXT(Tableau3[[#This Row],[Date début ]],"AAAA")))</f>
        <v>2024</v>
      </c>
      <c r="N332" s="369">
        <f>[2]!tblÉvénements[[#This Row],[Date de fin]]</f>
        <v>45316</v>
      </c>
      <c r="O332" s="369" t="str">
        <f>IF(ISBLANK(Tableau3[[#This Row],[Date de fin]]),"",UPPER(TEXT(Tableau3[[#This Row],[Date de fin]],"mmm")))</f>
        <v>JANV</v>
      </c>
      <c r="P332" s="369" t="str">
        <f>IF(ISBLANK(Tableau3[[#This Row],[Date de fin]]),"",UPPER(TEXT(Tableau3[[#This Row],[Date de fin]],"AAAA")))</f>
        <v>2024</v>
      </c>
      <c r="Q332" s="65">
        <f>[2]!tblÉvénements[[#This Row],[Nbr jours]]</f>
        <v>0</v>
      </c>
      <c r="S332" s="49" t="str">
        <f>[2]!tblÉvénements[[#This Row],[Secteur]]</f>
        <v>jeu vidéo</v>
      </c>
      <c r="T332" s="49" t="str">
        <f>[2]!tblÉvénements[[#This Row],[Commentaires]]</f>
        <v>visibilité</v>
      </c>
    </row>
    <row r="333" spans="2:32" ht="43.5" x14ac:dyDescent="0.3">
      <c r="B333" s="42">
        <f>'2. Termes '!H475</f>
        <v>0</v>
      </c>
      <c r="C333" s="382" t="str">
        <f>[2]!tblÉvénements[[#This Row],[Service]]</f>
        <v>ACTION_SOCIALE</v>
      </c>
      <c r="D333" s="368" t="str">
        <f>[2]!tblÉvénements[[#This Row],[Nom événement]]</f>
        <v>Webconférence : validation des périodes de chômage et de maladie / santé : La garantie prévoyance des inter et des pigiste</v>
      </c>
      <c r="E333" s="368">
        <f>[2]!tblÉvénements[[#This Row],[Nom association/Sigle]]</f>
        <v>0</v>
      </c>
      <c r="F333" s="368">
        <f>[2]!tblÉvénements[[#This Row],[Ville]]</f>
        <v>0</v>
      </c>
      <c r="G333" s="368" t="str">
        <f>[2]!tblÉvénements[[#This Row],[Lieu]]</f>
        <v>Visio conférences Wébikeo</v>
      </c>
      <c r="H333" s="368">
        <f>[2]!tblÉvénements[[#This Row],[Nombre de de participants]]</f>
        <v>0</v>
      </c>
      <c r="I333" s="368">
        <f>[2]!tblÉvénements[[#This Row],[Type]]</f>
        <v>0</v>
      </c>
      <c r="J333" s="368" t="str">
        <f>[2]!tblÉvénements[[#This Row],[Présence ]]</f>
        <v>F.Ammirati</v>
      </c>
      <c r="K333" s="369">
        <f>[2]!tblÉvénements[[#This Row],[Date de début]]</f>
        <v>45316</v>
      </c>
      <c r="L333" s="369" t="str">
        <f>IF(ISBLANK(Tableau3[[#This Row],[Date début ]]),"",UPPER(TEXT(Tableau3[[#This Row],[Date début ]],"mmm")))</f>
        <v>JANV</v>
      </c>
      <c r="M333" s="369" t="str">
        <f>IF(ISBLANK(Tableau3[[#This Row],[Date début ]]),"",UPPER(TEXT(Tableau3[[#This Row],[Date début ]],"AAAA")))</f>
        <v>2024</v>
      </c>
      <c r="N333" s="369">
        <f>[2]!tblÉvénements[[#This Row],[Date de fin]]</f>
        <v>45316</v>
      </c>
      <c r="O333" s="369" t="str">
        <f>IF(ISBLANK(Tableau3[[#This Row],[Date de fin]]),"",UPPER(TEXT(Tableau3[[#This Row],[Date de fin]],"mmm")))</f>
        <v>JANV</v>
      </c>
      <c r="P333" s="369" t="str">
        <f>IF(ISBLANK(Tableau3[[#This Row],[Date de fin]]),"",UPPER(TEXT(Tableau3[[#This Row],[Date de fin]],"AAAA")))</f>
        <v>2024</v>
      </c>
      <c r="Q333" s="65">
        <f>[2]!tblÉvénements[[#This Row],[Nbr jours]]</f>
        <v>0</v>
      </c>
      <c r="R333" s="45"/>
      <c r="S333" s="13" t="str">
        <f>[2]!tblÉvénements[[#This Row],[Secteur]]</f>
        <v>retraite</v>
      </c>
      <c r="T333" s="13" t="str">
        <f>[2]!tblÉvénements[[#This Row],[Commentaires]]</f>
        <v>Newsletters intermittents</v>
      </c>
      <c r="U333" s="377"/>
      <c r="V333" s="377"/>
      <c r="W333" s="377"/>
      <c r="X333" s="377"/>
      <c r="Y333" s="378"/>
      <c r="Z333" s="378"/>
      <c r="AA333" s="378"/>
      <c r="AB333" s="378"/>
      <c r="AC333" s="378"/>
      <c r="AD333" s="378"/>
      <c r="AE333" s="378"/>
      <c r="AF333" s="378"/>
    </row>
    <row r="334" spans="2:32" ht="14.5" x14ac:dyDescent="0.3">
      <c r="B334" s="42">
        <f>'2. Termes '!H476</f>
        <v>0</v>
      </c>
      <c r="C334" s="382" t="str">
        <f>[2]!tblÉvénements[[#This Row],[Service]]</f>
        <v>ACTION_SOCIALE</v>
      </c>
      <c r="D334" s="368" t="str">
        <f>[2]!tblÉvénements[[#This Row],[Nom événement]]</f>
        <v>La French Convention (Le Film Français)</v>
      </c>
      <c r="E334" s="368">
        <f>[2]!tblÉvénements[[#This Row],[Nom association/Sigle]]</f>
        <v>0</v>
      </c>
      <c r="F334" s="368" t="str">
        <f>[2]!tblÉvénements[[#This Row],[Ville]]</f>
        <v>PARIS</v>
      </c>
      <c r="G334" s="368" t="str">
        <f>[2]!tblÉvénements[[#This Row],[Lieu]]</f>
        <v>Le Grand Rex</v>
      </c>
      <c r="H334" s="368">
        <f>[2]!tblÉvénements[[#This Row],[Nombre de de participants]]</f>
        <v>0</v>
      </c>
      <c r="I334" s="368">
        <f>[2]!tblÉvénements[[#This Row],[Type]]</f>
        <v>0</v>
      </c>
      <c r="J334" s="368">
        <f>[2]!tblÉvénements[[#This Row],[Présence ]]</f>
        <v>0</v>
      </c>
      <c r="K334" s="369">
        <f>[2]!tblÉvénements[[#This Row],[Date de début]]</f>
        <v>45314</v>
      </c>
      <c r="L334" s="369" t="str">
        <f>IF(ISBLANK(Tableau3[[#This Row],[Date début ]]),"",UPPER(TEXT(Tableau3[[#This Row],[Date début ]],"mmm")))</f>
        <v>JANV</v>
      </c>
      <c r="M334" s="369" t="str">
        <f>IF(ISBLANK(Tableau3[[#This Row],[Date début ]]),"",UPPER(TEXT(Tableau3[[#This Row],[Date début ]],"AAAA")))</f>
        <v>2024</v>
      </c>
      <c r="N334" s="369">
        <f>[2]!tblÉvénements[[#This Row],[Date de fin]]</f>
        <v>45315</v>
      </c>
      <c r="O334" s="369" t="str">
        <f>IF(ISBLANK(Tableau3[[#This Row],[Date de fin]]),"",UPPER(TEXT(Tableau3[[#This Row],[Date de fin]],"mmm")))</f>
        <v>JANV</v>
      </c>
      <c r="P334" s="369" t="str">
        <f>IF(ISBLANK(Tableau3[[#This Row],[Date de fin]]),"",UPPER(TEXT(Tableau3[[#This Row],[Date de fin]],"AAAA")))</f>
        <v>2024</v>
      </c>
      <c r="Q334" s="65">
        <f>[2]!tblÉvénements[[#This Row],[Nbr jours]]</f>
        <v>0</v>
      </c>
      <c r="S334" s="49">
        <f>[2]!tblÉvénements[[#This Row],[Secteur]]</f>
        <v>0</v>
      </c>
      <c r="T334" s="49" t="str">
        <f>[2]!tblÉvénements[[#This Row],[Commentaires]]</f>
        <v>présence de docs CVSS</v>
      </c>
    </row>
    <row r="335" spans="2:32" ht="14.5" x14ac:dyDescent="0.3">
      <c r="B335" s="42">
        <f>'2. Termes '!H477</f>
        <v>0</v>
      </c>
      <c r="C335" s="382" t="str">
        <f>[2]!tblÉvénements[[#This Row],[Service]]</f>
        <v>ACTION_SOCIALE</v>
      </c>
      <c r="D335" s="368" t="str">
        <f>[2]!tblÉvénements[[#This Row],[Nom événement]]</f>
        <v xml:space="preserve">Quelle alimentation pour une bouche en bonne santé ? </v>
      </c>
      <c r="E335" s="368">
        <f>[2]!tblÉvénements[[#This Row],[Nom association/Sigle]]</f>
        <v>0</v>
      </c>
      <c r="F335" s="368" t="str">
        <f>[2]!tblÉvénements[[#This Row],[Ville]]</f>
        <v xml:space="preserve">Vanves </v>
      </c>
      <c r="G335" s="368" t="str">
        <f>[2]!tblÉvénements[[#This Row],[Lieu]]</f>
        <v>Vanves 14h30 - 15h30</v>
      </c>
      <c r="H335" s="368">
        <f>[2]!tblÉvénements[[#This Row],[Nombre de de participants]]</f>
        <v>0</v>
      </c>
      <c r="I335" s="368">
        <f>[2]!tblÉvénements[[#This Row],[Type]]</f>
        <v>0</v>
      </c>
      <c r="J335" s="368" t="str">
        <f>[2]!tblÉvénements[[#This Row],[Présence ]]</f>
        <v>Nora Taieb</v>
      </c>
      <c r="K335" s="369">
        <f>[2]!tblÉvénements[[#This Row],[Date de début]]</f>
        <v>45314</v>
      </c>
      <c r="L335" s="369" t="str">
        <f>IF(ISBLANK(Tableau3[[#This Row],[Date début ]]),"",UPPER(TEXT(Tableau3[[#This Row],[Date début ]],"mmm")))</f>
        <v>JANV</v>
      </c>
      <c r="M335" s="369" t="str">
        <f>IF(ISBLANK(Tableau3[[#This Row],[Date début ]]),"",UPPER(TEXT(Tableau3[[#This Row],[Date début ]],"AAAA")))</f>
        <v>2024</v>
      </c>
      <c r="N335" s="369">
        <f>[2]!tblÉvénements[[#This Row],[Date de fin]]</f>
        <v>45314</v>
      </c>
      <c r="O335" s="369" t="str">
        <f>IF(ISBLANK(Tableau3[[#This Row],[Date de fin]]),"",UPPER(TEXT(Tableau3[[#This Row],[Date de fin]],"mmm")))</f>
        <v>JANV</v>
      </c>
      <c r="P335" s="369" t="str">
        <f>IF(ISBLANK(Tableau3[[#This Row],[Date de fin]]),"",UPPER(TEXT(Tableau3[[#This Row],[Date de fin]],"AAAA")))</f>
        <v>2024</v>
      </c>
      <c r="Q335" s="65">
        <f>[2]!tblÉvénements[[#This Row],[Nbr jours]]</f>
        <v>0</v>
      </c>
      <c r="R335" s="45"/>
      <c r="S335" s="13" t="str">
        <f>[2]!tblÉvénements[[#This Row],[Secteur]]</f>
        <v>Prévention Médico-Sociale</v>
      </c>
      <c r="T335" s="13" t="str">
        <f>[2]!tblÉvénements[[#This Row],[Commentaires]]</f>
        <v>Audiens Attitude</v>
      </c>
      <c r="U335" s="377"/>
      <c r="V335" s="377"/>
      <c r="W335" s="377"/>
      <c r="X335" s="377"/>
      <c r="Y335" s="378"/>
      <c r="Z335" s="378"/>
      <c r="AA335" s="378"/>
      <c r="AB335" s="378"/>
      <c r="AC335" s="378"/>
      <c r="AD335" s="378"/>
      <c r="AE335" s="378"/>
      <c r="AF335" s="378"/>
    </row>
    <row r="336" spans="2:32" ht="14.5" x14ac:dyDescent="0.3">
      <c r="B336" s="42">
        <f>'2. Termes '!H478</f>
        <v>0</v>
      </c>
      <c r="C336" s="382">
        <f>[2]!tblÉvénements[[#This Row],[Service]]</f>
        <v>0</v>
      </c>
      <c r="D336" s="368" t="str">
        <f>[2]!tblÉvénements[[#This Row],[Nom événement]]</f>
        <v>FIPADOC</v>
      </c>
      <c r="E336" s="368">
        <f>[2]!tblÉvénements[[#This Row],[Nom association/Sigle]]</f>
        <v>0</v>
      </c>
      <c r="F336" s="368" t="str">
        <f>[2]!tblÉvénements[[#This Row],[Ville]]</f>
        <v>Biarritz</v>
      </c>
      <c r="G336" s="368" t="str">
        <f>[2]!tblÉvénements[[#This Row],[Lieu]]</f>
        <v>Espace Le Bellevue</v>
      </c>
      <c r="H336" s="368">
        <f>[2]!tblÉvénements[[#This Row],[Nombre de de participants]]</f>
        <v>0</v>
      </c>
      <c r="I336" s="368">
        <f>[2]!tblÉvénements[[#This Row],[Type]]</f>
        <v>0</v>
      </c>
      <c r="J336" s="368">
        <f>[2]!tblÉvénements[[#This Row],[Présence ]]</f>
        <v>0</v>
      </c>
      <c r="K336" s="369">
        <f>[2]!tblÉvénements[[#This Row],[Date de début]]</f>
        <v>45310</v>
      </c>
      <c r="L336" s="369" t="str">
        <f>IF(ISBLANK(Tableau3[[#This Row],[Date début ]]),"",UPPER(TEXT(Tableau3[[#This Row],[Date début ]],"mmm")))</f>
        <v>JANV</v>
      </c>
      <c r="M336" s="369" t="str">
        <f>IF(ISBLANK(Tableau3[[#This Row],[Date début ]]),"",UPPER(TEXT(Tableau3[[#This Row],[Date début ]],"AAAA")))</f>
        <v>2024</v>
      </c>
      <c r="N336" s="369">
        <f>[2]!tblÉvénements[[#This Row],[Date de fin]]</f>
        <v>45318</v>
      </c>
      <c r="O336" s="369" t="str">
        <f>IF(ISBLANK(Tableau3[[#This Row],[Date de fin]]),"",UPPER(TEXT(Tableau3[[#This Row],[Date de fin]],"mmm")))</f>
        <v>JANV</v>
      </c>
      <c r="P336" s="369" t="str">
        <f>IF(ISBLANK(Tableau3[[#This Row],[Date de fin]]),"",UPPER(TEXT(Tableau3[[#This Row],[Date de fin]],"AAAA")))</f>
        <v>2024</v>
      </c>
      <c r="Q336" s="65">
        <f>[2]!tblÉvénements[[#This Row],[Nbr jours]]</f>
        <v>8</v>
      </c>
      <c r="S336" s="49" t="str">
        <f>[2]!tblÉvénements[[#This Row],[Secteur]]</f>
        <v>Audiovisuel</v>
      </c>
      <c r="T336" s="49" t="str">
        <f>[2]!tblÉvénements[[#This Row],[Commentaires]]</f>
        <v>Visibilité et stand</v>
      </c>
    </row>
    <row r="337" spans="2:32" ht="14.5" x14ac:dyDescent="0.3">
      <c r="B337" s="42">
        <f>'2. Termes '!H479</f>
        <v>0</v>
      </c>
      <c r="C337" s="382" t="str">
        <f>[2]!tblÉvénements[[#This Row],[Service]]</f>
        <v>ACTION_SOCIALE</v>
      </c>
      <c r="D337" s="368" t="str">
        <f>[2]!tblÉvénements[[#This Row],[Nom événement]]</f>
        <v>FIPADOC</v>
      </c>
      <c r="E337" s="368">
        <f>[2]!tblÉvénements[[#This Row],[Nom association/Sigle]]</f>
        <v>0</v>
      </c>
      <c r="F337" s="368" t="str">
        <f>[2]!tblÉvénements[[#This Row],[Ville]]</f>
        <v>BIARRITZ</v>
      </c>
      <c r="G337" s="368" t="str">
        <f>[2]!tblÉvénements[[#This Row],[Lieu]]</f>
        <v>Espace Le Bellevue</v>
      </c>
      <c r="H337" s="368">
        <f>[2]!tblÉvénements[[#This Row],[Nombre de de participants]]</f>
        <v>0</v>
      </c>
      <c r="I337" s="368">
        <f>[2]!tblÉvénements[[#This Row],[Type]]</f>
        <v>0</v>
      </c>
      <c r="J337" s="368">
        <f>[2]!tblÉvénements[[#This Row],[Présence ]]</f>
        <v>0</v>
      </c>
      <c r="K337" s="369">
        <f>[2]!tblÉvénements[[#This Row],[Date de début]]</f>
        <v>45310</v>
      </c>
      <c r="L337" s="369" t="str">
        <f>IF(ISBLANK(Tableau3[[#This Row],[Date début ]]),"",UPPER(TEXT(Tableau3[[#This Row],[Date début ]],"mmm")))</f>
        <v>JANV</v>
      </c>
      <c r="M337" s="369" t="str">
        <f>IF(ISBLANK(Tableau3[[#This Row],[Date début ]]),"",UPPER(TEXT(Tableau3[[#This Row],[Date début ]],"AAAA")))</f>
        <v>2024</v>
      </c>
      <c r="N337" s="369">
        <f>[2]!tblÉvénements[[#This Row],[Date de fin]]</f>
        <v>45318</v>
      </c>
      <c r="O337" s="369" t="str">
        <f>IF(ISBLANK(Tableau3[[#This Row],[Date de fin]]),"",UPPER(TEXT(Tableau3[[#This Row],[Date de fin]],"mmm")))</f>
        <v>JANV</v>
      </c>
      <c r="P337" s="369" t="str">
        <f>IF(ISBLANK(Tableau3[[#This Row],[Date de fin]]),"",UPPER(TEXT(Tableau3[[#This Row],[Date de fin]],"AAAA")))</f>
        <v>2024</v>
      </c>
      <c r="Q337" s="65">
        <f>[2]!tblÉvénements[[#This Row],[Nbr jours]]</f>
        <v>0</v>
      </c>
      <c r="S337" s="49">
        <f>[2]!tblÉvénements[[#This Row],[Secteur]]</f>
        <v>0</v>
      </c>
      <c r="T337" s="49" t="str">
        <f>[2]!tblÉvénements[[#This Row],[Commentaires]]</f>
        <v>présence de docs CVSS</v>
      </c>
    </row>
    <row r="338" spans="2:32" ht="14.5" x14ac:dyDescent="0.3">
      <c r="B338" s="42">
        <f>'2. Termes '!H480</f>
        <v>0</v>
      </c>
      <c r="C338" s="382" t="str">
        <f>[2]!tblÉvénements[[#This Row],[Service]]</f>
        <v>ACTION_SOCIALE</v>
      </c>
      <c r="D338" s="368" t="str">
        <f>[2]!tblÉvénements[[#This Row],[Nom événement]]</f>
        <v xml:space="preserve">BIS DE NANTES </v>
      </c>
      <c r="E338" s="368">
        <f>[2]!tblÉvénements[[#This Row],[Nom association/Sigle]]</f>
        <v>0</v>
      </c>
      <c r="F338" s="368" t="str">
        <f>[2]!tblÉvénements[[#This Row],[Ville]]</f>
        <v>NANTES</v>
      </c>
      <c r="G338" s="368" t="str">
        <f>[2]!tblÉvénements[[#This Row],[Lieu]]</f>
        <v xml:space="preserve"> 14h15</v>
      </c>
      <c r="H338" s="368">
        <f>[2]!tblÉvénements[[#This Row],[Nombre de de participants]]</f>
        <v>0</v>
      </c>
      <c r="I338" s="368">
        <f>[2]!tblÉvénements[[#This Row],[Type]]</f>
        <v>0</v>
      </c>
      <c r="J338" s="368" t="str">
        <f>[2]!tblÉvénements[[#This Row],[Présence ]]</f>
        <v xml:space="preserve">Nadia </v>
      </c>
      <c r="K338" s="369">
        <f>[2]!tblÉvénements[[#This Row],[Date de début]]</f>
        <v>45309</v>
      </c>
      <c r="L338" s="369" t="str">
        <f>IF(ISBLANK(Tableau3[[#This Row],[Date début ]]),"",UPPER(TEXT(Tableau3[[#This Row],[Date début ]],"mmm")))</f>
        <v>JANV</v>
      </c>
      <c r="M338" s="369" t="str">
        <f>IF(ISBLANK(Tableau3[[#This Row],[Date début ]]),"",UPPER(TEXT(Tableau3[[#This Row],[Date début ]],"AAAA")))</f>
        <v>2024</v>
      </c>
      <c r="N338" s="369">
        <f>[2]!tblÉvénements[[#This Row],[Date de fin]]</f>
        <v>45309</v>
      </c>
      <c r="O338" s="369" t="str">
        <f>IF(ISBLANK(Tableau3[[#This Row],[Date de fin]]),"",UPPER(TEXT(Tableau3[[#This Row],[Date de fin]],"mmm")))</f>
        <v>JANV</v>
      </c>
      <c r="P338" s="369" t="str">
        <f>IF(ISBLANK(Tableau3[[#This Row],[Date de fin]]),"",UPPER(TEXT(Tableau3[[#This Row],[Date de fin]],"AAAA")))</f>
        <v>2024</v>
      </c>
      <c r="Q338" s="65">
        <f>[2]!tblÉvénements[[#This Row],[Nbr jours]]</f>
        <v>0</v>
      </c>
      <c r="S338" s="49">
        <f>[2]!tblÉvénements[[#This Row],[Secteur]]</f>
        <v>0</v>
      </c>
      <c r="T338" s="49" t="str">
        <f>[2]!tblÉvénements[[#This Row],[Commentaires]]</f>
        <v>Atelier VHSS</v>
      </c>
    </row>
    <row r="339" spans="2:32" ht="14.5" x14ac:dyDescent="0.3">
      <c r="B339" s="42">
        <f>'2. Termes '!H481</f>
        <v>0</v>
      </c>
      <c r="C339" s="382" t="str">
        <f>[2]!tblÉvénements[[#This Row],[Service]]</f>
        <v>ACTION_SOCIALE</v>
      </c>
      <c r="D339" s="368" t="str">
        <f>[2]!tblÉvénements[[#This Row],[Nom événement]]</f>
        <v>RDV des AS de la culture - Thématique aidants</v>
      </c>
      <c r="E339" s="368">
        <f>[2]!tblÉvénements[[#This Row],[Nom association/Sigle]]</f>
        <v>0</v>
      </c>
      <c r="F339" s="368" t="str">
        <f>[2]!tblÉvénements[[#This Row],[Ville]]</f>
        <v xml:space="preserve">Vanves </v>
      </c>
      <c r="G339" s="368" t="str">
        <f>[2]!tblÉvénements[[#This Row],[Lieu]]</f>
        <v>Vanves 9h30-12h30</v>
      </c>
      <c r="H339" s="368">
        <f>[2]!tblÉvénements[[#This Row],[Nombre de de participants]]</f>
        <v>0</v>
      </c>
      <c r="I339" s="368">
        <f>[2]!tblÉvénements[[#This Row],[Type]]</f>
        <v>0</v>
      </c>
      <c r="J339" s="368" t="str">
        <f>[2]!tblÉvénements[[#This Row],[Présence ]]</f>
        <v>Julien Da Silva</v>
      </c>
      <c r="K339" s="369">
        <f>[2]!tblÉvénements[[#This Row],[Date de début]]</f>
        <v>45309</v>
      </c>
      <c r="L339" s="369" t="str">
        <f>IF(ISBLANK(Tableau3[[#This Row],[Date début ]]),"",UPPER(TEXT(Tableau3[[#This Row],[Date début ]],"mmm")))</f>
        <v>JANV</v>
      </c>
      <c r="M339" s="369" t="str">
        <f>IF(ISBLANK(Tableau3[[#This Row],[Date début ]]),"",UPPER(TEXT(Tableau3[[#This Row],[Date début ]],"AAAA")))</f>
        <v>2024</v>
      </c>
      <c r="N339" s="369">
        <f>[2]!tblÉvénements[[#This Row],[Date de fin]]</f>
        <v>45309</v>
      </c>
      <c r="O339" s="369" t="str">
        <f>IF(ISBLANK(Tableau3[[#This Row],[Date de fin]]),"",UPPER(TEXT(Tableau3[[#This Row],[Date de fin]],"mmm")))</f>
        <v>JANV</v>
      </c>
      <c r="P339" s="369" t="str">
        <f>IF(ISBLANK(Tableau3[[#This Row],[Date de fin]]),"",UPPER(TEXT(Tableau3[[#This Row],[Date de fin]],"AAAA")))</f>
        <v>2024</v>
      </c>
      <c r="Q339" s="65">
        <f>[2]!tblÉvénements[[#This Row],[Nbr jours]]</f>
        <v>0</v>
      </c>
      <c r="R339" s="45"/>
      <c r="S339" s="13">
        <f>[2]!tblÉvénements[[#This Row],[Secteur]]</f>
        <v>0</v>
      </c>
      <c r="T339" s="13">
        <f>[2]!tblÉvénements[[#This Row],[Commentaires]]</f>
        <v>0</v>
      </c>
      <c r="U339" s="377"/>
      <c r="V339" s="377"/>
      <c r="W339" s="377"/>
      <c r="X339" s="377"/>
      <c r="Y339" s="378"/>
      <c r="Z339" s="378"/>
      <c r="AA339" s="378"/>
      <c r="AB339" s="378"/>
      <c r="AC339" s="378"/>
      <c r="AD339" s="378"/>
      <c r="AE339" s="378"/>
      <c r="AF339" s="378"/>
    </row>
    <row r="340" spans="2:32" ht="29" x14ac:dyDescent="0.3">
      <c r="B340" s="42">
        <f>'2. Termes '!H482</f>
        <v>0</v>
      </c>
      <c r="C340" s="382" t="str">
        <f>[2]!tblÉvénements[[#This Row],[Service]]</f>
        <v>ACTION_SOCIALE</v>
      </c>
      <c r="D340" s="368" t="str">
        <f>[2]!tblÉvénements[[#This Row],[Nom événement]]</f>
        <v>Réunions d'information d'aide au retour à l'emploi (PACT)</v>
      </c>
      <c r="E340" s="368">
        <f>[2]!tblÉvénements[[#This Row],[Nom association/Sigle]]</f>
        <v>0</v>
      </c>
      <c r="F340" s="368">
        <f>[2]!tblÉvénements[[#This Row],[Ville]]</f>
        <v>0</v>
      </c>
      <c r="G340" s="368" t="str">
        <f>[2]!tblÉvénements[[#This Row],[Lieu]]</f>
        <v>Visio conférence 10h-11h30</v>
      </c>
      <c r="H340" s="368">
        <f>[2]!tblÉvénements[[#This Row],[Nombre de de participants]]</f>
        <v>0</v>
      </c>
      <c r="I340" s="368">
        <f>[2]!tblÉvénements[[#This Row],[Type]]</f>
        <v>0</v>
      </c>
      <c r="J340" s="368" t="str">
        <f>[2]!tblÉvénements[[#This Row],[Présence ]]</f>
        <v>Sandrine Delgrange</v>
      </c>
      <c r="K340" s="369">
        <f>[2]!tblÉvénements[[#This Row],[Date de début]]</f>
        <v>45309</v>
      </c>
      <c r="L340" s="369" t="str">
        <f>IF(ISBLANK(Tableau3[[#This Row],[Date début ]]),"",UPPER(TEXT(Tableau3[[#This Row],[Date début ]],"mmm")))</f>
        <v>JANV</v>
      </c>
      <c r="M340" s="369" t="str">
        <f>IF(ISBLANK(Tableau3[[#This Row],[Date début ]]),"",UPPER(TEXT(Tableau3[[#This Row],[Date début ]],"AAAA")))</f>
        <v>2024</v>
      </c>
      <c r="N340" s="369">
        <f>[2]!tblÉvénements[[#This Row],[Date de fin]]</f>
        <v>45309</v>
      </c>
      <c r="O340" s="369" t="str">
        <f>IF(ISBLANK(Tableau3[[#This Row],[Date de fin]]),"",UPPER(TEXT(Tableau3[[#This Row],[Date de fin]],"mmm")))</f>
        <v>JANV</v>
      </c>
      <c r="P340" s="369" t="str">
        <f>IF(ISBLANK(Tableau3[[#This Row],[Date de fin]]),"",UPPER(TEXT(Tableau3[[#This Row],[Date de fin]],"AAAA")))</f>
        <v>2024</v>
      </c>
      <c r="Q340" s="65">
        <f>[2]!tblÉvénements[[#This Row],[Nbr jours]]</f>
        <v>0</v>
      </c>
      <c r="S340" s="49" t="str">
        <f>[2]!tblÉvénements[[#This Row],[Secteur]]</f>
        <v>Prévention Médico-Sociale</v>
      </c>
      <c r="T340" s="49" t="str">
        <f>[2]!tblÉvénements[[#This Row],[Commentaires]]</f>
        <v>mailing dédié</v>
      </c>
    </row>
    <row r="341" spans="2:32" ht="29" x14ac:dyDescent="0.3">
      <c r="B341" s="42">
        <f>'2. Termes '!H483</f>
        <v>0</v>
      </c>
      <c r="C341" s="382" t="str">
        <f>[2]!tblÉvénements[[#This Row],[Service]]</f>
        <v>ACTION_SOCIALE</v>
      </c>
      <c r="D341" s="368" t="str">
        <f>[2]!tblÉvénements[[#This Row],[Nom événement]]</f>
        <v>Réunions d'information d'aide au retour à l'emploi (PACT)</v>
      </c>
      <c r="E341" s="368">
        <f>[2]!tblÉvénements[[#This Row],[Nom association/Sigle]]</f>
        <v>0</v>
      </c>
      <c r="F341" s="368">
        <f>[2]!tblÉvénements[[#This Row],[Ville]]</f>
        <v>0</v>
      </c>
      <c r="G341" s="368" t="str">
        <f>[2]!tblÉvénements[[#This Row],[Lieu]]</f>
        <v>Visio conférence 10h-11h30</v>
      </c>
      <c r="H341" s="368">
        <f>[2]!tblÉvénements[[#This Row],[Nombre de de participants]]</f>
        <v>0</v>
      </c>
      <c r="I341" s="368">
        <f>[2]!tblÉvénements[[#This Row],[Type]]</f>
        <v>0</v>
      </c>
      <c r="J341" s="368" t="str">
        <f>[2]!tblÉvénements[[#This Row],[Présence ]]</f>
        <v>Sandrine Delgrange</v>
      </c>
      <c r="K341" s="369">
        <f>[2]!tblÉvénements[[#This Row],[Date de début]]</f>
        <v>45309</v>
      </c>
      <c r="L341" s="369" t="str">
        <f>IF(ISBLANK(Tableau3[[#This Row],[Date début ]]),"",UPPER(TEXT(Tableau3[[#This Row],[Date début ]],"mmm")))</f>
        <v>JANV</v>
      </c>
      <c r="M341" s="369" t="str">
        <f>IF(ISBLANK(Tableau3[[#This Row],[Date début ]]),"",UPPER(TEXT(Tableau3[[#This Row],[Date début ]],"AAAA")))</f>
        <v>2024</v>
      </c>
      <c r="N341" s="369">
        <f>[2]!tblÉvénements[[#This Row],[Date de fin]]</f>
        <v>45309</v>
      </c>
      <c r="O341" s="369" t="str">
        <f>IF(ISBLANK(Tableau3[[#This Row],[Date de fin]]),"",UPPER(TEXT(Tableau3[[#This Row],[Date de fin]],"mmm")))</f>
        <v>JANV</v>
      </c>
      <c r="P341" s="369" t="str">
        <f>IF(ISBLANK(Tableau3[[#This Row],[Date de fin]]),"",UPPER(TEXT(Tableau3[[#This Row],[Date de fin]],"AAAA")))</f>
        <v>2024</v>
      </c>
      <c r="Q341" s="65">
        <f>[2]!tblÉvénements[[#This Row],[Nbr jours]]</f>
        <v>0</v>
      </c>
      <c r="R341" s="45"/>
      <c r="S341" s="13" t="str">
        <f>[2]!tblÉvénements[[#This Row],[Secteur]]</f>
        <v>Prévention Médico-Sociale</v>
      </c>
      <c r="T341" s="13" t="str">
        <f>[2]!tblÉvénements[[#This Row],[Commentaires]]</f>
        <v>mailing dédié</v>
      </c>
      <c r="U341" s="377"/>
      <c r="V341" s="377"/>
      <c r="W341" s="377"/>
      <c r="X341" s="377"/>
      <c r="Y341" s="378"/>
      <c r="Z341" s="378"/>
      <c r="AA341" s="378"/>
      <c r="AB341" s="378"/>
      <c r="AC341" s="378"/>
      <c r="AD341" s="378"/>
      <c r="AE341" s="378"/>
      <c r="AF341" s="378"/>
    </row>
    <row r="342" spans="2:32" ht="29" x14ac:dyDescent="0.3">
      <c r="B342" s="42">
        <f>'2. Termes '!H484</f>
        <v>0</v>
      </c>
      <c r="C342" s="382">
        <f>[2]!tblÉvénements[[#This Row],[Service]]</f>
        <v>0</v>
      </c>
      <c r="D342" s="368" t="str">
        <f>[2]!tblÉvénements[[#This Row],[Nom événement]]</f>
        <v>20e édition de la Semaine du Son
(LSF pour prises de parole)</v>
      </c>
      <c r="E342" s="368">
        <f>[2]!tblÉvénements[[#This Row],[Nom association/Sigle]]</f>
        <v>0</v>
      </c>
      <c r="F342" s="368" t="str">
        <f>[2]!tblÉvénements[[#This Row],[Ville]]</f>
        <v xml:space="preserve">Paris </v>
      </c>
      <c r="G342" s="368" t="str">
        <f>[2]!tblÉvénements[[#This Row],[Lieu]]</f>
        <v xml:space="preserve">UNESCO </v>
      </c>
      <c r="H342" s="368">
        <f>[2]!tblÉvénements[[#This Row],[Nombre de de participants]]</f>
        <v>0</v>
      </c>
      <c r="I342" s="368">
        <f>[2]!tblÉvénements[[#This Row],[Type]]</f>
        <v>0</v>
      </c>
      <c r="J342" s="368">
        <f>[2]!tblÉvénements[[#This Row],[Présence ]]</f>
        <v>0</v>
      </c>
      <c r="K342" s="369">
        <f>[2]!tblÉvénements[[#This Row],[Date de début]]</f>
        <v>45308</v>
      </c>
      <c r="L342" s="369" t="str">
        <f>IF(ISBLANK(Tableau3[[#This Row],[Date début ]]),"",UPPER(TEXT(Tableau3[[#This Row],[Date début ]],"mmm")))</f>
        <v>JANV</v>
      </c>
      <c r="M342" s="369" t="str">
        <f>IF(ISBLANK(Tableau3[[#This Row],[Date début ]]),"",UPPER(TEXT(Tableau3[[#This Row],[Date début ]],"AAAA")))</f>
        <v>2024</v>
      </c>
      <c r="N342" s="369">
        <f>[2]!tblÉvénements[[#This Row],[Date de fin]]</f>
        <v>45320</v>
      </c>
      <c r="O342" s="369" t="str">
        <f>IF(ISBLANK(Tableau3[[#This Row],[Date de fin]]),"",UPPER(TEXT(Tableau3[[#This Row],[Date de fin]],"mmm")))</f>
        <v>JANV</v>
      </c>
      <c r="P342" s="369" t="str">
        <f>IF(ISBLANK(Tableau3[[#This Row],[Date de fin]]),"",UPPER(TEXT(Tableau3[[#This Row],[Date de fin]],"AAAA")))</f>
        <v>2024</v>
      </c>
      <c r="Q342" s="65">
        <f>[2]!tblÉvénements[[#This Row],[Nbr jours]]</f>
        <v>12</v>
      </c>
      <c r="S342" s="49" t="str">
        <f>[2]!tblÉvénements[[#This Row],[Secteur]]</f>
        <v>Musique</v>
      </c>
      <c r="T342" s="49" t="str">
        <f>[2]!tblÉvénements[[#This Row],[Commentaires]]</f>
        <v>Visibilité et invitations</v>
      </c>
    </row>
    <row r="343" spans="2:32" ht="29" x14ac:dyDescent="0.3">
      <c r="B343" s="42">
        <f>'2. Termes '!H485</f>
        <v>0</v>
      </c>
      <c r="C343" s="382">
        <f>[2]!tblÉvénements[[#This Row],[Service]]</f>
        <v>0</v>
      </c>
      <c r="D343" s="368" t="str">
        <f>[2]!tblÉvénements[[#This Row],[Nom événement]]</f>
        <v>Bis de Nantes (Biennales Internationales du Spectacle)
(LSF pour prises de parole + acceo pour stand)</v>
      </c>
      <c r="E343" s="368">
        <f>[2]!tblÉvénements[[#This Row],[Nom association/Sigle]]</f>
        <v>0</v>
      </c>
      <c r="F343" s="368" t="str">
        <f>[2]!tblÉvénements[[#This Row],[Ville]]</f>
        <v>Nantes</v>
      </c>
      <c r="G343" s="368" t="str">
        <f>[2]!tblÉvénements[[#This Row],[Lieu]]</f>
        <v>Cité des Congrès de Nantes</v>
      </c>
      <c r="H343" s="368">
        <f>[2]!tblÉvénements[[#This Row],[Nombre de de participants]]</f>
        <v>0</v>
      </c>
      <c r="I343" s="368">
        <f>[2]!tblÉvénements[[#This Row],[Type]]</f>
        <v>0</v>
      </c>
      <c r="J343" s="368">
        <f>[2]!tblÉvénements[[#This Row],[Présence ]]</f>
        <v>0</v>
      </c>
      <c r="K343" s="369">
        <f>[2]!tblÉvénements[[#This Row],[Date de début]]</f>
        <v>45308</v>
      </c>
      <c r="L343" s="369" t="str">
        <f>IF(ISBLANK(Tableau3[[#This Row],[Date début ]]),"",UPPER(TEXT(Tableau3[[#This Row],[Date début ]],"mmm")))</f>
        <v>JANV</v>
      </c>
      <c r="M343" s="369" t="str">
        <f>IF(ISBLANK(Tableau3[[#This Row],[Date début ]]),"",UPPER(TEXT(Tableau3[[#This Row],[Date début ]],"AAAA")))</f>
        <v>2024</v>
      </c>
      <c r="N343" s="369">
        <f>[2]!tblÉvénements[[#This Row],[Date de fin]]</f>
        <v>45309</v>
      </c>
      <c r="O343" s="369" t="str">
        <f>IF(ISBLANK(Tableau3[[#This Row],[Date de fin]]),"",UPPER(TEXT(Tableau3[[#This Row],[Date de fin]],"mmm")))</f>
        <v>JANV</v>
      </c>
      <c r="P343" s="369" t="str">
        <f>IF(ISBLANK(Tableau3[[#This Row],[Date de fin]]),"",UPPER(TEXT(Tableau3[[#This Row],[Date de fin]],"AAAA")))</f>
        <v>2024</v>
      </c>
      <c r="Q343" s="65">
        <f>[2]!tblÉvénements[[#This Row],[Nbr jours]]</f>
        <v>1</v>
      </c>
      <c r="R343" s="45"/>
      <c r="S343" s="13" t="str">
        <f>[2]!tblÉvénements[[#This Row],[Secteur]]</f>
        <v>Spectacle</v>
      </c>
      <c r="T343" s="13" t="str">
        <f>[2]!tblÉvénements[[#This Row],[Commentaires]]</f>
        <v>Visibilité, stand et prises de parole</v>
      </c>
      <c r="U343" s="377"/>
      <c r="V343" s="377"/>
      <c r="W343" s="377"/>
      <c r="X343" s="377"/>
      <c r="Y343" s="378"/>
      <c r="Z343" s="378"/>
      <c r="AA343" s="378"/>
      <c r="AB343" s="378"/>
      <c r="AC343" s="378"/>
      <c r="AD343" s="378"/>
      <c r="AE343" s="378"/>
      <c r="AF343" s="378"/>
    </row>
    <row r="344" spans="2:32" ht="14.5" x14ac:dyDescent="0.3">
      <c r="B344" s="42">
        <f>'2. Termes '!H486</f>
        <v>0</v>
      </c>
      <c r="C344" s="382">
        <f>[2]!tblÉvénements[[#This Row],[Service]]</f>
        <v>0</v>
      </c>
      <c r="D344" s="368" t="str">
        <f>[2]!tblÉvénements[[#This Row],[Nom événement]]</f>
        <v xml:space="preserve">Ouverture - Soirée Semaine du Son 20e édition </v>
      </c>
      <c r="E344" s="368">
        <f>[2]!tblÉvénements[[#This Row],[Nom association/Sigle]]</f>
        <v>0</v>
      </c>
      <c r="F344" s="368" t="str">
        <f>[2]!tblÉvénements[[#This Row],[Ville]]</f>
        <v xml:space="preserve">Paris </v>
      </c>
      <c r="G344" s="368" t="str">
        <f>[2]!tblÉvénements[[#This Row],[Lieu]]</f>
        <v xml:space="preserve">UNESCO </v>
      </c>
      <c r="H344" s="368">
        <f>[2]!tblÉvénements[[#This Row],[Nombre de de participants]]</f>
        <v>0</v>
      </c>
      <c r="I344" s="368">
        <f>[2]!tblÉvénements[[#This Row],[Type]]</f>
        <v>0</v>
      </c>
      <c r="J344" s="368">
        <f>[2]!tblÉvénements[[#This Row],[Présence ]]</f>
        <v>0</v>
      </c>
      <c r="K344" s="369">
        <f>[2]!tblÉvénements[[#This Row],[Date de début]]</f>
        <v>45307</v>
      </c>
      <c r="L344" s="369" t="str">
        <f>IF(ISBLANK(Tableau3[[#This Row],[Date début ]]),"",UPPER(TEXT(Tableau3[[#This Row],[Date début ]],"mmm")))</f>
        <v>JANV</v>
      </c>
      <c r="M344" s="369" t="str">
        <f>IF(ISBLANK(Tableau3[[#This Row],[Date début ]]),"",UPPER(TEXT(Tableau3[[#This Row],[Date début ]],"AAAA")))</f>
        <v>2024</v>
      </c>
      <c r="N344" s="369">
        <f>[2]!tblÉvénements[[#This Row],[Date de fin]]</f>
        <v>45307</v>
      </c>
      <c r="O344" s="369" t="str">
        <f>IF(ISBLANK(Tableau3[[#This Row],[Date de fin]]),"",UPPER(TEXT(Tableau3[[#This Row],[Date de fin]],"mmm")))</f>
        <v>JANV</v>
      </c>
      <c r="P344" s="369" t="str">
        <f>IF(ISBLANK(Tableau3[[#This Row],[Date de fin]]),"",UPPER(TEXT(Tableau3[[#This Row],[Date de fin]],"AAAA")))</f>
        <v>2024</v>
      </c>
      <c r="Q344" s="65">
        <f>[2]!tblÉvénements[[#This Row],[Nbr jours]]</f>
        <v>0</v>
      </c>
      <c r="R344" s="45"/>
      <c r="S344" s="13" t="str">
        <f>[2]!tblÉvénements[[#This Row],[Secteur]]</f>
        <v>Musique</v>
      </c>
      <c r="T344" s="13" t="str">
        <f>[2]!tblÉvénements[[#This Row],[Commentaires]]</f>
        <v>Visibilité et invitations</v>
      </c>
      <c r="U344" s="377"/>
      <c r="V344" s="377"/>
      <c r="W344" s="377"/>
      <c r="X344" s="377"/>
      <c r="Y344" s="378"/>
      <c r="Z344" s="378"/>
      <c r="AA344" s="378"/>
      <c r="AB344" s="378"/>
      <c r="AC344" s="378"/>
      <c r="AD344" s="378"/>
      <c r="AE344" s="378"/>
      <c r="AF344" s="378"/>
    </row>
    <row r="345" spans="2:32" ht="29" x14ac:dyDescent="0.3">
      <c r="B345" s="42">
        <f>'2. Termes '!H487</f>
        <v>0</v>
      </c>
      <c r="C345" s="382" t="str">
        <f>[2]!tblÉvénements[[#This Row],[Service]]</f>
        <v>ACTION_SOCIALE</v>
      </c>
      <c r="D345" s="368" t="str">
        <f>[2]!tblÉvénements[[#This Row],[Nom événement]]</f>
        <v>Initiation au Haïku, une pratique de l'instant présent</v>
      </c>
      <c r="E345" s="368">
        <f>[2]!tblÉvénements[[#This Row],[Nom association/Sigle]]</f>
        <v>0</v>
      </c>
      <c r="F345" s="368" t="str">
        <f>[2]!tblÉvénements[[#This Row],[Ville]]</f>
        <v>vanves</v>
      </c>
      <c r="G345" s="368" t="str">
        <f>[2]!tblÉvénements[[#This Row],[Lieu]]</f>
        <v xml:space="preserve">Vanves + visio 14h - 16h </v>
      </c>
      <c r="H345" s="368">
        <f>[2]!tblÉvénements[[#This Row],[Nombre de de participants]]</f>
        <v>0</v>
      </c>
      <c r="I345" s="368">
        <f>[2]!tblÉvénements[[#This Row],[Type]]</f>
        <v>0</v>
      </c>
      <c r="J345" s="368" t="str">
        <f>[2]!tblÉvénements[[#This Row],[Présence ]]</f>
        <v>Nora Taieb</v>
      </c>
      <c r="K345" s="369">
        <f>[2]!tblÉvénements[[#This Row],[Date de début]]</f>
        <v>45307</v>
      </c>
      <c r="L345" s="369" t="str">
        <f>IF(ISBLANK(Tableau3[[#This Row],[Date début ]]),"",UPPER(TEXT(Tableau3[[#This Row],[Date début ]],"mmm")))</f>
        <v>JANV</v>
      </c>
      <c r="M345" s="369" t="str">
        <f>IF(ISBLANK(Tableau3[[#This Row],[Date début ]]),"",UPPER(TEXT(Tableau3[[#This Row],[Date début ]],"AAAA")))</f>
        <v>2024</v>
      </c>
      <c r="N345" s="369">
        <f>[2]!tblÉvénements[[#This Row],[Date de fin]]</f>
        <v>45307</v>
      </c>
      <c r="O345" s="369" t="str">
        <f>IF(ISBLANK(Tableau3[[#This Row],[Date de fin]]),"",UPPER(TEXT(Tableau3[[#This Row],[Date de fin]],"mmm")))</f>
        <v>JANV</v>
      </c>
      <c r="P345" s="369" t="str">
        <f>IF(ISBLANK(Tableau3[[#This Row],[Date de fin]]),"",UPPER(TEXT(Tableau3[[#This Row],[Date de fin]],"AAAA")))</f>
        <v>2024</v>
      </c>
      <c r="Q345" s="65">
        <f>[2]!tblÉvénements[[#This Row],[Nbr jours]]</f>
        <v>0</v>
      </c>
      <c r="S345" s="49" t="str">
        <f>[2]!tblÉvénements[[#This Row],[Secteur]]</f>
        <v>Prévention Médico-Sociale</v>
      </c>
      <c r="T345" s="49" t="str">
        <f>[2]!tblÉvénements[[#This Row],[Commentaires]]</f>
        <v>Audiens Attitude</v>
      </c>
    </row>
    <row r="346" spans="2:32" ht="14.5" x14ac:dyDescent="0.3">
      <c r="B346" s="42">
        <f>'2. Termes '!H488</f>
        <v>0</v>
      </c>
      <c r="C346" s="382" t="str">
        <f>[2]!tblÉvénements[[#This Row],[Service]]</f>
        <v>ACTION_SOCIALE</v>
      </c>
      <c r="D346" s="368" t="str">
        <f>[2]!tblÉvénements[[#This Row],[Nom événement]]</f>
        <v>atelier/stand</v>
      </c>
      <c r="E346" s="368">
        <f>[2]!tblÉvénements[[#This Row],[Nom association/Sigle]]</f>
        <v>0</v>
      </c>
      <c r="F346" s="368" t="str">
        <f>[2]!tblÉvénements[[#This Row],[Ville]]</f>
        <v>NANTES</v>
      </c>
      <c r="G346" s="368" t="str">
        <f>[2]!tblÉvénements[[#This Row],[Lieu]]</f>
        <v>Nantes</v>
      </c>
      <c r="H346" s="368">
        <f>[2]!tblÉvénements[[#This Row],[Nombre de de participants]]</f>
        <v>0</v>
      </c>
      <c r="I346" s="368">
        <f>[2]!tblÉvénements[[#This Row],[Type]]</f>
        <v>0</v>
      </c>
      <c r="J346" s="368" t="str">
        <f>[2]!tblÉvénements[[#This Row],[Présence ]]</f>
        <v>Sarah Minski</v>
      </c>
      <c r="K346" s="369">
        <f>[2]!tblÉvénements[[#This Row],[Date de début]]</f>
        <v>45307</v>
      </c>
      <c r="L346" s="369" t="str">
        <f>IF(ISBLANK(Tableau3[[#This Row],[Date début ]]),"",UPPER(TEXT(Tableau3[[#This Row],[Date début ]],"mmm")))</f>
        <v>JANV</v>
      </c>
      <c r="M346" s="369" t="str">
        <f>IF(ISBLANK(Tableau3[[#This Row],[Date début ]]),"",UPPER(TEXT(Tableau3[[#This Row],[Date début ]],"AAAA")))</f>
        <v>2024</v>
      </c>
      <c r="N346" s="369">
        <f>[2]!tblÉvénements[[#This Row],[Date de fin]]</f>
        <v>45308</v>
      </c>
      <c r="O346" s="369" t="str">
        <f>IF(ISBLANK(Tableau3[[#This Row],[Date de fin]]),"",UPPER(TEXT(Tableau3[[#This Row],[Date de fin]],"mmm")))</f>
        <v>JANV</v>
      </c>
      <c r="P346" s="369" t="str">
        <f>IF(ISBLANK(Tableau3[[#This Row],[Date de fin]]),"",UPPER(TEXT(Tableau3[[#This Row],[Date de fin]],"AAAA")))</f>
        <v>2024</v>
      </c>
      <c r="Q346" s="65">
        <f>[2]!tblÉvénements[[#This Row],[Nbr jours]]</f>
        <v>1</v>
      </c>
      <c r="R346" s="45"/>
      <c r="S346" s="13" t="str">
        <f>[2]!tblÉvénements[[#This Row],[Secteur]]</f>
        <v>FPS</v>
      </c>
      <c r="T346" s="13" t="str">
        <f>[2]!tblÉvénements[[#This Row],[Commentaires]]</f>
        <v>Réseaux sociaux/Newsletters intermittent</v>
      </c>
      <c r="U346" s="377"/>
      <c r="V346" s="377"/>
      <c r="W346" s="377"/>
      <c r="X346" s="377"/>
      <c r="Y346" s="378"/>
      <c r="Z346" s="378"/>
      <c r="AA346" s="378"/>
      <c r="AB346" s="378"/>
      <c r="AC346" s="378"/>
      <c r="AD346" s="378"/>
      <c r="AE346" s="378"/>
      <c r="AF346" s="378"/>
    </row>
    <row r="347" spans="2:32" ht="14.5" x14ac:dyDescent="0.3">
      <c r="B347" s="42">
        <f>'2. Termes '!H489</f>
        <v>0</v>
      </c>
      <c r="C347" s="382" t="str">
        <f>[2]!tblÉvénements[[#This Row],[Service]]</f>
        <v>ACTION_SOCIALE</v>
      </c>
      <c r="D347" s="368" t="str">
        <f>[2]!tblÉvénements[[#This Row],[Nom événement]]</f>
        <v>atelier/stand Bis de Nantes</v>
      </c>
      <c r="E347" s="368">
        <f>[2]!tblÉvénements[[#This Row],[Nom association/Sigle]]</f>
        <v>0</v>
      </c>
      <c r="F347" s="368" t="str">
        <f>[2]!tblÉvénements[[#This Row],[Ville]]</f>
        <v>Nantes</v>
      </c>
      <c r="G347" s="368">
        <f>[2]!tblÉvénements[[#This Row],[Lieu]]</f>
        <v>0</v>
      </c>
      <c r="H347" s="368">
        <f>[2]!tblÉvénements[[#This Row],[Nombre de de participants]]</f>
        <v>0</v>
      </c>
      <c r="I347" s="368">
        <f>[2]!tblÉvénements[[#This Row],[Type]]</f>
        <v>0</v>
      </c>
      <c r="J347" s="368" t="str">
        <f>[2]!tblÉvénements[[#This Row],[Présence ]]</f>
        <v>Sarah Minski</v>
      </c>
      <c r="K347" s="369">
        <f>[2]!tblÉvénements[[#This Row],[Date de début]]</f>
        <v>45307</v>
      </c>
      <c r="L347" s="369" t="str">
        <f>IF(ISBLANK(Tableau3[[#This Row],[Date début ]]),"",UPPER(TEXT(Tableau3[[#This Row],[Date début ]],"mmm")))</f>
        <v>JANV</v>
      </c>
      <c r="M347" s="369" t="str">
        <f>IF(ISBLANK(Tableau3[[#This Row],[Date début ]]),"",UPPER(TEXT(Tableau3[[#This Row],[Date début ]],"AAAA")))</f>
        <v>2024</v>
      </c>
      <c r="N347" s="369">
        <f>[2]!tblÉvénements[[#This Row],[Date de fin]]</f>
        <v>45308</v>
      </c>
      <c r="O347" s="369" t="str">
        <f>IF(ISBLANK(Tableau3[[#This Row],[Date de fin]]),"",UPPER(TEXT(Tableau3[[#This Row],[Date de fin]],"mmm")))</f>
        <v>JANV</v>
      </c>
      <c r="P347" s="369" t="str">
        <f>IF(ISBLANK(Tableau3[[#This Row],[Date de fin]]),"",UPPER(TEXT(Tableau3[[#This Row],[Date de fin]],"AAAA")))</f>
        <v>2024</v>
      </c>
      <c r="Q347" s="65">
        <f>[2]!tblÉvénements[[#This Row],[Nbr jours]]</f>
        <v>1</v>
      </c>
      <c r="S347" s="49" t="str">
        <f>[2]!tblÉvénements[[#This Row],[Secteur]]</f>
        <v>FPS</v>
      </c>
      <c r="T347" s="49" t="str">
        <f>[2]!tblÉvénements[[#This Row],[Commentaires]]</f>
        <v>Réseaux sociaux/Newsletters intermittent</v>
      </c>
    </row>
    <row r="348" spans="2:32" ht="14.5" x14ac:dyDescent="0.3">
      <c r="B348" s="42">
        <f>'2. Termes '!H490</f>
        <v>0</v>
      </c>
      <c r="C348" s="382" t="str">
        <f>[2]!tblÉvénements[[#This Row],[Service]]</f>
        <v>Branches</v>
      </c>
      <c r="D348" s="368" t="str">
        <f>[2]!tblÉvénements[[#This Row],[Nom événement]]</f>
        <v>Soirée des Révélations</v>
      </c>
      <c r="E348" s="368">
        <f>[2]!tblÉvénements[[#This Row],[Nom association/Sigle]]</f>
        <v>0</v>
      </c>
      <c r="F348" s="368" t="str">
        <f>[2]!tblÉvénements[[#This Row],[Ville]]</f>
        <v>Paris</v>
      </c>
      <c r="G348" s="368" t="str">
        <f>[2]!tblÉvénements[[#This Row],[Lieu]]</f>
        <v>Trianon</v>
      </c>
      <c r="H348" s="368">
        <f>[2]!tblÉvénements[[#This Row],[Nombre de de participants]]</f>
        <v>0</v>
      </c>
      <c r="I348" s="368">
        <f>[2]!tblÉvénements[[#This Row],[Type]]</f>
        <v>0</v>
      </c>
      <c r="J348" s="368">
        <f>[2]!tblÉvénements[[#This Row],[Présence ]]</f>
        <v>0</v>
      </c>
      <c r="K348" s="369">
        <f>[2]!tblÉvénements[[#This Row],[Date de début]]</f>
        <v>45306</v>
      </c>
      <c r="L348" s="369" t="str">
        <f>IF(ISBLANK(Tableau3[[#This Row],[Date début ]]),"",UPPER(TEXT(Tableau3[[#This Row],[Date début ]],"mmm")))</f>
        <v>JANV</v>
      </c>
      <c r="M348" s="369" t="str">
        <f>IF(ISBLANK(Tableau3[[#This Row],[Date début ]]),"",UPPER(TEXT(Tableau3[[#This Row],[Date début ]],"AAAA")))</f>
        <v>2024</v>
      </c>
      <c r="N348" s="369">
        <f>[2]!tblÉvénements[[#This Row],[Date de fin]]</f>
        <v>45306</v>
      </c>
      <c r="O348" s="369" t="str">
        <f>IF(ISBLANK(Tableau3[[#This Row],[Date de fin]]),"",UPPER(TEXT(Tableau3[[#This Row],[Date de fin]],"mmm")))</f>
        <v>JANV</v>
      </c>
      <c r="P348" s="369" t="str">
        <f>IF(ISBLANK(Tableau3[[#This Row],[Date de fin]]),"",UPPER(TEXT(Tableau3[[#This Row],[Date de fin]],"AAAA")))</f>
        <v>2024</v>
      </c>
      <c r="Q348" s="65">
        <f>[2]!tblÉvénements[[#This Row],[Nbr jours]]</f>
        <v>0</v>
      </c>
      <c r="S348" s="49" t="str">
        <f>[2]!tblÉvénements[[#This Row],[Secteur]]</f>
        <v>Audiovisuel</v>
      </c>
      <c r="T348" s="49">
        <f>[2]!tblÉvénements[[#This Row],[Commentaires]]</f>
        <v>0</v>
      </c>
    </row>
    <row r="349" spans="2:32" ht="14.5" x14ac:dyDescent="0.3">
      <c r="B349" s="42">
        <f>'2. Termes '!H491</f>
        <v>0</v>
      </c>
      <c r="C349" s="382" t="str">
        <f>[2]!tblÉvénements[[#This Row],[Service]]</f>
        <v>Branches</v>
      </c>
      <c r="D349" s="368" t="str">
        <f>[2]!tblÉvénements[[#This Row],[Nom événement]]</f>
        <v>Festival Paris des Femmes</v>
      </c>
      <c r="E349" s="368">
        <f>[2]!tblÉvénements[[#This Row],[Nom association/Sigle]]</f>
        <v>0</v>
      </c>
      <c r="F349" s="368" t="str">
        <f>[2]!tblÉvénements[[#This Row],[Ville]]</f>
        <v>Paris</v>
      </c>
      <c r="G349" s="368" t="str">
        <f>[2]!tblÉvénements[[#This Row],[Lieu]]</f>
        <v>Théâtre de la Pépinière</v>
      </c>
      <c r="H349" s="368">
        <f>[2]!tblÉvénements[[#This Row],[Nombre de de participants]]</f>
        <v>0</v>
      </c>
      <c r="I349" s="368">
        <f>[2]!tblÉvénements[[#This Row],[Type]]</f>
        <v>0</v>
      </c>
      <c r="J349" s="368">
        <f>[2]!tblÉvénements[[#This Row],[Présence ]]</f>
        <v>0</v>
      </c>
      <c r="K349" s="369">
        <f>[2]!tblÉvénements[[#This Row],[Date de début]]</f>
        <v>45302</v>
      </c>
      <c r="L349" s="369" t="str">
        <f>IF(ISBLANK(Tableau3[[#This Row],[Date début ]]),"",UPPER(TEXT(Tableau3[[#This Row],[Date début ]],"mmm")))</f>
        <v>JANV</v>
      </c>
      <c r="M349" s="369" t="str">
        <f>IF(ISBLANK(Tableau3[[#This Row],[Date début ]]),"",UPPER(TEXT(Tableau3[[#This Row],[Date début ]],"AAAA")))</f>
        <v>2024</v>
      </c>
      <c r="N349" s="369">
        <f>[2]!tblÉvénements[[#This Row],[Date de fin]]</f>
        <v>45304</v>
      </c>
      <c r="O349" s="369" t="str">
        <f>IF(ISBLANK(Tableau3[[#This Row],[Date de fin]]),"",UPPER(TEXT(Tableau3[[#This Row],[Date de fin]],"mmm")))</f>
        <v>JANV</v>
      </c>
      <c r="P349" s="369" t="str">
        <f>IF(ISBLANK(Tableau3[[#This Row],[Date de fin]]),"",UPPER(TEXT(Tableau3[[#This Row],[Date de fin]],"AAAA")))</f>
        <v>2024</v>
      </c>
      <c r="Q349" s="65">
        <f>[2]!tblÉvénements[[#This Row],[Nbr jours]]</f>
        <v>2</v>
      </c>
      <c r="S349" s="49">
        <f>[2]!tblÉvénements[[#This Row],[Secteur]]</f>
        <v>0</v>
      </c>
      <c r="T349" s="49" t="str">
        <f>[2]!tblÉvénements[[#This Row],[Commentaires]]</f>
        <v>Visibilité et invitations</v>
      </c>
    </row>
    <row r="350" spans="2:32" ht="14.5" x14ac:dyDescent="0.3">
      <c r="B350" s="42">
        <f>'2. Termes '!H492</f>
        <v>0</v>
      </c>
      <c r="C350" s="382" t="str">
        <f>[2]!tblÉvénements[[#This Row],[Service]]</f>
        <v>ACTION_SOCIALE</v>
      </c>
      <c r="D350" s="368" t="str">
        <f>[2]!tblÉvénements[[#This Row],[Nom événement]]</f>
        <v xml:space="preserve">Festival Paris des Femmes </v>
      </c>
      <c r="E350" s="368">
        <f>[2]!tblÉvénements[[#This Row],[Nom association/Sigle]]</f>
        <v>0</v>
      </c>
      <c r="F350" s="368" t="str">
        <f>[2]!tblÉvénements[[#This Row],[Ville]]</f>
        <v>PARIS</v>
      </c>
      <c r="G350" s="368" t="str">
        <f>[2]!tblÉvénements[[#This Row],[Lieu]]</f>
        <v>Théâtre de la Pépinière</v>
      </c>
      <c r="H350" s="368">
        <f>[2]!tblÉvénements[[#This Row],[Nombre de de participants]]</f>
        <v>0</v>
      </c>
      <c r="I350" s="368">
        <f>[2]!tblÉvénements[[#This Row],[Type]]</f>
        <v>0</v>
      </c>
      <c r="J350" s="368">
        <f>[2]!tblÉvénements[[#This Row],[Présence ]]</f>
        <v>0</v>
      </c>
      <c r="K350" s="369">
        <f>[2]!tblÉvénements[[#This Row],[Date de début]]</f>
        <v>45302</v>
      </c>
      <c r="L350" s="369" t="str">
        <f>IF(ISBLANK(Tableau3[[#This Row],[Date début ]]),"",UPPER(TEXT(Tableau3[[#This Row],[Date début ]],"mmm")))</f>
        <v>JANV</v>
      </c>
      <c r="M350" s="369" t="str">
        <f>IF(ISBLANK(Tableau3[[#This Row],[Date début ]]),"",UPPER(TEXT(Tableau3[[#This Row],[Date début ]],"AAAA")))</f>
        <v>2024</v>
      </c>
      <c r="N350" s="369">
        <f>[2]!tblÉvénements[[#This Row],[Date de fin]]</f>
        <v>45304</v>
      </c>
      <c r="O350" s="369" t="str">
        <f>IF(ISBLANK(Tableau3[[#This Row],[Date de fin]]),"",UPPER(TEXT(Tableau3[[#This Row],[Date de fin]],"mmm")))</f>
        <v>JANV</v>
      </c>
      <c r="P350" s="369" t="str">
        <f>IF(ISBLANK(Tableau3[[#This Row],[Date de fin]]),"",UPPER(TEXT(Tableau3[[#This Row],[Date de fin]],"AAAA")))</f>
        <v>2024</v>
      </c>
      <c r="Q350" s="65">
        <f>[2]!tblÉvénements[[#This Row],[Nbr jours]]</f>
        <v>0</v>
      </c>
      <c r="S350" s="49">
        <f>[2]!tblÉvénements[[#This Row],[Secteur]]</f>
        <v>0</v>
      </c>
      <c r="T350" s="49" t="str">
        <f>[2]!tblÉvénements[[#This Row],[Commentaires]]</f>
        <v>présence de docs CVSS</v>
      </c>
    </row>
    <row r="351" spans="2:32" ht="14.5" x14ac:dyDescent="0.3">
      <c r="B351" s="42">
        <f>'2. Termes '!H493</f>
        <v>0</v>
      </c>
      <c r="C351" s="382" t="str">
        <f>[2]!tblÉvénements[[#This Row],[Service]]</f>
        <v>Branches</v>
      </c>
      <c r="D351" s="368" t="str">
        <f>[2]!tblÉvénements[[#This Row],[Nom événement]]</f>
        <v>atelier risques psychosociaux</v>
      </c>
      <c r="E351" s="368">
        <f>[2]!tblÉvénements[[#This Row],[Nom association/Sigle]]</f>
        <v>0</v>
      </c>
      <c r="F351" s="368" t="str">
        <f>[2]!tblÉvénements[[#This Row],[Ville]]</f>
        <v>agora Vanves</v>
      </c>
      <c r="G351" s="368" t="str">
        <f>[2]!tblÉvénements[[#This Row],[Lieu]]</f>
        <v>agora Vanves</v>
      </c>
      <c r="H351" s="368">
        <f>[2]!tblÉvénements[[#This Row],[Nombre de de participants]]</f>
        <v>0</v>
      </c>
      <c r="I351" s="368">
        <f>[2]!tblÉvénements[[#This Row],[Type]]</f>
        <v>0</v>
      </c>
      <c r="J351" s="368">
        <f>[2]!tblÉvénements[[#This Row],[Présence ]]</f>
        <v>0</v>
      </c>
      <c r="K351" s="369">
        <f>[2]!tblÉvénements[[#This Row],[Date de début]]</f>
        <v>45300</v>
      </c>
      <c r="L351" s="369" t="str">
        <f>IF(ISBLANK(Tableau3[[#This Row],[Date début ]]),"",UPPER(TEXT(Tableau3[[#This Row],[Date début ]],"mmm")))</f>
        <v>JANV</v>
      </c>
      <c r="M351" s="369" t="str">
        <f>IF(ISBLANK(Tableau3[[#This Row],[Date début ]]),"",UPPER(TEXT(Tableau3[[#This Row],[Date début ]],"AAAA")))</f>
        <v>2024</v>
      </c>
      <c r="N351" s="369">
        <f>[2]!tblÉvénements[[#This Row],[Date de fin]]</f>
        <v>45300</v>
      </c>
      <c r="O351" s="369" t="str">
        <f>IF(ISBLANK(Tableau3[[#This Row],[Date de fin]]),"",UPPER(TEXT(Tableau3[[#This Row],[Date de fin]],"mmm")))</f>
        <v>JANV</v>
      </c>
      <c r="P351" s="369" t="str">
        <f>IF(ISBLANK(Tableau3[[#This Row],[Date de fin]]),"",UPPER(TEXT(Tableau3[[#This Row],[Date de fin]],"AAAA")))</f>
        <v>2024</v>
      </c>
      <c r="Q351" s="65">
        <f>[2]!tblÉvénements[[#This Row],[Nbr jours]]</f>
        <v>0</v>
      </c>
      <c r="S351" s="49">
        <f>[2]!tblÉvénements[[#This Row],[Secteur]]</f>
        <v>0</v>
      </c>
      <c r="T351" s="49">
        <f>[2]!tblÉvénements[[#This Row],[Commentaires]]</f>
        <v>0</v>
      </c>
    </row>
    <row r="352" spans="2:32" ht="14.5" x14ac:dyDescent="0.3">
      <c r="B352" s="42">
        <f>'2. Termes '!H494</f>
        <v>0</v>
      </c>
      <c r="C352" s="382" t="str">
        <f>[2]!tblÉvénements[[#This Row],[Service]]</f>
        <v>Branches</v>
      </c>
      <c r="D352" s="368" t="str">
        <f>[2]!tblÉvénements[[#This Row],[Nom événement]]</f>
        <v>Soirée César et Techniques</v>
      </c>
      <c r="E352" s="368">
        <f>[2]!tblÉvénements[[#This Row],[Nom association/Sigle]]</f>
        <v>0</v>
      </c>
      <c r="F352" s="368" t="str">
        <f>[2]!tblÉvénements[[#This Row],[Ville]]</f>
        <v>Paris</v>
      </c>
      <c r="G352" s="368" t="str">
        <f>[2]!tblÉvénements[[#This Row],[Lieu]]</f>
        <v>Pavillon Cambon</v>
      </c>
      <c r="H352" s="368">
        <f>[2]!tblÉvénements[[#This Row],[Nombre de de participants]]</f>
        <v>0</v>
      </c>
      <c r="I352" s="368">
        <f>[2]!tblÉvénements[[#This Row],[Type]]</f>
        <v>0</v>
      </c>
      <c r="J352" s="368">
        <f>[2]!tblÉvénements[[#This Row],[Présence ]]</f>
        <v>0</v>
      </c>
      <c r="K352" s="369">
        <f>[2]!tblÉvénements[[#This Row],[Date de début]]</f>
        <v>45299</v>
      </c>
      <c r="L352" s="369" t="str">
        <f>IF(ISBLANK(Tableau3[[#This Row],[Date début ]]),"",UPPER(TEXT(Tableau3[[#This Row],[Date début ]],"mmm")))</f>
        <v>JANV</v>
      </c>
      <c r="M352" s="369" t="str">
        <f>IF(ISBLANK(Tableau3[[#This Row],[Date début ]]),"",UPPER(TEXT(Tableau3[[#This Row],[Date début ]],"AAAA")))</f>
        <v>2024</v>
      </c>
      <c r="N352" s="369">
        <f>[2]!tblÉvénements[[#This Row],[Date de fin]]</f>
        <v>45299</v>
      </c>
      <c r="O352" s="369" t="str">
        <f>IF(ISBLANK(Tableau3[[#This Row],[Date de fin]]),"",UPPER(TEXT(Tableau3[[#This Row],[Date de fin]],"mmm")))</f>
        <v>JANV</v>
      </c>
      <c r="P352" s="369" t="str">
        <f>IF(ISBLANK(Tableau3[[#This Row],[Date de fin]]),"",UPPER(TEXT(Tableau3[[#This Row],[Date de fin]],"AAAA")))</f>
        <v>2024</v>
      </c>
      <c r="Q352" s="65">
        <f>[2]!tblÉvénements[[#This Row],[Nbr jours]]</f>
        <v>0</v>
      </c>
      <c r="S352" s="49" t="str">
        <f>[2]!tblÉvénements[[#This Row],[Secteur]]</f>
        <v>Audiovisuel</v>
      </c>
      <c r="T352" s="49" t="str">
        <f>[2]!tblÉvénements[[#This Row],[Commentaires]]</f>
        <v>Visibilité et invitations</v>
      </c>
    </row>
    <row r="353" spans="2:32" ht="14.5" x14ac:dyDescent="0.3">
      <c r="B353" s="42">
        <f>'2. Termes '!H495</f>
        <v>0</v>
      </c>
      <c r="C353" s="382">
        <f>[2]!tblÉvénements[[#This Row],[Service]]</f>
        <v>0</v>
      </c>
      <c r="D353" s="368" t="str">
        <f>[2]!tblÉvénements[[#This Row],[Nom événement]]</f>
        <v>Les Arcs Film Festival</v>
      </c>
      <c r="E353" s="368">
        <f>[2]!tblÉvénements[[#This Row],[Nom association/Sigle]]</f>
        <v>0</v>
      </c>
      <c r="F353" s="368" t="str">
        <f>[2]!tblÉvénements[[#This Row],[Ville]]</f>
        <v>Les Arcs (Savoie)</v>
      </c>
      <c r="G353" s="368" t="str">
        <f>[2]!tblÉvénements[[#This Row],[Lieu]]</f>
        <v>Station les Arcs</v>
      </c>
      <c r="H353" s="368">
        <f>[2]!tblÉvénements[[#This Row],[Nombre de de participants]]</f>
        <v>0</v>
      </c>
      <c r="I353" s="368">
        <f>[2]!tblÉvénements[[#This Row],[Type]]</f>
        <v>0</v>
      </c>
      <c r="J353" s="368" t="str">
        <f>[2]!tblÉvénements[[#This Row],[Présence ]]</f>
        <v xml:space="preserve">Lucas + Fanny </v>
      </c>
      <c r="K353" s="369">
        <f>[2]!tblÉvénements[[#This Row],[Date de début]]</f>
        <v>45276</v>
      </c>
      <c r="L353" s="369" t="str">
        <f>IF(ISBLANK(Tableau3[[#This Row],[Date début ]]),"",UPPER(TEXT(Tableau3[[#This Row],[Date début ]],"mmm")))</f>
        <v>DÉC</v>
      </c>
      <c r="M353" s="369" t="str">
        <f>IF(ISBLANK(Tableau3[[#This Row],[Date début ]]),"",UPPER(TEXT(Tableau3[[#This Row],[Date début ]],"AAAA")))</f>
        <v>2023</v>
      </c>
      <c r="N353" s="369">
        <f>[2]!tblÉvénements[[#This Row],[Date de fin]]</f>
        <v>45283</v>
      </c>
      <c r="O353" s="369" t="str">
        <f>IF(ISBLANK(Tableau3[[#This Row],[Date de fin]]),"",UPPER(TEXT(Tableau3[[#This Row],[Date de fin]],"mmm")))</f>
        <v>DÉC</v>
      </c>
      <c r="P353" s="369" t="str">
        <f>IF(ISBLANK(Tableau3[[#This Row],[Date de fin]]),"",UPPER(TEXT(Tableau3[[#This Row],[Date de fin]],"AAAA")))</f>
        <v>2023</v>
      </c>
      <c r="Q353" s="65">
        <f>[2]!tblÉvénements[[#This Row],[Nbr jours]]</f>
        <v>7</v>
      </c>
      <c r="S353" s="49" t="str">
        <f>[2]!tblÉvénements[[#This Row],[Secteur]]</f>
        <v>Audiovisuel</v>
      </c>
      <c r="T353" s="49" t="str">
        <f>[2]!tblÉvénements[[#This Row],[Commentaires]]</f>
        <v>Visibilité et prises de parole</v>
      </c>
    </row>
    <row r="354" spans="2:32" ht="14.5" x14ac:dyDescent="0.3">
      <c r="B354" s="42">
        <f>'2. Termes '!H496</f>
        <v>0</v>
      </c>
      <c r="C354" s="382">
        <f>[2]!tblÉvénements[[#This Row],[Service]]</f>
        <v>0</v>
      </c>
      <c r="D354" s="368" t="str">
        <f>[2]!tblÉvénements[[#This Row],[Nom événement]]</f>
        <v xml:space="preserve">Soirée Administrateurs </v>
      </c>
      <c r="E354" s="368">
        <f>[2]!tblÉvénements[[#This Row],[Nom association/Sigle]]</f>
        <v>0</v>
      </c>
      <c r="F354" s="368" t="str">
        <f>[2]!tblÉvénements[[#This Row],[Ville]]</f>
        <v>Paris</v>
      </c>
      <c r="G354" s="368" t="str">
        <f>[2]!tblÉvénements[[#This Row],[Lieu]]</f>
        <v>A déterminer</v>
      </c>
      <c r="H354" s="368">
        <f>[2]!tblÉvénements[[#This Row],[Nombre de de participants]]</f>
        <v>0</v>
      </c>
      <c r="I354" s="368">
        <f>[2]!tblÉvénements[[#This Row],[Type]]</f>
        <v>0</v>
      </c>
      <c r="J354" s="368">
        <f>[2]!tblÉvénements[[#This Row],[Présence ]]</f>
        <v>0</v>
      </c>
      <c r="K354" s="369">
        <f>[2]!tblÉvénements[[#This Row],[Date de début]]</f>
        <v>45274</v>
      </c>
      <c r="L354" s="369" t="str">
        <f>IF(ISBLANK(Tableau3[[#This Row],[Date début ]]),"",UPPER(TEXT(Tableau3[[#This Row],[Date début ]],"mmm")))</f>
        <v>DÉC</v>
      </c>
      <c r="M354" s="369" t="str">
        <f>IF(ISBLANK(Tableau3[[#This Row],[Date début ]]),"",UPPER(TEXT(Tableau3[[#This Row],[Date début ]],"AAAA")))</f>
        <v>2023</v>
      </c>
      <c r="N354" s="369">
        <f>[2]!tblÉvénements[[#This Row],[Date de fin]]</f>
        <v>45274</v>
      </c>
      <c r="O354" s="369" t="str">
        <f>IF(ISBLANK(Tableau3[[#This Row],[Date de fin]]),"",UPPER(TEXT(Tableau3[[#This Row],[Date de fin]],"mmm")))</f>
        <v>DÉC</v>
      </c>
      <c r="P354" s="369" t="str">
        <f>IF(ISBLANK(Tableau3[[#This Row],[Date de fin]]),"",UPPER(TEXT(Tableau3[[#This Row],[Date de fin]],"AAAA")))</f>
        <v>2023</v>
      </c>
      <c r="Q354" s="65">
        <f>[2]!tblÉvénements[[#This Row],[Nbr jours]]</f>
        <v>0</v>
      </c>
      <c r="S354" s="49" t="str">
        <f>[2]!tblÉvénements[[#This Row],[Secteur]]</f>
        <v>Autre</v>
      </c>
      <c r="T354" s="49" t="str">
        <f>[2]!tblÉvénements[[#This Row],[Commentaires]]</f>
        <v>Evénement Audiens</v>
      </c>
    </row>
    <row r="355" spans="2:32" ht="29" x14ac:dyDescent="0.3">
      <c r="B355" s="42">
        <f>'2. Termes '!H497</f>
        <v>0</v>
      </c>
      <c r="C355" s="382" t="str">
        <f>[2]!tblÉvénements[[#This Row],[Service]]</f>
        <v>Communication</v>
      </c>
      <c r="D355" s="368" t="str">
        <f>[2]!tblÉvénements[[#This Row],[Nom événement]]</f>
        <v>5e édition des Assises pour l'égalité, la parité et la diversité du Collectif 50/50</v>
      </c>
      <c r="E355" s="368">
        <f>[2]!tblÉvénements[[#This Row],[Nom association/Sigle]]</f>
        <v>0</v>
      </c>
      <c r="F355" s="368" t="str">
        <f>[2]!tblÉvénements[[#This Row],[Ville]]</f>
        <v xml:space="preserve">Paris </v>
      </c>
      <c r="G355" s="368" t="str">
        <f>[2]!tblÉvénements[[#This Row],[Lieu]]</f>
        <v xml:space="preserve">Institut du Monde Arabe </v>
      </c>
      <c r="H355" s="368">
        <f>[2]!tblÉvénements[[#This Row],[Nombre de de participants]]</f>
        <v>0</v>
      </c>
      <c r="I355" s="368">
        <f>[2]!tblÉvénements[[#This Row],[Type]]</f>
        <v>0</v>
      </c>
      <c r="J355" s="368" t="str">
        <f>[2]!tblÉvénements[[#This Row],[Présence ]]</f>
        <v>Marie + CR</v>
      </c>
      <c r="K355" s="369">
        <f>[2]!tblÉvénements[[#This Row],[Date de début]]</f>
        <v>45271</v>
      </c>
      <c r="L355" s="369" t="str">
        <f>IF(ISBLANK(Tableau3[[#This Row],[Date début ]]),"",UPPER(TEXT(Tableau3[[#This Row],[Date début ]],"mmm")))</f>
        <v>DÉC</v>
      </c>
      <c r="M355" s="369" t="str">
        <f>IF(ISBLANK(Tableau3[[#This Row],[Date début ]]),"",UPPER(TEXT(Tableau3[[#This Row],[Date début ]],"AAAA")))</f>
        <v>2023</v>
      </c>
      <c r="N355" s="369">
        <f>[2]!tblÉvénements[[#This Row],[Date de fin]]</f>
        <v>45271</v>
      </c>
      <c r="O355" s="369" t="str">
        <f>IF(ISBLANK(Tableau3[[#This Row],[Date de fin]]),"",UPPER(TEXT(Tableau3[[#This Row],[Date de fin]],"mmm")))</f>
        <v>DÉC</v>
      </c>
      <c r="P355" s="369" t="str">
        <f>IF(ISBLANK(Tableau3[[#This Row],[Date de fin]]),"",UPPER(TEXT(Tableau3[[#This Row],[Date de fin]],"AAAA")))</f>
        <v>2023</v>
      </c>
      <c r="Q355" s="65">
        <f>[2]!tblÉvénements[[#This Row],[Nbr jours]]</f>
        <v>0</v>
      </c>
      <c r="S355" s="49" t="str">
        <f>[2]!tblÉvénements[[#This Row],[Secteur]]</f>
        <v>Audiovisuel</v>
      </c>
      <c r="T355" s="49" t="str">
        <f>[2]!tblÉvénements[[#This Row],[Commentaires]]</f>
        <v>Visibilité et prise de parole</v>
      </c>
    </row>
    <row r="356" spans="2:32" ht="29" x14ac:dyDescent="0.3">
      <c r="B356" s="42">
        <f>'2. Termes '!H498</f>
        <v>0</v>
      </c>
      <c r="C356" s="382" t="str">
        <f>[2]!tblÉvénements[[#This Row],[Service]]</f>
        <v>Branches</v>
      </c>
      <c r="D356" s="368" t="str">
        <f>[2]!tblÉvénements[[#This Row],[Nom événement]]</f>
        <v>La Presse au Futur</v>
      </c>
      <c r="E356" s="368">
        <f>[2]!tblÉvénements[[#This Row],[Nom association/Sigle]]</f>
        <v>0</v>
      </c>
      <c r="F356" s="368" t="str">
        <f>[2]!tblÉvénements[[#This Row],[Ville]]</f>
        <v>Paris</v>
      </c>
      <c r="G356" s="368" t="str">
        <f>[2]!tblÉvénements[[#This Row],[Lieu]]</f>
        <v>New Cap Event Center</v>
      </c>
      <c r="H356" s="368">
        <f>[2]!tblÉvénements[[#This Row],[Nombre de de participants]]</f>
        <v>0</v>
      </c>
      <c r="I356" s="368">
        <f>[2]!tblÉvénements[[#This Row],[Type]]</f>
        <v>0</v>
      </c>
      <c r="J356" s="368" t="str">
        <f>[2]!tblÉvénements[[#This Row],[Présence ]]</f>
        <v>Fo + GR et ND à confirmer</v>
      </c>
      <c r="K356" s="369">
        <f>[2]!tblÉvénements[[#This Row],[Date de début]]</f>
        <v>45265</v>
      </c>
      <c r="L356" s="369" t="str">
        <f>IF(ISBLANK(Tableau3[[#This Row],[Date début ]]),"",UPPER(TEXT(Tableau3[[#This Row],[Date début ]],"mmm")))</f>
        <v>DÉC</v>
      </c>
      <c r="M356" s="369" t="str">
        <f>IF(ISBLANK(Tableau3[[#This Row],[Date début ]]),"",UPPER(TEXT(Tableau3[[#This Row],[Date début ]],"AAAA")))</f>
        <v>2023</v>
      </c>
      <c r="N356" s="369">
        <f>[2]!tblÉvénements[[#This Row],[Date de fin]]</f>
        <v>45266</v>
      </c>
      <c r="O356" s="369" t="str">
        <f>IF(ISBLANK(Tableau3[[#This Row],[Date de fin]]),"",UPPER(TEXT(Tableau3[[#This Row],[Date de fin]],"mmm")))</f>
        <v>DÉC</v>
      </c>
      <c r="P356" s="369" t="str">
        <f>IF(ISBLANK(Tableau3[[#This Row],[Date de fin]]),"",UPPER(TEXT(Tableau3[[#This Row],[Date de fin]],"AAAA")))</f>
        <v>2023</v>
      </c>
      <c r="Q356" s="65">
        <f>[2]!tblÉvénements[[#This Row],[Nbr jours]]</f>
        <v>1</v>
      </c>
      <c r="S356" s="49" t="str">
        <f>[2]!tblÉvénements[[#This Row],[Secteur]]</f>
        <v>Presse</v>
      </c>
      <c r="T356" s="49" t="str">
        <f>[2]!tblÉvénements[[#This Row],[Commentaires]]</f>
        <v>Visibilité et stand</v>
      </c>
    </row>
    <row r="357" spans="2:32" ht="87" x14ac:dyDescent="0.3">
      <c r="B357" s="42">
        <f>'2. Termes '!H499</f>
        <v>0</v>
      </c>
      <c r="C357" s="382">
        <f>[2]!tblÉvénements[[#This Row],[Service]]</f>
        <v>0</v>
      </c>
      <c r="D357" s="368" t="str">
        <f>[2]!tblÉvénements[[#This Row],[Nom événement]]</f>
        <v>Les Grands Prix Sacem</v>
      </c>
      <c r="E357" s="368">
        <f>[2]!tblÉvénements[[#This Row],[Nom association/Sigle]]</f>
        <v>0</v>
      </c>
      <c r="F357" s="368" t="str">
        <f>[2]!tblÉvénements[[#This Row],[Ville]]</f>
        <v>Paris</v>
      </c>
      <c r="G357" s="368" t="str">
        <f>[2]!tblÉvénements[[#This Row],[Lieu]]</f>
        <v>Studio 104</v>
      </c>
      <c r="H357" s="368">
        <f>[2]!tblÉvénements[[#This Row],[Nombre de de participants]]</f>
        <v>0</v>
      </c>
      <c r="I357" s="368">
        <f>[2]!tblÉvénements[[#This Row],[Type]]</f>
        <v>0</v>
      </c>
      <c r="J357" s="368" t="str">
        <f>[2]!tblÉvénements[[#This Row],[Présence ]]</f>
        <v>Nadia + Fanny + L.Le bellec FD + S. Cassoti + M.David + L.Beyrand + C. Haag Clients (à confirmer)</v>
      </c>
      <c r="K357" s="369">
        <f>[2]!tblÉvénements[[#This Row],[Date de début]]</f>
        <v>45260</v>
      </c>
      <c r="L357" s="369" t="str">
        <f>IF(ISBLANK(Tableau3[[#This Row],[Date début ]]),"",UPPER(TEXT(Tableau3[[#This Row],[Date début ]],"mmm")))</f>
        <v>NOV</v>
      </c>
      <c r="M357" s="369" t="str">
        <f>IF(ISBLANK(Tableau3[[#This Row],[Date début ]]),"",UPPER(TEXT(Tableau3[[#This Row],[Date début ]],"AAAA")))</f>
        <v>2023</v>
      </c>
      <c r="N357" s="369">
        <f>[2]!tblÉvénements[[#This Row],[Date de fin]]</f>
        <v>45260</v>
      </c>
      <c r="O357" s="369" t="str">
        <f>IF(ISBLANK(Tableau3[[#This Row],[Date de fin]]),"",UPPER(TEXT(Tableau3[[#This Row],[Date de fin]],"mmm")))</f>
        <v>NOV</v>
      </c>
      <c r="P357" s="369" t="str">
        <f>IF(ISBLANK(Tableau3[[#This Row],[Date de fin]]),"",UPPER(TEXT(Tableau3[[#This Row],[Date de fin]],"AAAA")))</f>
        <v>2023</v>
      </c>
      <c r="Q357" s="65">
        <f>[2]!tblÉvénements[[#This Row],[Nbr jours]]</f>
        <v>0</v>
      </c>
      <c r="S357" s="49" t="str">
        <f>[2]!tblÉvénements[[#This Row],[Secteur]]</f>
        <v>Musique</v>
      </c>
      <c r="T357" s="49" t="str">
        <f>[2]!tblÉvénements[[#This Row],[Commentaires]]</f>
        <v>Visibilité et invitations</v>
      </c>
    </row>
    <row r="358" spans="2:32" ht="14.5" x14ac:dyDescent="0.3">
      <c r="B358" s="42">
        <f>'2. Termes '!H500</f>
        <v>0</v>
      </c>
      <c r="C358" s="382">
        <f>[2]!tblÉvénements[[#This Row],[Service]]</f>
        <v>0</v>
      </c>
      <c r="D358" s="368" t="str">
        <f>[2]!tblÉvénements[[#This Row],[Nom événement]]</f>
        <v xml:space="preserve">Prix Albert Londres </v>
      </c>
      <c r="E358" s="368">
        <f>[2]!tblÉvénements[[#This Row],[Nom association/Sigle]]</f>
        <v>0</v>
      </c>
      <c r="F358" s="368" t="str">
        <f>[2]!tblÉvénements[[#This Row],[Ville]]</f>
        <v>Vichy</v>
      </c>
      <c r="G358" s="368" t="str">
        <f>[2]!tblÉvénements[[#This Row],[Lieu]]</f>
        <v>Opéra de Vichy</v>
      </c>
      <c r="H358" s="368">
        <f>[2]!tblÉvénements[[#This Row],[Nombre de de participants]]</f>
        <v>0</v>
      </c>
      <c r="I358" s="368">
        <f>[2]!tblÉvénements[[#This Row],[Type]]</f>
        <v>0</v>
      </c>
      <c r="J358" s="368" t="str">
        <f>[2]!tblÉvénements[[#This Row],[Présence ]]</f>
        <v>Présence FO</v>
      </c>
      <c r="K358" s="369">
        <f>[2]!tblÉvénements[[#This Row],[Date de début]]</f>
        <v>45257</v>
      </c>
      <c r="L358" s="369" t="str">
        <f>IF(ISBLANK(Tableau3[[#This Row],[Date début ]]),"",UPPER(TEXT(Tableau3[[#This Row],[Date début ]],"mmm")))</f>
        <v>NOV</v>
      </c>
      <c r="M358" s="369" t="str">
        <f>IF(ISBLANK(Tableau3[[#This Row],[Date début ]]),"",UPPER(TEXT(Tableau3[[#This Row],[Date début ]],"AAAA")))</f>
        <v>2023</v>
      </c>
      <c r="N358" s="369">
        <f>[2]!tblÉvénements[[#This Row],[Date de fin]]</f>
        <v>45257</v>
      </c>
      <c r="O358" s="369" t="str">
        <f>IF(ISBLANK(Tableau3[[#This Row],[Date de fin]]),"",UPPER(TEXT(Tableau3[[#This Row],[Date de fin]],"mmm")))</f>
        <v>NOV</v>
      </c>
      <c r="P358" s="369" t="str">
        <f>IF(ISBLANK(Tableau3[[#This Row],[Date de fin]]),"",UPPER(TEXT(Tableau3[[#This Row],[Date de fin]],"AAAA")))</f>
        <v>2023</v>
      </c>
      <c r="Q358" s="65">
        <f>[2]!tblÉvénements[[#This Row],[Nbr jours]]</f>
        <v>0</v>
      </c>
      <c r="S358" s="49" t="str">
        <f>[2]!tblÉvénements[[#This Row],[Secteur]]</f>
        <v>Presse</v>
      </c>
      <c r="T358" s="49" t="str">
        <f>[2]!tblÉvénements[[#This Row],[Commentaires]]</f>
        <v>visibilité, invitations et prise de parole</v>
      </c>
    </row>
    <row r="359" spans="2:32" ht="29" x14ac:dyDescent="0.3">
      <c r="B359" s="42">
        <f>'2. Termes '!H501</f>
        <v>0</v>
      </c>
      <c r="C359" s="382">
        <f>[2]!tblÉvénements[[#This Row],[Service]]</f>
        <v>0</v>
      </c>
      <c r="D359" s="368" t="str">
        <f>[2]!tblÉvénements[[#This Row],[Nom événement]]</f>
        <v>Colloque Deuil</v>
      </c>
      <c r="E359" s="368">
        <f>[2]!tblÉvénements[[#This Row],[Nom association/Sigle]]</f>
        <v>0</v>
      </c>
      <c r="F359" s="368" t="str">
        <f>[2]!tblÉvénements[[#This Row],[Ville]]</f>
        <v>Paris</v>
      </c>
      <c r="G359" s="368" t="str">
        <f>[2]!tblÉvénements[[#This Row],[Lieu]]</f>
        <v>Maison de l'Amérique Latine</v>
      </c>
      <c r="H359" s="368">
        <f>[2]!tblÉvénements[[#This Row],[Nombre de de participants]]</f>
        <v>0</v>
      </c>
      <c r="I359" s="368">
        <f>[2]!tblÉvénements[[#This Row],[Type]]</f>
        <v>0</v>
      </c>
      <c r="J359" s="368">
        <f>[2]!tblÉvénements[[#This Row],[Présence ]]</f>
        <v>0</v>
      </c>
      <c r="K359" s="369">
        <f>[2]!tblÉvénements[[#This Row],[Date de début]]</f>
        <v>45255</v>
      </c>
      <c r="L359" s="369" t="str">
        <f>IF(ISBLANK(Tableau3[[#This Row],[Date début ]]),"",UPPER(TEXT(Tableau3[[#This Row],[Date début ]],"mmm")))</f>
        <v>NOV</v>
      </c>
      <c r="M359" s="369" t="str">
        <f>IF(ISBLANK(Tableau3[[#This Row],[Date début ]]),"",UPPER(TEXT(Tableau3[[#This Row],[Date début ]],"AAAA")))</f>
        <v>2023</v>
      </c>
      <c r="N359" s="369">
        <f>[2]!tblÉvénements[[#This Row],[Date de fin]]</f>
        <v>45255</v>
      </c>
      <c r="O359" s="369" t="str">
        <f>IF(ISBLANK(Tableau3[[#This Row],[Date de fin]]),"",UPPER(TEXT(Tableau3[[#This Row],[Date de fin]],"mmm")))</f>
        <v>NOV</v>
      </c>
      <c r="P359" s="369" t="str">
        <f>IF(ISBLANK(Tableau3[[#This Row],[Date de fin]]),"",UPPER(TEXT(Tableau3[[#This Row],[Date de fin]],"AAAA")))</f>
        <v>2023</v>
      </c>
      <c r="Q359" s="65">
        <f>[2]!tblÉvénements[[#This Row],[Nbr jours]]</f>
        <v>0</v>
      </c>
      <c r="S359" s="49" t="str">
        <f>[2]!tblÉvénements[[#This Row],[Secteur]]</f>
        <v>Autre</v>
      </c>
      <c r="T359" s="49" t="str">
        <f>[2]!tblÉvénements[[#This Row],[Commentaires]]</f>
        <v xml:space="preserve">Evenement Audiens </v>
      </c>
    </row>
    <row r="360" spans="2:32" ht="29" x14ac:dyDescent="0.3">
      <c r="B360" s="42">
        <f>'2. Termes '!H502</f>
        <v>0</v>
      </c>
      <c r="C360" s="382" t="str">
        <f>[2]!tblÉvénements[[#This Row],[Service]]</f>
        <v>ACTION_SOCIALE</v>
      </c>
      <c r="D360" s="368" t="str">
        <f>[2]!tblÉvénements[[#This Row],[Nom événement]]</f>
        <v>Les Femmes s'en mêlent</v>
      </c>
      <c r="E360" s="368">
        <f>[2]!tblÉvénements[[#This Row],[Nom association/Sigle]]</f>
        <v>0</v>
      </c>
      <c r="F360" s="368" t="str">
        <f>[2]!tblÉvénements[[#This Row],[Ville]]</f>
        <v xml:space="preserve">Paris </v>
      </c>
      <c r="G360" s="368" t="str">
        <f>[2]!tblÉvénements[[#This Row],[Lieu]]</f>
        <v>Point Ephémère</v>
      </c>
      <c r="H360" s="368">
        <f>[2]!tblÉvénements[[#This Row],[Nombre de de participants]]</f>
        <v>0</v>
      </c>
      <c r="I360" s="368">
        <f>[2]!tblÉvénements[[#This Row],[Type]]</f>
        <v>0</v>
      </c>
      <c r="J360" s="368" t="str">
        <f>[2]!tblÉvénements[[#This Row],[Présence ]]</f>
        <v>Sarah Minski et Nadia Bouvart</v>
      </c>
      <c r="K360" s="369">
        <f>[2]!tblÉvénements[[#This Row],[Date de début]]</f>
        <v>45253</v>
      </c>
      <c r="L360" s="369" t="str">
        <f>IF(ISBLANK(Tableau3[[#This Row],[Date début ]]),"",UPPER(TEXT(Tableau3[[#This Row],[Date début ]],"mmm")))</f>
        <v>NOV</v>
      </c>
      <c r="M360" s="369" t="str">
        <f>IF(ISBLANK(Tableau3[[#This Row],[Date début ]]),"",UPPER(TEXT(Tableau3[[#This Row],[Date début ]],"AAAA")))</f>
        <v>2023</v>
      </c>
      <c r="N360" s="369">
        <f>[2]!tblÉvénements[[#This Row],[Date de fin]]</f>
        <v>45268</v>
      </c>
      <c r="O360" s="369" t="str">
        <f>IF(ISBLANK(Tableau3[[#This Row],[Date de fin]]),"",UPPER(TEXT(Tableau3[[#This Row],[Date de fin]],"mmm")))</f>
        <v>DÉC</v>
      </c>
      <c r="P360" s="369" t="str">
        <f>IF(ISBLANK(Tableau3[[#This Row],[Date de fin]]),"",UPPER(TEXT(Tableau3[[#This Row],[Date de fin]],"AAAA")))</f>
        <v>2023</v>
      </c>
      <c r="Q360" s="65">
        <f>[2]!tblÉvénements[[#This Row],[Nbr jours]]</f>
        <v>15</v>
      </c>
      <c r="S360" s="49" t="str">
        <f>[2]!tblÉvénements[[#This Row],[Secteur]]</f>
        <v xml:space="preserve">Musique </v>
      </c>
      <c r="T360" s="49" t="str">
        <f>[2]!tblÉvénements[[#This Row],[Commentaires]]</f>
        <v>Visibilité, présence et prise de parole</v>
      </c>
    </row>
    <row r="361" spans="2:32" ht="14.5" x14ac:dyDescent="0.3">
      <c r="B361" s="42">
        <f>'2. Termes '!H503</f>
        <v>0</v>
      </c>
      <c r="C361" s="382">
        <f>[2]!tblÉvénements[[#This Row],[Service]]</f>
        <v>0</v>
      </c>
      <c r="D361" s="368" t="str">
        <f>[2]!tblÉvénements[[#This Row],[Nom événement]]</f>
        <v>LUX DAMIER</v>
      </c>
      <c r="E361" s="368">
        <f>[2]!tblÉvénements[[#This Row],[Nom association/Sigle]]</f>
        <v>0</v>
      </c>
      <c r="F361" s="368" t="str">
        <f>[2]!tblÉvénements[[#This Row],[Ville]]</f>
        <v>Clermont Ferrand</v>
      </c>
      <c r="G361" s="368">
        <f>[2]!tblÉvénements[[#This Row],[Lieu]]</f>
        <v>0</v>
      </c>
      <c r="H361" s="368">
        <f>[2]!tblÉvénements[[#This Row],[Nombre de de participants]]</f>
        <v>0</v>
      </c>
      <c r="I361" s="368">
        <f>[2]!tblÉvénements[[#This Row],[Type]]</f>
        <v>0</v>
      </c>
      <c r="J361" s="368" t="str">
        <f>[2]!tblÉvénements[[#This Row],[Présence ]]</f>
        <v>Pascal Parsat</v>
      </c>
      <c r="K361" s="369">
        <f>[2]!tblÉvénements[[#This Row],[Date de début]]</f>
        <v>45253</v>
      </c>
      <c r="L361" s="369" t="str">
        <f>IF(ISBLANK(Tableau3[[#This Row],[Date début ]]),"",UPPER(TEXT(Tableau3[[#This Row],[Date début ]],"mmm")))</f>
        <v>NOV</v>
      </c>
      <c r="M361" s="369" t="str">
        <f>IF(ISBLANK(Tableau3[[#This Row],[Date début ]]),"",UPPER(TEXT(Tableau3[[#This Row],[Date début ]],"AAAA")))</f>
        <v>2023</v>
      </c>
      <c r="N361" s="369">
        <f>[2]!tblÉvénements[[#This Row],[Date de fin]]</f>
        <v>45253</v>
      </c>
      <c r="O361" s="369" t="str">
        <f>IF(ISBLANK(Tableau3[[#This Row],[Date de fin]]),"",UPPER(TEXT(Tableau3[[#This Row],[Date de fin]],"mmm")))</f>
        <v>NOV</v>
      </c>
      <c r="P361" s="369" t="str">
        <f>IF(ISBLANK(Tableau3[[#This Row],[Date de fin]]),"",UPPER(TEXT(Tableau3[[#This Row],[Date de fin]],"AAAA")))</f>
        <v>2023</v>
      </c>
      <c r="Q361" s="65">
        <f>[2]!tblÉvénements[[#This Row],[Nbr jours]]</f>
        <v>0</v>
      </c>
      <c r="R361" s="45"/>
      <c r="S361" s="13">
        <f>[2]!tblÉvénements[[#This Row],[Secteur]]</f>
        <v>0</v>
      </c>
      <c r="T361" s="13" t="str">
        <f>[2]!tblÉvénements[[#This Row],[Commentaires]]</f>
        <v>Prise de parole</v>
      </c>
      <c r="U361" s="377"/>
      <c r="V361" s="377"/>
      <c r="W361" s="377"/>
      <c r="X361" s="377"/>
      <c r="Y361" s="378"/>
      <c r="Z361" s="378"/>
      <c r="AA361" s="378"/>
      <c r="AB361" s="378"/>
      <c r="AC361" s="378"/>
      <c r="AD361" s="378"/>
      <c r="AE361" s="378"/>
      <c r="AF361" s="378"/>
    </row>
    <row r="362" spans="2:32" ht="43.5" x14ac:dyDescent="0.3">
      <c r="B362" s="42">
        <f>'2. Termes '!H504</f>
        <v>0</v>
      </c>
      <c r="C362" s="382">
        <f>[2]!tblÉvénements[[#This Row],[Service]]</f>
        <v>0</v>
      </c>
      <c r="D362" s="368" t="str">
        <f>[2]!tblÉvénements[[#This Row],[Nom événement]]</f>
        <v>RAF - Rencontre Animation Forum</v>
      </c>
      <c r="E362" s="368">
        <f>[2]!tblÉvénements[[#This Row],[Nom association/Sigle]]</f>
        <v>0</v>
      </c>
      <c r="F362" s="368" t="str">
        <f>[2]!tblÉvénements[[#This Row],[Ville]]</f>
        <v>Angoulême</v>
      </c>
      <c r="G362" s="368" t="str">
        <f>[2]!tblÉvénements[[#This Row],[Lieu]]</f>
        <v>Espace Franquin</v>
      </c>
      <c r="H362" s="368">
        <f>[2]!tblÉvénements[[#This Row],[Nombre de de participants]]</f>
        <v>0</v>
      </c>
      <c r="I362" s="368">
        <f>[2]!tblÉvénements[[#This Row],[Type]]</f>
        <v>0</v>
      </c>
      <c r="J362" s="368" t="str">
        <f>[2]!tblÉvénements[[#This Row],[Présence ]]</f>
        <v>Philippe Degardin + Sebastien R + Carine B</v>
      </c>
      <c r="K362" s="369">
        <f>[2]!tblÉvénements[[#This Row],[Date de début]]</f>
        <v>45253</v>
      </c>
      <c r="L362" s="369" t="str">
        <f>IF(ISBLANK(Tableau3[[#This Row],[Date début ]]),"",UPPER(TEXT(Tableau3[[#This Row],[Date début ]],"mmm")))</f>
        <v>NOV</v>
      </c>
      <c r="M362" s="369" t="str">
        <f>IF(ISBLANK(Tableau3[[#This Row],[Date début ]]),"",UPPER(TEXT(Tableau3[[#This Row],[Date début ]],"AAAA")))</f>
        <v>2023</v>
      </c>
      <c r="N362" s="369">
        <f>[2]!tblÉvénements[[#This Row],[Date de fin]]</f>
        <v>45254</v>
      </c>
      <c r="O362" s="369" t="str">
        <f>IF(ISBLANK(Tableau3[[#This Row],[Date de fin]]),"",UPPER(TEXT(Tableau3[[#This Row],[Date de fin]],"mmm")))</f>
        <v>NOV</v>
      </c>
      <c r="P362" s="369" t="str">
        <f>IF(ISBLANK(Tableau3[[#This Row],[Date de fin]]),"",UPPER(TEXT(Tableau3[[#This Row],[Date de fin]],"AAAA")))</f>
        <v>2023</v>
      </c>
      <c r="Q362" s="65">
        <f>[2]!tblÉvénements[[#This Row],[Nbr jours]]</f>
        <v>1</v>
      </c>
      <c r="R362" s="45"/>
      <c r="S362" s="13" t="str">
        <f>[2]!tblÉvénements[[#This Row],[Secteur]]</f>
        <v>Audiovisuel</v>
      </c>
      <c r="T362" s="13" t="str">
        <f>[2]!tblÉvénements[[#This Row],[Commentaires]]</f>
        <v>Visibilité et prises de parole</v>
      </c>
      <c r="U362" s="377"/>
      <c r="V362" s="377"/>
      <c r="W362" s="377"/>
      <c r="X362" s="377"/>
      <c r="Y362" s="378"/>
      <c r="Z362" s="378"/>
      <c r="AA362" s="378"/>
      <c r="AB362" s="378"/>
      <c r="AC362" s="378"/>
      <c r="AD362" s="378"/>
      <c r="AE362" s="378"/>
      <c r="AF362" s="378"/>
    </row>
    <row r="363" spans="2:32" ht="43.5" x14ac:dyDescent="0.3">
      <c r="B363" s="42">
        <f>'2. Termes '!H505</f>
        <v>0</v>
      </c>
      <c r="C363" s="382">
        <f>[2]!tblÉvénements[[#This Row],[Service]]</f>
        <v>0</v>
      </c>
      <c r="D363" s="368" t="str">
        <f>[2]!tblÉvénements[[#This Row],[Nom événement]]</f>
        <v>RAF - Rencontre Animation Forum</v>
      </c>
      <c r="E363" s="368">
        <f>[2]!tblÉvénements[[#This Row],[Nom association/Sigle]]</f>
        <v>0</v>
      </c>
      <c r="F363" s="368" t="str">
        <f>[2]!tblÉvénements[[#This Row],[Ville]]</f>
        <v>Angoulême</v>
      </c>
      <c r="G363" s="368" t="str">
        <f>[2]!tblÉvénements[[#This Row],[Lieu]]</f>
        <v>Espace Franquin</v>
      </c>
      <c r="H363" s="368">
        <f>[2]!tblÉvénements[[#This Row],[Nombre de de participants]]</f>
        <v>0</v>
      </c>
      <c r="I363" s="368">
        <f>[2]!tblÉvénements[[#This Row],[Type]]</f>
        <v>0</v>
      </c>
      <c r="J363" s="368" t="str">
        <f>[2]!tblÉvénements[[#This Row],[Présence ]]</f>
        <v>Philippe Degardin + Sebastien R + Carine B</v>
      </c>
      <c r="K363" s="369">
        <f>[2]!tblÉvénements[[#This Row],[Date de début]]</f>
        <v>45252</v>
      </c>
      <c r="L363" s="369" t="str">
        <f>IF(ISBLANK(Tableau3[[#This Row],[Date début ]]),"",UPPER(TEXT(Tableau3[[#This Row],[Date début ]],"mmm")))</f>
        <v>NOV</v>
      </c>
      <c r="M363" s="369" t="str">
        <f>IF(ISBLANK(Tableau3[[#This Row],[Date début ]]),"",UPPER(TEXT(Tableau3[[#This Row],[Date début ]],"AAAA")))</f>
        <v>2023</v>
      </c>
      <c r="N363" s="369">
        <f>[2]!tblÉvénements[[#This Row],[Date de fin]]</f>
        <v>45254</v>
      </c>
      <c r="O363" s="369" t="str">
        <f>IF(ISBLANK(Tableau3[[#This Row],[Date de fin]]),"",UPPER(TEXT(Tableau3[[#This Row],[Date de fin]],"mmm")))</f>
        <v>NOV</v>
      </c>
      <c r="P363" s="369" t="str">
        <f>IF(ISBLANK(Tableau3[[#This Row],[Date de fin]]),"",UPPER(TEXT(Tableau3[[#This Row],[Date de fin]],"AAAA")))</f>
        <v>2023</v>
      </c>
      <c r="Q363" s="65">
        <f>[2]!tblÉvénements[[#This Row],[Nbr jours]]</f>
        <v>2</v>
      </c>
      <c r="S363" s="49" t="str">
        <f>[2]!tblÉvénements[[#This Row],[Secteur]]</f>
        <v>Audiovisuel</v>
      </c>
      <c r="T363" s="49" t="str">
        <f>[2]!tblÉvénements[[#This Row],[Commentaires]]</f>
        <v>Visibilité et prises de parole</v>
      </c>
    </row>
    <row r="364" spans="2:32" ht="87" x14ac:dyDescent="0.3">
      <c r="B364" s="42">
        <f>'2. Termes '!H506</f>
        <v>0</v>
      </c>
      <c r="C364" s="382">
        <f>[2]!tblÉvénements[[#This Row],[Service]]</f>
        <v>0</v>
      </c>
      <c r="D364" s="368" t="str">
        <f>[2]!tblÉvénements[[#This Row],[Nom événement]]</f>
        <v>SATIS</v>
      </c>
      <c r="E364" s="368">
        <f>[2]!tblÉvénements[[#This Row],[Nom association/Sigle]]</f>
        <v>0</v>
      </c>
      <c r="F364" s="368" t="str">
        <f>[2]!tblÉvénements[[#This Row],[Ville]]</f>
        <v>Paris</v>
      </c>
      <c r="G364" s="368" t="str">
        <f>[2]!tblÉvénements[[#This Row],[Lieu]]</f>
        <v>Docks - Saint Denis</v>
      </c>
      <c r="H364" s="368">
        <f>[2]!tblÉvénements[[#This Row],[Nombre de de participants]]</f>
        <v>0</v>
      </c>
      <c r="I364" s="368">
        <f>[2]!tblÉvénements[[#This Row],[Type]]</f>
        <v>0</v>
      </c>
      <c r="J364" s="368" t="str">
        <f>[2]!tblÉvénements[[#This Row],[Présence ]]</f>
        <v>DDC : Delphine et John / PSI : Stéphanie Langny / Cellule : Angélique Touenti / FDP : Nabila</v>
      </c>
      <c r="K364" s="369">
        <f>[2]!tblÉvénements[[#This Row],[Date de début]]</f>
        <v>45245</v>
      </c>
      <c r="L364" s="369" t="str">
        <f>IF(ISBLANK(Tableau3[[#This Row],[Date début ]]),"",UPPER(TEXT(Tableau3[[#This Row],[Date début ]],"mmm")))</f>
        <v>NOV</v>
      </c>
      <c r="M364" s="369" t="str">
        <f>IF(ISBLANK(Tableau3[[#This Row],[Date début ]]),"",UPPER(TEXT(Tableau3[[#This Row],[Date début ]],"AAAA")))</f>
        <v>2023</v>
      </c>
      <c r="N364" s="369">
        <f>[2]!tblÉvénements[[#This Row],[Date de fin]]</f>
        <v>45246</v>
      </c>
      <c r="O364" s="369" t="str">
        <f>IF(ISBLANK(Tableau3[[#This Row],[Date de fin]]),"",UPPER(TEXT(Tableau3[[#This Row],[Date de fin]],"mmm")))</f>
        <v>NOV</v>
      </c>
      <c r="P364" s="369" t="str">
        <f>IF(ISBLANK(Tableau3[[#This Row],[Date de fin]]),"",UPPER(TEXT(Tableau3[[#This Row],[Date de fin]],"AAAA")))</f>
        <v>2023</v>
      </c>
      <c r="Q364" s="65">
        <f>[2]!tblÉvénements[[#This Row],[Nbr jours]]</f>
        <v>1</v>
      </c>
      <c r="S364" s="49">
        <f>[2]!tblÉvénements[[#This Row],[Secteur]]</f>
        <v>0</v>
      </c>
      <c r="T364" s="49" t="str">
        <f>[2]!tblÉvénements[[#This Row],[Commentaires]]</f>
        <v>visibilté et stand</v>
      </c>
    </row>
    <row r="365" spans="2:32" ht="14.5" x14ac:dyDescent="0.3">
      <c r="B365" s="42">
        <f>'2. Termes '!H507</f>
        <v>0</v>
      </c>
      <c r="C365" s="382">
        <f>[2]!tblÉvénements[[#This Row],[Service]]</f>
        <v>0</v>
      </c>
      <c r="D365" s="368" t="str">
        <f>[2]!tblÉvénements[[#This Row],[Nom événement]]</f>
        <v>Congrés CFTC</v>
      </c>
      <c r="E365" s="368">
        <f>[2]!tblÉvénements[[#This Row],[Nom association/Sigle]]</f>
        <v>0</v>
      </c>
      <c r="F365" s="368" t="str">
        <f>[2]!tblÉvénements[[#This Row],[Ville]]</f>
        <v>Rennes</v>
      </c>
      <c r="G365" s="368">
        <f>[2]!tblÉvénements[[#This Row],[Lieu]]</f>
        <v>0</v>
      </c>
      <c r="H365" s="368">
        <f>[2]!tblÉvénements[[#This Row],[Nombre de de participants]]</f>
        <v>0</v>
      </c>
      <c r="I365" s="368">
        <f>[2]!tblÉvénements[[#This Row],[Type]]</f>
        <v>0</v>
      </c>
      <c r="J365" s="368">
        <f>[2]!tblÉvénements[[#This Row],[Présence ]]</f>
        <v>0</v>
      </c>
      <c r="K365" s="369">
        <f>[2]!tblÉvénements[[#This Row],[Date de début]]</f>
        <v>45244</v>
      </c>
      <c r="L365" s="369" t="str">
        <f>IF(ISBLANK(Tableau3[[#This Row],[Date début ]]),"",UPPER(TEXT(Tableau3[[#This Row],[Date début ]],"mmm")))</f>
        <v>NOV</v>
      </c>
      <c r="M365" s="369" t="str">
        <f>IF(ISBLANK(Tableau3[[#This Row],[Date début ]]),"",UPPER(TEXT(Tableau3[[#This Row],[Date début ]],"AAAA")))</f>
        <v>2023</v>
      </c>
      <c r="N365" s="369">
        <f>[2]!tblÉvénements[[#This Row],[Date de fin]]</f>
        <v>45247</v>
      </c>
      <c r="O365" s="369" t="str">
        <f>IF(ISBLANK(Tableau3[[#This Row],[Date de fin]]),"",UPPER(TEXT(Tableau3[[#This Row],[Date de fin]],"mmm")))</f>
        <v>NOV</v>
      </c>
      <c r="P365" s="369" t="str">
        <f>IF(ISBLANK(Tableau3[[#This Row],[Date de fin]]),"",UPPER(TEXT(Tableau3[[#This Row],[Date de fin]],"AAAA")))</f>
        <v>2023</v>
      </c>
      <c r="Q365" s="65">
        <f>[2]!tblÉvénements[[#This Row],[Nbr jours]]</f>
        <v>3</v>
      </c>
      <c r="S365" s="49">
        <f>[2]!tblÉvénements[[#This Row],[Secteur]]</f>
        <v>0</v>
      </c>
      <c r="T365" s="49">
        <f>[2]!tblÉvénements[[#This Row],[Commentaires]]</f>
        <v>0</v>
      </c>
    </row>
    <row r="366" spans="2:32" ht="14.5" x14ac:dyDescent="0.3">
      <c r="B366" s="42">
        <f>'2. Termes '!H508</f>
        <v>0</v>
      </c>
      <c r="C366" s="382">
        <f>[2]!tblÉvénements[[#This Row],[Service]]</f>
        <v>0</v>
      </c>
      <c r="D366" s="368" t="str">
        <f>[2]!tblÉvénements[[#This Row],[Nom événement]]</f>
        <v>Congrés Filpac</v>
      </c>
      <c r="E366" s="368">
        <f>[2]!tblÉvénements[[#This Row],[Nom association/Sigle]]</f>
        <v>0</v>
      </c>
      <c r="F366" s="368" t="str">
        <f>[2]!tblÉvénements[[#This Row],[Ville]]</f>
        <v>Marseille</v>
      </c>
      <c r="G366" s="368">
        <f>[2]!tblÉvénements[[#This Row],[Lieu]]</f>
        <v>0</v>
      </c>
      <c r="H366" s="368">
        <f>[2]!tblÉvénements[[#This Row],[Nombre de de participants]]</f>
        <v>0</v>
      </c>
      <c r="I366" s="368">
        <f>[2]!tblÉvénements[[#This Row],[Type]]</f>
        <v>0</v>
      </c>
      <c r="J366" s="368">
        <f>[2]!tblÉvénements[[#This Row],[Présence ]]</f>
        <v>0</v>
      </c>
      <c r="K366" s="369">
        <f>[2]!tblÉvénements[[#This Row],[Date de début]]</f>
        <v>45243</v>
      </c>
      <c r="L366" s="369" t="str">
        <f>IF(ISBLANK(Tableau3[[#This Row],[Date début ]]),"",UPPER(TEXT(Tableau3[[#This Row],[Date début ]],"mmm")))</f>
        <v>NOV</v>
      </c>
      <c r="M366" s="369" t="str">
        <f>IF(ISBLANK(Tableau3[[#This Row],[Date début ]]),"",UPPER(TEXT(Tableau3[[#This Row],[Date début ]],"AAAA")))</f>
        <v>2023</v>
      </c>
      <c r="N366" s="369">
        <f>[2]!tblÉvénements[[#This Row],[Date de fin]]</f>
        <v>45247</v>
      </c>
      <c r="O366" s="369" t="str">
        <f>IF(ISBLANK(Tableau3[[#This Row],[Date de fin]]),"",UPPER(TEXT(Tableau3[[#This Row],[Date de fin]],"mmm")))</f>
        <v>NOV</v>
      </c>
      <c r="P366" s="369" t="str">
        <f>IF(ISBLANK(Tableau3[[#This Row],[Date de fin]]),"",UPPER(TEXT(Tableau3[[#This Row],[Date de fin]],"AAAA")))</f>
        <v>2023</v>
      </c>
      <c r="Q366" s="65">
        <f>[2]!tblÉvénements[[#This Row],[Nbr jours]]</f>
        <v>4</v>
      </c>
      <c r="S366" s="49" t="str">
        <f>[2]!tblÉvénements[[#This Row],[Secteur]]</f>
        <v>Presse</v>
      </c>
      <c r="T366" s="49">
        <f>[2]!tblÉvénements[[#This Row],[Commentaires]]</f>
        <v>0</v>
      </c>
    </row>
    <row r="367" spans="2:32" ht="29" x14ac:dyDescent="0.3">
      <c r="B367" s="42">
        <f>'2. Termes '!H509</f>
        <v>0</v>
      </c>
      <c r="C367" s="382">
        <f>[2]!tblÉvénements[[#This Row],[Service]]</f>
        <v>0</v>
      </c>
      <c r="D367" s="368" t="str">
        <f>[2]!tblÉvénements[[#This Row],[Nom événement]]</f>
        <v>1ere édition "Les 24 de Libé"</v>
      </c>
      <c r="E367" s="368">
        <f>[2]!tblÉvénements[[#This Row],[Nom association/Sigle]]</f>
        <v>0</v>
      </c>
      <c r="F367" s="368" t="str">
        <f>[2]!tblÉvénements[[#This Row],[Ville]]</f>
        <v>Paris</v>
      </c>
      <c r="G367" s="368" t="str">
        <f>[2]!tblÉvénements[[#This Row],[Lieu]]</f>
        <v>Cité de la Muisuqe - Philharmonie</v>
      </c>
      <c r="H367" s="368">
        <f>[2]!tblÉvénements[[#This Row],[Nombre de de participants]]</f>
        <v>0</v>
      </c>
      <c r="I367" s="368">
        <f>[2]!tblÉvénements[[#This Row],[Type]]</f>
        <v>0</v>
      </c>
      <c r="J367" s="368" t="str">
        <f>[2]!tblÉvénements[[#This Row],[Présence ]]</f>
        <v>Isabelle T + FO + NT</v>
      </c>
      <c r="K367" s="369">
        <f>[2]!tblÉvénements[[#This Row],[Date de début]]</f>
        <v>45241</v>
      </c>
      <c r="L367" s="369" t="str">
        <f>IF(ISBLANK(Tableau3[[#This Row],[Date début ]]),"",UPPER(TEXT(Tableau3[[#This Row],[Date début ]],"mmm")))</f>
        <v>NOV</v>
      </c>
      <c r="M367" s="369" t="str">
        <f>IF(ISBLANK(Tableau3[[#This Row],[Date début ]]),"",UPPER(TEXT(Tableau3[[#This Row],[Date début ]],"AAAA")))</f>
        <v>2023</v>
      </c>
      <c r="N367" s="369">
        <f>[2]!tblÉvénements[[#This Row],[Date de fin]]</f>
        <v>45241</v>
      </c>
      <c r="O367" s="369" t="str">
        <f>IF(ISBLANK(Tableau3[[#This Row],[Date de fin]]),"",UPPER(TEXT(Tableau3[[#This Row],[Date de fin]],"mmm")))</f>
        <v>NOV</v>
      </c>
      <c r="P367" s="369" t="str">
        <f>IF(ISBLANK(Tableau3[[#This Row],[Date de fin]]),"",UPPER(TEXT(Tableau3[[#This Row],[Date de fin]],"AAAA")))</f>
        <v>2023</v>
      </c>
      <c r="Q367" s="65">
        <f>[2]!tblÉvénements[[#This Row],[Nbr jours]]</f>
        <v>0</v>
      </c>
      <c r="S367" s="49" t="str">
        <f>[2]!tblÉvénements[[#This Row],[Secteur]]</f>
        <v>Presse</v>
      </c>
      <c r="T367" s="49" t="str">
        <f>[2]!tblÉvénements[[#This Row],[Commentaires]]</f>
        <v>Visibilité présence et prise de parole</v>
      </c>
    </row>
    <row r="368" spans="2:32" ht="14.5" x14ac:dyDescent="0.3">
      <c r="B368" s="42">
        <f>'2. Termes '!H510</f>
        <v>0</v>
      </c>
      <c r="C368" s="382">
        <f>[2]!tblÉvénements[[#This Row],[Service]]</f>
        <v>0</v>
      </c>
      <c r="D368" s="368" t="str">
        <f>[2]!tblÉvénements[[#This Row],[Nom événement]]</f>
        <v>35e édition du Festival du film de Sarlat</v>
      </c>
      <c r="E368" s="368">
        <f>[2]!tblÉvénements[[#This Row],[Nom association/Sigle]]</f>
        <v>0</v>
      </c>
      <c r="F368" s="368" t="str">
        <f>[2]!tblÉvénements[[#This Row],[Ville]]</f>
        <v>Sarlat</v>
      </c>
      <c r="G368" s="368">
        <f>[2]!tblÉvénements[[#This Row],[Lieu]]</f>
        <v>0</v>
      </c>
      <c r="H368" s="368">
        <f>[2]!tblÉvénements[[#This Row],[Nombre de de participants]]</f>
        <v>0</v>
      </c>
      <c r="I368" s="368">
        <f>[2]!tblÉvénements[[#This Row],[Type]]</f>
        <v>0</v>
      </c>
      <c r="J368" s="368" t="str">
        <f>[2]!tblÉvénements[[#This Row],[Présence ]]</f>
        <v>Alexandra Baude</v>
      </c>
      <c r="K368" s="369">
        <f>[2]!tblÉvénements[[#This Row],[Date de début]]</f>
        <v>45240</v>
      </c>
      <c r="L368" s="369" t="str">
        <f>IF(ISBLANK(Tableau3[[#This Row],[Date début ]]),"",UPPER(TEXT(Tableau3[[#This Row],[Date début ]],"mmm")))</f>
        <v>NOV</v>
      </c>
      <c r="M368" s="369" t="str">
        <f>IF(ISBLANK(Tableau3[[#This Row],[Date début ]]),"",UPPER(TEXT(Tableau3[[#This Row],[Date début ]],"AAAA")))</f>
        <v>2023</v>
      </c>
      <c r="N368" s="369">
        <f>[2]!tblÉvénements[[#This Row],[Date de fin]]</f>
        <v>45241</v>
      </c>
      <c r="O368" s="369" t="str">
        <f>IF(ISBLANK(Tableau3[[#This Row],[Date de fin]]),"",UPPER(TEXT(Tableau3[[#This Row],[Date de fin]],"mmm")))</f>
        <v>NOV</v>
      </c>
      <c r="P368" s="369" t="str">
        <f>IF(ISBLANK(Tableau3[[#This Row],[Date de fin]]),"",UPPER(TEXT(Tableau3[[#This Row],[Date de fin]],"AAAA")))</f>
        <v>2023</v>
      </c>
      <c r="Q368" s="65">
        <f>[2]!tblÉvénements[[#This Row],[Nbr jours]]</f>
        <v>1</v>
      </c>
      <c r="S368" s="49" t="str">
        <f>[2]!tblÉvénements[[#This Row],[Secteur]]</f>
        <v>Audiovisuel</v>
      </c>
      <c r="T368" s="49" t="str">
        <f>[2]!tblÉvénements[[#This Row],[Commentaires]]</f>
        <v>Visibilité</v>
      </c>
    </row>
    <row r="369" spans="2:32" ht="14.5" x14ac:dyDescent="0.3">
      <c r="B369" s="42">
        <f>'2. Termes '!H511</f>
        <v>0</v>
      </c>
      <c r="C369" s="382" t="str">
        <f>[2]!tblÉvénements[[#This Row],[Service]]</f>
        <v>ACTION_SOCIALE</v>
      </c>
      <c r="D369" s="368" t="str">
        <f>[2]!tblÉvénements[[#This Row],[Nom événement]]</f>
        <v>Festival Les rendez-vous soniques</v>
      </c>
      <c r="E369" s="368">
        <f>[2]!tblÉvénements[[#This Row],[Nom association/Sigle]]</f>
        <v>0</v>
      </c>
      <c r="F369" s="368" t="str">
        <f>[2]!tblÉvénements[[#This Row],[Ville]]</f>
        <v>St Lô</v>
      </c>
      <c r="G369" s="368">
        <f>[2]!tblÉvénements[[#This Row],[Lieu]]</f>
        <v>0</v>
      </c>
      <c r="H369" s="368">
        <f>[2]!tblÉvénements[[#This Row],[Nombre de de participants]]</f>
        <v>0</v>
      </c>
      <c r="I369" s="368">
        <f>[2]!tblÉvénements[[#This Row],[Type]]</f>
        <v>0</v>
      </c>
      <c r="J369" s="368" t="str">
        <f>[2]!tblÉvénements[[#This Row],[Présence ]]</f>
        <v>Sarah Minski</v>
      </c>
      <c r="K369" s="369">
        <f>[2]!tblÉvénements[[#This Row],[Date de début]]</f>
        <v>45240</v>
      </c>
      <c r="L369" s="369" t="str">
        <f>IF(ISBLANK(Tableau3[[#This Row],[Date début ]]),"",UPPER(TEXT(Tableau3[[#This Row],[Date début ]],"mmm")))</f>
        <v>NOV</v>
      </c>
      <c r="M369" s="369" t="str">
        <f>IF(ISBLANK(Tableau3[[#This Row],[Date début ]]),"",UPPER(TEXT(Tableau3[[#This Row],[Date début ]],"AAAA")))</f>
        <v>2023</v>
      </c>
      <c r="N369" s="369">
        <f>[2]!tblÉvénements[[#This Row],[Date de fin]]</f>
        <v>45240</v>
      </c>
      <c r="O369" s="369" t="str">
        <f>IF(ISBLANK(Tableau3[[#This Row],[Date de fin]]),"",UPPER(TEXT(Tableau3[[#This Row],[Date de fin]],"mmm")))</f>
        <v>NOV</v>
      </c>
      <c r="P369" s="369" t="str">
        <f>IF(ISBLANK(Tableau3[[#This Row],[Date de fin]]),"",UPPER(TEXT(Tableau3[[#This Row],[Date de fin]],"AAAA")))</f>
        <v>2023</v>
      </c>
      <c r="Q369" s="65">
        <f>[2]!tblÉvénements[[#This Row],[Nbr jours]]</f>
        <v>0</v>
      </c>
      <c r="R369" s="45"/>
      <c r="S369" s="13" t="str">
        <f>[2]!tblÉvénements[[#This Row],[Secteur]]</f>
        <v>Musique</v>
      </c>
      <c r="T369" s="13" t="str">
        <f>[2]!tblÉvénements[[#This Row],[Commentaires]]</f>
        <v>Prise de parole</v>
      </c>
      <c r="U369" s="377"/>
      <c r="V369" s="377"/>
      <c r="W369" s="377"/>
      <c r="X369" s="377"/>
      <c r="Y369" s="378"/>
      <c r="Z369" s="378"/>
      <c r="AA369" s="378"/>
      <c r="AB369" s="378"/>
      <c r="AC369" s="378"/>
      <c r="AD369" s="378"/>
      <c r="AE369" s="378"/>
      <c r="AF369" s="378"/>
    </row>
    <row r="370" spans="2:32" ht="43.5" x14ac:dyDescent="0.3">
      <c r="B370" s="42">
        <f>'2. Termes '!H512</f>
        <v>0</v>
      </c>
      <c r="C370" s="382">
        <f>[2]!tblÉvénements[[#This Row],[Service]]</f>
        <v>0</v>
      </c>
      <c r="D370" s="368" t="str">
        <f>[2]!tblÉvénements[[#This Row],[Nom événement]]</f>
        <v>Festival regards Croisés</v>
      </c>
      <c r="E370" s="368">
        <f>[2]!tblÉvénements[[#This Row],[Nom association/Sigle]]</f>
        <v>0</v>
      </c>
      <c r="F370" s="368" t="str">
        <f>[2]!tblÉvénements[[#This Row],[Ville]]</f>
        <v>St Malo</v>
      </c>
      <c r="G370" s="368">
        <f>[2]!tblÉvénements[[#This Row],[Lieu]]</f>
        <v>0</v>
      </c>
      <c r="H370" s="368">
        <f>[2]!tblÉvénements[[#This Row],[Nombre de de participants]]</f>
        <v>0</v>
      </c>
      <c r="I370" s="368">
        <f>[2]!tblÉvénements[[#This Row],[Type]]</f>
        <v>0</v>
      </c>
      <c r="J370" s="368" t="str">
        <f>[2]!tblÉvénements[[#This Row],[Présence ]]</f>
        <v>Madeleine Porquet Emma Quirat</v>
      </c>
      <c r="K370" s="369">
        <f>[2]!tblÉvénements[[#This Row],[Date de début]]</f>
        <v>45240</v>
      </c>
      <c r="L370" s="369" t="str">
        <f>IF(ISBLANK(Tableau3[[#This Row],[Date début ]]),"",UPPER(TEXT(Tableau3[[#This Row],[Date début ]],"mmm")))</f>
        <v>NOV</v>
      </c>
      <c r="M370" s="369" t="str">
        <f>IF(ISBLANK(Tableau3[[#This Row],[Date début ]]),"",UPPER(TEXT(Tableau3[[#This Row],[Date début ]],"AAAA")))</f>
        <v>2023</v>
      </c>
      <c r="N370" s="369">
        <f>[2]!tblÉvénements[[#This Row],[Date de fin]]</f>
        <v>45240</v>
      </c>
      <c r="O370" s="369" t="str">
        <f>IF(ISBLANK(Tableau3[[#This Row],[Date de fin]]),"",UPPER(TEXT(Tableau3[[#This Row],[Date de fin]],"mmm")))</f>
        <v>NOV</v>
      </c>
      <c r="P370" s="369" t="str">
        <f>IF(ISBLANK(Tableau3[[#This Row],[Date de fin]]),"",UPPER(TEXT(Tableau3[[#This Row],[Date de fin]],"AAAA")))</f>
        <v>2023</v>
      </c>
      <c r="Q370" s="65">
        <f>[2]!tblÉvénements[[#This Row],[Nbr jours]]</f>
        <v>0</v>
      </c>
      <c r="S370" s="49" t="str">
        <f>[2]!tblÉvénements[[#This Row],[Secteur]]</f>
        <v>Audiovisuel</v>
      </c>
      <c r="T370" s="49">
        <f>[2]!tblÉvénements[[#This Row],[Commentaires]]</f>
        <v>0</v>
      </c>
    </row>
    <row r="371" spans="2:32" ht="43.5" x14ac:dyDescent="0.3">
      <c r="B371" s="42">
        <f>'2. Termes '!H513</f>
        <v>0</v>
      </c>
      <c r="C371" s="382">
        <f>[2]!tblÉvénements[[#This Row],[Service]]</f>
        <v>0</v>
      </c>
      <c r="D371" s="368" t="str">
        <f>[2]!tblÉvénements[[#This Row],[Nom événement]]</f>
        <v>Festival regards Croisés</v>
      </c>
      <c r="E371" s="368">
        <f>[2]!tblÉvénements[[#This Row],[Nom association/Sigle]]</f>
        <v>0</v>
      </c>
      <c r="F371" s="368" t="str">
        <f>[2]!tblÉvénements[[#This Row],[Ville]]</f>
        <v>St Malo</v>
      </c>
      <c r="G371" s="368">
        <f>[2]!tblÉvénements[[#This Row],[Lieu]]</f>
        <v>0</v>
      </c>
      <c r="H371" s="368">
        <f>[2]!tblÉvénements[[#This Row],[Nombre de de participants]]</f>
        <v>0</v>
      </c>
      <c r="I371" s="368">
        <f>[2]!tblÉvénements[[#This Row],[Type]]</f>
        <v>0</v>
      </c>
      <c r="J371" s="368" t="str">
        <f>[2]!tblÉvénements[[#This Row],[Présence ]]</f>
        <v>Madeleine Porquet Emma Quirat</v>
      </c>
      <c r="K371" s="369">
        <f>[2]!tblÉvénements[[#This Row],[Date de début]]</f>
        <v>45239</v>
      </c>
      <c r="L371" s="369" t="str">
        <f>IF(ISBLANK(Tableau3[[#This Row],[Date début ]]),"",UPPER(TEXT(Tableau3[[#This Row],[Date début ]],"mmm")))</f>
        <v>NOV</v>
      </c>
      <c r="M371" s="369" t="str">
        <f>IF(ISBLANK(Tableau3[[#This Row],[Date début ]]),"",UPPER(TEXT(Tableau3[[#This Row],[Date début ]],"AAAA")))</f>
        <v>2023</v>
      </c>
      <c r="N371" s="369">
        <f>[2]!tblÉvénements[[#This Row],[Date de fin]]</f>
        <v>45240</v>
      </c>
      <c r="O371" s="369" t="str">
        <f>IF(ISBLANK(Tableau3[[#This Row],[Date de fin]]),"",UPPER(TEXT(Tableau3[[#This Row],[Date de fin]],"mmm")))</f>
        <v>NOV</v>
      </c>
      <c r="P371" s="369" t="str">
        <f>IF(ISBLANK(Tableau3[[#This Row],[Date de fin]]),"",UPPER(TEXT(Tableau3[[#This Row],[Date de fin]],"AAAA")))</f>
        <v>2023</v>
      </c>
      <c r="Q371" s="65">
        <f>[2]!tblÉvénements[[#This Row],[Nbr jours]]</f>
        <v>1</v>
      </c>
      <c r="S371" s="49" t="str">
        <f>[2]!tblÉvénements[[#This Row],[Secteur]]</f>
        <v>Audiovisuel</v>
      </c>
      <c r="T371" s="49">
        <f>[2]!tblÉvénements[[#This Row],[Commentaires]]</f>
        <v>0</v>
      </c>
    </row>
    <row r="372" spans="2:32" ht="14.5" x14ac:dyDescent="0.3">
      <c r="B372" s="42">
        <f>'2. Termes '!H514</f>
        <v>0</v>
      </c>
      <c r="C372" s="382">
        <f>[2]!tblÉvénements[[#This Row],[Service]]</f>
        <v>0</v>
      </c>
      <c r="D372" s="368" t="str">
        <f>[2]!tblÉvénements[[#This Row],[Nom événement]]</f>
        <v>33e édition du Festival du film de Sarlat</v>
      </c>
      <c r="E372" s="368">
        <f>[2]!tblÉvénements[[#This Row],[Nom association/Sigle]]</f>
        <v>0</v>
      </c>
      <c r="F372" s="368" t="str">
        <f>[2]!tblÉvénements[[#This Row],[Ville]]</f>
        <v>Sarlat</v>
      </c>
      <c r="G372" s="368">
        <f>[2]!tblÉvénements[[#This Row],[Lieu]]</f>
        <v>0</v>
      </c>
      <c r="H372" s="368">
        <f>[2]!tblÉvénements[[#This Row],[Nombre de de participants]]</f>
        <v>0</v>
      </c>
      <c r="I372" s="368">
        <f>[2]!tblÉvénements[[#This Row],[Type]]</f>
        <v>0</v>
      </c>
      <c r="J372" s="368" t="str">
        <f>[2]!tblÉvénements[[#This Row],[Présence ]]</f>
        <v>Alexandra Baude</v>
      </c>
      <c r="K372" s="369">
        <f>[2]!tblÉvénements[[#This Row],[Date de début]]</f>
        <v>45238</v>
      </c>
      <c r="L372" s="369" t="str">
        <f>IF(ISBLANK(Tableau3[[#This Row],[Date début ]]),"",UPPER(TEXT(Tableau3[[#This Row],[Date début ]],"mmm")))</f>
        <v>NOV</v>
      </c>
      <c r="M372" s="369" t="str">
        <f>IF(ISBLANK(Tableau3[[#This Row],[Date début ]]),"",UPPER(TEXT(Tableau3[[#This Row],[Date début ]],"AAAA")))</f>
        <v>2023</v>
      </c>
      <c r="N372" s="369">
        <f>[2]!tblÉvénements[[#This Row],[Date de fin]]</f>
        <v>45239</v>
      </c>
      <c r="O372" s="369" t="str">
        <f>IF(ISBLANK(Tableau3[[#This Row],[Date de fin]]),"",UPPER(TEXT(Tableau3[[#This Row],[Date de fin]],"mmm")))</f>
        <v>NOV</v>
      </c>
      <c r="P372" s="369" t="str">
        <f>IF(ISBLANK(Tableau3[[#This Row],[Date de fin]]),"",UPPER(TEXT(Tableau3[[#This Row],[Date de fin]],"AAAA")))</f>
        <v>2023</v>
      </c>
      <c r="Q372" s="65">
        <f>[2]!tblÉvénements[[#This Row],[Nbr jours]]</f>
        <v>1</v>
      </c>
      <c r="S372" s="49" t="str">
        <f>[2]!tblÉvénements[[#This Row],[Secteur]]</f>
        <v>Audiovisuel</v>
      </c>
      <c r="T372" s="49" t="str">
        <f>[2]!tblÉvénements[[#This Row],[Commentaires]]</f>
        <v>Visibilité</v>
      </c>
    </row>
    <row r="373" spans="2:32" ht="14.5" x14ac:dyDescent="0.3">
      <c r="B373" s="42">
        <f>'2. Termes '!H515</f>
        <v>0</v>
      </c>
      <c r="C373" s="382" t="str">
        <f>[2]!tblÉvénements[[#This Row],[Service]]</f>
        <v>Branches</v>
      </c>
      <c r="D373" s="368" t="str">
        <f>[2]!tblÉvénements[[#This Row],[Nom événement]]</f>
        <v>Rencontres cinématographique du Touquet - ARP</v>
      </c>
      <c r="E373" s="368">
        <f>[2]!tblÉvénements[[#This Row],[Nom association/Sigle]]</f>
        <v>0</v>
      </c>
      <c r="F373" s="368" t="str">
        <f>[2]!tblÉvénements[[#This Row],[Ville]]</f>
        <v>Touquet</v>
      </c>
      <c r="G373" s="368">
        <f>[2]!tblÉvénements[[#This Row],[Lieu]]</f>
        <v>0</v>
      </c>
      <c r="H373" s="368">
        <f>[2]!tblÉvénements[[#This Row],[Nombre de de participants]]</f>
        <v>0</v>
      </c>
      <c r="I373" s="368">
        <f>[2]!tblÉvénements[[#This Row],[Type]]</f>
        <v>0</v>
      </c>
      <c r="J373" s="368" t="str">
        <f>[2]!tblÉvénements[[#This Row],[Présence ]]</f>
        <v>NT + GR</v>
      </c>
      <c r="K373" s="369">
        <f>[2]!tblÉvénements[[#This Row],[Date de début]]</f>
        <v>45238</v>
      </c>
      <c r="L373" s="369" t="str">
        <f>IF(ISBLANK(Tableau3[[#This Row],[Date début ]]),"",UPPER(TEXT(Tableau3[[#This Row],[Date début ]],"mmm")))</f>
        <v>NOV</v>
      </c>
      <c r="M373" s="369" t="str">
        <f>IF(ISBLANK(Tableau3[[#This Row],[Date début ]]),"",UPPER(TEXT(Tableau3[[#This Row],[Date début ]],"AAAA")))</f>
        <v>2023</v>
      </c>
      <c r="N373" s="369">
        <f>[2]!tblÉvénements[[#This Row],[Date de fin]]</f>
        <v>45240</v>
      </c>
      <c r="O373" s="369" t="str">
        <f>IF(ISBLANK(Tableau3[[#This Row],[Date de fin]]),"",UPPER(TEXT(Tableau3[[#This Row],[Date de fin]],"mmm")))</f>
        <v>NOV</v>
      </c>
      <c r="P373" s="369" t="str">
        <f>IF(ISBLANK(Tableau3[[#This Row],[Date de fin]]),"",UPPER(TEXT(Tableau3[[#This Row],[Date de fin]],"AAAA")))</f>
        <v>2023</v>
      </c>
      <c r="Q373" s="65">
        <f>[2]!tblÉvénements[[#This Row],[Nbr jours]]</f>
        <v>2</v>
      </c>
      <c r="S373" s="49" t="str">
        <f>[2]!tblÉvénements[[#This Row],[Secteur]]</f>
        <v>Audiovisuel</v>
      </c>
      <c r="T373" s="49" t="str">
        <f>[2]!tblÉvénements[[#This Row],[Commentaires]]</f>
        <v>Visibilité et invitations</v>
      </c>
    </row>
    <row r="374" spans="2:32" ht="14.5" x14ac:dyDescent="0.3">
      <c r="B374" s="42">
        <f>'2. Termes '!H516</f>
        <v>0</v>
      </c>
      <c r="C374" s="382">
        <f>[2]!tblÉvénements[[#This Row],[Service]]</f>
        <v>0</v>
      </c>
      <c r="D374" s="368" t="str">
        <f>[2]!tblÉvénements[[#This Row],[Nom événement]]</f>
        <v>32e édition du Festival du film de Sarlat</v>
      </c>
      <c r="E374" s="368">
        <f>[2]!tblÉvénements[[#This Row],[Nom association/Sigle]]</f>
        <v>0</v>
      </c>
      <c r="F374" s="368" t="str">
        <f>[2]!tblÉvénements[[#This Row],[Ville]]</f>
        <v>Sarlat</v>
      </c>
      <c r="G374" s="368">
        <f>[2]!tblÉvénements[[#This Row],[Lieu]]</f>
        <v>0</v>
      </c>
      <c r="H374" s="368">
        <f>[2]!tblÉvénements[[#This Row],[Nombre de de participants]]</f>
        <v>0</v>
      </c>
      <c r="I374" s="368">
        <f>[2]!tblÉvénements[[#This Row],[Type]]</f>
        <v>0</v>
      </c>
      <c r="J374" s="368" t="str">
        <f>[2]!tblÉvénements[[#This Row],[Présence ]]</f>
        <v>Alexandra Baude</v>
      </c>
      <c r="K374" s="369">
        <f>[2]!tblÉvénements[[#This Row],[Date de début]]</f>
        <v>45237</v>
      </c>
      <c r="L374" s="369" t="str">
        <f>IF(ISBLANK(Tableau3[[#This Row],[Date début ]]),"",UPPER(TEXT(Tableau3[[#This Row],[Date début ]],"mmm")))</f>
        <v>NOV</v>
      </c>
      <c r="M374" s="369" t="str">
        <f>IF(ISBLANK(Tableau3[[#This Row],[Date début ]]),"",UPPER(TEXT(Tableau3[[#This Row],[Date début ]],"AAAA")))</f>
        <v>2023</v>
      </c>
      <c r="N374" s="369">
        <f>[2]!tblÉvénements[[#This Row],[Date de fin]]</f>
        <v>45237</v>
      </c>
      <c r="O374" s="369" t="str">
        <f>IF(ISBLANK(Tableau3[[#This Row],[Date de fin]]),"",UPPER(TEXT(Tableau3[[#This Row],[Date de fin]],"mmm")))</f>
        <v>NOV</v>
      </c>
      <c r="P374" s="369" t="str">
        <f>IF(ISBLANK(Tableau3[[#This Row],[Date de fin]]),"",UPPER(TEXT(Tableau3[[#This Row],[Date de fin]],"AAAA")))</f>
        <v>2023</v>
      </c>
      <c r="Q374" s="65">
        <f>[2]!tblÉvénements[[#This Row],[Nbr jours]]</f>
        <v>0</v>
      </c>
      <c r="S374" s="49" t="str">
        <f>[2]!tblÉvénements[[#This Row],[Secteur]]</f>
        <v>Audiovisuel</v>
      </c>
      <c r="T374" s="49" t="str">
        <f>[2]!tblÉvénements[[#This Row],[Commentaires]]</f>
        <v>Visibilité</v>
      </c>
    </row>
    <row r="375" spans="2:32" ht="14.5" x14ac:dyDescent="0.3">
      <c r="B375" s="42">
        <f>'2. Termes '!H517</f>
        <v>0</v>
      </c>
      <c r="C375" s="382">
        <f>[2]!tblÉvénements[[#This Row],[Service]]</f>
        <v>0</v>
      </c>
      <c r="D375" s="368" t="str">
        <f>[2]!tblÉvénements[[#This Row],[Nom événement]]</f>
        <v>AG Synpase</v>
      </c>
      <c r="E375" s="368">
        <f>[2]!tblÉvénements[[#This Row],[Nom association/Sigle]]</f>
        <v>0</v>
      </c>
      <c r="F375" s="368" t="str">
        <f>[2]!tblÉvénements[[#This Row],[Ville]]</f>
        <v>Nantes</v>
      </c>
      <c r="G375" s="368">
        <f>[2]!tblÉvénements[[#This Row],[Lieu]]</f>
        <v>0</v>
      </c>
      <c r="H375" s="368">
        <f>[2]!tblÉvénements[[#This Row],[Nombre de de participants]]</f>
        <v>0</v>
      </c>
      <c r="I375" s="368">
        <f>[2]!tblÉvénements[[#This Row],[Type]]</f>
        <v>0</v>
      </c>
      <c r="J375" s="368">
        <f>[2]!tblÉvénements[[#This Row],[Présence ]]</f>
        <v>0</v>
      </c>
      <c r="K375" s="369">
        <f>[2]!tblÉvénements[[#This Row],[Date de début]]</f>
        <v>45217</v>
      </c>
      <c r="L375" s="369" t="str">
        <f>IF(ISBLANK(Tableau3[[#This Row],[Date début ]]),"",UPPER(TEXT(Tableau3[[#This Row],[Date début ]],"mmm")))</f>
        <v>OCT</v>
      </c>
      <c r="M375" s="369" t="str">
        <f>IF(ISBLANK(Tableau3[[#This Row],[Date début ]]),"",UPPER(TEXT(Tableau3[[#This Row],[Date début ]],"AAAA")))</f>
        <v>2023</v>
      </c>
      <c r="N375" s="369">
        <f>[2]!tblÉvénements[[#This Row],[Date de fin]]</f>
        <v>45218</v>
      </c>
      <c r="O375" s="369" t="str">
        <f>IF(ISBLANK(Tableau3[[#This Row],[Date de fin]]),"",UPPER(TEXT(Tableau3[[#This Row],[Date de fin]],"mmm")))</f>
        <v>OCT</v>
      </c>
      <c r="P375" s="369" t="str">
        <f>IF(ISBLANK(Tableau3[[#This Row],[Date de fin]]),"",UPPER(TEXT(Tableau3[[#This Row],[Date de fin]],"AAAA")))</f>
        <v>2023</v>
      </c>
      <c r="Q375" s="65">
        <f>[2]!tblÉvénements[[#This Row],[Nbr jours]]</f>
        <v>1</v>
      </c>
      <c r="S375" s="49">
        <f>[2]!tblÉvénements[[#This Row],[Secteur]]</f>
        <v>0</v>
      </c>
      <c r="T375" s="49">
        <f>[2]!tblÉvénements[[#This Row],[Commentaires]]</f>
        <v>0</v>
      </c>
    </row>
    <row r="376" spans="2:32" ht="29" x14ac:dyDescent="0.3">
      <c r="B376" s="42">
        <f>'2. Termes '!H518</f>
        <v>0</v>
      </c>
      <c r="C376" s="382">
        <f>[2]!tblÉvénements[[#This Row],[Service]]</f>
        <v>0</v>
      </c>
      <c r="D376" s="368" t="str">
        <f>[2]!tblÉvénements[[#This Row],[Nom événement]]</f>
        <v>Soirée Audiens Générations</v>
      </c>
      <c r="E376" s="368">
        <f>[2]!tblÉvénements[[#This Row],[Nom association/Sigle]]</f>
        <v>0</v>
      </c>
      <c r="F376" s="368" t="str">
        <f>[2]!tblÉvénements[[#This Row],[Ville]]</f>
        <v>Paris</v>
      </c>
      <c r="G376" s="368" t="str">
        <f>[2]!tblÉvénements[[#This Row],[Lieu]]</f>
        <v>Fondation Cino del Duca</v>
      </c>
      <c r="H376" s="368">
        <f>[2]!tblÉvénements[[#This Row],[Nombre de de participants]]</f>
        <v>0</v>
      </c>
      <c r="I376" s="368">
        <f>[2]!tblÉvénements[[#This Row],[Type]]</f>
        <v>0</v>
      </c>
      <c r="J376" s="368">
        <f>[2]!tblÉvénements[[#This Row],[Présence ]]</f>
        <v>0</v>
      </c>
      <c r="K376" s="369">
        <f>[2]!tblÉvénements[[#This Row],[Date de début]]</f>
        <v>45216</v>
      </c>
      <c r="L376" s="369" t="str">
        <f>IF(ISBLANK(Tableau3[[#This Row],[Date début ]]),"",UPPER(TEXT(Tableau3[[#This Row],[Date début ]],"mmm")))</f>
        <v>OCT</v>
      </c>
      <c r="M376" s="369" t="str">
        <f>IF(ISBLANK(Tableau3[[#This Row],[Date début ]]),"",UPPER(TEXT(Tableau3[[#This Row],[Date début ]],"AAAA")))</f>
        <v>2023</v>
      </c>
      <c r="N376" s="369">
        <f>[2]!tblÉvénements[[#This Row],[Date de fin]]</f>
        <v>45216</v>
      </c>
      <c r="O376" s="369" t="str">
        <f>IF(ISBLANK(Tableau3[[#This Row],[Date de fin]]),"",UPPER(TEXT(Tableau3[[#This Row],[Date de fin]],"mmm")))</f>
        <v>OCT</v>
      </c>
      <c r="P376" s="369" t="str">
        <f>IF(ISBLANK(Tableau3[[#This Row],[Date de fin]]),"",UPPER(TEXT(Tableau3[[#This Row],[Date de fin]],"AAAA")))</f>
        <v>2023</v>
      </c>
      <c r="Q376" s="65">
        <f>[2]!tblÉvénements[[#This Row],[Nbr jours]]</f>
        <v>0</v>
      </c>
      <c r="S376" s="49">
        <f>[2]!tblÉvénements[[#This Row],[Secteur]]</f>
        <v>0</v>
      </c>
      <c r="T376" s="49" t="str">
        <f>[2]!tblÉvénements[[#This Row],[Commentaires]]</f>
        <v xml:space="preserve">Evenement Audiens </v>
      </c>
    </row>
    <row r="377" spans="2:32" ht="14.5" x14ac:dyDescent="0.3">
      <c r="B377" s="42">
        <f>'2. Termes '!H519</f>
        <v>0</v>
      </c>
      <c r="C377" s="382">
        <f>[2]!tblÉvénements[[#This Row],[Service]]</f>
        <v>0</v>
      </c>
      <c r="D377" s="368" t="str">
        <f>[2]!tblÉvénements[[#This Row],[Nom événement]]</f>
        <v>Festival Atmosphère</v>
      </c>
      <c r="E377" s="368">
        <f>[2]!tblÉvénements[[#This Row],[Nom association/Sigle]]</f>
        <v>0</v>
      </c>
      <c r="F377" s="368" t="str">
        <f>[2]!tblÉvénements[[#This Row],[Ville]]</f>
        <v>Courbevoie</v>
      </c>
      <c r="G377" s="368">
        <f>[2]!tblÉvénements[[#This Row],[Lieu]]</f>
        <v>0</v>
      </c>
      <c r="H377" s="368">
        <f>[2]!tblÉvénements[[#This Row],[Nombre de de participants]]</f>
        <v>0</v>
      </c>
      <c r="I377" s="368">
        <f>[2]!tblÉvénements[[#This Row],[Type]]</f>
        <v>0</v>
      </c>
      <c r="J377" s="368">
        <f>[2]!tblÉvénements[[#This Row],[Présence ]]</f>
        <v>0</v>
      </c>
      <c r="K377" s="369">
        <f>[2]!tblÉvénements[[#This Row],[Date de début]]</f>
        <v>45210</v>
      </c>
      <c r="L377" s="369" t="str">
        <f>IF(ISBLANK(Tableau3[[#This Row],[Date début ]]),"",UPPER(TEXT(Tableau3[[#This Row],[Date début ]],"mmm")))</f>
        <v>OCT</v>
      </c>
      <c r="M377" s="369" t="str">
        <f>IF(ISBLANK(Tableau3[[#This Row],[Date début ]]),"",UPPER(TEXT(Tableau3[[#This Row],[Date début ]],"AAAA")))</f>
        <v>2023</v>
      </c>
      <c r="N377" s="369">
        <f>[2]!tblÉvénements[[#This Row],[Date de fin]]</f>
        <v>45214</v>
      </c>
      <c r="O377" s="369" t="str">
        <f>IF(ISBLANK(Tableau3[[#This Row],[Date de fin]]),"",UPPER(TEXT(Tableau3[[#This Row],[Date de fin]],"mmm")))</f>
        <v>OCT</v>
      </c>
      <c r="P377" s="369" t="str">
        <f>IF(ISBLANK(Tableau3[[#This Row],[Date de fin]]),"",UPPER(TEXT(Tableau3[[#This Row],[Date de fin]],"AAAA")))</f>
        <v>2023</v>
      </c>
      <c r="Q377" s="65">
        <f>[2]!tblÉvénements[[#This Row],[Nbr jours]]</f>
        <v>4</v>
      </c>
      <c r="S377" s="49" t="str">
        <f>[2]!tblÉvénements[[#This Row],[Secteur]]</f>
        <v>Audiovisuel</v>
      </c>
      <c r="T377" s="49" t="str">
        <f>[2]!tblÉvénements[[#This Row],[Commentaires]]</f>
        <v xml:space="preserve">Visibilté et prise de parole </v>
      </c>
    </row>
    <row r="378" spans="2:32" ht="29" x14ac:dyDescent="0.3">
      <c r="B378" s="42">
        <f>'2. Termes '!H520</f>
        <v>0</v>
      </c>
      <c r="C378" s="382" t="str">
        <f>[2]!tblÉvénements[[#This Row],[Service]]</f>
        <v>Branches</v>
      </c>
      <c r="D378" s="368" t="str">
        <f>[2]!tblÉvénements[[#This Row],[Nom événement]]</f>
        <v>MaMA</v>
      </c>
      <c r="E378" s="368">
        <f>[2]!tblÉvénements[[#This Row],[Nom association/Sigle]]</f>
        <v>0</v>
      </c>
      <c r="F378" s="368" t="str">
        <f>[2]!tblÉvénements[[#This Row],[Ville]]</f>
        <v>Paris</v>
      </c>
      <c r="G378" s="368" t="str">
        <f>[2]!tblÉvénements[[#This Row],[Lieu]]</f>
        <v>Pigalle</v>
      </c>
      <c r="H378" s="368">
        <f>[2]!tblÉvénements[[#This Row],[Nombre de de participants]]</f>
        <v>0</v>
      </c>
      <c r="I378" s="368">
        <f>[2]!tblÉvénements[[#This Row],[Type]]</f>
        <v>0</v>
      </c>
      <c r="J378" s="368" t="str">
        <f>[2]!tblÉvénements[[#This Row],[Présence ]]</f>
        <v>Audrey mais pas sur stand</v>
      </c>
      <c r="K378" s="369">
        <f>[2]!tblÉvénements[[#This Row],[Date de début]]</f>
        <v>45210</v>
      </c>
      <c r="L378" s="369" t="str">
        <f>IF(ISBLANK(Tableau3[[#This Row],[Date début ]]),"",UPPER(TEXT(Tableau3[[#This Row],[Date début ]],"mmm")))</f>
        <v>OCT</v>
      </c>
      <c r="M378" s="369" t="str">
        <f>IF(ISBLANK(Tableau3[[#This Row],[Date début ]]),"",UPPER(TEXT(Tableau3[[#This Row],[Date début ]],"AAAA")))</f>
        <v>2023</v>
      </c>
      <c r="N378" s="369">
        <f>[2]!tblÉvénements[[#This Row],[Date de fin]]</f>
        <v>45212</v>
      </c>
      <c r="O378" s="369" t="str">
        <f>IF(ISBLANK(Tableau3[[#This Row],[Date de fin]]),"",UPPER(TEXT(Tableau3[[#This Row],[Date de fin]],"mmm")))</f>
        <v>OCT</v>
      </c>
      <c r="P378" s="369" t="str">
        <f>IF(ISBLANK(Tableau3[[#This Row],[Date de fin]]),"",UPPER(TEXT(Tableau3[[#This Row],[Date de fin]],"AAAA")))</f>
        <v>2023</v>
      </c>
      <c r="Q378" s="65">
        <f>[2]!tblÉvénements[[#This Row],[Nbr jours]]</f>
        <v>2</v>
      </c>
      <c r="S378" s="49" t="str">
        <f>[2]!tblÉvénements[[#This Row],[Secteur]]</f>
        <v>Musique</v>
      </c>
      <c r="T378" s="49" t="str">
        <f>[2]!tblÉvénements[[#This Row],[Commentaires]]</f>
        <v>Visibilité, stand et prises de parole</v>
      </c>
    </row>
    <row r="379" spans="2:32" ht="14.5" x14ac:dyDescent="0.3">
      <c r="B379" s="42">
        <f>'2. Termes '!H521</f>
        <v>0</v>
      </c>
      <c r="C379" s="382" t="str">
        <f>[2]!tblÉvénements[[#This Row],[Service]]</f>
        <v>Branches</v>
      </c>
      <c r="D379" s="368" t="str">
        <f>[2]!tblÉvénements[[#This Row],[Nom événement]]</f>
        <v>Congrés annuel SNJ (105e)</v>
      </c>
      <c r="E379" s="368">
        <f>[2]!tblÉvénements[[#This Row],[Nom association/Sigle]]</f>
        <v>0</v>
      </c>
      <c r="F379" s="368" t="str">
        <f>[2]!tblÉvénements[[#This Row],[Ville]]</f>
        <v>Albi</v>
      </c>
      <c r="G379" s="368">
        <f>[2]!tblÉvénements[[#This Row],[Lieu]]</f>
        <v>0</v>
      </c>
      <c r="H379" s="368">
        <f>[2]!tblÉvénements[[#This Row],[Nombre de de participants]]</f>
        <v>0</v>
      </c>
      <c r="I379" s="368">
        <f>[2]!tblÉvénements[[#This Row],[Type]]</f>
        <v>0</v>
      </c>
      <c r="J379" s="368" t="str">
        <f>[2]!tblÉvénements[[#This Row],[Présence ]]</f>
        <v>Marianne</v>
      </c>
      <c r="K379" s="369">
        <f>[2]!tblÉvénements[[#This Row],[Date de début]]</f>
        <v>45203</v>
      </c>
      <c r="L379" s="369" t="str">
        <f>IF(ISBLANK(Tableau3[[#This Row],[Date début ]]),"",UPPER(TEXT(Tableau3[[#This Row],[Date début ]],"mmm")))</f>
        <v>OCT</v>
      </c>
      <c r="M379" s="369" t="str">
        <f>IF(ISBLANK(Tableau3[[#This Row],[Date début ]]),"",UPPER(TEXT(Tableau3[[#This Row],[Date début ]],"AAAA")))</f>
        <v>2023</v>
      </c>
      <c r="N379" s="369">
        <f>[2]!tblÉvénements[[#This Row],[Date de fin]]</f>
        <v>45205</v>
      </c>
      <c r="O379" s="369" t="str">
        <f>IF(ISBLANK(Tableau3[[#This Row],[Date de fin]]),"",UPPER(TEXT(Tableau3[[#This Row],[Date de fin]],"mmm")))</f>
        <v>OCT</v>
      </c>
      <c r="P379" s="369" t="str">
        <f>IF(ISBLANK(Tableau3[[#This Row],[Date de fin]]),"",UPPER(TEXT(Tableau3[[#This Row],[Date de fin]],"AAAA")))</f>
        <v>2023</v>
      </c>
      <c r="Q379" s="65">
        <f>[2]!tblÉvénements[[#This Row],[Nbr jours]]</f>
        <v>2</v>
      </c>
      <c r="S379" s="49" t="str">
        <f>[2]!tblÉvénements[[#This Row],[Secteur]]</f>
        <v>Presse</v>
      </c>
      <c r="T379" s="49">
        <f>[2]!tblÉvénements[[#This Row],[Commentaires]]</f>
        <v>0</v>
      </c>
    </row>
    <row r="380" spans="2:32" ht="14.5" x14ac:dyDescent="0.3">
      <c r="B380" s="42">
        <f>'2. Termes '!H522</f>
        <v>0</v>
      </c>
      <c r="C380" s="382">
        <f>[2]!tblÉvénements[[#This Row],[Service]]</f>
        <v>0</v>
      </c>
      <c r="D380" s="368" t="str">
        <f>[2]!tblÉvénements[[#This Row],[Nom événement]]</f>
        <v>Festival Fiesta des Suds</v>
      </c>
      <c r="E380" s="368">
        <f>[2]!tblÉvénements[[#This Row],[Nom association/Sigle]]</f>
        <v>0</v>
      </c>
      <c r="F380" s="368" t="str">
        <f>[2]!tblÉvénements[[#This Row],[Ville]]</f>
        <v>Marseille</v>
      </c>
      <c r="G380" s="368">
        <f>[2]!tblÉvénements[[#This Row],[Lieu]]</f>
        <v>0</v>
      </c>
      <c r="H380" s="368">
        <f>[2]!tblÉvénements[[#This Row],[Nombre de de participants]]</f>
        <v>0</v>
      </c>
      <c r="I380" s="368">
        <f>[2]!tblÉvénements[[#This Row],[Type]]</f>
        <v>0</v>
      </c>
      <c r="J380" s="368" t="str">
        <f>[2]!tblÉvénements[[#This Row],[Présence ]]</f>
        <v>?</v>
      </c>
      <c r="K380" s="369">
        <f>[2]!tblÉvénements[[#This Row],[Date de début]]</f>
        <v>45203</v>
      </c>
      <c r="L380" s="369" t="str">
        <f>IF(ISBLANK(Tableau3[[#This Row],[Date début ]]),"",UPPER(TEXT(Tableau3[[#This Row],[Date début ]],"mmm")))</f>
        <v>OCT</v>
      </c>
      <c r="M380" s="369" t="str">
        <f>IF(ISBLANK(Tableau3[[#This Row],[Date début ]]),"",UPPER(TEXT(Tableau3[[#This Row],[Date début ]],"AAAA")))</f>
        <v>2023</v>
      </c>
      <c r="N380" s="369">
        <f>[2]!tblÉvénements[[#This Row],[Date de fin]]</f>
        <v>45203</v>
      </c>
      <c r="O380" s="369" t="str">
        <f>IF(ISBLANK(Tableau3[[#This Row],[Date de fin]]),"",UPPER(TEXT(Tableau3[[#This Row],[Date de fin]],"mmm")))</f>
        <v>OCT</v>
      </c>
      <c r="P380" s="369" t="str">
        <f>IF(ISBLANK(Tableau3[[#This Row],[Date de fin]]),"",UPPER(TEXT(Tableau3[[#This Row],[Date de fin]],"AAAA")))</f>
        <v>2023</v>
      </c>
      <c r="Q380" s="65">
        <f>[2]!tblÉvénements[[#This Row],[Nbr jours]]</f>
        <v>0</v>
      </c>
      <c r="S380" s="49">
        <f>[2]!tblÉvénements[[#This Row],[Secteur]]</f>
        <v>0</v>
      </c>
      <c r="T380" s="49" t="str">
        <f>[2]!tblÉvénements[[#This Row],[Commentaires]]</f>
        <v xml:space="preserve">stand </v>
      </c>
    </row>
    <row r="381" spans="2:32" ht="29" x14ac:dyDescent="0.3">
      <c r="B381" s="42">
        <f>'2. Termes '!H523</f>
        <v>0</v>
      </c>
      <c r="C381" s="382">
        <f>[2]!tblÉvénements[[#This Row],[Service]]</f>
        <v>0</v>
      </c>
      <c r="D381" s="368" t="str">
        <f>[2]!tblÉvénements[[#This Row],[Nom événement]]</f>
        <v>Remise des Prix Entreprise et Salariés Aidants</v>
      </c>
      <c r="E381" s="368">
        <f>[2]!tblÉvénements[[#This Row],[Nom association/Sigle]]</f>
        <v>0</v>
      </c>
      <c r="F381" s="368" t="str">
        <f>[2]!tblÉvénements[[#This Row],[Ville]]</f>
        <v xml:space="preserve">Paris </v>
      </c>
      <c r="G381" s="368" t="str">
        <f>[2]!tblÉvénements[[#This Row],[Lieu]]</f>
        <v>Salons de l'aéroclub de France</v>
      </c>
      <c r="H381" s="368">
        <f>[2]!tblÉvénements[[#This Row],[Nombre de de participants]]</f>
        <v>0</v>
      </c>
      <c r="I381" s="368">
        <f>[2]!tblÉvénements[[#This Row],[Type]]</f>
        <v>0</v>
      </c>
      <c r="J381" s="368">
        <f>[2]!tblÉvénements[[#This Row],[Présence ]]</f>
        <v>0</v>
      </c>
      <c r="K381" s="369">
        <f>[2]!tblÉvénements[[#This Row],[Date de début]]</f>
        <v>45201</v>
      </c>
      <c r="L381" s="369" t="str">
        <f>IF(ISBLANK(Tableau3[[#This Row],[Date début ]]),"",UPPER(TEXT(Tableau3[[#This Row],[Date début ]],"mmm")))</f>
        <v>OCT</v>
      </c>
      <c r="M381" s="369" t="str">
        <f>IF(ISBLANK(Tableau3[[#This Row],[Date début ]]),"",UPPER(TEXT(Tableau3[[#This Row],[Date début ]],"AAAA")))</f>
        <v>2023</v>
      </c>
      <c r="N381" s="369">
        <f>[2]!tblÉvénements[[#This Row],[Date de fin]]</f>
        <v>45201</v>
      </c>
      <c r="O381" s="369" t="str">
        <f>IF(ISBLANK(Tableau3[[#This Row],[Date de fin]]),"",UPPER(TEXT(Tableau3[[#This Row],[Date de fin]],"mmm")))</f>
        <v>OCT</v>
      </c>
      <c r="P381" s="369" t="str">
        <f>IF(ISBLANK(Tableau3[[#This Row],[Date de fin]]),"",UPPER(TEXT(Tableau3[[#This Row],[Date de fin]],"AAAA")))</f>
        <v>2023</v>
      </c>
      <c r="Q381" s="65">
        <f>[2]!tblÉvénements[[#This Row],[Nbr jours]]</f>
        <v>0</v>
      </c>
      <c r="S381" s="49" t="str">
        <f>[2]!tblÉvénements[[#This Row],[Secteur]]</f>
        <v>Audiovisuel</v>
      </c>
      <c r="T381" s="49" t="str">
        <f>[2]!tblÉvénements[[#This Row],[Commentaires]]</f>
        <v>Visibilité et prises de parole</v>
      </c>
    </row>
    <row r="382" spans="2:32" ht="14.5" x14ac:dyDescent="0.3">
      <c r="B382" s="42">
        <f>'2. Termes '!H524</f>
        <v>0</v>
      </c>
      <c r="C382" s="382">
        <f>[2]!tblÉvénements[[#This Row],[Service]]</f>
        <v>0</v>
      </c>
      <c r="D382" s="368" t="str">
        <f>[2]!tblÉvénements[[#This Row],[Nom événement]]</f>
        <v>Remise du Prix Blu, Jean-Marc Roberts</v>
      </c>
      <c r="E382" s="368">
        <f>[2]!tblÉvénements[[#This Row],[Nom association/Sigle]]</f>
        <v>0</v>
      </c>
      <c r="F382" s="368" t="str">
        <f>[2]!tblÉvénements[[#This Row],[Ville]]</f>
        <v>Paris</v>
      </c>
      <c r="G382" s="368" t="str">
        <f>[2]!tblÉvénements[[#This Row],[Lieu]]</f>
        <v>Tango</v>
      </c>
      <c r="H382" s="368">
        <f>[2]!tblÉvénements[[#This Row],[Nombre de de participants]]</f>
        <v>0</v>
      </c>
      <c r="I382" s="368">
        <f>[2]!tblÉvénements[[#This Row],[Type]]</f>
        <v>0</v>
      </c>
      <c r="J382" s="368">
        <f>[2]!tblÉvénements[[#This Row],[Présence ]]</f>
        <v>0</v>
      </c>
      <c r="K382" s="369">
        <f>[2]!tblÉvénements[[#This Row],[Date de début]]</f>
        <v>45201</v>
      </c>
      <c r="L382" s="369" t="str">
        <f>IF(ISBLANK(Tableau3[[#This Row],[Date début ]]),"",UPPER(TEXT(Tableau3[[#This Row],[Date début ]],"mmm")))</f>
        <v>OCT</v>
      </c>
      <c r="M382" s="369" t="str">
        <f>IF(ISBLANK(Tableau3[[#This Row],[Date début ]]),"",UPPER(TEXT(Tableau3[[#This Row],[Date début ]],"AAAA")))</f>
        <v>2023</v>
      </c>
      <c r="N382" s="369">
        <f>[2]!tblÉvénements[[#This Row],[Date de fin]]</f>
        <v>45201</v>
      </c>
      <c r="O382" s="369" t="str">
        <f>IF(ISBLANK(Tableau3[[#This Row],[Date de fin]]),"",UPPER(TEXT(Tableau3[[#This Row],[Date de fin]],"mmm")))</f>
        <v>OCT</v>
      </c>
      <c r="P382" s="369" t="str">
        <f>IF(ISBLANK(Tableau3[[#This Row],[Date de fin]]),"",UPPER(TEXT(Tableau3[[#This Row],[Date de fin]],"AAAA")))</f>
        <v>2023</v>
      </c>
      <c r="Q382" s="65">
        <f>[2]!tblÉvénements[[#This Row],[Nbr jours]]</f>
        <v>0</v>
      </c>
      <c r="S382" s="49" t="str">
        <f>[2]!tblÉvénements[[#This Row],[Secteur]]</f>
        <v>Presse</v>
      </c>
      <c r="T382" s="49" t="str">
        <f>[2]!tblÉvénements[[#This Row],[Commentaires]]</f>
        <v>Visibilité et invitations</v>
      </c>
    </row>
    <row r="383" spans="2:32" ht="14.5" x14ac:dyDescent="0.3">
      <c r="B383" s="42">
        <f>'2. Termes '!H525</f>
        <v>0</v>
      </c>
      <c r="C383" s="382">
        <f>[2]!tblÉvénements[[#This Row],[Service]]</f>
        <v>0</v>
      </c>
      <c r="D383" s="368" t="str">
        <f>[2]!tblÉvénements[[#This Row],[Nom événement]]</f>
        <v xml:space="preserve">Journée Mondiale du Cœur </v>
      </c>
      <c r="E383" s="368">
        <f>[2]!tblÉvénements[[#This Row],[Nom association/Sigle]]</f>
        <v>0</v>
      </c>
      <c r="F383" s="368" t="str">
        <f>[2]!tblÉvénements[[#This Row],[Ville]]</f>
        <v>Paris</v>
      </c>
      <c r="G383" s="368" t="str">
        <f>[2]!tblÉvénements[[#This Row],[Lieu]]</f>
        <v>Bergère / Radio France</v>
      </c>
      <c r="H383" s="368">
        <f>[2]!tblÉvénements[[#This Row],[Nombre de de participants]]</f>
        <v>0</v>
      </c>
      <c r="I383" s="368">
        <f>[2]!tblÉvénements[[#This Row],[Type]]</f>
        <v>0</v>
      </c>
      <c r="J383" s="368">
        <f>[2]!tblÉvénements[[#This Row],[Présence ]]</f>
        <v>0</v>
      </c>
      <c r="K383" s="369">
        <f>[2]!tblÉvénements[[#This Row],[Date de début]]</f>
        <v>45198</v>
      </c>
      <c r="L383" s="369" t="str">
        <f>IF(ISBLANK(Tableau3[[#This Row],[Date début ]]),"",UPPER(TEXT(Tableau3[[#This Row],[Date début ]],"mmm")))</f>
        <v>SEPT</v>
      </c>
      <c r="M383" s="369" t="str">
        <f>IF(ISBLANK(Tableau3[[#This Row],[Date début ]]),"",UPPER(TEXT(Tableau3[[#This Row],[Date début ]],"AAAA")))</f>
        <v>2023</v>
      </c>
      <c r="N383" s="369">
        <f>[2]!tblÉvénements[[#This Row],[Date de fin]]</f>
        <v>45198</v>
      </c>
      <c r="O383" s="369" t="str">
        <f>IF(ISBLANK(Tableau3[[#This Row],[Date de fin]]),"",UPPER(TEXT(Tableau3[[#This Row],[Date de fin]],"mmm")))</f>
        <v>SEPT</v>
      </c>
      <c r="P383" s="369" t="str">
        <f>IF(ISBLANK(Tableau3[[#This Row],[Date de fin]]),"",UPPER(TEXT(Tableau3[[#This Row],[Date de fin]],"AAAA")))</f>
        <v>2023</v>
      </c>
      <c r="Q383" s="65">
        <f>[2]!tblÉvénements[[#This Row],[Nbr jours]]</f>
        <v>0</v>
      </c>
      <c r="S383" s="49" t="str">
        <f>[2]!tblÉvénements[[#This Row],[Secteur]]</f>
        <v>Autre</v>
      </c>
      <c r="T383" s="49">
        <f>[2]!tblÉvénements[[#This Row],[Commentaires]]</f>
        <v>0</v>
      </c>
    </row>
    <row r="384" spans="2:32" ht="14.5" x14ac:dyDescent="0.3">
      <c r="B384" s="42">
        <f>'2. Termes '!H526</f>
        <v>0</v>
      </c>
      <c r="C384" s="382">
        <f>[2]!tblÉvénements[[#This Row],[Service]]</f>
        <v>0</v>
      </c>
      <c r="D384" s="368" t="str">
        <f>[2]!tblÉvénements[[#This Row],[Nom événement]]</f>
        <v>5e édition du festival de l'info locale (FIL)</v>
      </c>
      <c r="E384" s="368">
        <f>[2]!tblÉvénements[[#This Row],[Nom association/Sigle]]</f>
        <v>0</v>
      </c>
      <c r="F384" s="368" t="str">
        <f>[2]!tblÉvénements[[#This Row],[Ville]]</f>
        <v>Nantes</v>
      </c>
      <c r="G384" s="368">
        <f>[2]!tblÉvénements[[#This Row],[Lieu]]</f>
        <v>0</v>
      </c>
      <c r="H384" s="368">
        <f>[2]!tblÉvénements[[#This Row],[Nombre de de participants]]</f>
        <v>0</v>
      </c>
      <c r="I384" s="368">
        <f>[2]!tblÉvénements[[#This Row],[Type]]</f>
        <v>0</v>
      </c>
      <c r="J384" s="368">
        <f>[2]!tblÉvénements[[#This Row],[Présence ]]</f>
        <v>0</v>
      </c>
      <c r="K384" s="369">
        <f>[2]!tblÉvénements[[#This Row],[Date de début]]</f>
        <v>45197</v>
      </c>
      <c r="L384" s="369" t="str">
        <f>IF(ISBLANK(Tableau3[[#This Row],[Date début ]]),"",UPPER(TEXT(Tableau3[[#This Row],[Date début ]],"mmm")))</f>
        <v>SEPT</v>
      </c>
      <c r="M384" s="369" t="str">
        <f>IF(ISBLANK(Tableau3[[#This Row],[Date début ]]),"",UPPER(TEXT(Tableau3[[#This Row],[Date début ]],"AAAA")))</f>
        <v>2023</v>
      </c>
      <c r="N384" s="369">
        <f>[2]!tblÉvénements[[#This Row],[Date de fin]]</f>
        <v>45198</v>
      </c>
      <c r="O384" s="369" t="str">
        <f>IF(ISBLANK(Tableau3[[#This Row],[Date de fin]]),"",UPPER(TEXT(Tableau3[[#This Row],[Date de fin]],"mmm")))</f>
        <v>SEPT</v>
      </c>
      <c r="P384" s="369" t="str">
        <f>IF(ISBLANK(Tableau3[[#This Row],[Date de fin]]),"",UPPER(TEXT(Tableau3[[#This Row],[Date de fin]],"AAAA")))</f>
        <v>2023</v>
      </c>
      <c r="Q384" s="65">
        <f>[2]!tblÉvénements[[#This Row],[Nbr jours]]</f>
        <v>1</v>
      </c>
      <c r="R384" s="45"/>
      <c r="S384" s="13" t="str">
        <f>[2]!tblÉvénements[[#This Row],[Secteur]]</f>
        <v>Audiovisuel</v>
      </c>
      <c r="T384" s="13">
        <f>[2]!tblÉvénements[[#This Row],[Commentaires]]</f>
        <v>0</v>
      </c>
      <c r="U384" s="377"/>
      <c r="V384" s="377"/>
      <c r="W384" s="377"/>
      <c r="X384" s="377"/>
      <c r="Y384" s="378"/>
      <c r="Z384" s="378"/>
      <c r="AA384" s="378"/>
      <c r="AB384" s="378"/>
      <c r="AC384" s="378"/>
      <c r="AD384" s="378"/>
      <c r="AE384" s="378"/>
      <c r="AF384" s="378"/>
    </row>
    <row r="385" spans="2:32" ht="58" x14ac:dyDescent="0.3">
      <c r="B385" s="42">
        <f>'2. Termes '!H527</f>
        <v>0</v>
      </c>
      <c r="C385" s="382">
        <f>[2]!tblÉvénements[[#This Row],[Service]]</f>
        <v>0</v>
      </c>
      <c r="D385" s="368" t="str">
        <f>[2]!tblÉvénements[[#This Row],[Nom événement]]</f>
        <v>Creative Book/ La Nuit du Livre</v>
      </c>
      <c r="E385" s="368">
        <f>[2]!tblÉvénements[[#This Row],[Nom association/Sigle]]</f>
        <v>0</v>
      </c>
      <c r="F385" s="368" t="str">
        <f>[2]!tblÉvénements[[#This Row],[Ville]]</f>
        <v xml:space="preserve">Paris </v>
      </c>
      <c r="G385" s="368" t="str">
        <f>[2]!tblÉvénements[[#This Row],[Lieu]]</f>
        <v>New Cap Event Center</v>
      </c>
      <c r="H385" s="368">
        <f>[2]!tblÉvénements[[#This Row],[Nombre de de participants]]</f>
        <v>0</v>
      </c>
      <c r="I385" s="368">
        <f>[2]!tblÉvénements[[#This Row],[Type]]</f>
        <v>0</v>
      </c>
      <c r="J385" s="368" t="str">
        <f>[2]!tblÉvénements[[#This Row],[Présence ]]</f>
        <v>St Delafontaine/ Marianne Chollet ==&gt; Claire ou Cécile</v>
      </c>
      <c r="K385" s="369">
        <f>[2]!tblÉvénements[[#This Row],[Date de début]]</f>
        <v>45194</v>
      </c>
      <c r="L385" s="369" t="str">
        <f>IF(ISBLANK(Tableau3[[#This Row],[Date début ]]),"",UPPER(TEXT(Tableau3[[#This Row],[Date début ]],"mmm")))</f>
        <v>SEPT</v>
      </c>
      <c r="M385" s="369" t="str">
        <f>IF(ISBLANK(Tableau3[[#This Row],[Date début ]]),"",UPPER(TEXT(Tableau3[[#This Row],[Date début ]],"AAAA")))</f>
        <v>2023</v>
      </c>
      <c r="N385" s="369">
        <f>[2]!tblÉvénements[[#This Row],[Date de fin]]</f>
        <v>45194</v>
      </c>
      <c r="O385" s="369" t="str">
        <f>IF(ISBLANK(Tableau3[[#This Row],[Date de fin]]),"",UPPER(TEXT(Tableau3[[#This Row],[Date de fin]],"mmm")))</f>
        <v>SEPT</v>
      </c>
      <c r="P385" s="369" t="str">
        <f>IF(ISBLANK(Tableau3[[#This Row],[Date de fin]]),"",UPPER(TEXT(Tableau3[[#This Row],[Date de fin]],"AAAA")))</f>
        <v>2023</v>
      </c>
      <c r="Q385" s="65">
        <f>[2]!tblÉvénements[[#This Row],[Nbr jours]]</f>
        <v>0</v>
      </c>
      <c r="S385" s="49">
        <f>[2]!tblÉvénements[[#This Row],[Secteur]]</f>
        <v>0</v>
      </c>
      <c r="T385" s="49" t="str">
        <f>[2]!tblÉvénements[[#This Row],[Commentaires]]</f>
        <v xml:space="preserve">Stand </v>
      </c>
    </row>
    <row r="386" spans="2:32" ht="14.5" x14ac:dyDescent="0.3">
      <c r="B386" s="42">
        <f>'2. Termes '!H528</f>
        <v>0</v>
      </c>
      <c r="C386" s="382">
        <f>[2]!tblÉvénements[[#This Row],[Service]]</f>
        <v>0</v>
      </c>
      <c r="D386" s="368" t="str">
        <f>[2]!tblÉvénements[[#This Row],[Nom événement]]</f>
        <v>AFDAS</v>
      </c>
      <c r="E386" s="368">
        <f>[2]!tblÉvénements[[#This Row],[Nom association/Sigle]]</f>
        <v>0</v>
      </c>
      <c r="F386" s="368" t="str">
        <f>[2]!tblÉvénements[[#This Row],[Ville]]</f>
        <v>Paris</v>
      </c>
      <c r="G386" s="368" t="str">
        <f>[2]!tblÉvénements[[#This Row],[Lieu]]</f>
        <v>Solaris</v>
      </c>
      <c r="H386" s="368">
        <f>[2]!tblÉvénements[[#This Row],[Nombre de de participants]]</f>
        <v>0</v>
      </c>
      <c r="I386" s="368">
        <f>[2]!tblÉvénements[[#This Row],[Type]]</f>
        <v>0</v>
      </c>
      <c r="J386" s="368">
        <f>[2]!tblÉvénements[[#This Row],[Présence ]]</f>
        <v>0</v>
      </c>
      <c r="K386" s="369">
        <f>[2]!tblÉvénements[[#This Row],[Date de début]]</f>
        <v>45189</v>
      </c>
      <c r="L386" s="369" t="str">
        <f>IF(ISBLANK(Tableau3[[#This Row],[Date début ]]),"",UPPER(TEXT(Tableau3[[#This Row],[Date début ]],"mmm")))</f>
        <v>SEPT</v>
      </c>
      <c r="M386" s="369" t="str">
        <f>IF(ISBLANK(Tableau3[[#This Row],[Date début ]]),"",UPPER(TEXT(Tableau3[[#This Row],[Date début ]],"AAAA")))</f>
        <v>2023</v>
      </c>
      <c r="N386" s="369">
        <f>[2]!tblÉvénements[[#This Row],[Date de fin]]</f>
        <v>45189</v>
      </c>
      <c r="O386" s="369" t="str">
        <f>IF(ISBLANK(Tableau3[[#This Row],[Date de fin]]),"",UPPER(TEXT(Tableau3[[#This Row],[Date de fin]],"mmm")))</f>
        <v>SEPT</v>
      </c>
      <c r="P386" s="369" t="str">
        <f>IF(ISBLANK(Tableau3[[#This Row],[Date de fin]]),"",UPPER(TEXT(Tableau3[[#This Row],[Date de fin]],"AAAA")))</f>
        <v>2023</v>
      </c>
      <c r="Q386" s="65">
        <f>[2]!tblÉvénements[[#This Row],[Nbr jours]]</f>
        <v>0</v>
      </c>
      <c r="S386" s="49">
        <f>[2]!tblÉvénements[[#This Row],[Secteur]]</f>
        <v>0</v>
      </c>
      <c r="T386" s="49">
        <f>[2]!tblÉvénements[[#This Row],[Commentaires]]</f>
        <v>0</v>
      </c>
    </row>
    <row r="387" spans="2:32" ht="14.5" x14ac:dyDescent="0.3">
      <c r="B387" s="42">
        <f>'2. Termes '!H529</f>
        <v>0</v>
      </c>
      <c r="C387" s="382">
        <f>[2]!tblÉvénements[[#This Row],[Service]]</f>
        <v>0</v>
      </c>
      <c r="D387" s="368" t="str">
        <f>[2]!tblÉvénements[[#This Row],[Nom événement]]</f>
        <v>25e Challenge golf</v>
      </c>
      <c r="E387" s="368">
        <f>[2]!tblÉvénements[[#This Row],[Nom association/Sigle]]</f>
        <v>0</v>
      </c>
      <c r="F387" s="368" t="str">
        <f>[2]!tblÉvénements[[#This Row],[Ville]]</f>
        <v>Saint-Cloud</v>
      </c>
      <c r="G387" s="368" t="str">
        <f>[2]!tblÉvénements[[#This Row],[Lieu]]</f>
        <v>Golf de Saint-Cloud</v>
      </c>
      <c r="H387" s="368">
        <f>[2]!tblÉvénements[[#This Row],[Nombre de de participants]]</f>
        <v>0</v>
      </c>
      <c r="I387" s="368">
        <f>[2]!tblÉvénements[[#This Row],[Type]]</f>
        <v>0</v>
      </c>
      <c r="J387" s="368" t="str">
        <f>[2]!tblÉvénements[[#This Row],[Présence ]]</f>
        <v>FO</v>
      </c>
      <c r="K387" s="369">
        <f>[2]!tblÉvénements[[#This Row],[Date de début]]</f>
        <v>45187</v>
      </c>
      <c r="L387" s="369" t="str">
        <f>IF(ISBLANK(Tableau3[[#This Row],[Date début ]]),"",UPPER(TEXT(Tableau3[[#This Row],[Date début ]],"mmm")))</f>
        <v>SEPT</v>
      </c>
      <c r="M387" s="369" t="str">
        <f>IF(ISBLANK(Tableau3[[#This Row],[Date début ]]),"",UPPER(TEXT(Tableau3[[#This Row],[Date début ]],"AAAA")))</f>
        <v>2023</v>
      </c>
      <c r="N387" s="369">
        <f>[2]!tblÉvénements[[#This Row],[Date de fin]]</f>
        <v>45187</v>
      </c>
      <c r="O387" s="369" t="str">
        <f>IF(ISBLANK(Tableau3[[#This Row],[Date de fin]]),"",UPPER(TEXT(Tableau3[[#This Row],[Date de fin]],"mmm")))</f>
        <v>SEPT</v>
      </c>
      <c r="P387" s="369" t="str">
        <f>IF(ISBLANK(Tableau3[[#This Row],[Date de fin]]),"",UPPER(TEXT(Tableau3[[#This Row],[Date de fin]],"AAAA")))</f>
        <v>2023</v>
      </c>
      <c r="Q387" s="65">
        <f>[2]!tblÉvénements[[#This Row],[Nbr jours]]</f>
        <v>0</v>
      </c>
      <c r="S387" s="49" t="str">
        <f>[2]!tblÉvénements[[#This Row],[Secteur]]</f>
        <v>Autre</v>
      </c>
      <c r="T387" s="49" t="str">
        <f>[2]!tblÉvénements[[#This Row],[Commentaires]]</f>
        <v>Evénement Audiens</v>
      </c>
    </row>
    <row r="388" spans="2:32" ht="72.5" x14ac:dyDescent="0.3">
      <c r="B388" s="42">
        <f>'2. Termes '!H530</f>
        <v>0</v>
      </c>
      <c r="C388" s="382" t="str">
        <f>[2]!tblÉvénements[[#This Row],[Service]]</f>
        <v>ACTION_SOCIALE</v>
      </c>
      <c r="D388" s="368" t="str">
        <f>[2]!tblÉvénements[[#This Row],[Nom événement]]</f>
        <v>78e Congrès FNCF</v>
      </c>
      <c r="E388" s="368">
        <f>[2]!tblÉvénements[[#This Row],[Nom association/Sigle]]</f>
        <v>0</v>
      </c>
      <c r="F388" s="368" t="str">
        <f>[2]!tblÉvénements[[#This Row],[Ville]]</f>
        <v>Deauville</v>
      </c>
      <c r="G388" s="368">
        <f>[2]!tblÉvénements[[#This Row],[Lieu]]</f>
        <v>0</v>
      </c>
      <c r="H388" s="368">
        <f>[2]!tblÉvénements[[#This Row],[Nombre de de participants]]</f>
        <v>0</v>
      </c>
      <c r="I388" s="368">
        <f>[2]!tblÉvénements[[#This Row],[Type]]</f>
        <v>0</v>
      </c>
      <c r="J388" s="368" t="str">
        <f>[2]!tblÉvénements[[#This Row],[Présence ]]</f>
        <v>FO GR ND CP + commerciuax Corine Boniface / Carine Brézillon / Sarah Minski</v>
      </c>
      <c r="K388" s="369">
        <f>[2]!tblÉvénements[[#This Row],[Date de début]]</f>
        <v>45187</v>
      </c>
      <c r="L388" s="369" t="str">
        <f>IF(ISBLANK(Tableau3[[#This Row],[Date début ]]),"",UPPER(TEXT(Tableau3[[#This Row],[Date début ]],"mmm")))</f>
        <v>SEPT</v>
      </c>
      <c r="M388" s="369" t="str">
        <f>IF(ISBLANK(Tableau3[[#This Row],[Date début ]]),"",UPPER(TEXT(Tableau3[[#This Row],[Date début ]],"AAAA")))</f>
        <v>2023</v>
      </c>
      <c r="N388" s="369">
        <f>[2]!tblÉvénements[[#This Row],[Date de fin]]</f>
        <v>45190</v>
      </c>
      <c r="O388" s="369" t="str">
        <f>IF(ISBLANK(Tableau3[[#This Row],[Date de fin]]),"",UPPER(TEXT(Tableau3[[#This Row],[Date de fin]],"mmm")))</f>
        <v>SEPT</v>
      </c>
      <c r="P388" s="369" t="str">
        <f>IF(ISBLANK(Tableau3[[#This Row],[Date de fin]]),"",UPPER(TEXT(Tableau3[[#This Row],[Date de fin]],"AAAA")))</f>
        <v>2023</v>
      </c>
      <c r="Q388" s="65">
        <f>[2]!tblÉvénements[[#This Row],[Nbr jours]]</f>
        <v>3</v>
      </c>
      <c r="S388" s="49" t="str">
        <f>[2]!tblÉvénements[[#This Row],[Secteur]]</f>
        <v>Audiovisuel</v>
      </c>
      <c r="T388" s="49" t="str">
        <f>[2]!tblÉvénements[[#This Row],[Commentaires]]</f>
        <v>Visibilité et prises de parole</v>
      </c>
    </row>
    <row r="389" spans="2:32" ht="29" x14ac:dyDescent="0.3">
      <c r="B389" s="42">
        <f>'2. Termes '!H531</f>
        <v>0</v>
      </c>
      <c r="C389" s="382">
        <f>[2]!tblÉvénements[[#This Row],[Service]]</f>
        <v>0</v>
      </c>
      <c r="D389" s="368" t="str">
        <f>[2]!tblÉvénements[[#This Row],[Nom événement]]</f>
        <v>Congrès du PRODISS</v>
      </c>
      <c r="E389" s="368">
        <f>[2]!tblÉvénements[[#This Row],[Nom association/Sigle]]</f>
        <v>0</v>
      </c>
      <c r="F389" s="368" t="str">
        <f>[2]!tblÉvénements[[#This Row],[Ville]]</f>
        <v>Le Havre</v>
      </c>
      <c r="G389" s="368">
        <f>[2]!tblÉvénements[[#This Row],[Lieu]]</f>
        <v>0</v>
      </c>
      <c r="H389" s="368">
        <f>[2]!tblÉvénements[[#This Row],[Nombre de de participants]]</f>
        <v>0</v>
      </c>
      <c r="I389" s="368">
        <f>[2]!tblÉvénements[[#This Row],[Type]]</f>
        <v>0</v>
      </c>
      <c r="J389" s="368" t="str">
        <f>[2]!tblÉvénements[[#This Row],[Présence ]]</f>
        <v>AS GR
Table ronde</v>
      </c>
      <c r="K389" s="369">
        <f>[2]!tblÉvénements[[#This Row],[Date de début]]</f>
        <v>45187</v>
      </c>
      <c r="L389" s="369" t="str">
        <f>IF(ISBLANK(Tableau3[[#This Row],[Date début ]]),"",UPPER(TEXT(Tableau3[[#This Row],[Date début ]],"mmm")))</f>
        <v>SEPT</v>
      </c>
      <c r="M389" s="369" t="str">
        <f>IF(ISBLANK(Tableau3[[#This Row],[Date début ]]),"",UPPER(TEXT(Tableau3[[#This Row],[Date début ]],"AAAA")))</f>
        <v>2023</v>
      </c>
      <c r="N389" s="369">
        <f>[2]!tblÉvénements[[#This Row],[Date de fin]]</f>
        <v>45187</v>
      </c>
      <c r="O389" s="369" t="str">
        <f>IF(ISBLANK(Tableau3[[#This Row],[Date de fin]]),"",UPPER(TEXT(Tableau3[[#This Row],[Date de fin]],"mmm")))</f>
        <v>SEPT</v>
      </c>
      <c r="P389" s="369" t="str">
        <f>IF(ISBLANK(Tableau3[[#This Row],[Date de fin]]),"",UPPER(TEXT(Tableau3[[#This Row],[Date de fin]],"AAAA")))</f>
        <v>2023</v>
      </c>
      <c r="Q389" s="65">
        <f>[2]!tblÉvénements[[#This Row],[Nbr jours]]</f>
        <v>0</v>
      </c>
      <c r="S389" s="49">
        <f>[2]!tblÉvénements[[#This Row],[Secteur]]</f>
        <v>0</v>
      </c>
      <c r="T389" s="49">
        <f>[2]!tblÉvénements[[#This Row],[Commentaires]]</f>
        <v>0</v>
      </c>
    </row>
    <row r="390" spans="2:32" ht="14.5" x14ac:dyDescent="0.3">
      <c r="B390" s="42">
        <f>'2. Termes '!H532</f>
        <v>0</v>
      </c>
      <c r="C390" s="382" t="str">
        <f>[2]!tblÉvénements[[#This Row],[Service]]</f>
        <v>Communication</v>
      </c>
      <c r="D390" s="368" t="str">
        <f>[2]!tblÉvénements[[#This Row],[Nom événement]]</f>
        <v>Festival de  la Fiction</v>
      </c>
      <c r="E390" s="368">
        <f>[2]!tblÉvénements[[#This Row],[Nom association/Sigle]]</f>
        <v>0</v>
      </c>
      <c r="F390" s="368" t="str">
        <f>[2]!tblÉvénements[[#This Row],[Ville]]</f>
        <v>La Rochelle</v>
      </c>
      <c r="G390" s="368">
        <f>[2]!tblÉvénements[[#This Row],[Lieu]]</f>
        <v>0</v>
      </c>
      <c r="H390" s="368">
        <f>[2]!tblÉvénements[[#This Row],[Nombre de de participants]]</f>
        <v>0</v>
      </c>
      <c r="I390" s="368">
        <f>[2]!tblÉvénements[[#This Row],[Type]]</f>
        <v>0</v>
      </c>
      <c r="J390" s="368" t="str">
        <f>[2]!tblÉvénements[[#This Row],[Présence ]]</f>
        <v>CR</v>
      </c>
      <c r="K390" s="369">
        <f>[2]!tblÉvénements[[#This Row],[Date de début]]</f>
        <v>45185</v>
      </c>
      <c r="L390" s="369" t="str">
        <f>IF(ISBLANK(Tableau3[[#This Row],[Date début ]]),"",UPPER(TEXT(Tableau3[[#This Row],[Date début ]],"mmm")))</f>
        <v>SEPT</v>
      </c>
      <c r="M390" s="369" t="str">
        <f>IF(ISBLANK(Tableau3[[#This Row],[Date début ]]),"",UPPER(TEXT(Tableau3[[#This Row],[Date début ]],"AAAA")))</f>
        <v>2023</v>
      </c>
      <c r="N390" s="369">
        <f>[2]!tblÉvénements[[#This Row],[Date de fin]]</f>
        <v>45186</v>
      </c>
      <c r="O390" s="369" t="str">
        <f>IF(ISBLANK(Tableau3[[#This Row],[Date de fin]]),"",UPPER(TEXT(Tableau3[[#This Row],[Date de fin]],"mmm")))</f>
        <v>SEPT</v>
      </c>
      <c r="P390" s="369" t="str">
        <f>IF(ISBLANK(Tableau3[[#This Row],[Date de fin]]),"",UPPER(TEXT(Tableau3[[#This Row],[Date de fin]],"AAAA")))</f>
        <v>2023</v>
      </c>
      <c r="Q390" s="65">
        <f>[2]!tblÉvénements[[#This Row],[Nbr jours]]</f>
        <v>1</v>
      </c>
      <c r="S390" s="49" t="str">
        <f>[2]!tblÉvénements[[#This Row],[Secteur]]</f>
        <v>Audiovisuel</v>
      </c>
      <c r="T390" s="49" t="str">
        <f>[2]!tblÉvénements[[#This Row],[Commentaires]]</f>
        <v xml:space="preserve">Visibilité et présence </v>
      </c>
    </row>
    <row r="391" spans="2:32" ht="14.5" x14ac:dyDescent="0.3">
      <c r="B391" s="42">
        <f>'2. Termes '!H533</f>
        <v>0</v>
      </c>
      <c r="C391" s="382">
        <f>[2]!tblÉvénements[[#This Row],[Service]]</f>
        <v>0</v>
      </c>
      <c r="D391" s="368" t="str">
        <f>[2]!tblÉvénements[[#This Row],[Nom événement]]</f>
        <v>Festival des Marionnettes CGT</v>
      </c>
      <c r="E391" s="368">
        <f>[2]!tblÉvénements[[#This Row],[Nom association/Sigle]]</f>
        <v>0</v>
      </c>
      <c r="F391" s="368" t="str">
        <f>[2]!tblÉvénements[[#This Row],[Ville]]</f>
        <v>Charleville Mezières</v>
      </c>
      <c r="G391" s="368">
        <f>[2]!tblÉvénements[[#This Row],[Lieu]]</f>
        <v>0</v>
      </c>
      <c r="H391" s="368">
        <f>[2]!tblÉvénements[[#This Row],[Nombre de de participants]]</f>
        <v>0</v>
      </c>
      <c r="I391" s="368">
        <f>[2]!tblÉvénements[[#This Row],[Type]]</f>
        <v>0</v>
      </c>
      <c r="J391" s="368" t="str">
        <f>[2]!tblÉvénements[[#This Row],[Présence ]]</f>
        <v>Fonds pro ?</v>
      </c>
      <c r="K391" s="369">
        <f>[2]!tblÉvénements[[#This Row],[Date de début]]</f>
        <v>45185</v>
      </c>
      <c r="L391" s="369" t="str">
        <f>IF(ISBLANK(Tableau3[[#This Row],[Date début ]]),"",UPPER(TEXT(Tableau3[[#This Row],[Date début ]],"mmm")))</f>
        <v>SEPT</v>
      </c>
      <c r="M391" s="369" t="str">
        <f>IF(ISBLANK(Tableau3[[#This Row],[Date début ]]),"",UPPER(TEXT(Tableau3[[#This Row],[Date début ]],"AAAA")))</f>
        <v>2023</v>
      </c>
      <c r="N391" s="369">
        <f>[2]!tblÉvénements[[#This Row],[Date de fin]]</f>
        <v>45193</v>
      </c>
      <c r="O391" s="369" t="str">
        <f>IF(ISBLANK(Tableau3[[#This Row],[Date de fin]]),"",UPPER(TEXT(Tableau3[[#This Row],[Date de fin]],"mmm")))</f>
        <v>SEPT</v>
      </c>
      <c r="P391" s="369" t="str">
        <f>IF(ISBLANK(Tableau3[[#This Row],[Date de fin]]),"",UPPER(TEXT(Tableau3[[#This Row],[Date de fin]],"AAAA")))</f>
        <v>2023</v>
      </c>
      <c r="Q391" s="65">
        <f>[2]!tblÉvénements[[#This Row],[Nbr jours]]</f>
        <v>8</v>
      </c>
      <c r="R391" s="45"/>
      <c r="S391" s="13">
        <f>[2]!tblÉvénements[[#This Row],[Secteur]]</f>
        <v>0</v>
      </c>
      <c r="T391" s="13">
        <f>[2]!tblÉvénements[[#This Row],[Commentaires]]</f>
        <v>0</v>
      </c>
      <c r="U391" s="377"/>
      <c r="V391" s="377"/>
      <c r="W391" s="377"/>
      <c r="X391" s="377"/>
      <c r="Y391" s="378"/>
      <c r="Z391" s="378"/>
      <c r="AA391" s="378"/>
      <c r="AB391" s="378"/>
      <c r="AC391" s="378"/>
      <c r="AD391" s="378"/>
      <c r="AE391" s="378"/>
      <c r="AF391" s="378"/>
    </row>
    <row r="392" spans="2:32" ht="43.5" x14ac:dyDescent="0.3">
      <c r="B392" s="42">
        <f>'2. Termes '!H534</f>
        <v>0</v>
      </c>
      <c r="C392" s="382" t="str">
        <f>[2]!tblÉvénements[[#This Row],[Service]]</f>
        <v>Branches</v>
      </c>
      <c r="D392" s="368" t="str">
        <f>[2]!tblÉvénements[[#This Row],[Nom événement]]</f>
        <v>Fête de l'Humanité</v>
      </c>
      <c r="E392" s="368">
        <f>[2]!tblÉvénements[[#This Row],[Nom association/Sigle]]</f>
        <v>0</v>
      </c>
      <c r="F392" s="368" t="str">
        <f>[2]!tblÉvénements[[#This Row],[Ville]]</f>
        <v>Le Plessis-Pâté</v>
      </c>
      <c r="G392" s="368" t="str">
        <f>[2]!tblÉvénements[[#This Row],[Lieu]]</f>
        <v>Brétigny sur Orge</v>
      </c>
      <c r="H392" s="368">
        <f>[2]!tblÉvénements[[#This Row],[Nombre de de participants]]</f>
        <v>0</v>
      </c>
      <c r="I392" s="368">
        <f>[2]!tblÉvénements[[#This Row],[Type]]</f>
        <v>0</v>
      </c>
      <c r="J392" s="368" t="str">
        <f>[2]!tblÉvénements[[#This Row],[Présence ]]</f>
        <v xml:space="preserve"> Dejeuner du vendredi = GR
</v>
      </c>
      <c r="K392" s="369">
        <f>[2]!tblÉvénements[[#This Row],[Date de début]]</f>
        <v>45184</v>
      </c>
      <c r="L392" s="369" t="str">
        <f>IF(ISBLANK(Tableau3[[#This Row],[Date début ]]),"",UPPER(TEXT(Tableau3[[#This Row],[Date début ]],"mmm")))</f>
        <v>SEPT</v>
      </c>
      <c r="M392" s="369" t="str">
        <f>IF(ISBLANK(Tableau3[[#This Row],[Date début ]]),"",UPPER(TEXT(Tableau3[[#This Row],[Date début ]],"AAAA")))</f>
        <v>2023</v>
      </c>
      <c r="N392" s="369">
        <f>[2]!tblÉvénements[[#This Row],[Date de fin]]</f>
        <v>45186</v>
      </c>
      <c r="O392" s="369" t="str">
        <f>IF(ISBLANK(Tableau3[[#This Row],[Date de fin]]),"",UPPER(TEXT(Tableau3[[#This Row],[Date de fin]],"mmm")))</f>
        <v>SEPT</v>
      </c>
      <c r="P392" s="369" t="str">
        <f>IF(ISBLANK(Tableau3[[#This Row],[Date de fin]]),"",UPPER(TEXT(Tableau3[[#This Row],[Date de fin]],"AAAA")))</f>
        <v>2023</v>
      </c>
      <c r="Q392" s="65">
        <f>[2]!tblÉvénements[[#This Row],[Nbr jours]]</f>
        <v>2</v>
      </c>
      <c r="S392" s="49" t="str">
        <f>[2]!tblÉvénements[[#This Row],[Secteur]]</f>
        <v>Tout secteur</v>
      </c>
      <c r="T392" s="49">
        <f>[2]!tblÉvénements[[#This Row],[Commentaires]]</f>
        <v>0</v>
      </c>
    </row>
    <row r="393" spans="2:32" ht="14.5" x14ac:dyDescent="0.3">
      <c r="B393" s="42">
        <f>'2. Termes '!H535</f>
        <v>0</v>
      </c>
      <c r="C393" s="382" t="str">
        <f>[2]!tblÉvénements[[#This Row],[Service]]</f>
        <v>ACTION_SOCIALE</v>
      </c>
      <c r="D393" s="368" t="str">
        <f>[2]!tblÉvénements[[#This Row],[Nom événement]]</f>
        <v>Forum "Regards croisés sur la santé du danseur"</v>
      </c>
      <c r="E393" s="368">
        <f>[2]!tblÉvénements[[#This Row],[Nom association/Sigle]]</f>
        <v>0</v>
      </c>
      <c r="F393" s="368" t="str">
        <f>[2]!tblÉvénements[[#This Row],[Ville]]</f>
        <v>Biarritz</v>
      </c>
      <c r="G393" s="368" t="str">
        <f>[2]!tblÉvénements[[#This Row],[Lieu]]</f>
        <v>Gare du midi</v>
      </c>
      <c r="H393" s="368">
        <f>[2]!tblÉvénements[[#This Row],[Nombre de de participants]]</f>
        <v>0</v>
      </c>
      <c r="I393" s="368">
        <f>[2]!tblÉvénements[[#This Row],[Type]]</f>
        <v>0</v>
      </c>
      <c r="J393" s="368" t="str">
        <f>[2]!tblÉvénements[[#This Row],[Présence ]]</f>
        <v>Sarah Minski</v>
      </c>
      <c r="K393" s="369">
        <f>[2]!tblÉvénements[[#This Row],[Date de début]]</f>
        <v>45184</v>
      </c>
      <c r="L393" s="369" t="str">
        <f>IF(ISBLANK(Tableau3[[#This Row],[Date début ]]),"",UPPER(TEXT(Tableau3[[#This Row],[Date début ]],"mmm")))</f>
        <v>SEPT</v>
      </c>
      <c r="M393" s="369" t="str">
        <f>IF(ISBLANK(Tableau3[[#This Row],[Date début ]]),"",UPPER(TEXT(Tableau3[[#This Row],[Date début ]],"AAAA")))</f>
        <v>2023</v>
      </c>
      <c r="N393" s="369">
        <f>[2]!tblÉvénements[[#This Row],[Date de fin]]</f>
        <v>45185</v>
      </c>
      <c r="O393" s="369" t="str">
        <f>IF(ISBLANK(Tableau3[[#This Row],[Date de fin]]),"",UPPER(TEXT(Tableau3[[#This Row],[Date de fin]],"mmm")))</f>
        <v>SEPT</v>
      </c>
      <c r="P393" s="369" t="str">
        <f>IF(ISBLANK(Tableau3[[#This Row],[Date de fin]]),"",UPPER(TEXT(Tableau3[[#This Row],[Date de fin]],"AAAA")))</f>
        <v>2023</v>
      </c>
      <c r="Q393" s="65">
        <f>[2]!tblÉvénements[[#This Row],[Nbr jours]]</f>
        <v>1</v>
      </c>
      <c r="S393" s="49" t="str">
        <f>[2]!tblÉvénements[[#This Row],[Secteur]]</f>
        <v>Danse</v>
      </c>
      <c r="T393" s="49" t="str">
        <f>[2]!tblÉvénements[[#This Row],[Commentaires]]</f>
        <v xml:space="preserve">stand </v>
      </c>
    </row>
    <row r="394" spans="2:32" ht="14.5" x14ac:dyDescent="0.3">
      <c r="B394" s="42">
        <f>'2. Termes '!H536</f>
        <v>0</v>
      </c>
      <c r="C394" s="382" t="str">
        <f>[2]!tblÉvénements[[#This Row],[Service]]</f>
        <v>Communication</v>
      </c>
      <c r="D394" s="368" t="str">
        <f>[2]!tblÉvénements[[#This Row],[Nom événement]]</f>
        <v>Festival de  la Fiction</v>
      </c>
      <c r="E394" s="368">
        <f>[2]!tblÉvénements[[#This Row],[Nom association/Sigle]]</f>
        <v>0</v>
      </c>
      <c r="F394" s="368" t="str">
        <f>[2]!tblÉvénements[[#This Row],[Ville]]</f>
        <v>La Rochelle</v>
      </c>
      <c r="G394" s="368">
        <f>[2]!tblÉvénements[[#This Row],[Lieu]]</f>
        <v>0</v>
      </c>
      <c r="H394" s="368">
        <f>[2]!tblÉvénements[[#This Row],[Nombre de de participants]]</f>
        <v>0</v>
      </c>
      <c r="I394" s="368">
        <f>[2]!tblÉvénements[[#This Row],[Type]]</f>
        <v>0</v>
      </c>
      <c r="J394" s="368" t="str">
        <f>[2]!tblÉvénements[[#This Row],[Présence ]]</f>
        <v>CR</v>
      </c>
      <c r="K394" s="369">
        <f>[2]!tblÉvénements[[#This Row],[Date de début]]</f>
        <v>45181</v>
      </c>
      <c r="L394" s="369" t="str">
        <f>IF(ISBLANK(Tableau3[[#This Row],[Date début ]]),"",UPPER(TEXT(Tableau3[[#This Row],[Date début ]],"mmm")))</f>
        <v>SEPT</v>
      </c>
      <c r="M394" s="369" t="str">
        <f>IF(ISBLANK(Tableau3[[#This Row],[Date début ]]),"",UPPER(TEXT(Tableau3[[#This Row],[Date début ]],"AAAA")))</f>
        <v>2023</v>
      </c>
      <c r="N394" s="369">
        <f>[2]!tblÉvénements[[#This Row],[Date de fin]]</f>
        <v>45184</v>
      </c>
      <c r="O394" s="369" t="str">
        <f>IF(ISBLANK(Tableau3[[#This Row],[Date de fin]]),"",UPPER(TEXT(Tableau3[[#This Row],[Date de fin]],"mmm")))</f>
        <v>SEPT</v>
      </c>
      <c r="P394" s="369" t="str">
        <f>IF(ISBLANK(Tableau3[[#This Row],[Date de fin]]),"",UPPER(TEXT(Tableau3[[#This Row],[Date de fin]],"AAAA")))</f>
        <v>2023</v>
      </c>
      <c r="Q394" s="65">
        <f>[2]!tblÉvénements[[#This Row],[Nbr jours]]</f>
        <v>3</v>
      </c>
      <c r="S394" s="49" t="str">
        <f>[2]!tblÉvénements[[#This Row],[Secteur]]</f>
        <v>Audiovisuel</v>
      </c>
      <c r="T394" s="49" t="str">
        <f>[2]!tblÉvénements[[#This Row],[Commentaires]]</f>
        <v xml:space="preserve">Visibilité et présence </v>
      </c>
    </row>
    <row r="395" spans="2:32" ht="14.5" x14ac:dyDescent="0.3">
      <c r="B395" s="42">
        <f>'2. Termes '!H537</f>
        <v>0</v>
      </c>
      <c r="C395" s="382">
        <f>[2]!tblÉvénements[[#This Row],[Service]]</f>
        <v>0</v>
      </c>
      <c r="D395" s="368" t="str">
        <f>[2]!tblÉvénements[[#This Row],[Nom événement]]</f>
        <v xml:space="preserve">Cinémas Indépendants Parisiens </v>
      </c>
      <c r="E395" s="368">
        <f>[2]!tblÉvénements[[#This Row],[Nom association/Sigle]]</f>
        <v>0</v>
      </c>
      <c r="F395" s="368" t="str">
        <f>[2]!tblÉvénements[[#This Row],[Ville]]</f>
        <v xml:space="preserve">Paris </v>
      </c>
      <c r="G395" s="368" t="str">
        <f>[2]!tblÉvénements[[#This Row],[Lieu]]</f>
        <v xml:space="preserve">Cinémas Parisiens </v>
      </c>
      <c r="H395" s="368">
        <f>[2]!tblÉvénements[[#This Row],[Nombre de de participants]]</f>
        <v>0</v>
      </c>
      <c r="I395" s="368">
        <f>[2]!tblÉvénements[[#This Row],[Type]]</f>
        <v>0</v>
      </c>
      <c r="J395" s="368">
        <f>[2]!tblÉvénements[[#This Row],[Présence ]]</f>
        <v>0</v>
      </c>
      <c r="K395" s="369">
        <f>[2]!tblÉvénements[[#This Row],[Date de début]]</f>
        <v>45111</v>
      </c>
      <c r="L395" s="369" t="str">
        <f>IF(ISBLANK(Tableau3[[#This Row],[Date début ]]),"",UPPER(TEXT(Tableau3[[#This Row],[Date début ]],"mmm")))</f>
        <v>JUIL</v>
      </c>
      <c r="M395" s="369" t="str">
        <f>IF(ISBLANK(Tableau3[[#This Row],[Date début ]]),"",UPPER(TEXT(Tableau3[[#This Row],[Date début ]],"AAAA")))</f>
        <v>2023</v>
      </c>
      <c r="N395" s="369">
        <f>[2]!tblÉvénements[[#This Row],[Date de fin]]</f>
        <v>45119</v>
      </c>
      <c r="O395" s="369" t="str">
        <f>IF(ISBLANK(Tableau3[[#This Row],[Date de fin]]),"",UPPER(TEXT(Tableau3[[#This Row],[Date de fin]],"mmm")))</f>
        <v>JUIL</v>
      </c>
      <c r="P395" s="369" t="str">
        <f>IF(ISBLANK(Tableau3[[#This Row],[Date de fin]]),"",UPPER(TEXT(Tableau3[[#This Row],[Date de fin]],"AAAA")))</f>
        <v>2023</v>
      </c>
      <c r="Q395" s="65">
        <f>[2]!tblÉvénements[[#This Row],[Nbr jours]]</f>
        <v>8</v>
      </c>
      <c r="S395" s="49" t="str">
        <f>[2]!tblÉvénements[[#This Row],[Secteur]]</f>
        <v>Audiovisuel</v>
      </c>
      <c r="T395" s="49" t="str">
        <f>[2]!tblÉvénements[[#This Row],[Commentaires]]</f>
        <v>Visibilié et invitations</v>
      </c>
    </row>
    <row r="396" spans="2:32" ht="29" x14ac:dyDescent="0.3">
      <c r="B396" s="42">
        <f>'2. Termes '!H538</f>
        <v>0</v>
      </c>
      <c r="C396" s="382">
        <f>[2]!tblÉvénements[[#This Row],[Service]]</f>
        <v>0</v>
      </c>
      <c r="D396" s="368" t="str">
        <f>[2]!tblÉvénements[[#This Row],[Nom événement]]</f>
        <v>Festival d'Aix-en-Provence</v>
      </c>
      <c r="E396" s="368">
        <f>[2]!tblÉvénements[[#This Row],[Nom association/Sigle]]</f>
        <v>0</v>
      </c>
      <c r="F396" s="368" t="str">
        <f>[2]!tblÉvénements[[#This Row],[Ville]]</f>
        <v>Aix-en-Provence</v>
      </c>
      <c r="G396" s="368" t="str">
        <f>[2]!tblÉvénements[[#This Row],[Lieu]]</f>
        <v>Théâtre de l'Archevéché</v>
      </c>
      <c r="H396" s="368">
        <f>[2]!tblÉvénements[[#This Row],[Nombre de de participants]]</f>
        <v>0</v>
      </c>
      <c r="I396" s="368">
        <f>[2]!tblÉvénements[[#This Row],[Type]]</f>
        <v>0</v>
      </c>
      <c r="J396" s="368">
        <f>[2]!tblÉvénements[[#This Row],[Présence ]]</f>
        <v>0</v>
      </c>
      <c r="K396" s="369">
        <f>[2]!tblÉvénements[[#This Row],[Date de début]]</f>
        <v>45111</v>
      </c>
      <c r="L396" s="369" t="str">
        <f>IF(ISBLANK(Tableau3[[#This Row],[Date début ]]),"",UPPER(TEXT(Tableau3[[#This Row],[Date début ]],"mmm")))</f>
        <v>JUIL</v>
      </c>
      <c r="M396" s="369" t="str">
        <f>IF(ISBLANK(Tableau3[[#This Row],[Date début ]]),"",UPPER(TEXT(Tableau3[[#This Row],[Date début ]],"AAAA")))</f>
        <v>2023</v>
      </c>
      <c r="N396" s="369">
        <f>[2]!tblÉvénements[[#This Row],[Date de fin]]</f>
        <v>45131</v>
      </c>
      <c r="O396" s="369" t="str">
        <f>IF(ISBLANK(Tableau3[[#This Row],[Date de fin]]),"",UPPER(TEXT(Tableau3[[#This Row],[Date de fin]],"mmm")))</f>
        <v>JUIL</v>
      </c>
      <c r="P396" s="369" t="str">
        <f>IF(ISBLANK(Tableau3[[#This Row],[Date de fin]]),"",UPPER(TEXT(Tableau3[[#This Row],[Date de fin]],"AAAA")))</f>
        <v>2023</v>
      </c>
      <c r="Q396" s="65">
        <f>[2]!tblÉvénements[[#This Row],[Nbr jours]]</f>
        <v>20</v>
      </c>
      <c r="S396" s="49" t="str">
        <f>[2]!tblÉvénements[[#This Row],[Secteur]]</f>
        <v>Musique</v>
      </c>
      <c r="T396" s="49" t="str">
        <f>[2]!tblÉvénements[[#This Row],[Commentaires]]</f>
        <v>Visibilié et invitations</v>
      </c>
    </row>
    <row r="397" spans="2:32" ht="29" x14ac:dyDescent="0.3">
      <c r="B397" s="42">
        <f>'2. Termes '!H539</f>
        <v>0</v>
      </c>
      <c r="C397" s="382">
        <f>[2]!tblÉvénements[[#This Row],[Service]]</f>
        <v>0</v>
      </c>
      <c r="D397" s="368" t="str">
        <f>[2]!tblÉvénements[[#This Row],[Nom événement]]</f>
        <v>Afterwork biodiversité - promotion guide Audiens/ECOPROD</v>
      </c>
      <c r="E397" s="368">
        <f>[2]!tblÉvénements[[#This Row],[Nom association/Sigle]]</f>
        <v>0</v>
      </c>
      <c r="F397" s="368" t="str">
        <f>[2]!tblÉvénements[[#This Row],[Ville]]</f>
        <v>Vannes</v>
      </c>
      <c r="G397" s="368" t="str">
        <f>[2]!tblÉvénements[[#This Row],[Lieu]]</f>
        <v>RIE</v>
      </c>
      <c r="H397" s="368">
        <f>[2]!tblÉvénements[[#This Row],[Nombre de de participants]]</f>
        <v>0</v>
      </c>
      <c r="I397" s="368">
        <f>[2]!tblÉvénements[[#This Row],[Type]]</f>
        <v>0</v>
      </c>
      <c r="J397" s="368" t="str">
        <f>[2]!tblÉvénements[[#This Row],[Présence ]]</f>
        <v>Marina E</v>
      </c>
      <c r="K397" s="369">
        <f>[2]!tblÉvénements[[#This Row],[Date de début]]</f>
        <v>45110</v>
      </c>
      <c r="L397" s="369" t="str">
        <f>IF(ISBLANK(Tableau3[[#This Row],[Date début ]]),"",UPPER(TEXT(Tableau3[[#This Row],[Date début ]],"mmm")))</f>
        <v>JUIL</v>
      </c>
      <c r="M397" s="369" t="str">
        <f>IF(ISBLANK(Tableau3[[#This Row],[Date début ]]),"",UPPER(TEXT(Tableau3[[#This Row],[Date début ]],"AAAA")))</f>
        <v>2023</v>
      </c>
      <c r="N397" s="369">
        <f>[2]!tblÉvénements[[#This Row],[Date de fin]]</f>
        <v>45110</v>
      </c>
      <c r="O397" s="369" t="str">
        <f>IF(ISBLANK(Tableau3[[#This Row],[Date de fin]]),"",UPPER(TEXT(Tableau3[[#This Row],[Date de fin]],"mmm")))</f>
        <v>JUIL</v>
      </c>
      <c r="P397" s="369" t="str">
        <f>IF(ISBLANK(Tableau3[[#This Row],[Date de fin]]),"",UPPER(TEXT(Tableau3[[#This Row],[Date de fin]],"AAAA")))</f>
        <v>2023</v>
      </c>
      <c r="Q397" s="65">
        <f>[2]!tblÉvénements[[#This Row],[Nbr jours]]</f>
        <v>0</v>
      </c>
      <c r="S397" s="49">
        <f>[2]!tblÉvénements[[#This Row],[Secteur]]</f>
        <v>0</v>
      </c>
      <c r="T397" s="49">
        <f>[2]!tblÉvénements[[#This Row],[Commentaires]]</f>
        <v>0</v>
      </c>
    </row>
    <row r="398" spans="2:32" ht="29" x14ac:dyDescent="0.3">
      <c r="B398" s="42">
        <f>'2. Termes '!H540</f>
        <v>0</v>
      </c>
      <c r="C398" s="382">
        <f>[2]!tblÉvénements[[#This Row],[Service]]</f>
        <v>0</v>
      </c>
      <c r="D398" s="368" t="str">
        <f>[2]!tblÉvénements[[#This Row],[Nom événement]]</f>
        <v xml:space="preserve">Remise Prix Daniel Sabatier </v>
      </c>
      <c r="E398" s="368">
        <f>[2]!tblÉvénements[[#This Row],[Nom association/Sigle]]</f>
        <v>0</v>
      </c>
      <c r="F398" s="368" t="str">
        <f>[2]!tblÉvénements[[#This Row],[Ville]]</f>
        <v>Pavillon Gabriel</v>
      </c>
      <c r="G398" s="368" t="str">
        <f>[2]!tblÉvénements[[#This Row],[Lieu]]</f>
        <v xml:space="preserve">Pavillon Gabriel </v>
      </c>
      <c r="H398" s="368">
        <f>[2]!tblÉvénements[[#This Row],[Nombre de de participants]]</f>
        <v>0</v>
      </c>
      <c r="I398" s="368">
        <f>[2]!tblÉvénements[[#This Row],[Type]]</f>
        <v>0</v>
      </c>
      <c r="J398" s="368" t="str">
        <f>[2]!tblÉvénements[[#This Row],[Présence ]]</f>
        <v>FO + commerciaux à déterminer</v>
      </c>
      <c r="K398" s="369">
        <f>[2]!tblÉvénements[[#This Row],[Date de début]]</f>
        <v>45106</v>
      </c>
      <c r="L398" s="369" t="str">
        <f>IF(ISBLANK(Tableau3[[#This Row],[Date début ]]),"",UPPER(TEXT(Tableau3[[#This Row],[Date début ]],"mmm")))</f>
        <v>JUIN</v>
      </c>
      <c r="M398" s="369" t="str">
        <f>IF(ISBLANK(Tableau3[[#This Row],[Date début ]]),"",UPPER(TEXT(Tableau3[[#This Row],[Date début ]],"AAAA")))</f>
        <v>2023</v>
      </c>
      <c r="N398" s="369">
        <f>[2]!tblÉvénements[[#This Row],[Date de fin]]</f>
        <v>45106</v>
      </c>
      <c r="O398" s="369" t="str">
        <f>IF(ISBLANK(Tableau3[[#This Row],[Date de fin]]),"",UPPER(TEXT(Tableau3[[#This Row],[Date de fin]],"mmm")))</f>
        <v>JUIN</v>
      </c>
      <c r="P398" s="369" t="str">
        <f>IF(ISBLANK(Tableau3[[#This Row],[Date de fin]]),"",UPPER(TEXT(Tableau3[[#This Row],[Date de fin]],"AAAA")))</f>
        <v>2023</v>
      </c>
      <c r="Q398" s="65">
        <f>[2]!tblÉvénements[[#This Row],[Nbr jours]]</f>
        <v>0</v>
      </c>
      <c r="S398" s="49" t="str">
        <f>[2]!tblÉvénements[[#This Row],[Secteur]]</f>
        <v>Audiovisuel</v>
      </c>
      <c r="T398" s="49" t="str">
        <f>[2]!tblÉvénements[[#This Row],[Commentaires]]</f>
        <v>Visibilité et invitations</v>
      </c>
    </row>
    <row r="399" spans="2:32" ht="14.5" x14ac:dyDescent="0.3">
      <c r="B399" s="42">
        <f>'2. Termes '!H541</f>
        <v>0</v>
      </c>
      <c r="C399" s="382" t="str">
        <f>[2]!tblÉvénements[[#This Row],[Service]]</f>
        <v>Branches</v>
      </c>
      <c r="D399" s="368" t="str">
        <f>[2]!tblÉvénements[[#This Row],[Nom événement]]</f>
        <v>48 heures de la pige</v>
      </c>
      <c r="E399" s="368">
        <f>[2]!tblÉvénements[[#This Row],[Nom association/Sigle]]</f>
        <v>0</v>
      </c>
      <c r="F399" s="368" t="str">
        <f>[2]!tblÉvénements[[#This Row],[Ville]]</f>
        <v>Marseille</v>
      </c>
      <c r="G399" s="368" t="str">
        <f>[2]!tblÉvénements[[#This Row],[Lieu]]</f>
        <v>EJCAM</v>
      </c>
      <c r="H399" s="368">
        <f>[2]!tblÉvénements[[#This Row],[Nombre de de participants]]</f>
        <v>0</v>
      </c>
      <c r="I399" s="368">
        <f>[2]!tblÉvénements[[#This Row],[Type]]</f>
        <v>0</v>
      </c>
      <c r="J399" s="368" t="str">
        <f>[2]!tblÉvénements[[#This Row],[Présence ]]</f>
        <v>Marianne</v>
      </c>
      <c r="K399" s="369">
        <f>[2]!tblÉvénements[[#This Row],[Date de début]]</f>
        <v>45105</v>
      </c>
      <c r="L399" s="369" t="str">
        <f>IF(ISBLANK(Tableau3[[#This Row],[Date début ]]),"",UPPER(TEXT(Tableau3[[#This Row],[Date début ]],"mmm")))</f>
        <v>JUIN</v>
      </c>
      <c r="M399" s="369" t="str">
        <f>IF(ISBLANK(Tableau3[[#This Row],[Date début ]]),"",UPPER(TEXT(Tableau3[[#This Row],[Date début ]],"AAAA")))</f>
        <v>2023</v>
      </c>
      <c r="N399" s="369">
        <f>[2]!tblÉvénements[[#This Row],[Date de fin]]</f>
        <v>45106</v>
      </c>
      <c r="O399" s="369" t="str">
        <f>IF(ISBLANK(Tableau3[[#This Row],[Date de fin]]),"",UPPER(TEXT(Tableau3[[#This Row],[Date de fin]],"mmm")))</f>
        <v>JUIN</v>
      </c>
      <c r="P399" s="369" t="str">
        <f>IF(ISBLANK(Tableau3[[#This Row],[Date de fin]]),"",UPPER(TEXT(Tableau3[[#This Row],[Date de fin]],"AAAA")))</f>
        <v>2023</v>
      </c>
      <c r="Q399" s="65">
        <f>[2]!tblÉvénements[[#This Row],[Nbr jours]]</f>
        <v>1</v>
      </c>
      <c r="S399" s="49" t="str">
        <f>[2]!tblÉvénements[[#This Row],[Secteur]]</f>
        <v>Presse</v>
      </c>
      <c r="T399" s="49" t="str">
        <f>[2]!tblÉvénements[[#This Row],[Commentaires]]</f>
        <v>Visibilité, stand et prises de parole</v>
      </c>
    </row>
    <row r="400" spans="2:32" ht="14.5" x14ac:dyDescent="0.3">
      <c r="B400" s="42">
        <f>'2. Termes '!H542</f>
        <v>0</v>
      </c>
      <c r="C400" s="382" t="str">
        <f>[2]!tblÉvénements[[#This Row],[Service]]</f>
        <v>Communication</v>
      </c>
      <c r="D400" s="368" t="str">
        <f>[2]!tblÉvénements[[#This Row],[Nom événement]]</f>
        <v>Festival du cinéma et musique de film de La Baule</v>
      </c>
      <c r="E400" s="368">
        <f>[2]!tblÉvénements[[#This Row],[Nom association/Sigle]]</f>
        <v>0</v>
      </c>
      <c r="F400" s="368" t="str">
        <f>[2]!tblÉvénements[[#This Row],[Ville]]</f>
        <v>La Baule</v>
      </c>
      <c r="G400" s="368">
        <f>[2]!tblÉvénements[[#This Row],[Lieu]]</f>
        <v>0</v>
      </c>
      <c r="H400" s="368">
        <f>[2]!tblÉvénements[[#This Row],[Nombre de de participants]]</f>
        <v>0</v>
      </c>
      <c r="I400" s="368">
        <f>[2]!tblÉvénements[[#This Row],[Type]]</f>
        <v>0</v>
      </c>
      <c r="J400" s="368" t="str">
        <f>[2]!tblÉvénements[[#This Row],[Présence ]]</f>
        <v>Caroline Rogard</v>
      </c>
      <c r="K400" s="369">
        <f>[2]!tblÉvénements[[#This Row],[Date de début]]</f>
        <v>45105</v>
      </c>
      <c r="L400" s="369" t="str">
        <f>IF(ISBLANK(Tableau3[[#This Row],[Date début ]]),"",UPPER(TEXT(Tableau3[[#This Row],[Date début ]],"mmm")))</f>
        <v>JUIN</v>
      </c>
      <c r="M400" s="369" t="str">
        <f>IF(ISBLANK(Tableau3[[#This Row],[Date début ]]),"",UPPER(TEXT(Tableau3[[#This Row],[Date début ]],"AAAA")))</f>
        <v>2023</v>
      </c>
      <c r="N400" s="369">
        <f>[2]!tblÉvénements[[#This Row],[Date de fin]]</f>
        <v>45109</v>
      </c>
      <c r="O400" s="369" t="str">
        <f>IF(ISBLANK(Tableau3[[#This Row],[Date de fin]]),"",UPPER(TEXT(Tableau3[[#This Row],[Date de fin]],"mmm")))</f>
        <v>JUIL</v>
      </c>
      <c r="P400" s="369" t="str">
        <f>IF(ISBLANK(Tableau3[[#This Row],[Date de fin]]),"",UPPER(TEXT(Tableau3[[#This Row],[Date de fin]],"AAAA")))</f>
        <v>2023</v>
      </c>
      <c r="Q400" s="65">
        <f>[2]!tblÉvénements[[#This Row],[Nbr jours]]</f>
        <v>4</v>
      </c>
      <c r="S400" s="49" t="str">
        <f>[2]!tblÉvénements[[#This Row],[Secteur]]</f>
        <v>Audiovisuel</v>
      </c>
      <c r="T400" s="49" t="str">
        <f>[2]!tblÉvénements[[#This Row],[Commentaires]]</f>
        <v>Visibilité</v>
      </c>
    </row>
    <row r="401" spans="2:20" ht="29" x14ac:dyDescent="0.3">
      <c r="B401" s="42">
        <f>'2. Termes '!H543</f>
        <v>0</v>
      </c>
      <c r="C401" s="382" t="str">
        <f>[2]!tblÉvénements[[#This Row],[Service]]</f>
        <v>Communication</v>
      </c>
      <c r="D401" s="368" t="str">
        <f>[2]!tblÉvénements[[#This Row],[Nom événement]]</f>
        <v>Festival international du Film de Biarritz - Nouvelles Vagues</v>
      </c>
      <c r="E401" s="368">
        <f>[2]!tblÉvénements[[#This Row],[Nom association/Sigle]]</f>
        <v>0</v>
      </c>
      <c r="F401" s="368" t="str">
        <f>[2]!tblÉvénements[[#This Row],[Ville]]</f>
        <v>Biarritz</v>
      </c>
      <c r="G401" s="368">
        <f>[2]!tblÉvénements[[#This Row],[Lieu]]</f>
        <v>0</v>
      </c>
      <c r="H401" s="368">
        <f>[2]!tblÉvénements[[#This Row],[Nombre de de participants]]</f>
        <v>0</v>
      </c>
      <c r="I401" s="368">
        <f>[2]!tblÉvénements[[#This Row],[Type]]</f>
        <v>0</v>
      </c>
      <c r="J401" s="368" t="str">
        <f>[2]!tblÉvénements[[#This Row],[Présence ]]</f>
        <v>Aude Merlet</v>
      </c>
      <c r="K401" s="369">
        <f>[2]!tblÉvénements[[#This Row],[Date de début]]</f>
        <v>45105</v>
      </c>
      <c r="L401" s="369" t="str">
        <f>IF(ISBLANK(Tableau3[[#This Row],[Date début ]]),"",UPPER(TEXT(Tableau3[[#This Row],[Date début ]],"mmm")))</f>
        <v>JUIN</v>
      </c>
      <c r="M401" s="369" t="str">
        <f>IF(ISBLANK(Tableau3[[#This Row],[Date début ]]),"",UPPER(TEXT(Tableau3[[#This Row],[Date début ]],"AAAA")))</f>
        <v>2023</v>
      </c>
      <c r="N401" s="369">
        <f>[2]!tblÉvénements[[#This Row],[Date de fin]]</f>
        <v>45109</v>
      </c>
      <c r="O401" s="369" t="str">
        <f>IF(ISBLANK(Tableau3[[#This Row],[Date de fin]]),"",UPPER(TEXT(Tableau3[[#This Row],[Date de fin]],"mmm")))</f>
        <v>JUIL</v>
      </c>
      <c r="P401" s="369" t="str">
        <f>IF(ISBLANK(Tableau3[[#This Row],[Date de fin]]),"",UPPER(TEXT(Tableau3[[#This Row],[Date de fin]],"AAAA")))</f>
        <v>2023</v>
      </c>
      <c r="Q401" s="65">
        <f>[2]!tblÉvénements[[#This Row],[Nbr jours]]</f>
        <v>4</v>
      </c>
      <c r="S401" s="49">
        <f>[2]!tblÉvénements[[#This Row],[Secteur]]</f>
        <v>0</v>
      </c>
      <c r="T401" s="49" t="str">
        <f>[2]!tblÉvénements[[#This Row],[Commentaires]]</f>
        <v>Visibilitéé et prise de parole</v>
      </c>
    </row>
    <row r="402" spans="2:20" ht="29" x14ac:dyDescent="0.3">
      <c r="B402" s="42">
        <f>'2. Termes '!H544</f>
        <v>0</v>
      </c>
      <c r="C402" s="382" t="str">
        <f>[2]!tblÉvénements[[#This Row],[Service]]</f>
        <v>ACTION_SOCIALE</v>
      </c>
      <c r="D402" s="368" t="str">
        <f>[2]!tblÉvénements[[#This Row],[Nom événement]]</f>
        <v>Sœurs Jumelles</v>
      </c>
      <c r="E402" s="368">
        <f>[2]!tblÉvénements[[#This Row],[Nom association/Sigle]]</f>
        <v>0</v>
      </c>
      <c r="F402" s="368" t="str">
        <f>[2]!tblÉvénements[[#This Row],[Ville]]</f>
        <v xml:space="preserve">Rochefort </v>
      </c>
      <c r="G402" s="368">
        <f>[2]!tblÉvénements[[#This Row],[Lieu]]</f>
        <v>0</v>
      </c>
      <c r="H402" s="368">
        <f>[2]!tblÉvénements[[#This Row],[Nombre de de participants]]</f>
        <v>0</v>
      </c>
      <c r="I402" s="368">
        <f>[2]!tblÉvénements[[#This Row],[Type]]</f>
        <v>0</v>
      </c>
      <c r="J402" s="368" t="str">
        <f>[2]!tblÉvénements[[#This Row],[Présence ]]</f>
        <v>Caroline Rogard + Sarah Minski</v>
      </c>
      <c r="K402" s="369">
        <f>[2]!tblÉvénements[[#This Row],[Date de début]]</f>
        <v>45104</v>
      </c>
      <c r="L402" s="369" t="str">
        <f>IF(ISBLANK(Tableau3[[#This Row],[Date début ]]),"",UPPER(TEXT(Tableau3[[#This Row],[Date début ]],"mmm")))</f>
        <v>JUIN</v>
      </c>
      <c r="M402" s="369" t="str">
        <f>IF(ISBLANK(Tableau3[[#This Row],[Date début ]]),"",UPPER(TEXT(Tableau3[[#This Row],[Date début ]],"AAAA")))</f>
        <v>2023</v>
      </c>
      <c r="N402" s="369">
        <f>[2]!tblÉvénements[[#This Row],[Date de fin]]</f>
        <v>45108</v>
      </c>
      <c r="O402" s="369" t="str">
        <f>IF(ISBLANK(Tableau3[[#This Row],[Date de fin]]),"",UPPER(TEXT(Tableau3[[#This Row],[Date de fin]],"mmm")))</f>
        <v>JUIL</v>
      </c>
      <c r="P402" s="369" t="str">
        <f>IF(ISBLANK(Tableau3[[#This Row],[Date de fin]]),"",UPPER(TEXT(Tableau3[[#This Row],[Date de fin]],"AAAA")))</f>
        <v>2023</v>
      </c>
      <c r="Q402" s="65">
        <f>[2]!tblÉvénements[[#This Row],[Nbr jours]]</f>
        <v>4</v>
      </c>
      <c r="S402" s="49" t="str">
        <f>[2]!tblÉvénements[[#This Row],[Secteur]]</f>
        <v>Audiovisuel</v>
      </c>
      <c r="T402" s="49" t="str">
        <f>[2]!tblÉvénements[[#This Row],[Commentaires]]</f>
        <v>Visibilité et intervention</v>
      </c>
    </row>
    <row r="403" spans="2:20" ht="72.5" x14ac:dyDescent="0.3">
      <c r="B403" s="42">
        <f>'2. Termes '!H545</f>
        <v>0</v>
      </c>
      <c r="C403" s="382" t="str">
        <f>[2]!tblÉvénements[[#This Row],[Service]]</f>
        <v>Branches</v>
      </c>
      <c r="D403" s="368" t="str">
        <f>[2]!tblÉvénements[[#This Row],[Nom événement]]</f>
        <v>Champs-Élysées Film Festival</v>
      </c>
      <c r="E403" s="368">
        <f>[2]!tblÉvénements[[#This Row],[Nom association/Sigle]]</f>
        <v>0</v>
      </c>
      <c r="F403" s="368" t="str">
        <f>[2]!tblÉvénements[[#This Row],[Ville]]</f>
        <v xml:space="preserve">Paris </v>
      </c>
      <c r="G403" s="368" t="str">
        <f>[2]!tblÉvénements[[#This Row],[Lieu]]</f>
        <v xml:space="preserve">Champs-Elysées </v>
      </c>
      <c r="H403" s="368">
        <f>[2]!tblÉvénements[[#This Row],[Nombre de de participants]]</f>
        <v>0</v>
      </c>
      <c r="I403" s="368">
        <f>[2]!tblÉvénements[[#This Row],[Type]]</f>
        <v>0</v>
      </c>
      <c r="J403" s="368" t="str">
        <f>[2]!tblÉvénements[[#This Row],[Présence ]]</f>
        <v>Cécile P + F Déal + 2 commerciaux + Sebastien R + Fanny A + Réseaux sociaux</v>
      </c>
      <c r="K403" s="369">
        <f>[2]!tblÉvénements[[#This Row],[Date de début]]</f>
        <v>45097</v>
      </c>
      <c r="L403" s="369" t="str">
        <f>IF(ISBLANK(Tableau3[[#This Row],[Date début ]]),"",UPPER(TEXT(Tableau3[[#This Row],[Date début ]],"mmm")))</f>
        <v>JUIN</v>
      </c>
      <c r="M403" s="369" t="str">
        <f>IF(ISBLANK(Tableau3[[#This Row],[Date début ]]),"",UPPER(TEXT(Tableau3[[#This Row],[Date début ]],"AAAA")))</f>
        <v>2023</v>
      </c>
      <c r="N403" s="369">
        <f>[2]!tblÉvénements[[#This Row],[Date de fin]]</f>
        <v>45104</v>
      </c>
      <c r="O403" s="369" t="str">
        <f>IF(ISBLANK(Tableau3[[#This Row],[Date de fin]]),"",UPPER(TEXT(Tableau3[[#This Row],[Date de fin]],"mmm")))</f>
        <v>JUIN</v>
      </c>
      <c r="P403" s="369" t="str">
        <f>IF(ISBLANK(Tableau3[[#This Row],[Date de fin]]),"",UPPER(TEXT(Tableau3[[#This Row],[Date de fin]],"AAAA")))</f>
        <v>2023</v>
      </c>
      <c r="Q403" s="65">
        <f>[2]!tblÉvénements[[#This Row],[Nbr jours]]</f>
        <v>7</v>
      </c>
      <c r="S403" s="49" t="str">
        <f>[2]!tblÉvénements[[#This Row],[Secteur]]</f>
        <v>Audiovisuel</v>
      </c>
      <c r="T403" s="49" t="str">
        <f>[2]!tblÉvénements[[#This Row],[Commentaires]]</f>
        <v>Visibilié et invitations</v>
      </c>
    </row>
    <row r="404" spans="2:20" ht="29" x14ac:dyDescent="0.3">
      <c r="B404" s="42">
        <f>'2. Termes '!H546</f>
        <v>0</v>
      </c>
      <c r="C404" s="382" t="str">
        <f>[2]!tblÉvénements[[#This Row],[Service]]</f>
        <v>Branches</v>
      </c>
      <c r="D404" s="368" t="str">
        <f>[2]!tblÉvénements[[#This Row],[Nom événement]]</f>
        <v>48e Congrès de la PHR</v>
      </c>
      <c r="E404" s="368">
        <f>[2]!tblÉvénements[[#This Row],[Nom association/Sigle]]</f>
        <v>0</v>
      </c>
      <c r="F404" s="368" t="str">
        <f>[2]!tblÉvénements[[#This Row],[Ville]]</f>
        <v>LAVAL</v>
      </c>
      <c r="G404" s="368">
        <f>[2]!tblÉvénements[[#This Row],[Lieu]]</f>
        <v>0</v>
      </c>
      <c r="H404" s="368">
        <f>[2]!tblÉvénements[[#This Row],[Nombre de de participants]]</f>
        <v>0</v>
      </c>
      <c r="I404" s="368">
        <f>[2]!tblÉvénements[[#This Row],[Type]]</f>
        <v>0</v>
      </c>
      <c r="J404" s="368" t="str">
        <f>[2]!tblÉvénements[[#This Row],[Présence ]]</f>
        <v>Marianne + Stéphanie Cassotti</v>
      </c>
      <c r="K404" s="369">
        <f>[2]!tblÉvénements[[#This Row],[Date de début]]</f>
        <v>45092</v>
      </c>
      <c r="L404" s="369" t="str">
        <f>IF(ISBLANK(Tableau3[[#This Row],[Date début ]]),"",UPPER(TEXT(Tableau3[[#This Row],[Date début ]],"mmm")))</f>
        <v>JUIN</v>
      </c>
      <c r="M404" s="369" t="str">
        <f>IF(ISBLANK(Tableau3[[#This Row],[Date début ]]),"",UPPER(TEXT(Tableau3[[#This Row],[Date début ]],"AAAA")))</f>
        <v>2023</v>
      </c>
      <c r="N404" s="369">
        <f>[2]!tblÉvénements[[#This Row],[Date de fin]]</f>
        <v>45093</v>
      </c>
      <c r="O404" s="369" t="str">
        <f>IF(ISBLANK(Tableau3[[#This Row],[Date de fin]]),"",UPPER(TEXT(Tableau3[[#This Row],[Date de fin]],"mmm")))</f>
        <v>JUIN</v>
      </c>
      <c r="P404" s="369" t="str">
        <f>IF(ISBLANK(Tableau3[[#This Row],[Date de fin]]),"",UPPER(TEXT(Tableau3[[#This Row],[Date de fin]],"AAAA")))</f>
        <v>2023</v>
      </c>
      <c r="Q404" s="65">
        <f>[2]!tblÉvénements[[#This Row],[Nbr jours]]</f>
        <v>1</v>
      </c>
      <c r="S404" s="49" t="str">
        <f>[2]!tblÉvénements[[#This Row],[Secteur]]</f>
        <v>Presse</v>
      </c>
      <c r="T404" s="49" t="str">
        <f>[2]!tblÉvénements[[#This Row],[Commentaires]]</f>
        <v xml:space="preserve">Visibilité, stand  </v>
      </c>
    </row>
    <row r="405" spans="2:20" ht="14.5" x14ac:dyDescent="0.3">
      <c r="B405" s="42">
        <f>'2. Termes '!H547</f>
        <v>0</v>
      </c>
      <c r="C405" s="382">
        <f>[2]!tblÉvénements[[#This Row],[Service]]</f>
        <v>0</v>
      </c>
      <c r="D405" s="368" t="str">
        <f>[2]!tblÉvénements[[#This Row],[Nom événement]]</f>
        <v>Congrés CFDT Services</v>
      </c>
      <c r="E405" s="368">
        <f>[2]!tblÉvénements[[#This Row],[Nom association/Sigle]]</f>
        <v>0</v>
      </c>
      <c r="F405" s="368" t="str">
        <f>[2]!tblÉvénements[[#This Row],[Ville]]</f>
        <v>le Havre</v>
      </c>
      <c r="G405" s="368">
        <f>[2]!tblÉvénements[[#This Row],[Lieu]]</f>
        <v>0</v>
      </c>
      <c r="H405" s="368">
        <f>[2]!tblÉvénements[[#This Row],[Nombre de de participants]]</f>
        <v>0</v>
      </c>
      <c r="I405" s="368">
        <f>[2]!tblÉvénements[[#This Row],[Type]]</f>
        <v>0</v>
      </c>
      <c r="J405" s="368">
        <f>[2]!tblÉvénements[[#This Row],[Présence ]]</f>
        <v>0</v>
      </c>
      <c r="K405" s="369">
        <f>[2]!tblÉvénements[[#This Row],[Date de début]]</f>
        <v>45090</v>
      </c>
      <c r="L405" s="369" t="str">
        <f>IF(ISBLANK(Tableau3[[#This Row],[Date début ]]),"",UPPER(TEXT(Tableau3[[#This Row],[Date début ]],"mmm")))</f>
        <v>JUIN</v>
      </c>
      <c r="M405" s="369" t="str">
        <f>IF(ISBLANK(Tableau3[[#This Row],[Date début ]]),"",UPPER(TEXT(Tableau3[[#This Row],[Date début ]],"AAAA")))</f>
        <v>2023</v>
      </c>
      <c r="N405" s="369">
        <f>[2]!tblÉvénements[[#This Row],[Date de fin]]</f>
        <v>45093</v>
      </c>
      <c r="O405" s="369" t="str">
        <f>IF(ISBLANK(Tableau3[[#This Row],[Date de fin]]),"",UPPER(TEXT(Tableau3[[#This Row],[Date de fin]],"mmm")))</f>
        <v>JUIN</v>
      </c>
      <c r="P405" s="369" t="str">
        <f>IF(ISBLANK(Tableau3[[#This Row],[Date de fin]]),"",UPPER(TEXT(Tableau3[[#This Row],[Date de fin]],"AAAA")))</f>
        <v>2023</v>
      </c>
      <c r="Q405" s="65">
        <f>[2]!tblÉvénements[[#This Row],[Nbr jours]]</f>
        <v>3</v>
      </c>
      <c r="S405" s="49">
        <f>[2]!tblÉvénements[[#This Row],[Secteur]]</f>
        <v>0</v>
      </c>
      <c r="T405" s="49">
        <f>[2]!tblÉvénements[[#This Row],[Commentaires]]</f>
        <v>0</v>
      </c>
    </row>
    <row r="406" spans="2:20" ht="29" x14ac:dyDescent="0.3">
      <c r="B406" s="42">
        <f>'2. Termes '!H548</f>
        <v>0</v>
      </c>
      <c r="C406" s="382" t="str">
        <f>[2]!tblÉvénements[[#This Row],[Service]]</f>
        <v>Communication</v>
      </c>
      <c r="D406" s="368" t="str">
        <f>[2]!tblÉvénements[[#This Row],[Nom événement]]</f>
        <v xml:space="preserve">MIFA (Marché international du film d'animation) </v>
      </c>
      <c r="E406" s="368">
        <f>[2]!tblÉvénements[[#This Row],[Nom association/Sigle]]</f>
        <v>0</v>
      </c>
      <c r="F406" s="368" t="str">
        <f>[2]!tblÉvénements[[#This Row],[Ville]]</f>
        <v>Annecy</v>
      </c>
      <c r="G406" s="368">
        <f>[2]!tblÉvénements[[#This Row],[Lieu]]</f>
        <v>0</v>
      </c>
      <c r="H406" s="368">
        <f>[2]!tblÉvénements[[#This Row],[Nombre de de participants]]</f>
        <v>0</v>
      </c>
      <c r="I406" s="368">
        <f>[2]!tblÉvénements[[#This Row],[Type]]</f>
        <v>0</v>
      </c>
      <c r="J406" s="368" t="str">
        <f>[2]!tblÉvénements[[#This Row],[Présence ]]</f>
        <v>CR + Aude Merlet + Sebastien R</v>
      </c>
      <c r="K406" s="369">
        <f>[2]!tblÉvénements[[#This Row],[Date de début]]</f>
        <v>45089</v>
      </c>
      <c r="L406" s="369" t="str">
        <f>IF(ISBLANK(Tableau3[[#This Row],[Date début ]]),"",UPPER(TEXT(Tableau3[[#This Row],[Date début ]],"mmm")))</f>
        <v>JUIN</v>
      </c>
      <c r="M406" s="369" t="str">
        <f>IF(ISBLANK(Tableau3[[#This Row],[Date début ]]),"",UPPER(TEXT(Tableau3[[#This Row],[Date début ]],"AAAA")))</f>
        <v>2023</v>
      </c>
      <c r="N406" s="369">
        <f>[2]!tblÉvénements[[#This Row],[Date de fin]]</f>
        <v>45094</v>
      </c>
      <c r="O406" s="369" t="str">
        <f>IF(ISBLANK(Tableau3[[#This Row],[Date de fin]]),"",UPPER(TEXT(Tableau3[[#This Row],[Date de fin]],"mmm")))</f>
        <v>JUIN</v>
      </c>
      <c r="P406" s="369" t="str">
        <f>IF(ISBLANK(Tableau3[[#This Row],[Date de fin]]),"",UPPER(TEXT(Tableau3[[#This Row],[Date de fin]],"AAAA")))</f>
        <v>2023</v>
      </c>
      <c r="Q406" s="65">
        <f>[2]!tblÉvénements[[#This Row],[Nbr jours]]</f>
        <v>5</v>
      </c>
      <c r="S406" s="49" t="str">
        <f>[2]!tblÉvénements[[#This Row],[Secteur]]</f>
        <v>Autre</v>
      </c>
      <c r="T406" s="49" t="str">
        <f>[2]!tblÉvénements[[#This Row],[Commentaires]]</f>
        <v xml:space="preserve">Visibilité et présence </v>
      </c>
    </row>
    <row r="407" spans="2:20" ht="14.5" x14ac:dyDescent="0.3">
      <c r="B407" s="42">
        <f>'2. Termes '!H549</f>
        <v>0</v>
      </c>
      <c r="C407" s="382">
        <f>[2]!tblÉvénements[[#This Row],[Service]]</f>
        <v>0</v>
      </c>
      <c r="D407" s="368" t="str">
        <f>[2]!tblÉvénements[[#This Row],[Nom événement]]</f>
        <v>Les journées du SNELAC</v>
      </c>
      <c r="E407" s="368">
        <f>[2]!tblÉvénements[[#This Row],[Nom association/Sigle]]</f>
        <v>0</v>
      </c>
      <c r="F407" s="368" t="str">
        <f>[2]!tblÉvénements[[#This Row],[Ville]]</f>
        <v>POITIERS</v>
      </c>
      <c r="G407" s="368">
        <f>[2]!tblÉvénements[[#This Row],[Lieu]]</f>
        <v>0</v>
      </c>
      <c r="H407" s="368">
        <f>[2]!tblÉvénements[[#This Row],[Nombre de de participants]]</f>
        <v>0</v>
      </c>
      <c r="I407" s="368">
        <f>[2]!tblÉvénements[[#This Row],[Type]]</f>
        <v>0</v>
      </c>
      <c r="J407" s="368">
        <f>[2]!tblÉvénements[[#This Row],[Présence ]]</f>
        <v>0</v>
      </c>
      <c r="K407" s="369">
        <f>[2]!tblÉvénements[[#This Row],[Date de début]]</f>
        <v>45084</v>
      </c>
      <c r="L407" s="369" t="str">
        <f>IF(ISBLANK(Tableau3[[#This Row],[Date début ]]),"",UPPER(TEXT(Tableau3[[#This Row],[Date début ]],"mmm")))</f>
        <v>JUIN</v>
      </c>
      <c r="M407" s="369" t="str">
        <f>IF(ISBLANK(Tableau3[[#This Row],[Date début ]]),"",UPPER(TEXT(Tableau3[[#This Row],[Date début ]],"AAAA")))</f>
        <v>2023</v>
      </c>
      <c r="N407" s="369">
        <f>[2]!tblÉvénements[[#This Row],[Date de fin]]</f>
        <v>45085</v>
      </c>
      <c r="O407" s="369" t="str">
        <f>IF(ISBLANK(Tableau3[[#This Row],[Date de fin]]),"",UPPER(TEXT(Tableau3[[#This Row],[Date de fin]],"mmm")))</f>
        <v>JUIN</v>
      </c>
      <c r="P407" s="369" t="str">
        <f>IF(ISBLANK(Tableau3[[#This Row],[Date de fin]]),"",UPPER(TEXT(Tableau3[[#This Row],[Date de fin]],"AAAA")))</f>
        <v>2023</v>
      </c>
      <c r="Q407" s="65">
        <f>[2]!tblÉvénements[[#This Row],[Nbr jours]]</f>
        <v>1</v>
      </c>
      <c r="S407" s="49">
        <f>[2]!tblÉvénements[[#This Row],[Secteur]]</f>
        <v>0</v>
      </c>
      <c r="T407" s="49">
        <f>[2]!tblÉvénements[[#This Row],[Commentaires]]</f>
        <v>0</v>
      </c>
    </row>
    <row r="408" spans="2:20" ht="14.5" x14ac:dyDescent="0.3">
      <c r="B408" s="42">
        <f>'2. Termes '!H550</f>
        <v>0</v>
      </c>
      <c r="C408" s="382">
        <f>[2]!tblÉvénements[[#This Row],[Service]]</f>
        <v>0</v>
      </c>
      <c r="D408" s="368" t="str">
        <f>[2]!tblÉvénements[[#This Row],[Nom événement]]</f>
        <v>Soirée Anniversaire Audiens 20 ans</v>
      </c>
      <c r="E408" s="368">
        <f>[2]!tblÉvénements[[#This Row],[Nom association/Sigle]]</f>
        <v>0</v>
      </c>
      <c r="F408" s="368" t="str">
        <f>[2]!tblÉvénements[[#This Row],[Ville]]</f>
        <v>Vanves</v>
      </c>
      <c r="G408" s="368" t="str">
        <f>[2]!tblÉvénements[[#This Row],[Lieu]]</f>
        <v>Siège Audiens</v>
      </c>
      <c r="H408" s="368">
        <f>[2]!tblÉvénements[[#This Row],[Nombre de de participants]]</f>
        <v>0</v>
      </c>
      <c r="I408" s="368">
        <f>[2]!tblÉvénements[[#This Row],[Type]]</f>
        <v>0</v>
      </c>
      <c r="J408" s="368">
        <f>[2]!tblÉvénements[[#This Row],[Présence ]]</f>
        <v>0</v>
      </c>
      <c r="K408" s="369">
        <f>[2]!tblÉvénements[[#This Row],[Date de début]]</f>
        <v>45084</v>
      </c>
      <c r="L408" s="369" t="str">
        <f>IF(ISBLANK(Tableau3[[#This Row],[Date début ]]),"",UPPER(TEXT(Tableau3[[#This Row],[Date début ]],"mmm")))</f>
        <v>JUIN</v>
      </c>
      <c r="M408" s="369" t="str">
        <f>IF(ISBLANK(Tableau3[[#This Row],[Date début ]]),"",UPPER(TEXT(Tableau3[[#This Row],[Date début ]],"AAAA")))</f>
        <v>2023</v>
      </c>
      <c r="N408" s="369">
        <f>[2]!tblÉvénements[[#This Row],[Date de fin]]</f>
        <v>45084</v>
      </c>
      <c r="O408" s="369" t="str">
        <f>IF(ISBLANK(Tableau3[[#This Row],[Date de fin]]),"",UPPER(TEXT(Tableau3[[#This Row],[Date de fin]],"mmm")))</f>
        <v>JUIN</v>
      </c>
      <c r="P408" s="369" t="str">
        <f>IF(ISBLANK(Tableau3[[#This Row],[Date de fin]]),"",UPPER(TEXT(Tableau3[[#This Row],[Date de fin]],"AAAA")))</f>
        <v>2023</v>
      </c>
      <c r="Q408" s="65">
        <f>[2]!tblÉvénements[[#This Row],[Nbr jours]]</f>
        <v>0</v>
      </c>
      <c r="S408" s="49" t="str">
        <f>[2]!tblÉvénements[[#This Row],[Secteur]]</f>
        <v>Autre</v>
      </c>
      <c r="T408" s="49" t="str">
        <f>[2]!tblÉvénements[[#This Row],[Commentaires]]</f>
        <v xml:space="preserve">Evenement Audiens </v>
      </c>
    </row>
    <row r="409" spans="2:20" ht="14.5" x14ac:dyDescent="0.3">
      <c r="B409" s="42">
        <f>'2. Termes '!H551</f>
        <v>0</v>
      </c>
      <c r="C409" s="382">
        <f>[2]!tblÉvénements[[#This Row],[Service]]</f>
        <v>0</v>
      </c>
      <c r="D409" s="368" t="str">
        <f>[2]!tblÉvénements[[#This Row],[Nom événement]]</f>
        <v xml:space="preserve">Concours Jean Françaix </v>
      </c>
      <c r="E409" s="368">
        <f>[2]!tblÉvénements[[#This Row],[Nom association/Sigle]]</f>
        <v>0</v>
      </c>
      <c r="F409" s="368" t="str">
        <f>[2]!tblÉvénements[[#This Row],[Ville]]</f>
        <v xml:space="preserve">Vanves </v>
      </c>
      <c r="G409" s="368" t="str">
        <f>[2]!tblÉvénements[[#This Row],[Lieu]]</f>
        <v xml:space="preserve">Théâtre de Vanves </v>
      </c>
      <c r="H409" s="368">
        <f>[2]!tblÉvénements[[#This Row],[Nombre de de participants]]</f>
        <v>0</v>
      </c>
      <c r="I409" s="368">
        <f>[2]!tblÉvénements[[#This Row],[Type]]</f>
        <v>0</v>
      </c>
      <c r="J409" s="368">
        <f>[2]!tblÉvénements[[#This Row],[Présence ]]</f>
        <v>0</v>
      </c>
      <c r="K409" s="369">
        <f>[2]!tblÉvénements[[#This Row],[Date de début]]</f>
        <v>45073</v>
      </c>
      <c r="L409" s="369" t="str">
        <f>IF(ISBLANK(Tableau3[[#This Row],[Date début ]]),"",UPPER(TEXT(Tableau3[[#This Row],[Date début ]],"mmm")))</f>
        <v>MAI</v>
      </c>
      <c r="M409" s="369" t="str">
        <f>IF(ISBLANK(Tableau3[[#This Row],[Date début ]]),"",UPPER(TEXT(Tableau3[[#This Row],[Date début ]],"AAAA")))</f>
        <v>2023</v>
      </c>
      <c r="N409" s="369">
        <f>[2]!tblÉvénements[[#This Row],[Date de fin]]</f>
        <v>45075</v>
      </c>
      <c r="O409" s="369" t="str">
        <f>IF(ISBLANK(Tableau3[[#This Row],[Date de fin]]),"",UPPER(TEXT(Tableau3[[#This Row],[Date de fin]],"mmm")))</f>
        <v>MAI</v>
      </c>
      <c r="P409" s="369" t="str">
        <f>IF(ISBLANK(Tableau3[[#This Row],[Date de fin]]),"",UPPER(TEXT(Tableau3[[#This Row],[Date de fin]],"AAAA")))</f>
        <v>2023</v>
      </c>
      <c r="Q409" s="65">
        <f>[2]!tblÉvénements[[#This Row],[Nbr jours]]</f>
        <v>2</v>
      </c>
      <c r="S409" s="49" t="str">
        <f>[2]!tblÉvénements[[#This Row],[Secteur]]</f>
        <v>Musique</v>
      </c>
      <c r="T409" s="49" t="str">
        <f>[2]!tblÉvénements[[#This Row],[Commentaires]]</f>
        <v>Visibilité</v>
      </c>
    </row>
    <row r="410" spans="2:20" ht="29" x14ac:dyDescent="0.3">
      <c r="B410" s="42">
        <f>'2. Termes '!H552</f>
        <v>0</v>
      </c>
      <c r="C410" s="382">
        <f>[2]!tblÉvénements[[#This Row],[Service]]</f>
        <v>0</v>
      </c>
      <c r="D410" s="368" t="str">
        <f>[2]!tblÉvénements[[#This Row],[Nom événement]]</f>
        <v xml:space="preserve">Table-ronde Emploi dans le cinéma et la production audiovisuelle </v>
      </c>
      <c r="E410" s="368">
        <f>[2]!tblÉvénements[[#This Row],[Nom association/Sigle]]</f>
        <v>0</v>
      </c>
      <c r="F410" s="368" t="str">
        <f>[2]!tblÉvénements[[#This Row],[Ville]]</f>
        <v xml:space="preserve">Cannes </v>
      </c>
      <c r="G410" s="368" t="str">
        <f>[2]!tblÉvénements[[#This Row],[Lieu]]</f>
        <v>Marché du Film - Stand CNC</v>
      </c>
      <c r="H410" s="368">
        <f>[2]!tblÉvénements[[#This Row],[Nombre de de participants]]</f>
        <v>0</v>
      </c>
      <c r="I410" s="368">
        <f>[2]!tblÉvénements[[#This Row],[Type]]</f>
        <v>0</v>
      </c>
      <c r="J410" s="368">
        <f>[2]!tblÉvénements[[#This Row],[Présence ]]</f>
        <v>0</v>
      </c>
      <c r="K410" s="369">
        <f>[2]!tblÉvénements[[#This Row],[Date de début]]</f>
        <v>45065</v>
      </c>
      <c r="L410" s="369" t="str">
        <f>IF(ISBLANK(Tableau3[[#This Row],[Date début ]]),"",UPPER(TEXT(Tableau3[[#This Row],[Date début ]],"mmm")))</f>
        <v>MAI</v>
      </c>
      <c r="M410" s="369" t="str">
        <f>IF(ISBLANK(Tableau3[[#This Row],[Date début ]]),"",UPPER(TEXT(Tableau3[[#This Row],[Date début ]],"AAAA")))</f>
        <v>2023</v>
      </c>
      <c r="N410" s="369">
        <f>[2]!tblÉvénements[[#This Row],[Date de fin]]</f>
        <v>45065</v>
      </c>
      <c r="O410" s="369" t="str">
        <f>IF(ISBLANK(Tableau3[[#This Row],[Date de fin]]),"",UPPER(TEXT(Tableau3[[#This Row],[Date de fin]],"mmm")))</f>
        <v>MAI</v>
      </c>
      <c r="P410" s="369" t="str">
        <f>IF(ISBLANK(Tableau3[[#This Row],[Date de fin]]),"",UPPER(TEXT(Tableau3[[#This Row],[Date de fin]],"AAAA")))</f>
        <v>2023</v>
      </c>
      <c r="Q410" s="65">
        <f>[2]!tblÉvénements[[#This Row],[Nbr jours]]</f>
        <v>0</v>
      </c>
      <c r="S410" s="49" t="str">
        <f>[2]!tblÉvénements[[#This Row],[Secteur]]</f>
        <v>Audiovisuel</v>
      </c>
      <c r="T410" s="49" t="str">
        <f>[2]!tblÉvénements[[#This Row],[Commentaires]]</f>
        <v xml:space="preserve">Prise de parole </v>
      </c>
    </row>
    <row r="411" spans="2:20" ht="14.5" x14ac:dyDescent="0.3">
      <c r="B411" s="42">
        <f>'2. Termes '!H553</f>
        <v>0</v>
      </c>
      <c r="C411" s="382">
        <f>[2]!tblÉvénements[[#This Row],[Service]]</f>
        <v>0</v>
      </c>
      <c r="D411" s="368" t="str">
        <f>[2]!tblÉvénements[[#This Row],[Nom événement]]</f>
        <v>Déjeuner VHSS / ACID</v>
      </c>
      <c r="E411" s="368">
        <f>[2]!tblÉvénements[[#This Row],[Nom association/Sigle]]</f>
        <v>0</v>
      </c>
      <c r="F411" s="368" t="str">
        <f>[2]!tblÉvénements[[#This Row],[Ville]]</f>
        <v>Cannes</v>
      </c>
      <c r="G411" s="368" t="str">
        <f>[2]!tblÉvénements[[#This Row],[Lieu]]</f>
        <v xml:space="preserve">Café des Cinéastes </v>
      </c>
      <c r="H411" s="368">
        <f>[2]!tblÉvénements[[#This Row],[Nombre de de participants]]</f>
        <v>0</v>
      </c>
      <c r="I411" s="368">
        <f>[2]!tblÉvénements[[#This Row],[Type]]</f>
        <v>0</v>
      </c>
      <c r="J411" s="368">
        <f>[2]!tblÉvénements[[#This Row],[Présence ]]</f>
        <v>0</v>
      </c>
      <c r="K411" s="369">
        <f>[2]!tblÉvénements[[#This Row],[Date de début]]</f>
        <v>45064</v>
      </c>
      <c r="L411" s="369" t="str">
        <f>IF(ISBLANK(Tableau3[[#This Row],[Date début ]]),"",UPPER(TEXT(Tableau3[[#This Row],[Date début ]],"mmm")))</f>
        <v>MAI</v>
      </c>
      <c r="M411" s="369" t="str">
        <f>IF(ISBLANK(Tableau3[[#This Row],[Date début ]]),"",UPPER(TEXT(Tableau3[[#This Row],[Date début ]],"AAAA")))</f>
        <v>2023</v>
      </c>
      <c r="N411" s="369">
        <f>[2]!tblÉvénements[[#This Row],[Date de fin]]</f>
        <v>45064</v>
      </c>
      <c r="O411" s="369" t="str">
        <f>IF(ISBLANK(Tableau3[[#This Row],[Date de fin]]),"",UPPER(TEXT(Tableau3[[#This Row],[Date de fin]],"mmm")))</f>
        <v>MAI</v>
      </c>
      <c r="P411" s="369" t="str">
        <f>IF(ISBLANK(Tableau3[[#This Row],[Date de fin]]),"",UPPER(TEXT(Tableau3[[#This Row],[Date de fin]],"AAAA")))</f>
        <v>2023</v>
      </c>
      <c r="Q411" s="65">
        <f>[2]!tblÉvénements[[#This Row],[Nbr jours]]</f>
        <v>0</v>
      </c>
      <c r="S411" s="49" t="str">
        <f>[2]!tblÉvénements[[#This Row],[Secteur]]</f>
        <v>Audiovisuel</v>
      </c>
      <c r="T411" s="49" t="str">
        <f>[2]!tblÉvénements[[#This Row],[Commentaires]]</f>
        <v xml:space="preserve">Visibilité et prise de parole </v>
      </c>
    </row>
    <row r="412" spans="2:20" ht="14.5" x14ac:dyDescent="0.3">
      <c r="B412" s="42">
        <f>'2. Termes '!H554</f>
        <v>0</v>
      </c>
      <c r="C412" s="382">
        <f>[2]!tblÉvénements[[#This Row],[Service]]</f>
        <v>0</v>
      </c>
      <c r="D412" s="368" t="str">
        <f>[2]!tblÉvénements[[#This Row],[Nom événement]]</f>
        <v>Lire sur la Sorgue</v>
      </c>
      <c r="E412" s="368">
        <f>[2]!tblÉvénements[[#This Row],[Nom association/Sigle]]</f>
        <v>0</v>
      </c>
      <c r="F412" s="368" t="str">
        <f>[2]!tblÉvénements[[#This Row],[Ville]]</f>
        <v xml:space="preserve">L'Isle-sur-la-Sorgue </v>
      </c>
      <c r="G412" s="368">
        <f>[2]!tblÉvénements[[#This Row],[Lieu]]</f>
        <v>0</v>
      </c>
      <c r="H412" s="368">
        <f>[2]!tblÉvénements[[#This Row],[Nombre de de participants]]</f>
        <v>0</v>
      </c>
      <c r="I412" s="368">
        <f>[2]!tblÉvénements[[#This Row],[Type]]</f>
        <v>0</v>
      </c>
      <c r="J412" s="368">
        <f>[2]!tblÉvénements[[#This Row],[Présence ]]</f>
        <v>0</v>
      </c>
      <c r="K412" s="369">
        <f>[2]!tblÉvénements[[#This Row],[Date de début]]</f>
        <v>45063</v>
      </c>
      <c r="L412" s="369" t="str">
        <f>IF(ISBLANK(Tableau3[[#This Row],[Date début ]]),"",UPPER(TEXT(Tableau3[[#This Row],[Date début ]],"mmm")))</f>
        <v>MAI</v>
      </c>
      <c r="M412" s="369" t="str">
        <f>IF(ISBLANK(Tableau3[[#This Row],[Date début ]]),"",UPPER(TEXT(Tableau3[[#This Row],[Date début ]],"AAAA")))</f>
        <v>2023</v>
      </c>
      <c r="N412" s="369">
        <f>[2]!tblÉvénements[[#This Row],[Date de fin]]</f>
        <v>45067</v>
      </c>
      <c r="O412" s="369" t="str">
        <f>IF(ISBLANK(Tableau3[[#This Row],[Date de fin]]),"",UPPER(TEXT(Tableau3[[#This Row],[Date de fin]],"mmm")))</f>
        <v>MAI</v>
      </c>
      <c r="P412" s="369" t="str">
        <f>IF(ISBLANK(Tableau3[[#This Row],[Date de fin]]),"",UPPER(TEXT(Tableau3[[#This Row],[Date de fin]],"AAAA")))</f>
        <v>2023</v>
      </c>
      <c r="Q412" s="65">
        <f>[2]!tblÉvénements[[#This Row],[Nbr jours]]</f>
        <v>4</v>
      </c>
      <c r="S412" s="49" t="str">
        <f>[2]!tblÉvénements[[#This Row],[Secteur]]</f>
        <v>Autre</v>
      </c>
      <c r="T412" s="49" t="str">
        <f>[2]!tblÉvénements[[#This Row],[Commentaires]]</f>
        <v>Visibilité</v>
      </c>
    </row>
    <row r="413" spans="2:20" ht="14.5" x14ac:dyDescent="0.3">
      <c r="B413" s="42">
        <f>'2. Termes '!H555</f>
        <v>0</v>
      </c>
      <c r="C413" s="382">
        <f>[2]!tblÉvénements[[#This Row],[Service]]</f>
        <v>0</v>
      </c>
      <c r="D413" s="368" t="str">
        <f>[2]!tblÉvénements[[#This Row],[Nom événement]]</f>
        <v>Ag du SCARE</v>
      </c>
      <c r="E413" s="368">
        <f>[2]!tblÉvénements[[#This Row],[Nom association/Sigle]]</f>
        <v>0</v>
      </c>
      <c r="F413" s="368" t="str">
        <f>[2]!tblÉvénements[[#This Row],[Ville]]</f>
        <v>Cannes</v>
      </c>
      <c r="G413" s="368">
        <f>[2]!tblÉvénements[[#This Row],[Lieu]]</f>
        <v>0</v>
      </c>
      <c r="H413" s="368">
        <f>[2]!tblÉvénements[[#This Row],[Nombre de de participants]]</f>
        <v>0</v>
      </c>
      <c r="I413" s="368">
        <f>[2]!tblÉvénements[[#This Row],[Type]]</f>
        <v>0</v>
      </c>
      <c r="J413" s="368">
        <f>[2]!tblÉvénements[[#This Row],[Présence ]]</f>
        <v>0</v>
      </c>
      <c r="K413" s="369">
        <f>[2]!tblÉvénements[[#This Row],[Date de début]]</f>
        <v>45062</v>
      </c>
      <c r="L413" s="369" t="str">
        <f>IF(ISBLANK(Tableau3[[#This Row],[Date début ]]),"",UPPER(TEXT(Tableau3[[#This Row],[Date début ]],"mmm")))</f>
        <v>MAI</v>
      </c>
      <c r="M413" s="369" t="str">
        <f>IF(ISBLANK(Tableau3[[#This Row],[Date début ]]),"",UPPER(TEXT(Tableau3[[#This Row],[Date début ]],"AAAA")))</f>
        <v>2023</v>
      </c>
      <c r="N413" s="369">
        <f>[2]!tblÉvénements[[#This Row],[Date de fin]]</f>
        <v>45062</v>
      </c>
      <c r="O413" s="369" t="str">
        <f>IF(ISBLANK(Tableau3[[#This Row],[Date de fin]]),"",UPPER(TEXT(Tableau3[[#This Row],[Date de fin]],"mmm")))</f>
        <v>MAI</v>
      </c>
      <c r="P413" s="369" t="str">
        <f>IF(ISBLANK(Tableau3[[#This Row],[Date de fin]]),"",UPPER(TEXT(Tableau3[[#This Row],[Date de fin]],"AAAA")))</f>
        <v>2023</v>
      </c>
      <c r="Q413" s="65">
        <f>[2]!tblÉvénements[[#This Row],[Nbr jours]]</f>
        <v>0</v>
      </c>
      <c r="S413" s="49">
        <f>[2]!tblÉvénements[[#This Row],[Secteur]]</f>
        <v>0</v>
      </c>
      <c r="T413" s="49">
        <f>[2]!tblÉvénements[[#This Row],[Commentaires]]</f>
        <v>0</v>
      </c>
    </row>
    <row r="414" spans="2:20" ht="14.5" x14ac:dyDescent="0.3">
      <c r="B414" s="42">
        <f>'2. Termes '!H556</f>
        <v>0</v>
      </c>
      <c r="C414" s="382">
        <f>[2]!tblÉvénements[[#This Row],[Service]]</f>
        <v>0</v>
      </c>
      <c r="D414" s="368" t="str">
        <f>[2]!tblÉvénements[[#This Row],[Nom événement]]</f>
        <v xml:space="preserve">Festival de Cannes </v>
      </c>
      <c r="E414" s="368">
        <f>[2]!tblÉvénements[[#This Row],[Nom association/Sigle]]</f>
        <v>0</v>
      </c>
      <c r="F414" s="368" t="str">
        <f>[2]!tblÉvénements[[#This Row],[Ville]]</f>
        <v>Cannes</v>
      </c>
      <c r="G414" s="368" t="str">
        <f>[2]!tblÉvénements[[#This Row],[Lieu]]</f>
        <v>Marché du Film</v>
      </c>
      <c r="H414" s="368">
        <f>[2]!tblÉvénements[[#This Row],[Nombre de de participants]]</f>
        <v>0</v>
      </c>
      <c r="I414" s="368">
        <f>[2]!tblÉvénements[[#This Row],[Type]]</f>
        <v>0</v>
      </c>
      <c r="J414" s="368">
        <f>[2]!tblÉvénements[[#This Row],[Présence ]]</f>
        <v>0</v>
      </c>
      <c r="K414" s="369">
        <f>[2]!tblÉvénements[[#This Row],[Date de début]]</f>
        <v>45062</v>
      </c>
      <c r="L414" s="369" t="str">
        <f>IF(ISBLANK(Tableau3[[#This Row],[Date début ]]),"",UPPER(TEXT(Tableau3[[#This Row],[Date début ]],"mmm")))</f>
        <v>MAI</v>
      </c>
      <c r="M414" s="369" t="str">
        <f>IF(ISBLANK(Tableau3[[#This Row],[Date début ]]),"",UPPER(TEXT(Tableau3[[#This Row],[Date début ]],"AAAA")))</f>
        <v>2023</v>
      </c>
      <c r="N414" s="369">
        <f>[2]!tblÉvénements[[#This Row],[Date de fin]]</f>
        <v>45073</v>
      </c>
      <c r="O414" s="369" t="str">
        <f>IF(ISBLANK(Tableau3[[#This Row],[Date de fin]]),"",UPPER(TEXT(Tableau3[[#This Row],[Date de fin]],"mmm")))</f>
        <v>MAI</v>
      </c>
      <c r="P414" s="369" t="str">
        <f>IF(ISBLANK(Tableau3[[#This Row],[Date de fin]]),"",UPPER(TEXT(Tableau3[[#This Row],[Date de fin]],"AAAA")))</f>
        <v>2023</v>
      </c>
      <c r="Q414" s="65">
        <f>[2]!tblÉvénements[[#This Row],[Nbr jours]]</f>
        <v>11</v>
      </c>
      <c r="S414" s="49" t="str">
        <f>[2]!tblÉvénements[[#This Row],[Secteur]]</f>
        <v>Audiovisuel</v>
      </c>
      <c r="T414" s="49" t="str">
        <f>[2]!tblÉvénements[[#This Row],[Commentaires]]</f>
        <v>Visibilité</v>
      </c>
    </row>
    <row r="415" spans="2:20" ht="14.5" x14ac:dyDescent="0.3">
      <c r="B415" s="42">
        <f>'2. Termes '!H557</f>
        <v>0</v>
      </c>
      <c r="C415" s="382">
        <f>[2]!tblÉvénements[[#This Row],[Service]]</f>
        <v>0</v>
      </c>
      <c r="D415" s="368" t="str">
        <f>[2]!tblÉvénements[[#This Row],[Nom événement]]</f>
        <v>Cérémonie des Molières</v>
      </c>
      <c r="E415" s="368">
        <f>[2]!tblÉvénements[[#This Row],[Nom association/Sigle]]</f>
        <v>0</v>
      </c>
      <c r="F415" s="368" t="str">
        <f>[2]!tblÉvénements[[#This Row],[Ville]]</f>
        <v>Paris</v>
      </c>
      <c r="G415" s="368" t="str">
        <f>[2]!tblÉvénements[[#This Row],[Lieu]]</f>
        <v>Théatre de Paris</v>
      </c>
      <c r="H415" s="368">
        <f>[2]!tblÉvénements[[#This Row],[Nombre de de participants]]</f>
        <v>0</v>
      </c>
      <c r="I415" s="368">
        <f>[2]!tblÉvénements[[#This Row],[Type]]</f>
        <v>0</v>
      </c>
      <c r="J415" s="368" t="str">
        <f>[2]!tblÉvénements[[#This Row],[Présence ]]</f>
        <v>FO</v>
      </c>
      <c r="K415" s="369">
        <f>[2]!tblÉvénements[[#This Row],[Date de début]]</f>
        <v>45040</v>
      </c>
      <c r="L415" s="369" t="str">
        <f>IF(ISBLANK(Tableau3[[#This Row],[Date début ]]),"",UPPER(TEXT(Tableau3[[#This Row],[Date début ]],"mmm")))</f>
        <v>AVR</v>
      </c>
      <c r="M415" s="369" t="str">
        <f>IF(ISBLANK(Tableau3[[#This Row],[Date début ]]),"",UPPER(TEXT(Tableau3[[#This Row],[Date début ]],"AAAA")))</f>
        <v>2023</v>
      </c>
      <c r="N415" s="369">
        <f>[2]!tblÉvénements[[#This Row],[Date de fin]]</f>
        <v>45040</v>
      </c>
      <c r="O415" s="369" t="str">
        <f>IF(ISBLANK(Tableau3[[#This Row],[Date de fin]]),"",UPPER(TEXT(Tableau3[[#This Row],[Date de fin]],"mmm")))</f>
        <v>AVR</v>
      </c>
      <c r="P415" s="369" t="str">
        <f>IF(ISBLANK(Tableau3[[#This Row],[Date de fin]]),"",UPPER(TEXT(Tableau3[[#This Row],[Date de fin]],"AAAA")))</f>
        <v>2023</v>
      </c>
      <c r="Q415" s="65">
        <f>[2]!tblÉvénements[[#This Row],[Nbr jours]]</f>
        <v>0</v>
      </c>
      <c r="S415" s="49" t="str">
        <f>[2]!tblÉvénements[[#This Row],[Secteur]]</f>
        <v>Théâtre</v>
      </c>
      <c r="T415" s="49" t="str">
        <f>[2]!tblÉvénements[[#This Row],[Commentaires]]</f>
        <v>Visibilité et invitations</v>
      </c>
    </row>
    <row r="416" spans="2:20" ht="29" x14ac:dyDescent="0.3">
      <c r="B416" s="42">
        <f>'2. Termes '!H558</f>
        <v>0</v>
      </c>
      <c r="C416" s="382">
        <f>[2]!tblÉvénements[[#This Row],[Service]]</f>
        <v>0</v>
      </c>
      <c r="D416" s="368" t="str">
        <f>[2]!tblÉvénements[[#This Row],[Nom événement]]</f>
        <v xml:space="preserve">Festival du Livre de Paris </v>
      </c>
      <c r="E416" s="368">
        <f>[2]!tblÉvénements[[#This Row],[Nom association/Sigle]]</f>
        <v>0</v>
      </c>
      <c r="F416" s="368" t="str">
        <f>[2]!tblÉvénements[[#This Row],[Ville]]</f>
        <v xml:space="preserve">Paris </v>
      </c>
      <c r="G416" s="368" t="str">
        <f>[2]!tblÉvénements[[#This Row],[Lieu]]</f>
        <v xml:space="preserve">Grand Palais Ephemère </v>
      </c>
      <c r="H416" s="368">
        <f>[2]!tblÉvénements[[#This Row],[Nombre de de participants]]</f>
        <v>0</v>
      </c>
      <c r="I416" s="368">
        <f>[2]!tblÉvénements[[#This Row],[Type]]</f>
        <v>0</v>
      </c>
      <c r="J416" s="368">
        <f>[2]!tblÉvénements[[#This Row],[Présence ]]</f>
        <v>0</v>
      </c>
      <c r="K416" s="369">
        <f>[2]!tblÉvénements[[#This Row],[Date de début]]</f>
        <v>45037</v>
      </c>
      <c r="L416" s="369" t="str">
        <f>IF(ISBLANK(Tableau3[[#This Row],[Date début ]]),"",UPPER(TEXT(Tableau3[[#This Row],[Date début ]],"mmm")))</f>
        <v>AVR</v>
      </c>
      <c r="M416" s="369" t="str">
        <f>IF(ISBLANK(Tableau3[[#This Row],[Date début ]]),"",UPPER(TEXT(Tableau3[[#This Row],[Date début ]],"AAAA")))</f>
        <v>2023</v>
      </c>
      <c r="N416" s="369">
        <f>[2]!tblÉvénements[[#This Row],[Date de fin]]</f>
        <v>45039</v>
      </c>
      <c r="O416" s="369" t="str">
        <f>IF(ISBLANK(Tableau3[[#This Row],[Date de fin]]),"",UPPER(TEXT(Tableau3[[#This Row],[Date de fin]],"mmm")))</f>
        <v>AVR</v>
      </c>
      <c r="P416" s="369" t="str">
        <f>IF(ISBLANK(Tableau3[[#This Row],[Date de fin]]),"",UPPER(TEXT(Tableau3[[#This Row],[Date de fin]],"AAAA")))</f>
        <v>2023</v>
      </c>
      <c r="Q416" s="65">
        <f>[2]!tblÉvénements[[#This Row],[Nbr jours]]</f>
        <v>2</v>
      </c>
      <c r="S416" s="49" t="str">
        <f>[2]!tblÉvénements[[#This Row],[Secteur]]</f>
        <v>Autre</v>
      </c>
      <c r="T416" s="49" t="str">
        <f>[2]!tblÉvénements[[#This Row],[Commentaires]]</f>
        <v xml:space="preserve">Pas partenaire </v>
      </c>
    </row>
    <row r="417" spans="2:20" ht="14.5" x14ac:dyDescent="0.3">
      <c r="B417" s="42">
        <f>'2. Termes '!H559</f>
        <v>0</v>
      </c>
      <c r="C417" s="382">
        <f>[2]!tblÉvénements[[#This Row],[Service]]</f>
        <v>0</v>
      </c>
      <c r="D417" s="368" t="str">
        <f>[2]!tblÉvénements[[#This Row],[Nom événement]]</f>
        <v xml:space="preserve">100 ans de l'ACPM </v>
      </c>
      <c r="E417" s="368">
        <f>[2]!tblÉvénements[[#This Row],[Nom association/Sigle]]</f>
        <v>0</v>
      </c>
      <c r="F417" s="368" t="str">
        <f>[2]!tblÉvénements[[#This Row],[Ville]]</f>
        <v>Paris</v>
      </c>
      <c r="G417" s="368" t="str">
        <f>[2]!tblÉvénements[[#This Row],[Lieu]]</f>
        <v xml:space="preserve">Musée Guimet </v>
      </c>
      <c r="H417" s="368">
        <f>[2]!tblÉvénements[[#This Row],[Nombre de de participants]]</f>
        <v>0</v>
      </c>
      <c r="I417" s="368">
        <f>[2]!tblÉvénements[[#This Row],[Type]]</f>
        <v>0</v>
      </c>
      <c r="J417" s="368">
        <f>[2]!tblÉvénements[[#This Row],[Présence ]]</f>
        <v>0</v>
      </c>
      <c r="K417" s="369">
        <f>[2]!tblÉvénements[[#This Row],[Date de début]]</f>
        <v>45036</v>
      </c>
      <c r="L417" s="369" t="str">
        <f>IF(ISBLANK(Tableau3[[#This Row],[Date début ]]),"",UPPER(TEXT(Tableau3[[#This Row],[Date début ]],"mmm")))</f>
        <v>AVR</v>
      </c>
      <c r="M417" s="369" t="str">
        <f>IF(ISBLANK(Tableau3[[#This Row],[Date début ]]),"",UPPER(TEXT(Tableau3[[#This Row],[Date début ]],"AAAA")))</f>
        <v>2023</v>
      </c>
      <c r="N417" s="369">
        <f>[2]!tblÉvénements[[#This Row],[Date de fin]]</f>
        <v>45036</v>
      </c>
      <c r="O417" s="369" t="str">
        <f>IF(ISBLANK(Tableau3[[#This Row],[Date de fin]]),"",UPPER(TEXT(Tableau3[[#This Row],[Date de fin]],"mmm")))</f>
        <v>AVR</v>
      </c>
      <c r="P417" s="369" t="str">
        <f>IF(ISBLANK(Tableau3[[#This Row],[Date de fin]]),"",UPPER(TEXT(Tableau3[[#This Row],[Date de fin]],"AAAA")))</f>
        <v>2023</v>
      </c>
      <c r="Q417" s="65">
        <f>[2]!tblÉvénements[[#This Row],[Nbr jours]]</f>
        <v>0</v>
      </c>
      <c r="S417" s="49" t="str">
        <f>[2]!tblÉvénements[[#This Row],[Secteur]]</f>
        <v>Presse</v>
      </c>
      <c r="T417" s="49" t="str">
        <f>[2]!tblÉvénements[[#This Row],[Commentaires]]</f>
        <v>Visibilités et invitations</v>
      </c>
    </row>
    <row r="418" spans="2:20" ht="14.5" x14ac:dyDescent="0.3">
      <c r="B418" s="42">
        <f>'2. Termes '!H560</f>
        <v>0</v>
      </c>
      <c r="C418" s="382">
        <f>[2]!tblÉvénements[[#This Row],[Service]]</f>
        <v>0</v>
      </c>
      <c r="D418" s="368" t="str">
        <f>[2]!tblÉvénements[[#This Row],[Nom événement]]</f>
        <v xml:space="preserve">Printemps de Bourges </v>
      </c>
      <c r="E418" s="368">
        <f>[2]!tblÉvénements[[#This Row],[Nom association/Sigle]]</f>
        <v>0</v>
      </c>
      <c r="F418" s="368" t="str">
        <f>[2]!tblÉvénements[[#This Row],[Ville]]</f>
        <v xml:space="preserve">Bourges </v>
      </c>
      <c r="G418" s="368">
        <f>[2]!tblÉvénements[[#This Row],[Lieu]]</f>
        <v>0</v>
      </c>
      <c r="H418" s="368">
        <f>[2]!tblÉvénements[[#This Row],[Nombre de de participants]]</f>
        <v>0</v>
      </c>
      <c r="I418" s="368">
        <f>[2]!tblÉvénements[[#This Row],[Type]]</f>
        <v>0</v>
      </c>
      <c r="J418" s="368" t="str">
        <f>[2]!tblÉvénements[[#This Row],[Présence ]]</f>
        <v>FO mardi 18</v>
      </c>
      <c r="K418" s="369">
        <f>[2]!tblÉvénements[[#This Row],[Date de début]]</f>
        <v>45034</v>
      </c>
      <c r="L418" s="369" t="str">
        <f>IF(ISBLANK(Tableau3[[#This Row],[Date début ]]),"",UPPER(TEXT(Tableau3[[#This Row],[Date début ]],"mmm")))</f>
        <v>AVR</v>
      </c>
      <c r="M418" s="369" t="str">
        <f>IF(ISBLANK(Tableau3[[#This Row],[Date début ]]),"",UPPER(TEXT(Tableau3[[#This Row],[Date début ]],"AAAA")))</f>
        <v>2023</v>
      </c>
      <c r="N418" s="369">
        <f>[2]!tblÉvénements[[#This Row],[Date de fin]]</f>
        <v>45039</v>
      </c>
      <c r="O418" s="369" t="str">
        <f>IF(ISBLANK(Tableau3[[#This Row],[Date de fin]]),"",UPPER(TEXT(Tableau3[[#This Row],[Date de fin]],"mmm")))</f>
        <v>AVR</v>
      </c>
      <c r="P418" s="369" t="str">
        <f>IF(ISBLANK(Tableau3[[#This Row],[Date de fin]]),"",UPPER(TEXT(Tableau3[[#This Row],[Date de fin]],"AAAA")))</f>
        <v>2023</v>
      </c>
      <c r="Q418" s="65">
        <f>[2]!tblÉvénements[[#This Row],[Nbr jours]]</f>
        <v>5</v>
      </c>
      <c r="S418" s="49" t="str">
        <f>[2]!tblÉvénements[[#This Row],[Secteur]]</f>
        <v>Musique</v>
      </c>
      <c r="T418" s="49" t="str">
        <f>[2]!tblÉvénements[[#This Row],[Commentaires]]</f>
        <v>En cours</v>
      </c>
    </row>
    <row r="419" spans="2:20" ht="43.5" x14ac:dyDescent="0.3">
      <c r="B419" s="42">
        <f>'2. Termes '!H561</f>
        <v>0</v>
      </c>
      <c r="C419" s="382" t="str">
        <f>[2]!tblÉvénements[[#This Row],[Service]]</f>
        <v>Branches</v>
      </c>
      <c r="D419" s="368" t="str">
        <f>[2]!tblÉvénements[[#This Row],[Nom événement]]</f>
        <v>MEETUP AUDIENS X MUSIC TECH FRANCE - La protection des innovations &amp; des œuvres dans le WEB3</v>
      </c>
      <c r="E419" s="368">
        <f>[2]!tblÉvénements[[#This Row],[Nom association/Sigle]]</f>
        <v>0</v>
      </c>
      <c r="F419" s="368" t="str">
        <f>[2]!tblÉvénements[[#This Row],[Ville]]</f>
        <v>Vanves</v>
      </c>
      <c r="G419" s="368" t="str">
        <f>[2]!tblÉvénements[[#This Row],[Lieu]]</f>
        <v>Siege Audiens</v>
      </c>
      <c r="H419" s="368">
        <f>[2]!tblÉvénements[[#This Row],[Nombre de de participants]]</f>
        <v>0</v>
      </c>
      <c r="I419" s="368">
        <f>[2]!tblÉvénements[[#This Row],[Type]]</f>
        <v>0</v>
      </c>
      <c r="J419" s="368" t="str">
        <f>[2]!tblÉvénements[[#This Row],[Présence ]]</f>
        <v>FO + CR+ Aude Merlet + Claire Gentil</v>
      </c>
      <c r="K419" s="369">
        <f>[2]!tblÉvénements[[#This Row],[Date de début]]</f>
        <v>45029</v>
      </c>
      <c r="L419" s="369" t="str">
        <f>IF(ISBLANK(Tableau3[[#This Row],[Date début ]]),"",UPPER(TEXT(Tableau3[[#This Row],[Date début ]],"mmm")))</f>
        <v>AVR</v>
      </c>
      <c r="M419" s="369" t="str">
        <f>IF(ISBLANK(Tableau3[[#This Row],[Date début ]]),"",UPPER(TEXT(Tableau3[[#This Row],[Date début ]],"AAAA")))</f>
        <v>2023</v>
      </c>
      <c r="N419" s="369">
        <f>[2]!tblÉvénements[[#This Row],[Date de fin]]</f>
        <v>45029</v>
      </c>
      <c r="O419" s="369" t="str">
        <f>IF(ISBLANK(Tableau3[[#This Row],[Date de fin]]),"",UPPER(TEXT(Tableau3[[#This Row],[Date de fin]],"mmm")))</f>
        <v>AVR</v>
      </c>
      <c r="P419" s="369" t="str">
        <f>IF(ISBLANK(Tableau3[[#This Row],[Date de fin]]),"",UPPER(TEXT(Tableau3[[#This Row],[Date de fin]],"AAAA")))</f>
        <v>2023</v>
      </c>
      <c r="Q419" s="65">
        <f>[2]!tblÉvénements[[#This Row],[Nbr jours]]</f>
        <v>0</v>
      </c>
      <c r="S419" s="49">
        <f>[2]!tblÉvénements[[#This Row],[Secteur]]</f>
        <v>0</v>
      </c>
      <c r="T419" s="49" t="str">
        <f>[2]!tblÉvénements[[#This Row],[Commentaires]]</f>
        <v>Visibilités et prise de parole</v>
      </c>
    </row>
    <row r="420" spans="2:20" ht="43.5" x14ac:dyDescent="0.3">
      <c r="B420" s="42">
        <f>'2. Termes '!H562</f>
        <v>0</v>
      </c>
      <c r="C420" s="382">
        <f>[2]!tblÉvénements[[#This Row],[Service]]</f>
        <v>0</v>
      </c>
      <c r="D420" s="368" t="str">
        <f>[2]!tblÉvénements[[#This Row],[Nom événement]]</f>
        <v xml:space="preserve">Remise du Prix Alice Guy </v>
      </c>
      <c r="E420" s="368">
        <f>[2]!tblÉvénements[[#This Row],[Nom association/Sigle]]</f>
        <v>0</v>
      </c>
      <c r="F420" s="368" t="str">
        <f>[2]!tblÉvénements[[#This Row],[Ville]]</f>
        <v>Paris</v>
      </c>
      <c r="G420" s="368" t="str">
        <f>[2]!tblÉvénements[[#This Row],[Lieu]]</f>
        <v xml:space="preserve">Cinéma Max Linder </v>
      </c>
      <c r="H420" s="368">
        <f>[2]!tblÉvénements[[#This Row],[Nombre de de participants]]</f>
        <v>0</v>
      </c>
      <c r="I420" s="368">
        <f>[2]!tblÉvénements[[#This Row],[Type]]</f>
        <v>0</v>
      </c>
      <c r="J420" s="368" t="str">
        <f>[2]!tblÉvénements[[#This Row],[Présence ]]</f>
        <v>membres DCOM + clients commerciaux</v>
      </c>
      <c r="K420" s="369">
        <f>[2]!tblÉvénements[[#This Row],[Date de début]]</f>
        <v>45029</v>
      </c>
      <c r="L420" s="369" t="str">
        <f>IF(ISBLANK(Tableau3[[#This Row],[Date début ]]),"",UPPER(TEXT(Tableau3[[#This Row],[Date début ]],"mmm")))</f>
        <v>AVR</v>
      </c>
      <c r="M420" s="369" t="str">
        <f>IF(ISBLANK(Tableau3[[#This Row],[Date début ]]),"",UPPER(TEXT(Tableau3[[#This Row],[Date début ]],"AAAA")))</f>
        <v>2023</v>
      </c>
      <c r="N420" s="369">
        <f>[2]!tblÉvénements[[#This Row],[Date de fin]]</f>
        <v>45029</v>
      </c>
      <c r="O420" s="369" t="str">
        <f>IF(ISBLANK(Tableau3[[#This Row],[Date de fin]]),"",UPPER(TEXT(Tableau3[[#This Row],[Date de fin]],"mmm")))</f>
        <v>AVR</v>
      </c>
      <c r="P420" s="369" t="str">
        <f>IF(ISBLANK(Tableau3[[#This Row],[Date de fin]]),"",UPPER(TEXT(Tableau3[[#This Row],[Date de fin]],"AAAA")))</f>
        <v>2023</v>
      </c>
      <c r="Q420" s="65">
        <f>[2]!tblÉvénements[[#This Row],[Nbr jours]]</f>
        <v>0</v>
      </c>
      <c r="S420" s="49" t="str">
        <f>[2]!tblÉvénements[[#This Row],[Secteur]]</f>
        <v>Audiovisuel</v>
      </c>
      <c r="T420" s="49" t="str">
        <f>[2]!tblÉvénements[[#This Row],[Commentaires]]</f>
        <v>Visibilité et invitations</v>
      </c>
    </row>
    <row r="421" spans="2:20" ht="29" x14ac:dyDescent="0.3">
      <c r="B421" s="42">
        <f>'2. Termes '!H563</f>
        <v>0</v>
      </c>
      <c r="C421" s="382">
        <f>[2]!tblÉvénements[[#This Row],[Service]]</f>
        <v>0</v>
      </c>
      <c r="D421" s="368" t="str">
        <f>[2]!tblÉvénements[[#This Row],[Nom événement]]</f>
        <v>Seminaire "Parcours Nouveaux Récits" - Festival Atmosphère</v>
      </c>
      <c r="E421" s="368">
        <f>[2]!tblÉvénements[[#This Row],[Nom association/Sigle]]</f>
        <v>0</v>
      </c>
      <c r="F421" s="368">
        <f>[2]!tblÉvénements[[#This Row],[Ville]]</f>
        <v>0</v>
      </c>
      <c r="G421" s="368">
        <f>[2]!tblÉvénements[[#This Row],[Lieu]]</f>
        <v>0</v>
      </c>
      <c r="H421" s="368">
        <f>[2]!tblÉvénements[[#This Row],[Nombre de de participants]]</f>
        <v>0</v>
      </c>
      <c r="I421" s="368">
        <f>[2]!tblÉvénements[[#This Row],[Type]]</f>
        <v>0</v>
      </c>
      <c r="J421" s="368">
        <f>[2]!tblÉvénements[[#This Row],[Présence ]]</f>
        <v>0</v>
      </c>
      <c r="K421" s="369">
        <f>[2]!tblÉvénements[[#This Row],[Date de début]]</f>
        <v>45029</v>
      </c>
      <c r="L421" s="369" t="str">
        <f>IF(ISBLANK(Tableau3[[#This Row],[Date début ]]),"",UPPER(TEXT(Tableau3[[#This Row],[Date début ]],"mmm")))</f>
        <v>AVR</v>
      </c>
      <c r="M421" s="369" t="str">
        <f>IF(ISBLANK(Tableau3[[#This Row],[Date début ]]),"",UPPER(TEXT(Tableau3[[#This Row],[Date début ]],"AAAA")))</f>
        <v>2023</v>
      </c>
      <c r="N421" s="369">
        <f>[2]!tblÉvénements[[#This Row],[Date de fin]]</f>
        <v>45029</v>
      </c>
      <c r="O421" s="369" t="str">
        <f>IF(ISBLANK(Tableau3[[#This Row],[Date de fin]]),"",UPPER(TEXT(Tableau3[[#This Row],[Date de fin]],"mmm")))</f>
        <v>AVR</v>
      </c>
      <c r="P421" s="369" t="str">
        <f>IF(ISBLANK(Tableau3[[#This Row],[Date de fin]]),"",UPPER(TEXT(Tableau3[[#This Row],[Date de fin]],"AAAA")))</f>
        <v>2023</v>
      </c>
      <c r="Q421" s="65">
        <f>[2]!tblÉvénements[[#This Row],[Nbr jours]]</f>
        <v>0</v>
      </c>
      <c r="S421" s="49">
        <f>[2]!tblÉvénements[[#This Row],[Secteur]]</f>
        <v>0</v>
      </c>
      <c r="T421" s="49">
        <f>[2]!tblÉvénements[[#This Row],[Commentaires]]</f>
        <v>0</v>
      </c>
    </row>
    <row r="422" spans="2:20" ht="14.5" x14ac:dyDescent="0.3">
      <c r="B422" s="42">
        <f>'2. Termes '!H564</f>
        <v>0</v>
      </c>
      <c r="C422" s="382">
        <f>[2]!tblÉvénements[[#This Row],[Service]]</f>
        <v>0</v>
      </c>
      <c r="D422" s="368" t="str">
        <f>[2]!tblÉvénements[[#This Row],[Nom événement]]</f>
        <v>Initiative SFA</v>
      </c>
      <c r="E422" s="368">
        <f>[2]!tblÉvénements[[#This Row],[Nom association/Sigle]]</f>
        <v>0</v>
      </c>
      <c r="F422" s="368" t="str">
        <f>[2]!tblÉvénements[[#This Row],[Ville]]</f>
        <v>Gif sur Yvette</v>
      </c>
      <c r="G422" s="368">
        <f>[2]!tblÉvénements[[#This Row],[Lieu]]</f>
        <v>0</v>
      </c>
      <c r="H422" s="368">
        <f>[2]!tblÉvénements[[#This Row],[Nombre de de participants]]</f>
        <v>0</v>
      </c>
      <c r="I422" s="368">
        <f>[2]!tblÉvénements[[#This Row],[Type]]</f>
        <v>0</v>
      </c>
      <c r="J422" s="368">
        <f>[2]!tblÉvénements[[#This Row],[Présence ]]</f>
        <v>0</v>
      </c>
      <c r="K422" s="369">
        <f>[2]!tblÉvénements[[#This Row],[Date de début]]</f>
        <v>45028</v>
      </c>
      <c r="L422" s="369" t="str">
        <f>IF(ISBLANK(Tableau3[[#This Row],[Date début ]]),"",UPPER(TEXT(Tableau3[[#This Row],[Date début ]],"mmm")))</f>
        <v>AVR</v>
      </c>
      <c r="M422" s="369" t="str">
        <f>IF(ISBLANK(Tableau3[[#This Row],[Date début ]]),"",UPPER(TEXT(Tableau3[[#This Row],[Date début ]],"AAAA")))</f>
        <v>2023</v>
      </c>
      <c r="N422" s="369">
        <f>[2]!tblÉvénements[[#This Row],[Date de fin]]</f>
        <v>45030</v>
      </c>
      <c r="O422" s="369" t="str">
        <f>IF(ISBLANK(Tableau3[[#This Row],[Date de fin]]),"",UPPER(TEXT(Tableau3[[#This Row],[Date de fin]],"mmm")))</f>
        <v>AVR</v>
      </c>
      <c r="P422" s="369" t="str">
        <f>IF(ISBLANK(Tableau3[[#This Row],[Date de fin]]),"",UPPER(TEXT(Tableau3[[#This Row],[Date de fin]],"AAAA")))</f>
        <v>2023</v>
      </c>
      <c r="Q422" s="65">
        <f>[2]!tblÉvénements[[#This Row],[Nbr jours]]</f>
        <v>2</v>
      </c>
      <c r="S422" s="49">
        <f>[2]!tblÉvénements[[#This Row],[Secteur]]</f>
        <v>0</v>
      </c>
      <c r="T422" s="49">
        <f>[2]!tblÉvénements[[#This Row],[Commentaires]]</f>
        <v>0</v>
      </c>
    </row>
    <row r="423" spans="2:20" ht="29" x14ac:dyDescent="0.3">
      <c r="B423" s="42">
        <f>'2. Termes '!H565</f>
        <v>0</v>
      </c>
      <c r="C423" s="382">
        <f>[2]!tblÉvénements[[#This Row],[Service]]</f>
        <v>0</v>
      </c>
      <c r="D423" s="368" t="str">
        <f>[2]!tblÉvénements[[#This Row],[Nom événement]]</f>
        <v>Mediapro - Palmarès MédiaPro de l'information professionnelle</v>
      </c>
      <c r="E423" s="368">
        <f>[2]!tblÉvénements[[#This Row],[Nom association/Sigle]]</f>
        <v>0</v>
      </c>
      <c r="F423" s="368" t="str">
        <f>[2]!tblÉvénements[[#This Row],[Ville]]</f>
        <v>Paris</v>
      </c>
      <c r="G423" s="368" t="str">
        <f>[2]!tblÉvénements[[#This Row],[Lieu]]</f>
        <v>Verso Victoire</v>
      </c>
      <c r="H423" s="368">
        <f>[2]!tblÉvénements[[#This Row],[Nombre de de participants]]</f>
        <v>0</v>
      </c>
      <c r="I423" s="368">
        <f>[2]!tblÉvénements[[#This Row],[Type]]</f>
        <v>0</v>
      </c>
      <c r="J423" s="368" t="str">
        <f>[2]!tblÉvénements[[#This Row],[Présence ]]</f>
        <v>MC + 1 commercial</v>
      </c>
      <c r="K423" s="369">
        <f>[2]!tblÉvénements[[#This Row],[Date de début]]</f>
        <v>45021</v>
      </c>
      <c r="L423" s="369" t="str">
        <f>IF(ISBLANK(Tableau3[[#This Row],[Date début ]]),"",UPPER(TEXT(Tableau3[[#This Row],[Date début ]],"mmm")))</f>
        <v>AVR</v>
      </c>
      <c r="M423" s="369" t="str">
        <f>IF(ISBLANK(Tableau3[[#This Row],[Date début ]]),"",UPPER(TEXT(Tableau3[[#This Row],[Date début ]],"AAAA")))</f>
        <v>2023</v>
      </c>
      <c r="N423" s="369">
        <f>[2]!tblÉvénements[[#This Row],[Date de fin]]</f>
        <v>45021</v>
      </c>
      <c r="O423" s="369" t="str">
        <f>IF(ISBLANK(Tableau3[[#This Row],[Date de fin]]),"",UPPER(TEXT(Tableau3[[#This Row],[Date de fin]],"mmm")))</f>
        <v>AVR</v>
      </c>
      <c r="P423" s="369" t="str">
        <f>IF(ISBLANK(Tableau3[[#This Row],[Date de fin]]),"",UPPER(TEXT(Tableau3[[#This Row],[Date de fin]],"AAAA")))</f>
        <v>2023</v>
      </c>
      <c r="Q423" s="65">
        <f>[2]!tblÉvénements[[#This Row],[Nbr jours]]</f>
        <v>0</v>
      </c>
      <c r="S423" s="49" t="str">
        <f>[2]!tblÉvénements[[#This Row],[Secteur]]</f>
        <v>Audiovisuel</v>
      </c>
      <c r="T423" s="49">
        <f>[2]!tblÉvénements[[#This Row],[Commentaires]]</f>
        <v>0</v>
      </c>
    </row>
    <row r="424" spans="2:20" ht="72.5" x14ac:dyDescent="0.3">
      <c r="B424" s="42">
        <f>'2. Termes '!H566</f>
        <v>0</v>
      </c>
      <c r="C424" s="382" t="str">
        <f>[2]!tblÉvénements[[#This Row],[Service]]</f>
        <v>Branches</v>
      </c>
      <c r="D424" s="368" t="str">
        <f>[2]!tblÉvénements[[#This Row],[Nom événement]]</f>
        <v xml:space="preserve">Cérémonie des Trophées de l’édition </v>
      </c>
      <c r="E424" s="368">
        <f>[2]!tblÉvénements[[#This Row],[Nom association/Sigle]]</f>
        <v>0</v>
      </c>
      <c r="F424" s="368" t="str">
        <f>[2]!tblÉvénements[[#This Row],[Ville]]</f>
        <v>Paris</v>
      </c>
      <c r="G424" s="368" t="str">
        <f>[2]!tblÉvénements[[#This Row],[Lieu]]</f>
        <v>Théâtre de l'Odéon</v>
      </c>
      <c r="H424" s="368">
        <f>[2]!tblÉvénements[[#This Row],[Nombre de de participants]]</f>
        <v>0</v>
      </c>
      <c r="I424" s="368">
        <f>[2]!tblÉvénements[[#This Row],[Type]]</f>
        <v>0</v>
      </c>
      <c r="J424" s="368" t="str">
        <f>[2]!tblÉvénements[[#This Row],[Présence ]]</f>
        <v>GR + CRO + ND+  JC + YC + Stéphanie Delafontaine + Oliver Vejux</v>
      </c>
      <c r="K424" s="369">
        <f>[2]!tblÉvénements[[#This Row],[Date de début]]</f>
        <v>45019</v>
      </c>
      <c r="L424" s="369" t="str">
        <f>IF(ISBLANK(Tableau3[[#This Row],[Date début ]]),"",UPPER(TEXT(Tableau3[[#This Row],[Date début ]],"mmm")))</f>
        <v>AVR</v>
      </c>
      <c r="M424" s="369" t="str">
        <f>IF(ISBLANK(Tableau3[[#This Row],[Date début ]]),"",UPPER(TEXT(Tableau3[[#This Row],[Date début ]],"AAAA")))</f>
        <v>2023</v>
      </c>
      <c r="N424" s="369">
        <f>[2]!tblÉvénements[[#This Row],[Date de fin]]</f>
        <v>45019</v>
      </c>
      <c r="O424" s="369" t="str">
        <f>IF(ISBLANK(Tableau3[[#This Row],[Date de fin]]),"",UPPER(TEXT(Tableau3[[#This Row],[Date de fin]],"mmm")))</f>
        <v>AVR</v>
      </c>
      <c r="P424" s="369" t="str">
        <f>IF(ISBLANK(Tableau3[[#This Row],[Date de fin]]),"",UPPER(TEXT(Tableau3[[#This Row],[Date de fin]],"AAAA")))</f>
        <v>2023</v>
      </c>
      <c r="Q424" s="65">
        <f>[2]!tblÉvénements[[#This Row],[Nbr jours]]</f>
        <v>0</v>
      </c>
      <c r="S424" s="49" t="str">
        <f>[2]!tblÉvénements[[#This Row],[Secteur]]</f>
        <v>Presse</v>
      </c>
      <c r="T424" s="49" t="str">
        <f>[2]!tblÉvénements[[#This Row],[Commentaires]]</f>
        <v xml:space="preserve">Visibilité, prise de parole et invitations </v>
      </c>
    </row>
    <row r="425" spans="2:20" ht="29" x14ac:dyDescent="0.3">
      <c r="B425" s="42">
        <f>'2. Termes '!H567</f>
        <v>0</v>
      </c>
      <c r="C425" s="382">
        <f>[2]!tblÉvénements[[#This Row],[Service]]</f>
        <v>0</v>
      </c>
      <c r="D425" s="368" t="str">
        <f>[2]!tblÉvénements[[#This Row],[Nom événement]]</f>
        <v>Afterwork biodiversité - promotion guide Audiens/ECOPROD</v>
      </c>
      <c r="E425" s="368">
        <f>[2]!tblÉvénements[[#This Row],[Nom association/Sigle]]</f>
        <v>0</v>
      </c>
      <c r="F425" s="368" t="str">
        <f>[2]!tblÉvénements[[#This Row],[Ville]]</f>
        <v>Vanves</v>
      </c>
      <c r="G425" s="368" t="str">
        <f>[2]!tblÉvénements[[#This Row],[Lieu]]</f>
        <v>RIE</v>
      </c>
      <c r="H425" s="368">
        <f>[2]!tblÉvénements[[#This Row],[Nombre de de participants]]</f>
        <v>0</v>
      </c>
      <c r="I425" s="368">
        <f>[2]!tblÉvénements[[#This Row],[Type]]</f>
        <v>0</v>
      </c>
      <c r="J425" s="368" t="str">
        <f>[2]!tblÉvénements[[#This Row],[Présence ]]</f>
        <v>Marina</v>
      </c>
      <c r="K425" s="369">
        <f>[2]!tblÉvénements[[#This Row],[Date de début]]</f>
        <v>45017</v>
      </c>
      <c r="L425" s="369" t="str">
        <f>IF(ISBLANK(Tableau3[[#This Row],[Date début ]]),"",UPPER(TEXT(Tableau3[[#This Row],[Date début ]],"mmm")))</f>
        <v>AVR</v>
      </c>
      <c r="M425" s="369" t="str">
        <f>IF(ISBLANK(Tableau3[[#This Row],[Date début ]]),"",UPPER(TEXT(Tableau3[[#This Row],[Date début ]],"AAAA")))</f>
        <v>2023</v>
      </c>
      <c r="N425" s="369">
        <f>[2]!tblÉvénements[[#This Row],[Date de fin]]</f>
        <v>45017</v>
      </c>
      <c r="O425" s="369" t="str">
        <f>IF(ISBLANK(Tableau3[[#This Row],[Date de fin]]),"",UPPER(TEXT(Tableau3[[#This Row],[Date de fin]],"mmm")))</f>
        <v>AVR</v>
      </c>
      <c r="P425" s="369" t="str">
        <f>IF(ISBLANK(Tableau3[[#This Row],[Date de fin]]),"",UPPER(TEXT(Tableau3[[#This Row],[Date de fin]],"AAAA")))</f>
        <v>2023</v>
      </c>
      <c r="Q425" s="65">
        <f>[2]!tblÉvénements[[#This Row],[Nbr jours]]</f>
        <v>0</v>
      </c>
      <c r="S425" s="49">
        <f>[2]!tblÉvénements[[#This Row],[Secteur]]</f>
        <v>0</v>
      </c>
      <c r="T425" s="49">
        <f>[2]!tblÉvénements[[#This Row],[Commentaires]]</f>
        <v>0</v>
      </c>
    </row>
    <row r="426" spans="2:20" ht="43.5" x14ac:dyDescent="0.3">
      <c r="B426" s="42">
        <f>'2. Termes '!H568</f>
        <v>0</v>
      </c>
      <c r="C426" s="382" t="str">
        <f>[2]!tblÉvénements[[#This Row],[Service]]</f>
        <v>Branches</v>
      </c>
      <c r="D426" s="368" t="str">
        <f>[2]!tblÉvénements[[#This Row],[Nom événement]]</f>
        <v>20ème édition des Assises internationales du journalisme et de l'information 
Thèmatique : « Retrouver le goût de l’Info »</v>
      </c>
      <c r="E426" s="368">
        <f>[2]!tblÉvénements[[#This Row],[Nom association/Sigle]]</f>
        <v>0</v>
      </c>
      <c r="F426" s="368" t="str">
        <f>[2]!tblÉvénements[[#This Row],[Ville]]</f>
        <v>Tours</v>
      </c>
      <c r="G426" s="368" t="str">
        <f>[2]!tblÉvénements[[#This Row],[Lieu]]</f>
        <v>MAME - Cité de la création 
et de l'innovation</v>
      </c>
      <c r="H426" s="368">
        <f>[2]!tblÉvénements[[#This Row],[Nombre de de participants]]</f>
        <v>0</v>
      </c>
      <c r="I426" s="368">
        <f>[2]!tblÉvénements[[#This Row],[Type]]</f>
        <v>0</v>
      </c>
      <c r="J426" s="368" t="str">
        <f>[2]!tblÉvénements[[#This Row],[Présence ]]</f>
        <v>Marianne + Julien Da Silva</v>
      </c>
      <c r="K426" s="369">
        <f>[2]!tblÉvénements[[#This Row],[Date de début]]</f>
        <v>45016</v>
      </c>
      <c r="L426" s="369" t="str">
        <f>IF(ISBLANK(Tableau3[[#This Row],[Date début ]]),"",UPPER(TEXT(Tableau3[[#This Row],[Date début ]],"mmm")))</f>
        <v>MARS</v>
      </c>
      <c r="M426" s="369" t="str">
        <f>IF(ISBLANK(Tableau3[[#This Row],[Date début ]]),"",UPPER(TEXT(Tableau3[[#This Row],[Date début ]],"AAAA")))</f>
        <v>2023</v>
      </c>
      <c r="N426" s="369">
        <f>[2]!tblÉvénements[[#This Row],[Date de fin]]</f>
        <v>45017</v>
      </c>
      <c r="O426" s="369" t="str">
        <f>IF(ISBLANK(Tableau3[[#This Row],[Date de fin]]),"",UPPER(TEXT(Tableau3[[#This Row],[Date de fin]],"mmm")))</f>
        <v>AVR</v>
      </c>
      <c r="P426" s="369" t="str">
        <f>IF(ISBLANK(Tableau3[[#This Row],[Date de fin]]),"",UPPER(TEXT(Tableau3[[#This Row],[Date de fin]],"AAAA")))</f>
        <v>2023</v>
      </c>
      <c r="Q426" s="65">
        <f>[2]!tblÉvénements[[#This Row],[Nbr jours]]</f>
        <v>1</v>
      </c>
      <c r="S426" s="49" t="str">
        <f>[2]!tblÉvénements[[#This Row],[Secteur]]</f>
        <v>Presse</v>
      </c>
      <c r="T426" s="49" t="str">
        <f>[2]!tblÉvénements[[#This Row],[Commentaires]]</f>
        <v>Visibilité et stand / prise de parole</v>
      </c>
    </row>
    <row r="427" spans="2:20" ht="43.5" x14ac:dyDescent="0.3">
      <c r="B427" s="42">
        <f>'2. Termes '!H569</f>
        <v>0</v>
      </c>
      <c r="C427" s="382" t="str">
        <f>[2]!tblÉvénements[[#This Row],[Service]]</f>
        <v>Branches</v>
      </c>
      <c r="D427" s="368" t="str">
        <f>[2]!tblÉvénements[[#This Row],[Nom événement]]</f>
        <v>19e édition des Assises internationales du journalisme et de l'information 
Thèmatique : « Retrouver le goût de l’Info »</v>
      </c>
      <c r="E427" s="368">
        <f>[2]!tblÉvénements[[#This Row],[Nom association/Sigle]]</f>
        <v>0</v>
      </c>
      <c r="F427" s="368" t="str">
        <f>[2]!tblÉvénements[[#This Row],[Ville]]</f>
        <v>Tours</v>
      </c>
      <c r="G427" s="368" t="str">
        <f>[2]!tblÉvénements[[#This Row],[Lieu]]</f>
        <v>MAME - Cité de la création 
et de l'innovation</v>
      </c>
      <c r="H427" s="368">
        <f>[2]!tblÉvénements[[#This Row],[Nombre de de participants]]</f>
        <v>0</v>
      </c>
      <c r="I427" s="368">
        <f>[2]!tblÉvénements[[#This Row],[Type]]</f>
        <v>0</v>
      </c>
      <c r="J427" s="368" t="str">
        <f>[2]!tblÉvénements[[#This Row],[Présence ]]</f>
        <v>Marianne + Julien Da Silva</v>
      </c>
      <c r="K427" s="369">
        <f>[2]!tblÉvénements[[#This Row],[Date de début]]</f>
        <v>45015</v>
      </c>
      <c r="L427" s="369" t="str">
        <f>IF(ISBLANK(Tableau3[[#This Row],[Date début ]]),"",UPPER(TEXT(Tableau3[[#This Row],[Date début ]],"mmm")))</f>
        <v>MARS</v>
      </c>
      <c r="M427" s="369" t="str">
        <f>IF(ISBLANK(Tableau3[[#This Row],[Date début ]]),"",UPPER(TEXT(Tableau3[[#This Row],[Date début ]],"AAAA")))</f>
        <v>2023</v>
      </c>
      <c r="N427" s="369">
        <f>[2]!tblÉvénements[[#This Row],[Date de fin]]</f>
        <v>45015</v>
      </c>
      <c r="O427" s="369" t="str">
        <f>IF(ISBLANK(Tableau3[[#This Row],[Date de fin]]),"",UPPER(TEXT(Tableau3[[#This Row],[Date de fin]],"mmm")))</f>
        <v>MARS</v>
      </c>
      <c r="P427" s="369" t="str">
        <f>IF(ISBLANK(Tableau3[[#This Row],[Date de fin]]),"",UPPER(TEXT(Tableau3[[#This Row],[Date de fin]],"AAAA")))</f>
        <v>2023</v>
      </c>
      <c r="Q427" s="65">
        <f>[2]!tblÉvénements[[#This Row],[Nbr jours]]</f>
        <v>0</v>
      </c>
      <c r="S427" s="49" t="str">
        <f>[2]!tblÉvénements[[#This Row],[Secteur]]</f>
        <v>Presse</v>
      </c>
      <c r="T427" s="49" t="str">
        <f>[2]!tblÉvénements[[#This Row],[Commentaires]]</f>
        <v>Visibilité et stand / prise de parole</v>
      </c>
    </row>
    <row r="428" spans="2:20" ht="43.5" x14ac:dyDescent="0.3">
      <c r="B428" s="42">
        <f>'2. Termes '!H570</f>
        <v>0</v>
      </c>
      <c r="C428" s="382" t="str">
        <f>[2]!tblÉvénements[[#This Row],[Service]]</f>
        <v>Branches</v>
      </c>
      <c r="D428" s="368" t="str">
        <f>[2]!tblÉvénements[[#This Row],[Nom événement]]</f>
        <v>18e édition des Assises internationales du journalisme et de l'information 
Thèmatique : « Retrouver le goût de l’Info »</v>
      </c>
      <c r="E428" s="368">
        <f>[2]!tblÉvénements[[#This Row],[Nom association/Sigle]]</f>
        <v>0</v>
      </c>
      <c r="F428" s="368" t="str">
        <f>[2]!tblÉvénements[[#This Row],[Ville]]</f>
        <v>Tours</v>
      </c>
      <c r="G428" s="368" t="str">
        <f>[2]!tblÉvénements[[#This Row],[Lieu]]</f>
        <v>MAME - Cité de la création 
et de l'innovation</v>
      </c>
      <c r="H428" s="368">
        <f>[2]!tblÉvénements[[#This Row],[Nombre de de participants]]</f>
        <v>0</v>
      </c>
      <c r="I428" s="368">
        <f>[2]!tblÉvénements[[#This Row],[Type]]</f>
        <v>0</v>
      </c>
      <c r="J428" s="368" t="str">
        <f>[2]!tblÉvénements[[#This Row],[Présence ]]</f>
        <v>Marianne + Julien Da Silva</v>
      </c>
      <c r="K428" s="369">
        <f>[2]!tblÉvénements[[#This Row],[Date de début]]</f>
        <v>45014</v>
      </c>
      <c r="L428" s="369" t="str">
        <f>IF(ISBLANK(Tableau3[[#This Row],[Date début ]]),"",UPPER(TEXT(Tableau3[[#This Row],[Date début ]],"mmm")))</f>
        <v>MARS</v>
      </c>
      <c r="M428" s="369" t="str">
        <f>IF(ISBLANK(Tableau3[[#This Row],[Date début ]]),"",UPPER(TEXT(Tableau3[[#This Row],[Date début ]],"AAAA")))</f>
        <v>2023</v>
      </c>
      <c r="N428" s="369">
        <f>[2]!tblÉvénements[[#This Row],[Date de fin]]</f>
        <v>45014</v>
      </c>
      <c r="O428" s="369" t="str">
        <f>IF(ISBLANK(Tableau3[[#This Row],[Date de fin]]),"",UPPER(TEXT(Tableau3[[#This Row],[Date de fin]],"mmm")))</f>
        <v>MARS</v>
      </c>
      <c r="P428" s="369" t="str">
        <f>IF(ISBLANK(Tableau3[[#This Row],[Date de fin]]),"",UPPER(TEXT(Tableau3[[#This Row],[Date de fin]],"AAAA")))</f>
        <v>2023</v>
      </c>
      <c r="Q428" s="65">
        <f>[2]!tblÉvénements[[#This Row],[Nbr jours]]</f>
        <v>0</v>
      </c>
      <c r="S428" s="49" t="str">
        <f>[2]!tblÉvénements[[#This Row],[Secteur]]</f>
        <v>Presse</v>
      </c>
      <c r="T428" s="49" t="str">
        <f>[2]!tblÉvénements[[#This Row],[Commentaires]]</f>
        <v>Visibilité et stand / prise de parole</v>
      </c>
    </row>
    <row r="429" spans="2:20" ht="43.5" x14ac:dyDescent="0.3">
      <c r="B429" s="42">
        <f>'2. Termes '!H571</f>
        <v>0</v>
      </c>
      <c r="C429" s="382" t="str">
        <f>[2]!tblÉvénements[[#This Row],[Service]]</f>
        <v>Branches</v>
      </c>
      <c r="D429" s="368" t="str">
        <f>[2]!tblÉvénements[[#This Row],[Nom événement]]</f>
        <v>17e édition des Assises internationales du journalisme et de l'information 
Thèmatique : « Retrouver le goût de l’Info »</v>
      </c>
      <c r="E429" s="368">
        <f>[2]!tblÉvénements[[#This Row],[Nom association/Sigle]]</f>
        <v>0</v>
      </c>
      <c r="F429" s="368" t="str">
        <f>[2]!tblÉvénements[[#This Row],[Ville]]</f>
        <v>Tours</v>
      </c>
      <c r="G429" s="368" t="str">
        <f>[2]!tblÉvénements[[#This Row],[Lieu]]</f>
        <v>MAME - Cité de la création 
et de l'innovation</v>
      </c>
      <c r="H429" s="368">
        <f>[2]!tblÉvénements[[#This Row],[Nombre de de participants]]</f>
        <v>0</v>
      </c>
      <c r="I429" s="368">
        <f>[2]!tblÉvénements[[#This Row],[Type]]</f>
        <v>0</v>
      </c>
      <c r="J429" s="368" t="str">
        <f>[2]!tblÉvénements[[#This Row],[Présence ]]</f>
        <v>Marianne + Julien Da Silva</v>
      </c>
      <c r="K429" s="369">
        <f>[2]!tblÉvénements[[#This Row],[Date de début]]</f>
        <v>45013</v>
      </c>
      <c r="L429" s="369" t="str">
        <f>IF(ISBLANK(Tableau3[[#This Row],[Date début ]]),"",UPPER(TEXT(Tableau3[[#This Row],[Date début ]],"mmm")))</f>
        <v>MARS</v>
      </c>
      <c r="M429" s="369" t="str">
        <f>IF(ISBLANK(Tableau3[[#This Row],[Date début ]]),"",UPPER(TEXT(Tableau3[[#This Row],[Date début ]],"AAAA")))</f>
        <v>2023</v>
      </c>
      <c r="N429" s="369">
        <f>[2]!tblÉvénements[[#This Row],[Date de fin]]</f>
        <v>45013</v>
      </c>
      <c r="O429" s="369" t="str">
        <f>IF(ISBLANK(Tableau3[[#This Row],[Date de fin]]),"",UPPER(TEXT(Tableau3[[#This Row],[Date de fin]],"mmm")))</f>
        <v>MARS</v>
      </c>
      <c r="P429" s="369" t="str">
        <f>IF(ISBLANK(Tableau3[[#This Row],[Date de fin]]),"",UPPER(TEXT(Tableau3[[#This Row],[Date de fin]],"AAAA")))</f>
        <v>2023</v>
      </c>
      <c r="Q429" s="65">
        <f>[2]!tblÉvénements[[#This Row],[Nbr jours]]</f>
        <v>0</v>
      </c>
      <c r="S429" s="49" t="str">
        <f>[2]!tblÉvénements[[#This Row],[Secteur]]</f>
        <v>Presse</v>
      </c>
      <c r="T429" s="49" t="str">
        <f>[2]!tblÉvénements[[#This Row],[Commentaires]]</f>
        <v>Visibilité et stand / prise de parole</v>
      </c>
    </row>
    <row r="430" spans="2:20" ht="43.5" x14ac:dyDescent="0.3">
      <c r="B430" s="42">
        <f>'2. Termes '!H572</f>
        <v>0</v>
      </c>
      <c r="C430" s="382" t="str">
        <f>[2]!tblÉvénements[[#This Row],[Service]]</f>
        <v>Branches</v>
      </c>
      <c r="D430" s="368" t="str">
        <f>[2]!tblÉvénements[[#This Row],[Nom événement]]</f>
        <v>16e édition des Assises internationales du journalisme et de l'information 
Thèmatique : « Retrouver le goût de l’Info »</v>
      </c>
      <c r="E430" s="368">
        <f>[2]!tblÉvénements[[#This Row],[Nom association/Sigle]]</f>
        <v>0</v>
      </c>
      <c r="F430" s="368" t="str">
        <f>[2]!tblÉvénements[[#This Row],[Ville]]</f>
        <v>Tours</v>
      </c>
      <c r="G430" s="368" t="str">
        <f>[2]!tblÉvénements[[#This Row],[Lieu]]</f>
        <v>MAME - Cité de la création 
et de l'innovation</v>
      </c>
      <c r="H430" s="368">
        <f>[2]!tblÉvénements[[#This Row],[Nombre de de participants]]</f>
        <v>0</v>
      </c>
      <c r="I430" s="368">
        <f>[2]!tblÉvénements[[#This Row],[Type]]</f>
        <v>0</v>
      </c>
      <c r="J430" s="368" t="str">
        <f>[2]!tblÉvénements[[#This Row],[Présence ]]</f>
        <v>Marianne + Julien Da Silva</v>
      </c>
      <c r="K430" s="369">
        <f>[2]!tblÉvénements[[#This Row],[Date de début]]</f>
        <v>45012</v>
      </c>
      <c r="L430" s="369" t="str">
        <f>IF(ISBLANK(Tableau3[[#This Row],[Date début ]]),"",UPPER(TEXT(Tableau3[[#This Row],[Date début ]],"mmm")))</f>
        <v>MARS</v>
      </c>
      <c r="M430" s="369" t="str">
        <f>IF(ISBLANK(Tableau3[[#This Row],[Date début ]]),"",UPPER(TEXT(Tableau3[[#This Row],[Date début ]],"AAAA")))</f>
        <v>2023</v>
      </c>
      <c r="N430" s="369">
        <f>[2]!tblÉvénements[[#This Row],[Date de fin]]</f>
        <v>45012</v>
      </c>
      <c r="O430" s="369" t="str">
        <f>IF(ISBLANK(Tableau3[[#This Row],[Date de fin]]),"",UPPER(TEXT(Tableau3[[#This Row],[Date de fin]],"mmm")))</f>
        <v>MARS</v>
      </c>
      <c r="P430" s="369" t="str">
        <f>IF(ISBLANK(Tableau3[[#This Row],[Date de fin]]),"",UPPER(TEXT(Tableau3[[#This Row],[Date de fin]],"AAAA")))</f>
        <v>2023</v>
      </c>
      <c r="Q430" s="65">
        <f>[2]!tblÉvénements[[#This Row],[Nbr jours]]</f>
        <v>0</v>
      </c>
      <c r="S430" s="49" t="str">
        <f>[2]!tblÉvénements[[#This Row],[Secteur]]</f>
        <v>Presse</v>
      </c>
      <c r="T430" s="49" t="str">
        <f>[2]!tblÉvénements[[#This Row],[Commentaires]]</f>
        <v>Visibilité et stand / prise de parole</v>
      </c>
    </row>
    <row r="431" spans="2:20" ht="14.5" x14ac:dyDescent="0.3">
      <c r="B431" s="42">
        <f>'2. Termes '!H573</f>
        <v>0</v>
      </c>
      <c r="C431" s="382" t="str">
        <f>[2]!tblÉvénements[[#This Row],[Service]]</f>
        <v>Branches</v>
      </c>
      <c r="D431" s="368" t="str">
        <f>[2]!tblÉvénements[[#This Row],[Nom événement]]</f>
        <v>Congrès confédéral CGT</v>
      </c>
      <c r="E431" s="368">
        <f>[2]!tblÉvénements[[#This Row],[Nom association/Sigle]]</f>
        <v>0</v>
      </c>
      <c r="F431" s="368" t="str">
        <f>[2]!tblÉvénements[[#This Row],[Ville]]</f>
        <v>Clermont-Ferrand</v>
      </c>
      <c r="G431" s="368">
        <f>[2]!tblÉvénements[[#This Row],[Lieu]]</f>
        <v>0</v>
      </c>
      <c r="H431" s="368">
        <f>[2]!tblÉvénements[[#This Row],[Nombre de de participants]]</f>
        <v>0</v>
      </c>
      <c r="I431" s="368">
        <f>[2]!tblÉvénements[[#This Row],[Type]]</f>
        <v>0</v>
      </c>
      <c r="J431" s="368" t="str">
        <f>[2]!tblÉvénements[[#This Row],[Présence ]]</f>
        <v>FO + GR + 2 DRPP</v>
      </c>
      <c r="K431" s="369">
        <f>[2]!tblÉvénements[[#This Row],[Date de début]]</f>
        <v>45012</v>
      </c>
      <c r="L431" s="369" t="str">
        <f>IF(ISBLANK(Tableau3[[#This Row],[Date début ]]),"",UPPER(TEXT(Tableau3[[#This Row],[Date début ]],"mmm")))</f>
        <v>MARS</v>
      </c>
      <c r="M431" s="369" t="str">
        <f>IF(ISBLANK(Tableau3[[#This Row],[Date début ]]),"",UPPER(TEXT(Tableau3[[#This Row],[Date début ]],"AAAA")))</f>
        <v>2023</v>
      </c>
      <c r="N431" s="369">
        <f>[2]!tblÉvénements[[#This Row],[Date de fin]]</f>
        <v>45016</v>
      </c>
      <c r="O431" s="369" t="str">
        <f>IF(ISBLANK(Tableau3[[#This Row],[Date de fin]]),"",UPPER(TEXT(Tableau3[[#This Row],[Date de fin]],"mmm")))</f>
        <v>MARS</v>
      </c>
      <c r="P431" s="369" t="str">
        <f>IF(ISBLANK(Tableau3[[#This Row],[Date de fin]]),"",UPPER(TEXT(Tableau3[[#This Row],[Date de fin]],"AAAA")))</f>
        <v>2023</v>
      </c>
      <c r="Q431" s="65">
        <f>[2]!tblÉvénements[[#This Row],[Nbr jours]]</f>
        <v>4</v>
      </c>
      <c r="S431" s="49" t="str">
        <f>[2]!tblÉvénements[[#This Row],[Secteur]]</f>
        <v>Tout secteur</v>
      </c>
      <c r="T431" s="49" t="str">
        <f>[2]!tblÉvénements[[#This Row],[Commentaires]]</f>
        <v xml:space="preserve">Stand </v>
      </c>
    </row>
    <row r="432" spans="2:20" ht="29" x14ac:dyDescent="0.3">
      <c r="B432" s="42">
        <f>'2. Termes '!H574</f>
        <v>0</v>
      </c>
      <c r="C432" s="382" t="str">
        <f>[2]!tblÉvénements[[#This Row],[Service]]</f>
        <v>ACTION_SOCIALE</v>
      </c>
      <c r="D432" s="368" t="str">
        <f>[2]!tblÉvénements[[#This Row],[Nom événement]]</f>
        <v>webconference 14h/15h</v>
      </c>
      <c r="E432" s="368">
        <f>[2]!tblÉvénements[[#This Row],[Nom association/Sigle]]</f>
        <v>0</v>
      </c>
      <c r="F432" s="368">
        <f>[2]!tblÉvénements[[#This Row],[Ville]]</f>
        <v>0</v>
      </c>
      <c r="G432" s="368" t="str">
        <f>[2]!tblÉvénements[[#This Row],[Lieu]]</f>
        <v>webconference 14h/15h</v>
      </c>
      <c r="H432" s="368">
        <f>[2]!tblÉvénements[[#This Row],[Nombre de de participants]]</f>
        <v>0</v>
      </c>
      <c r="I432" s="368">
        <f>[2]!tblÉvénements[[#This Row],[Type]]</f>
        <v>0</v>
      </c>
      <c r="J432" s="368" t="str">
        <f>[2]!tblÉvénements[[#This Row],[Présence ]]</f>
        <v>Sarah Minski</v>
      </c>
      <c r="K432" s="369">
        <f>[2]!tblÉvénements[[#This Row],[Date de début]]</f>
        <v>45011</v>
      </c>
      <c r="L432" s="369" t="str">
        <f>IF(ISBLANK(Tableau3[[#This Row],[Date début ]]),"",UPPER(TEXT(Tableau3[[#This Row],[Date début ]],"mmm")))</f>
        <v>MARS</v>
      </c>
      <c r="M432" s="369" t="str">
        <f>IF(ISBLANK(Tableau3[[#This Row],[Date début ]]),"",UPPER(TEXT(Tableau3[[#This Row],[Date début ]],"AAAA")))</f>
        <v>2023</v>
      </c>
      <c r="N432" s="369">
        <f>[2]!tblÉvénements[[#This Row],[Date de fin]]</f>
        <v>45011</v>
      </c>
      <c r="O432" s="369" t="str">
        <f>IF(ISBLANK(Tableau3[[#This Row],[Date de fin]]),"",UPPER(TEXT(Tableau3[[#This Row],[Date de fin]],"mmm")))</f>
        <v>MARS</v>
      </c>
      <c r="P432" s="369" t="str">
        <f>IF(ISBLANK(Tableau3[[#This Row],[Date de fin]]),"",UPPER(TEXT(Tableau3[[#This Row],[Date de fin]],"AAAA")))</f>
        <v>2023</v>
      </c>
      <c r="Q432" s="65">
        <f>[2]!tblÉvénements[[#This Row],[Nbr jours]]</f>
        <v>0</v>
      </c>
      <c r="S432" s="49" t="str">
        <f>[2]!tblÉvénements[[#This Row],[Secteur]]</f>
        <v>FPS</v>
      </c>
      <c r="T432" s="49" t="str">
        <f>[2]!tblÉvénements[[#This Row],[Commentaires]]</f>
        <v>Réseaux sociaux/ thématique semestrielle</v>
      </c>
    </row>
    <row r="433" spans="2:20" ht="14.5" x14ac:dyDescent="0.3">
      <c r="B433" s="42">
        <f>'2. Termes '!H575</f>
        <v>0</v>
      </c>
      <c r="C433" s="382">
        <f>[2]!tblÉvénements[[#This Row],[Service]]</f>
        <v>0</v>
      </c>
      <c r="D433" s="368" t="str">
        <f>[2]!tblÉvénements[[#This Row],[Nom événement]]</f>
        <v>Festival international de films de Femmes</v>
      </c>
      <c r="E433" s="368">
        <f>[2]!tblÉvénements[[#This Row],[Nom association/Sigle]]</f>
        <v>0</v>
      </c>
      <c r="F433" s="368" t="str">
        <f>[2]!tblÉvénements[[#This Row],[Ville]]</f>
        <v>Créteil</v>
      </c>
      <c r="G433" s="368" t="str">
        <f>[2]!tblÉvénements[[#This Row],[Lieu]]</f>
        <v>Maison des arts</v>
      </c>
      <c r="H433" s="368">
        <f>[2]!tblÉvénements[[#This Row],[Nombre de de participants]]</f>
        <v>0</v>
      </c>
      <c r="I433" s="368">
        <f>[2]!tblÉvénements[[#This Row],[Type]]</f>
        <v>0</v>
      </c>
      <c r="J433" s="368">
        <f>[2]!tblÉvénements[[#This Row],[Présence ]]</f>
        <v>0</v>
      </c>
      <c r="K433" s="369">
        <f>[2]!tblÉvénements[[#This Row],[Date de début]]</f>
        <v>45009</v>
      </c>
      <c r="L433" s="369" t="str">
        <f>IF(ISBLANK(Tableau3[[#This Row],[Date début ]]),"",UPPER(TEXT(Tableau3[[#This Row],[Date début ]],"mmm")))</f>
        <v>MARS</v>
      </c>
      <c r="M433" s="369" t="str">
        <f>IF(ISBLANK(Tableau3[[#This Row],[Date début ]]),"",UPPER(TEXT(Tableau3[[#This Row],[Date début ]],"AAAA")))</f>
        <v>2023</v>
      </c>
      <c r="N433" s="369">
        <f>[2]!tblÉvénements[[#This Row],[Date de fin]]</f>
        <v>45018</v>
      </c>
      <c r="O433" s="369" t="str">
        <f>IF(ISBLANK(Tableau3[[#This Row],[Date de fin]]),"",UPPER(TEXT(Tableau3[[#This Row],[Date de fin]],"mmm")))</f>
        <v>AVR</v>
      </c>
      <c r="P433" s="369" t="str">
        <f>IF(ISBLANK(Tableau3[[#This Row],[Date de fin]]),"",UPPER(TEXT(Tableau3[[#This Row],[Date de fin]],"AAAA")))</f>
        <v>2023</v>
      </c>
      <c r="Q433" s="65">
        <f>[2]!tblÉvénements[[#This Row],[Nbr jours]]</f>
        <v>9</v>
      </c>
      <c r="S433" s="49" t="str">
        <f>[2]!tblÉvénements[[#This Row],[Secteur]]</f>
        <v>Audiovisuel</v>
      </c>
      <c r="T433" s="49" t="str">
        <f>[2]!tblÉvénements[[#This Row],[Commentaires]]</f>
        <v>Non partenaire financier - échange visibilité</v>
      </c>
    </row>
    <row r="434" spans="2:20" ht="29" x14ac:dyDescent="0.3">
      <c r="B434" s="42">
        <f>'2. Termes '!H576</f>
        <v>0</v>
      </c>
      <c r="C434" s="382">
        <f>[2]!tblÉvénements[[#This Row],[Service]]</f>
        <v>0</v>
      </c>
      <c r="D434" s="368" t="str">
        <f>[2]!tblÉvénements[[#This Row],[Nom événement]]</f>
        <v>SistherHood - Rencontre Metal Social Club</v>
      </c>
      <c r="E434" s="368">
        <f>[2]!tblÉvénements[[#This Row],[Nom association/Sigle]]</f>
        <v>0</v>
      </c>
      <c r="F434" s="368" t="str">
        <f>[2]!tblÉvénements[[#This Row],[Ville]]</f>
        <v>Vanves</v>
      </c>
      <c r="G434" s="368" t="str">
        <f>[2]!tblÉvénements[[#This Row],[Lieu]]</f>
        <v>Agora (Audiens)</v>
      </c>
      <c r="H434" s="368">
        <f>[2]!tblÉvénements[[#This Row],[Nombre de de participants]]</f>
        <v>0</v>
      </c>
      <c r="I434" s="368">
        <f>[2]!tblÉvénements[[#This Row],[Type]]</f>
        <v>0</v>
      </c>
      <c r="J434" s="368" t="str">
        <f>[2]!tblÉvénements[[#This Row],[Présence ]]</f>
        <v xml:space="preserve">Prise de parole FO en introduction </v>
      </c>
      <c r="K434" s="369">
        <f>[2]!tblÉvénements[[#This Row],[Date de début]]</f>
        <v>45008</v>
      </c>
      <c r="L434" s="369" t="str">
        <f>IF(ISBLANK(Tableau3[[#This Row],[Date début ]]),"",UPPER(TEXT(Tableau3[[#This Row],[Date début ]],"mmm")))</f>
        <v>MARS</v>
      </c>
      <c r="M434" s="369" t="str">
        <f>IF(ISBLANK(Tableau3[[#This Row],[Date début ]]),"",UPPER(TEXT(Tableau3[[#This Row],[Date début ]],"AAAA")))</f>
        <v>2023</v>
      </c>
      <c r="N434" s="369">
        <f>[2]!tblÉvénements[[#This Row],[Date de fin]]</f>
        <v>45008</v>
      </c>
      <c r="O434" s="369" t="str">
        <f>IF(ISBLANK(Tableau3[[#This Row],[Date de fin]]),"",UPPER(TEXT(Tableau3[[#This Row],[Date de fin]],"mmm")))</f>
        <v>MARS</v>
      </c>
      <c r="P434" s="369" t="str">
        <f>IF(ISBLANK(Tableau3[[#This Row],[Date de fin]]),"",UPPER(TEXT(Tableau3[[#This Row],[Date de fin]],"AAAA")))</f>
        <v>2023</v>
      </c>
      <c r="Q434" s="65">
        <f>[2]!tblÉvénements[[#This Row],[Nbr jours]]</f>
        <v>0</v>
      </c>
      <c r="S434" s="49" t="str">
        <f>[2]!tblÉvénements[[#This Row],[Secteur]]</f>
        <v>Entrepreneuriat</v>
      </c>
      <c r="T434" s="49" t="str">
        <f>[2]!tblÉvénements[[#This Row],[Commentaires]]</f>
        <v>Prise de parole et visibilité</v>
      </c>
    </row>
    <row r="435" spans="2:20" ht="14.5" x14ac:dyDescent="0.3">
      <c r="B435" s="42">
        <f>'2. Termes '!H577</f>
        <v>0</v>
      </c>
      <c r="C435" s="382">
        <f>[2]!tblÉvénements[[#This Row],[Service]]</f>
        <v>0</v>
      </c>
      <c r="D435" s="368" t="str">
        <f>[2]!tblÉvénements[[#This Row],[Nom événement]]</f>
        <v>Congrès confédéral CFE-CGC</v>
      </c>
      <c r="E435" s="368">
        <f>[2]!tblÉvénements[[#This Row],[Nom association/Sigle]]</f>
        <v>0</v>
      </c>
      <c r="F435" s="368" t="str">
        <f>[2]!tblÉvénements[[#This Row],[Ville]]</f>
        <v>Tours</v>
      </c>
      <c r="G435" s="368">
        <f>[2]!tblÉvénements[[#This Row],[Lieu]]</f>
        <v>0</v>
      </c>
      <c r="H435" s="368">
        <f>[2]!tblÉvénements[[#This Row],[Nombre de de participants]]</f>
        <v>0</v>
      </c>
      <c r="I435" s="368">
        <f>[2]!tblÉvénements[[#This Row],[Type]]</f>
        <v>0</v>
      </c>
      <c r="J435" s="368" t="str">
        <f>[2]!tblÉvénements[[#This Row],[Présence ]]</f>
        <v>2 DRPPP</v>
      </c>
      <c r="K435" s="369">
        <f>[2]!tblÉvénements[[#This Row],[Date de début]]</f>
        <v>45007</v>
      </c>
      <c r="L435" s="369" t="str">
        <f>IF(ISBLANK(Tableau3[[#This Row],[Date début ]]),"",UPPER(TEXT(Tableau3[[#This Row],[Date début ]],"mmm")))</f>
        <v>MARS</v>
      </c>
      <c r="M435" s="369" t="str">
        <f>IF(ISBLANK(Tableau3[[#This Row],[Date début ]]),"",UPPER(TEXT(Tableau3[[#This Row],[Date début ]],"AAAA")))</f>
        <v>2023</v>
      </c>
      <c r="N435" s="369">
        <f>[2]!tblÉvénements[[#This Row],[Date de fin]]</f>
        <v>45008</v>
      </c>
      <c r="O435" s="369" t="str">
        <f>IF(ISBLANK(Tableau3[[#This Row],[Date de fin]]),"",UPPER(TEXT(Tableau3[[#This Row],[Date de fin]],"mmm")))</f>
        <v>MARS</v>
      </c>
      <c r="P435" s="369" t="str">
        <f>IF(ISBLANK(Tableau3[[#This Row],[Date de fin]]),"",UPPER(TEXT(Tableau3[[#This Row],[Date de fin]],"AAAA")))</f>
        <v>2023</v>
      </c>
      <c r="Q435" s="65">
        <f>[2]!tblÉvénements[[#This Row],[Nbr jours]]</f>
        <v>1</v>
      </c>
      <c r="S435" s="49" t="str">
        <f>[2]!tblÉvénements[[#This Row],[Secteur]]</f>
        <v>Tout secteur</v>
      </c>
      <c r="T435" s="49" t="str">
        <f>[2]!tblÉvénements[[#This Row],[Commentaires]]</f>
        <v xml:space="preserve">Stand </v>
      </c>
    </row>
    <row r="436" spans="2:20" ht="14.5" x14ac:dyDescent="0.3">
      <c r="B436" s="42">
        <f>'2. Termes '!H578</f>
        <v>0</v>
      </c>
      <c r="C436" s="382" t="str">
        <f>[2]!tblÉvénements[[#This Row],[Service]]</f>
        <v>Communication</v>
      </c>
      <c r="D436" s="368" t="str">
        <f>[2]!tblÉvénements[[#This Row],[Nom événement]]</f>
        <v xml:space="preserve">Séries Mania Forum </v>
      </c>
      <c r="E436" s="368">
        <f>[2]!tblÉvénements[[#This Row],[Nom association/Sigle]]</f>
        <v>0</v>
      </c>
      <c r="F436" s="368" t="str">
        <f>[2]!tblÉvénements[[#This Row],[Ville]]</f>
        <v xml:space="preserve">Lille </v>
      </c>
      <c r="G436" s="368" t="str">
        <f>[2]!tblÉvénements[[#This Row],[Lieu]]</f>
        <v>Grand Palais de Lille</v>
      </c>
      <c r="H436" s="368">
        <f>[2]!tblÉvénements[[#This Row],[Nombre de de participants]]</f>
        <v>0</v>
      </c>
      <c r="I436" s="368">
        <f>[2]!tblÉvénements[[#This Row],[Type]]</f>
        <v>0</v>
      </c>
      <c r="J436" s="368" t="str">
        <f>[2]!tblÉvénements[[#This Row],[Présence ]]</f>
        <v>CR</v>
      </c>
      <c r="K436" s="369">
        <f>[2]!tblÉvénements[[#This Row],[Date de début]]</f>
        <v>45006</v>
      </c>
      <c r="L436" s="369" t="str">
        <f>IF(ISBLANK(Tableau3[[#This Row],[Date début ]]),"",UPPER(TEXT(Tableau3[[#This Row],[Date début ]],"mmm")))</f>
        <v>MARS</v>
      </c>
      <c r="M436" s="369" t="str">
        <f>IF(ISBLANK(Tableau3[[#This Row],[Date début ]]),"",UPPER(TEXT(Tableau3[[#This Row],[Date début ]],"AAAA")))</f>
        <v>2023</v>
      </c>
      <c r="N436" s="369">
        <f>[2]!tblÉvénements[[#This Row],[Date de fin]]</f>
        <v>45008</v>
      </c>
      <c r="O436" s="369" t="str">
        <f>IF(ISBLANK(Tableau3[[#This Row],[Date de fin]]),"",UPPER(TEXT(Tableau3[[#This Row],[Date de fin]],"mmm")))</f>
        <v>MARS</v>
      </c>
      <c r="P436" s="369" t="str">
        <f>IF(ISBLANK(Tableau3[[#This Row],[Date de fin]]),"",UPPER(TEXT(Tableau3[[#This Row],[Date de fin]],"AAAA")))</f>
        <v>2023</v>
      </c>
      <c r="Q436" s="65">
        <f>[2]!tblÉvénements[[#This Row],[Nbr jours]]</f>
        <v>2</v>
      </c>
      <c r="S436" s="49" t="str">
        <f>[2]!tblÉvénements[[#This Row],[Secteur]]</f>
        <v>Audiovisuel</v>
      </c>
      <c r="T436" s="49" t="str">
        <f>[2]!tblÉvénements[[#This Row],[Commentaires]]</f>
        <v>Pas partenarire</v>
      </c>
    </row>
    <row r="437" spans="2:20" ht="29" x14ac:dyDescent="0.3">
      <c r="B437" s="42">
        <f>'2. Termes '!H579</f>
        <v>0</v>
      </c>
      <c r="C437" s="382" t="str">
        <f>[2]!tblÉvénements[[#This Row],[Service]]</f>
        <v>Communication</v>
      </c>
      <c r="D437" s="368" t="str">
        <f>[2]!tblÉvénements[[#This Row],[Nom événement]]</f>
        <v>Séries Mania</v>
      </c>
      <c r="E437" s="368">
        <f>[2]!tblÉvénements[[#This Row],[Nom association/Sigle]]</f>
        <v>0</v>
      </c>
      <c r="F437" s="368" t="str">
        <f>[2]!tblÉvénements[[#This Row],[Ville]]</f>
        <v xml:space="preserve">Lille </v>
      </c>
      <c r="G437" s="368" t="str">
        <f>[2]!tblÉvénements[[#This Row],[Lieu]]</f>
        <v>Grand Palais de Lille</v>
      </c>
      <c r="H437" s="368">
        <f>[2]!tblÉvénements[[#This Row],[Nombre de de participants]]</f>
        <v>0</v>
      </c>
      <c r="I437" s="368">
        <f>[2]!tblÉvénements[[#This Row],[Type]]</f>
        <v>0</v>
      </c>
      <c r="J437" s="368" t="str">
        <f>[2]!tblÉvénements[[#This Row],[Présence ]]</f>
        <v>CR /Partenariat SPI CP</v>
      </c>
      <c r="K437" s="369">
        <f>[2]!tblÉvénements[[#This Row],[Date de début]]</f>
        <v>45002</v>
      </c>
      <c r="L437" s="369" t="str">
        <f>IF(ISBLANK(Tableau3[[#This Row],[Date début ]]),"",UPPER(TEXT(Tableau3[[#This Row],[Date début ]],"mmm")))</f>
        <v>MARS</v>
      </c>
      <c r="M437" s="369" t="str">
        <f>IF(ISBLANK(Tableau3[[#This Row],[Date début ]]),"",UPPER(TEXT(Tableau3[[#This Row],[Date début ]],"AAAA")))</f>
        <v>2023</v>
      </c>
      <c r="N437" s="369">
        <f>[2]!tblÉvénements[[#This Row],[Date de fin]]</f>
        <v>45009</v>
      </c>
      <c r="O437" s="369" t="str">
        <f>IF(ISBLANK(Tableau3[[#This Row],[Date de fin]]),"",UPPER(TEXT(Tableau3[[#This Row],[Date de fin]],"mmm")))</f>
        <v>MARS</v>
      </c>
      <c r="P437" s="369" t="str">
        <f>IF(ISBLANK(Tableau3[[#This Row],[Date de fin]]),"",UPPER(TEXT(Tableau3[[#This Row],[Date de fin]],"AAAA")))</f>
        <v>2023</v>
      </c>
      <c r="Q437" s="65">
        <f>[2]!tblÉvénements[[#This Row],[Nbr jours]]</f>
        <v>7</v>
      </c>
      <c r="S437" s="49" t="str">
        <f>[2]!tblÉvénements[[#This Row],[Secteur]]</f>
        <v>Audiovisuel</v>
      </c>
      <c r="T437" s="49" t="str">
        <f>[2]!tblÉvénements[[#This Row],[Commentaires]]</f>
        <v xml:space="preserve">Pas partenaire </v>
      </c>
    </row>
    <row r="438" spans="2:20" ht="29" x14ac:dyDescent="0.3">
      <c r="B438" s="42">
        <f>'2. Termes '!H580</f>
        <v>0</v>
      </c>
      <c r="C438" s="382" t="str">
        <f>[2]!tblÉvénements[[#This Row],[Service]]</f>
        <v>ACTION_SOCIALE</v>
      </c>
      <c r="D438" s="368" t="str">
        <f>[2]!tblÉvénements[[#This Row],[Nom événement]]</f>
        <v>webconference 14h/15h</v>
      </c>
      <c r="E438" s="368">
        <f>[2]!tblÉvénements[[#This Row],[Nom association/Sigle]]</f>
        <v>0</v>
      </c>
      <c r="F438" s="368">
        <f>[2]!tblÉvénements[[#This Row],[Ville]]</f>
        <v>0</v>
      </c>
      <c r="G438" s="368" t="str">
        <f>[2]!tblÉvénements[[#This Row],[Lieu]]</f>
        <v>webconference 14h/15h</v>
      </c>
      <c r="H438" s="368">
        <f>[2]!tblÉvénements[[#This Row],[Nombre de de participants]]</f>
        <v>0</v>
      </c>
      <c r="I438" s="368">
        <f>[2]!tblÉvénements[[#This Row],[Type]]</f>
        <v>0</v>
      </c>
      <c r="J438" s="368" t="str">
        <f>[2]!tblÉvénements[[#This Row],[Présence ]]</f>
        <v>Sarah Minski</v>
      </c>
      <c r="K438" s="369">
        <f>[2]!tblÉvénements[[#This Row],[Date de début]]</f>
        <v>44997</v>
      </c>
      <c r="L438" s="369" t="str">
        <f>IF(ISBLANK(Tableau3[[#This Row],[Date début ]]),"",UPPER(TEXT(Tableau3[[#This Row],[Date début ]],"mmm")))</f>
        <v>MARS</v>
      </c>
      <c r="M438" s="369" t="str">
        <f>IF(ISBLANK(Tableau3[[#This Row],[Date début ]]),"",UPPER(TEXT(Tableau3[[#This Row],[Date début ]],"AAAA")))</f>
        <v>2023</v>
      </c>
      <c r="N438" s="369">
        <f>[2]!tblÉvénements[[#This Row],[Date de fin]]</f>
        <v>44997</v>
      </c>
      <c r="O438" s="369" t="str">
        <f>IF(ISBLANK(Tableau3[[#This Row],[Date de fin]]),"",UPPER(TEXT(Tableau3[[#This Row],[Date de fin]],"mmm")))</f>
        <v>MARS</v>
      </c>
      <c r="P438" s="369" t="str">
        <f>IF(ISBLANK(Tableau3[[#This Row],[Date de fin]]),"",UPPER(TEXT(Tableau3[[#This Row],[Date de fin]],"AAAA")))</f>
        <v>2023</v>
      </c>
      <c r="Q438" s="65">
        <f>[2]!tblÉvénements[[#This Row],[Nbr jours]]</f>
        <v>0</v>
      </c>
      <c r="S438" s="49" t="str">
        <f>[2]!tblÉvénements[[#This Row],[Secteur]]</f>
        <v>FPS</v>
      </c>
      <c r="T438" s="49" t="str">
        <f>[2]!tblÉvénements[[#This Row],[Commentaires]]</f>
        <v>Réseaux sociaux/ thématique semestrielle</v>
      </c>
    </row>
    <row r="439" spans="2:20" ht="14.5" x14ac:dyDescent="0.3">
      <c r="B439" s="42">
        <f>'2. Termes '!H581</f>
        <v>0</v>
      </c>
      <c r="C439" s="382">
        <f>[2]!tblÉvénements[[#This Row],[Service]]</f>
        <v>0</v>
      </c>
      <c r="D439" s="368" t="str">
        <f>[2]!tblÉvénements[[#This Row],[Nom événement]]</f>
        <v>3e Cérémonie des Pégases</v>
      </c>
      <c r="E439" s="368">
        <f>[2]!tblÉvénements[[#This Row],[Nom association/Sigle]]</f>
        <v>0</v>
      </c>
      <c r="F439" s="368" t="str">
        <f>[2]!tblÉvénements[[#This Row],[Ville]]</f>
        <v>Paris</v>
      </c>
      <c r="G439" s="368" t="str">
        <f>[2]!tblÉvénements[[#This Row],[Lieu]]</f>
        <v>Salle de la Cigale</v>
      </c>
      <c r="H439" s="368">
        <f>[2]!tblÉvénements[[#This Row],[Nombre de de participants]]</f>
        <v>0</v>
      </c>
      <c r="I439" s="368">
        <f>[2]!tblÉvénements[[#This Row],[Type]]</f>
        <v>0</v>
      </c>
      <c r="J439" s="368" t="str">
        <f>[2]!tblÉvénements[[#This Row],[Présence ]]</f>
        <v>Sébastien R.</v>
      </c>
      <c r="K439" s="369">
        <f>[2]!tblÉvénements[[#This Row],[Date de début]]</f>
        <v>44994</v>
      </c>
      <c r="L439" s="369" t="str">
        <f>IF(ISBLANK(Tableau3[[#This Row],[Date début ]]),"",UPPER(TEXT(Tableau3[[#This Row],[Date début ]],"mmm")))</f>
        <v>MARS</v>
      </c>
      <c r="M439" s="369" t="str">
        <f>IF(ISBLANK(Tableau3[[#This Row],[Date début ]]),"",UPPER(TEXT(Tableau3[[#This Row],[Date début ]],"AAAA")))</f>
        <v>2023</v>
      </c>
      <c r="N439" s="369">
        <f>[2]!tblÉvénements[[#This Row],[Date de fin]]</f>
        <v>44994</v>
      </c>
      <c r="O439" s="369" t="str">
        <f>IF(ISBLANK(Tableau3[[#This Row],[Date de fin]]),"",UPPER(TEXT(Tableau3[[#This Row],[Date de fin]],"mmm")))</f>
        <v>MARS</v>
      </c>
      <c r="P439" s="369" t="str">
        <f>IF(ISBLANK(Tableau3[[#This Row],[Date de fin]]),"",UPPER(TEXT(Tableau3[[#This Row],[Date de fin]],"AAAA")))</f>
        <v>2023</v>
      </c>
      <c r="Q439" s="65">
        <f>[2]!tblÉvénements[[#This Row],[Nbr jours]]</f>
        <v>0</v>
      </c>
      <c r="S439" s="49" t="str">
        <f>[2]!tblÉvénements[[#This Row],[Secteur]]</f>
        <v>Jeux vidéos</v>
      </c>
      <c r="T439" s="49" t="str">
        <f>[2]!tblÉvénements[[#This Row],[Commentaires]]</f>
        <v>Visibilité et invitations</v>
      </c>
    </row>
    <row r="440" spans="2:20" ht="58" x14ac:dyDescent="0.3">
      <c r="B440" s="42">
        <f>'2. Termes '!H582</f>
        <v>0</v>
      </c>
      <c r="C440" s="382" t="str">
        <f>[2]!tblÉvénements[[#This Row],[Service]]</f>
        <v>Communication</v>
      </c>
      <c r="D440" s="368" t="str">
        <f>[2]!tblÉvénements[[#This Row],[Nom événement]]</f>
        <v xml:space="preserve">Festival Plurielles </v>
      </c>
      <c r="E440" s="368">
        <f>[2]!tblÉvénements[[#This Row],[Nom association/Sigle]]</f>
        <v>0</v>
      </c>
      <c r="F440" s="368" t="str">
        <f>[2]!tblÉvénements[[#This Row],[Ville]]</f>
        <v xml:space="preserve">Compiègne </v>
      </c>
      <c r="G440" s="368" t="str">
        <f>[2]!tblÉvénements[[#This Row],[Lieu]]</f>
        <v xml:space="preserve">Cinéma Majestic </v>
      </c>
      <c r="H440" s="368">
        <f>[2]!tblÉvénements[[#This Row],[Nombre de de participants]]</f>
        <v>0</v>
      </c>
      <c r="I440" s="368">
        <f>[2]!tblÉvénements[[#This Row],[Type]]</f>
        <v>0</v>
      </c>
      <c r="J440" s="368" t="str">
        <f>[2]!tblÉvénements[[#This Row],[Présence ]]</f>
        <v>Caroline Rogard (membre dy jury) + NT + Catherine + Marina + Yasmine</v>
      </c>
      <c r="K440" s="369">
        <f>[2]!tblÉvénements[[#This Row],[Date de début]]</f>
        <v>44991</v>
      </c>
      <c r="L440" s="369" t="str">
        <f>IF(ISBLANK(Tableau3[[#This Row],[Date début ]]),"",UPPER(TEXT(Tableau3[[#This Row],[Date début ]],"mmm")))</f>
        <v>MARS</v>
      </c>
      <c r="M440" s="369" t="str">
        <f>IF(ISBLANK(Tableau3[[#This Row],[Date début ]]),"",UPPER(TEXT(Tableau3[[#This Row],[Date début ]],"AAAA")))</f>
        <v>2023</v>
      </c>
      <c r="N440" s="369">
        <f>[2]!tblÉvénements[[#This Row],[Date de fin]]</f>
        <v>44997</v>
      </c>
      <c r="O440" s="369" t="str">
        <f>IF(ISBLANK(Tableau3[[#This Row],[Date de fin]]),"",UPPER(TEXT(Tableau3[[#This Row],[Date de fin]],"mmm")))</f>
        <v>MARS</v>
      </c>
      <c r="P440" s="369" t="str">
        <f>IF(ISBLANK(Tableau3[[#This Row],[Date de fin]]),"",UPPER(TEXT(Tableau3[[#This Row],[Date de fin]],"AAAA")))</f>
        <v>2023</v>
      </c>
      <c r="Q440" s="65">
        <f>[2]!tblÉvénements[[#This Row],[Nbr jours]]</f>
        <v>6</v>
      </c>
      <c r="S440" s="49" t="str">
        <f>[2]!tblÉvénements[[#This Row],[Secteur]]</f>
        <v>Audiovisuel</v>
      </c>
      <c r="T440" s="49" t="str">
        <f>[2]!tblÉvénements[[#This Row],[Commentaires]]</f>
        <v xml:space="preserve">Visibilité et prise de parole </v>
      </c>
    </row>
    <row r="441" spans="2:20" ht="14.5" x14ac:dyDescent="0.3">
      <c r="B441" s="42">
        <f>'2. Termes '!H583</f>
        <v>0</v>
      </c>
      <c r="C441" s="382">
        <f>[2]!tblÉvénements[[#This Row],[Service]]</f>
        <v>0</v>
      </c>
      <c r="D441" s="368" t="str">
        <f>[2]!tblÉvénements[[#This Row],[Nom événement]]</f>
        <v>Club de la presse de Lyon</v>
      </c>
      <c r="E441" s="368">
        <f>[2]!tblÉvénements[[#This Row],[Nom association/Sigle]]</f>
        <v>0</v>
      </c>
      <c r="F441" s="368" t="str">
        <f>[2]!tblÉvénements[[#This Row],[Ville]]</f>
        <v>Lyon</v>
      </c>
      <c r="G441" s="368">
        <f>[2]!tblÉvénements[[#This Row],[Lieu]]</f>
        <v>0</v>
      </c>
      <c r="H441" s="368">
        <f>[2]!tblÉvénements[[#This Row],[Nombre de de participants]]</f>
        <v>0</v>
      </c>
      <c r="I441" s="368">
        <f>[2]!tblÉvénements[[#This Row],[Type]]</f>
        <v>0</v>
      </c>
      <c r="J441" s="368" t="str">
        <f>[2]!tblÉvénements[[#This Row],[Présence ]]</f>
        <v>MC</v>
      </c>
      <c r="K441" s="369">
        <f>[2]!tblÉvénements[[#This Row],[Date de début]]</f>
        <v>44987</v>
      </c>
      <c r="L441" s="369" t="str">
        <f>IF(ISBLANK(Tableau3[[#This Row],[Date début ]]),"",UPPER(TEXT(Tableau3[[#This Row],[Date début ]],"mmm")))</f>
        <v>MARS</v>
      </c>
      <c r="M441" s="369" t="str">
        <f>IF(ISBLANK(Tableau3[[#This Row],[Date début ]]),"",UPPER(TEXT(Tableau3[[#This Row],[Date début ]],"AAAA")))</f>
        <v>2023</v>
      </c>
      <c r="N441" s="369">
        <f>[2]!tblÉvénements[[#This Row],[Date de fin]]</f>
        <v>44987</v>
      </c>
      <c r="O441" s="369" t="str">
        <f>IF(ISBLANK(Tableau3[[#This Row],[Date de fin]]),"",UPPER(TEXT(Tableau3[[#This Row],[Date de fin]],"mmm")))</f>
        <v>MARS</v>
      </c>
      <c r="P441" s="369" t="str">
        <f>IF(ISBLANK(Tableau3[[#This Row],[Date de fin]]),"",UPPER(TEXT(Tableau3[[#This Row],[Date de fin]],"AAAA")))</f>
        <v>2023</v>
      </c>
      <c r="Q441" s="65">
        <f>[2]!tblÉvénements[[#This Row],[Nbr jours]]</f>
        <v>0</v>
      </c>
      <c r="S441" s="49" t="str">
        <f>[2]!tblÉvénements[[#This Row],[Secteur]]</f>
        <v>Presse</v>
      </c>
      <c r="T441" s="49" t="str">
        <f>[2]!tblÉvénements[[#This Row],[Commentaires]]</f>
        <v xml:space="preserve">stand </v>
      </c>
    </row>
    <row r="442" spans="2:20" ht="14.5" x14ac:dyDescent="0.3">
      <c r="B442" s="42">
        <f>'2. Termes '!H584</f>
        <v>0</v>
      </c>
      <c r="C442" s="382">
        <f>[2]!tblÉvénements[[#This Row],[Service]]</f>
        <v>0</v>
      </c>
      <c r="D442" s="368" t="str">
        <f>[2]!tblÉvénements[[#This Row],[Nom événement]]</f>
        <v>Profession : pigistes</v>
      </c>
      <c r="E442" s="368">
        <f>[2]!tblÉvénements[[#This Row],[Nom association/Sigle]]</f>
        <v>0</v>
      </c>
      <c r="F442" s="368" t="str">
        <f>[2]!tblÉvénements[[#This Row],[Ville]]</f>
        <v>Lyon</v>
      </c>
      <c r="G442" s="368">
        <f>[2]!tblÉvénements[[#This Row],[Lieu]]</f>
        <v>0</v>
      </c>
      <c r="H442" s="368">
        <f>[2]!tblÉvénements[[#This Row],[Nombre de de participants]]</f>
        <v>0</v>
      </c>
      <c r="I442" s="368">
        <f>[2]!tblÉvénements[[#This Row],[Type]]</f>
        <v>0</v>
      </c>
      <c r="J442" s="368" t="str">
        <f>[2]!tblÉvénements[[#This Row],[Présence ]]</f>
        <v>MC</v>
      </c>
      <c r="K442" s="369">
        <f>[2]!tblÉvénements[[#This Row],[Date de début]]</f>
        <v>44987</v>
      </c>
      <c r="L442" s="369" t="str">
        <f>IF(ISBLANK(Tableau3[[#This Row],[Date début ]]),"",UPPER(TEXT(Tableau3[[#This Row],[Date début ]],"mmm")))</f>
        <v>MARS</v>
      </c>
      <c r="M442" s="369" t="str">
        <f>IF(ISBLANK(Tableau3[[#This Row],[Date début ]]),"",UPPER(TEXT(Tableau3[[#This Row],[Date début ]],"AAAA")))</f>
        <v>2023</v>
      </c>
      <c r="N442" s="369">
        <f>[2]!tblÉvénements[[#This Row],[Date de fin]]</f>
        <v>44987</v>
      </c>
      <c r="O442" s="369" t="str">
        <f>IF(ISBLANK(Tableau3[[#This Row],[Date de fin]]),"",UPPER(TEXT(Tableau3[[#This Row],[Date de fin]],"mmm")))</f>
        <v>MARS</v>
      </c>
      <c r="P442" s="369" t="str">
        <f>IF(ISBLANK(Tableau3[[#This Row],[Date de fin]]),"",UPPER(TEXT(Tableau3[[#This Row],[Date de fin]],"AAAA")))</f>
        <v>2023</v>
      </c>
      <c r="Q442" s="65">
        <f>[2]!tblÉvénements[[#This Row],[Nbr jours]]</f>
        <v>0</v>
      </c>
      <c r="S442" s="49" t="str">
        <f>[2]!tblÉvénements[[#This Row],[Secteur]]</f>
        <v>Presse</v>
      </c>
      <c r="T442" s="49" t="str">
        <f>[2]!tblÉvénements[[#This Row],[Commentaires]]</f>
        <v>apéro pigiste</v>
      </c>
    </row>
    <row r="443" spans="2:20" ht="29" x14ac:dyDescent="0.3">
      <c r="B443" s="42">
        <f>'2. Termes '!H585</f>
        <v>0</v>
      </c>
      <c r="C443" s="382" t="str">
        <f>[2]!tblÉvénements[[#This Row],[Service]]</f>
        <v>ACTION_SOCIALE</v>
      </c>
      <c r="D443" s="368" t="str">
        <f>[2]!tblÉvénements[[#This Row],[Nom événement]]</f>
        <v>webconference 14h/15h</v>
      </c>
      <c r="E443" s="368">
        <f>[2]!tblÉvénements[[#This Row],[Nom association/Sigle]]</f>
        <v>0</v>
      </c>
      <c r="F443" s="368">
        <f>[2]!tblÉvénements[[#This Row],[Ville]]</f>
        <v>0</v>
      </c>
      <c r="G443" s="368" t="str">
        <f>[2]!tblÉvénements[[#This Row],[Lieu]]</f>
        <v>webconference 14h/15h</v>
      </c>
      <c r="H443" s="368">
        <f>[2]!tblÉvénements[[#This Row],[Nombre de de participants]]</f>
        <v>0</v>
      </c>
      <c r="I443" s="368">
        <f>[2]!tblÉvénements[[#This Row],[Type]]</f>
        <v>0</v>
      </c>
      <c r="J443" s="368" t="str">
        <f>[2]!tblÉvénements[[#This Row],[Présence ]]</f>
        <v>Sarah Minski</v>
      </c>
      <c r="K443" s="369">
        <f>[2]!tblÉvénements[[#This Row],[Date de début]]</f>
        <v>44983</v>
      </c>
      <c r="L443" s="369" t="str">
        <f>IF(ISBLANK(Tableau3[[#This Row],[Date début ]]),"",UPPER(TEXT(Tableau3[[#This Row],[Date début ]],"mmm")))</f>
        <v>FÉVR</v>
      </c>
      <c r="M443" s="369" t="str">
        <f>IF(ISBLANK(Tableau3[[#This Row],[Date début ]]),"",UPPER(TEXT(Tableau3[[#This Row],[Date début ]],"AAAA")))</f>
        <v>2023</v>
      </c>
      <c r="N443" s="369">
        <f>[2]!tblÉvénements[[#This Row],[Date de fin]]</f>
        <v>44983</v>
      </c>
      <c r="O443" s="369" t="str">
        <f>IF(ISBLANK(Tableau3[[#This Row],[Date de fin]]),"",UPPER(TEXT(Tableau3[[#This Row],[Date de fin]],"mmm")))</f>
        <v>FÉVR</v>
      </c>
      <c r="P443" s="369" t="str">
        <f>IF(ISBLANK(Tableau3[[#This Row],[Date de fin]]),"",UPPER(TEXT(Tableau3[[#This Row],[Date de fin]],"AAAA")))</f>
        <v>2023</v>
      </c>
      <c r="Q443" s="65">
        <f>[2]!tblÉvénements[[#This Row],[Nbr jours]]</f>
        <v>0</v>
      </c>
      <c r="S443" s="49" t="str">
        <f>[2]!tblÉvénements[[#This Row],[Secteur]]</f>
        <v>FPS</v>
      </c>
      <c r="T443" s="49" t="str">
        <f>[2]!tblÉvénements[[#This Row],[Commentaires]]</f>
        <v>Réseaux sociaux/ thématique semestrielle</v>
      </c>
    </row>
    <row r="444" spans="2:20" ht="29" x14ac:dyDescent="0.3">
      <c r="B444" s="42">
        <f>'2. Termes '!H586</f>
        <v>0</v>
      </c>
      <c r="C444" s="382" t="str">
        <f>[2]!tblÉvénements[[#This Row],[Service]]</f>
        <v>ACTION_SOCIALE</v>
      </c>
      <c r="D444" s="368" t="str">
        <f>[2]!tblÉvénements[[#This Row],[Nom événement]]</f>
        <v>webconference 14h/15h</v>
      </c>
      <c r="E444" s="368">
        <f>[2]!tblÉvénements[[#This Row],[Nom association/Sigle]]</f>
        <v>0</v>
      </c>
      <c r="F444" s="368">
        <f>[2]!tblÉvénements[[#This Row],[Ville]]</f>
        <v>0</v>
      </c>
      <c r="G444" s="368" t="str">
        <f>[2]!tblÉvénements[[#This Row],[Lieu]]</f>
        <v>webconference 14h/15h</v>
      </c>
      <c r="H444" s="368">
        <f>[2]!tblÉvénements[[#This Row],[Nombre de de participants]]</f>
        <v>0</v>
      </c>
      <c r="I444" s="368">
        <f>[2]!tblÉvénements[[#This Row],[Type]]</f>
        <v>0</v>
      </c>
      <c r="J444" s="368" t="str">
        <f>[2]!tblÉvénements[[#This Row],[Présence ]]</f>
        <v>Sarah Minski</v>
      </c>
      <c r="K444" s="369">
        <f>[2]!tblÉvénements[[#This Row],[Date de début]]</f>
        <v>44983</v>
      </c>
      <c r="L444" s="369" t="str">
        <f>IF(ISBLANK(Tableau3[[#This Row],[Date début ]]),"",UPPER(TEXT(Tableau3[[#This Row],[Date début ]],"mmm")))</f>
        <v>FÉVR</v>
      </c>
      <c r="M444" s="369" t="str">
        <f>IF(ISBLANK(Tableau3[[#This Row],[Date début ]]),"",UPPER(TEXT(Tableau3[[#This Row],[Date début ]],"AAAA")))</f>
        <v>2023</v>
      </c>
      <c r="N444" s="369">
        <f>[2]!tblÉvénements[[#This Row],[Date de fin]]</f>
        <v>44983</v>
      </c>
      <c r="O444" s="369" t="str">
        <f>IF(ISBLANK(Tableau3[[#This Row],[Date de fin]]),"",UPPER(TEXT(Tableau3[[#This Row],[Date de fin]],"mmm")))</f>
        <v>FÉVR</v>
      </c>
      <c r="P444" s="369" t="str">
        <f>IF(ISBLANK(Tableau3[[#This Row],[Date de fin]]),"",UPPER(TEXT(Tableau3[[#This Row],[Date de fin]],"AAAA")))</f>
        <v>2023</v>
      </c>
      <c r="Q444" s="65">
        <f>[2]!tblÉvénements[[#This Row],[Nbr jours]]</f>
        <v>0</v>
      </c>
      <c r="S444" s="49" t="str">
        <f>[2]!tblÉvénements[[#This Row],[Secteur]]</f>
        <v>FPS</v>
      </c>
      <c r="T444" s="49" t="str">
        <f>[2]!tblÉvénements[[#This Row],[Commentaires]]</f>
        <v>Réseaux sociaux/ thématique semestrielle</v>
      </c>
    </row>
    <row r="445" spans="2:20" ht="14.5" x14ac:dyDescent="0.3">
      <c r="B445" s="42">
        <f>'2. Termes '!H587</f>
        <v>0</v>
      </c>
      <c r="C445" s="382" t="str">
        <f>[2]!tblÉvénements[[#This Row],[Service]]</f>
        <v>Communication</v>
      </c>
      <c r="D445" s="368" t="str">
        <f>[2]!tblÉvénements[[#This Row],[Nom événement]]</f>
        <v>48e Cérémonie des César</v>
      </c>
      <c r="E445" s="368">
        <f>[2]!tblÉvénements[[#This Row],[Nom association/Sigle]]</f>
        <v>0</v>
      </c>
      <c r="F445" s="368" t="str">
        <f>[2]!tblÉvénements[[#This Row],[Ville]]</f>
        <v>Paris</v>
      </c>
      <c r="G445" s="368" t="str">
        <f>[2]!tblÉvénements[[#This Row],[Lieu]]</f>
        <v>Olympia</v>
      </c>
      <c r="H445" s="368">
        <f>[2]!tblÉvénements[[#This Row],[Nombre de de participants]]</f>
        <v>0</v>
      </c>
      <c r="I445" s="368">
        <f>[2]!tblÉvénements[[#This Row],[Type]]</f>
        <v>0</v>
      </c>
      <c r="J445" s="368" t="str">
        <f>[2]!tblÉvénements[[#This Row],[Présence ]]</f>
        <v>CR + FD</v>
      </c>
      <c r="K445" s="369">
        <f>[2]!tblÉvénements[[#This Row],[Date de début]]</f>
        <v>44981</v>
      </c>
      <c r="L445" s="369" t="str">
        <f>IF(ISBLANK(Tableau3[[#This Row],[Date début ]]),"",UPPER(TEXT(Tableau3[[#This Row],[Date début ]],"mmm")))</f>
        <v>FÉVR</v>
      </c>
      <c r="M445" s="369" t="str">
        <f>IF(ISBLANK(Tableau3[[#This Row],[Date début ]]),"",UPPER(TEXT(Tableau3[[#This Row],[Date début ]],"AAAA")))</f>
        <v>2023</v>
      </c>
      <c r="N445" s="369">
        <f>[2]!tblÉvénements[[#This Row],[Date de fin]]</f>
        <v>44982</v>
      </c>
      <c r="O445" s="369" t="str">
        <f>IF(ISBLANK(Tableau3[[#This Row],[Date de fin]]),"",UPPER(TEXT(Tableau3[[#This Row],[Date de fin]],"mmm")))</f>
        <v>FÉVR</v>
      </c>
      <c r="P445" s="369" t="str">
        <f>IF(ISBLANK(Tableau3[[#This Row],[Date de fin]]),"",UPPER(TEXT(Tableau3[[#This Row],[Date de fin]],"AAAA")))</f>
        <v>2023</v>
      </c>
      <c r="Q445" s="65">
        <f>[2]!tblÉvénements[[#This Row],[Nbr jours]]</f>
        <v>1</v>
      </c>
      <c r="S445" s="49" t="str">
        <f>[2]!tblÉvénements[[#This Row],[Secteur]]</f>
        <v>Audiovisuel</v>
      </c>
      <c r="T445" s="49" t="str">
        <f>[2]!tblÉvénements[[#This Row],[Commentaires]]</f>
        <v>Visibilité et invitations</v>
      </c>
    </row>
    <row r="446" spans="2:20" ht="14.5" x14ac:dyDescent="0.3">
      <c r="B446" s="42">
        <f>'2. Termes '!H588</f>
        <v>0</v>
      </c>
      <c r="C446" s="382" t="str">
        <f>[2]!tblÉvénements[[#This Row],[Service]]</f>
        <v>Communication</v>
      </c>
      <c r="D446" s="368" t="str">
        <f>[2]!tblÉvénements[[#This Row],[Nom événement]]</f>
        <v>Cérémonie des Lauriers de l'Audiovisuel</v>
      </c>
      <c r="E446" s="368">
        <f>[2]!tblÉvénements[[#This Row],[Nom association/Sigle]]</f>
        <v>0</v>
      </c>
      <c r="F446" s="368" t="str">
        <f>[2]!tblÉvénements[[#This Row],[Ville]]</f>
        <v>Paris</v>
      </c>
      <c r="G446" s="368" t="str">
        <f>[2]!tblÉvénements[[#This Row],[Lieu]]</f>
        <v>Théâtre Marigny</v>
      </c>
      <c r="H446" s="368">
        <f>[2]!tblÉvénements[[#This Row],[Nombre de de participants]]</f>
        <v>0</v>
      </c>
      <c r="I446" s="368">
        <f>[2]!tblÉvénements[[#This Row],[Type]]</f>
        <v>0</v>
      </c>
      <c r="J446" s="368" t="str">
        <f>[2]!tblÉvénements[[#This Row],[Présence ]]</f>
        <v>CR  + NT</v>
      </c>
      <c r="K446" s="369">
        <f>[2]!tblÉvénements[[#This Row],[Date de début]]</f>
        <v>44977</v>
      </c>
      <c r="L446" s="369" t="str">
        <f>IF(ISBLANK(Tableau3[[#This Row],[Date début ]]),"",UPPER(TEXT(Tableau3[[#This Row],[Date début ]],"mmm")))</f>
        <v>FÉVR</v>
      </c>
      <c r="M446" s="369" t="str">
        <f>IF(ISBLANK(Tableau3[[#This Row],[Date début ]]),"",UPPER(TEXT(Tableau3[[#This Row],[Date début ]],"AAAA")))</f>
        <v>2023</v>
      </c>
      <c r="N446" s="369">
        <f>[2]!tblÉvénements[[#This Row],[Date de fin]]</f>
        <v>44980</v>
      </c>
      <c r="O446" s="369" t="str">
        <f>IF(ISBLANK(Tableau3[[#This Row],[Date de fin]]),"",UPPER(TEXT(Tableau3[[#This Row],[Date de fin]],"mmm")))</f>
        <v>FÉVR</v>
      </c>
      <c r="P446" s="369" t="str">
        <f>IF(ISBLANK(Tableau3[[#This Row],[Date de fin]]),"",UPPER(TEXT(Tableau3[[#This Row],[Date de fin]],"AAAA")))</f>
        <v>2023</v>
      </c>
      <c r="Q446" s="65">
        <f>[2]!tblÉvénements[[#This Row],[Nbr jours]]</f>
        <v>3</v>
      </c>
      <c r="S446" s="49" t="str">
        <f>[2]!tblÉvénements[[#This Row],[Secteur]]</f>
        <v>Audiovisuel</v>
      </c>
      <c r="T446" s="49" t="str">
        <f>[2]!tblÉvénements[[#This Row],[Commentaires]]</f>
        <v>Visibilité et invitations</v>
      </c>
    </row>
    <row r="447" spans="2:20" ht="14.5" x14ac:dyDescent="0.3">
      <c r="B447" s="42">
        <f>'2. Termes '!H589</f>
        <v>0</v>
      </c>
      <c r="C447" s="382">
        <f>[2]!tblÉvénements[[#This Row],[Service]]</f>
        <v>0</v>
      </c>
      <c r="D447" s="368" t="str">
        <f>[2]!tblÉvénements[[#This Row],[Nom événement]]</f>
        <v>Cie des Réals - cocktail 40 ans</v>
      </c>
      <c r="E447" s="368">
        <f>[2]!tblÉvénements[[#This Row],[Nom association/Sigle]]</f>
        <v>0</v>
      </c>
      <c r="F447" s="368" t="str">
        <f>[2]!tblÉvénements[[#This Row],[Ville]]</f>
        <v>Paris</v>
      </c>
      <c r="G447" s="368">
        <f>[2]!tblÉvénements[[#This Row],[Lieu]]</f>
        <v>0</v>
      </c>
      <c r="H447" s="368">
        <f>[2]!tblÉvénements[[#This Row],[Nombre de de participants]]</f>
        <v>0</v>
      </c>
      <c r="I447" s="368">
        <f>[2]!tblÉvénements[[#This Row],[Type]]</f>
        <v>0</v>
      </c>
      <c r="J447" s="368" t="str">
        <f>[2]!tblÉvénements[[#This Row],[Présence ]]</f>
        <v>MC</v>
      </c>
      <c r="K447" s="369">
        <f>[2]!tblÉvénements[[#This Row],[Date de début]]</f>
        <v>44974</v>
      </c>
      <c r="L447" s="369" t="str">
        <f>IF(ISBLANK(Tableau3[[#This Row],[Date début ]]),"",UPPER(TEXT(Tableau3[[#This Row],[Date début ]],"mmm")))</f>
        <v>FÉVR</v>
      </c>
      <c r="M447" s="369" t="str">
        <f>IF(ISBLANK(Tableau3[[#This Row],[Date début ]]),"",UPPER(TEXT(Tableau3[[#This Row],[Date début ]],"AAAA")))</f>
        <v>2023</v>
      </c>
      <c r="N447" s="369">
        <f>[2]!tblÉvénements[[#This Row],[Date de fin]]</f>
        <v>44974</v>
      </c>
      <c r="O447" s="369" t="str">
        <f>IF(ISBLANK(Tableau3[[#This Row],[Date de fin]]),"",UPPER(TEXT(Tableau3[[#This Row],[Date de fin]],"mmm")))</f>
        <v>FÉVR</v>
      </c>
      <c r="P447" s="369" t="str">
        <f>IF(ISBLANK(Tableau3[[#This Row],[Date de fin]]),"",UPPER(TEXT(Tableau3[[#This Row],[Date de fin]],"AAAA")))</f>
        <v>2023</v>
      </c>
      <c r="Q447" s="65">
        <f>[2]!tblÉvénements[[#This Row],[Nbr jours]]</f>
        <v>0</v>
      </c>
      <c r="S447" s="49" t="str">
        <f>[2]!tblÉvénements[[#This Row],[Secteur]]</f>
        <v>Autre</v>
      </c>
      <c r="T447" s="49" t="str">
        <f>[2]!tblÉvénements[[#This Row],[Commentaires]]</f>
        <v>pas de partenariat financier</v>
      </c>
    </row>
    <row r="448" spans="2:20" ht="14.5" x14ac:dyDescent="0.3">
      <c r="B448" s="42">
        <f>'2. Termes '!H590</f>
        <v>0</v>
      </c>
      <c r="C448" s="382" t="str">
        <f>[2]!tblÉvénements[[#This Row],[Service]]</f>
        <v>Branches</v>
      </c>
      <c r="D448" s="368" t="str">
        <f>[2]!tblÉvénements[[#This Row],[Nom événement]]</f>
        <v>Diner des producteurs</v>
      </c>
      <c r="E448" s="368">
        <f>[2]!tblÉvénements[[#This Row],[Nom association/Sigle]]</f>
        <v>0</v>
      </c>
      <c r="F448" s="368" t="str">
        <f>[2]!tblÉvénements[[#This Row],[Ville]]</f>
        <v>Paris</v>
      </c>
      <c r="G448" s="368">
        <f>[2]!tblÉvénements[[#This Row],[Lieu]]</f>
        <v>0</v>
      </c>
      <c r="H448" s="368">
        <f>[2]!tblÉvénements[[#This Row],[Nombre de de participants]]</f>
        <v>0</v>
      </c>
      <c r="I448" s="368">
        <f>[2]!tblÉvénements[[#This Row],[Type]]</f>
        <v>0</v>
      </c>
      <c r="J448" s="368" t="str">
        <f>[2]!tblÉvénements[[#This Row],[Présence ]]</f>
        <v>FO + IT + GR</v>
      </c>
      <c r="K448" s="369">
        <f>[2]!tblÉvénements[[#This Row],[Date de début]]</f>
        <v>44970</v>
      </c>
      <c r="L448" s="369" t="str">
        <f>IF(ISBLANK(Tableau3[[#This Row],[Date début ]]),"",UPPER(TEXT(Tableau3[[#This Row],[Date début ]],"mmm")))</f>
        <v>FÉVR</v>
      </c>
      <c r="M448" s="369" t="str">
        <f>IF(ISBLANK(Tableau3[[#This Row],[Date début ]]),"",UPPER(TEXT(Tableau3[[#This Row],[Date début ]],"AAAA")))</f>
        <v>2023</v>
      </c>
      <c r="N448" s="369">
        <f>[2]!tblÉvénements[[#This Row],[Date de fin]]</f>
        <v>44970</v>
      </c>
      <c r="O448" s="369" t="str">
        <f>IF(ISBLANK(Tableau3[[#This Row],[Date de fin]]),"",UPPER(TEXT(Tableau3[[#This Row],[Date de fin]],"mmm")))</f>
        <v>FÉVR</v>
      </c>
      <c r="P448" s="369" t="str">
        <f>IF(ISBLANK(Tableau3[[#This Row],[Date de fin]]),"",UPPER(TEXT(Tableau3[[#This Row],[Date de fin]],"AAAA")))</f>
        <v>2023</v>
      </c>
      <c r="Q448" s="65">
        <f>[2]!tblÉvénements[[#This Row],[Nbr jours]]</f>
        <v>0</v>
      </c>
      <c r="S448" s="49" t="str">
        <f>[2]!tblÉvénements[[#This Row],[Secteur]]</f>
        <v>Audiovisuel</v>
      </c>
      <c r="T448" s="49" t="str">
        <f>[2]!tblÉvénements[[#This Row],[Commentaires]]</f>
        <v>Visibilité et invitations</v>
      </c>
    </row>
    <row r="449" spans="2:20" ht="43.5" x14ac:dyDescent="0.3">
      <c r="B449" s="42">
        <f>'2. Termes '!H591</f>
        <v>0</v>
      </c>
      <c r="C449" s="382">
        <f>[2]!tblÉvénements[[#This Row],[Service]]</f>
        <v>0</v>
      </c>
      <c r="D449" s="368" t="str">
        <f>[2]!tblÉvénements[[#This Row],[Nom événement]]</f>
        <v>Conférence de Presse du SMA : 
Sa démarche de décarbonation de la filière des musiques actuelles</v>
      </c>
      <c r="E449" s="368">
        <f>[2]!tblÉvénements[[#This Row],[Nom association/Sigle]]</f>
        <v>0</v>
      </c>
      <c r="F449" s="368" t="str">
        <f>[2]!tblÉvénements[[#This Row],[Ville]]</f>
        <v>Paris</v>
      </c>
      <c r="G449" s="368" t="str">
        <f>[2]!tblÉvénements[[#This Row],[Lieu]]</f>
        <v>Académie du Climat</v>
      </c>
      <c r="H449" s="368">
        <f>[2]!tblÉvénements[[#This Row],[Nombre de de participants]]</f>
        <v>0</v>
      </c>
      <c r="I449" s="368">
        <f>[2]!tblÉvénements[[#This Row],[Type]]</f>
        <v>0</v>
      </c>
      <c r="J449" s="368" t="str">
        <f>[2]!tblÉvénements[[#This Row],[Présence ]]</f>
        <v xml:space="preserve">Prise de parole de Marina </v>
      </c>
      <c r="K449" s="369">
        <f>[2]!tblÉvénements[[#This Row],[Date de début]]</f>
        <v>44965</v>
      </c>
      <c r="L449" s="369" t="str">
        <f>IF(ISBLANK(Tableau3[[#This Row],[Date début ]]),"",UPPER(TEXT(Tableau3[[#This Row],[Date début ]],"mmm")))</f>
        <v>FÉVR</v>
      </c>
      <c r="M449" s="369" t="str">
        <f>IF(ISBLANK(Tableau3[[#This Row],[Date début ]]),"",UPPER(TEXT(Tableau3[[#This Row],[Date début ]],"AAAA")))</f>
        <v>2023</v>
      </c>
      <c r="N449" s="369">
        <f>[2]!tblÉvénements[[#This Row],[Date de fin]]</f>
        <v>44965</v>
      </c>
      <c r="O449" s="369" t="str">
        <f>IF(ISBLANK(Tableau3[[#This Row],[Date de fin]]),"",UPPER(TEXT(Tableau3[[#This Row],[Date de fin]],"mmm")))</f>
        <v>FÉVR</v>
      </c>
      <c r="P449" s="369" t="str">
        <f>IF(ISBLANK(Tableau3[[#This Row],[Date de fin]]),"",UPPER(TEXT(Tableau3[[#This Row],[Date de fin]],"AAAA")))</f>
        <v>2023</v>
      </c>
      <c r="Q449" s="65">
        <f>[2]!tblÉvénements[[#This Row],[Nbr jours]]</f>
        <v>0</v>
      </c>
      <c r="S449" s="49" t="str">
        <f>[2]!tblÉvénements[[#This Row],[Secteur]]</f>
        <v>RSE</v>
      </c>
      <c r="T449" s="49" t="str">
        <f>[2]!tblÉvénements[[#This Row],[Commentaires]]</f>
        <v xml:space="preserve">Visibilité et prise de parole </v>
      </c>
    </row>
    <row r="450" spans="2:20" ht="14.5" x14ac:dyDescent="0.3">
      <c r="B450" s="42">
        <f>'2. Termes '!H592</f>
        <v>0</v>
      </c>
      <c r="C450" s="382" t="str">
        <f>[2]!tblÉvénements[[#This Row],[Service]]</f>
        <v>Branches</v>
      </c>
      <c r="D450" s="368" t="str">
        <f>[2]!tblÉvénements[[#This Row],[Nom événement]]</f>
        <v>Diner des nommés</v>
      </c>
      <c r="E450" s="368">
        <f>[2]!tblÉvénements[[#This Row],[Nom association/Sigle]]</f>
        <v>0</v>
      </c>
      <c r="F450" s="368" t="str">
        <f>[2]!tblÉvénements[[#This Row],[Ville]]</f>
        <v>Paris</v>
      </c>
      <c r="G450" s="368">
        <f>[2]!tblÉvénements[[#This Row],[Lieu]]</f>
        <v>0</v>
      </c>
      <c r="H450" s="368">
        <f>[2]!tblÉvénements[[#This Row],[Nombre de de participants]]</f>
        <v>0</v>
      </c>
      <c r="I450" s="368">
        <f>[2]!tblÉvénements[[#This Row],[Type]]</f>
        <v>0</v>
      </c>
      <c r="J450" s="368" t="str">
        <f>[2]!tblÉvénements[[#This Row],[Présence ]]</f>
        <v xml:space="preserve">CR GR PP MCDO </v>
      </c>
      <c r="K450" s="369">
        <f>[2]!tblÉvénements[[#This Row],[Date de début]]</f>
        <v>44963</v>
      </c>
      <c r="L450" s="369" t="str">
        <f>IF(ISBLANK(Tableau3[[#This Row],[Date début ]]),"",UPPER(TEXT(Tableau3[[#This Row],[Date début ]],"mmm")))</f>
        <v>FÉVR</v>
      </c>
      <c r="M450" s="369" t="str">
        <f>IF(ISBLANK(Tableau3[[#This Row],[Date début ]]),"",UPPER(TEXT(Tableau3[[#This Row],[Date début ]],"AAAA")))</f>
        <v>2023</v>
      </c>
      <c r="N450" s="369">
        <f>[2]!tblÉvénements[[#This Row],[Date de fin]]</f>
        <v>44963</v>
      </c>
      <c r="O450" s="369" t="str">
        <f>IF(ISBLANK(Tableau3[[#This Row],[Date de fin]]),"",UPPER(TEXT(Tableau3[[#This Row],[Date de fin]],"mmm")))</f>
        <v>FÉVR</v>
      </c>
      <c r="P450" s="369" t="str">
        <f>IF(ISBLANK(Tableau3[[#This Row],[Date de fin]]),"",UPPER(TEXT(Tableau3[[#This Row],[Date de fin]],"AAAA")))</f>
        <v>2023</v>
      </c>
      <c r="Q450" s="65">
        <f>[2]!tblÉvénements[[#This Row],[Nbr jours]]</f>
        <v>0</v>
      </c>
      <c r="S450" s="49" t="str">
        <f>[2]!tblÉvénements[[#This Row],[Secteur]]</f>
        <v>Audiovisuel</v>
      </c>
      <c r="T450" s="49" t="str">
        <f>[2]!tblÉvénements[[#This Row],[Commentaires]]</f>
        <v>Visibilité et invitations</v>
      </c>
    </row>
    <row r="451" spans="2:20" ht="43.5" x14ac:dyDescent="0.3">
      <c r="B451" s="42">
        <f>'2. Termes '!H593</f>
        <v>0</v>
      </c>
      <c r="C451" s="382">
        <f>[2]!tblÉvénements[[#This Row],[Service]]</f>
        <v>0</v>
      </c>
      <c r="D451" s="368" t="str">
        <f>[2]!tblÉvénements[[#This Row],[Nom événement]]</f>
        <v>Etats généraux de l'Humour</v>
      </c>
      <c r="E451" s="368">
        <f>[2]!tblÉvénements[[#This Row],[Nom association/Sigle]]</f>
        <v>0</v>
      </c>
      <c r="F451" s="368" t="str">
        <f>[2]!tblÉvénements[[#This Row],[Ville]]</f>
        <v xml:space="preserve">Lille </v>
      </c>
      <c r="G451" s="368" t="str">
        <f>[2]!tblÉvénements[[#This Row],[Lieu]]</f>
        <v>Le Garage</v>
      </c>
      <c r="H451" s="368">
        <f>[2]!tblÉvénements[[#This Row],[Nombre de de participants]]</f>
        <v>0</v>
      </c>
      <c r="I451" s="368">
        <f>[2]!tblÉvénements[[#This Row],[Type]]</f>
        <v>0</v>
      </c>
      <c r="J451" s="368" t="str">
        <f>[2]!tblÉvénements[[#This Row],[Présence ]]</f>
        <v xml:space="preserve">FO prendra la parole lors de la table ronde </v>
      </c>
      <c r="K451" s="369">
        <f>[2]!tblÉvénements[[#This Row],[Date de début]]</f>
        <v>44963</v>
      </c>
      <c r="L451" s="369" t="str">
        <f>IF(ISBLANK(Tableau3[[#This Row],[Date début ]]),"",UPPER(TEXT(Tableau3[[#This Row],[Date début ]],"mmm")))</f>
        <v>FÉVR</v>
      </c>
      <c r="M451" s="369" t="str">
        <f>IF(ISBLANK(Tableau3[[#This Row],[Date début ]]),"",UPPER(TEXT(Tableau3[[#This Row],[Date début ]],"AAAA")))</f>
        <v>2023</v>
      </c>
      <c r="N451" s="369">
        <f>[2]!tblÉvénements[[#This Row],[Date de fin]]</f>
        <v>44964</v>
      </c>
      <c r="O451" s="369" t="str">
        <f>IF(ISBLANK(Tableau3[[#This Row],[Date de fin]]),"",UPPER(TEXT(Tableau3[[#This Row],[Date de fin]],"mmm")))</f>
        <v>FÉVR</v>
      </c>
      <c r="P451" s="369" t="str">
        <f>IF(ISBLANK(Tableau3[[#This Row],[Date de fin]]),"",UPPER(TEXT(Tableau3[[#This Row],[Date de fin]],"AAAA")))</f>
        <v>2023</v>
      </c>
      <c r="Q451" s="65">
        <f>[2]!tblÉvénements[[#This Row],[Nbr jours]]</f>
        <v>1</v>
      </c>
      <c r="S451" s="49" t="str">
        <f>[2]!tblÉvénements[[#This Row],[Secteur]]</f>
        <v>Spectacle</v>
      </c>
      <c r="T451" s="49" t="str">
        <f>[2]!tblÉvénements[[#This Row],[Commentaires]]</f>
        <v>Non partenaire financier - échange visibilité</v>
      </c>
    </row>
    <row r="452" spans="2:20" ht="29" x14ac:dyDescent="0.3">
      <c r="B452" s="42">
        <f>'2. Termes '!H594</f>
        <v>0</v>
      </c>
      <c r="C452" s="382" t="str">
        <f>[2]!tblÉvénements[[#This Row],[Service]]</f>
        <v>Communication</v>
      </c>
      <c r="D452" s="368" t="str">
        <f>[2]!tblÉvénements[[#This Row],[Nom événement]]</f>
        <v xml:space="preserve">Festival du Court Métrage de Clermont Ferrand / 
3e étape du Challenge Futur@Cinema </v>
      </c>
      <c r="E452" s="368">
        <f>[2]!tblÉvénements[[#This Row],[Nom association/Sigle]]</f>
        <v>0</v>
      </c>
      <c r="F452" s="368" t="str">
        <f>[2]!tblÉvénements[[#This Row],[Ville]]</f>
        <v>Clermont Ferrand</v>
      </c>
      <c r="G452" s="368">
        <f>[2]!tblÉvénements[[#This Row],[Lieu]]</f>
        <v>0</v>
      </c>
      <c r="H452" s="368">
        <f>[2]!tblÉvénements[[#This Row],[Nombre de de participants]]</f>
        <v>0</v>
      </c>
      <c r="I452" s="368">
        <f>[2]!tblÉvénements[[#This Row],[Type]]</f>
        <v>0</v>
      </c>
      <c r="J452" s="368" t="str">
        <f>[2]!tblÉvénements[[#This Row],[Présence ]]</f>
        <v>Aude Merlet</v>
      </c>
      <c r="K452" s="369">
        <f>[2]!tblÉvénements[[#This Row],[Date de début]]</f>
        <v>44959</v>
      </c>
      <c r="L452" s="369" t="str">
        <f>IF(ISBLANK(Tableau3[[#This Row],[Date début ]]),"",UPPER(TEXT(Tableau3[[#This Row],[Date début ]],"mmm")))</f>
        <v>FÉVR</v>
      </c>
      <c r="M452" s="369" t="str">
        <f>IF(ISBLANK(Tableau3[[#This Row],[Date début ]]),"",UPPER(TEXT(Tableau3[[#This Row],[Date début ]],"AAAA")))</f>
        <v>2023</v>
      </c>
      <c r="N452" s="369">
        <f>[2]!tblÉvénements[[#This Row],[Date de fin]]</f>
        <v>44961</v>
      </c>
      <c r="O452" s="369" t="str">
        <f>IF(ISBLANK(Tableau3[[#This Row],[Date de fin]]),"",UPPER(TEXT(Tableau3[[#This Row],[Date de fin]],"mmm")))</f>
        <v>FÉVR</v>
      </c>
      <c r="P452" s="369" t="str">
        <f>IF(ISBLANK(Tableau3[[#This Row],[Date de fin]]),"",UPPER(TEXT(Tableau3[[#This Row],[Date de fin]],"AAAA")))</f>
        <v>2023</v>
      </c>
      <c r="Q452" s="65">
        <f>[2]!tblÉvénements[[#This Row],[Nbr jours]]</f>
        <v>2</v>
      </c>
      <c r="S452" s="49" t="str">
        <f>[2]!tblÉvénements[[#This Row],[Secteur]]</f>
        <v>Audiovisuel</v>
      </c>
      <c r="T452" s="49">
        <f>[2]!tblÉvénements[[#This Row],[Commentaires]]</f>
        <v>0</v>
      </c>
    </row>
    <row r="453" spans="2:20" ht="29" x14ac:dyDescent="0.3">
      <c r="B453" s="42">
        <f>'2. Termes '!H595</f>
        <v>0</v>
      </c>
      <c r="C453" s="382">
        <f>[2]!tblÉvénements[[#This Row],[Service]]</f>
        <v>0</v>
      </c>
      <c r="D453" s="368" t="str">
        <f>[2]!tblÉvénements[[#This Row],[Nom événement]]</f>
        <v>CNMJ (Conférence Nationale des Métiers du journalisme) Thématique "Moi je, le journaliste comme marque ?"</v>
      </c>
      <c r="E453" s="368">
        <f>[2]!tblÉvénements[[#This Row],[Nom association/Sigle]]</f>
        <v>0</v>
      </c>
      <c r="F453" s="368" t="str">
        <f>[2]!tblÉvénements[[#This Row],[Ville]]</f>
        <v>Neuilly</v>
      </c>
      <c r="G453" s="368" t="str">
        <f>[2]!tblÉvénements[[#This Row],[Lieu]]</f>
        <v xml:space="preserve">Amphithéatre du CELSA </v>
      </c>
      <c r="H453" s="368">
        <f>[2]!tblÉvénements[[#This Row],[Nombre de de participants]]</f>
        <v>0</v>
      </c>
      <c r="I453" s="368">
        <f>[2]!tblÉvénements[[#This Row],[Type]]</f>
        <v>0</v>
      </c>
      <c r="J453" s="368" t="str">
        <f>[2]!tblÉvénements[[#This Row],[Présence ]]</f>
        <v>Intervention MC</v>
      </c>
      <c r="K453" s="369">
        <f>[2]!tblÉvénements[[#This Row],[Date de début]]</f>
        <v>44952</v>
      </c>
      <c r="L453" s="369" t="str">
        <f>IF(ISBLANK(Tableau3[[#This Row],[Date début ]]),"",UPPER(TEXT(Tableau3[[#This Row],[Date début ]],"mmm")))</f>
        <v>JANV</v>
      </c>
      <c r="M453" s="369" t="str">
        <f>IF(ISBLANK(Tableau3[[#This Row],[Date début ]]),"",UPPER(TEXT(Tableau3[[#This Row],[Date début ]],"AAAA")))</f>
        <v>2023</v>
      </c>
      <c r="N453" s="369">
        <f>[2]!tblÉvénements[[#This Row],[Date de fin]]</f>
        <v>44952</v>
      </c>
      <c r="O453" s="369" t="str">
        <f>IF(ISBLANK(Tableau3[[#This Row],[Date de fin]]),"",UPPER(TEXT(Tableau3[[#This Row],[Date de fin]],"mmm")))</f>
        <v>JANV</v>
      </c>
      <c r="P453" s="369" t="str">
        <f>IF(ISBLANK(Tableau3[[#This Row],[Date de fin]]),"",UPPER(TEXT(Tableau3[[#This Row],[Date de fin]],"AAAA")))</f>
        <v>2023</v>
      </c>
      <c r="Q453" s="65">
        <f>[2]!tblÉvénements[[#This Row],[Nbr jours]]</f>
        <v>0</v>
      </c>
      <c r="S453" s="49" t="str">
        <f>[2]!tblÉvénements[[#This Row],[Secteur]]</f>
        <v>Presse</v>
      </c>
      <c r="T453" s="49">
        <f>[2]!tblÉvénements[[#This Row],[Commentaires]]</f>
        <v>0</v>
      </c>
    </row>
    <row r="454" spans="2:20" ht="14.5" x14ac:dyDescent="0.3">
      <c r="B454" s="42">
        <f>'2. Termes '!H596</f>
        <v>0</v>
      </c>
      <c r="C454" s="382">
        <f>[2]!tblÉvénements[[#This Row],[Service]]</f>
        <v>0</v>
      </c>
      <c r="D454" s="368" t="str">
        <f>[2]!tblÉvénements[[#This Row],[Nom événement]]</f>
        <v>FIPADOC</v>
      </c>
      <c r="E454" s="368">
        <f>[2]!tblÉvénements[[#This Row],[Nom association/Sigle]]</f>
        <v>0</v>
      </c>
      <c r="F454" s="368" t="str">
        <f>[2]!tblÉvénements[[#This Row],[Ville]]</f>
        <v>Biarritz</v>
      </c>
      <c r="G454" s="368" t="str">
        <f>[2]!tblÉvénements[[#This Row],[Lieu]]</f>
        <v>Espace Le Bellevue</v>
      </c>
      <c r="H454" s="368">
        <f>[2]!tblÉvénements[[#This Row],[Nombre de de participants]]</f>
        <v>0</v>
      </c>
      <c r="I454" s="368">
        <f>[2]!tblÉvénements[[#This Row],[Type]]</f>
        <v>0</v>
      </c>
      <c r="J454" s="368" t="str">
        <f>[2]!tblÉvénements[[#This Row],[Présence ]]</f>
        <v>A confirmer</v>
      </c>
      <c r="K454" s="369">
        <f>[2]!tblÉvénements[[#This Row],[Date de début]]</f>
        <v>44946</v>
      </c>
      <c r="L454" s="369" t="str">
        <f>IF(ISBLANK(Tableau3[[#This Row],[Date début ]]),"",UPPER(TEXT(Tableau3[[#This Row],[Date début ]],"mmm")))</f>
        <v>JANV</v>
      </c>
      <c r="M454" s="369" t="str">
        <f>IF(ISBLANK(Tableau3[[#This Row],[Date début ]]),"",UPPER(TEXT(Tableau3[[#This Row],[Date début ]],"AAAA")))</f>
        <v>2023</v>
      </c>
      <c r="N454" s="369">
        <f>[2]!tblÉvénements[[#This Row],[Date de fin]]</f>
        <v>44954</v>
      </c>
      <c r="O454" s="369" t="str">
        <f>IF(ISBLANK(Tableau3[[#This Row],[Date de fin]]),"",UPPER(TEXT(Tableau3[[#This Row],[Date de fin]],"mmm")))</f>
        <v>JANV</v>
      </c>
      <c r="P454" s="369" t="str">
        <f>IF(ISBLANK(Tableau3[[#This Row],[Date de fin]]),"",UPPER(TEXT(Tableau3[[#This Row],[Date de fin]],"AAAA")))</f>
        <v>2023</v>
      </c>
      <c r="Q454" s="65">
        <f>[2]!tblÉvénements[[#This Row],[Nbr jours]]</f>
        <v>8</v>
      </c>
      <c r="S454" s="49" t="str">
        <f>[2]!tblÉvénements[[#This Row],[Secteur]]</f>
        <v>Audiovisuel</v>
      </c>
      <c r="T454" s="49" t="str">
        <f>[2]!tblÉvénements[[#This Row],[Commentaires]]</f>
        <v>Visibilité et stand</v>
      </c>
    </row>
    <row r="455" spans="2:20" ht="14.5" x14ac:dyDescent="0.3">
      <c r="B455" s="42">
        <f>'2. Termes '!H597</f>
        <v>0</v>
      </c>
      <c r="C455" s="382">
        <f>[2]!tblÉvénements[[#This Row],[Service]]</f>
        <v>0</v>
      </c>
      <c r="D455" s="368" t="str">
        <f>[2]!tblÉvénements[[#This Row],[Nom événement]]</f>
        <v>20e édition de la Semaine du Son</v>
      </c>
      <c r="E455" s="368">
        <f>[2]!tblÉvénements[[#This Row],[Nom association/Sigle]]</f>
        <v>0</v>
      </c>
      <c r="F455" s="368" t="str">
        <f>[2]!tblÉvénements[[#This Row],[Ville]]</f>
        <v xml:space="preserve">Paris </v>
      </c>
      <c r="G455" s="368" t="str">
        <f>[2]!tblÉvénements[[#This Row],[Lieu]]</f>
        <v xml:space="preserve">UNESCO </v>
      </c>
      <c r="H455" s="368">
        <f>[2]!tblÉvénements[[#This Row],[Nombre de de participants]]</f>
        <v>0</v>
      </c>
      <c r="I455" s="368">
        <f>[2]!tblÉvénements[[#This Row],[Type]]</f>
        <v>0</v>
      </c>
      <c r="J455" s="368">
        <f>[2]!tblÉvénements[[#This Row],[Présence ]]</f>
        <v>0</v>
      </c>
      <c r="K455" s="369">
        <f>[2]!tblÉvénements[[#This Row],[Date de début]]</f>
        <v>44943</v>
      </c>
      <c r="L455" s="369" t="str">
        <f>IF(ISBLANK(Tableau3[[#This Row],[Date début ]]),"",UPPER(TEXT(Tableau3[[#This Row],[Date début ]],"mmm")))</f>
        <v>JANV</v>
      </c>
      <c r="M455" s="369" t="str">
        <f>IF(ISBLANK(Tableau3[[#This Row],[Date début ]]),"",UPPER(TEXT(Tableau3[[#This Row],[Date début ]],"AAAA")))</f>
        <v>2023</v>
      </c>
      <c r="N455" s="369">
        <f>[2]!tblÉvénements[[#This Row],[Date de fin]]</f>
        <v>44948</v>
      </c>
      <c r="O455" s="369" t="str">
        <f>IF(ISBLANK(Tableau3[[#This Row],[Date de fin]]),"",UPPER(TEXT(Tableau3[[#This Row],[Date de fin]],"mmm")))</f>
        <v>JANV</v>
      </c>
      <c r="P455" s="369" t="str">
        <f>IF(ISBLANK(Tableau3[[#This Row],[Date de fin]]),"",UPPER(TEXT(Tableau3[[#This Row],[Date de fin]],"AAAA")))</f>
        <v>2023</v>
      </c>
      <c r="Q455" s="65">
        <f>[2]!tblÉvénements[[#This Row],[Nbr jours]]</f>
        <v>5</v>
      </c>
      <c r="S455" s="49" t="str">
        <f>[2]!tblÉvénements[[#This Row],[Secteur]]</f>
        <v>Musique</v>
      </c>
      <c r="T455" s="49" t="str">
        <f>[2]!tblÉvénements[[#This Row],[Commentaires]]</f>
        <v>Visibilié et invitations</v>
      </c>
    </row>
    <row r="456" spans="2:20" ht="14.5" x14ac:dyDescent="0.3">
      <c r="B456" s="42">
        <f>'2. Termes '!H598</f>
        <v>0</v>
      </c>
      <c r="C456" s="382">
        <f>[2]!tblÉvénements[[#This Row],[Service]]</f>
        <v>0</v>
      </c>
      <c r="D456" s="368" t="str">
        <f>[2]!tblÉvénements[[#This Row],[Nom événement]]</f>
        <v xml:space="preserve">Ouverture - Soirée Semaine du Son </v>
      </c>
      <c r="E456" s="368">
        <f>[2]!tblÉvénements[[#This Row],[Nom association/Sigle]]</f>
        <v>0</v>
      </c>
      <c r="F456" s="368" t="str">
        <f>[2]!tblÉvénements[[#This Row],[Ville]]</f>
        <v xml:space="preserve">Paris </v>
      </c>
      <c r="G456" s="368" t="str">
        <f>[2]!tblÉvénements[[#This Row],[Lieu]]</f>
        <v xml:space="preserve">UNESCO </v>
      </c>
      <c r="H456" s="368">
        <f>[2]!tblÉvénements[[#This Row],[Nombre de de participants]]</f>
        <v>0</v>
      </c>
      <c r="I456" s="368">
        <f>[2]!tblÉvénements[[#This Row],[Type]]</f>
        <v>0</v>
      </c>
      <c r="J456" s="368">
        <f>[2]!tblÉvénements[[#This Row],[Présence ]]</f>
        <v>0</v>
      </c>
      <c r="K456" s="369">
        <f>[2]!tblÉvénements[[#This Row],[Date de début]]</f>
        <v>44942</v>
      </c>
      <c r="L456" s="369" t="str">
        <f>IF(ISBLANK(Tableau3[[#This Row],[Date début ]]),"",UPPER(TEXT(Tableau3[[#This Row],[Date début ]],"mmm")))</f>
        <v>JANV</v>
      </c>
      <c r="M456" s="369" t="str">
        <f>IF(ISBLANK(Tableau3[[#This Row],[Date début ]]),"",UPPER(TEXT(Tableau3[[#This Row],[Date début ]],"AAAA")))</f>
        <v>2023</v>
      </c>
      <c r="N456" s="369">
        <f>[2]!tblÉvénements[[#This Row],[Date de fin]]</f>
        <v>44942</v>
      </c>
      <c r="O456" s="369" t="str">
        <f>IF(ISBLANK(Tableau3[[#This Row],[Date de fin]]),"",UPPER(TEXT(Tableau3[[#This Row],[Date de fin]],"mmm")))</f>
        <v>JANV</v>
      </c>
      <c r="P456" s="369" t="str">
        <f>IF(ISBLANK(Tableau3[[#This Row],[Date de fin]]),"",UPPER(TEXT(Tableau3[[#This Row],[Date de fin]],"AAAA")))</f>
        <v>2023</v>
      </c>
      <c r="Q456" s="65">
        <f>[2]!tblÉvénements[[#This Row],[Nbr jours]]</f>
        <v>0</v>
      </c>
      <c r="S456" s="49" t="str">
        <f>[2]!tblÉvénements[[#This Row],[Secteur]]</f>
        <v>Musique</v>
      </c>
      <c r="T456" s="49" t="str">
        <f>[2]!tblÉvénements[[#This Row],[Commentaires]]</f>
        <v>Visibilié et invitations</v>
      </c>
    </row>
    <row r="457" spans="2:20" ht="29" x14ac:dyDescent="0.3">
      <c r="B457" s="42">
        <f>'2. Termes '!H599</f>
        <v>0</v>
      </c>
      <c r="C457" s="382" t="str">
        <f>[2]!tblÉvénements[[#This Row],[Service]]</f>
        <v>Branches</v>
      </c>
      <c r="D457" s="368" t="str">
        <f>[2]!tblÉvénements[[#This Row],[Nom événement]]</f>
        <v>Soirée des Révélations</v>
      </c>
      <c r="E457" s="368">
        <f>[2]!tblÉvénements[[#This Row],[Nom association/Sigle]]</f>
        <v>0</v>
      </c>
      <c r="F457" s="368" t="str">
        <f>[2]!tblÉvénements[[#This Row],[Ville]]</f>
        <v>Paris</v>
      </c>
      <c r="G457" s="368" t="str">
        <f>[2]!tblÉvénements[[#This Row],[Lieu]]</f>
        <v>Trianon</v>
      </c>
      <c r="H457" s="368">
        <f>[2]!tblÉvénements[[#This Row],[Nombre de de participants]]</f>
        <v>0</v>
      </c>
      <c r="I457" s="368">
        <f>[2]!tblÉvénements[[#This Row],[Type]]</f>
        <v>0</v>
      </c>
      <c r="J457" s="368" t="str">
        <f>[2]!tblÉvénements[[#This Row],[Présence ]]</f>
        <v>FO + GR+ IT + MCDO</v>
      </c>
      <c r="K457" s="369">
        <f>[2]!tblÉvénements[[#This Row],[Date de début]]</f>
        <v>44942</v>
      </c>
      <c r="L457" s="369" t="str">
        <f>IF(ISBLANK(Tableau3[[#This Row],[Date début ]]),"",UPPER(TEXT(Tableau3[[#This Row],[Date début ]],"mmm")))</f>
        <v>JANV</v>
      </c>
      <c r="M457" s="369" t="str">
        <f>IF(ISBLANK(Tableau3[[#This Row],[Date début ]]),"",UPPER(TEXT(Tableau3[[#This Row],[Date début ]],"AAAA")))</f>
        <v>2023</v>
      </c>
      <c r="N457" s="369">
        <f>[2]!tblÉvénements[[#This Row],[Date de fin]]</f>
        <v>44942</v>
      </c>
      <c r="O457" s="369" t="str">
        <f>IF(ISBLANK(Tableau3[[#This Row],[Date de fin]]),"",UPPER(TEXT(Tableau3[[#This Row],[Date de fin]],"mmm")))</f>
        <v>JANV</v>
      </c>
      <c r="P457" s="369" t="str">
        <f>IF(ISBLANK(Tableau3[[#This Row],[Date de fin]]),"",UPPER(TEXT(Tableau3[[#This Row],[Date de fin]],"AAAA")))</f>
        <v>2023</v>
      </c>
      <c r="Q457" s="65">
        <f>[2]!tblÉvénements[[#This Row],[Nbr jours]]</f>
        <v>0</v>
      </c>
      <c r="S457" s="49" t="str">
        <f>[2]!tblÉvénements[[#This Row],[Secteur]]</f>
        <v>Audiovisuel</v>
      </c>
      <c r="T457" s="49" t="str">
        <f>[2]!tblÉvénements[[#This Row],[Commentaires]]</f>
        <v>Visibilié et invitations</v>
      </c>
    </row>
    <row r="458" spans="2:20" ht="116" x14ac:dyDescent="0.3">
      <c r="B458" s="42">
        <f>'2. Termes '!H600</f>
        <v>0</v>
      </c>
      <c r="C458" s="382" t="str">
        <f>[2]!tblÉvénements[[#This Row],[Service]]</f>
        <v>Branches</v>
      </c>
      <c r="D458" s="368" t="str">
        <f>[2]!tblÉvénements[[#This Row],[Nom événement]]</f>
        <v>Bis de Nantes (Biennales Internationales du Spectacle)</v>
      </c>
      <c r="E458" s="368">
        <f>[2]!tblÉvénements[[#This Row],[Nom association/Sigle]]</f>
        <v>0</v>
      </c>
      <c r="F458" s="368" t="str">
        <f>[2]!tblÉvénements[[#This Row],[Ville]]</f>
        <v>Nantes</v>
      </c>
      <c r="G458" s="368" t="str">
        <f>[2]!tblÉvénements[[#This Row],[Lieu]]</f>
        <v>Cité des Congrès de Nantes</v>
      </c>
      <c r="H458" s="368">
        <f>[2]!tblÉvénements[[#This Row],[Nombre de de participants]]</f>
        <v>0</v>
      </c>
      <c r="I458" s="368">
        <f>[2]!tblÉvénements[[#This Row],[Type]]</f>
        <v>0</v>
      </c>
      <c r="J458" s="368" t="str">
        <f>[2]!tblÉvénements[[#This Row],[Présence ]]</f>
        <v xml:space="preserve">FO + équipe com + équipe des branches + fond de pro + équipe retraite + équipe protection sociale Philippe Viallet + NB + Pascal Foy </v>
      </c>
      <c r="K458" s="369">
        <f>[2]!tblÉvénements[[#This Row],[Date de début]]</f>
        <v>44937</v>
      </c>
      <c r="L458" s="369" t="str">
        <f>IF(ISBLANK(Tableau3[[#This Row],[Date début ]]),"",UPPER(TEXT(Tableau3[[#This Row],[Date début ]],"mmm")))</f>
        <v>JANV</v>
      </c>
      <c r="M458" s="369" t="str">
        <f>IF(ISBLANK(Tableau3[[#This Row],[Date début ]]),"",UPPER(TEXT(Tableau3[[#This Row],[Date début ]],"AAAA")))</f>
        <v>2023</v>
      </c>
      <c r="N458" s="369">
        <f>[2]!tblÉvénements[[#This Row],[Date de fin]]</f>
        <v>44938</v>
      </c>
      <c r="O458" s="369" t="str">
        <f>IF(ISBLANK(Tableau3[[#This Row],[Date de fin]]),"",UPPER(TEXT(Tableau3[[#This Row],[Date de fin]],"mmm")))</f>
        <v>JANV</v>
      </c>
      <c r="P458" s="369" t="str">
        <f>IF(ISBLANK(Tableau3[[#This Row],[Date de fin]]),"",UPPER(TEXT(Tableau3[[#This Row],[Date de fin]],"AAAA")))</f>
        <v>2023</v>
      </c>
      <c r="Q458" s="65">
        <f>[2]!tblÉvénements[[#This Row],[Nbr jours]]</f>
        <v>1</v>
      </c>
      <c r="S458" s="49" t="str">
        <f>[2]!tblÉvénements[[#This Row],[Secteur]]</f>
        <v>Spectacle</v>
      </c>
      <c r="T458" s="49" t="str">
        <f>[2]!tblÉvénements[[#This Row],[Commentaires]]</f>
        <v>Visibilité, stand et prises de parole</v>
      </c>
    </row>
    <row r="459" spans="2:20" ht="43.5" x14ac:dyDescent="0.3">
      <c r="B459" s="42">
        <f>'2. Termes '!H601</f>
        <v>0</v>
      </c>
      <c r="C459" s="382" t="str">
        <f>[2]!tblÉvénements[[#This Row],[Service]]</f>
        <v>Branches</v>
      </c>
      <c r="D459" s="368" t="str">
        <f>[2]!tblÉvénements[[#This Row],[Nom événement]]</f>
        <v>Soirée César et Techniques</v>
      </c>
      <c r="E459" s="368">
        <f>[2]!tblÉvénements[[#This Row],[Nom association/Sigle]]</f>
        <v>0</v>
      </c>
      <c r="F459" s="368" t="str">
        <f>[2]!tblÉvénements[[#This Row],[Ville]]</f>
        <v>Paris</v>
      </c>
      <c r="G459" s="368" t="str">
        <f>[2]!tblÉvénements[[#This Row],[Lieu]]</f>
        <v>Pavillon Cambon</v>
      </c>
      <c r="H459" s="368">
        <f>[2]!tblÉvénements[[#This Row],[Nombre de de participants]]</f>
        <v>0</v>
      </c>
      <c r="I459" s="368">
        <f>[2]!tblÉvénements[[#This Row],[Type]]</f>
        <v>0</v>
      </c>
      <c r="J459" s="368" t="str">
        <f>[2]!tblÉvénements[[#This Row],[Présence ]]</f>
        <v>FO + GR+ CR + ND + CP + JC + administrateurs</v>
      </c>
      <c r="K459" s="369">
        <f>[2]!tblÉvénements[[#This Row],[Date de début]]</f>
        <v>44935</v>
      </c>
      <c r="L459" s="369" t="str">
        <f>IF(ISBLANK(Tableau3[[#This Row],[Date début ]]),"",UPPER(TEXT(Tableau3[[#This Row],[Date début ]],"mmm")))</f>
        <v>JANV</v>
      </c>
      <c r="M459" s="369" t="str">
        <f>IF(ISBLANK(Tableau3[[#This Row],[Date début ]]),"",UPPER(TEXT(Tableau3[[#This Row],[Date début ]],"AAAA")))</f>
        <v>2023</v>
      </c>
      <c r="N459" s="369">
        <f>[2]!tblÉvénements[[#This Row],[Date de fin]]</f>
        <v>44935</v>
      </c>
      <c r="O459" s="369" t="str">
        <f>IF(ISBLANK(Tableau3[[#This Row],[Date de fin]]),"",UPPER(TEXT(Tableau3[[#This Row],[Date de fin]],"mmm")))</f>
        <v>JANV</v>
      </c>
      <c r="P459" s="369" t="str">
        <f>IF(ISBLANK(Tableau3[[#This Row],[Date de fin]]),"",UPPER(TEXT(Tableau3[[#This Row],[Date de fin]],"AAAA")))</f>
        <v>2023</v>
      </c>
      <c r="Q459" s="65">
        <f>[2]!tblÉvénements[[#This Row],[Nbr jours]]</f>
        <v>0</v>
      </c>
      <c r="S459" s="49" t="str">
        <f>[2]!tblÉvénements[[#This Row],[Secteur]]</f>
        <v>Audiovisuel</v>
      </c>
      <c r="T459" s="49" t="str">
        <f>[2]!tblÉvénements[[#This Row],[Commentaires]]</f>
        <v>Visibilié et invitations</v>
      </c>
    </row>
    <row r="460" spans="2:20" ht="43.5" x14ac:dyDescent="0.3">
      <c r="B460" s="42">
        <f>'2. Termes '!H602</f>
        <v>0</v>
      </c>
      <c r="C460" s="382" t="str">
        <f>[2]!tblÉvénements[[#This Row],[Service]]</f>
        <v>Branches</v>
      </c>
      <c r="D460" s="368" t="str">
        <f>[2]!tblÉvénements[[#This Row],[Nom événement]]</f>
        <v xml:space="preserve">Soirée Administrateurs </v>
      </c>
      <c r="E460" s="368">
        <f>[2]!tblÉvénements[[#This Row],[Nom association/Sigle]]</f>
        <v>0</v>
      </c>
      <c r="F460" s="368" t="str">
        <f>[2]!tblÉvénements[[#This Row],[Ville]]</f>
        <v>Paris</v>
      </c>
      <c r="G460" s="368" t="str">
        <f>[2]!tblÉvénements[[#This Row],[Lieu]]</f>
        <v>Théâtre Michel</v>
      </c>
      <c r="H460" s="368">
        <f>[2]!tblÉvénements[[#This Row],[Nombre de de participants]]</f>
        <v>0</v>
      </c>
      <c r="I460" s="368">
        <f>[2]!tblÉvénements[[#This Row],[Type]]</f>
        <v>0</v>
      </c>
      <c r="J460" s="368" t="str">
        <f>[2]!tblÉvénements[[#This Row],[Présence ]]</f>
        <v>FO + GR+ CR + ND + CP + JC + administrateurs</v>
      </c>
      <c r="K460" s="369">
        <f>[2]!tblÉvénements[[#This Row],[Date de début]]</f>
        <v>44909</v>
      </c>
      <c r="L460" s="369" t="str">
        <f>IF(ISBLANK(Tableau3[[#This Row],[Date début ]]),"",UPPER(TEXT(Tableau3[[#This Row],[Date début ]],"mmm")))</f>
        <v>DÉC</v>
      </c>
      <c r="M460" s="369" t="str">
        <f>IF(ISBLANK(Tableau3[[#This Row],[Date début ]]),"",UPPER(TEXT(Tableau3[[#This Row],[Date début ]],"AAAA")))</f>
        <v>2022</v>
      </c>
      <c r="N460" s="369">
        <f>[2]!tblÉvénements[[#This Row],[Date de fin]]</f>
        <v>44909</v>
      </c>
      <c r="O460" s="369" t="str">
        <f>IF(ISBLANK(Tableau3[[#This Row],[Date de fin]]),"",UPPER(TEXT(Tableau3[[#This Row],[Date de fin]],"mmm")))</f>
        <v>DÉC</v>
      </c>
      <c r="P460" s="369" t="str">
        <f>IF(ISBLANK(Tableau3[[#This Row],[Date de fin]]),"",UPPER(TEXT(Tableau3[[#This Row],[Date de fin]],"AAAA")))</f>
        <v>2022</v>
      </c>
      <c r="Q460" s="65">
        <f>[2]!tblÉvénements[[#This Row],[Nbr jours]]</f>
        <v>0</v>
      </c>
      <c r="S460" s="49" t="str">
        <f>[2]!tblÉvénements[[#This Row],[Secteur]]</f>
        <v>Autre</v>
      </c>
      <c r="T460" s="49" t="str">
        <f>[2]!tblÉvénements[[#This Row],[Commentaires]]</f>
        <v>Evénement Audiens</v>
      </c>
    </row>
    <row r="461" spans="2:20" ht="43.5" x14ac:dyDescent="0.3">
      <c r="B461" s="42">
        <f>'2. Termes '!H603</f>
        <v>0</v>
      </c>
      <c r="C461" s="382">
        <f>[2]!tblÉvénements[[#This Row],[Service]]</f>
        <v>0</v>
      </c>
      <c r="D461" s="368" t="str">
        <f>[2]!tblÉvénements[[#This Row],[Nom événement]]</f>
        <v>Les Grands Prix Sacem</v>
      </c>
      <c r="E461" s="368">
        <f>[2]!tblÉvénements[[#This Row],[Nom association/Sigle]]</f>
        <v>0</v>
      </c>
      <c r="F461" s="368" t="str">
        <f>[2]!tblÉvénements[[#This Row],[Ville]]</f>
        <v>Paris</v>
      </c>
      <c r="G461" s="368" t="str">
        <f>[2]!tblÉvénements[[#This Row],[Lieu]]</f>
        <v xml:space="preserve">Studio 104 - Maison de la Radio </v>
      </c>
      <c r="H461" s="368">
        <f>[2]!tblÉvénements[[#This Row],[Nombre de de participants]]</f>
        <v>0</v>
      </c>
      <c r="I461" s="368">
        <f>[2]!tblÉvénements[[#This Row],[Type]]</f>
        <v>0</v>
      </c>
      <c r="J461" s="368" t="str">
        <f>[2]!tblÉvénements[[#This Row],[Présence ]]</f>
        <v>FO + MCDO+ ND + NP + PS + IT  + clients + NT + FA</v>
      </c>
      <c r="K461" s="369">
        <f>[2]!tblÉvénements[[#This Row],[Date de début]]</f>
        <v>44908</v>
      </c>
      <c r="L461" s="369" t="str">
        <f>IF(ISBLANK(Tableau3[[#This Row],[Date début ]]),"",UPPER(TEXT(Tableau3[[#This Row],[Date début ]],"mmm")))</f>
        <v>DÉC</v>
      </c>
      <c r="M461" s="369" t="str">
        <f>IF(ISBLANK(Tableau3[[#This Row],[Date début ]]),"",UPPER(TEXT(Tableau3[[#This Row],[Date début ]],"AAAA")))</f>
        <v>2022</v>
      </c>
      <c r="N461" s="369">
        <f>[2]!tblÉvénements[[#This Row],[Date de fin]]</f>
        <v>44908</v>
      </c>
      <c r="O461" s="369" t="str">
        <f>IF(ISBLANK(Tableau3[[#This Row],[Date de fin]]),"",UPPER(TEXT(Tableau3[[#This Row],[Date de fin]],"mmm")))</f>
        <v>DÉC</v>
      </c>
      <c r="P461" s="369" t="str">
        <f>IF(ISBLANK(Tableau3[[#This Row],[Date de fin]]),"",UPPER(TEXT(Tableau3[[#This Row],[Date de fin]],"AAAA")))</f>
        <v>2022</v>
      </c>
      <c r="Q461" s="65">
        <f>[2]!tblÉvénements[[#This Row],[Nbr jours]]</f>
        <v>0</v>
      </c>
      <c r="S461" s="49" t="str">
        <f>[2]!tblÉvénements[[#This Row],[Secteur]]</f>
        <v>Musique</v>
      </c>
      <c r="T461" s="49" t="str">
        <f>[2]!tblÉvénements[[#This Row],[Commentaires]]</f>
        <v>visibilité et invitations</v>
      </c>
    </row>
    <row r="462" spans="2:20" ht="29" x14ac:dyDescent="0.3">
      <c r="B462" s="42">
        <f>'2. Termes '!H604</f>
        <v>0</v>
      </c>
      <c r="C462" s="382" t="str">
        <f>[2]!tblÉvénements[[#This Row],[Service]]</f>
        <v>Communication</v>
      </c>
      <c r="D462" s="368" t="str">
        <f>[2]!tblÉvénements[[#This Row],[Nom événement]]</f>
        <v>Les Arcs Film Festival</v>
      </c>
      <c r="E462" s="368">
        <f>[2]!tblÉvénements[[#This Row],[Nom association/Sigle]]</f>
        <v>0</v>
      </c>
      <c r="F462" s="368" t="str">
        <f>[2]!tblÉvénements[[#This Row],[Ville]]</f>
        <v>Les Arcs (Savoie)</v>
      </c>
      <c r="G462" s="368">
        <f>[2]!tblÉvénements[[#This Row],[Lieu]]</f>
        <v>0</v>
      </c>
      <c r="H462" s="368">
        <f>[2]!tblÉvénements[[#This Row],[Nombre de de participants]]</f>
        <v>0</v>
      </c>
      <c r="I462" s="368">
        <f>[2]!tblÉvénements[[#This Row],[Type]]</f>
        <v>0</v>
      </c>
      <c r="J462" s="368" t="str">
        <f>[2]!tblÉvénements[[#This Row],[Présence ]]</f>
        <v>Caroline, Aude, Lucas</v>
      </c>
      <c r="K462" s="369">
        <f>[2]!tblÉvénements[[#This Row],[Date de début]]</f>
        <v>44905</v>
      </c>
      <c r="L462" s="369" t="str">
        <f>IF(ISBLANK(Tableau3[[#This Row],[Date début ]]),"",UPPER(TEXT(Tableau3[[#This Row],[Date début ]],"mmm")))</f>
        <v>DÉC</v>
      </c>
      <c r="M462" s="369" t="str">
        <f>IF(ISBLANK(Tableau3[[#This Row],[Date début ]]),"",UPPER(TEXT(Tableau3[[#This Row],[Date début ]],"AAAA")))</f>
        <v>2022</v>
      </c>
      <c r="N462" s="369">
        <f>[2]!tblÉvénements[[#This Row],[Date de fin]]</f>
        <v>44912</v>
      </c>
      <c r="O462" s="369" t="str">
        <f>IF(ISBLANK(Tableau3[[#This Row],[Date de fin]]),"",UPPER(TEXT(Tableau3[[#This Row],[Date de fin]],"mmm")))</f>
        <v>DÉC</v>
      </c>
      <c r="P462" s="369" t="str">
        <f>IF(ISBLANK(Tableau3[[#This Row],[Date de fin]]),"",UPPER(TEXT(Tableau3[[#This Row],[Date de fin]],"AAAA")))</f>
        <v>2022</v>
      </c>
      <c r="Q462" s="65">
        <f>[2]!tblÉvénements[[#This Row],[Nbr jours]]</f>
        <v>7</v>
      </c>
      <c r="S462" s="49" t="str">
        <f>[2]!tblÉvénements[[#This Row],[Secteur]]</f>
        <v>Audiovisuel</v>
      </c>
      <c r="T462" s="49" t="str">
        <f>[2]!tblÉvénements[[#This Row],[Commentaires]]</f>
        <v>Visibilié et invitations</v>
      </c>
    </row>
    <row r="463" spans="2:20" ht="116" x14ac:dyDescent="0.3">
      <c r="B463" s="42">
        <f>'2. Termes '!H605</f>
        <v>0</v>
      </c>
      <c r="C463" s="382" t="str">
        <f>[2]!tblÉvénements[[#This Row],[Service]]</f>
        <v>Branches</v>
      </c>
      <c r="D463" s="368" t="str">
        <f>[2]!tblÉvénements[[#This Row],[Nom événement]]</f>
        <v xml:space="preserve">congrès FILPAC </v>
      </c>
      <c r="E463" s="368">
        <f>[2]!tblÉvénements[[#This Row],[Nom association/Sigle]]</f>
        <v>0</v>
      </c>
      <c r="F463" s="368" t="str">
        <f>[2]!tblÉvénements[[#This Row],[Ville]]</f>
        <v>Montreuil</v>
      </c>
      <c r="G463" s="368" t="str">
        <f>[2]!tblÉvénements[[#This Row],[Lieu]]</f>
        <v>locaux CGT</v>
      </c>
      <c r="H463" s="368">
        <f>[2]!tblÉvénements[[#This Row],[Nombre de de participants]]</f>
        <v>0</v>
      </c>
      <c r="I463" s="368">
        <f>[2]!tblÉvénements[[#This Row],[Type]]</f>
        <v>0</v>
      </c>
      <c r="J463" s="368" t="str">
        <f>[2]!tblÉvénements[[#This Row],[Présence ]]</f>
        <v>Claire le 07/12/2022 et le 08/12/2022 +Guillaume pour le repas du 07, Marianne le 08/12/2022 si pas au SNEP-FO?</v>
      </c>
      <c r="K463" s="369">
        <f>[2]!tblÉvénements[[#This Row],[Date de début]]</f>
        <v>44902</v>
      </c>
      <c r="L463" s="369" t="str">
        <f>IF(ISBLANK(Tableau3[[#This Row],[Date début ]]),"",UPPER(TEXT(Tableau3[[#This Row],[Date début ]],"mmm")))</f>
        <v>DÉC</v>
      </c>
      <c r="M463" s="369" t="str">
        <f>IF(ISBLANK(Tableau3[[#This Row],[Date début ]]),"",UPPER(TEXT(Tableau3[[#This Row],[Date début ]],"AAAA")))</f>
        <v>2022</v>
      </c>
      <c r="N463" s="369">
        <f>[2]!tblÉvénements[[#This Row],[Date de fin]]</f>
        <v>44903</v>
      </c>
      <c r="O463" s="369" t="str">
        <f>IF(ISBLANK(Tableau3[[#This Row],[Date de fin]]),"",UPPER(TEXT(Tableau3[[#This Row],[Date de fin]],"mmm")))</f>
        <v>DÉC</v>
      </c>
      <c r="P463" s="369" t="str">
        <f>IF(ISBLANK(Tableau3[[#This Row],[Date de fin]]),"",UPPER(TEXT(Tableau3[[#This Row],[Date de fin]],"AAAA")))</f>
        <v>2022</v>
      </c>
      <c r="Q463" s="65">
        <f>[2]!tblÉvénements[[#This Row],[Nbr jours]]</f>
        <v>1</v>
      </c>
      <c r="S463" s="49" t="str">
        <f>[2]!tblÉvénements[[#This Row],[Secteur]]</f>
        <v>Presse</v>
      </c>
      <c r="T463" s="49" t="str">
        <f>[2]!tblÉvénements[[#This Row],[Commentaires]]</f>
        <v>Visibilité et stand</v>
      </c>
    </row>
    <row r="464" spans="2:20" ht="72.5" x14ac:dyDescent="0.3">
      <c r="B464" s="42">
        <f>'2. Termes '!H606</f>
        <v>0</v>
      </c>
      <c r="C464" s="382" t="str">
        <f>[2]!tblÉvénements[[#This Row],[Service]]</f>
        <v>Branches</v>
      </c>
      <c r="D464" s="368" t="str">
        <f>[2]!tblÉvénements[[#This Row],[Nom événement]]</f>
        <v>congrès SNEP-FO</v>
      </c>
      <c r="E464" s="368">
        <f>[2]!tblÉvénements[[#This Row],[Nom association/Sigle]]</f>
        <v>0</v>
      </c>
      <c r="F464" s="368" t="str">
        <f>[2]!tblÉvénements[[#This Row],[Ville]]</f>
        <v>Paris</v>
      </c>
      <c r="G464" s="368" t="str">
        <f>[2]!tblÉvénements[[#This Row],[Lieu]]</f>
        <v>54 rue d'Hauteville 75010 Paris</v>
      </c>
      <c r="H464" s="368">
        <f>[2]!tblÉvénements[[#This Row],[Nombre de de participants]]</f>
        <v>0</v>
      </c>
      <c r="I464" s="368">
        <f>[2]!tblÉvénements[[#This Row],[Type]]</f>
        <v>0</v>
      </c>
      <c r="J464" s="368" t="str">
        <f>[2]!tblÉvénements[[#This Row],[Présence ]]</f>
        <v>Cécile le 07/12/2022, Marianne le 08/12/2022 si pas à la FILPAC?</v>
      </c>
      <c r="K464" s="369">
        <f>[2]!tblÉvénements[[#This Row],[Date de début]]</f>
        <v>44902</v>
      </c>
      <c r="L464" s="369" t="str">
        <f>IF(ISBLANK(Tableau3[[#This Row],[Date début ]]),"",UPPER(TEXT(Tableau3[[#This Row],[Date début ]],"mmm")))</f>
        <v>DÉC</v>
      </c>
      <c r="M464" s="369" t="str">
        <f>IF(ISBLANK(Tableau3[[#This Row],[Date début ]]),"",UPPER(TEXT(Tableau3[[#This Row],[Date début ]],"AAAA")))</f>
        <v>2022</v>
      </c>
      <c r="N464" s="369">
        <f>[2]!tblÉvénements[[#This Row],[Date de fin]]</f>
        <v>44903</v>
      </c>
      <c r="O464" s="369" t="str">
        <f>IF(ISBLANK(Tableau3[[#This Row],[Date de fin]]),"",UPPER(TEXT(Tableau3[[#This Row],[Date de fin]],"mmm")))</f>
        <v>DÉC</v>
      </c>
      <c r="P464" s="369" t="str">
        <f>IF(ISBLANK(Tableau3[[#This Row],[Date de fin]]),"",UPPER(TEXT(Tableau3[[#This Row],[Date de fin]],"AAAA")))</f>
        <v>2022</v>
      </c>
      <c r="Q464" s="65">
        <f>[2]!tblÉvénements[[#This Row],[Nbr jours]]</f>
        <v>1</v>
      </c>
      <c r="S464" s="49" t="str">
        <f>[2]!tblÉvénements[[#This Row],[Secteur]]</f>
        <v>Presse</v>
      </c>
      <c r="T464" s="49" t="str">
        <f>[2]!tblÉvénements[[#This Row],[Commentaires]]</f>
        <v>Visibilité et stand</v>
      </c>
    </row>
    <row r="465" spans="2:20" ht="72.5" x14ac:dyDescent="0.3">
      <c r="B465" s="42">
        <f>'2. Termes '!H607</f>
        <v>0</v>
      </c>
      <c r="C465" s="382" t="str">
        <f>[2]!tblÉvénements[[#This Row],[Service]]</f>
        <v>Branches</v>
      </c>
      <c r="D465" s="368" t="str">
        <f>[2]!tblÉvénements[[#This Row],[Nom événement]]</f>
        <v>La Presse au Futur</v>
      </c>
      <c r="E465" s="368">
        <f>[2]!tblÉvénements[[#This Row],[Nom association/Sigle]]</f>
        <v>0</v>
      </c>
      <c r="F465" s="368" t="str">
        <f>[2]!tblÉvénements[[#This Row],[Ville]]</f>
        <v>Paris</v>
      </c>
      <c r="G465" s="368" t="str">
        <f>[2]!tblÉvénements[[#This Row],[Lieu]]</f>
        <v>Cap 15</v>
      </c>
      <c r="H465" s="368">
        <f>[2]!tblÉvénements[[#This Row],[Nombre de de participants]]</f>
        <v>0</v>
      </c>
      <c r="I465" s="368">
        <f>[2]!tblÉvénements[[#This Row],[Type]]</f>
        <v>0</v>
      </c>
      <c r="J465" s="368" t="str">
        <f>[2]!tblÉvénements[[#This Row],[Présence ]]</f>
        <v>Déjeuner : Marianne + FD + SC
Diner : FO + GR + ND</v>
      </c>
      <c r="K465" s="369">
        <f>[2]!tblÉvénements[[#This Row],[Date de début]]</f>
        <v>44901</v>
      </c>
      <c r="L465" s="369" t="str">
        <f>IF(ISBLANK(Tableau3[[#This Row],[Date début ]]),"",UPPER(TEXT(Tableau3[[#This Row],[Date début ]],"mmm")))</f>
        <v>DÉC</v>
      </c>
      <c r="M465" s="369" t="str">
        <f>IF(ISBLANK(Tableau3[[#This Row],[Date début ]]),"",UPPER(TEXT(Tableau3[[#This Row],[Date début ]],"AAAA")))</f>
        <v>2022</v>
      </c>
      <c r="N465" s="369">
        <f>[2]!tblÉvénements[[#This Row],[Date de fin]]</f>
        <v>44902</v>
      </c>
      <c r="O465" s="369" t="str">
        <f>IF(ISBLANK(Tableau3[[#This Row],[Date de fin]]),"",UPPER(TEXT(Tableau3[[#This Row],[Date de fin]],"mmm")))</f>
        <v>DÉC</v>
      </c>
      <c r="P465" s="369" t="str">
        <f>IF(ISBLANK(Tableau3[[#This Row],[Date de fin]]),"",UPPER(TEXT(Tableau3[[#This Row],[Date de fin]],"AAAA")))</f>
        <v>2022</v>
      </c>
      <c r="Q465" s="65">
        <f>[2]!tblÉvénements[[#This Row],[Nbr jours]]</f>
        <v>1</v>
      </c>
      <c r="S465" s="49" t="str">
        <f>[2]!tblÉvénements[[#This Row],[Secteur]]</f>
        <v>Presse</v>
      </c>
      <c r="T465" s="49" t="str">
        <f>[2]!tblÉvénements[[#This Row],[Commentaires]]</f>
        <v>Visibilité et stand</v>
      </c>
    </row>
    <row r="466" spans="2:20" ht="14.5" x14ac:dyDescent="0.3">
      <c r="B466" s="42">
        <f>'2. Termes '!H608</f>
        <v>0</v>
      </c>
      <c r="C466" s="382">
        <f>[2]!tblÉvénements[[#This Row],[Service]]</f>
        <v>0</v>
      </c>
      <c r="D466" s="368" t="str">
        <f>[2]!tblÉvénements[[#This Row],[Nom événement]]</f>
        <v xml:space="preserve">Prix Albert Londres </v>
      </c>
      <c r="E466" s="368">
        <f>[2]!tblÉvénements[[#This Row],[Nom association/Sigle]]</f>
        <v>0</v>
      </c>
      <c r="F466" s="368" t="str">
        <f>[2]!tblÉvénements[[#This Row],[Ville]]</f>
        <v xml:space="preserve">Riga - Lettonie </v>
      </c>
      <c r="G466" s="368" t="str">
        <f>[2]!tblÉvénements[[#This Row],[Lieu]]</f>
        <v xml:space="preserve">Riga </v>
      </c>
      <c r="H466" s="368">
        <f>[2]!tblÉvénements[[#This Row],[Nombre de de participants]]</f>
        <v>0</v>
      </c>
      <c r="I466" s="368">
        <f>[2]!tblÉvénements[[#This Row],[Type]]</f>
        <v>0</v>
      </c>
      <c r="J466" s="368">
        <f>[2]!tblÉvénements[[#This Row],[Présence ]]</f>
        <v>0</v>
      </c>
      <c r="K466" s="369">
        <f>[2]!tblÉvénements[[#This Row],[Date de début]]</f>
        <v>44893</v>
      </c>
      <c r="L466" s="369" t="str">
        <f>IF(ISBLANK(Tableau3[[#This Row],[Date début ]]),"",UPPER(TEXT(Tableau3[[#This Row],[Date début ]],"mmm")))</f>
        <v>NOV</v>
      </c>
      <c r="M466" s="369" t="str">
        <f>IF(ISBLANK(Tableau3[[#This Row],[Date début ]]),"",UPPER(TEXT(Tableau3[[#This Row],[Date début ]],"AAAA")))</f>
        <v>2022</v>
      </c>
      <c r="N466" s="369">
        <f>[2]!tblÉvénements[[#This Row],[Date de fin]]</f>
        <v>44893</v>
      </c>
      <c r="O466" s="369" t="str">
        <f>IF(ISBLANK(Tableau3[[#This Row],[Date de fin]]),"",UPPER(TEXT(Tableau3[[#This Row],[Date de fin]],"mmm")))</f>
        <v>NOV</v>
      </c>
      <c r="P466" s="369" t="str">
        <f>IF(ISBLANK(Tableau3[[#This Row],[Date de fin]]),"",UPPER(TEXT(Tableau3[[#This Row],[Date de fin]],"AAAA")))</f>
        <v>2022</v>
      </c>
      <c r="Q466" s="65">
        <f>[2]!tblÉvénements[[#This Row],[Nbr jours]]</f>
        <v>0</v>
      </c>
      <c r="S466" s="49" t="str">
        <f>[2]!tblÉvénements[[#This Row],[Secteur]]</f>
        <v>Presse</v>
      </c>
      <c r="T466" s="49" t="str">
        <f>[2]!tblÉvénements[[#This Row],[Commentaires]]</f>
        <v>Visibilité et prises de parole</v>
      </c>
    </row>
    <row r="467" spans="2:20" ht="14.5" x14ac:dyDescent="0.3">
      <c r="B467" s="42">
        <f>'2. Termes '!H609</f>
        <v>0</v>
      </c>
      <c r="C467" s="382">
        <f>[2]!tblÉvénements[[#This Row],[Service]]</f>
        <v>0</v>
      </c>
      <c r="D467" s="368" t="str">
        <f>[2]!tblÉvénements[[#This Row],[Nom événement]]</f>
        <v>Journée de la presse indépendante en ligne</v>
      </c>
      <c r="E467" s="368">
        <f>[2]!tblÉvénements[[#This Row],[Nom association/Sigle]]</f>
        <v>0</v>
      </c>
      <c r="F467" s="368" t="str">
        <f>[2]!tblÉvénements[[#This Row],[Ville]]</f>
        <v>Paris</v>
      </c>
      <c r="G467" s="368" t="str">
        <f>[2]!tblÉvénements[[#This Row],[Lieu]]</f>
        <v>La Fabrique</v>
      </c>
      <c r="H467" s="368">
        <f>[2]!tblÉvénements[[#This Row],[Nombre de de participants]]</f>
        <v>0</v>
      </c>
      <c r="I467" s="368">
        <f>[2]!tblÉvénements[[#This Row],[Type]]</f>
        <v>0</v>
      </c>
      <c r="J467" s="368">
        <f>[2]!tblÉvénements[[#This Row],[Présence ]]</f>
        <v>0</v>
      </c>
      <c r="K467" s="369">
        <f>[2]!tblÉvénements[[#This Row],[Date de début]]</f>
        <v>44890</v>
      </c>
      <c r="L467" s="369" t="str">
        <f>IF(ISBLANK(Tableau3[[#This Row],[Date début ]]),"",UPPER(TEXT(Tableau3[[#This Row],[Date début ]],"mmm")))</f>
        <v>NOV</v>
      </c>
      <c r="M467" s="369" t="str">
        <f>IF(ISBLANK(Tableau3[[#This Row],[Date début ]]),"",UPPER(TEXT(Tableau3[[#This Row],[Date début ]],"AAAA")))</f>
        <v>2022</v>
      </c>
      <c r="N467" s="369">
        <f>[2]!tblÉvénements[[#This Row],[Date de fin]]</f>
        <v>44890</v>
      </c>
      <c r="O467" s="369" t="str">
        <f>IF(ISBLANK(Tableau3[[#This Row],[Date de fin]]),"",UPPER(TEXT(Tableau3[[#This Row],[Date de fin]],"mmm")))</f>
        <v>NOV</v>
      </c>
      <c r="P467" s="369" t="str">
        <f>IF(ISBLANK(Tableau3[[#This Row],[Date de fin]]),"",UPPER(TEXT(Tableau3[[#This Row],[Date de fin]],"AAAA")))</f>
        <v>2022</v>
      </c>
      <c r="Q467" s="65">
        <f>[2]!tblÉvénements[[#This Row],[Nbr jours]]</f>
        <v>0</v>
      </c>
      <c r="S467" s="49" t="str">
        <f>[2]!tblÉvénements[[#This Row],[Secteur]]</f>
        <v>Presse</v>
      </c>
      <c r="T467" s="49" t="str">
        <f>[2]!tblÉvénements[[#This Row],[Commentaires]]</f>
        <v>EN attente</v>
      </c>
    </row>
    <row r="468" spans="2:20" ht="14.5" x14ac:dyDescent="0.3">
      <c r="B468" s="42">
        <f>'2. Termes '!H610</f>
        <v>0</v>
      </c>
      <c r="C468" s="382">
        <f>[2]!tblÉvénements[[#This Row],[Service]]</f>
        <v>0</v>
      </c>
      <c r="D468" s="368" t="str">
        <f>[2]!tblÉvénements[[#This Row],[Nom événement]]</f>
        <v>RAF - Rencontre Animation Forum</v>
      </c>
      <c r="E468" s="368">
        <f>[2]!tblÉvénements[[#This Row],[Nom association/Sigle]]</f>
        <v>0</v>
      </c>
      <c r="F468" s="368" t="str">
        <f>[2]!tblÉvénements[[#This Row],[Ville]]</f>
        <v>Angoulême</v>
      </c>
      <c r="G468" s="368" t="str">
        <f>[2]!tblÉvénements[[#This Row],[Lieu]]</f>
        <v>Espace Franquin</v>
      </c>
      <c r="H468" s="368">
        <f>[2]!tblÉvénements[[#This Row],[Nombre de de participants]]</f>
        <v>0</v>
      </c>
      <c r="I468" s="368">
        <f>[2]!tblÉvénements[[#This Row],[Type]]</f>
        <v>0</v>
      </c>
      <c r="J468" s="368" t="str">
        <f>[2]!tblÉvénements[[#This Row],[Présence ]]</f>
        <v xml:space="preserve">Philippe Degardin </v>
      </c>
      <c r="K468" s="369">
        <f>[2]!tblÉvénements[[#This Row],[Date de début]]</f>
        <v>44889</v>
      </c>
      <c r="L468" s="369" t="str">
        <f>IF(ISBLANK(Tableau3[[#This Row],[Date début ]]),"",UPPER(TEXT(Tableau3[[#This Row],[Date début ]],"mmm")))</f>
        <v>NOV</v>
      </c>
      <c r="M468" s="369" t="str">
        <f>IF(ISBLANK(Tableau3[[#This Row],[Date début ]]),"",UPPER(TEXT(Tableau3[[#This Row],[Date début ]],"AAAA")))</f>
        <v>2022</v>
      </c>
      <c r="N468" s="369">
        <f>[2]!tblÉvénements[[#This Row],[Date de fin]]</f>
        <v>44891</v>
      </c>
      <c r="O468" s="369" t="str">
        <f>IF(ISBLANK(Tableau3[[#This Row],[Date de fin]]),"",UPPER(TEXT(Tableau3[[#This Row],[Date de fin]],"mmm")))</f>
        <v>NOV</v>
      </c>
      <c r="P468" s="369" t="str">
        <f>IF(ISBLANK(Tableau3[[#This Row],[Date de fin]]),"",UPPER(TEXT(Tableau3[[#This Row],[Date de fin]],"AAAA")))</f>
        <v>2022</v>
      </c>
      <c r="Q468" s="65">
        <f>[2]!tblÉvénements[[#This Row],[Nbr jours]]</f>
        <v>2</v>
      </c>
      <c r="S468" s="49" t="str">
        <f>[2]!tblÉvénements[[#This Row],[Secteur]]</f>
        <v>Audiovisuel</v>
      </c>
      <c r="T468" s="49" t="str">
        <f>[2]!tblÉvénements[[#This Row],[Commentaires]]</f>
        <v xml:space="preserve">Visibilité et prise de parole </v>
      </c>
    </row>
    <row r="469" spans="2:20" ht="14.5" x14ac:dyDescent="0.3">
      <c r="B469" s="42">
        <f>'2. Termes '!H611</f>
        <v>0</v>
      </c>
      <c r="C469" s="382" t="str">
        <f>[2]!tblÉvénements[[#This Row],[Service]]</f>
        <v>Branches</v>
      </c>
      <c r="D469" s="368" t="str">
        <f>[2]!tblÉvénements[[#This Row],[Nom événement]]</f>
        <v>Congrès syndicale du SNRL</v>
      </c>
      <c r="E469" s="368">
        <f>[2]!tblÉvénements[[#This Row],[Nom association/Sigle]]</f>
        <v>0</v>
      </c>
      <c r="F469" s="368" t="str">
        <f>[2]!tblÉvénements[[#This Row],[Ville]]</f>
        <v>Arras</v>
      </c>
      <c r="G469" s="368">
        <f>[2]!tblÉvénements[[#This Row],[Lieu]]</f>
        <v>0</v>
      </c>
      <c r="H469" s="368">
        <f>[2]!tblÉvénements[[#This Row],[Nombre de de participants]]</f>
        <v>0</v>
      </c>
      <c r="I469" s="368">
        <f>[2]!tblÉvénements[[#This Row],[Type]]</f>
        <v>0</v>
      </c>
      <c r="J469" s="368" t="str">
        <f>[2]!tblÉvénements[[#This Row],[Présence ]]</f>
        <v>Cécile</v>
      </c>
      <c r="K469" s="369">
        <f>[2]!tblÉvénements[[#This Row],[Date de début]]</f>
        <v>44881</v>
      </c>
      <c r="L469" s="369" t="str">
        <f>IF(ISBLANK(Tableau3[[#This Row],[Date début ]]),"",UPPER(TEXT(Tableau3[[#This Row],[Date début ]],"mmm")))</f>
        <v>NOV</v>
      </c>
      <c r="M469" s="369" t="str">
        <f>IF(ISBLANK(Tableau3[[#This Row],[Date début ]]),"",UPPER(TEXT(Tableau3[[#This Row],[Date début ]],"AAAA")))</f>
        <v>2022</v>
      </c>
      <c r="N469" s="369">
        <f>[2]!tblÉvénements[[#This Row],[Date de fin]]</f>
        <v>44883</v>
      </c>
      <c r="O469" s="369" t="str">
        <f>IF(ISBLANK(Tableau3[[#This Row],[Date de fin]]),"",UPPER(TEXT(Tableau3[[#This Row],[Date de fin]],"mmm")))</f>
        <v>NOV</v>
      </c>
      <c r="P469" s="369" t="str">
        <f>IF(ISBLANK(Tableau3[[#This Row],[Date de fin]]),"",UPPER(TEXT(Tableau3[[#This Row],[Date de fin]],"AAAA")))</f>
        <v>2022</v>
      </c>
      <c r="Q469" s="65">
        <f>[2]!tblÉvénements[[#This Row],[Nbr jours]]</f>
        <v>2</v>
      </c>
      <c r="S469" s="49" t="str">
        <f>[2]!tblÉvénements[[#This Row],[Secteur]]</f>
        <v>Audiovisuel</v>
      </c>
      <c r="T469" s="49" t="str">
        <f>[2]!tblÉvénements[[#This Row],[Commentaires]]</f>
        <v>Visibilité, stand ?</v>
      </c>
    </row>
    <row r="470" spans="2:20" ht="14.5" x14ac:dyDescent="0.3">
      <c r="B470" s="42">
        <f>'2. Termes '!H612</f>
        <v>0</v>
      </c>
      <c r="C470" s="382">
        <f>[2]!tblÉvénements[[#This Row],[Service]]</f>
        <v>0</v>
      </c>
      <c r="D470" s="368" t="str">
        <f>[2]!tblÉvénements[[#This Row],[Nom événement]]</f>
        <v>SATIS</v>
      </c>
      <c r="E470" s="368">
        <f>[2]!tblÉvénements[[#This Row],[Nom association/Sigle]]</f>
        <v>0</v>
      </c>
      <c r="F470" s="368" t="str">
        <f>[2]!tblÉvénements[[#This Row],[Ville]]</f>
        <v>Paris</v>
      </c>
      <c r="G470" s="368" t="str">
        <f>[2]!tblÉvénements[[#This Row],[Lieu]]</f>
        <v>Docks Saint Denis</v>
      </c>
      <c r="H470" s="368">
        <f>[2]!tblÉvénements[[#This Row],[Nombre de de participants]]</f>
        <v>0</v>
      </c>
      <c r="I470" s="368">
        <f>[2]!tblÉvénements[[#This Row],[Type]]</f>
        <v>0</v>
      </c>
      <c r="J470" s="368">
        <f>[2]!tblÉvénements[[#This Row],[Présence ]]</f>
        <v>0</v>
      </c>
      <c r="K470" s="369">
        <f>[2]!tblÉvénements[[#This Row],[Date de début]]</f>
        <v>44874</v>
      </c>
      <c r="L470" s="369" t="str">
        <f>IF(ISBLANK(Tableau3[[#This Row],[Date début ]]),"",UPPER(TEXT(Tableau3[[#This Row],[Date début ]],"mmm")))</f>
        <v>NOV</v>
      </c>
      <c r="M470" s="369" t="str">
        <f>IF(ISBLANK(Tableau3[[#This Row],[Date début ]]),"",UPPER(TEXT(Tableau3[[#This Row],[Date début ]],"AAAA")))</f>
        <v>2022</v>
      </c>
      <c r="N470" s="369">
        <f>[2]!tblÉvénements[[#This Row],[Date de fin]]</f>
        <v>44875</v>
      </c>
      <c r="O470" s="369" t="str">
        <f>IF(ISBLANK(Tableau3[[#This Row],[Date de fin]]),"",UPPER(TEXT(Tableau3[[#This Row],[Date de fin]],"mmm")))</f>
        <v>NOV</v>
      </c>
      <c r="P470" s="369" t="str">
        <f>IF(ISBLANK(Tableau3[[#This Row],[Date de fin]]),"",UPPER(TEXT(Tableau3[[#This Row],[Date de fin]],"AAAA")))</f>
        <v>2022</v>
      </c>
      <c r="Q470" s="65">
        <f>[2]!tblÉvénements[[#This Row],[Nbr jours]]</f>
        <v>1</v>
      </c>
      <c r="S470" s="49" t="str">
        <f>[2]!tblÉvénements[[#This Row],[Secteur]]</f>
        <v>Audiovisuel</v>
      </c>
      <c r="T470" s="49" t="str">
        <f>[2]!tblÉvénements[[#This Row],[Commentaires]]</f>
        <v>Visibilité et stand</v>
      </c>
    </row>
    <row r="471" spans="2:20" ht="43.5" x14ac:dyDescent="0.3">
      <c r="B471" s="42">
        <f>'2. Termes '!H613</f>
        <v>0</v>
      </c>
      <c r="C471" s="382">
        <f>[2]!tblÉvénements[[#This Row],[Service]]</f>
        <v>0</v>
      </c>
      <c r="D471" s="368" t="str">
        <f>[2]!tblÉvénements[[#This Row],[Nom événement]]</f>
        <v>31e Festival du film de Sarlat</v>
      </c>
      <c r="E471" s="368">
        <f>[2]!tblÉvénements[[#This Row],[Nom association/Sigle]]</f>
        <v>0</v>
      </c>
      <c r="F471" s="368" t="str">
        <f>[2]!tblÉvénements[[#This Row],[Ville]]</f>
        <v>Sarlat</v>
      </c>
      <c r="G471" s="368">
        <f>[2]!tblÉvénements[[#This Row],[Lieu]]</f>
        <v>0</v>
      </c>
      <c r="H471" s="368">
        <f>[2]!tblÉvénements[[#This Row],[Nombre de de participants]]</f>
        <v>0</v>
      </c>
      <c r="I471" s="368">
        <f>[2]!tblÉvénements[[#This Row],[Type]]</f>
        <v>0</v>
      </c>
      <c r="J471" s="368" t="str">
        <f>[2]!tblÉvénements[[#This Row],[Présence ]]</f>
        <v>Sylvie Héricher du Fonds de pro pour la journée pro</v>
      </c>
      <c r="K471" s="369">
        <f>[2]!tblÉvénements[[#This Row],[Date de début]]</f>
        <v>44873</v>
      </c>
      <c r="L471" s="369" t="str">
        <f>IF(ISBLANK(Tableau3[[#This Row],[Date début ]]),"",UPPER(TEXT(Tableau3[[#This Row],[Date début ]],"mmm")))</f>
        <v>NOV</v>
      </c>
      <c r="M471" s="369" t="str">
        <f>IF(ISBLANK(Tableau3[[#This Row],[Date début ]]),"",UPPER(TEXT(Tableau3[[#This Row],[Date début ]],"AAAA")))</f>
        <v>2022</v>
      </c>
      <c r="N471" s="369">
        <f>[2]!tblÉvénements[[#This Row],[Date de fin]]</f>
        <v>44877</v>
      </c>
      <c r="O471" s="369" t="str">
        <f>IF(ISBLANK(Tableau3[[#This Row],[Date de fin]]),"",UPPER(TEXT(Tableau3[[#This Row],[Date de fin]],"mmm")))</f>
        <v>NOV</v>
      </c>
      <c r="P471" s="369" t="str">
        <f>IF(ISBLANK(Tableau3[[#This Row],[Date de fin]]),"",UPPER(TEXT(Tableau3[[#This Row],[Date de fin]],"AAAA")))</f>
        <v>2022</v>
      </c>
      <c r="Q471" s="65">
        <f>[2]!tblÉvénements[[#This Row],[Nbr jours]]</f>
        <v>4</v>
      </c>
      <c r="S471" s="49" t="str">
        <f>[2]!tblÉvénements[[#This Row],[Secteur]]</f>
        <v>Audiovisuel</v>
      </c>
      <c r="T471" s="49" t="str">
        <f>[2]!tblÉvénements[[#This Row],[Commentaires]]</f>
        <v>Visibilité</v>
      </c>
    </row>
    <row r="472" spans="2:20" ht="14.5" x14ac:dyDescent="0.3">
      <c r="B472" s="42">
        <f>'2. Termes '!H614</f>
        <v>0</v>
      </c>
      <c r="C472" s="382" t="str">
        <f>[2]!tblÉvénements[[#This Row],[Service]]</f>
        <v>Branches</v>
      </c>
      <c r="D472" s="368" t="str">
        <f>[2]!tblÉvénements[[#This Row],[Nom événement]]</f>
        <v>séminaire FCCS CFE CGC</v>
      </c>
      <c r="E472" s="368">
        <f>[2]!tblÉvénements[[#This Row],[Nom association/Sigle]]</f>
        <v>0</v>
      </c>
      <c r="F472" s="368" t="str">
        <f>[2]!tblÉvénements[[#This Row],[Ville]]</f>
        <v>Saint Etienne</v>
      </c>
      <c r="G472" s="368">
        <f>[2]!tblÉvénements[[#This Row],[Lieu]]</f>
        <v>0</v>
      </c>
      <c r="H472" s="368">
        <f>[2]!tblÉvénements[[#This Row],[Nombre de de participants]]</f>
        <v>0</v>
      </c>
      <c r="I472" s="368">
        <f>[2]!tblÉvénements[[#This Row],[Type]]</f>
        <v>0</v>
      </c>
      <c r="J472" s="368" t="str">
        <f>[2]!tblÉvénements[[#This Row],[Présence ]]</f>
        <v>MC + GR ?</v>
      </c>
      <c r="K472" s="369">
        <f>[2]!tblÉvénements[[#This Row],[Date de début]]</f>
        <v>44873</v>
      </c>
      <c r="L472" s="369" t="str">
        <f>IF(ISBLANK(Tableau3[[#This Row],[Date début ]]),"",UPPER(TEXT(Tableau3[[#This Row],[Date début ]],"mmm")))</f>
        <v>NOV</v>
      </c>
      <c r="M472" s="369" t="str">
        <f>IF(ISBLANK(Tableau3[[#This Row],[Date début ]]),"",UPPER(TEXT(Tableau3[[#This Row],[Date début ]],"AAAA")))</f>
        <v>2022</v>
      </c>
      <c r="N472" s="369">
        <f>[2]!tblÉvénements[[#This Row],[Date de fin]]</f>
        <v>44876</v>
      </c>
      <c r="O472" s="369" t="str">
        <f>IF(ISBLANK(Tableau3[[#This Row],[Date de fin]]),"",UPPER(TEXT(Tableau3[[#This Row],[Date de fin]],"mmm")))</f>
        <v>NOV</v>
      </c>
      <c r="P472" s="369" t="str">
        <f>IF(ISBLANK(Tableau3[[#This Row],[Date de fin]]),"",UPPER(TEXT(Tableau3[[#This Row],[Date de fin]],"AAAA")))</f>
        <v>2022</v>
      </c>
      <c r="Q472" s="65">
        <f>[2]!tblÉvénements[[#This Row],[Nbr jours]]</f>
        <v>3</v>
      </c>
      <c r="S472" s="49" t="str">
        <f>[2]!tblÉvénements[[#This Row],[Secteur]]</f>
        <v>Presse</v>
      </c>
      <c r="T472" s="49" t="str">
        <f>[2]!tblÉvénements[[#This Row],[Commentaires]]</f>
        <v>Formation</v>
      </c>
    </row>
    <row r="473" spans="2:20" ht="14.5" x14ac:dyDescent="0.3">
      <c r="B473" s="42">
        <f>'2. Termes '!H615</f>
        <v>0</v>
      </c>
      <c r="C473" s="382">
        <f>[2]!tblÉvénements[[#This Row],[Service]]</f>
        <v>0</v>
      </c>
      <c r="D473" s="368" t="str">
        <f>[2]!tblÉvénements[[#This Row],[Nom événement]]</f>
        <v>Paris Games Week</v>
      </c>
      <c r="E473" s="368">
        <f>[2]!tblÉvénements[[#This Row],[Nom association/Sigle]]</f>
        <v>0</v>
      </c>
      <c r="F473" s="368" t="str">
        <f>[2]!tblÉvénements[[#This Row],[Ville]]</f>
        <v>Paris</v>
      </c>
      <c r="G473" s="368" t="str">
        <f>[2]!tblÉvénements[[#This Row],[Lieu]]</f>
        <v>Porte de versailles</v>
      </c>
      <c r="H473" s="368">
        <f>[2]!tblÉvénements[[#This Row],[Nombre de de participants]]</f>
        <v>0</v>
      </c>
      <c r="I473" s="368">
        <f>[2]!tblÉvénements[[#This Row],[Type]]</f>
        <v>0</v>
      </c>
      <c r="J473" s="368">
        <f>[2]!tblÉvénements[[#This Row],[Présence ]]</f>
        <v>0</v>
      </c>
      <c r="K473" s="369">
        <f>[2]!tblÉvénements[[#This Row],[Date de début]]</f>
        <v>44867</v>
      </c>
      <c r="L473" s="369" t="str">
        <f>IF(ISBLANK(Tableau3[[#This Row],[Date début ]]),"",UPPER(TEXT(Tableau3[[#This Row],[Date début ]],"mmm")))</f>
        <v>NOV</v>
      </c>
      <c r="M473" s="369" t="str">
        <f>IF(ISBLANK(Tableau3[[#This Row],[Date début ]]),"",UPPER(TEXT(Tableau3[[#This Row],[Date début ]],"AAAA")))</f>
        <v>2022</v>
      </c>
      <c r="N473" s="369">
        <f>[2]!tblÉvénements[[#This Row],[Date de fin]]</f>
        <v>44871</v>
      </c>
      <c r="O473" s="369" t="str">
        <f>IF(ISBLANK(Tableau3[[#This Row],[Date de fin]]),"",UPPER(TEXT(Tableau3[[#This Row],[Date de fin]],"mmm")))</f>
        <v>NOV</v>
      </c>
      <c r="P473" s="369" t="str">
        <f>IF(ISBLANK(Tableau3[[#This Row],[Date de fin]]),"",UPPER(TEXT(Tableau3[[#This Row],[Date de fin]],"AAAA")))</f>
        <v>2022</v>
      </c>
      <c r="Q473" s="65">
        <f>[2]!tblÉvénements[[#This Row],[Nbr jours]]</f>
        <v>4</v>
      </c>
      <c r="S473" s="49" t="str">
        <f>[2]!tblÉvénements[[#This Row],[Secteur]]</f>
        <v>Jeux vidéos</v>
      </c>
      <c r="T473" s="49" t="str">
        <f>[2]!tblÉvénements[[#This Row],[Commentaires]]</f>
        <v>Pas partenarire</v>
      </c>
    </row>
    <row r="474" spans="2:20" ht="14.5" x14ac:dyDescent="0.3">
      <c r="B474" s="42">
        <f>'2. Termes '!H616</f>
        <v>0</v>
      </c>
      <c r="C474" s="382" t="str">
        <f>[2]!tblÉvénements[[#This Row],[Service]]</f>
        <v>Branches</v>
      </c>
      <c r="D474" s="368" t="str">
        <f>[2]!tblÉvénements[[#This Row],[Nom événement]]</f>
        <v>Rencontres cinématographique du Touquet - ARP</v>
      </c>
      <c r="E474" s="368">
        <f>[2]!tblÉvénements[[#This Row],[Nom association/Sigle]]</f>
        <v>0</v>
      </c>
      <c r="F474" s="368" t="str">
        <f>[2]!tblÉvénements[[#This Row],[Ville]]</f>
        <v>Touquet</v>
      </c>
      <c r="G474" s="368" t="str">
        <f>[2]!tblÉvénements[[#This Row],[Lieu]]</f>
        <v>Touquet</v>
      </c>
      <c r="H474" s="368">
        <f>[2]!tblÉvénements[[#This Row],[Nombre de de participants]]</f>
        <v>0</v>
      </c>
      <c r="I474" s="368">
        <f>[2]!tblÉvénements[[#This Row],[Type]]</f>
        <v>0</v>
      </c>
      <c r="J474" s="368" t="str">
        <f>[2]!tblÉvénements[[#This Row],[Présence ]]</f>
        <v>GR + CR</v>
      </c>
      <c r="K474" s="369">
        <f>[2]!tblÉvénements[[#This Row],[Date de début]]</f>
        <v>44867</v>
      </c>
      <c r="L474" s="369" t="str">
        <f>IF(ISBLANK(Tableau3[[#This Row],[Date début ]]),"",UPPER(TEXT(Tableau3[[#This Row],[Date début ]],"mmm")))</f>
        <v>NOV</v>
      </c>
      <c r="M474" s="369" t="str">
        <f>IF(ISBLANK(Tableau3[[#This Row],[Date début ]]),"",UPPER(TEXT(Tableau3[[#This Row],[Date début ]],"AAAA")))</f>
        <v>2022</v>
      </c>
      <c r="N474" s="369">
        <f>[2]!tblÉvénements[[#This Row],[Date de fin]]</f>
        <v>44869</v>
      </c>
      <c r="O474" s="369" t="str">
        <f>IF(ISBLANK(Tableau3[[#This Row],[Date de fin]]),"",UPPER(TEXT(Tableau3[[#This Row],[Date de fin]],"mmm")))</f>
        <v>NOV</v>
      </c>
      <c r="P474" s="369" t="str">
        <f>IF(ISBLANK(Tableau3[[#This Row],[Date de fin]]),"",UPPER(TEXT(Tableau3[[#This Row],[Date de fin]],"AAAA")))</f>
        <v>2022</v>
      </c>
      <c r="Q474" s="65">
        <f>[2]!tblÉvénements[[#This Row],[Nbr jours]]</f>
        <v>2</v>
      </c>
      <c r="S474" s="49" t="str">
        <f>[2]!tblÉvénements[[#This Row],[Secteur]]</f>
        <v>Audiovisuel</v>
      </c>
      <c r="T474" s="49" t="str">
        <f>[2]!tblÉvénements[[#This Row],[Commentaires]]</f>
        <v>Visibilité et invitations</v>
      </c>
    </row>
    <row r="475" spans="2:20" ht="43.5" x14ac:dyDescent="0.3">
      <c r="B475" s="42">
        <f>'2. Termes '!H617</f>
        <v>0</v>
      </c>
      <c r="C475" s="382" t="str">
        <f>[2]!tblÉvénements[[#This Row],[Service]]</f>
        <v>Branches</v>
      </c>
      <c r="D475" s="368" t="str">
        <f>[2]!tblÉvénements[[#This Row],[Nom événement]]</f>
        <v xml:space="preserve"> États Généraux  de la CNRA </v>
      </c>
      <c r="E475" s="368">
        <f>[2]!tblÉvénements[[#This Row],[Nom association/Sigle]]</f>
        <v>0</v>
      </c>
      <c r="F475" s="368" t="str">
        <f>[2]!tblÉvénements[[#This Row],[Ville]]</f>
        <v>Nancy</v>
      </c>
      <c r="G475" s="368" t="str">
        <f>[2]!tblÉvénements[[#This Row],[Lieu]]</f>
        <v>Conseil Départemental de Meurthe et Moselle </v>
      </c>
      <c r="H475" s="368">
        <f>[2]!tblÉvénements[[#This Row],[Nombre de de participants]]</f>
        <v>0</v>
      </c>
      <c r="I475" s="368">
        <f>[2]!tblÉvénements[[#This Row],[Type]]</f>
        <v>0</v>
      </c>
      <c r="J475" s="368" t="str">
        <f>[2]!tblÉvénements[[#This Row],[Présence ]]</f>
        <v xml:space="preserve">Cécile Prévost </v>
      </c>
      <c r="K475" s="369">
        <f>[2]!tblÉvénements[[#This Row],[Date de début]]</f>
        <v>44861</v>
      </c>
      <c r="L475" s="369" t="str">
        <f>IF(ISBLANK(Tableau3[[#This Row],[Date début ]]),"",UPPER(TEXT(Tableau3[[#This Row],[Date début ]],"mmm")))</f>
        <v>OCT</v>
      </c>
      <c r="M475" s="369" t="str">
        <f>IF(ISBLANK(Tableau3[[#This Row],[Date début ]]),"",UPPER(TEXT(Tableau3[[#This Row],[Date début ]],"AAAA")))</f>
        <v>2022</v>
      </c>
      <c r="N475" s="369">
        <f>[2]!tblÉvénements[[#This Row],[Date de fin]]</f>
        <v>44863</v>
      </c>
      <c r="O475" s="369" t="str">
        <f>IF(ISBLANK(Tableau3[[#This Row],[Date de fin]]),"",UPPER(TEXT(Tableau3[[#This Row],[Date de fin]],"mmm")))</f>
        <v>OCT</v>
      </c>
      <c r="P475" s="369" t="str">
        <f>IF(ISBLANK(Tableau3[[#This Row],[Date de fin]]),"",UPPER(TEXT(Tableau3[[#This Row],[Date de fin]],"AAAA")))</f>
        <v>2022</v>
      </c>
      <c r="Q475" s="65">
        <f>[2]!tblÉvénements[[#This Row],[Nbr jours]]</f>
        <v>2</v>
      </c>
      <c r="S475" s="49" t="str">
        <f>[2]!tblÉvénements[[#This Row],[Secteur]]</f>
        <v>Audiovisuel</v>
      </c>
      <c r="T475" s="49" t="str">
        <f>[2]!tblÉvénements[[#This Row],[Commentaires]]</f>
        <v>Visibilité, stand et prises de parole ?</v>
      </c>
    </row>
    <row r="476" spans="2:20" ht="14.5" x14ac:dyDescent="0.3">
      <c r="B476" s="42">
        <f>'2. Termes '!H618</f>
        <v>0</v>
      </c>
      <c r="C476" s="382">
        <f>[2]!tblÉvénements[[#This Row],[Service]]</f>
        <v>0</v>
      </c>
      <c r="D476" s="368" t="str">
        <f>[2]!tblÉvénements[[#This Row],[Nom événement]]</f>
        <v xml:space="preserve">Podcast Festival de Paris </v>
      </c>
      <c r="E476" s="368">
        <f>[2]!tblÉvénements[[#This Row],[Nom association/Sigle]]</f>
        <v>0</v>
      </c>
      <c r="F476" s="368" t="str">
        <f>[2]!tblÉvénements[[#This Row],[Ville]]</f>
        <v>Paris</v>
      </c>
      <c r="G476" s="368">
        <f>[2]!tblÉvénements[[#This Row],[Lieu]]</f>
        <v>0</v>
      </c>
      <c r="H476" s="368">
        <f>[2]!tblÉvénements[[#This Row],[Nombre de de participants]]</f>
        <v>0</v>
      </c>
      <c r="I476" s="368">
        <f>[2]!tblÉvénements[[#This Row],[Type]]</f>
        <v>0</v>
      </c>
      <c r="J476" s="368">
        <f>[2]!tblÉvénements[[#This Row],[Présence ]]</f>
        <v>0</v>
      </c>
      <c r="K476" s="369">
        <f>[2]!tblÉvénements[[#This Row],[Date de début]]</f>
        <v>44854</v>
      </c>
      <c r="L476" s="369" t="str">
        <f>IF(ISBLANK(Tableau3[[#This Row],[Date début ]]),"",UPPER(TEXT(Tableau3[[#This Row],[Date début ]],"mmm")))</f>
        <v>OCT</v>
      </c>
      <c r="M476" s="369" t="str">
        <f>IF(ISBLANK(Tableau3[[#This Row],[Date début ]]),"",UPPER(TEXT(Tableau3[[#This Row],[Date début ]],"AAAA")))</f>
        <v>2022</v>
      </c>
      <c r="N476" s="369">
        <f>[2]!tblÉvénements[[#This Row],[Date de fin]]</f>
        <v>44857</v>
      </c>
      <c r="O476" s="369" t="str">
        <f>IF(ISBLANK(Tableau3[[#This Row],[Date de fin]]),"",UPPER(TEXT(Tableau3[[#This Row],[Date de fin]],"mmm")))</f>
        <v>OCT</v>
      </c>
      <c r="P476" s="369" t="str">
        <f>IF(ISBLANK(Tableau3[[#This Row],[Date de fin]]),"",UPPER(TEXT(Tableau3[[#This Row],[Date de fin]],"AAAA")))</f>
        <v>2022</v>
      </c>
      <c r="Q476" s="65">
        <f>[2]!tblÉvénements[[#This Row],[Nbr jours]]</f>
        <v>3</v>
      </c>
      <c r="S476" s="49" t="str">
        <f>[2]!tblÉvénements[[#This Row],[Secteur]]</f>
        <v>Autre</v>
      </c>
      <c r="T476" s="49" t="str">
        <f>[2]!tblÉvénements[[#This Row],[Commentaires]]</f>
        <v>Pas partenarire</v>
      </c>
    </row>
    <row r="477" spans="2:20" ht="29" x14ac:dyDescent="0.3">
      <c r="B477" s="42">
        <f>'2. Termes '!H619</f>
        <v>0</v>
      </c>
      <c r="C477" s="382" t="str">
        <f>[2]!tblÉvénements[[#This Row],[Service]]</f>
        <v>Branches</v>
      </c>
      <c r="D477" s="368" t="str">
        <f>[2]!tblÉvénements[[#This Row],[Nom événement]]</f>
        <v xml:space="preserve"> Congrès CGT des bouches du Rhönes</v>
      </c>
      <c r="E477" s="368">
        <f>[2]!tblÉvénements[[#This Row],[Nom association/Sigle]]</f>
        <v>0</v>
      </c>
      <c r="F477" s="368" t="str">
        <f>[2]!tblÉvénements[[#This Row],[Ville]]</f>
        <v>Martigues</v>
      </c>
      <c r="G477" s="368">
        <f>[2]!tblÉvénements[[#This Row],[Lieu]]</f>
        <v>0</v>
      </c>
      <c r="H477" s="368">
        <f>[2]!tblÉvénements[[#This Row],[Nombre de de participants]]</f>
        <v>0</v>
      </c>
      <c r="I477" s="368">
        <f>[2]!tblÉvénements[[#This Row],[Type]]</f>
        <v>0</v>
      </c>
      <c r="J477" s="368" t="str">
        <f>[2]!tblÉvénements[[#This Row],[Présence ]]</f>
        <v>on y va pas (branches)</v>
      </c>
      <c r="K477" s="369">
        <f>[2]!tblÉvénements[[#This Row],[Date de début]]</f>
        <v>44852</v>
      </c>
      <c r="L477" s="369" t="str">
        <f>IF(ISBLANK(Tableau3[[#This Row],[Date début ]]),"",UPPER(TEXT(Tableau3[[#This Row],[Date début ]],"mmm")))</f>
        <v>OCT</v>
      </c>
      <c r="M477" s="369" t="str">
        <f>IF(ISBLANK(Tableau3[[#This Row],[Date début ]]),"",UPPER(TEXT(Tableau3[[#This Row],[Date début ]],"AAAA")))</f>
        <v>2022</v>
      </c>
      <c r="N477" s="369">
        <f>[2]!tblÉvénements[[#This Row],[Date de fin]]</f>
        <v>44854</v>
      </c>
      <c r="O477" s="369" t="str">
        <f>IF(ISBLANK(Tableau3[[#This Row],[Date de fin]]),"",UPPER(TEXT(Tableau3[[#This Row],[Date de fin]],"mmm")))</f>
        <v>OCT</v>
      </c>
      <c r="P477" s="369" t="str">
        <f>IF(ISBLANK(Tableau3[[#This Row],[Date de fin]]),"",UPPER(TEXT(Tableau3[[#This Row],[Date de fin]],"AAAA")))</f>
        <v>2022</v>
      </c>
      <c r="Q477" s="65">
        <f>[2]!tblÉvénements[[#This Row],[Nbr jours]]</f>
        <v>2</v>
      </c>
      <c r="S477" s="49" t="str">
        <f>[2]!tblÉvénements[[#This Row],[Secteur]]</f>
        <v>Syndicat</v>
      </c>
      <c r="T477" s="49">
        <f>[2]!tblÉvénements[[#This Row],[Commentaires]]</f>
        <v>0</v>
      </c>
    </row>
    <row r="478" spans="2:20" ht="14.5" x14ac:dyDescent="0.3">
      <c r="B478" s="42">
        <f>'2. Termes '!H620</f>
        <v>0</v>
      </c>
      <c r="C478" s="382" t="str">
        <f>[2]!tblÉvénements[[#This Row],[Service]]</f>
        <v>Branches</v>
      </c>
      <c r="D478" s="368" t="str">
        <f>[2]!tblÉvénements[[#This Row],[Nom événement]]</f>
        <v>Congrès SNAP (artistes plasticiens)</v>
      </c>
      <c r="E478" s="368">
        <f>[2]!tblÉvénements[[#This Row],[Nom association/Sigle]]</f>
        <v>0</v>
      </c>
      <c r="F478" s="368" t="str">
        <f>[2]!tblÉvénements[[#This Row],[Ville]]</f>
        <v>Paris</v>
      </c>
      <c r="G478" s="368">
        <f>[2]!tblÉvénements[[#This Row],[Lieu]]</f>
        <v>0</v>
      </c>
      <c r="H478" s="368">
        <f>[2]!tblÉvénements[[#This Row],[Nombre de de participants]]</f>
        <v>0</v>
      </c>
      <c r="I478" s="368">
        <f>[2]!tblÉvénements[[#This Row],[Type]]</f>
        <v>0</v>
      </c>
      <c r="J478" s="368" t="str">
        <f>[2]!tblÉvénements[[#This Row],[Présence ]]</f>
        <v>audrey</v>
      </c>
      <c r="K478" s="369">
        <f>[2]!tblÉvénements[[#This Row],[Date de début]]</f>
        <v>44848</v>
      </c>
      <c r="L478" s="369" t="str">
        <f>IF(ISBLANK(Tableau3[[#This Row],[Date début ]]),"",UPPER(TEXT(Tableau3[[#This Row],[Date début ]],"mmm")))</f>
        <v>OCT</v>
      </c>
      <c r="M478" s="369" t="str">
        <f>IF(ISBLANK(Tableau3[[#This Row],[Date début ]]),"",UPPER(TEXT(Tableau3[[#This Row],[Date début ]],"AAAA")))</f>
        <v>2022</v>
      </c>
      <c r="N478" s="369">
        <f>[2]!tblÉvénements[[#This Row],[Date de fin]]</f>
        <v>44850</v>
      </c>
      <c r="O478" s="369" t="str">
        <f>IF(ISBLANK(Tableau3[[#This Row],[Date de fin]]),"",UPPER(TEXT(Tableau3[[#This Row],[Date de fin]],"mmm")))</f>
        <v>OCT</v>
      </c>
      <c r="P478" s="369" t="str">
        <f>IF(ISBLANK(Tableau3[[#This Row],[Date de fin]]),"",UPPER(TEXT(Tableau3[[#This Row],[Date de fin]],"AAAA")))</f>
        <v>2022</v>
      </c>
      <c r="Q478" s="65">
        <f>[2]!tblÉvénements[[#This Row],[Nbr jours]]</f>
        <v>2</v>
      </c>
      <c r="S478" s="49" t="str">
        <f>[2]!tblÉvénements[[#This Row],[Secteur]]</f>
        <v>Syndicat</v>
      </c>
      <c r="T478" s="49">
        <f>[2]!tblÉvénements[[#This Row],[Commentaires]]</f>
        <v>0</v>
      </c>
    </row>
    <row r="479" spans="2:20" ht="14.5" x14ac:dyDescent="0.3">
      <c r="B479" s="42">
        <f>'2. Termes '!H621</f>
        <v>0</v>
      </c>
      <c r="C479" s="382" t="str">
        <f>[2]!tblÉvénements[[#This Row],[Service]]</f>
        <v>Branches</v>
      </c>
      <c r="D479" s="368" t="str">
        <f>[2]!tblÉvénements[[#This Row],[Nom événement]]</f>
        <v>Congrés annuel SNJ (104e)</v>
      </c>
      <c r="E479" s="368">
        <f>[2]!tblÉvénements[[#This Row],[Nom association/Sigle]]</f>
        <v>0</v>
      </c>
      <c r="F479" s="368" t="str">
        <f>[2]!tblÉvénements[[#This Row],[Ville]]</f>
        <v>Lyon</v>
      </c>
      <c r="G479" s="368">
        <f>[2]!tblÉvénements[[#This Row],[Lieu]]</f>
        <v>0</v>
      </c>
      <c r="H479" s="368">
        <f>[2]!tblÉvénements[[#This Row],[Nombre de de participants]]</f>
        <v>0</v>
      </c>
      <c r="I479" s="368">
        <f>[2]!tblÉvénements[[#This Row],[Type]]</f>
        <v>0</v>
      </c>
      <c r="J479" s="368" t="str">
        <f>[2]!tblÉvénements[[#This Row],[Présence ]]</f>
        <v xml:space="preserve">Mariane Chollet </v>
      </c>
      <c r="K479" s="369">
        <f>[2]!tblÉvénements[[#This Row],[Date de début]]</f>
        <v>44846</v>
      </c>
      <c r="L479" s="369" t="str">
        <f>IF(ISBLANK(Tableau3[[#This Row],[Date début ]]),"",UPPER(TEXT(Tableau3[[#This Row],[Date début ]],"mmm")))</f>
        <v>OCT</v>
      </c>
      <c r="M479" s="369" t="str">
        <f>IF(ISBLANK(Tableau3[[#This Row],[Date début ]]),"",UPPER(TEXT(Tableau3[[#This Row],[Date début ]],"AAAA")))</f>
        <v>2022</v>
      </c>
      <c r="N479" s="369">
        <f>[2]!tblÉvénements[[#This Row],[Date de fin]]</f>
        <v>44848</v>
      </c>
      <c r="O479" s="369" t="str">
        <f>IF(ISBLANK(Tableau3[[#This Row],[Date de fin]]),"",UPPER(TEXT(Tableau3[[#This Row],[Date de fin]],"mmm")))</f>
        <v>OCT</v>
      </c>
      <c r="P479" s="369" t="str">
        <f>IF(ISBLANK(Tableau3[[#This Row],[Date de fin]]),"",UPPER(TEXT(Tableau3[[#This Row],[Date de fin]],"AAAA")))</f>
        <v>2022</v>
      </c>
      <c r="Q479" s="65">
        <f>[2]!tblÉvénements[[#This Row],[Nbr jours]]</f>
        <v>2</v>
      </c>
      <c r="S479" s="49" t="str">
        <f>[2]!tblÉvénements[[#This Row],[Secteur]]</f>
        <v>Presse</v>
      </c>
      <c r="T479" s="49" t="str">
        <f>[2]!tblÉvénements[[#This Row],[Commentaires]]</f>
        <v>Visibilité, stand et prises de parole</v>
      </c>
    </row>
    <row r="480" spans="2:20" ht="43.5" x14ac:dyDescent="0.3">
      <c r="B480" s="42">
        <f>'2. Termes '!H622</f>
        <v>0</v>
      </c>
      <c r="C480" s="382" t="str">
        <f>[2]!tblÉvénements[[#This Row],[Service]]</f>
        <v>Branches</v>
      </c>
      <c r="D480" s="368" t="str">
        <f>[2]!tblÉvénements[[#This Row],[Nom événement]]</f>
        <v>MaMA</v>
      </c>
      <c r="E480" s="368">
        <f>[2]!tblÉvénements[[#This Row],[Nom association/Sigle]]</f>
        <v>0</v>
      </c>
      <c r="F480" s="368" t="str">
        <f>[2]!tblÉvénements[[#This Row],[Ville]]</f>
        <v>Paris</v>
      </c>
      <c r="G480" s="368" t="str">
        <f>[2]!tblÉvénements[[#This Row],[Lieu]]</f>
        <v>Pigalle</v>
      </c>
      <c r="H480" s="368">
        <f>[2]!tblÉvénements[[#This Row],[Nombre de de participants]]</f>
        <v>0</v>
      </c>
      <c r="I480" s="368">
        <f>[2]!tblÉvénements[[#This Row],[Type]]</f>
        <v>0</v>
      </c>
      <c r="J480" s="368" t="str">
        <f>[2]!tblÉvénements[[#This Row],[Présence ]]</f>
        <v>Com + Fond de Pro + Audrey (accred 1 jour)</v>
      </c>
      <c r="K480" s="369">
        <f>[2]!tblÉvénements[[#This Row],[Date de début]]</f>
        <v>44846</v>
      </c>
      <c r="L480" s="369" t="str">
        <f>IF(ISBLANK(Tableau3[[#This Row],[Date début ]]),"",UPPER(TEXT(Tableau3[[#This Row],[Date début ]],"mmm")))</f>
        <v>OCT</v>
      </c>
      <c r="M480" s="369" t="str">
        <f>IF(ISBLANK(Tableau3[[#This Row],[Date début ]]),"",UPPER(TEXT(Tableau3[[#This Row],[Date début ]],"AAAA")))</f>
        <v>2022</v>
      </c>
      <c r="N480" s="369">
        <f>[2]!tblÉvénements[[#This Row],[Date de fin]]</f>
        <v>44848</v>
      </c>
      <c r="O480" s="369" t="str">
        <f>IF(ISBLANK(Tableau3[[#This Row],[Date de fin]]),"",UPPER(TEXT(Tableau3[[#This Row],[Date de fin]],"mmm")))</f>
        <v>OCT</v>
      </c>
      <c r="P480" s="369" t="str">
        <f>IF(ISBLANK(Tableau3[[#This Row],[Date de fin]]),"",UPPER(TEXT(Tableau3[[#This Row],[Date de fin]],"AAAA")))</f>
        <v>2022</v>
      </c>
      <c r="Q480" s="65">
        <f>[2]!tblÉvénements[[#This Row],[Nbr jours]]</f>
        <v>2</v>
      </c>
      <c r="S480" s="49" t="str">
        <f>[2]!tblÉvénements[[#This Row],[Secteur]]</f>
        <v>Musique</v>
      </c>
      <c r="T480" s="49" t="str">
        <f>[2]!tblÉvénements[[#This Row],[Commentaires]]</f>
        <v>Visibilité, stand et prises de parole</v>
      </c>
    </row>
    <row r="481" spans="2:20" ht="14.5" x14ac:dyDescent="0.3">
      <c r="B481" s="42">
        <f>'2. Termes '!H623</f>
        <v>0</v>
      </c>
      <c r="C481" s="382" t="str">
        <f>[2]!tblÉvénements[[#This Row],[Service]]</f>
        <v>Branches</v>
      </c>
      <c r="D481" s="368" t="str">
        <f>[2]!tblÉvénements[[#This Row],[Nom événement]]</f>
        <v>Congrès fédéral CGT spectacle</v>
      </c>
      <c r="E481" s="368">
        <f>[2]!tblÉvénements[[#This Row],[Nom association/Sigle]]</f>
        <v>0</v>
      </c>
      <c r="F481" s="368" t="str">
        <f>[2]!tblÉvénements[[#This Row],[Ville]]</f>
        <v>Kerjouanno</v>
      </c>
      <c r="G481" s="368">
        <f>[2]!tblÉvénements[[#This Row],[Lieu]]</f>
        <v>0</v>
      </c>
      <c r="H481" s="368">
        <f>[2]!tblÉvénements[[#This Row],[Nombre de de participants]]</f>
        <v>0</v>
      </c>
      <c r="I481" s="368">
        <f>[2]!tblÉvénements[[#This Row],[Type]]</f>
        <v>0</v>
      </c>
      <c r="J481" s="368" t="str">
        <f>[2]!tblÉvénements[[#This Row],[Présence ]]</f>
        <v xml:space="preserve">Cécile </v>
      </c>
      <c r="K481" s="369">
        <f>[2]!tblÉvénements[[#This Row],[Date de début]]</f>
        <v>44843</v>
      </c>
      <c r="L481" s="369" t="str">
        <f>IF(ISBLANK(Tableau3[[#This Row],[Date début ]]),"",UPPER(TEXT(Tableau3[[#This Row],[Date début ]],"mmm")))</f>
        <v>OCT</v>
      </c>
      <c r="M481" s="369" t="str">
        <f>IF(ISBLANK(Tableau3[[#This Row],[Date début ]]),"",UPPER(TEXT(Tableau3[[#This Row],[Date début ]],"AAAA")))</f>
        <v>2022</v>
      </c>
      <c r="N481" s="369">
        <f>[2]!tblÉvénements[[#This Row],[Date de fin]]</f>
        <v>44847</v>
      </c>
      <c r="O481" s="369" t="str">
        <f>IF(ISBLANK(Tableau3[[#This Row],[Date de fin]]),"",UPPER(TEXT(Tableau3[[#This Row],[Date de fin]],"mmm")))</f>
        <v>OCT</v>
      </c>
      <c r="P481" s="369" t="str">
        <f>IF(ISBLANK(Tableau3[[#This Row],[Date de fin]]),"",UPPER(TEXT(Tableau3[[#This Row],[Date de fin]],"AAAA")))</f>
        <v>2022</v>
      </c>
      <c r="Q481" s="65">
        <f>[2]!tblÉvénements[[#This Row],[Nbr jours]]</f>
        <v>4</v>
      </c>
      <c r="S481" s="49" t="str">
        <f>[2]!tblÉvénements[[#This Row],[Secteur]]</f>
        <v>Syndicat</v>
      </c>
      <c r="T481" s="49">
        <f>[2]!tblÉvénements[[#This Row],[Commentaires]]</f>
        <v>0</v>
      </c>
    </row>
    <row r="482" spans="2:20" ht="29" x14ac:dyDescent="0.3">
      <c r="B482" s="42">
        <f>'2. Termes '!H624</f>
        <v>0</v>
      </c>
      <c r="C482" s="382" t="str">
        <f>[2]!tblÉvénements[[#This Row],[Service]]</f>
        <v>Branches</v>
      </c>
      <c r="D482" s="368" t="str">
        <f>[2]!tblÉvénements[[#This Row],[Nom événement]]</f>
        <v>Remise prix de la Fondation</v>
      </c>
      <c r="E482" s="368">
        <f>[2]!tblÉvénements[[#This Row],[Nom association/Sigle]]</f>
        <v>0</v>
      </c>
      <c r="F482" s="368" t="str">
        <f>[2]!tblÉvénements[[#This Row],[Ville]]</f>
        <v>Paris</v>
      </c>
      <c r="G482" s="368" t="str">
        <f>[2]!tblÉvénements[[#This Row],[Lieu]]</f>
        <v xml:space="preserve">Fondation Cino del Luca </v>
      </c>
      <c r="H482" s="368">
        <f>[2]!tblÉvénements[[#This Row],[Nombre de de participants]]</f>
        <v>0</v>
      </c>
      <c r="I482" s="368">
        <f>[2]!tblÉvénements[[#This Row],[Type]]</f>
        <v>0</v>
      </c>
      <c r="J482" s="368" t="str">
        <f>[2]!tblÉvénements[[#This Row],[Présence ]]</f>
        <v>Prise de parole - tous branches</v>
      </c>
      <c r="K482" s="369">
        <f>[2]!tblÉvénements[[#This Row],[Date de début]]</f>
        <v>44840</v>
      </c>
      <c r="L482" s="369" t="str">
        <f>IF(ISBLANK(Tableau3[[#This Row],[Date début ]]),"",UPPER(TEXT(Tableau3[[#This Row],[Date début ]],"mmm")))</f>
        <v>OCT</v>
      </c>
      <c r="M482" s="369" t="str">
        <f>IF(ISBLANK(Tableau3[[#This Row],[Date début ]]),"",UPPER(TEXT(Tableau3[[#This Row],[Date début ]],"AAAA")))</f>
        <v>2022</v>
      </c>
      <c r="N482" s="369">
        <f>[2]!tblÉvénements[[#This Row],[Date de fin]]</f>
        <v>44840</v>
      </c>
      <c r="O482" s="369" t="str">
        <f>IF(ISBLANK(Tableau3[[#This Row],[Date de fin]]),"",UPPER(TEXT(Tableau3[[#This Row],[Date de fin]],"mmm")))</f>
        <v>OCT</v>
      </c>
      <c r="P482" s="369" t="str">
        <f>IF(ISBLANK(Tableau3[[#This Row],[Date de fin]]),"",UPPER(TEXT(Tableau3[[#This Row],[Date de fin]],"AAAA")))</f>
        <v>2022</v>
      </c>
      <c r="Q482" s="65">
        <f>[2]!tblÉvénements[[#This Row],[Nbr jours]]</f>
        <v>0</v>
      </c>
      <c r="S482" s="49" t="str">
        <f>[2]!tblÉvénements[[#This Row],[Secteur]]</f>
        <v>Numérique</v>
      </c>
      <c r="T482" s="49" t="str">
        <f>[2]!tblÉvénements[[#This Row],[Commentaires]]</f>
        <v>Evenement Audiens</v>
      </c>
    </row>
    <row r="483" spans="2:20" ht="14.5" x14ac:dyDescent="0.3">
      <c r="B483" s="42">
        <f>'2. Termes '!H625</f>
        <v>0</v>
      </c>
      <c r="C483" s="382">
        <f>[2]!tblÉvénements[[#This Row],[Service]]</f>
        <v>0</v>
      </c>
      <c r="D483" s="368" t="str">
        <f>[2]!tblÉvénements[[#This Row],[Nom événement]]</f>
        <v>Festival Atmosphère</v>
      </c>
      <c r="E483" s="368">
        <f>[2]!tblÉvénements[[#This Row],[Nom association/Sigle]]</f>
        <v>0</v>
      </c>
      <c r="F483" s="368" t="str">
        <f>[2]!tblÉvénements[[#This Row],[Ville]]</f>
        <v>Courbeuvoie</v>
      </c>
      <c r="G483" s="368">
        <f>[2]!tblÉvénements[[#This Row],[Lieu]]</f>
        <v>0</v>
      </c>
      <c r="H483" s="368">
        <f>[2]!tblÉvénements[[#This Row],[Nombre de de participants]]</f>
        <v>0</v>
      </c>
      <c r="I483" s="368">
        <f>[2]!tblÉvénements[[#This Row],[Type]]</f>
        <v>0</v>
      </c>
      <c r="J483" s="368" t="str">
        <f>[2]!tblÉvénements[[#This Row],[Présence ]]</f>
        <v>Pascal Parsat</v>
      </c>
      <c r="K483" s="369">
        <f>[2]!tblÉvénements[[#This Row],[Date de début]]</f>
        <v>44839</v>
      </c>
      <c r="L483" s="369" t="str">
        <f>IF(ISBLANK(Tableau3[[#This Row],[Date début ]]),"",UPPER(TEXT(Tableau3[[#This Row],[Date début ]],"mmm")))</f>
        <v>OCT</v>
      </c>
      <c r="M483" s="369" t="str">
        <f>IF(ISBLANK(Tableau3[[#This Row],[Date début ]]),"",UPPER(TEXT(Tableau3[[#This Row],[Date début ]],"AAAA")))</f>
        <v>2022</v>
      </c>
      <c r="N483" s="369">
        <f>[2]!tblÉvénements[[#This Row],[Date de fin]]</f>
        <v>44843</v>
      </c>
      <c r="O483" s="369" t="str">
        <f>IF(ISBLANK(Tableau3[[#This Row],[Date de fin]]),"",UPPER(TEXT(Tableau3[[#This Row],[Date de fin]],"mmm")))</f>
        <v>OCT</v>
      </c>
      <c r="P483" s="369" t="str">
        <f>IF(ISBLANK(Tableau3[[#This Row],[Date de fin]]),"",UPPER(TEXT(Tableau3[[#This Row],[Date de fin]],"AAAA")))</f>
        <v>2022</v>
      </c>
      <c r="Q483" s="65">
        <f>[2]!tblÉvénements[[#This Row],[Nbr jours]]</f>
        <v>4</v>
      </c>
      <c r="S483" s="49" t="str">
        <f>[2]!tblÉvénements[[#This Row],[Secteur]]</f>
        <v>Audiovisuel</v>
      </c>
      <c r="T483" s="49" t="str">
        <f>[2]!tblÉvénements[[#This Row],[Commentaires]]</f>
        <v xml:space="preserve">Visibilité et prise de parole </v>
      </c>
    </row>
    <row r="484" spans="2:20" ht="29" x14ac:dyDescent="0.3">
      <c r="B484" s="42">
        <f>'2. Termes '!H626</f>
        <v>0</v>
      </c>
      <c r="C484" s="382">
        <f>[2]!tblÉvénements[[#This Row],[Service]]</f>
        <v>0</v>
      </c>
      <c r="D484" s="368" t="str">
        <f>[2]!tblÉvénements[[#This Row],[Nom événement]]</f>
        <v>Etats Généraux de la Formation et de l'Emploi des Jeunes Journalistes</v>
      </c>
      <c r="E484" s="368">
        <f>[2]!tblÉvénements[[#This Row],[Nom association/Sigle]]</f>
        <v>0</v>
      </c>
      <c r="F484" s="368" t="str">
        <f>[2]!tblÉvénements[[#This Row],[Ville]]</f>
        <v>Paris</v>
      </c>
      <c r="G484" s="368" t="str">
        <f>[2]!tblÉvénements[[#This Row],[Lieu]]</f>
        <v>MAS</v>
      </c>
      <c r="H484" s="368">
        <f>[2]!tblÉvénements[[#This Row],[Nombre de de participants]]</f>
        <v>0</v>
      </c>
      <c r="I484" s="368">
        <f>[2]!tblÉvénements[[#This Row],[Type]]</f>
        <v>0</v>
      </c>
      <c r="J484" s="368" t="str">
        <f>[2]!tblÉvénements[[#This Row],[Présence ]]</f>
        <v>MC</v>
      </c>
      <c r="K484" s="369">
        <f>[2]!tblÉvénements[[#This Row],[Date de début]]</f>
        <v>44838</v>
      </c>
      <c r="L484" s="369" t="str">
        <f>IF(ISBLANK(Tableau3[[#This Row],[Date début ]]),"",UPPER(TEXT(Tableau3[[#This Row],[Date début ]],"mmm")))</f>
        <v>OCT</v>
      </c>
      <c r="M484" s="369" t="str">
        <f>IF(ISBLANK(Tableau3[[#This Row],[Date début ]]),"",UPPER(TEXT(Tableau3[[#This Row],[Date début ]],"AAAA")))</f>
        <v>2022</v>
      </c>
      <c r="N484" s="369">
        <f>[2]!tblÉvénements[[#This Row],[Date de fin]]</f>
        <v>44838</v>
      </c>
      <c r="O484" s="369" t="str">
        <f>IF(ISBLANK(Tableau3[[#This Row],[Date de fin]]),"",UPPER(TEXT(Tableau3[[#This Row],[Date de fin]],"mmm")))</f>
        <v>OCT</v>
      </c>
      <c r="P484" s="369" t="str">
        <f>IF(ISBLANK(Tableau3[[#This Row],[Date de fin]]),"",UPPER(TEXT(Tableau3[[#This Row],[Date de fin]],"AAAA")))</f>
        <v>2022</v>
      </c>
      <c r="Q484" s="65">
        <f>[2]!tblÉvénements[[#This Row],[Nbr jours]]</f>
        <v>0</v>
      </c>
      <c r="S484" s="49" t="str">
        <f>[2]!tblÉvénements[[#This Row],[Secteur]]</f>
        <v>Presse</v>
      </c>
      <c r="T484" s="49">
        <f>[2]!tblÉvénements[[#This Row],[Commentaires]]</f>
        <v>0</v>
      </c>
    </row>
    <row r="485" spans="2:20" ht="14.5" x14ac:dyDescent="0.3">
      <c r="B485" s="42">
        <f>'2. Termes '!H627</f>
        <v>0</v>
      </c>
      <c r="C485" s="382">
        <f>[2]!tblÉvénements[[#This Row],[Service]]</f>
        <v>0</v>
      </c>
      <c r="D485" s="368" t="str">
        <f>[2]!tblÉvénements[[#This Row],[Nom événement]]</f>
        <v xml:space="preserve">Journée Mondiale du Cœur </v>
      </c>
      <c r="E485" s="368">
        <f>[2]!tblÉvénements[[#This Row],[Nom association/Sigle]]</f>
        <v>0</v>
      </c>
      <c r="F485" s="368" t="str">
        <f>[2]!tblÉvénements[[#This Row],[Ville]]</f>
        <v>Paris</v>
      </c>
      <c r="G485" s="368" t="str">
        <f>[2]!tblÉvénements[[#This Row],[Lieu]]</f>
        <v>Bergère / Radio France</v>
      </c>
      <c r="H485" s="368">
        <f>[2]!tblÉvénements[[#This Row],[Nombre de de participants]]</f>
        <v>0</v>
      </c>
      <c r="I485" s="368">
        <f>[2]!tblÉvénements[[#This Row],[Type]]</f>
        <v>0</v>
      </c>
      <c r="J485" s="368">
        <f>[2]!tblÉvénements[[#This Row],[Présence ]]</f>
        <v>0</v>
      </c>
      <c r="K485" s="369">
        <f>[2]!tblÉvénements[[#This Row],[Date de début]]</f>
        <v>44835</v>
      </c>
      <c r="L485" s="369" t="str">
        <f>IF(ISBLANK(Tableau3[[#This Row],[Date début ]]),"",UPPER(TEXT(Tableau3[[#This Row],[Date début ]],"mmm")))</f>
        <v>OCT</v>
      </c>
      <c r="M485" s="369" t="str">
        <f>IF(ISBLANK(Tableau3[[#This Row],[Date début ]]),"",UPPER(TEXT(Tableau3[[#This Row],[Date début ]],"AAAA")))</f>
        <v>2022</v>
      </c>
      <c r="N485" s="369">
        <f>[2]!tblÉvénements[[#This Row],[Date de fin]]</f>
        <v>44835</v>
      </c>
      <c r="O485" s="369" t="str">
        <f>IF(ISBLANK(Tableau3[[#This Row],[Date de fin]]),"",UPPER(TEXT(Tableau3[[#This Row],[Date de fin]],"mmm")))</f>
        <v>OCT</v>
      </c>
      <c r="P485" s="369" t="str">
        <f>IF(ISBLANK(Tableau3[[#This Row],[Date de fin]]),"",UPPER(TEXT(Tableau3[[#This Row],[Date de fin]],"AAAA")))</f>
        <v>2022</v>
      </c>
      <c r="Q485" s="65">
        <f>[2]!tblÉvénements[[#This Row],[Nbr jours]]</f>
        <v>0</v>
      </c>
      <c r="S485" s="49" t="str">
        <f>[2]!tblÉvénements[[#This Row],[Secteur]]</f>
        <v>Autre</v>
      </c>
      <c r="T485" s="49" t="str">
        <f>[2]!tblÉvénements[[#This Row],[Commentaires]]</f>
        <v xml:space="preserve">Visibilté et prise de parole </v>
      </c>
    </row>
    <row r="486" spans="2:20" ht="29" x14ac:dyDescent="0.3">
      <c r="B486" s="42">
        <f>'2. Termes '!H628</f>
        <v>0</v>
      </c>
      <c r="C486" s="382">
        <f>[2]!tblÉvénements[[#This Row],[Service]]</f>
        <v>0</v>
      </c>
      <c r="D486" s="368" t="str">
        <f>[2]!tblÉvénements[[#This Row],[Nom événement]]</f>
        <v>Remise des Prix Entreprise et Salariés Aidants</v>
      </c>
      <c r="E486" s="368">
        <f>[2]!tblÉvénements[[#This Row],[Nom association/Sigle]]</f>
        <v>0</v>
      </c>
      <c r="F486" s="368" t="str">
        <f>[2]!tblÉvénements[[#This Row],[Ville]]</f>
        <v xml:space="preserve">Paris </v>
      </c>
      <c r="G486" s="368" t="str">
        <f>[2]!tblÉvénements[[#This Row],[Lieu]]</f>
        <v>Salons de l'aéroclub de France</v>
      </c>
      <c r="H486" s="368">
        <f>[2]!tblÉvénements[[#This Row],[Nombre de de participants]]</f>
        <v>0</v>
      </c>
      <c r="I486" s="368">
        <f>[2]!tblÉvénements[[#This Row],[Type]]</f>
        <v>0</v>
      </c>
      <c r="J486" s="368" t="str">
        <f>[2]!tblÉvénements[[#This Row],[Présence ]]</f>
        <v>voir avec Armelle Lafargue</v>
      </c>
      <c r="K486" s="369">
        <f>[2]!tblÉvénements[[#This Row],[Date de début]]</f>
        <v>44830</v>
      </c>
      <c r="L486" s="369" t="str">
        <f>IF(ISBLANK(Tableau3[[#This Row],[Date début ]]),"",UPPER(TEXT(Tableau3[[#This Row],[Date début ]],"mmm")))</f>
        <v>SEPT</v>
      </c>
      <c r="M486" s="369" t="str">
        <f>IF(ISBLANK(Tableau3[[#This Row],[Date début ]]),"",UPPER(TEXT(Tableau3[[#This Row],[Date début ]],"AAAA")))</f>
        <v>2022</v>
      </c>
      <c r="N486" s="369">
        <f>[2]!tblÉvénements[[#This Row],[Date de fin]]</f>
        <v>44830</v>
      </c>
      <c r="O486" s="369" t="str">
        <f>IF(ISBLANK(Tableau3[[#This Row],[Date de fin]]),"",UPPER(TEXT(Tableau3[[#This Row],[Date de fin]],"mmm")))</f>
        <v>SEPT</v>
      </c>
      <c r="P486" s="369" t="str">
        <f>IF(ISBLANK(Tableau3[[#This Row],[Date de fin]]),"",UPPER(TEXT(Tableau3[[#This Row],[Date de fin]],"AAAA")))</f>
        <v>2022</v>
      </c>
      <c r="Q486" s="65">
        <f>[2]!tblÉvénements[[#This Row],[Nbr jours]]</f>
        <v>0</v>
      </c>
      <c r="S486" s="49" t="str">
        <f>[2]!tblÉvénements[[#This Row],[Secteur]]</f>
        <v>Autre</v>
      </c>
      <c r="T486" s="49" t="str">
        <f>[2]!tblÉvénements[[#This Row],[Commentaires]]</f>
        <v>Evénement Audiens</v>
      </c>
    </row>
    <row r="487" spans="2:20" ht="43.5" x14ac:dyDescent="0.3">
      <c r="B487" s="42">
        <f>'2. Termes '!H629</f>
        <v>0</v>
      </c>
      <c r="C487" s="382" t="str">
        <f>[2]!tblÉvénements[[#This Row],[Service]]</f>
        <v>Branches</v>
      </c>
      <c r="D487" s="368" t="str">
        <f>[2]!tblÉvénements[[#This Row],[Nom événement]]</f>
        <v xml:space="preserve">Remise du prix CST </v>
      </c>
      <c r="E487" s="368">
        <f>[2]!tblÉvénements[[#This Row],[Nom association/Sigle]]</f>
        <v>0</v>
      </c>
      <c r="F487" s="368" t="str">
        <f>[2]!tblÉvénements[[#This Row],[Ville]]</f>
        <v>Paris</v>
      </c>
      <c r="G487" s="368" t="str">
        <f>[2]!tblÉvénements[[#This Row],[Lieu]]</f>
        <v>Publicis Cinéma Champs Elysées</v>
      </c>
      <c r="H487" s="368">
        <f>[2]!tblÉvénements[[#This Row],[Nombre de de participants]]</f>
        <v>0</v>
      </c>
      <c r="I487" s="368">
        <f>[2]!tblÉvénements[[#This Row],[Type]]</f>
        <v>0</v>
      </c>
      <c r="J487" s="368" t="str">
        <f>[2]!tblÉvénements[[#This Row],[Présence ]]</f>
        <v>GR remettra un prix - tous branches</v>
      </c>
      <c r="K487" s="369">
        <f>[2]!tblÉvénements[[#This Row],[Date de début]]</f>
        <v>44830</v>
      </c>
      <c r="L487" s="369" t="str">
        <f>IF(ISBLANK(Tableau3[[#This Row],[Date début ]]),"",UPPER(TEXT(Tableau3[[#This Row],[Date début ]],"mmm")))</f>
        <v>SEPT</v>
      </c>
      <c r="M487" s="369" t="str">
        <f>IF(ISBLANK(Tableau3[[#This Row],[Date début ]]),"",UPPER(TEXT(Tableau3[[#This Row],[Date début ]],"AAAA")))</f>
        <v>2022</v>
      </c>
      <c r="N487" s="369">
        <f>[2]!tblÉvénements[[#This Row],[Date de fin]]</f>
        <v>44830</v>
      </c>
      <c r="O487" s="369" t="str">
        <f>IF(ISBLANK(Tableau3[[#This Row],[Date de fin]]),"",UPPER(TEXT(Tableau3[[#This Row],[Date de fin]],"mmm")))</f>
        <v>SEPT</v>
      </c>
      <c r="P487" s="369" t="str">
        <f>IF(ISBLANK(Tableau3[[#This Row],[Date de fin]]),"",UPPER(TEXT(Tableau3[[#This Row],[Date de fin]],"AAAA")))</f>
        <v>2022</v>
      </c>
      <c r="Q487" s="65">
        <f>[2]!tblÉvénements[[#This Row],[Nbr jours]]</f>
        <v>0</v>
      </c>
      <c r="S487" s="49" t="str">
        <f>[2]!tblÉvénements[[#This Row],[Secteur]]</f>
        <v>Audiovisuel</v>
      </c>
      <c r="T487" s="49" t="str">
        <f>[2]!tblÉvénements[[#This Row],[Commentaires]]</f>
        <v xml:space="preserve">Visibilité et prise de parole </v>
      </c>
    </row>
    <row r="488" spans="2:20" ht="43.5" x14ac:dyDescent="0.3">
      <c r="B488" s="42">
        <f>'2. Termes '!H630</f>
        <v>0</v>
      </c>
      <c r="C488" s="382" t="str">
        <f>[2]!tblÉvénements[[#This Row],[Service]]</f>
        <v>Branches</v>
      </c>
      <c r="D488" s="368" t="str">
        <f>[2]!tblÉvénements[[#This Row],[Nom événement]]</f>
        <v>77e Congrès FNCF</v>
      </c>
      <c r="E488" s="368">
        <f>[2]!tblÉvénements[[#This Row],[Nom association/Sigle]]</f>
        <v>0</v>
      </c>
      <c r="F488" s="368" t="str">
        <f>[2]!tblÉvénements[[#This Row],[Ville]]</f>
        <v>Deauville</v>
      </c>
      <c r="G488" s="368" t="str">
        <f>[2]!tblÉvénements[[#This Row],[Lieu]]</f>
        <v>Centre International de Deauville</v>
      </c>
      <c r="H488" s="368">
        <f>[2]!tblÉvénements[[#This Row],[Nombre de de participants]]</f>
        <v>0</v>
      </c>
      <c r="I488" s="368">
        <f>[2]!tblÉvénements[[#This Row],[Type]]</f>
        <v>0</v>
      </c>
      <c r="J488" s="368" t="str">
        <f>[2]!tblÉvénements[[#This Row],[Présence ]]</f>
        <v xml:space="preserve">FO / GR / Cécile Prevost / Corinne Boniface </v>
      </c>
      <c r="K488" s="369">
        <f>[2]!tblÉvénements[[#This Row],[Date de début]]</f>
        <v>44823</v>
      </c>
      <c r="L488" s="369" t="str">
        <f>IF(ISBLANK(Tableau3[[#This Row],[Date début ]]),"",UPPER(TEXT(Tableau3[[#This Row],[Date début ]],"mmm")))</f>
        <v>SEPT</v>
      </c>
      <c r="M488" s="369" t="str">
        <f>IF(ISBLANK(Tableau3[[#This Row],[Date début ]]),"",UPPER(TEXT(Tableau3[[#This Row],[Date début ]],"AAAA")))</f>
        <v>2022</v>
      </c>
      <c r="N488" s="369">
        <f>[2]!tblÉvénements[[#This Row],[Date de fin]]</f>
        <v>44826</v>
      </c>
      <c r="O488" s="369" t="str">
        <f>IF(ISBLANK(Tableau3[[#This Row],[Date de fin]]),"",UPPER(TEXT(Tableau3[[#This Row],[Date de fin]],"mmm")))</f>
        <v>SEPT</v>
      </c>
      <c r="P488" s="369" t="str">
        <f>IF(ISBLANK(Tableau3[[#This Row],[Date de fin]]),"",UPPER(TEXT(Tableau3[[#This Row],[Date de fin]],"AAAA")))</f>
        <v>2022</v>
      </c>
      <c r="Q488" s="65">
        <f>[2]!tblÉvénements[[#This Row],[Nbr jours]]</f>
        <v>3</v>
      </c>
      <c r="S488" s="49" t="str">
        <f>[2]!tblÉvénements[[#This Row],[Secteur]]</f>
        <v>Audiovisuel</v>
      </c>
      <c r="T488" s="49" t="str">
        <f>[2]!tblÉvénements[[#This Row],[Commentaires]]</f>
        <v>Visibilité, stand et prises de parole</v>
      </c>
    </row>
    <row r="489" spans="2:20" ht="29" x14ac:dyDescent="0.3">
      <c r="B489" s="42">
        <f>'2. Termes '!H631</f>
        <v>0</v>
      </c>
      <c r="C489" s="382">
        <f>[2]!tblÉvénements[[#This Row],[Service]]</f>
        <v>0</v>
      </c>
      <c r="D489" s="368" t="str">
        <f>[2]!tblÉvénements[[#This Row],[Nom événement]]</f>
        <v>Challenge Golf</v>
      </c>
      <c r="E489" s="368">
        <f>[2]!tblÉvénements[[#This Row],[Nom association/Sigle]]</f>
        <v>0</v>
      </c>
      <c r="F489" s="368" t="str">
        <f>[2]!tblÉvénements[[#This Row],[Ville]]</f>
        <v>Saint-Cloud</v>
      </c>
      <c r="G489" s="368" t="str">
        <f>[2]!tblÉvénements[[#This Row],[Lieu]]</f>
        <v>Golf de Saint Cloud</v>
      </c>
      <c r="H489" s="368">
        <f>[2]!tblÉvénements[[#This Row],[Nombre de de participants]]</f>
        <v>0</v>
      </c>
      <c r="I489" s="368">
        <f>[2]!tblÉvénements[[#This Row],[Type]]</f>
        <v>0</v>
      </c>
      <c r="J489" s="368" t="str">
        <f>[2]!tblÉvénements[[#This Row],[Présence ]]</f>
        <v xml:space="preserve">FO + directeurs + invités </v>
      </c>
      <c r="K489" s="369">
        <f>[2]!tblÉvénements[[#This Row],[Date de début]]</f>
        <v>44823</v>
      </c>
      <c r="L489" s="369" t="str">
        <f>IF(ISBLANK(Tableau3[[#This Row],[Date début ]]),"",UPPER(TEXT(Tableau3[[#This Row],[Date début ]],"mmm")))</f>
        <v>SEPT</v>
      </c>
      <c r="M489" s="369" t="str">
        <f>IF(ISBLANK(Tableau3[[#This Row],[Date début ]]),"",UPPER(TEXT(Tableau3[[#This Row],[Date début ]],"AAAA")))</f>
        <v>2022</v>
      </c>
      <c r="N489" s="369">
        <f>[2]!tblÉvénements[[#This Row],[Date de fin]]</f>
        <v>44823</v>
      </c>
      <c r="O489" s="369" t="str">
        <f>IF(ISBLANK(Tableau3[[#This Row],[Date de fin]]),"",UPPER(TEXT(Tableau3[[#This Row],[Date de fin]],"mmm")))</f>
        <v>SEPT</v>
      </c>
      <c r="P489" s="369" t="str">
        <f>IF(ISBLANK(Tableau3[[#This Row],[Date de fin]]),"",UPPER(TEXT(Tableau3[[#This Row],[Date de fin]],"AAAA")))</f>
        <v>2022</v>
      </c>
      <c r="Q489" s="65">
        <f>[2]!tblÉvénements[[#This Row],[Nbr jours]]</f>
        <v>0</v>
      </c>
      <c r="S489" s="49" t="str">
        <f>[2]!tblÉvénements[[#This Row],[Secteur]]</f>
        <v>Autre</v>
      </c>
      <c r="T489" s="49" t="str">
        <f>[2]!tblÉvénements[[#This Row],[Commentaires]]</f>
        <v>Evénement Audiens</v>
      </c>
    </row>
    <row r="490" spans="2:20" ht="14.5" x14ac:dyDescent="0.3">
      <c r="B490" s="42">
        <f>'2. Termes '!H632</f>
        <v>0</v>
      </c>
      <c r="C490" s="382" t="str">
        <f>[2]!tblÉvénements[[#This Row],[Service]]</f>
        <v>Communication</v>
      </c>
      <c r="D490" s="368" t="str">
        <f>[2]!tblÉvénements[[#This Row],[Nom événement]]</f>
        <v>Festival et Ateliers de la fiction TV</v>
      </c>
      <c r="E490" s="368">
        <f>[2]!tblÉvénements[[#This Row],[Nom association/Sigle]]</f>
        <v>0</v>
      </c>
      <c r="F490" s="368" t="str">
        <f>[2]!tblÉvénements[[#This Row],[Ville]]</f>
        <v xml:space="preserve">La Rochelle </v>
      </c>
      <c r="G490" s="368">
        <f>[2]!tblÉvénements[[#This Row],[Lieu]]</f>
        <v>0</v>
      </c>
      <c r="H490" s="368">
        <f>[2]!tblÉvénements[[#This Row],[Nombre de de participants]]</f>
        <v>0</v>
      </c>
      <c r="I490" s="368">
        <f>[2]!tblÉvénements[[#This Row],[Type]]</f>
        <v>0</v>
      </c>
      <c r="J490" s="368" t="str">
        <f>[2]!tblÉvénements[[#This Row],[Présence ]]</f>
        <v>CR/ FO / PD</v>
      </c>
      <c r="K490" s="369">
        <f>[2]!tblÉvénements[[#This Row],[Date de début]]</f>
        <v>44818</v>
      </c>
      <c r="L490" s="369" t="str">
        <f>IF(ISBLANK(Tableau3[[#This Row],[Date début ]]),"",UPPER(TEXT(Tableau3[[#This Row],[Date début ]],"mmm")))</f>
        <v>SEPT</v>
      </c>
      <c r="M490" s="369" t="str">
        <f>IF(ISBLANK(Tableau3[[#This Row],[Date début ]]),"",UPPER(TEXT(Tableau3[[#This Row],[Date début ]],"AAAA")))</f>
        <v>2022</v>
      </c>
      <c r="N490" s="369">
        <f>[2]!tblÉvénements[[#This Row],[Date de fin]]</f>
        <v>44822</v>
      </c>
      <c r="O490" s="369" t="str">
        <f>IF(ISBLANK(Tableau3[[#This Row],[Date de fin]]),"",UPPER(TEXT(Tableau3[[#This Row],[Date de fin]],"mmm")))</f>
        <v>SEPT</v>
      </c>
      <c r="P490" s="369" t="str">
        <f>IF(ISBLANK(Tableau3[[#This Row],[Date de fin]]),"",UPPER(TEXT(Tableau3[[#This Row],[Date de fin]],"AAAA")))</f>
        <v>2022</v>
      </c>
      <c r="Q490" s="65">
        <f>[2]!tblÉvénements[[#This Row],[Nbr jours]]</f>
        <v>4</v>
      </c>
      <c r="S490" s="49" t="str">
        <f>[2]!tblÉvénements[[#This Row],[Secteur]]</f>
        <v>Audiovisuel</v>
      </c>
      <c r="T490" s="49" t="str">
        <f>[2]!tblÉvénements[[#This Row],[Commentaires]]</f>
        <v>Visibilité et invitations</v>
      </c>
    </row>
    <row r="491" spans="2:20" ht="14.5" x14ac:dyDescent="0.3">
      <c r="B491" s="42">
        <f>'2. Termes '!H633</f>
        <v>0</v>
      </c>
      <c r="C491" s="382" t="str">
        <f>[2]!tblÉvénements[[#This Row],[Service]]</f>
        <v>Communication</v>
      </c>
      <c r="D491" s="368" t="str">
        <f>[2]!tblÉvénements[[#This Row],[Nom événement]]</f>
        <v>Festival et Ateliers de la fiction TV</v>
      </c>
      <c r="E491" s="368">
        <f>[2]!tblÉvénements[[#This Row],[Nom association/Sigle]]</f>
        <v>0</v>
      </c>
      <c r="F491" s="368" t="str">
        <f>[2]!tblÉvénements[[#This Row],[Ville]]</f>
        <v xml:space="preserve">La Rochelle </v>
      </c>
      <c r="G491" s="368">
        <f>[2]!tblÉvénements[[#This Row],[Lieu]]</f>
        <v>0</v>
      </c>
      <c r="H491" s="368">
        <f>[2]!tblÉvénements[[#This Row],[Nombre de de participants]]</f>
        <v>0</v>
      </c>
      <c r="I491" s="368">
        <f>[2]!tblÉvénements[[#This Row],[Type]]</f>
        <v>0</v>
      </c>
      <c r="J491" s="368" t="str">
        <f>[2]!tblÉvénements[[#This Row],[Présence ]]</f>
        <v>CR/ FO / PD</v>
      </c>
      <c r="K491" s="369">
        <f>[2]!tblÉvénements[[#This Row],[Date de début]]</f>
        <v>44817</v>
      </c>
      <c r="L491" s="369" t="str">
        <f>IF(ISBLANK(Tableau3[[#This Row],[Date début ]]),"",UPPER(TEXT(Tableau3[[#This Row],[Date début ]],"mmm")))</f>
        <v>SEPT</v>
      </c>
      <c r="M491" s="369" t="str">
        <f>IF(ISBLANK(Tableau3[[#This Row],[Date début ]]),"",UPPER(TEXT(Tableau3[[#This Row],[Date début ]],"AAAA")))</f>
        <v>2022</v>
      </c>
      <c r="N491" s="369">
        <f>[2]!tblÉvénements[[#This Row],[Date de fin]]</f>
        <v>44822</v>
      </c>
      <c r="O491" s="369" t="str">
        <f>IF(ISBLANK(Tableau3[[#This Row],[Date de fin]]),"",UPPER(TEXT(Tableau3[[#This Row],[Date de fin]],"mmm")))</f>
        <v>SEPT</v>
      </c>
      <c r="P491" s="369" t="str">
        <f>IF(ISBLANK(Tableau3[[#This Row],[Date de fin]]),"",UPPER(TEXT(Tableau3[[#This Row],[Date de fin]],"AAAA")))</f>
        <v>2022</v>
      </c>
      <c r="Q491" s="65">
        <f>[2]!tblÉvénements[[#This Row],[Nbr jours]]</f>
        <v>5</v>
      </c>
      <c r="S491" s="49" t="str">
        <f>[2]!tblÉvénements[[#This Row],[Secteur]]</f>
        <v>Audiovisuel</v>
      </c>
      <c r="T491" s="49" t="str">
        <f>[2]!tblÉvénements[[#This Row],[Commentaires]]</f>
        <v>Visibilité et invitations</v>
      </c>
    </row>
    <row r="492" spans="2:20" ht="29" x14ac:dyDescent="0.3">
      <c r="B492" s="42">
        <f>'2. Termes '!H634</f>
        <v>0</v>
      </c>
      <c r="C492" s="382">
        <f>[2]!tblÉvénements[[#This Row],[Service]]</f>
        <v>0</v>
      </c>
      <c r="D492" s="368" t="str">
        <f>[2]!tblÉvénements[[#This Row],[Nom événement]]</f>
        <v>Remise du prix Blu, Jean Marc Robert</v>
      </c>
      <c r="E492" s="368">
        <f>[2]!tblÉvénements[[#This Row],[Nom association/Sigle]]</f>
        <v>0</v>
      </c>
      <c r="F492" s="368" t="str">
        <f>[2]!tblÉvénements[[#This Row],[Ville]]</f>
        <v>Paris</v>
      </c>
      <c r="G492" s="368" t="str">
        <f>[2]!tblÉvénements[[#This Row],[Lieu]]</f>
        <v>Salle du cinéma du Panthéon</v>
      </c>
      <c r="H492" s="368">
        <f>[2]!tblÉvénements[[#This Row],[Nombre de de participants]]</f>
        <v>0</v>
      </c>
      <c r="I492" s="368">
        <f>[2]!tblÉvénements[[#This Row],[Type]]</f>
        <v>0</v>
      </c>
      <c r="J492" s="368" t="str">
        <f>[2]!tblÉvénements[[#This Row],[Présence ]]</f>
        <v>CR / NT + Lucas</v>
      </c>
      <c r="K492" s="369">
        <f>[2]!tblÉvénements[[#This Row],[Date de début]]</f>
        <v>44817</v>
      </c>
      <c r="L492" s="369" t="str">
        <f>IF(ISBLANK(Tableau3[[#This Row],[Date début ]]),"",UPPER(TEXT(Tableau3[[#This Row],[Date début ]],"mmm")))</f>
        <v>SEPT</v>
      </c>
      <c r="M492" s="369" t="str">
        <f>IF(ISBLANK(Tableau3[[#This Row],[Date début ]]),"",UPPER(TEXT(Tableau3[[#This Row],[Date début ]],"AAAA")))</f>
        <v>2022</v>
      </c>
      <c r="N492" s="369">
        <f>[2]!tblÉvénements[[#This Row],[Date de fin]]</f>
        <v>44817</v>
      </c>
      <c r="O492" s="369" t="str">
        <f>IF(ISBLANK(Tableau3[[#This Row],[Date de fin]]),"",UPPER(TEXT(Tableau3[[#This Row],[Date de fin]],"mmm")))</f>
        <v>SEPT</v>
      </c>
      <c r="P492" s="369" t="str">
        <f>IF(ISBLANK(Tableau3[[#This Row],[Date de fin]]),"",UPPER(TEXT(Tableau3[[#This Row],[Date de fin]],"AAAA")))</f>
        <v>2022</v>
      </c>
      <c r="Q492" s="65">
        <f>[2]!tblÉvénements[[#This Row],[Nbr jours]]</f>
        <v>0</v>
      </c>
      <c r="S492" s="49" t="str">
        <f>[2]!tblÉvénements[[#This Row],[Secteur]]</f>
        <v>Presse</v>
      </c>
      <c r="T492" s="49" t="str">
        <f>[2]!tblÉvénements[[#This Row],[Commentaires]]</f>
        <v>Visibilié et invitations</v>
      </c>
    </row>
    <row r="493" spans="2:20" ht="101.5" x14ac:dyDescent="0.3">
      <c r="B493" s="42">
        <f>'2. Termes '!H635</f>
        <v>0</v>
      </c>
      <c r="C493" s="382">
        <f>[2]!tblÉvénements[[#This Row],[Service]]</f>
        <v>0</v>
      </c>
      <c r="D493" s="368" t="str">
        <f>[2]!tblÉvénements[[#This Row],[Nom événement]]</f>
        <v>Créativ Book / La nuit du Livre</v>
      </c>
      <c r="E493" s="368">
        <f>[2]!tblÉvénements[[#This Row],[Nom association/Sigle]]</f>
        <v>0</v>
      </c>
      <c r="F493" s="368" t="str">
        <f>[2]!tblÉvénements[[#This Row],[Ville]]</f>
        <v>Paris</v>
      </c>
      <c r="G493" s="368" t="str">
        <f>[2]!tblÉvénements[[#This Row],[Lieu]]</f>
        <v>Cap 15</v>
      </c>
      <c r="H493" s="368">
        <f>[2]!tblÉvénements[[#This Row],[Nombre de de participants]]</f>
        <v>0</v>
      </c>
      <c r="I493" s="368">
        <f>[2]!tblÉvénements[[#This Row],[Type]]</f>
        <v>0</v>
      </c>
      <c r="J493" s="368" t="str">
        <f>[2]!tblÉvénements[[#This Row],[Présence ]]</f>
        <v>FO remettra un prix+ MCO+ ND / Marianne tiendra le stand / Stéphanie Cassotti + Stéphanie Delafontaire</v>
      </c>
      <c r="K493" s="369">
        <f>[2]!tblÉvénements[[#This Row],[Date de début]]</f>
        <v>44816</v>
      </c>
      <c r="L493" s="369" t="str">
        <f>IF(ISBLANK(Tableau3[[#This Row],[Date début ]]),"",UPPER(TEXT(Tableau3[[#This Row],[Date début ]],"mmm")))</f>
        <v>SEPT</v>
      </c>
      <c r="M493" s="369" t="str">
        <f>IF(ISBLANK(Tableau3[[#This Row],[Date début ]]),"",UPPER(TEXT(Tableau3[[#This Row],[Date début ]],"AAAA")))</f>
        <v>2022</v>
      </c>
      <c r="N493" s="369">
        <f>[2]!tblÉvénements[[#This Row],[Date de fin]]</f>
        <v>44816</v>
      </c>
      <c r="O493" s="369" t="str">
        <f>IF(ISBLANK(Tableau3[[#This Row],[Date de fin]]),"",UPPER(TEXT(Tableau3[[#This Row],[Date de fin]],"mmm")))</f>
        <v>SEPT</v>
      </c>
      <c r="P493" s="369" t="str">
        <f>IF(ISBLANK(Tableau3[[#This Row],[Date de fin]]),"",UPPER(TEXT(Tableau3[[#This Row],[Date de fin]],"AAAA")))</f>
        <v>2022</v>
      </c>
      <c r="Q493" s="65">
        <f>[2]!tblÉvénements[[#This Row],[Nbr jours]]</f>
        <v>0</v>
      </c>
      <c r="S493" s="49" t="str">
        <f>[2]!tblÉvénements[[#This Row],[Secteur]]</f>
        <v>Edition</v>
      </c>
      <c r="T493" s="49" t="str">
        <f>[2]!tblÉvénements[[#This Row],[Commentaires]]</f>
        <v>Invitations, stand et prise de parole</v>
      </c>
    </row>
    <row r="494" spans="2:20" ht="29" x14ac:dyDescent="0.3">
      <c r="B494" s="42">
        <f>'2. Termes '!H636</f>
        <v>0</v>
      </c>
      <c r="C494" s="382" t="str">
        <f>[2]!tblÉvénements[[#This Row],[Service]]</f>
        <v>Branches</v>
      </c>
      <c r="D494" s="368" t="str">
        <f>[2]!tblÉvénements[[#This Row],[Nom événement]]</f>
        <v>Dîner des Molières</v>
      </c>
      <c r="E494" s="368">
        <f>[2]!tblÉvénements[[#This Row],[Nom association/Sigle]]</f>
        <v>0</v>
      </c>
      <c r="F494" s="368" t="str">
        <f>[2]!tblÉvénements[[#This Row],[Ville]]</f>
        <v>Paris</v>
      </c>
      <c r="G494" s="368" t="str">
        <f>[2]!tblÉvénements[[#This Row],[Lieu]]</f>
        <v>Salon de l'Opéra de l'hôtel Intercontinental</v>
      </c>
      <c r="H494" s="368">
        <f>[2]!tblÉvénements[[#This Row],[Nombre de de participants]]</f>
        <v>0</v>
      </c>
      <c r="I494" s="368">
        <f>[2]!tblÉvénements[[#This Row],[Type]]</f>
        <v>0</v>
      </c>
      <c r="J494" s="368" t="str">
        <f>[2]!tblÉvénements[[#This Row],[Présence ]]</f>
        <v>GR</v>
      </c>
      <c r="K494" s="369">
        <f>[2]!tblÉvénements[[#This Row],[Date de début]]</f>
        <v>44816</v>
      </c>
      <c r="L494" s="369" t="str">
        <f>IF(ISBLANK(Tableau3[[#This Row],[Date début ]]),"",UPPER(TEXT(Tableau3[[#This Row],[Date début ]],"mmm")))</f>
        <v>SEPT</v>
      </c>
      <c r="M494" s="369" t="str">
        <f>IF(ISBLANK(Tableau3[[#This Row],[Date début ]]),"",UPPER(TEXT(Tableau3[[#This Row],[Date début ]],"AAAA")))</f>
        <v>2022</v>
      </c>
      <c r="N494" s="369">
        <f>[2]!tblÉvénements[[#This Row],[Date de fin]]</f>
        <v>44816</v>
      </c>
      <c r="O494" s="369" t="str">
        <f>IF(ISBLANK(Tableau3[[#This Row],[Date de fin]]),"",UPPER(TEXT(Tableau3[[#This Row],[Date de fin]],"mmm")))</f>
        <v>SEPT</v>
      </c>
      <c r="P494" s="369" t="str">
        <f>IF(ISBLANK(Tableau3[[#This Row],[Date de fin]]),"",UPPER(TEXT(Tableau3[[#This Row],[Date de fin]],"AAAA")))</f>
        <v>2022</v>
      </c>
      <c r="Q494" s="65">
        <f>[2]!tblÉvénements[[#This Row],[Nbr jours]]</f>
        <v>0</v>
      </c>
      <c r="S494" s="49" t="str">
        <f>[2]!tblÉvénements[[#This Row],[Secteur]]</f>
        <v>Théâtre</v>
      </c>
      <c r="T494" s="49" t="str">
        <f>[2]!tblÉvénements[[#This Row],[Commentaires]]</f>
        <v>Invitations</v>
      </c>
    </row>
    <row r="495" spans="2:20" ht="14.5" x14ac:dyDescent="0.3">
      <c r="B495" s="42">
        <f>'2. Termes '!H637</f>
        <v>0</v>
      </c>
      <c r="C495" s="382">
        <f>[2]!tblÉvénements[[#This Row],[Service]]</f>
        <v>0</v>
      </c>
      <c r="D495" s="368" t="str">
        <f>[2]!tblÉvénements[[#This Row],[Nom événement]]</f>
        <v>SMA assemblée générale</v>
      </c>
      <c r="E495" s="368">
        <f>[2]!tblÉvénements[[#This Row],[Nom association/Sigle]]</f>
        <v>0</v>
      </c>
      <c r="F495" s="368" t="str">
        <f>[2]!tblÉvénements[[#This Row],[Ville]]</f>
        <v>Clermont- Ferrand</v>
      </c>
      <c r="G495" s="368">
        <f>[2]!tblÉvénements[[#This Row],[Lieu]]</f>
        <v>0</v>
      </c>
      <c r="H495" s="368">
        <f>[2]!tblÉvénements[[#This Row],[Nombre de de participants]]</f>
        <v>0</v>
      </c>
      <c r="I495" s="368">
        <f>[2]!tblÉvénements[[#This Row],[Type]]</f>
        <v>0</v>
      </c>
      <c r="J495" s="368" t="str">
        <f>[2]!tblÉvénements[[#This Row],[Présence ]]</f>
        <v>FO + AS</v>
      </c>
      <c r="K495" s="369">
        <f>[2]!tblÉvénements[[#This Row],[Date de début]]</f>
        <v>44816</v>
      </c>
      <c r="L495" s="369" t="str">
        <f>IF(ISBLANK(Tableau3[[#This Row],[Date début ]]),"",UPPER(TEXT(Tableau3[[#This Row],[Date début ]],"mmm")))</f>
        <v>SEPT</v>
      </c>
      <c r="M495" s="369" t="str">
        <f>IF(ISBLANK(Tableau3[[#This Row],[Date début ]]),"",UPPER(TEXT(Tableau3[[#This Row],[Date début ]],"AAAA")))</f>
        <v>2022</v>
      </c>
      <c r="N495" s="369">
        <f>[2]!tblÉvénements[[#This Row],[Date de fin]]</f>
        <v>44817</v>
      </c>
      <c r="O495" s="369" t="str">
        <f>IF(ISBLANK(Tableau3[[#This Row],[Date de fin]]),"",UPPER(TEXT(Tableau3[[#This Row],[Date de fin]],"mmm")))</f>
        <v>SEPT</v>
      </c>
      <c r="P495" s="369" t="str">
        <f>IF(ISBLANK(Tableau3[[#This Row],[Date de fin]]),"",UPPER(TEXT(Tableau3[[#This Row],[Date de fin]],"AAAA")))</f>
        <v>2022</v>
      </c>
      <c r="Q495" s="65">
        <f>[2]!tblÉvénements[[#This Row],[Nbr jours]]</f>
        <v>1</v>
      </c>
      <c r="S495" s="49" t="str">
        <f>[2]!tblÉvénements[[#This Row],[Secteur]]</f>
        <v>Spectacle</v>
      </c>
      <c r="T495" s="49">
        <f>[2]!tblÉvénements[[#This Row],[Commentaires]]</f>
        <v>0</v>
      </c>
    </row>
    <row r="496" spans="2:20" ht="43.5" x14ac:dyDescent="0.3">
      <c r="B496" s="42">
        <f>'2. Termes '!H638</f>
        <v>0</v>
      </c>
      <c r="C496" s="382">
        <f>[2]!tblÉvénements[[#This Row],[Service]]</f>
        <v>0</v>
      </c>
      <c r="D496" s="368" t="str">
        <f>[2]!tblÉvénements[[#This Row],[Nom événement]]</f>
        <v>Grand Prix des Media - CB News</v>
      </c>
      <c r="E496" s="368">
        <f>[2]!tblÉvénements[[#This Row],[Nom association/Sigle]]</f>
        <v>0</v>
      </c>
      <c r="F496" s="368" t="str">
        <f>[2]!tblÉvénements[[#This Row],[Ville]]</f>
        <v>Paris</v>
      </c>
      <c r="G496" s="368" t="str">
        <f>[2]!tblÉvénements[[#This Row],[Lieu]]</f>
        <v>Salon Wagram</v>
      </c>
      <c r="H496" s="368">
        <f>[2]!tblÉvénements[[#This Row],[Nombre de de participants]]</f>
        <v>0</v>
      </c>
      <c r="I496" s="368">
        <f>[2]!tblÉvénements[[#This Row],[Type]]</f>
        <v>0</v>
      </c>
      <c r="J496" s="368" t="str">
        <f>[2]!tblÉvénements[[#This Row],[Présence ]]</f>
        <v>FO + CR + Nicolas Didier + Frédéric Déal</v>
      </c>
      <c r="K496" s="369">
        <f>[2]!tblÉvénements[[#This Row],[Date de début]]</f>
        <v>44810</v>
      </c>
      <c r="L496" s="369" t="str">
        <f>IF(ISBLANK(Tableau3[[#This Row],[Date début ]]),"",UPPER(TEXT(Tableau3[[#This Row],[Date début ]],"mmm")))</f>
        <v>SEPT</v>
      </c>
      <c r="M496" s="369" t="str">
        <f>IF(ISBLANK(Tableau3[[#This Row],[Date début ]]),"",UPPER(TEXT(Tableau3[[#This Row],[Date début ]],"AAAA")))</f>
        <v>2022</v>
      </c>
      <c r="N496" s="369">
        <f>[2]!tblÉvénements[[#This Row],[Date de fin]]</f>
        <v>44810</v>
      </c>
      <c r="O496" s="369" t="str">
        <f>IF(ISBLANK(Tableau3[[#This Row],[Date de fin]]),"",UPPER(TEXT(Tableau3[[#This Row],[Date de fin]],"mmm")))</f>
        <v>SEPT</v>
      </c>
      <c r="P496" s="369" t="str">
        <f>IF(ISBLANK(Tableau3[[#This Row],[Date de fin]]),"",UPPER(TEXT(Tableau3[[#This Row],[Date de fin]],"AAAA")))</f>
        <v>2022</v>
      </c>
      <c r="Q496" s="65">
        <f>[2]!tblÉvénements[[#This Row],[Nbr jours]]</f>
        <v>0</v>
      </c>
      <c r="S496" s="49" t="str">
        <f>[2]!tblÉvénements[[#This Row],[Secteur]]</f>
        <v>Tout secteur</v>
      </c>
      <c r="T496" s="49" t="str">
        <f>[2]!tblÉvénements[[#This Row],[Commentaires]]</f>
        <v>Visibilité et prises de parole</v>
      </c>
    </row>
    <row r="497" spans="2:20" ht="58" x14ac:dyDescent="0.3">
      <c r="B497" s="42">
        <f>'2. Termes '!H639</f>
        <v>0</v>
      </c>
      <c r="C497" s="382">
        <f>[2]!tblÉvénements[[#This Row],[Service]]</f>
        <v>0</v>
      </c>
      <c r="D497" s="368" t="str">
        <f>[2]!tblÉvénements[[#This Row],[Nom événement]]</f>
        <v>Think Culture</v>
      </c>
      <c r="E497" s="368">
        <f>[2]!tblÉvénements[[#This Row],[Nom association/Sigle]]</f>
        <v>0</v>
      </c>
      <c r="F497" s="368" t="str">
        <f>[2]!tblÉvénements[[#This Row],[Ville]]</f>
        <v xml:space="preserve">Paris </v>
      </c>
      <c r="G497" s="368" t="str">
        <f>[2]!tblÉvénements[[#This Row],[Lieu]]</f>
        <v>Centre Pompidou</v>
      </c>
      <c r="H497" s="368">
        <f>[2]!tblÉvénements[[#This Row],[Nombre de de participants]]</f>
        <v>0</v>
      </c>
      <c r="I497" s="368">
        <f>[2]!tblÉvénements[[#This Row],[Type]]</f>
        <v>0</v>
      </c>
      <c r="J497" s="368" t="str">
        <f>[2]!tblÉvénements[[#This Row],[Présence ]]</f>
        <v>Lucas Le Bellec / Aude Merlet/ Marina ( intervention? )</v>
      </c>
      <c r="K497" s="369">
        <f>[2]!tblÉvénements[[#This Row],[Date de début]]</f>
        <v>44810</v>
      </c>
      <c r="L497" s="369" t="str">
        <f>IF(ISBLANK(Tableau3[[#This Row],[Date début ]]),"",UPPER(TEXT(Tableau3[[#This Row],[Date début ]],"mmm")))</f>
        <v>SEPT</v>
      </c>
      <c r="M497" s="369" t="str">
        <f>IF(ISBLANK(Tableau3[[#This Row],[Date début ]]),"",UPPER(TEXT(Tableau3[[#This Row],[Date début ]],"AAAA")))</f>
        <v>2022</v>
      </c>
      <c r="N497" s="369">
        <f>[2]!tblÉvénements[[#This Row],[Date de fin]]</f>
        <v>44810</v>
      </c>
      <c r="O497" s="369" t="str">
        <f>IF(ISBLANK(Tableau3[[#This Row],[Date de fin]]),"",UPPER(TEXT(Tableau3[[#This Row],[Date de fin]],"mmm")))</f>
        <v>SEPT</v>
      </c>
      <c r="P497" s="369" t="str">
        <f>IF(ISBLANK(Tableau3[[#This Row],[Date de fin]]),"",UPPER(TEXT(Tableau3[[#This Row],[Date de fin]],"AAAA")))</f>
        <v>2022</v>
      </c>
      <c r="Q497" s="65">
        <f>[2]!tblÉvénements[[#This Row],[Nbr jours]]</f>
        <v>0</v>
      </c>
      <c r="S497" s="49" t="str">
        <f>[2]!tblÉvénements[[#This Row],[Secteur]]</f>
        <v>Autre</v>
      </c>
      <c r="T497" s="49" t="str">
        <f>[2]!tblÉvénements[[#This Row],[Commentaires]]</f>
        <v>Visibilité et prises de parole</v>
      </c>
    </row>
    <row r="498" spans="2:20" ht="29" x14ac:dyDescent="0.3">
      <c r="B498" s="42">
        <f>'2. Termes '!H640</f>
        <v>0</v>
      </c>
      <c r="C498" s="382">
        <f>[2]!tblÉvénements[[#This Row],[Service]]</f>
        <v>0</v>
      </c>
      <c r="D498" s="368" t="str">
        <f>[2]!tblÉvénements[[#This Row],[Nom événement]]</f>
        <v>Cocktail des nommés</v>
      </c>
      <c r="E498" s="368">
        <f>[2]!tblÉvénements[[#This Row],[Nom association/Sigle]]</f>
        <v>0</v>
      </c>
      <c r="F498" s="368" t="str">
        <f>[2]!tblÉvénements[[#This Row],[Ville]]</f>
        <v>Paris</v>
      </c>
      <c r="G498" s="368" t="str">
        <f>[2]!tblÉvénements[[#This Row],[Lieu]]</f>
        <v>Les jardins de la SACD</v>
      </c>
      <c r="H498" s="368">
        <f>[2]!tblÉvénements[[#This Row],[Nombre de de participants]]</f>
        <v>0</v>
      </c>
      <c r="I498" s="368">
        <f>[2]!tblÉvénements[[#This Row],[Type]]</f>
        <v>0</v>
      </c>
      <c r="J498" s="368" t="str">
        <f>[2]!tblÉvénements[[#This Row],[Présence ]]</f>
        <v>FO/CR/NT/FA/ Laetitia Beyrand</v>
      </c>
      <c r="K498" s="369">
        <f>[2]!tblÉvénements[[#This Row],[Date de début]]</f>
        <v>44805</v>
      </c>
      <c r="L498" s="369" t="str">
        <f>IF(ISBLANK(Tableau3[[#This Row],[Date début ]]),"",UPPER(TEXT(Tableau3[[#This Row],[Date début ]],"mmm")))</f>
        <v>SEPT</v>
      </c>
      <c r="M498" s="369" t="str">
        <f>IF(ISBLANK(Tableau3[[#This Row],[Date début ]]),"",UPPER(TEXT(Tableau3[[#This Row],[Date début ]],"AAAA")))</f>
        <v>2022</v>
      </c>
      <c r="N498" s="369">
        <f>[2]!tblÉvénements[[#This Row],[Date de fin]]</f>
        <v>44805</v>
      </c>
      <c r="O498" s="369" t="str">
        <f>IF(ISBLANK(Tableau3[[#This Row],[Date de fin]]),"",UPPER(TEXT(Tableau3[[#This Row],[Date de fin]],"mmm")))</f>
        <v>SEPT</v>
      </c>
      <c r="P498" s="369" t="str">
        <f>IF(ISBLANK(Tableau3[[#This Row],[Date de fin]]),"",UPPER(TEXT(Tableau3[[#This Row],[Date de fin]],"AAAA")))</f>
        <v>2022</v>
      </c>
      <c r="Q498" s="65">
        <f>[2]!tblÉvénements[[#This Row],[Nbr jours]]</f>
        <v>0</v>
      </c>
      <c r="S498" s="49" t="str">
        <f>[2]!tblÉvénements[[#This Row],[Secteur]]</f>
        <v>Audiovisuel</v>
      </c>
      <c r="T498" s="49" t="str">
        <f>[2]!tblÉvénements[[#This Row],[Commentaires]]</f>
        <v>Visibilité et invitations</v>
      </c>
    </row>
    <row r="499" spans="2:20" ht="14.5" x14ac:dyDescent="0.3">
      <c r="B499" s="42">
        <f>'2. Termes '!H641</f>
        <v>0</v>
      </c>
      <c r="C499" s="382">
        <f>[2]!tblÉvénements[[#This Row],[Service]]</f>
        <v>0</v>
      </c>
      <c r="D499" s="368" t="str">
        <f>[2]!tblÉvénements[[#This Row],[Nom événement]]</f>
        <v xml:space="preserve">Cinémas Independants Parisiens </v>
      </c>
      <c r="E499" s="368">
        <f>[2]!tblÉvénements[[#This Row],[Nom association/Sigle]]</f>
        <v>0</v>
      </c>
      <c r="F499" s="368" t="str">
        <f>[2]!tblÉvénements[[#This Row],[Ville]]</f>
        <v>Paris</v>
      </c>
      <c r="G499" s="368" t="str">
        <f>[2]!tblÉvénements[[#This Row],[Lieu]]</f>
        <v>Cinémas Parisiens</v>
      </c>
      <c r="H499" s="368">
        <f>[2]!tblÉvénements[[#This Row],[Nombre de de participants]]</f>
        <v>0</v>
      </c>
      <c r="I499" s="368">
        <f>[2]!tblÉvénements[[#This Row],[Type]]</f>
        <v>0</v>
      </c>
      <c r="J499" s="368" t="str">
        <f>[2]!tblÉvénements[[#This Row],[Présence ]]</f>
        <v xml:space="preserve">Collaborateurs </v>
      </c>
      <c r="K499" s="369">
        <f>[2]!tblÉvénements[[#This Row],[Date de début]]</f>
        <v>44746</v>
      </c>
      <c r="L499" s="369" t="str">
        <f>IF(ISBLANK(Tableau3[[#This Row],[Date début ]]),"",UPPER(TEXT(Tableau3[[#This Row],[Date début ]],"mmm")))</f>
        <v>JUIL</v>
      </c>
      <c r="M499" s="369" t="str">
        <f>IF(ISBLANK(Tableau3[[#This Row],[Date début ]]),"",UPPER(TEXT(Tableau3[[#This Row],[Date début ]],"AAAA")))</f>
        <v>2022</v>
      </c>
      <c r="N499" s="369">
        <f>[2]!tblÉvénements[[#This Row],[Date de fin]]</f>
        <v>44754</v>
      </c>
      <c r="O499" s="369" t="str">
        <f>IF(ISBLANK(Tableau3[[#This Row],[Date de fin]]),"",UPPER(TEXT(Tableau3[[#This Row],[Date de fin]],"mmm")))</f>
        <v>JUIL</v>
      </c>
      <c r="P499" s="369" t="str">
        <f>IF(ISBLANK(Tableau3[[#This Row],[Date de fin]]),"",UPPER(TEXT(Tableau3[[#This Row],[Date de fin]],"AAAA")))</f>
        <v>2022</v>
      </c>
      <c r="Q499" s="65">
        <f>[2]!tblÉvénements[[#This Row],[Nbr jours]]</f>
        <v>8</v>
      </c>
      <c r="S499" s="49" t="str">
        <f>[2]!tblÉvénements[[#This Row],[Secteur]]</f>
        <v>Audiovisuel</v>
      </c>
      <c r="T499" s="49" t="str">
        <f>[2]!tblÉvénements[[#This Row],[Commentaires]]</f>
        <v>Visibilié et invitations</v>
      </c>
    </row>
    <row r="500" spans="2:20" ht="29" x14ac:dyDescent="0.3">
      <c r="B500" s="42">
        <f>'2. Termes '!H642</f>
        <v>0</v>
      </c>
      <c r="C500" s="382" t="str">
        <f>[2]!tblÉvénements[[#This Row],[Service]]</f>
        <v>Branches</v>
      </c>
      <c r="D500" s="368" t="str">
        <f>[2]!tblÉvénements[[#This Row],[Nom événement]]</f>
        <v>Festival d'Aix-en-Provence</v>
      </c>
      <c r="E500" s="368">
        <f>[2]!tblÉvénements[[#This Row],[Nom association/Sigle]]</f>
        <v>0</v>
      </c>
      <c r="F500" s="368" t="str">
        <f>[2]!tblÉvénements[[#This Row],[Ville]]</f>
        <v>Aix-en-Provence</v>
      </c>
      <c r="G500" s="368" t="str">
        <f>[2]!tblÉvénements[[#This Row],[Lieu]]</f>
        <v>Théatre de l'Archeveché</v>
      </c>
      <c r="H500" s="368">
        <f>[2]!tblÉvénements[[#This Row],[Nombre de de participants]]</f>
        <v>0</v>
      </c>
      <c r="I500" s="368">
        <f>[2]!tblÉvénements[[#This Row],[Type]]</f>
        <v>0</v>
      </c>
      <c r="J500" s="368" t="str">
        <f>[2]!tblÉvénements[[#This Row],[Présence ]]</f>
        <v>FO  / GR/ AS/CR</v>
      </c>
      <c r="K500" s="369">
        <f>[2]!tblÉvénements[[#This Row],[Date de début]]</f>
        <v>44746</v>
      </c>
      <c r="L500" s="369" t="str">
        <f>IF(ISBLANK(Tableau3[[#This Row],[Date début ]]),"",UPPER(TEXT(Tableau3[[#This Row],[Date début ]],"mmm")))</f>
        <v>JUIL</v>
      </c>
      <c r="M500" s="369" t="str">
        <f>IF(ISBLANK(Tableau3[[#This Row],[Date début ]]),"",UPPER(TEXT(Tableau3[[#This Row],[Date début ]],"AAAA")))</f>
        <v>2022</v>
      </c>
      <c r="N500" s="369">
        <f>[2]!tblÉvénements[[#This Row],[Date de fin]]</f>
        <v>44765</v>
      </c>
      <c r="O500" s="369" t="str">
        <f>IF(ISBLANK(Tableau3[[#This Row],[Date de fin]]),"",UPPER(TEXT(Tableau3[[#This Row],[Date de fin]],"mmm")))</f>
        <v>JUIL</v>
      </c>
      <c r="P500" s="369" t="str">
        <f>IF(ISBLANK(Tableau3[[#This Row],[Date de fin]]),"",UPPER(TEXT(Tableau3[[#This Row],[Date de fin]],"AAAA")))</f>
        <v>2022</v>
      </c>
      <c r="Q500" s="65">
        <f>[2]!tblÉvénements[[#This Row],[Nbr jours]]</f>
        <v>19</v>
      </c>
      <c r="S500" s="49" t="str">
        <f>[2]!tblÉvénements[[#This Row],[Secteur]]</f>
        <v>Musique</v>
      </c>
      <c r="T500" s="49" t="str">
        <f>[2]!tblÉvénements[[#This Row],[Commentaires]]</f>
        <v>Visibilité et invitations</v>
      </c>
    </row>
    <row r="501" spans="2:20" ht="58" x14ac:dyDescent="0.3">
      <c r="B501" s="42">
        <f>'2. Termes '!H643</f>
        <v>0</v>
      </c>
      <c r="C501" s="382" t="str">
        <f>[2]!tblÉvénements[[#This Row],[Service]]</f>
        <v>Communication</v>
      </c>
      <c r="D501" s="368" t="str">
        <f>[2]!tblÉvénements[[#This Row],[Nom événement]]</f>
        <v xml:space="preserve">10e édition Forum Entreprendre dans la culture </v>
      </c>
      <c r="E501" s="368">
        <f>[2]!tblÉvénements[[#This Row],[Nom association/Sigle]]</f>
        <v>0</v>
      </c>
      <c r="F501" s="368" t="str">
        <f>[2]!tblÉvénements[[#This Row],[Ville]]</f>
        <v xml:space="preserve">Paris </v>
      </c>
      <c r="G501" s="368" t="str">
        <f>[2]!tblÉvénements[[#This Row],[Lieu]]</f>
        <v xml:space="preserve">Ecole nationale supérieure d'architecture Paris-Belleville </v>
      </c>
      <c r="H501" s="368">
        <f>[2]!tblÉvénements[[#This Row],[Nombre de de participants]]</f>
        <v>0</v>
      </c>
      <c r="I501" s="368">
        <f>[2]!tblÉvénements[[#This Row],[Type]]</f>
        <v>0</v>
      </c>
      <c r="J501" s="368" t="str">
        <f>[2]!tblÉvénements[[#This Row],[Présence ]]</f>
        <v>Aude Merlet</v>
      </c>
      <c r="K501" s="369">
        <f>[2]!tblÉvénements[[#This Row],[Date de début]]</f>
        <v>44742</v>
      </c>
      <c r="L501" s="369" t="str">
        <f>IF(ISBLANK(Tableau3[[#This Row],[Date début ]]),"",UPPER(TEXT(Tableau3[[#This Row],[Date début ]],"mmm")))</f>
        <v>JUIN</v>
      </c>
      <c r="M501" s="369" t="str">
        <f>IF(ISBLANK(Tableau3[[#This Row],[Date début ]]),"",UPPER(TEXT(Tableau3[[#This Row],[Date début ]],"AAAA")))</f>
        <v>2022</v>
      </c>
      <c r="N501" s="369">
        <f>[2]!tblÉvénements[[#This Row],[Date de fin]]</f>
        <v>44742</v>
      </c>
      <c r="O501" s="369" t="str">
        <f>IF(ISBLANK(Tableau3[[#This Row],[Date de fin]]),"",UPPER(TEXT(Tableau3[[#This Row],[Date de fin]],"mmm")))</f>
        <v>JUIN</v>
      </c>
      <c r="P501" s="369" t="str">
        <f>IF(ISBLANK(Tableau3[[#This Row],[Date de fin]]),"",UPPER(TEXT(Tableau3[[#This Row],[Date de fin]],"AAAA")))</f>
        <v>2022</v>
      </c>
      <c r="Q501" s="65">
        <f>[2]!tblÉvénements[[#This Row],[Nbr jours]]</f>
        <v>0</v>
      </c>
      <c r="S501" s="49" t="str">
        <f>[2]!tblÉvénements[[#This Row],[Secteur]]</f>
        <v>Tout secteur</v>
      </c>
      <c r="T501" s="49" t="str">
        <f>[2]!tblÉvénements[[#This Row],[Commentaires]]</f>
        <v>Visibilité et prises de parole</v>
      </c>
    </row>
    <row r="502" spans="2:20" ht="58" x14ac:dyDescent="0.3">
      <c r="B502" s="42">
        <f>'2. Termes '!H644</f>
        <v>0</v>
      </c>
      <c r="C502" s="382">
        <f>[2]!tblÉvénements[[#This Row],[Service]]</f>
        <v>0</v>
      </c>
      <c r="D502" s="368" t="str">
        <f>[2]!tblÉvénements[[#This Row],[Nom événement]]</f>
        <v>Remise du prix Daniel Sabatier</v>
      </c>
      <c r="E502" s="368">
        <f>[2]!tblÉvénements[[#This Row],[Nom association/Sigle]]</f>
        <v>0</v>
      </c>
      <c r="F502" s="368" t="str">
        <f>[2]!tblÉvénements[[#This Row],[Ville]]</f>
        <v>Pavillon Gabriel</v>
      </c>
      <c r="G502" s="368" t="str">
        <f>[2]!tblÉvénements[[#This Row],[Lieu]]</f>
        <v>Pavillon Gabriel</v>
      </c>
      <c r="H502" s="368">
        <f>[2]!tblÉvénements[[#This Row],[Nombre de de participants]]</f>
        <v>0</v>
      </c>
      <c r="I502" s="368">
        <f>[2]!tblÉvénements[[#This Row],[Type]]</f>
        <v>0</v>
      </c>
      <c r="J502" s="368" t="str">
        <f>[2]!tblÉvénements[[#This Row],[Présence ]]</f>
        <v>Pas de collaborateurs (fête du personnel)</v>
      </c>
      <c r="K502" s="369">
        <f>[2]!tblÉvénements[[#This Row],[Date de début]]</f>
        <v>44742</v>
      </c>
      <c r="L502" s="369" t="str">
        <f>IF(ISBLANK(Tableau3[[#This Row],[Date début ]]),"",UPPER(TEXT(Tableau3[[#This Row],[Date début ]],"mmm")))</f>
        <v>JUIN</v>
      </c>
      <c r="M502" s="369" t="str">
        <f>IF(ISBLANK(Tableau3[[#This Row],[Date début ]]),"",UPPER(TEXT(Tableau3[[#This Row],[Date début ]],"AAAA")))</f>
        <v>2022</v>
      </c>
      <c r="N502" s="369">
        <f>[2]!tblÉvénements[[#This Row],[Date de fin]]</f>
        <v>44742</v>
      </c>
      <c r="O502" s="369" t="str">
        <f>IF(ISBLANK(Tableau3[[#This Row],[Date de fin]]),"",UPPER(TEXT(Tableau3[[#This Row],[Date de fin]],"mmm")))</f>
        <v>JUIN</v>
      </c>
      <c r="P502" s="369" t="str">
        <f>IF(ISBLANK(Tableau3[[#This Row],[Date de fin]]),"",UPPER(TEXT(Tableau3[[#This Row],[Date de fin]],"AAAA")))</f>
        <v>2022</v>
      </c>
      <c r="Q502" s="65">
        <f>[2]!tblÉvénements[[#This Row],[Nbr jours]]</f>
        <v>0</v>
      </c>
      <c r="S502" s="49">
        <f>[2]!tblÉvénements[[#This Row],[Secteur]]</f>
        <v>0</v>
      </c>
      <c r="T502" s="49" t="str">
        <f>[2]!tblÉvénements[[#This Row],[Commentaires]]</f>
        <v>Visibilié et invitations</v>
      </c>
    </row>
    <row r="503" spans="2:20" ht="58" x14ac:dyDescent="0.3">
      <c r="B503" s="42">
        <f>'2. Termes '!H645</f>
        <v>0</v>
      </c>
      <c r="C503" s="382" t="str">
        <f>[2]!tblÉvénements[[#This Row],[Service]]</f>
        <v>Communication</v>
      </c>
      <c r="D503" s="368" t="str">
        <f>[2]!tblÉvénements[[#This Row],[Nom événement]]</f>
        <v xml:space="preserve">9e édition Forum Entreprendre dans la culture </v>
      </c>
      <c r="E503" s="368">
        <f>[2]!tblÉvénements[[#This Row],[Nom association/Sigle]]</f>
        <v>0</v>
      </c>
      <c r="F503" s="368" t="str">
        <f>[2]!tblÉvénements[[#This Row],[Ville]]</f>
        <v xml:space="preserve">Paris </v>
      </c>
      <c r="G503" s="368" t="str">
        <f>[2]!tblÉvénements[[#This Row],[Lieu]]</f>
        <v xml:space="preserve">Ecole nationale supérieure d'architecture Paris-Belleville </v>
      </c>
      <c r="H503" s="368">
        <f>[2]!tblÉvénements[[#This Row],[Nombre de de participants]]</f>
        <v>0</v>
      </c>
      <c r="I503" s="368">
        <f>[2]!tblÉvénements[[#This Row],[Type]]</f>
        <v>0</v>
      </c>
      <c r="J503" s="368" t="str">
        <f>[2]!tblÉvénements[[#This Row],[Présence ]]</f>
        <v>Aude Merlet</v>
      </c>
      <c r="K503" s="369">
        <f>[2]!tblÉvénements[[#This Row],[Date de début]]</f>
        <v>44741</v>
      </c>
      <c r="L503" s="369" t="str">
        <f>IF(ISBLANK(Tableau3[[#This Row],[Date début ]]),"",UPPER(TEXT(Tableau3[[#This Row],[Date début ]],"mmm")))</f>
        <v>JUIN</v>
      </c>
      <c r="M503" s="369" t="str">
        <f>IF(ISBLANK(Tableau3[[#This Row],[Date début ]]),"",UPPER(TEXT(Tableau3[[#This Row],[Date début ]],"AAAA")))</f>
        <v>2022</v>
      </c>
      <c r="N503" s="369">
        <f>[2]!tblÉvénements[[#This Row],[Date de fin]]</f>
        <v>44741</v>
      </c>
      <c r="O503" s="369" t="str">
        <f>IF(ISBLANK(Tableau3[[#This Row],[Date de fin]]),"",UPPER(TEXT(Tableau3[[#This Row],[Date de fin]],"mmm")))</f>
        <v>JUIN</v>
      </c>
      <c r="P503" s="369" t="str">
        <f>IF(ISBLANK(Tableau3[[#This Row],[Date de fin]]),"",UPPER(TEXT(Tableau3[[#This Row],[Date de fin]],"AAAA")))</f>
        <v>2022</v>
      </c>
      <c r="Q503" s="65">
        <f>[2]!tblÉvénements[[#This Row],[Nbr jours]]</f>
        <v>0</v>
      </c>
      <c r="S503" s="49" t="str">
        <f>[2]!tblÉvénements[[#This Row],[Secteur]]</f>
        <v>Tout secteur</v>
      </c>
      <c r="T503" s="49" t="str">
        <f>[2]!tblÉvénements[[#This Row],[Commentaires]]</f>
        <v>Visibilité et prises de parole</v>
      </c>
    </row>
    <row r="504" spans="2:20" ht="14.5" x14ac:dyDescent="0.3">
      <c r="B504" s="42">
        <f>'2. Termes '!H646</f>
        <v>0</v>
      </c>
      <c r="C504" s="382" t="str">
        <f>[2]!tblÉvénements[[#This Row],[Service]]</f>
        <v>Communication</v>
      </c>
      <c r="D504" s="368" t="str">
        <f>[2]!tblÉvénements[[#This Row],[Nom événement]]</f>
        <v>Festival du cinéma et musique de film de La Baule</v>
      </c>
      <c r="E504" s="368">
        <f>[2]!tblÉvénements[[#This Row],[Nom association/Sigle]]</f>
        <v>0</v>
      </c>
      <c r="F504" s="368" t="str">
        <f>[2]!tblÉvénements[[#This Row],[Ville]]</f>
        <v>La Baule</v>
      </c>
      <c r="G504" s="368" t="str">
        <f>[2]!tblÉvénements[[#This Row],[Lieu]]</f>
        <v>La Baule</v>
      </c>
      <c r="H504" s="368">
        <f>[2]!tblÉvénements[[#This Row],[Nombre de de participants]]</f>
        <v>0</v>
      </c>
      <c r="I504" s="368">
        <f>[2]!tblÉvénements[[#This Row],[Type]]</f>
        <v>0</v>
      </c>
      <c r="J504" s="368" t="str">
        <f>[2]!tblÉvénements[[#This Row],[Présence ]]</f>
        <v xml:space="preserve">Caroline Rogard </v>
      </c>
      <c r="K504" s="369">
        <f>[2]!tblÉvénements[[#This Row],[Date de début]]</f>
        <v>44741</v>
      </c>
      <c r="L504" s="369" t="str">
        <f>IF(ISBLANK(Tableau3[[#This Row],[Date début ]]),"",UPPER(TEXT(Tableau3[[#This Row],[Date début ]],"mmm")))</f>
        <v>JUIN</v>
      </c>
      <c r="M504" s="369" t="str">
        <f>IF(ISBLANK(Tableau3[[#This Row],[Date début ]]),"",UPPER(TEXT(Tableau3[[#This Row],[Date début ]],"AAAA")))</f>
        <v>2022</v>
      </c>
      <c r="N504" s="369">
        <f>[2]!tblÉvénements[[#This Row],[Date de fin]]</f>
        <v>44745</v>
      </c>
      <c r="O504" s="369" t="str">
        <f>IF(ISBLANK(Tableau3[[#This Row],[Date de fin]]),"",UPPER(TEXT(Tableau3[[#This Row],[Date de fin]],"mmm")))</f>
        <v>JUIL</v>
      </c>
      <c r="P504" s="369" t="str">
        <f>IF(ISBLANK(Tableau3[[#This Row],[Date de fin]]),"",UPPER(TEXT(Tableau3[[#This Row],[Date de fin]],"AAAA")))</f>
        <v>2022</v>
      </c>
      <c r="Q504" s="65">
        <f>[2]!tblÉvénements[[#This Row],[Nbr jours]]</f>
        <v>4</v>
      </c>
      <c r="S504" s="49" t="str">
        <f>[2]!tblÉvénements[[#This Row],[Secteur]]</f>
        <v>Audiovisuel</v>
      </c>
      <c r="T504" s="49" t="str">
        <f>[2]!tblÉvénements[[#This Row],[Commentaires]]</f>
        <v>Visibilié et invitations</v>
      </c>
    </row>
    <row r="505" spans="2:20" ht="58" x14ac:dyDescent="0.3">
      <c r="B505" s="42">
        <f>'2. Termes '!H647</f>
        <v>0</v>
      </c>
      <c r="C505" s="382" t="str">
        <f>[2]!tblÉvénements[[#This Row],[Service]]</f>
        <v>Communication</v>
      </c>
      <c r="D505" s="368" t="str">
        <f>[2]!tblÉvénements[[#This Row],[Nom événement]]</f>
        <v xml:space="preserve">8e édition Forum Entreprendre dans la culture </v>
      </c>
      <c r="E505" s="368">
        <f>[2]!tblÉvénements[[#This Row],[Nom association/Sigle]]</f>
        <v>0</v>
      </c>
      <c r="F505" s="368" t="str">
        <f>[2]!tblÉvénements[[#This Row],[Ville]]</f>
        <v xml:space="preserve">Paris </v>
      </c>
      <c r="G505" s="368" t="str">
        <f>[2]!tblÉvénements[[#This Row],[Lieu]]</f>
        <v xml:space="preserve">Ecole nationale supérieure d'architecture Paris-Belleville </v>
      </c>
      <c r="H505" s="368">
        <f>[2]!tblÉvénements[[#This Row],[Nombre de de participants]]</f>
        <v>0</v>
      </c>
      <c r="I505" s="368">
        <f>[2]!tblÉvénements[[#This Row],[Type]]</f>
        <v>0</v>
      </c>
      <c r="J505" s="368" t="str">
        <f>[2]!tblÉvénements[[#This Row],[Présence ]]</f>
        <v>Aude Merlet</v>
      </c>
      <c r="K505" s="369">
        <f>[2]!tblÉvénements[[#This Row],[Date de début]]</f>
        <v>44740</v>
      </c>
      <c r="L505" s="369" t="str">
        <f>IF(ISBLANK(Tableau3[[#This Row],[Date début ]]),"",UPPER(TEXT(Tableau3[[#This Row],[Date début ]],"mmm")))</f>
        <v>JUIN</v>
      </c>
      <c r="M505" s="369" t="str">
        <f>IF(ISBLANK(Tableau3[[#This Row],[Date début ]]),"",UPPER(TEXT(Tableau3[[#This Row],[Date début ]],"AAAA")))</f>
        <v>2022</v>
      </c>
      <c r="N505" s="369">
        <f>[2]!tblÉvénements[[#This Row],[Date de fin]]</f>
        <v>44740</v>
      </c>
      <c r="O505" s="369" t="str">
        <f>IF(ISBLANK(Tableau3[[#This Row],[Date de fin]]),"",UPPER(TEXT(Tableau3[[#This Row],[Date de fin]],"mmm")))</f>
        <v>JUIN</v>
      </c>
      <c r="P505" s="369" t="str">
        <f>IF(ISBLANK(Tableau3[[#This Row],[Date de fin]]),"",UPPER(TEXT(Tableau3[[#This Row],[Date de fin]],"AAAA")))</f>
        <v>2022</v>
      </c>
      <c r="Q505" s="65">
        <f>[2]!tblÉvénements[[#This Row],[Nbr jours]]</f>
        <v>0</v>
      </c>
      <c r="S505" s="49" t="str">
        <f>[2]!tblÉvénements[[#This Row],[Secteur]]</f>
        <v>Tout secteur</v>
      </c>
      <c r="T505" s="49" t="str">
        <f>[2]!tblÉvénements[[#This Row],[Commentaires]]</f>
        <v>Visibilité et prises de parole</v>
      </c>
    </row>
    <row r="506" spans="2:20" ht="29" x14ac:dyDescent="0.3">
      <c r="B506" s="42">
        <f>'2. Termes '!H648</f>
        <v>0</v>
      </c>
      <c r="C506" s="382" t="str">
        <f>[2]!tblÉvénements[[#This Row],[Service]]</f>
        <v>DG</v>
      </c>
      <c r="D506" s="368" t="str">
        <f>[2]!tblÉvénements[[#This Row],[Nom événement]]</f>
        <v xml:space="preserve">Soirée administrateurs </v>
      </c>
      <c r="E506" s="368">
        <f>[2]!tblÉvénements[[#This Row],[Nom association/Sigle]]</f>
        <v>0</v>
      </c>
      <c r="F506" s="368" t="str">
        <f>[2]!tblÉvénements[[#This Row],[Ville]]</f>
        <v xml:space="preserve">Vanves </v>
      </c>
      <c r="G506" s="368" t="str">
        <f>[2]!tblÉvénements[[#This Row],[Lieu]]</f>
        <v xml:space="preserve">Audiens </v>
      </c>
      <c r="H506" s="368">
        <f>[2]!tblÉvénements[[#This Row],[Nombre de de participants]]</f>
        <v>0</v>
      </c>
      <c r="I506" s="368">
        <f>[2]!tblÉvénements[[#This Row],[Type]]</f>
        <v>0</v>
      </c>
      <c r="J506" s="368" t="str">
        <f>[2]!tblÉvénements[[#This Row],[Présence ]]</f>
        <v xml:space="preserve">Administrateurs + directeurs </v>
      </c>
      <c r="K506" s="369">
        <f>[2]!tblÉvénements[[#This Row],[Date de début]]</f>
        <v>44740</v>
      </c>
      <c r="L506" s="369" t="str">
        <f>IF(ISBLANK(Tableau3[[#This Row],[Date début ]]),"",UPPER(TEXT(Tableau3[[#This Row],[Date début ]],"mmm")))</f>
        <v>JUIN</v>
      </c>
      <c r="M506" s="369" t="str">
        <f>IF(ISBLANK(Tableau3[[#This Row],[Date début ]]),"",UPPER(TEXT(Tableau3[[#This Row],[Date début ]],"AAAA")))</f>
        <v>2022</v>
      </c>
      <c r="N506" s="369">
        <f>[2]!tblÉvénements[[#This Row],[Date de fin]]</f>
        <v>44740</v>
      </c>
      <c r="O506" s="369" t="str">
        <f>IF(ISBLANK(Tableau3[[#This Row],[Date de fin]]),"",UPPER(TEXT(Tableau3[[#This Row],[Date de fin]],"mmm")))</f>
        <v>JUIN</v>
      </c>
      <c r="P506" s="369" t="str">
        <f>IF(ISBLANK(Tableau3[[#This Row],[Date de fin]]),"",UPPER(TEXT(Tableau3[[#This Row],[Date de fin]],"AAAA")))</f>
        <v>2022</v>
      </c>
      <c r="Q506" s="65">
        <f>[2]!tblÉvénements[[#This Row],[Nbr jours]]</f>
        <v>0</v>
      </c>
      <c r="S506" s="49" t="str">
        <f>[2]!tblÉvénements[[#This Row],[Secteur]]</f>
        <v>Autre</v>
      </c>
      <c r="T506" s="49" t="str">
        <f>[2]!tblÉvénements[[#This Row],[Commentaires]]</f>
        <v>Evénement Audiens</v>
      </c>
    </row>
    <row r="507" spans="2:20" ht="29" x14ac:dyDescent="0.3">
      <c r="B507" s="42">
        <f>'2. Termes '!H649</f>
        <v>0</v>
      </c>
      <c r="C507" s="382">
        <f>[2]!tblÉvénements[[#This Row],[Service]]</f>
        <v>0</v>
      </c>
      <c r="D507" s="368" t="str">
        <f>[2]!tblÉvénements[[#This Row],[Nom événement]]</f>
        <v>Colloque Deuil</v>
      </c>
      <c r="E507" s="368">
        <f>[2]!tblÉvénements[[#This Row],[Nom association/Sigle]]</f>
        <v>0</v>
      </c>
      <c r="F507" s="368" t="str">
        <f>[2]!tblÉvénements[[#This Row],[Ville]]</f>
        <v xml:space="preserve">Paris </v>
      </c>
      <c r="G507" s="368" t="str">
        <f>[2]!tblÉvénements[[#This Row],[Lieu]]</f>
        <v xml:space="preserve">Maison de l'Amérique Latine </v>
      </c>
      <c r="H507" s="368">
        <f>[2]!tblÉvénements[[#This Row],[Nombre de de participants]]</f>
        <v>0</v>
      </c>
      <c r="I507" s="368">
        <f>[2]!tblÉvénements[[#This Row],[Type]]</f>
        <v>0</v>
      </c>
      <c r="J507" s="368" t="str">
        <f>[2]!tblÉvénements[[#This Row],[Présence ]]</f>
        <v xml:space="preserve">Sandrine Delgrange </v>
      </c>
      <c r="K507" s="369">
        <f>[2]!tblÉvénements[[#This Row],[Date de début]]</f>
        <v>44735</v>
      </c>
      <c r="L507" s="369" t="str">
        <f>IF(ISBLANK(Tableau3[[#This Row],[Date début ]]),"",UPPER(TEXT(Tableau3[[#This Row],[Date début ]],"mmm")))</f>
        <v>JUIN</v>
      </c>
      <c r="M507" s="369" t="str">
        <f>IF(ISBLANK(Tableau3[[#This Row],[Date début ]]),"",UPPER(TEXT(Tableau3[[#This Row],[Date début ]],"AAAA")))</f>
        <v>2022</v>
      </c>
      <c r="N507" s="369">
        <f>[2]!tblÉvénements[[#This Row],[Date de fin]]</f>
        <v>44735</v>
      </c>
      <c r="O507" s="369" t="str">
        <f>IF(ISBLANK(Tableau3[[#This Row],[Date de fin]]),"",UPPER(TEXT(Tableau3[[#This Row],[Date de fin]],"mmm")))</f>
        <v>JUIN</v>
      </c>
      <c r="P507" s="369" t="str">
        <f>IF(ISBLANK(Tableau3[[#This Row],[Date de fin]]),"",UPPER(TEXT(Tableau3[[#This Row],[Date de fin]],"AAAA")))</f>
        <v>2022</v>
      </c>
      <c r="Q507" s="65">
        <f>[2]!tblÉvénements[[#This Row],[Nbr jours]]</f>
        <v>0</v>
      </c>
      <c r="S507" s="49" t="str">
        <f>[2]!tblÉvénements[[#This Row],[Secteur]]</f>
        <v>Autre</v>
      </c>
      <c r="T507" s="49" t="str">
        <f>[2]!tblÉvénements[[#This Row],[Commentaires]]</f>
        <v>Evénement Audiens</v>
      </c>
    </row>
    <row r="508" spans="2:20" ht="43.5" x14ac:dyDescent="0.3">
      <c r="B508" s="42">
        <f>'2. Termes '!H650</f>
        <v>0</v>
      </c>
      <c r="C508" s="382">
        <f>[2]!tblÉvénements[[#This Row],[Service]]</f>
        <v>0</v>
      </c>
      <c r="D508" s="368" t="str">
        <f>[2]!tblÉvénements[[#This Row],[Nom événement]]</f>
        <v>GAME CAMP - SNJV</v>
      </c>
      <c r="E508" s="368">
        <f>[2]!tblÉvénements[[#This Row],[Nom association/Sigle]]</f>
        <v>0</v>
      </c>
      <c r="F508" s="368" t="str">
        <f>[2]!tblÉvénements[[#This Row],[Ville]]</f>
        <v xml:space="preserve">Lille </v>
      </c>
      <c r="G508" s="368">
        <f>[2]!tblÉvénements[[#This Row],[Lieu]]</f>
        <v>0</v>
      </c>
      <c r="H508" s="368">
        <f>[2]!tblÉvénements[[#This Row],[Nombre de de participants]]</f>
        <v>0</v>
      </c>
      <c r="I508" s="368">
        <f>[2]!tblÉvénements[[#This Row],[Type]]</f>
        <v>0</v>
      </c>
      <c r="J508" s="368" t="str">
        <f>[2]!tblÉvénements[[#This Row],[Présence ]]</f>
        <v xml:space="preserve"> Claire G+ Lucas L + Stéphanie D+ Charlotte D</v>
      </c>
      <c r="K508" s="369">
        <f>[2]!tblÉvénements[[#This Row],[Date de début]]</f>
        <v>44735</v>
      </c>
      <c r="L508" s="369" t="str">
        <f>IF(ISBLANK(Tableau3[[#This Row],[Date début ]]),"",UPPER(TEXT(Tableau3[[#This Row],[Date début ]],"mmm")))</f>
        <v>JUIN</v>
      </c>
      <c r="M508" s="369" t="str">
        <f>IF(ISBLANK(Tableau3[[#This Row],[Date début ]]),"",UPPER(TEXT(Tableau3[[#This Row],[Date début ]],"AAAA")))</f>
        <v>2022</v>
      </c>
      <c r="N508" s="369">
        <f>[2]!tblÉvénements[[#This Row],[Date de fin]]</f>
        <v>44736</v>
      </c>
      <c r="O508" s="369" t="str">
        <f>IF(ISBLANK(Tableau3[[#This Row],[Date de fin]]),"",UPPER(TEXT(Tableau3[[#This Row],[Date de fin]],"mmm")))</f>
        <v>JUIN</v>
      </c>
      <c r="P508" s="369" t="str">
        <f>IF(ISBLANK(Tableau3[[#This Row],[Date de fin]]),"",UPPER(TEXT(Tableau3[[#This Row],[Date de fin]],"AAAA")))</f>
        <v>2022</v>
      </c>
      <c r="Q508" s="65">
        <f>[2]!tblÉvénements[[#This Row],[Nbr jours]]</f>
        <v>1</v>
      </c>
      <c r="S508" s="49" t="str">
        <f>[2]!tblÉvénements[[#This Row],[Secteur]]</f>
        <v>Jeux vidéos</v>
      </c>
      <c r="T508" s="49">
        <f>[2]!tblÉvénements[[#This Row],[Commentaires]]</f>
        <v>0</v>
      </c>
    </row>
    <row r="509" spans="2:20" ht="29" x14ac:dyDescent="0.3">
      <c r="B509" s="42">
        <f>'2. Termes '!H651</f>
        <v>0</v>
      </c>
      <c r="C509" s="382" t="str">
        <f>[2]!tblÉvénements[[#This Row],[Service]]</f>
        <v>Communication</v>
      </c>
      <c r="D509" s="368" t="str">
        <f>[2]!tblÉvénements[[#This Row],[Nom événement]]</f>
        <v xml:space="preserve">Sœurs Jumelles </v>
      </c>
      <c r="E509" s="368">
        <f>[2]!tblÉvénements[[#This Row],[Nom association/Sigle]]</f>
        <v>0</v>
      </c>
      <c r="F509" s="368" t="str">
        <f>[2]!tblÉvénements[[#This Row],[Ville]]</f>
        <v xml:space="preserve">Rochefort </v>
      </c>
      <c r="G509" s="368" t="str">
        <f>[2]!tblÉvénements[[#This Row],[Lieu]]</f>
        <v>Plusieurs lieux dans Rochefort</v>
      </c>
      <c r="H509" s="368">
        <f>[2]!tblÉvénements[[#This Row],[Nombre de de participants]]</f>
        <v>0</v>
      </c>
      <c r="I509" s="368">
        <f>[2]!tblÉvénements[[#This Row],[Type]]</f>
        <v>0</v>
      </c>
      <c r="J509" s="368" t="str">
        <f>[2]!tblÉvénements[[#This Row],[Présence ]]</f>
        <v xml:space="preserve">Caroline Rogard ou Isabelle Thirion </v>
      </c>
      <c r="K509" s="369">
        <f>[2]!tblÉvénements[[#This Row],[Date de début]]</f>
        <v>44734</v>
      </c>
      <c r="L509" s="369" t="str">
        <f>IF(ISBLANK(Tableau3[[#This Row],[Date début ]]),"",UPPER(TEXT(Tableau3[[#This Row],[Date début ]],"mmm")))</f>
        <v>JUIN</v>
      </c>
      <c r="M509" s="369" t="str">
        <f>IF(ISBLANK(Tableau3[[#This Row],[Date début ]]),"",UPPER(TEXT(Tableau3[[#This Row],[Date début ]],"AAAA")))</f>
        <v>2022</v>
      </c>
      <c r="N509" s="369">
        <f>[2]!tblÉvénements[[#This Row],[Date de fin]]</f>
        <v>44737</v>
      </c>
      <c r="O509" s="369" t="str">
        <f>IF(ISBLANK(Tableau3[[#This Row],[Date de fin]]),"",UPPER(TEXT(Tableau3[[#This Row],[Date de fin]],"mmm")))</f>
        <v>JUIN</v>
      </c>
      <c r="P509" s="369" t="str">
        <f>IF(ISBLANK(Tableau3[[#This Row],[Date de fin]]),"",UPPER(TEXT(Tableau3[[#This Row],[Date de fin]],"AAAA")))</f>
        <v>2022</v>
      </c>
      <c r="Q509" s="65">
        <f>[2]!tblÉvénements[[#This Row],[Nbr jours]]</f>
        <v>3</v>
      </c>
      <c r="S509" s="49" t="str">
        <f>[2]!tblÉvénements[[#This Row],[Secteur]]</f>
        <v>Audiovisuel</v>
      </c>
      <c r="T509" s="49" t="str">
        <f>[2]!tblÉvénements[[#This Row],[Commentaires]]</f>
        <v>Visibilité et prises de parole</v>
      </c>
    </row>
    <row r="510" spans="2:20" ht="29" x14ac:dyDescent="0.3">
      <c r="B510" s="42">
        <f>'2. Termes '!H652</f>
        <v>0</v>
      </c>
      <c r="C510" s="382">
        <f>[2]!tblÉvénements[[#This Row],[Service]]</f>
        <v>0</v>
      </c>
      <c r="D510" s="368" t="str">
        <f>[2]!tblÉvénements[[#This Row],[Nom événement]]</f>
        <v xml:space="preserve">Champs-Elysées Film Festival </v>
      </c>
      <c r="E510" s="368">
        <f>[2]!tblÉvénements[[#This Row],[Nom association/Sigle]]</f>
        <v>0</v>
      </c>
      <c r="F510" s="368" t="str">
        <f>[2]!tblÉvénements[[#This Row],[Ville]]</f>
        <v xml:space="preserve">Paris </v>
      </c>
      <c r="G510" s="368" t="str">
        <f>[2]!tblÉvénements[[#This Row],[Lieu]]</f>
        <v xml:space="preserve">Champs-Elysées </v>
      </c>
      <c r="H510" s="368">
        <f>[2]!tblÉvénements[[#This Row],[Nombre de de participants]]</f>
        <v>0</v>
      </c>
      <c r="I510" s="368">
        <f>[2]!tblÉvénements[[#This Row],[Type]]</f>
        <v>0</v>
      </c>
      <c r="J510" s="368" t="str">
        <f>[2]!tblÉvénements[[#This Row],[Présence ]]</f>
        <v>Fanny et autres à confirmer</v>
      </c>
      <c r="K510" s="369">
        <f>[2]!tblÉvénements[[#This Row],[Date de début]]</f>
        <v>44733</v>
      </c>
      <c r="L510" s="369" t="str">
        <f>IF(ISBLANK(Tableau3[[#This Row],[Date début ]]),"",UPPER(TEXT(Tableau3[[#This Row],[Date début ]],"mmm")))</f>
        <v>JUIN</v>
      </c>
      <c r="M510" s="369" t="str">
        <f>IF(ISBLANK(Tableau3[[#This Row],[Date début ]]),"",UPPER(TEXT(Tableau3[[#This Row],[Date début ]],"AAAA")))</f>
        <v>2022</v>
      </c>
      <c r="N510" s="369">
        <f>[2]!tblÉvénements[[#This Row],[Date de fin]]</f>
        <v>44740</v>
      </c>
      <c r="O510" s="369" t="str">
        <f>IF(ISBLANK(Tableau3[[#This Row],[Date de fin]]),"",UPPER(TEXT(Tableau3[[#This Row],[Date de fin]],"mmm")))</f>
        <v>JUIN</v>
      </c>
      <c r="P510" s="369" t="str">
        <f>IF(ISBLANK(Tableau3[[#This Row],[Date de fin]]),"",UPPER(TEXT(Tableau3[[#This Row],[Date de fin]],"AAAA")))</f>
        <v>2022</v>
      </c>
      <c r="Q510" s="65">
        <f>[2]!tblÉvénements[[#This Row],[Nbr jours]]</f>
        <v>7</v>
      </c>
      <c r="S510" s="49" t="str">
        <f>[2]!tblÉvénements[[#This Row],[Secteur]]</f>
        <v>Audiovisuel</v>
      </c>
      <c r="T510" s="49" t="str">
        <f>[2]!tblÉvénements[[#This Row],[Commentaires]]</f>
        <v>Visibilié et invitations</v>
      </c>
    </row>
    <row r="511" spans="2:20" ht="14.5" x14ac:dyDescent="0.3">
      <c r="B511" s="42">
        <f>'2. Termes '!H653</f>
        <v>0</v>
      </c>
      <c r="C511" s="382" t="str">
        <f>[2]!tblÉvénements[[#This Row],[Service]]</f>
        <v>Branches</v>
      </c>
      <c r="D511" s="368" t="str">
        <f>[2]!tblÉvénements[[#This Row],[Nom événement]]</f>
        <v>48 heures de la pige</v>
      </c>
      <c r="E511" s="368">
        <f>[2]!tblÉvénements[[#This Row],[Nom association/Sigle]]</f>
        <v>0</v>
      </c>
      <c r="F511" s="368" t="str">
        <f>[2]!tblÉvénements[[#This Row],[Ville]]</f>
        <v>Nantes</v>
      </c>
      <c r="G511" s="368" t="str">
        <f>[2]!tblÉvénements[[#This Row],[Lieu]]</f>
        <v xml:space="preserve">Nantes </v>
      </c>
      <c r="H511" s="368">
        <f>[2]!tblÉvénements[[#This Row],[Nombre de de participants]]</f>
        <v>0</v>
      </c>
      <c r="I511" s="368">
        <f>[2]!tblÉvénements[[#This Row],[Type]]</f>
        <v>0</v>
      </c>
      <c r="J511" s="368" t="str">
        <f>[2]!tblÉvénements[[#This Row],[Présence ]]</f>
        <v>Marianne Chollet</v>
      </c>
      <c r="K511" s="369">
        <f>[2]!tblÉvénements[[#This Row],[Date de début]]</f>
        <v>44728</v>
      </c>
      <c r="L511" s="369" t="str">
        <f>IF(ISBLANK(Tableau3[[#This Row],[Date début ]]),"",UPPER(TEXT(Tableau3[[#This Row],[Date début ]],"mmm")))</f>
        <v>JUIN</v>
      </c>
      <c r="M511" s="369" t="str">
        <f>IF(ISBLANK(Tableau3[[#This Row],[Date début ]]),"",UPPER(TEXT(Tableau3[[#This Row],[Date début ]],"AAAA")))</f>
        <v>2022</v>
      </c>
      <c r="N511" s="369">
        <f>[2]!tblÉvénements[[#This Row],[Date de fin]]</f>
        <v>44729</v>
      </c>
      <c r="O511" s="369" t="str">
        <f>IF(ISBLANK(Tableau3[[#This Row],[Date de fin]]),"",UPPER(TEXT(Tableau3[[#This Row],[Date de fin]],"mmm")))</f>
        <v>JUIN</v>
      </c>
      <c r="P511" s="369" t="str">
        <f>IF(ISBLANK(Tableau3[[#This Row],[Date de fin]]),"",UPPER(TEXT(Tableau3[[#This Row],[Date de fin]],"AAAA")))</f>
        <v>2022</v>
      </c>
      <c r="Q511" s="65">
        <f>[2]!tblÉvénements[[#This Row],[Nbr jours]]</f>
        <v>1</v>
      </c>
      <c r="S511" s="49" t="str">
        <f>[2]!tblÉvénements[[#This Row],[Secteur]]</f>
        <v>Presse</v>
      </c>
      <c r="T511" s="49" t="str">
        <f>[2]!tblÉvénements[[#This Row],[Commentaires]]</f>
        <v>Visibilité, stand et prises de parole</v>
      </c>
    </row>
    <row r="512" spans="2:20" ht="14.5" x14ac:dyDescent="0.3">
      <c r="B512" s="42">
        <f>'2. Termes '!H654</f>
        <v>0</v>
      </c>
      <c r="C512" s="382" t="str">
        <f>[2]!tblÉvénements[[#This Row],[Service]]</f>
        <v>Branches</v>
      </c>
      <c r="D512" s="368" t="str">
        <f>[2]!tblÉvénements[[#This Row],[Nom événement]]</f>
        <v>50e Congrés de la CFDT</v>
      </c>
      <c r="E512" s="368">
        <f>[2]!tblÉvénements[[#This Row],[Nom association/Sigle]]</f>
        <v>0</v>
      </c>
      <c r="F512" s="368" t="str">
        <f>[2]!tblÉvénements[[#This Row],[Ville]]</f>
        <v>Lyon</v>
      </c>
      <c r="G512" s="368">
        <f>[2]!tblÉvénements[[#This Row],[Lieu]]</f>
        <v>0</v>
      </c>
      <c r="H512" s="368">
        <f>[2]!tblÉvénements[[#This Row],[Nombre de de participants]]</f>
        <v>0</v>
      </c>
      <c r="I512" s="368">
        <f>[2]!tblÉvénements[[#This Row],[Type]]</f>
        <v>0</v>
      </c>
      <c r="J512" s="368" t="str">
        <f>[2]!tblÉvénements[[#This Row],[Présence ]]</f>
        <v>Marianne Chollet</v>
      </c>
      <c r="K512" s="369">
        <f>[2]!tblÉvénements[[#This Row],[Date de début]]</f>
        <v>44725</v>
      </c>
      <c r="L512" s="369" t="str">
        <f>IF(ISBLANK(Tableau3[[#This Row],[Date début ]]),"",UPPER(TEXT(Tableau3[[#This Row],[Date début ]],"mmm")))</f>
        <v>JUIN</v>
      </c>
      <c r="M512" s="369" t="str">
        <f>IF(ISBLANK(Tableau3[[#This Row],[Date début ]]),"",UPPER(TEXT(Tableau3[[#This Row],[Date début ]],"AAAA")))</f>
        <v>2022</v>
      </c>
      <c r="N512" s="369">
        <f>[2]!tblÉvénements[[#This Row],[Date de fin]]</f>
        <v>44729</v>
      </c>
      <c r="O512" s="369" t="str">
        <f>IF(ISBLANK(Tableau3[[#This Row],[Date de fin]]),"",UPPER(TEXT(Tableau3[[#This Row],[Date de fin]],"mmm")))</f>
        <v>JUIN</v>
      </c>
      <c r="P512" s="369" t="str">
        <f>IF(ISBLANK(Tableau3[[#This Row],[Date de fin]]),"",UPPER(TEXT(Tableau3[[#This Row],[Date de fin]],"AAAA")))</f>
        <v>2022</v>
      </c>
      <c r="Q512" s="65">
        <f>[2]!tblÉvénements[[#This Row],[Nbr jours]]</f>
        <v>4</v>
      </c>
      <c r="S512" s="49" t="str">
        <f>[2]!tblÉvénements[[#This Row],[Secteur]]</f>
        <v>Tout secteur</v>
      </c>
      <c r="T512" s="49" t="str">
        <f>[2]!tblÉvénements[[#This Row],[Commentaires]]</f>
        <v>Visibilité et stand</v>
      </c>
    </row>
    <row r="513" spans="2:20" ht="29" x14ac:dyDescent="0.3">
      <c r="B513" s="42">
        <f>'2. Termes '!H655</f>
        <v>0</v>
      </c>
      <c r="C513" s="382" t="str">
        <f>[2]!tblÉvénements[[#This Row],[Service]]</f>
        <v>Communication</v>
      </c>
      <c r="D513" s="368" t="str">
        <f>[2]!tblÉvénements[[#This Row],[Nom événement]]</f>
        <v>MIFA (Marché international du Film d'Animation)</v>
      </c>
      <c r="E513" s="368">
        <f>[2]!tblÉvénements[[#This Row],[Nom association/Sigle]]</f>
        <v>0</v>
      </c>
      <c r="F513" s="368" t="str">
        <f>[2]!tblÉvénements[[#This Row],[Ville]]</f>
        <v xml:space="preserve">Annecy </v>
      </c>
      <c r="G513" s="368" t="str">
        <f>[2]!tblÉvénements[[#This Row],[Lieu]]</f>
        <v>Imperial Palace</v>
      </c>
      <c r="H513" s="368">
        <f>[2]!tblÉvénements[[#This Row],[Nombre de de participants]]</f>
        <v>0</v>
      </c>
      <c r="I513" s="368">
        <f>[2]!tblÉvénements[[#This Row],[Type]]</f>
        <v>0</v>
      </c>
      <c r="J513" s="368" t="str">
        <f>[2]!tblÉvénements[[#This Row],[Présence ]]</f>
        <v>Caroline Rogard / FO /  Aude Merlet</v>
      </c>
      <c r="K513" s="369">
        <f>[2]!tblÉvénements[[#This Row],[Date de début]]</f>
        <v>44725</v>
      </c>
      <c r="L513" s="369" t="str">
        <f>IF(ISBLANK(Tableau3[[#This Row],[Date début ]]),"",UPPER(TEXT(Tableau3[[#This Row],[Date début ]],"mmm")))</f>
        <v>JUIN</v>
      </c>
      <c r="M513" s="369" t="str">
        <f>IF(ISBLANK(Tableau3[[#This Row],[Date début ]]),"",UPPER(TEXT(Tableau3[[#This Row],[Date début ]],"AAAA")))</f>
        <v>2022</v>
      </c>
      <c r="N513" s="369">
        <f>[2]!tblÉvénements[[#This Row],[Date de fin]]</f>
        <v>44730</v>
      </c>
      <c r="O513" s="369" t="str">
        <f>IF(ISBLANK(Tableau3[[#This Row],[Date de fin]]),"",UPPER(TEXT(Tableau3[[#This Row],[Date de fin]],"mmm")))</f>
        <v>JUIN</v>
      </c>
      <c r="P513" s="369" t="str">
        <f>IF(ISBLANK(Tableau3[[#This Row],[Date de fin]]),"",UPPER(TEXT(Tableau3[[#This Row],[Date de fin]],"AAAA")))</f>
        <v>2022</v>
      </c>
      <c r="Q513" s="65">
        <f>[2]!tblÉvénements[[#This Row],[Nbr jours]]</f>
        <v>5</v>
      </c>
      <c r="S513" s="49" t="str">
        <f>[2]!tblÉvénements[[#This Row],[Secteur]]</f>
        <v>Autre</v>
      </c>
      <c r="T513" s="49" t="str">
        <f>[2]!tblÉvénements[[#This Row],[Commentaires]]</f>
        <v xml:space="preserve">Visibilité et présence </v>
      </c>
    </row>
    <row r="514" spans="2:20" ht="14.5" x14ac:dyDescent="0.3">
      <c r="B514" s="42">
        <f>'2. Termes '!H656</f>
        <v>0</v>
      </c>
      <c r="C514" s="382" t="str">
        <f>[2]!tblÉvénements[[#This Row],[Service]]</f>
        <v>Branches</v>
      </c>
      <c r="D514" s="368" t="str">
        <f>[2]!tblÉvénements[[#This Row],[Nom événement]]</f>
        <v>47e Congrès de la Presse Hebdomadaire Régionale</v>
      </c>
      <c r="E514" s="368">
        <f>[2]!tblÉvénements[[#This Row],[Nom association/Sigle]]</f>
        <v>0</v>
      </c>
      <c r="F514" s="368" t="str">
        <f>[2]!tblÉvénements[[#This Row],[Ville]]</f>
        <v>Aix-les-Bains</v>
      </c>
      <c r="G514" s="368">
        <f>[2]!tblÉvénements[[#This Row],[Lieu]]</f>
        <v>0</v>
      </c>
      <c r="H514" s="368">
        <f>[2]!tblÉvénements[[#This Row],[Nombre de de participants]]</f>
        <v>0</v>
      </c>
      <c r="I514" s="368">
        <f>[2]!tblÉvénements[[#This Row],[Type]]</f>
        <v>0</v>
      </c>
      <c r="J514" s="368" t="str">
        <f>[2]!tblÉvénements[[#This Row],[Présence ]]</f>
        <v>Marianne Chollet</v>
      </c>
      <c r="K514" s="369">
        <f>[2]!tblÉvénements[[#This Row],[Date de début]]</f>
        <v>44714</v>
      </c>
      <c r="L514" s="369" t="str">
        <f>IF(ISBLANK(Tableau3[[#This Row],[Date début ]]),"",UPPER(TEXT(Tableau3[[#This Row],[Date début ]],"mmm")))</f>
        <v>JUIN</v>
      </c>
      <c r="M514" s="369" t="str">
        <f>IF(ISBLANK(Tableau3[[#This Row],[Date début ]]),"",UPPER(TEXT(Tableau3[[#This Row],[Date début ]],"AAAA")))</f>
        <v>2022</v>
      </c>
      <c r="N514" s="369">
        <f>[2]!tblÉvénements[[#This Row],[Date de fin]]</f>
        <v>44715</v>
      </c>
      <c r="O514" s="369" t="str">
        <f>IF(ISBLANK(Tableau3[[#This Row],[Date de fin]]),"",UPPER(TEXT(Tableau3[[#This Row],[Date de fin]],"mmm")))</f>
        <v>JUIN</v>
      </c>
      <c r="P514" s="369" t="str">
        <f>IF(ISBLANK(Tableau3[[#This Row],[Date de fin]]),"",UPPER(TEXT(Tableau3[[#This Row],[Date de fin]],"AAAA")))</f>
        <v>2022</v>
      </c>
      <c r="Q514" s="65">
        <f>[2]!tblÉvénements[[#This Row],[Nbr jours]]</f>
        <v>1</v>
      </c>
      <c r="S514" s="49">
        <f>[2]!tblÉvénements[[#This Row],[Secteur]]</f>
        <v>0</v>
      </c>
      <c r="T514" s="49">
        <f>[2]!tblÉvénements[[#This Row],[Commentaires]]</f>
        <v>0</v>
      </c>
    </row>
    <row r="515" spans="2:20" ht="29" x14ac:dyDescent="0.3">
      <c r="B515" s="42">
        <f>'2. Termes '!H657</f>
        <v>0</v>
      </c>
      <c r="C515" s="382">
        <f>[2]!tblÉvénements[[#This Row],[Service]]</f>
        <v>0</v>
      </c>
      <c r="D515" s="368" t="str">
        <f>[2]!tblÉvénements[[#This Row],[Nom événement]]</f>
        <v>Cérémonie des Molières</v>
      </c>
      <c r="E515" s="368">
        <f>[2]!tblÉvénements[[#This Row],[Nom association/Sigle]]</f>
        <v>0</v>
      </c>
      <c r="F515" s="368" t="str">
        <f>[2]!tblÉvénements[[#This Row],[Ville]]</f>
        <v>Paris</v>
      </c>
      <c r="G515" s="368" t="str">
        <f>[2]!tblÉvénements[[#This Row],[Lieu]]</f>
        <v>Folies Bergère</v>
      </c>
      <c r="H515" s="368">
        <f>[2]!tblÉvénements[[#This Row],[Nombre de de participants]]</f>
        <v>0</v>
      </c>
      <c r="I515" s="368">
        <f>[2]!tblÉvénements[[#This Row],[Type]]</f>
        <v>0</v>
      </c>
      <c r="J515" s="368" t="str">
        <f>[2]!tblÉvénements[[#This Row],[Présence ]]</f>
        <v>FO et à déterminer</v>
      </c>
      <c r="K515" s="369">
        <f>[2]!tblÉvénements[[#This Row],[Date de début]]</f>
        <v>44711</v>
      </c>
      <c r="L515" s="369" t="str">
        <f>IF(ISBLANK(Tableau3[[#This Row],[Date début ]]),"",UPPER(TEXT(Tableau3[[#This Row],[Date début ]],"mmm")))</f>
        <v>MAI</v>
      </c>
      <c r="M515" s="369" t="str">
        <f>IF(ISBLANK(Tableau3[[#This Row],[Date début ]]),"",UPPER(TEXT(Tableau3[[#This Row],[Date début ]],"AAAA")))</f>
        <v>2022</v>
      </c>
      <c r="N515" s="369">
        <f>[2]!tblÉvénements[[#This Row],[Date de fin]]</f>
        <v>44711</v>
      </c>
      <c r="O515" s="369" t="str">
        <f>IF(ISBLANK(Tableau3[[#This Row],[Date de fin]]),"",UPPER(TEXT(Tableau3[[#This Row],[Date de fin]],"mmm")))</f>
        <v>MAI</v>
      </c>
      <c r="P515" s="369" t="str">
        <f>IF(ISBLANK(Tableau3[[#This Row],[Date de fin]]),"",UPPER(TEXT(Tableau3[[#This Row],[Date de fin]],"AAAA")))</f>
        <v>2022</v>
      </c>
      <c r="Q515" s="65">
        <f>[2]!tblÉvénements[[#This Row],[Nbr jours]]</f>
        <v>0</v>
      </c>
      <c r="S515" s="49" t="str">
        <f>[2]!tblÉvénements[[#This Row],[Secteur]]</f>
        <v>Théâtre</v>
      </c>
      <c r="T515" s="49" t="str">
        <f>[2]!tblÉvénements[[#This Row],[Commentaires]]</f>
        <v>Visibilié et invitations</v>
      </c>
    </row>
    <row r="516" spans="2:20" ht="14.5" x14ac:dyDescent="0.3">
      <c r="B516" s="42">
        <f>'2. Termes '!H658</f>
        <v>0</v>
      </c>
      <c r="C516" s="382" t="str">
        <f>[2]!tblÉvénements[[#This Row],[Service]]</f>
        <v>Branches</v>
      </c>
      <c r="D516" s="368" t="str">
        <f>[2]!tblÉvénements[[#This Row],[Nom événement]]</f>
        <v>XXVe Congrés confédéral CGT FO</v>
      </c>
      <c r="E516" s="368">
        <f>[2]!tblÉvénements[[#This Row],[Nom association/Sigle]]</f>
        <v>0</v>
      </c>
      <c r="F516" s="368" t="str">
        <f>[2]!tblÉvénements[[#This Row],[Ville]]</f>
        <v>Rouen</v>
      </c>
      <c r="G516" s="368" t="str">
        <f>[2]!tblÉvénements[[#This Row],[Lieu]]</f>
        <v>Parc des expositions</v>
      </c>
      <c r="H516" s="368">
        <f>[2]!tblÉvénements[[#This Row],[Nombre de de participants]]</f>
        <v>0</v>
      </c>
      <c r="I516" s="368">
        <f>[2]!tblÉvénements[[#This Row],[Type]]</f>
        <v>0</v>
      </c>
      <c r="J516" s="368" t="str">
        <f>[2]!tblÉvénements[[#This Row],[Présence ]]</f>
        <v>Cécile Prevost</v>
      </c>
      <c r="K516" s="369">
        <f>[2]!tblÉvénements[[#This Row],[Date de début]]</f>
        <v>44711</v>
      </c>
      <c r="L516" s="369" t="str">
        <f>IF(ISBLANK(Tableau3[[#This Row],[Date début ]]),"",UPPER(TEXT(Tableau3[[#This Row],[Date début ]],"mmm")))</f>
        <v>MAI</v>
      </c>
      <c r="M516" s="369" t="str">
        <f>IF(ISBLANK(Tableau3[[#This Row],[Date début ]]),"",UPPER(TEXT(Tableau3[[#This Row],[Date début ]],"AAAA")))</f>
        <v>2022</v>
      </c>
      <c r="N516" s="369">
        <f>[2]!tblÉvénements[[#This Row],[Date de fin]]</f>
        <v>44715</v>
      </c>
      <c r="O516" s="369" t="str">
        <f>IF(ISBLANK(Tableau3[[#This Row],[Date de fin]]),"",UPPER(TEXT(Tableau3[[#This Row],[Date de fin]],"mmm")))</f>
        <v>JUIN</v>
      </c>
      <c r="P516" s="369" t="str">
        <f>IF(ISBLANK(Tableau3[[#This Row],[Date de fin]]),"",UPPER(TEXT(Tableau3[[#This Row],[Date de fin]],"AAAA")))</f>
        <v>2022</v>
      </c>
      <c r="Q516" s="65">
        <f>[2]!tblÉvénements[[#This Row],[Nbr jours]]</f>
        <v>4</v>
      </c>
      <c r="S516" s="49" t="str">
        <f>[2]!tblÉvénements[[#This Row],[Secteur]]</f>
        <v>Tout secteur</v>
      </c>
      <c r="T516" s="49">
        <f>[2]!tblÉvénements[[#This Row],[Commentaires]]</f>
        <v>0</v>
      </c>
    </row>
    <row r="517" spans="2:20" ht="43.5" x14ac:dyDescent="0.3">
      <c r="B517" s="42">
        <f>'2. Termes '!H659</f>
        <v>0</v>
      </c>
      <c r="C517" s="382" t="str">
        <f>[2]!tblÉvénements[[#This Row],[Service]]</f>
        <v>Communication</v>
      </c>
      <c r="D517" s="368" t="str">
        <f>[2]!tblÉvénements[[#This Row],[Nom événement]]</f>
        <v>Déjeuner Audiens/ AFCAE</v>
      </c>
      <c r="E517" s="368">
        <f>[2]!tblÉvénements[[#This Row],[Nom association/Sigle]]</f>
        <v>0</v>
      </c>
      <c r="F517" s="368" t="str">
        <f>[2]!tblÉvénements[[#This Row],[Ville]]</f>
        <v xml:space="preserve">Cannes </v>
      </c>
      <c r="G517" s="368" t="str">
        <f>[2]!tblÉvénements[[#This Row],[Lieu]]</f>
        <v>A déterminer</v>
      </c>
      <c r="H517" s="368">
        <f>[2]!tblÉvénements[[#This Row],[Nombre de de participants]]</f>
        <v>0</v>
      </c>
      <c r="I517" s="368">
        <f>[2]!tblÉvénements[[#This Row],[Type]]</f>
        <v>0</v>
      </c>
      <c r="J517" s="368" t="str">
        <f>[2]!tblÉvénements[[#This Row],[Présence ]]</f>
        <v xml:space="preserve">FO / Caroline Rogard / Nadia Tiddari </v>
      </c>
      <c r="K517" s="369">
        <f>[2]!tblÉvénements[[#This Row],[Date de début]]</f>
        <v>44703</v>
      </c>
      <c r="L517" s="369" t="str">
        <f>IF(ISBLANK(Tableau3[[#This Row],[Date début ]]),"",UPPER(TEXT(Tableau3[[#This Row],[Date début ]],"mmm")))</f>
        <v>MAI</v>
      </c>
      <c r="M517" s="369" t="str">
        <f>IF(ISBLANK(Tableau3[[#This Row],[Date début ]]),"",UPPER(TEXT(Tableau3[[#This Row],[Date début ]],"AAAA")))</f>
        <v>2022</v>
      </c>
      <c r="N517" s="369">
        <f>[2]!tblÉvénements[[#This Row],[Date de fin]]</f>
        <v>44703</v>
      </c>
      <c r="O517" s="369" t="str">
        <f>IF(ISBLANK(Tableau3[[#This Row],[Date de fin]]),"",UPPER(TEXT(Tableau3[[#This Row],[Date de fin]],"mmm")))</f>
        <v>MAI</v>
      </c>
      <c r="P517" s="369" t="str">
        <f>IF(ISBLANK(Tableau3[[#This Row],[Date de fin]]),"",UPPER(TEXT(Tableau3[[#This Row],[Date de fin]],"AAAA")))</f>
        <v>2022</v>
      </c>
      <c r="Q517" s="65">
        <f>[2]!tblÉvénements[[#This Row],[Nbr jours]]</f>
        <v>0</v>
      </c>
      <c r="S517" s="49" t="str">
        <f>[2]!tblÉvénements[[#This Row],[Secteur]]</f>
        <v>Audiovisuel</v>
      </c>
      <c r="T517" s="49" t="str">
        <f>[2]!tblÉvénements[[#This Row],[Commentaires]]</f>
        <v xml:space="preserve">Visibilité et prise de parole </v>
      </c>
    </row>
    <row r="518" spans="2:20" ht="43.5" x14ac:dyDescent="0.3">
      <c r="B518" s="42">
        <f>'2. Termes '!H660</f>
        <v>0</v>
      </c>
      <c r="C518" s="382" t="str">
        <f>[2]!tblÉvénements[[#This Row],[Service]]</f>
        <v>Communication</v>
      </c>
      <c r="D518" s="368" t="str">
        <f>[2]!tblÉvénements[[#This Row],[Nom événement]]</f>
        <v>Déjeuner VHSS</v>
      </c>
      <c r="E518" s="368">
        <f>[2]!tblÉvénements[[#This Row],[Nom association/Sigle]]</f>
        <v>0</v>
      </c>
      <c r="F518" s="368" t="str">
        <f>[2]!tblÉvénements[[#This Row],[Ville]]</f>
        <v xml:space="preserve">Cannes </v>
      </c>
      <c r="G518" s="368" t="str">
        <f>[2]!tblÉvénements[[#This Row],[Lieu]]</f>
        <v xml:space="preserve">Café des Cinéastes </v>
      </c>
      <c r="H518" s="368">
        <f>[2]!tblÉvénements[[#This Row],[Nombre de de participants]]</f>
        <v>0</v>
      </c>
      <c r="I518" s="368">
        <f>[2]!tblÉvénements[[#This Row],[Type]]</f>
        <v>0</v>
      </c>
      <c r="J518" s="368" t="str">
        <f>[2]!tblÉvénements[[#This Row],[Présence ]]</f>
        <v xml:space="preserve">FO / Caroline Rogard / Nadia Tiddari </v>
      </c>
      <c r="K518" s="369">
        <f>[2]!tblÉvénements[[#This Row],[Date de début]]</f>
        <v>44701</v>
      </c>
      <c r="L518" s="369" t="str">
        <f>IF(ISBLANK(Tableau3[[#This Row],[Date début ]]),"",UPPER(TEXT(Tableau3[[#This Row],[Date début ]],"mmm")))</f>
        <v>MAI</v>
      </c>
      <c r="M518" s="369" t="str">
        <f>IF(ISBLANK(Tableau3[[#This Row],[Date début ]]),"",UPPER(TEXT(Tableau3[[#This Row],[Date début ]],"AAAA")))</f>
        <v>2022</v>
      </c>
      <c r="N518" s="369">
        <f>[2]!tblÉvénements[[#This Row],[Date de fin]]</f>
        <v>44701</v>
      </c>
      <c r="O518" s="369" t="str">
        <f>IF(ISBLANK(Tableau3[[#This Row],[Date de fin]]),"",UPPER(TEXT(Tableau3[[#This Row],[Date de fin]],"mmm")))</f>
        <v>MAI</v>
      </c>
      <c r="P518" s="369" t="str">
        <f>IF(ISBLANK(Tableau3[[#This Row],[Date de fin]]),"",UPPER(TEXT(Tableau3[[#This Row],[Date de fin]],"AAAA")))</f>
        <v>2022</v>
      </c>
      <c r="Q518" s="65">
        <f>[2]!tblÉvénements[[#This Row],[Nbr jours]]</f>
        <v>0</v>
      </c>
      <c r="S518" s="49" t="str">
        <f>[2]!tblÉvénements[[#This Row],[Secteur]]</f>
        <v>Audiovisuel</v>
      </c>
      <c r="T518" s="49" t="str">
        <f>[2]!tblÉvénements[[#This Row],[Commentaires]]</f>
        <v xml:space="preserve">Visibilité et prise de parole </v>
      </c>
    </row>
    <row r="519" spans="2:20" ht="14.5" x14ac:dyDescent="0.3">
      <c r="B519" s="42">
        <f>'2. Termes '!H661</f>
        <v>0</v>
      </c>
      <c r="C519" s="382">
        <f>[2]!tblÉvénements[[#This Row],[Service]]</f>
        <v>0</v>
      </c>
      <c r="D519" s="368" t="str">
        <f>[2]!tblÉvénements[[#This Row],[Nom événement]]</f>
        <v xml:space="preserve">Lire sur la Sorgue </v>
      </c>
      <c r="E519" s="368">
        <f>[2]!tblÉvénements[[#This Row],[Nom association/Sigle]]</f>
        <v>0</v>
      </c>
      <c r="F519" s="368" t="str">
        <f>[2]!tblÉvénements[[#This Row],[Ville]]</f>
        <v>L'isle-sur-la-Sogue</v>
      </c>
      <c r="G519" s="368" t="str">
        <f>[2]!tblÉvénements[[#This Row],[Lieu]]</f>
        <v>L'isle-sur-la-Sorgue</v>
      </c>
      <c r="H519" s="368">
        <f>[2]!tblÉvénements[[#This Row],[Nombre de de participants]]</f>
        <v>0</v>
      </c>
      <c r="I519" s="368">
        <f>[2]!tblÉvénements[[#This Row],[Type]]</f>
        <v>0</v>
      </c>
      <c r="J519" s="368">
        <f>[2]!tblÉvénements[[#This Row],[Présence ]]</f>
        <v>0</v>
      </c>
      <c r="K519" s="369">
        <f>[2]!tblÉvénements[[#This Row],[Date de début]]</f>
        <v>44700</v>
      </c>
      <c r="L519" s="369" t="str">
        <f>IF(ISBLANK(Tableau3[[#This Row],[Date début ]]),"",UPPER(TEXT(Tableau3[[#This Row],[Date début ]],"mmm")))</f>
        <v>MAI</v>
      </c>
      <c r="M519" s="369" t="str">
        <f>IF(ISBLANK(Tableau3[[#This Row],[Date début ]]),"",UPPER(TEXT(Tableau3[[#This Row],[Date début ]],"AAAA")))</f>
        <v>2022</v>
      </c>
      <c r="N519" s="369">
        <f>[2]!tblÉvénements[[#This Row],[Date de fin]]</f>
        <v>44703</v>
      </c>
      <c r="O519" s="369" t="str">
        <f>IF(ISBLANK(Tableau3[[#This Row],[Date de fin]]),"",UPPER(TEXT(Tableau3[[#This Row],[Date de fin]],"mmm")))</f>
        <v>MAI</v>
      </c>
      <c r="P519" s="369" t="str">
        <f>IF(ISBLANK(Tableau3[[#This Row],[Date de fin]]),"",UPPER(TEXT(Tableau3[[#This Row],[Date de fin]],"AAAA")))</f>
        <v>2022</v>
      </c>
      <c r="Q519" s="65">
        <f>[2]!tblÉvénements[[#This Row],[Nbr jours]]</f>
        <v>3</v>
      </c>
      <c r="S519" s="49" t="str">
        <f>[2]!tblÉvénements[[#This Row],[Secteur]]</f>
        <v>Autre</v>
      </c>
      <c r="T519" s="49" t="str">
        <f>[2]!tblÉvénements[[#This Row],[Commentaires]]</f>
        <v>Visibilité</v>
      </c>
    </row>
    <row r="520" spans="2:20" ht="130.5" x14ac:dyDescent="0.3">
      <c r="B520" s="42">
        <f>'2. Termes '!H662</f>
        <v>0</v>
      </c>
      <c r="C520" s="382" t="str">
        <f>[2]!tblÉvénements[[#This Row],[Service]]</f>
        <v>Branches</v>
      </c>
      <c r="D520" s="368" t="str">
        <f>[2]!tblÉvénements[[#This Row],[Nom événement]]</f>
        <v xml:space="preserve">Table-ronde Emploi dans le cinéma et la production audiovisuelle </v>
      </c>
      <c r="E520" s="368">
        <f>[2]!tblÉvénements[[#This Row],[Nom association/Sigle]]</f>
        <v>0</v>
      </c>
      <c r="F520" s="368" t="str">
        <f>[2]!tblÉvénements[[#This Row],[Ville]]</f>
        <v>Cannes</v>
      </c>
      <c r="G520" s="368" t="str">
        <f>[2]!tblÉvénements[[#This Row],[Lieu]]</f>
        <v>Marché du film- stand CNC</v>
      </c>
      <c r="H520" s="368">
        <f>[2]!tblÉvénements[[#This Row],[Nombre de de participants]]</f>
        <v>0</v>
      </c>
      <c r="I520" s="368">
        <f>[2]!tblÉvénements[[#This Row],[Type]]</f>
        <v>0</v>
      </c>
      <c r="J520" s="368" t="str">
        <f>[2]!tblÉvénements[[#This Row],[Présence ]]</f>
        <v>FO/ Caroline Rogard/ Guillaume Rogations/ Nicolas Didier/ Philippe Degardin/ Marie Christine d'all Osto / Nadia Tiddari</v>
      </c>
      <c r="K520" s="369">
        <f>[2]!tblÉvénements[[#This Row],[Date de début]]</f>
        <v>44699</v>
      </c>
      <c r="L520" s="369" t="str">
        <f>IF(ISBLANK(Tableau3[[#This Row],[Date début ]]),"",UPPER(TEXT(Tableau3[[#This Row],[Date début ]],"mmm")))</f>
        <v>MAI</v>
      </c>
      <c r="M520" s="369" t="str">
        <f>IF(ISBLANK(Tableau3[[#This Row],[Date début ]]),"",UPPER(TEXT(Tableau3[[#This Row],[Date début ]],"AAAA")))</f>
        <v>2022</v>
      </c>
      <c r="N520" s="369">
        <f>[2]!tblÉvénements[[#This Row],[Date de fin]]</f>
        <v>44699</v>
      </c>
      <c r="O520" s="369" t="str">
        <f>IF(ISBLANK(Tableau3[[#This Row],[Date de fin]]),"",UPPER(TEXT(Tableau3[[#This Row],[Date de fin]],"mmm")))</f>
        <v>MAI</v>
      </c>
      <c r="P520" s="369" t="str">
        <f>IF(ISBLANK(Tableau3[[#This Row],[Date de fin]]),"",UPPER(TEXT(Tableau3[[#This Row],[Date de fin]],"AAAA")))</f>
        <v>2022</v>
      </c>
      <c r="Q520" s="65">
        <f>[2]!tblÉvénements[[#This Row],[Nbr jours]]</f>
        <v>0</v>
      </c>
      <c r="S520" s="49" t="str">
        <f>[2]!tblÉvénements[[#This Row],[Secteur]]</f>
        <v>Audiovisuel</v>
      </c>
      <c r="T520" s="49" t="str">
        <f>[2]!tblÉvénements[[#This Row],[Commentaires]]</f>
        <v xml:space="preserve">Prise de parole </v>
      </c>
    </row>
    <row r="521" spans="2:20" ht="130.5" x14ac:dyDescent="0.3">
      <c r="B521" s="42">
        <f>'2. Termes '!H663</f>
        <v>0</v>
      </c>
      <c r="C521" s="382" t="str">
        <f>[2]!tblÉvénements[[#This Row],[Service]]</f>
        <v>Branches</v>
      </c>
      <c r="D521" s="368" t="str">
        <f>[2]!tblÉvénements[[#This Row],[Nom événement]]</f>
        <v xml:space="preserve">Festival de Cannes </v>
      </c>
      <c r="E521" s="368">
        <f>[2]!tblÉvénements[[#This Row],[Nom association/Sigle]]</f>
        <v>0</v>
      </c>
      <c r="F521" s="368" t="str">
        <f>[2]!tblÉvénements[[#This Row],[Ville]]</f>
        <v xml:space="preserve">Cannes </v>
      </c>
      <c r="G521" s="368" t="str">
        <f>[2]!tblÉvénements[[#This Row],[Lieu]]</f>
        <v xml:space="preserve">Marché du film </v>
      </c>
      <c r="H521" s="368">
        <f>[2]!tblÉvénements[[#This Row],[Nombre de de participants]]</f>
        <v>0</v>
      </c>
      <c r="I521" s="368">
        <f>[2]!tblÉvénements[[#This Row],[Type]]</f>
        <v>0</v>
      </c>
      <c r="J521" s="368" t="str">
        <f>[2]!tblÉvénements[[#This Row],[Présence ]]</f>
        <v>FO/ Caroline Rogard/ Guillaume Rogations/ Nicolas Didier/ Philippe Degardin/ Marie Christine d'all Osto / Nadia Tiddari</v>
      </c>
      <c r="K521" s="369">
        <f>[2]!tblÉvénements[[#This Row],[Date de début]]</f>
        <v>44698</v>
      </c>
      <c r="L521" s="369" t="str">
        <f>IF(ISBLANK(Tableau3[[#This Row],[Date début ]]),"",UPPER(TEXT(Tableau3[[#This Row],[Date début ]],"mmm")))</f>
        <v>MAI</v>
      </c>
      <c r="M521" s="369" t="str">
        <f>IF(ISBLANK(Tableau3[[#This Row],[Date début ]]),"",UPPER(TEXT(Tableau3[[#This Row],[Date début ]],"AAAA")))</f>
        <v>2022</v>
      </c>
      <c r="N521" s="369">
        <f>[2]!tblÉvénements[[#This Row],[Date de fin]]</f>
        <v>44709</v>
      </c>
      <c r="O521" s="369" t="str">
        <f>IF(ISBLANK(Tableau3[[#This Row],[Date de fin]]),"",UPPER(TEXT(Tableau3[[#This Row],[Date de fin]],"mmm")))</f>
        <v>MAI</v>
      </c>
      <c r="P521" s="369" t="str">
        <f>IF(ISBLANK(Tableau3[[#This Row],[Date de fin]]),"",UPPER(TEXT(Tableau3[[#This Row],[Date de fin]],"AAAA")))</f>
        <v>2022</v>
      </c>
      <c r="Q521" s="65">
        <f>[2]!tblÉvénements[[#This Row],[Nbr jours]]</f>
        <v>11</v>
      </c>
      <c r="S521" s="49" t="str">
        <f>[2]!tblÉvénements[[#This Row],[Secteur]]</f>
        <v>Audiovisuel</v>
      </c>
      <c r="T521" s="49" t="str">
        <f>[2]!tblÉvénements[[#This Row],[Commentaires]]</f>
        <v>Visibilité et stand</v>
      </c>
    </row>
    <row r="522" spans="2:20" ht="14.5" x14ac:dyDescent="0.3">
      <c r="B522" s="42">
        <f>'2. Termes '!H664</f>
        <v>0</v>
      </c>
      <c r="C522" s="382">
        <f>[2]!tblÉvénements[[#This Row],[Service]]</f>
        <v>0</v>
      </c>
      <c r="D522" s="368" t="str">
        <f>[2]!tblÉvénements[[#This Row],[Nom événement]]</f>
        <v xml:space="preserve">Concours Jean Françaix </v>
      </c>
      <c r="E522" s="368">
        <f>[2]!tblÉvénements[[#This Row],[Nom association/Sigle]]</f>
        <v>0</v>
      </c>
      <c r="F522" s="368" t="str">
        <f>[2]!tblÉvénements[[#This Row],[Ville]]</f>
        <v xml:space="preserve">Vanves </v>
      </c>
      <c r="G522" s="368" t="str">
        <f>[2]!tblÉvénements[[#This Row],[Lieu]]</f>
        <v xml:space="preserve">Théatre de Vanves </v>
      </c>
      <c r="H522" s="368">
        <f>[2]!tblÉvénements[[#This Row],[Nombre de de participants]]</f>
        <v>0</v>
      </c>
      <c r="I522" s="368">
        <f>[2]!tblÉvénements[[#This Row],[Type]]</f>
        <v>0</v>
      </c>
      <c r="J522" s="368">
        <f>[2]!tblÉvénements[[#This Row],[Présence ]]</f>
        <v>0</v>
      </c>
      <c r="K522" s="369">
        <f>[2]!tblÉvénements[[#This Row],[Date de début]]</f>
        <v>44694</v>
      </c>
      <c r="L522" s="369" t="str">
        <f>IF(ISBLANK(Tableau3[[#This Row],[Date début ]]),"",UPPER(TEXT(Tableau3[[#This Row],[Date début ]],"mmm")))</f>
        <v>MAI</v>
      </c>
      <c r="M522" s="369" t="str">
        <f>IF(ISBLANK(Tableau3[[#This Row],[Date début ]]),"",UPPER(TEXT(Tableau3[[#This Row],[Date début ]],"AAAA")))</f>
        <v>2022</v>
      </c>
      <c r="N522" s="369">
        <f>[2]!tblÉvénements[[#This Row],[Date de fin]]</f>
        <v>44696</v>
      </c>
      <c r="O522" s="369" t="str">
        <f>IF(ISBLANK(Tableau3[[#This Row],[Date de fin]]),"",UPPER(TEXT(Tableau3[[#This Row],[Date de fin]],"mmm")))</f>
        <v>MAI</v>
      </c>
      <c r="P522" s="369" t="str">
        <f>IF(ISBLANK(Tableau3[[#This Row],[Date de fin]]),"",UPPER(TEXT(Tableau3[[#This Row],[Date de fin]],"AAAA")))</f>
        <v>2022</v>
      </c>
      <c r="Q522" s="65">
        <f>[2]!tblÉvénements[[#This Row],[Nbr jours]]</f>
        <v>2</v>
      </c>
      <c r="S522" s="49" t="str">
        <f>[2]!tblÉvénements[[#This Row],[Secteur]]</f>
        <v>Musique</v>
      </c>
      <c r="T522" s="49" t="str">
        <f>[2]!tblÉvénements[[#This Row],[Commentaires]]</f>
        <v>Visibilité</v>
      </c>
    </row>
    <row r="523" spans="2:20" ht="43.5" x14ac:dyDescent="0.3">
      <c r="B523" s="42">
        <f>'2. Termes '!H665</f>
        <v>0</v>
      </c>
      <c r="C523" s="382" t="str">
        <f>[2]!tblÉvénements[[#This Row],[Service]]</f>
        <v>Branches</v>
      </c>
      <c r="D523" s="368" t="str">
        <f>[2]!tblÉvénements[[#This Row],[Nom événement]]</f>
        <v xml:space="preserve">15e édition des Assises internationales du journalisme et de l'information </v>
      </c>
      <c r="E523" s="368">
        <f>[2]!tblÉvénements[[#This Row],[Nom association/Sigle]]</f>
        <v>0</v>
      </c>
      <c r="F523" s="368" t="str">
        <f>[2]!tblÉvénements[[#This Row],[Ville]]</f>
        <v>Tours</v>
      </c>
      <c r="G523" s="368" t="str">
        <f>[2]!tblÉvénements[[#This Row],[Lieu]]</f>
        <v>MAME - Cité de la création 
et de l'innovation</v>
      </c>
      <c r="H523" s="368">
        <f>[2]!tblÉvénements[[#This Row],[Nombre de de participants]]</f>
        <v>0</v>
      </c>
      <c r="I523" s="368">
        <f>[2]!tblÉvénements[[#This Row],[Type]]</f>
        <v>0</v>
      </c>
      <c r="J523" s="368" t="str">
        <f>[2]!tblÉvénements[[#This Row],[Présence ]]</f>
        <v>Marianne Chollet</v>
      </c>
      <c r="K523" s="369">
        <f>[2]!tblÉvénements[[#This Row],[Date de début]]</f>
        <v>44691</v>
      </c>
      <c r="L523" s="369" t="str">
        <f>IF(ISBLANK(Tableau3[[#This Row],[Date début ]]),"",UPPER(TEXT(Tableau3[[#This Row],[Date début ]],"mmm")))</f>
        <v>MAI</v>
      </c>
      <c r="M523" s="369" t="str">
        <f>IF(ISBLANK(Tableau3[[#This Row],[Date début ]]),"",UPPER(TEXT(Tableau3[[#This Row],[Date début ]],"AAAA")))</f>
        <v>2022</v>
      </c>
      <c r="N523" s="369">
        <f>[2]!tblÉvénements[[#This Row],[Date de fin]]</f>
        <v>44693</v>
      </c>
      <c r="O523" s="369" t="str">
        <f>IF(ISBLANK(Tableau3[[#This Row],[Date de fin]]),"",UPPER(TEXT(Tableau3[[#This Row],[Date de fin]],"mmm")))</f>
        <v>MAI</v>
      </c>
      <c r="P523" s="369" t="str">
        <f>IF(ISBLANK(Tableau3[[#This Row],[Date de fin]]),"",UPPER(TEXT(Tableau3[[#This Row],[Date de fin]],"AAAA")))</f>
        <v>2022</v>
      </c>
      <c r="Q523" s="65">
        <f>[2]!tblÉvénements[[#This Row],[Nbr jours]]</f>
        <v>2</v>
      </c>
      <c r="S523" s="49" t="str">
        <f>[2]!tblÉvénements[[#This Row],[Secteur]]</f>
        <v>Presse</v>
      </c>
      <c r="T523" s="49" t="str">
        <f>[2]!tblÉvénements[[#This Row],[Commentaires]]</f>
        <v>Visibilité et stand</v>
      </c>
    </row>
    <row r="524" spans="2:20" ht="58" x14ac:dyDescent="0.3">
      <c r="B524" s="42">
        <f>'2. Termes '!H666</f>
        <v>0</v>
      </c>
      <c r="C524" s="382" t="str">
        <f>[2]!tblÉvénements[[#This Row],[Service]]</f>
        <v>Branches</v>
      </c>
      <c r="D524" s="368" t="str">
        <f>[2]!tblÉvénements[[#This Row],[Nom événement]]</f>
        <v>CNMJ - Conférence national des métiers du Journalisme</v>
      </c>
      <c r="E524" s="368">
        <f>[2]!tblÉvénements[[#This Row],[Nom association/Sigle]]</f>
        <v>0</v>
      </c>
      <c r="F524" s="368" t="str">
        <f>[2]!tblÉvénements[[#This Row],[Ville]]</f>
        <v xml:space="preserve">Paris </v>
      </c>
      <c r="G524" s="368" t="str">
        <f>[2]!tblÉvénements[[#This Row],[Lieu]]</f>
        <v>Amphithéâtre Raymond Aron de l'Université Paris-Dauphine</v>
      </c>
      <c r="H524" s="368">
        <f>[2]!tblÉvénements[[#This Row],[Nombre de de participants]]</f>
        <v>0</v>
      </c>
      <c r="I524" s="368">
        <f>[2]!tblÉvénements[[#This Row],[Type]]</f>
        <v>0</v>
      </c>
      <c r="J524" s="368" t="str">
        <f>[2]!tblÉvénements[[#This Row],[Présence ]]</f>
        <v>Marianne Chollet</v>
      </c>
      <c r="K524" s="369">
        <f>[2]!tblÉvénements[[#This Row],[Date de début]]</f>
        <v>44686</v>
      </c>
      <c r="L524" s="369" t="str">
        <f>IF(ISBLANK(Tableau3[[#This Row],[Date début ]]),"",UPPER(TEXT(Tableau3[[#This Row],[Date début ]],"mmm")))</f>
        <v>MAI</v>
      </c>
      <c r="M524" s="369" t="str">
        <f>IF(ISBLANK(Tableau3[[#This Row],[Date début ]]),"",UPPER(TEXT(Tableau3[[#This Row],[Date début ]],"AAAA")))</f>
        <v>2022</v>
      </c>
      <c r="N524" s="369">
        <f>[2]!tblÉvénements[[#This Row],[Date de fin]]</f>
        <v>44686</v>
      </c>
      <c r="O524" s="369" t="str">
        <f>IF(ISBLANK(Tableau3[[#This Row],[Date de fin]]),"",UPPER(TEXT(Tableau3[[#This Row],[Date de fin]],"mmm")))</f>
        <v>MAI</v>
      </c>
      <c r="P524" s="369" t="str">
        <f>IF(ISBLANK(Tableau3[[#This Row],[Date de fin]]),"",UPPER(TEXT(Tableau3[[#This Row],[Date de fin]],"AAAA")))</f>
        <v>2022</v>
      </c>
      <c r="Q524" s="65">
        <f>[2]!tblÉvénements[[#This Row],[Nbr jours]]</f>
        <v>0</v>
      </c>
      <c r="S524" s="49" t="str">
        <f>[2]!tblÉvénements[[#This Row],[Secteur]]</f>
        <v>Presse</v>
      </c>
      <c r="T524" s="49" t="str">
        <f>[2]!tblÉvénements[[#This Row],[Commentaires]]</f>
        <v>Visibilité et prises de parole</v>
      </c>
    </row>
    <row r="525" spans="2:20" ht="29" x14ac:dyDescent="0.3">
      <c r="B525" s="42">
        <f>'2. Termes '!H667</f>
        <v>0</v>
      </c>
      <c r="C525" s="382">
        <f>[2]!tblÉvénements[[#This Row],[Service]]</f>
        <v>0</v>
      </c>
      <c r="D525" s="368" t="str">
        <f>[2]!tblÉvénements[[#This Row],[Nom événement]]</f>
        <v>Festival du Livre</v>
      </c>
      <c r="E525" s="368">
        <f>[2]!tblÉvénements[[#This Row],[Nom association/Sigle]]</f>
        <v>0</v>
      </c>
      <c r="F525" s="368" t="str">
        <f>[2]!tblÉvénements[[#This Row],[Ville]]</f>
        <v>Paris</v>
      </c>
      <c r="G525" s="368" t="str">
        <f>[2]!tblÉvénements[[#This Row],[Lieu]]</f>
        <v>Grand Palais éphémère</v>
      </c>
      <c r="H525" s="368">
        <f>[2]!tblÉvénements[[#This Row],[Nombre de de participants]]</f>
        <v>0</v>
      </c>
      <c r="I525" s="368">
        <f>[2]!tblÉvénements[[#This Row],[Type]]</f>
        <v>0</v>
      </c>
      <c r="J525" s="368">
        <f>[2]!tblÉvénements[[#This Row],[Présence ]]</f>
        <v>0</v>
      </c>
      <c r="K525" s="369">
        <f>[2]!tblÉvénements[[#This Row],[Date de début]]</f>
        <v>44673</v>
      </c>
      <c r="L525" s="369" t="str">
        <f>IF(ISBLANK(Tableau3[[#This Row],[Date début ]]),"",UPPER(TEXT(Tableau3[[#This Row],[Date début ]],"mmm")))</f>
        <v>AVR</v>
      </c>
      <c r="M525" s="369" t="str">
        <f>IF(ISBLANK(Tableau3[[#This Row],[Date début ]]),"",UPPER(TEXT(Tableau3[[#This Row],[Date début ]],"AAAA")))</f>
        <v>2022</v>
      </c>
      <c r="N525" s="369">
        <f>[2]!tblÉvénements[[#This Row],[Date de fin]]</f>
        <v>44675</v>
      </c>
      <c r="O525" s="369" t="str">
        <f>IF(ISBLANK(Tableau3[[#This Row],[Date de fin]]),"",UPPER(TEXT(Tableau3[[#This Row],[Date de fin]],"mmm")))</f>
        <v>AVR</v>
      </c>
      <c r="P525" s="369" t="str">
        <f>IF(ISBLANK(Tableau3[[#This Row],[Date de fin]]),"",UPPER(TEXT(Tableau3[[#This Row],[Date de fin]],"AAAA")))</f>
        <v>2022</v>
      </c>
      <c r="Q525" s="65">
        <f>[2]!tblÉvénements[[#This Row],[Nbr jours]]</f>
        <v>2</v>
      </c>
      <c r="S525" s="49">
        <f>[2]!tblÉvénements[[#This Row],[Secteur]]</f>
        <v>0</v>
      </c>
      <c r="T525" s="49">
        <f>[2]!tblÉvénements[[#This Row],[Commentaires]]</f>
        <v>0</v>
      </c>
    </row>
    <row r="526" spans="2:20" ht="29" x14ac:dyDescent="0.3">
      <c r="B526" s="42">
        <f>'2. Termes '!H668</f>
        <v>0</v>
      </c>
      <c r="C526" s="382">
        <f>[2]!tblÉvénements[[#This Row],[Service]]</f>
        <v>0</v>
      </c>
      <c r="D526" s="368" t="str">
        <f>[2]!tblÉvénements[[#This Row],[Nom événement]]</f>
        <v>Seminaire "Parcours Nouveaux Récits" - Festival Atmosphère</v>
      </c>
      <c r="E526" s="368">
        <f>[2]!tblÉvénements[[#This Row],[Nom association/Sigle]]</f>
        <v>0</v>
      </c>
      <c r="F526" s="368">
        <f>[2]!tblÉvénements[[#This Row],[Ville]]</f>
        <v>0</v>
      </c>
      <c r="G526" s="368">
        <f>[2]!tblÉvénements[[#This Row],[Lieu]]</f>
        <v>0</v>
      </c>
      <c r="H526" s="368">
        <f>[2]!tblÉvénements[[#This Row],[Nombre de de participants]]</f>
        <v>0</v>
      </c>
      <c r="I526" s="368">
        <f>[2]!tblÉvénements[[#This Row],[Type]]</f>
        <v>0</v>
      </c>
      <c r="J526" s="368">
        <f>[2]!tblÉvénements[[#This Row],[Présence ]]</f>
        <v>0</v>
      </c>
      <c r="K526" s="369">
        <f>[2]!tblÉvénements[[#This Row],[Date de début]]</f>
        <v>44664</v>
      </c>
      <c r="L526" s="369" t="str">
        <f>IF(ISBLANK(Tableau3[[#This Row],[Date début ]]),"",UPPER(TEXT(Tableau3[[#This Row],[Date début ]],"mmm")))</f>
        <v>AVR</v>
      </c>
      <c r="M526" s="369" t="str">
        <f>IF(ISBLANK(Tableau3[[#This Row],[Date début ]]),"",UPPER(TEXT(Tableau3[[#This Row],[Date début ]],"AAAA")))</f>
        <v>2022</v>
      </c>
      <c r="N526" s="369">
        <f>[2]!tblÉvénements[[#This Row],[Date de fin]]</f>
        <v>44664</v>
      </c>
      <c r="O526" s="369" t="str">
        <f>IF(ISBLANK(Tableau3[[#This Row],[Date de fin]]),"",UPPER(TEXT(Tableau3[[#This Row],[Date de fin]],"mmm")))</f>
        <v>AVR</v>
      </c>
      <c r="P526" s="369" t="str">
        <f>IF(ISBLANK(Tableau3[[#This Row],[Date de fin]]),"",UPPER(TEXT(Tableau3[[#This Row],[Date de fin]],"AAAA")))</f>
        <v>2022</v>
      </c>
      <c r="Q526" s="65">
        <f>[2]!tblÉvénements[[#This Row],[Nbr jours]]</f>
        <v>0</v>
      </c>
      <c r="S526" s="49">
        <f>[2]!tblÉvénements[[#This Row],[Secteur]]</f>
        <v>0</v>
      </c>
      <c r="T526" s="49">
        <f>[2]!tblÉvénements[[#This Row],[Commentaires]]</f>
        <v>0</v>
      </c>
    </row>
    <row r="527" spans="2:20" ht="29" x14ac:dyDescent="0.3">
      <c r="B527" s="42">
        <f>'2. Termes '!H669</f>
        <v>0</v>
      </c>
      <c r="C527" s="382">
        <f>[2]!tblÉvénements[[#This Row],[Service]]</f>
        <v>0</v>
      </c>
      <c r="D527" s="368" t="str">
        <f>[2]!tblÉvénements[[#This Row],[Nom événement]]</f>
        <v>Remise du prix Alice Guy</v>
      </c>
      <c r="E527" s="368">
        <f>[2]!tblÉvénements[[#This Row],[Nom association/Sigle]]</f>
        <v>0</v>
      </c>
      <c r="F527" s="368" t="str">
        <f>[2]!tblÉvénements[[#This Row],[Ville]]</f>
        <v>Paris</v>
      </c>
      <c r="G527" s="368" t="str">
        <f>[2]!tblÉvénements[[#This Row],[Lieu]]</f>
        <v>Cinéma Max Linder</v>
      </c>
      <c r="H527" s="368">
        <f>[2]!tblÉvénements[[#This Row],[Nombre de de participants]]</f>
        <v>0</v>
      </c>
      <c r="I527" s="368">
        <f>[2]!tblÉvénements[[#This Row],[Type]]</f>
        <v>0</v>
      </c>
      <c r="J527" s="368" t="str">
        <f>[2]!tblÉvénements[[#This Row],[Présence ]]</f>
        <v>FO, Yasmine, Fanny</v>
      </c>
      <c r="K527" s="369">
        <f>[2]!tblÉvénements[[#This Row],[Date de début]]</f>
        <v>44659</v>
      </c>
      <c r="L527" s="369" t="str">
        <f>IF(ISBLANK(Tableau3[[#This Row],[Date début ]]),"",UPPER(TEXT(Tableau3[[#This Row],[Date début ]],"mmm")))</f>
        <v>AVR</v>
      </c>
      <c r="M527" s="369" t="str">
        <f>IF(ISBLANK(Tableau3[[#This Row],[Date début ]]),"",UPPER(TEXT(Tableau3[[#This Row],[Date début ]],"AAAA")))</f>
        <v>2022</v>
      </c>
      <c r="N527" s="369">
        <f>[2]!tblÉvénements[[#This Row],[Date de fin]]</f>
        <v>44659</v>
      </c>
      <c r="O527" s="369" t="str">
        <f>IF(ISBLANK(Tableau3[[#This Row],[Date de fin]]),"",UPPER(TEXT(Tableau3[[#This Row],[Date de fin]],"mmm")))</f>
        <v>AVR</v>
      </c>
      <c r="P527" s="369" t="str">
        <f>IF(ISBLANK(Tableau3[[#This Row],[Date de fin]]),"",UPPER(TEXT(Tableau3[[#This Row],[Date de fin]],"AAAA")))</f>
        <v>2022</v>
      </c>
      <c r="Q527" s="65">
        <f>[2]!tblÉvénements[[#This Row],[Nbr jours]]</f>
        <v>0</v>
      </c>
      <c r="S527" s="49" t="str">
        <f>[2]!tblÉvénements[[#This Row],[Secteur]]</f>
        <v>Audiovisuel</v>
      </c>
      <c r="T527" s="49" t="str">
        <f>[2]!tblÉvénements[[#This Row],[Commentaires]]</f>
        <v>Visibilié et invitations</v>
      </c>
    </row>
    <row r="528" spans="2:20" ht="43.5" x14ac:dyDescent="0.3">
      <c r="B528" s="42">
        <f>'2. Termes '!H670</f>
        <v>0</v>
      </c>
      <c r="C528" s="382">
        <f>[2]!tblÉvénements[[#This Row],[Service]]</f>
        <v>0</v>
      </c>
      <c r="D528" s="368" t="str">
        <f>[2]!tblÉvénements[[#This Row],[Nom événement]]</f>
        <v xml:space="preserve">Cérémonie des Trophées de l'édition </v>
      </c>
      <c r="E528" s="368">
        <f>[2]!tblÉvénements[[#This Row],[Nom association/Sigle]]</f>
        <v>0</v>
      </c>
      <c r="F528" s="368" t="str">
        <f>[2]!tblÉvénements[[#This Row],[Ville]]</f>
        <v xml:space="preserve">Paris </v>
      </c>
      <c r="G528" s="368" t="str">
        <f>[2]!tblÉvénements[[#This Row],[Lieu]]</f>
        <v>Théatre de l'Odéon</v>
      </c>
      <c r="H528" s="368">
        <f>[2]!tblÉvénements[[#This Row],[Nombre de de participants]]</f>
        <v>0</v>
      </c>
      <c r="I528" s="368">
        <f>[2]!tblÉvénements[[#This Row],[Type]]</f>
        <v>0</v>
      </c>
      <c r="J528" s="368" t="str">
        <f>[2]!tblÉvénements[[#This Row],[Présence ]]</f>
        <v>Nadia/ Fanny/ Lucas/Yasmine et autres</v>
      </c>
      <c r="K528" s="369">
        <f>[2]!tblÉvénements[[#This Row],[Date de début]]</f>
        <v>44658</v>
      </c>
      <c r="L528" s="369" t="str">
        <f>IF(ISBLANK(Tableau3[[#This Row],[Date début ]]),"",UPPER(TEXT(Tableau3[[#This Row],[Date début ]],"mmm")))</f>
        <v>AVR</v>
      </c>
      <c r="M528" s="369" t="str">
        <f>IF(ISBLANK(Tableau3[[#This Row],[Date début ]]),"",UPPER(TEXT(Tableau3[[#This Row],[Date début ]],"AAAA")))</f>
        <v>2022</v>
      </c>
      <c r="N528" s="369">
        <f>[2]!tblÉvénements[[#This Row],[Date de fin]]</f>
        <v>44658</v>
      </c>
      <c r="O528" s="369" t="str">
        <f>IF(ISBLANK(Tableau3[[#This Row],[Date de fin]]),"",UPPER(TEXT(Tableau3[[#This Row],[Date de fin]],"mmm")))</f>
        <v>AVR</v>
      </c>
      <c r="P528" s="369" t="str">
        <f>IF(ISBLANK(Tableau3[[#This Row],[Date de fin]]),"",UPPER(TEXT(Tableau3[[#This Row],[Date de fin]],"AAAA")))</f>
        <v>2022</v>
      </c>
      <c r="Q528" s="65">
        <f>[2]!tblÉvénements[[#This Row],[Nbr jours]]</f>
        <v>0</v>
      </c>
      <c r="S528" s="49" t="str">
        <f>[2]!tblÉvénements[[#This Row],[Secteur]]</f>
        <v>Presse</v>
      </c>
      <c r="T528" s="49" t="str">
        <f>[2]!tblÉvénements[[#This Row],[Commentaires]]</f>
        <v>Visibilité et prises de parole</v>
      </c>
    </row>
    <row r="529" spans="2:20" ht="58" x14ac:dyDescent="0.3">
      <c r="B529" s="42">
        <f>'2. Termes '!H671</f>
        <v>0</v>
      </c>
      <c r="C529" s="382">
        <f>[2]!tblÉvénements[[#This Row],[Service]]</f>
        <v>0</v>
      </c>
      <c r="D529" s="368" t="str">
        <f>[2]!tblÉvénements[[#This Row],[Nom événement]]</f>
        <v>Mediapro - Palmarès MédiaPro de l'information professionnelle</v>
      </c>
      <c r="E529" s="368">
        <f>[2]!tblÉvénements[[#This Row],[Nom association/Sigle]]</f>
        <v>0</v>
      </c>
      <c r="F529" s="368" t="str">
        <f>[2]!tblÉvénements[[#This Row],[Ville]]</f>
        <v>Paris</v>
      </c>
      <c r="G529" s="368">
        <f>[2]!tblÉvénements[[#This Row],[Lieu]]</f>
        <v>0</v>
      </c>
      <c r="H529" s="368">
        <f>[2]!tblÉvénements[[#This Row],[Nombre de de participants]]</f>
        <v>0</v>
      </c>
      <c r="I529" s="368">
        <f>[2]!tblÉvénements[[#This Row],[Type]]</f>
        <v>0</v>
      </c>
      <c r="J529" s="368" t="str">
        <f>[2]!tblÉvénements[[#This Row],[Présence ]]</f>
        <v>remise d'un prix par Frédéric Olivennes + Guillaume R</v>
      </c>
      <c r="K529" s="369">
        <f>[2]!tblÉvénements[[#This Row],[Date de début]]</f>
        <v>44656</v>
      </c>
      <c r="L529" s="369" t="str">
        <f>IF(ISBLANK(Tableau3[[#This Row],[Date début ]]),"",UPPER(TEXT(Tableau3[[#This Row],[Date début ]],"mmm")))</f>
        <v>AVR</v>
      </c>
      <c r="M529" s="369" t="str">
        <f>IF(ISBLANK(Tableau3[[#This Row],[Date début ]]),"",UPPER(TEXT(Tableau3[[#This Row],[Date début ]],"AAAA")))</f>
        <v>2022</v>
      </c>
      <c r="N529" s="369">
        <f>[2]!tblÉvénements[[#This Row],[Date de fin]]</f>
        <v>44656</v>
      </c>
      <c r="O529" s="369" t="str">
        <f>IF(ISBLANK(Tableau3[[#This Row],[Date de fin]]),"",UPPER(TEXT(Tableau3[[#This Row],[Date de fin]],"mmm")))</f>
        <v>AVR</v>
      </c>
      <c r="P529" s="369" t="str">
        <f>IF(ISBLANK(Tableau3[[#This Row],[Date de fin]]),"",UPPER(TEXT(Tableau3[[#This Row],[Date de fin]],"AAAA")))</f>
        <v>2022</v>
      </c>
      <c r="Q529" s="65">
        <f>[2]!tblÉvénements[[#This Row],[Nbr jours]]</f>
        <v>0</v>
      </c>
      <c r="S529" s="49" t="str">
        <f>[2]!tblÉvénements[[#This Row],[Secteur]]</f>
        <v>Presse</v>
      </c>
      <c r="T529" s="49">
        <f>[2]!tblÉvénements[[#This Row],[Commentaires]]</f>
        <v>0</v>
      </c>
    </row>
    <row r="530" spans="2:20" ht="87" x14ac:dyDescent="0.3">
      <c r="B530" s="42">
        <f>'2. Termes '!H672</f>
        <v>0</v>
      </c>
      <c r="C530" s="382">
        <f>[2]!tblÉvénements[[#This Row],[Service]]</f>
        <v>0</v>
      </c>
      <c r="D530" s="368" t="str">
        <f>[2]!tblÉvénements[[#This Row],[Nom événement]]</f>
        <v>Congrès FILPAC (annulé en 2020 puis 2021)</v>
      </c>
      <c r="E530" s="368">
        <f>[2]!tblÉvénements[[#This Row],[Nom association/Sigle]]</f>
        <v>0</v>
      </c>
      <c r="F530" s="368" t="str">
        <f>[2]!tblÉvénements[[#This Row],[Ville]]</f>
        <v>Ile de Ré</v>
      </c>
      <c r="G530" s="368">
        <f>[2]!tblÉvénements[[#This Row],[Lieu]]</f>
        <v>0</v>
      </c>
      <c r="H530" s="368">
        <f>[2]!tblÉvénements[[#This Row],[Nombre de de participants]]</f>
        <v>0</v>
      </c>
      <c r="I530" s="368">
        <f>[2]!tblÉvénements[[#This Row],[Type]]</f>
        <v>0</v>
      </c>
      <c r="J530" s="368" t="str">
        <f>[2]!tblÉvénements[[#This Row],[Présence ]]</f>
        <v>Marianne C. + Claire G - Ccocktail et soirée fraternelle du 4/04 avec FO et GR</v>
      </c>
      <c r="K530" s="369">
        <f>[2]!tblÉvénements[[#This Row],[Date de début]]</f>
        <v>44655</v>
      </c>
      <c r="L530" s="369" t="str">
        <f>IF(ISBLANK(Tableau3[[#This Row],[Date début ]]),"",UPPER(TEXT(Tableau3[[#This Row],[Date début ]],"mmm")))</f>
        <v>AVR</v>
      </c>
      <c r="M530" s="369" t="str">
        <f>IF(ISBLANK(Tableau3[[#This Row],[Date début ]]),"",UPPER(TEXT(Tableau3[[#This Row],[Date début ]],"AAAA")))</f>
        <v>2022</v>
      </c>
      <c r="N530" s="369">
        <f>[2]!tblÉvénements[[#This Row],[Date de fin]]</f>
        <v>44659</v>
      </c>
      <c r="O530" s="369" t="str">
        <f>IF(ISBLANK(Tableau3[[#This Row],[Date de fin]]),"",UPPER(TEXT(Tableau3[[#This Row],[Date de fin]],"mmm")))</f>
        <v>AVR</v>
      </c>
      <c r="P530" s="369" t="str">
        <f>IF(ISBLANK(Tableau3[[#This Row],[Date de fin]]),"",UPPER(TEXT(Tableau3[[#This Row],[Date de fin]],"AAAA")))</f>
        <v>2022</v>
      </c>
      <c r="Q530" s="65">
        <f>[2]!tblÉvénements[[#This Row],[Nbr jours]]</f>
        <v>4</v>
      </c>
      <c r="S530" s="49" t="str">
        <f>[2]!tblÉvénements[[#This Row],[Secteur]]</f>
        <v>Syndicat</v>
      </c>
      <c r="T530" s="49" t="str">
        <f>[2]!tblÉvénements[[#This Row],[Commentaires]]</f>
        <v>Visibilité, stand et invitations</v>
      </c>
    </row>
    <row r="531" spans="2:20" ht="29" x14ac:dyDescent="0.3">
      <c r="B531" s="42">
        <f>'2. Termes '!H673</f>
        <v>0</v>
      </c>
      <c r="C531" s="382">
        <f>[2]!tblÉvénements[[#This Row],[Service]]</f>
        <v>0</v>
      </c>
      <c r="D531" s="368" t="str">
        <f>[2]!tblÉvénements[[#This Row],[Nom événement]]</f>
        <v>8e edition - Les monteurs s'affichent</v>
      </c>
      <c r="E531" s="368">
        <f>[2]!tblÉvénements[[#This Row],[Nom association/Sigle]]</f>
        <v>0</v>
      </c>
      <c r="F531" s="368" t="str">
        <f>[2]!tblÉvénements[[#This Row],[Ville]]</f>
        <v>Paris</v>
      </c>
      <c r="G531" s="368" t="str">
        <f>[2]!tblÉvénements[[#This Row],[Lieu]]</f>
        <v>Luminior Hotel de Ville</v>
      </c>
      <c r="H531" s="368">
        <f>[2]!tblÉvénements[[#This Row],[Nombre de de participants]]</f>
        <v>0</v>
      </c>
      <c r="I531" s="368">
        <f>[2]!tblÉvénements[[#This Row],[Type]]</f>
        <v>0</v>
      </c>
      <c r="J531" s="368" t="str">
        <f>[2]!tblÉvénements[[#This Row],[Présence ]]</f>
        <v>présence Fanny A le lundi 4/07</v>
      </c>
      <c r="K531" s="369">
        <f>[2]!tblÉvénements[[#This Row],[Date de début]]</f>
        <v>44653</v>
      </c>
      <c r="L531" s="369" t="str">
        <f>IF(ISBLANK(Tableau3[[#This Row],[Date début ]]),"",UPPER(TEXT(Tableau3[[#This Row],[Date début ]],"mmm")))</f>
        <v>AVR</v>
      </c>
      <c r="M531" s="369" t="str">
        <f>IF(ISBLANK(Tableau3[[#This Row],[Date début ]]),"",UPPER(TEXT(Tableau3[[#This Row],[Date début ]],"AAAA")))</f>
        <v>2022</v>
      </c>
      <c r="N531" s="369">
        <f>[2]!tblÉvénements[[#This Row],[Date de fin]]</f>
        <v>44653</v>
      </c>
      <c r="O531" s="369" t="str">
        <f>IF(ISBLANK(Tableau3[[#This Row],[Date de fin]]),"",UPPER(TEXT(Tableau3[[#This Row],[Date de fin]],"mmm")))</f>
        <v>AVR</v>
      </c>
      <c r="P531" s="369" t="str">
        <f>IF(ISBLANK(Tableau3[[#This Row],[Date de fin]]),"",UPPER(TEXT(Tableau3[[#This Row],[Date de fin]],"AAAA")))</f>
        <v>2022</v>
      </c>
      <c r="Q531" s="65">
        <f>[2]!tblÉvénements[[#This Row],[Nbr jours]]</f>
        <v>0</v>
      </c>
      <c r="S531" s="49" t="str">
        <f>[2]!tblÉvénements[[#This Row],[Secteur]]</f>
        <v>Audiovisuel</v>
      </c>
      <c r="T531" s="49" t="str">
        <f>[2]!tblÉvénements[[#This Row],[Commentaires]]</f>
        <v>Visibilié et invitations</v>
      </c>
    </row>
    <row r="532" spans="2:20" ht="29" x14ac:dyDescent="0.3">
      <c r="B532" s="42">
        <f>'2. Termes '!H674</f>
        <v>0</v>
      </c>
      <c r="C532" s="382">
        <f>[2]!tblÉvénements[[#This Row],[Service]]</f>
        <v>0</v>
      </c>
      <c r="D532" s="368" t="str">
        <f>[2]!tblÉvénements[[#This Row],[Nom événement]]</f>
        <v>7e edition - Les monteurs s'affichent</v>
      </c>
      <c r="E532" s="368">
        <f>[2]!tblÉvénements[[#This Row],[Nom association/Sigle]]</f>
        <v>0</v>
      </c>
      <c r="F532" s="368" t="str">
        <f>[2]!tblÉvénements[[#This Row],[Ville]]</f>
        <v>Paris</v>
      </c>
      <c r="G532" s="368" t="str">
        <f>[2]!tblÉvénements[[#This Row],[Lieu]]</f>
        <v>Luminior Hotel de Ville</v>
      </c>
      <c r="H532" s="368">
        <f>[2]!tblÉvénements[[#This Row],[Nombre de de participants]]</f>
        <v>0</v>
      </c>
      <c r="I532" s="368">
        <f>[2]!tblÉvénements[[#This Row],[Type]]</f>
        <v>0</v>
      </c>
      <c r="J532" s="368" t="str">
        <f>[2]!tblÉvénements[[#This Row],[Présence ]]</f>
        <v>présence Fanny A le lundi 4/06</v>
      </c>
      <c r="K532" s="369">
        <f>[2]!tblÉvénements[[#This Row],[Date de début]]</f>
        <v>44652</v>
      </c>
      <c r="L532" s="369" t="str">
        <f>IF(ISBLANK(Tableau3[[#This Row],[Date début ]]),"",UPPER(TEXT(Tableau3[[#This Row],[Date début ]],"mmm")))</f>
        <v>AVR</v>
      </c>
      <c r="M532" s="369" t="str">
        <f>IF(ISBLANK(Tableau3[[#This Row],[Date début ]]),"",UPPER(TEXT(Tableau3[[#This Row],[Date début ]],"AAAA")))</f>
        <v>2022</v>
      </c>
      <c r="N532" s="369">
        <f>[2]!tblÉvénements[[#This Row],[Date de fin]]</f>
        <v>44655</v>
      </c>
      <c r="O532" s="369" t="str">
        <f>IF(ISBLANK(Tableau3[[#This Row],[Date de fin]]),"",UPPER(TEXT(Tableau3[[#This Row],[Date de fin]],"mmm")))</f>
        <v>AVR</v>
      </c>
      <c r="P532" s="369" t="str">
        <f>IF(ISBLANK(Tableau3[[#This Row],[Date de fin]]),"",UPPER(TEXT(Tableau3[[#This Row],[Date de fin]],"AAAA")))</f>
        <v>2022</v>
      </c>
      <c r="Q532" s="65">
        <f>[2]!tblÉvénements[[#This Row],[Nbr jours]]</f>
        <v>3</v>
      </c>
      <c r="S532" s="49" t="str">
        <f>[2]!tblÉvénements[[#This Row],[Secteur]]</f>
        <v>Audiovisuel</v>
      </c>
      <c r="T532" s="49" t="str">
        <f>[2]!tblÉvénements[[#This Row],[Commentaires]]</f>
        <v>Visibilié et invitations</v>
      </c>
    </row>
    <row r="533" spans="2:20" ht="58" x14ac:dyDescent="0.3">
      <c r="B533" s="42">
        <f>'2. Termes '!H675</f>
        <v>0</v>
      </c>
      <c r="C533" s="382">
        <f>[2]!tblÉvénements[[#This Row],[Service]]</f>
        <v>0</v>
      </c>
      <c r="D533" s="368" t="str">
        <f>[2]!tblÉvénements[[#This Row],[Nom événement]]</f>
        <v>Media Club Green</v>
      </c>
      <c r="E533" s="368">
        <f>[2]!tblÉvénements[[#This Row],[Nom association/Sigle]]</f>
        <v>0</v>
      </c>
      <c r="F533" s="368" t="str">
        <f>[2]!tblÉvénements[[#This Row],[Ville]]</f>
        <v>Paris</v>
      </c>
      <c r="G533" s="368" t="str">
        <f>[2]!tblÉvénements[[#This Row],[Lieu]]</f>
        <v>Cinéma les Etoiles</v>
      </c>
      <c r="H533" s="368">
        <f>[2]!tblÉvénements[[#This Row],[Nombre de de participants]]</f>
        <v>0</v>
      </c>
      <c r="I533" s="368">
        <f>[2]!tblÉvénements[[#This Row],[Type]]</f>
        <v>0</v>
      </c>
      <c r="J533" s="368" t="str">
        <f>[2]!tblÉvénements[[#This Row],[Présence ]]</f>
        <v>Aude avec intervention de 4min sur dvpt durable</v>
      </c>
      <c r="K533" s="369">
        <f>[2]!tblÉvénements[[#This Row],[Date de début]]</f>
        <v>44651</v>
      </c>
      <c r="L533" s="369" t="str">
        <f>IF(ISBLANK(Tableau3[[#This Row],[Date début ]]),"",UPPER(TEXT(Tableau3[[#This Row],[Date début ]],"mmm")))</f>
        <v>MARS</v>
      </c>
      <c r="M533" s="369" t="str">
        <f>IF(ISBLANK(Tableau3[[#This Row],[Date début ]]),"",UPPER(TEXT(Tableau3[[#This Row],[Date début ]],"AAAA")))</f>
        <v>2022</v>
      </c>
      <c r="N533" s="369">
        <f>[2]!tblÉvénements[[#This Row],[Date de fin]]</f>
        <v>44651</v>
      </c>
      <c r="O533" s="369" t="str">
        <f>IF(ISBLANK(Tableau3[[#This Row],[Date de fin]]),"",UPPER(TEXT(Tableau3[[#This Row],[Date de fin]],"mmm")))</f>
        <v>MARS</v>
      </c>
      <c r="P533" s="369" t="str">
        <f>IF(ISBLANK(Tableau3[[#This Row],[Date de fin]]),"",UPPER(TEXT(Tableau3[[#This Row],[Date de fin]],"AAAA")))</f>
        <v>2022</v>
      </c>
      <c r="Q533" s="65">
        <f>[2]!tblÉvénements[[#This Row],[Nbr jours]]</f>
        <v>0</v>
      </c>
      <c r="S533" s="49" t="str">
        <f>[2]!tblÉvénements[[#This Row],[Secteur]]</f>
        <v>Audiovisuel</v>
      </c>
      <c r="T533" s="49" t="str">
        <f>[2]!tblÉvénements[[#This Row],[Commentaires]]</f>
        <v>Visibilité et prises de parole</v>
      </c>
    </row>
    <row r="534" spans="2:20" ht="43.5" x14ac:dyDescent="0.3">
      <c r="B534" s="42">
        <f>'2. Termes '!H676</f>
        <v>0</v>
      </c>
      <c r="C534" s="382">
        <f>[2]!tblÉvénements[[#This Row],[Service]]</f>
        <v>0</v>
      </c>
      <c r="D534" s="368" t="str">
        <f>[2]!tblÉvénements[[#This Row],[Nom événement]]</f>
        <v xml:space="preserve">Présentation du kit de prévention contre les Violences, le Harcèlement 
Sexuel et le Sexisme </v>
      </c>
      <c r="E534" s="368">
        <f>[2]!tblÉvénements[[#This Row],[Nom association/Sigle]]</f>
        <v>0</v>
      </c>
      <c r="F534" s="368" t="str">
        <f>[2]!tblÉvénements[[#This Row],[Ville]]</f>
        <v>Paris</v>
      </c>
      <c r="G534" s="368" t="str">
        <f>[2]!tblÉvénements[[#This Row],[Lieu]]</f>
        <v>Silencio</v>
      </c>
      <c r="H534" s="368">
        <f>[2]!tblÉvénements[[#This Row],[Nombre de de participants]]</f>
        <v>0</v>
      </c>
      <c r="I534" s="368">
        <f>[2]!tblÉvénements[[#This Row],[Type]]</f>
        <v>0</v>
      </c>
      <c r="J534" s="368" t="str">
        <f>[2]!tblÉvénements[[#This Row],[Présence ]]</f>
        <v>Intervention Isabelle Thirion</v>
      </c>
      <c r="K534" s="369">
        <f>[2]!tblÉvénements[[#This Row],[Date de début]]</f>
        <v>44651</v>
      </c>
      <c r="L534" s="369" t="str">
        <f>IF(ISBLANK(Tableau3[[#This Row],[Date début ]]),"",UPPER(TEXT(Tableau3[[#This Row],[Date début ]],"mmm")))</f>
        <v>MARS</v>
      </c>
      <c r="M534" s="369" t="str">
        <f>IF(ISBLANK(Tableau3[[#This Row],[Date début ]]),"",UPPER(TEXT(Tableau3[[#This Row],[Date début ]],"AAAA")))</f>
        <v>2022</v>
      </c>
      <c r="N534" s="369">
        <f>[2]!tblÉvénements[[#This Row],[Date de fin]]</f>
        <v>44651</v>
      </c>
      <c r="O534" s="369" t="str">
        <f>IF(ISBLANK(Tableau3[[#This Row],[Date de fin]]),"",UPPER(TEXT(Tableau3[[#This Row],[Date de fin]],"mmm")))</f>
        <v>MARS</v>
      </c>
      <c r="P534" s="369" t="str">
        <f>IF(ISBLANK(Tableau3[[#This Row],[Date de fin]]),"",UPPER(TEXT(Tableau3[[#This Row],[Date de fin]],"AAAA")))</f>
        <v>2022</v>
      </c>
      <c r="Q534" s="65">
        <f>[2]!tblÉvénements[[#This Row],[Nbr jours]]</f>
        <v>0</v>
      </c>
      <c r="S534" s="49" t="str">
        <f>[2]!tblÉvénements[[#This Row],[Secteur]]</f>
        <v>Audiovisuel</v>
      </c>
      <c r="T534" s="49" t="str">
        <f>[2]!tblÉvénements[[#This Row],[Commentaires]]</f>
        <v>Visibilité et prises de parole</v>
      </c>
    </row>
    <row r="535" spans="2:20" ht="29" x14ac:dyDescent="0.3">
      <c r="B535" s="42">
        <f>'2. Termes '!H677</f>
        <v>0</v>
      </c>
      <c r="C535" s="382">
        <f>[2]!tblÉvénements[[#This Row],[Service]]</f>
        <v>0</v>
      </c>
      <c r="D535" s="368" t="str">
        <f>[2]!tblÉvénements[[#This Row],[Nom événement]]</f>
        <v>5e edition - Les monteurs s'affichent</v>
      </c>
      <c r="E535" s="368">
        <f>[2]!tblÉvénements[[#This Row],[Nom association/Sigle]]</f>
        <v>0</v>
      </c>
      <c r="F535" s="368" t="str">
        <f>[2]!tblÉvénements[[#This Row],[Ville]]</f>
        <v>Paris</v>
      </c>
      <c r="G535" s="368" t="str">
        <f>[2]!tblÉvénements[[#This Row],[Lieu]]</f>
        <v>Luminior Hotel de Ville</v>
      </c>
      <c r="H535" s="368">
        <f>[2]!tblÉvénements[[#This Row],[Nombre de de participants]]</f>
        <v>0</v>
      </c>
      <c r="I535" s="368">
        <f>[2]!tblÉvénements[[#This Row],[Type]]</f>
        <v>0</v>
      </c>
      <c r="J535" s="368" t="str">
        <f>[2]!tblÉvénements[[#This Row],[Présence ]]</f>
        <v>présence Fanny A le lundi 4/04</v>
      </c>
      <c r="K535" s="369">
        <f>[2]!tblÉvénements[[#This Row],[Date de début]]</f>
        <v>44650</v>
      </c>
      <c r="L535" s="369" t="str">
        <f>IF(ISBLANK(Tableau3[[#This Row],[Date début ]]),"",UPPER(TEXT(Tableau3[[#This Row],[Date début ]],"mmm")))</f>
        <v>MARS</v>
      </c>
      <c r="M535" s="369" t="str">
        <f>IF(ISBLANK(Tableau3[[#This Row],[Date début ]]),"",UPPER(TEXT(Tableau3[[#This Row],[Date début ]],"AAAA")))</f>
        <v>2022</v>
      </c>
      <c r="N535" s="369">
        <f>[2]!tblÉvénements[[#This Row],[Date de fin]]</f>
        <v>44651</v>
      </c>
      <c r="O535" s="369" t="str">
        <f>IF(ISBLANK(Tableau3[[#This Row],[Date de fin]]),"",UPPER(TEXT(Tableau3[[#This Row],[Date de fin]],"mmm")))</f>
        <v>MARS</v>
      </c>
      <c r="P535" s="369" t="str">
        <f>IF(ISBLANK(Tableau3[[#This Row],[Date de fin]]),"",UPPER(TEXT(Tableau3[[#This Row],[Date de fin]],"AAAA")))</f>
        <v>2022</v>
      </c>
      <c r="Q535" s="65">
        <f>[2]!tblÉvénements[[#This Row],[Nbr jours]]</f>
        <v>1</v>
      </c>
      <c r="S535" s="49" t="str">
        <f>[2]!tblÉvénements[[#This Row],[Secteur]]</f>
        <v>Audiovisuel</v>
      </c>
      <c r="T535" s="49" t="str">
        <f>[2]!tblÉvénements[[#This Row],[Commentaires]]</f>
        <v>Visibilié et invitations</v>
      </c>
    </row>
    <row r="536" spans="2:20" ht="29" x14ac:dyDescent="0.3">
      <c r="B536" s="42">
        <f>'2. Termes '!H678</f>
        <v>0</v>
      </c>
      <c r="C536" s="382" t="str">
        <f>[2]!tblÉvénements[[#This Row],[Service]]</f>
        <v>Branches</v>
      </c>
      <c r="D536" s="368" t="str">
        <f>[2]!tblÉvénements[[#This Row],[Nom événement]]</f>
        <v xml:space="preserve">Séries Mania Forum </v>
      </c>
      <c r="E536" s="368">
        <f>[2]!tblÉvénements[[#This Row],[Nom association/Sigle]]</f>
        <v>0</v>
      </c>
      <c r="F536" s="368" t="str">
        <f>[2]!tblÉvénements[[#This Row],[Ville]]</f>
        <v xml:space="preserve">Lille </v>
      </c>
      <c r="G536" s="368" t="str">
        <f>[2]!tblÉvénements[[#This Row],[Lieu]]</f>
        <v>Grand Palais de Lille</v>
      </c>
      <c r="H536" s="368">
        <f>[2]!tblÉvénements[[#This Row],[Nombre de de participants]]</f>
        <v>0</v>
      </c>
      <c r="I536" s="368">
        <f>[2]!tblÉvénements[[#This Row],[Type]]</f>
        <v>0</v>
      </c>
      <c r="J536" s="368" t="str">
        <f>[2]!tblÉvénements[[#This Row],[Présence ]]</f>
        <v>NON PARTENAIRE Caroline Rogard</v>
      </c>
      <c r="K536" s="369">
        <f>[2]!tblÉvénements[[#This Row],[Date de début]]</f>
        <v>44642</v>
      </c>
      <c r="L536" s="369" t="str">
        <f>IF(ISBLANK(Tableau3[[#This Row],[Date début ]]),"",UPPER(TEXT(Tableau3[[#This Row],[Date début ]],"mmm")))</f>
        <v>MARS</v>
      </c>
      <c r="M536" s="369" t="str">
        <f>IF(ISBLANK(Tableau3[[#This Row],[Date début ]]),"",UPPER(TEXT(Tableau3[[#This Row],[Date début ]],"AAAA")))</f>
        <v>2022</v>
      </c>
      <c r="N536" s="369">
        <f>[2]!tblÉvénements[[#This Row],[Date de fin]]</f>
        <v>44644</v>
      </c>
      <c r="O536" s="369" t="str">
        <f>IF(ISBLANK(Tableau3[[#This Row],[Date de fin]]),"",UPPER(TEXT(Tableau3[[#This Row],[Date de fin]],"mmm")))</f>
        <v>MARS</v>
      </c>
      <c r="P536" s="369" t="str">
        <f>IF(ISBLANK(Tableau3[[#This Row],[Date de fin]]),"",UPPER(TEXT(Tableau3[[#This Row],[Date de fin]],"AAAA")))</f>
        <v>2022</v>
      </c>
      <c r="Q536" s="65">
        <f>[2]!tblÉvénements[[#This Row],[Nbr jours]]</f>
        <v>2</v>
      </c>
      <c r="S536" s="49" t="str">
        <f>[2]!tblÉvénements[[#This Row],[Secteur]]</f>
        <v>Audiovisuel</v>
      </c>
      <c r="T536" s="49" t="str">
        <f>[2]!tblÉvénements[[#This Row],[Commentaires]]</f>
        <v>Invitations</v>
      </c>
    </row>
    <row r="537" spans="2:20" ht="43.5" x14ac:dyDescent="0.3">
      <c r="B537" s="42">
        <f>'2. Termes '!H679</f>
        <v>0</v>
      </c>
      <c r="C537" s="382" t="str">
        <f>[2]!tblÉvénements[[#This Row],[Service]]</f>
        <v>Branches</v>
      </c>
      <c r="D537" s="368" t="str">
        <f>[2]!tblÉvénements[[#This Row],[Nom événement]]</f>
        <v>Remise des prix LA PRESSE AU FUTUR</v>
      </c>
      <c r="E537" s="368">
        <f>[2]!tblÉvénements[[#This Row],[Nom association/Sigle]]</f>
        <v>0</v>
      </c>
      <c r="F537" s="368" t="str">
        <f>[2]!tblÉvénements[[#This Row],[Ville]]</f>
        <v>Paris</v>
      </c>
      <c r="G537" s="368" t="str">
        <f>[2]!tblÉvénements[[#This Row],[Lieu]]</f>
        <v>UNESCO</v>
      </c>
      <c r="H537" s="368">
        <f>[2]!tblÉvénements[[#This Row],[Nombre de de participants]]</f>
        <v>0</v>
      </c>
      <c r="I537" s="368">
        <f>[2]!tblÉvénements[[#This Row],[Type]]</f>
        <v>0</v>
      </c>
      <c r="J537" s="368" t="str">
        <f>[2]!tblÉvénements[[#This Row],[Présence ]]</f>
        <v>remise d'un prix par Guillaume Rogations</v>
      </c>
      <c r="K537" s="369">
        <f>[2]!tblÉvénements[[#This Row],[Date de début]]</f>
        <v>44637</v>
      </c>
      <c r="L537" s="369" t="str">
        <f>IF(ISBLANK(Tableau3[[#This Row],[Date début ]]),"",UPPER(TEXT(Tableau3[[#This Row],[Date début ]],"mmm")))</f>
        <v>MARS</v>
      </c>
      <c r="M537" s="369" t="str">
        <f>IF(ISBLANK(Tableau3[[#This Row],[Date début ]]),"",UPPER(TEXT(Tableau3[[#This Row],[Date début ]],"AAAA")))</f>
        <v>2022</v>
      </c>
      <c r="N537" s="369">
        <f>[2]!tblÉvénements[[#This Row],[Date de fin]]</f>
        <v>44637</v>
      </c>
      <c r="O537" s="369" t="str">
        <f>IF(ISBLANK(Tableau3[[#This Row],[Date de fin]]),"",UPPER(TEXT(Tableau3[[#This Row],[Date de fin]],"mmm")))</f>
        <v>MARS</v>
      </c>
      <c r="P537" s="369" t="str">
        <f>IF(ISBLANK(Tableau3[[#This Row],[Date de fin]]),"",UPPER(TEXT(Tableau3[[#This Row],[Date de fin]],"AAAA")))</f>
        <v>2022</v>
      </c>
      <c r="Q537" s="65">
        <f>[2]!tblÉvénements[[#This Row],[Nbr jours]]</f>
        <v>0</v>
      </c>
      <c r="S537" s="49" t="str">
        <f>[2]!tblÉvénements[[#This Row],[Secteur]]</f>
        <v>Presse</v>
      </c>
      <c r="T537" s="49" t="str">
        <f>[2]!tblÉvénements[[#This Row],[Commentaires]]</f>
        <v>Visibilié et invitations</v>
      </c>
    </row>
    <row r="538" spans="2:20" ht="116" x14ac:dyDescent="0.3">
      <c r="B538" s="42">
        <f>'2. Termes '!H680</f>
        <v>0</v>
      </c>
      <c r="C538" s="382" t="str">
        <f>[2]!tblÉvénements[[#This Row],[Service]]</f>
        <v>Communication</v>
      </c>
      <c r="D538" s="368" t="str">
        <f>[2]!tblÉvénements[[#This Row],[Nom événement]]</f>
        <v>Festival Plurielles</v>
      </c>
      <c r="E538" s="368">
        <f>[2]!tblÉvénements[[#This Row],[Nom association/Sigle]]</f>
        <v>0</v>
      </c>
      <c r="F538" s="368" t="str">
        <f>[2]!tblÉvénements[[#This Row],[Ville]]</f>
        <v>Compiègne</v>
      </c>
      <c r="G538" s="368" t="str">
        <f>[2]!tblÉvénements[[#This Row],[Lieu]]</f>
        <v xml:space="preserve">Cinéma Majestic </v>
      </c>
      <c r="H538" s="368">
        <f>[2]!tblÉvénements[[#This Row],[Nombre de de participants]]</f>
        <v>0</v>
      </c>
      <c r="I538" s="368">
        <f>[2]!tblÉvénements[[#This Row],[Type]]</f>
        <v>0</v>
      </c>
      <c r="J538" s="368" t="str">
        <f>[2]!tblÉvénements[[#This Row],[Présence ]]</f>
        <v>Caroline Rogard Présidente du jury des partenaires et Pascal Parsat (table ronde Handicap et inclusion dans le cinema français")</v>
      </c>
      <c r="K538" s="369">
        <f>[2]!tblÉvénements[[#This Row],[Date de début]]</f>
        <v>44635</v>
      </c>
      <c r="L538" s="369" t="str">
        <f>IF(ISBLANK(Tableau3[[#This Row],[Date début ]]),"",UPPER(TEXT(Tableau3[[#This Row],[Date début ]],"mmm")))</f>
        <v>MARS</v>
      </c>
      <c r="M538" s="369" t="str">
        <f>IF(ISBLANK(Tableau3[[#This Row],[Date début ]]),"",UPPER(TEXT(Tableau3[[#This Row],[Date début ]],"AAAA")))</f>
        <v>2022</v>
      </c>
      <c r="N538" s="369">
        <f>[2]!tblÉvénements[[#This Row],[Date de fin]]</f>
        <v>44640</v>
      </c>
      <c r="O538" s="369" t="str">
        <f>IF(ISBLANK(Tableau3[[#This Row],[Date de fin]]),"",UPPER(TEXT(Tableau3[[#This Row],[Date de fin]],"mmm")))</f>
        <v>MARS</v>
      </c>
      <c r="P538" s="369" t="str">
        <f>IF(ISBLANK(Tableau3[[#This Row],[Date de fin]]),"",UPPER(TEXT(Tableau3[[#This Row],[Date de fin]],"AAAA")))</f>
        <v>2022</v>
      </c>
      <c r="Q538" s="65">
        <f>[2]!tblÉvénements[[#This Row],[Nbr jours]]</f>
        <v>5</v>
      </c>
      <c r="S538" s="49" t="str">
        <f>[2]!tblÉvénements[[#This Row],[Secteur]]</f>
        <v>Audiovisuel</v>
      </c>
      <c r="T538" s="49" t="str">
        <f>[2]!tblÉvénements[[#This Row],[Commentaires]]</f>
        <v>Visibilité et prises de parole</v>
      </c>
    </row>
    <row r="539" spans="2:20" ht="58" x14ac:dyDescent="0.3">
      <c r="B539" s="42">
        <f>'2. Termes '!H681</f>
        <v>0</v>
      </c>
      <c r="C539" s="382">
        <f>[2]!tblÉvénements[[#This Row],[Service]]</f>
        <v>0</v>
      </c>
      <c r="D539" s="368" t="str">
        <f>[2]!tblÉvénements[[#This Row],[Nom événement]]</f>
        <v>Festival International des Films de Femmes</v>
      </c>
      <c r="E539" s="368">
        <f>[2]!tblÉvénements[[#This Row],[Nom association/Sigle]]</f>
        <v>0</v>
      </c>
      <c r="F539" s="368" t="str">
        <f>[2]!tblÉvénements[[#This Row],[Ville]]</f>
        <v>Créteil</v>
      </c>
      <c r="G539" s="368" t="str">
        <f>[2]!tblÉvénements[[#This Row],[Lieu]]</f>
        <v xml:space="preserve">Maison des arts </v>
      </c>
      <c r="H539" s="368">
        <f>[2]!tblÉvénements[[#This Row],[Nombre de de participants]]</f>
        <v>0</v>
      </c>
      <c r="I539" s="368">
        <f>[2]!tblÉvénements[[#This Row],[Type]]</f>
        <v>0</v>
      </c>
      <c r="J539" s="368" t="str">
        <f>[2]!tblÉvénements[[#This Row],[Présence ]]</f>
        <v>partenaire non financier : échange de visibilité</v>
      </c>
      <c r="K539" s="369">
        <f>[2]!tblÉvénements[[#This Row],[Date de début]]</f>
        <v>44631</v>
      </c>
      <c r="L539" s="369" t="str">
        <f>IF(ISBLANK(Tableau3[[#This Row],[Date début ]]),"",UPPER(TEXT(Tableau3[[#This Row],[Date début ]],"mmm")))</f>
        <v>MARS</v>
      </c>
      <c r="M539" s="369" t="str">
        <f>IF(ISBLANK(Tableau3[[#This Row],[Date début ]]),"",UPPER(TEXT(Tableau3[[#This Row],[Date début ]],"AAAA")))</f>
        <v>2022</v>
      </c>
      <c r="N539" s="369">
        <f>[2]!tblÉvénements[[#This Row],[Date de fin]]</f>
        <v>44640</v>
      </c>
      <c r="O539" s="369" t="str">
        <f>IF(ISBLANK(Tableau3[[#This Row],[Date de fin]]),"",UPPER(TEXT(Tableau3[[#This Row],[Date de fin]],"mmm")))</f>
        <v>MARS</v>
      </c>
      <c r="P539" s="369" t="str">
        <f>IF(ISBLANK(Tableau3[[#This Row],[Date de fin]]),"",UPPER(TEXT(Tableau3[[#This Row],[Date de fin]],"AAAA")))</f>
        <v>2022</v>
      </c>
      <c r="Q539" s="65">
        <f>[2]!tblÉvénements[[#This Row],[Nbr jours]]</f>
        <v>9</v>
      </c>
      <c r="S539" s="49" t="str">
        <f>[2]!tblÉvénements[[#This Row],[Secteur]]</f>
        <v>Audiovisuel</v>
      </c>
      <c r="T539" s="49" t="str">
        <f>[2]!tblÉvénements[[#This Row],[Commentaires]]</f>
        <v>visibilité</v>
      </c>
    </row>
    <row r="540" spans="2:20" ht="72.5" x14ac:dyDescent="0.3">
      <c r="B540" s="42">
        <f>'2. Termes '!H682</f>
        <v>0</v>
      </c>
      <c r="C540" s="382">
        <f>[2]!tblÉvénements[[#This Row],[Service]]</f>
        <v>0</v>
      </c>
      <c r="D540" s="368" t="str">
        <f>[2]!tblÉvénements[[#This Row],[Nom événement]]</f>
        <v>3e Cérémonie des Pégases</v>
      </c>
      <c r="E540" s="368">
        <f>[2]!tblÉvénements[[#This Row],[Nom association/Sigle]]</f>
        <v>0</v>
      </c>
      <c r="F540" s="368" t="str">
        <f>[2]!tblÉvénements[[#This Row],[Ville]]</f>
        <v>Paris</v>
      </c>
      <c r="G540" s="368" t="str">
        <f>[2]!tblÉvénements[[#This Row],[Lieu]]</f>
        <v>La Cigale</v>
      </c>
      <c r="H540" s="368">
        <f>[2]!tblÉvénements[[#This Row],[Nombre de de participants]]</f>
        <v>0</v>
      </c>
      <c r="I540" s="368">
        <f>[2]!tblÉvénements[[#This Row],[Type]]</f>
        <v>0</v>
      </c>
      <c r="J540" s="368" t="str">
        <f>[2]!tblÉvénements[[#This Row],[Présence ]]</f>
        <v>Lucas L + Audrey S+ Nicolas D+ Claire G+ stéphanie Delafontaine</v>
      </c>
      <c r="K540" s="369">
        <f>[2]!tblÉvénements[[#This Row],[Date de début]]</f>
        <v>44630</v>
      </c>
      <c r="L540" s="369" t="str">
        <f>IF(ISBLANK(Tableau3[[#This Row],[Date début ]]),"",UPPER(TEXT(Tableau3[[#This Row],[Date début ]],"mmm")))</f>
        <v>MARS</v>
      </c>
      <c r="M540" s="369" t="str">
        <f>IF(ISBLANK(Tableau3[[#This Row],[Date début ]]),"",UPPER(TEXT(Tableau3[[#This Row],[Date début ]],"AAAA")))</f>
        <v>2022</v>
      </c>
      <c r="N540" s="369">
        <f>[2]!tblÉvénements[[#This Row],[Date de fin]]</f>
        <v>44630</v>
      </c>
      <c r="O540" s="369" t="str">
        <f>IF(ISBLANK(Tableau3[[#This Row],[Date de fin]]),"",UPPER(TEXT(Tableau3[[#This Row],[Date de fin]],"mmm")))</f>
        <v>MARS</v>
      </c>
      <c r="P540" s="369" t="str">
        <f>IF(ISBLANK(Tableau3[[#This Row],[Date de fin]]),"",UPPER(TEXT(Tableau3[[#This Row],[Date de fin]],"AAAA")))</f>
        <v>2022</v>
      </c>
      <c r="Q540" s="65">
        <f>[2]!tblÉvénements[[#This Row],[Nbr jours]]</f>
        <v>0</v>
      </c>
      <c r="S540" s="49" t="str">
        <f>[2]!tblÉvénements[[#This Row],[Secteur]]</f>
        <v>Jeux vidéos</v>
      </c>
      <c r="T540" s="49" t="str">
        <f>[2]!tblÉvénements[[#This Row],[Commentaires]]</f>
        <v>visibilité</v>
      </c>
    </row>
    <row r="541" spans="2:20" ht="29" x14ac:dyDescent="0.3">
      <c r="B541" s="42">
        <f>'2. Termes '!H683</f>
        <v>0</v>
      </c>
      <c r="C541" s="382">
        <f>[2]!tblÉvénements[[#This Row],[Service]]</f>
        <v>0</v>
      </c>
      <c r="D541" s="368" t="str">
        <f>[2]!tblÉvénements[[#This Row],[Nom événement]]</f>
        <v>47e Cérémonie des César</v>
      </c>
      <c r="E541" s="368">
        <f>[2]!tblÉvénements[[#This Row],[Nom association/Sigle]]</f>
        <v>0</v>
      </c>
      <c r="F541" s="368" t="str">
        <f>[2]!tblÉvénements[[#This Row],[Ville]]</f>
        <v>Paris</v>
      </c>
      <c r="G541" s="368" t="str">
        <f>[2]!tblÉvénements[[#This Row],[Lieu]]</f>
        <v>Salle Pleyel</v>
      </c>
      <c r="H541" s="368">
        <f>[2]!tblÉvénements[[#This Row],[Nombre de de participants]]</f>
        <v>0</v>
      </c>
      <c r="I541" s="368">
        <f>[2]!tblÉvénements[[#This Row],[Type]]</f>
        <v>0</v>
      </c>
      <c r="J541" s="368" t="str">
        <f>[2]!tblÉvénements[[#This Row],[Présence ]]</f>
        <v>Nicolas Didier - Guillaume R.</v>
      </c>
      <c r="K541" s="369">
        <f>[2]!tblÉvénements[[#This Row],[Date de début]]</f>
        <v>44617</v>
      </c>
      <c r="L541" s="369" t="str">
        <f>IF(ISBLANK(Tableau3[[#This Row],[Date début ]]),"",UPPER(TEXT(Tableau3[[#This Row],[Date début ]],"mmm")))</f>
        <v>FÉVR</v>
      </c>
      <c r="M541" s="369" t="str">
        <f>IF(ISBLANK(Tableau3[[#This Row],[Date début ]]),"",UPPER(TEXT(Tableau3[[#This Row],[Date début ]],"AAAA")))</f>
        <v>2022</v>
      </c>
      <c r="N541" s="369">
        <f>[2]!tblÉvénements[[#This Row],[Date de fin]]</f>
        <v>44617</v>
      </c>
      <c r="O541" s="369" t="str">
        <f>IF(ISBLANK(Tableau3[[#This Row],[Date de fin]]),"",UPPER(TEXT(Tableau3[[#This Row],[Date de fin]],"mmm")))</f>
        <v>FÉVR</v>
      </c>
      <c r="P541" s="369" t="str">
        <f>IF(ISBLANK(Tableau3[[#This Row],[Date de fin]]),"",UPPER(TEXT(Tableau3[[#This Row],[Date de fin]],"AAAA")))</f>
        <v>2022</v>
      </c>
      <c r="Q541" s="65">
        <f>[2]!tblÉvénements[[#This Row],[Nbr jours]]</f>
        <v>0</v>
      </c>
      <c r="S541" s="49" t="str">
        <f>[2]!tblÉvénements[[#This Row],[Secteur]]</f>
        <v>Audiovisuel</v>
      </c>
      <c r="T541" s="49" t="str">
        <f>[2]!tblÉvénements[[#This Row],[Commentaires]]</f>
        <v>Invitations</v>
      </c>
    </row>
    <row r="542" spans="2:20" ht="14.5" x14ac:dyDescent="0.3">
      <c r="B542" s="42">
        <f>'2. Termes '!H684</f>
        <v>0</v>
      </c>
      <c r="C542" s="382">
        <f>[2]!tblÉvénements[[#This Row],[Service]]</f>
        <v>0</v>
      </c>
      <c r="D542" s="368" t="str">
        <f>[2]!tblÉvénements[[#This Row],[Nom événement]]</f>
        <v>Cérémonie des Lauriers de l'Audiovisuel</v>
      </c>
      <c r="E542" s="368">
        <f>[2]!tblÉvénements[[#This Row],[Nom association/Sigle]]</f>
        <v>0</v>
      </c>
      <c r="F542" s="368" t="str">
        <f>[2]!tblÉvénements[[#This Row],[Ville]]</f>
        <v>Paris</v>
      </c>
      <c r="G542" s="368" t="str">
        <f>[2]!tblÉvénements[[#This Row],[Lieu]]</f>
        <v>Théâtre Marigny</v>
      </c>
      <c r="H542" s="368">
        <f>[2]!tblÉvénements[[#This Row],[Nombre de de participants]]</f>
        <v>0</v>
      </c>
      <c r="I542" s="368">
        <f>[2]!tblÉvénements[[#This Row],[Type]]</f>
        <v>0</v>
      </c>
      <c r="J542" s="368" t="str">
        <f>[2]!tblÉvénements[[#This Row],[Présence ]]</f>
        <v>?</v>
      </c>
      <c r="K542" s="369">
        <f>[2]!tblÉvénements[[#This Row],[Date de début]]</f>
        <v>44613</v>
      </c>
      <c r="L542" s="369" t="str">
        <f>IF(ISBLANK(Tableau3[[#This Row],[Date début ]]),"",UPPER(TEXT(Tableau3[[#This Row],[Date début ]],"mmm")))</f>
        <v>FÉVR</v>
      </c>
      <c r="M542" s="369" t="str">
        <f>IF(ISBLANK(Tableau3[[#This Row],[Date début ]]),"",UPPER(TEXT(Tableau3[[#This Row],[Date début ]],"AAAA")))</f>
        <v>2022</v>
      </c>
      <c r="N542" s="369">
        <f>[2]!tblÉvénements[[#This Row],[Date de fin]]</f>
        <v>44613</v>
      </c>
      <c r="O542" s="369" t="str">
        <f>IF(ISBLANK(Tableau3[[#This Row],[Date de fin]]),"",UPPER(TEXT(Tableau3[[#This Row],[Date de fin]],"mmm")))</f>
        <v>FÉVR</v>
      </c>
      <c r="P542" s="369" t="str">
        <f>IF(ISBLANK(Tableau3[[#This Row],[Date de fin]]),"",UPPER(TEXT(Tableau3[[#This Row],[Date de fin]],"AAAA")))</f>
        <v>2022</v>
      </c>
      <c r="Q542" s="65">
        <f>[2]!tblÉvénements[[#This Row],[Nbr jours]]</f>
        <v>0</v>
      </c>
      <c r="S542" s="49" t="str">
        <f>[2]!tblÉvénements[[#This Row],[Secteur]]</f>
        <v>Audiovisuel</v>
      </c>
      <c r="T542" s="49" t="str">
        <f>[2]!tblÉvénements[[#This Row],[Commentaires]]</f>
        <v>Visibilié et invitations</v>
      </c>
    </row>
    <row r="543" spans="2:20" ht="29" x14ac:dyDescent="0.3">
      <c r="B543" s="42">
        <f>'2. Termes '!H685</f>
        <v>0</v>
      </c>
      <c r="C543" s="382" t="str">
        <f>[2]!tblÉvénements[[#This Row],[Service]]</f>
        <v>ANNULE</v>
      </c>
      <c r="D543" s="368" t="str">
        <f>[2]!tblÉvénements[[#This Row],[Nom événement]]</f>
        <v>Bis de Nantes</v>
      </c>
      <c r="E543" s="368">
        <f>[2]!tblÉvénements[[#This Row],[Nom association/Sigle]]</f>
        <v>0</v>
      </c>
      <c r="F543" s="368" t="str">
        <f>[2]!tblÉvénements[[#This Row],[Ville]]</f>
        <v>Nantes</v>
      </c>
      <c r="G543" s="368">
        <f>[2]!tblÉvénements[[#This Row],[Lieu]]</f>
        <v>0</v>
      </c>
      <c r="H543" s="368">
        <f>[2]!tblÉvénements[[#This Row],[Nombre de de participants]]</f>
        <v>0</v>
      </c>
      <c r="I543" s="368">
        <f>[2]!tblÉvénements[[#This Row],[Type]]</f>
        <v>0</v>
      </c>
      <c r="J543" s="368" t="str">
        <f>[2]!tblÉvénements[[#This Row],[Présence ]]</f>
        <v>évènement annulé</v>
      </c>
      <c r="K543" s="369">
        <f>[2]!tblÉvénements[[#This Row],[Date de début]]</f>
        <v>44580</v>
      </c>
      <c r="L543" s="369" t="str">
        <f>IF(ISBLANK(Tableau3[[#This Row],[Date début ]]),"",UPPER(TEXT(Tableau3[[#This Row],[Date début ]],"mmm")))</f>
        <v>JANV</v>
      </c>
      <c r="M543" s="369" t="str">
        <f>IF(ISBLANK(Tableau3[[#This Row],[Date début ]]),"",UPPER(TEXT(Tableau3[[#This Row],[Date début ]],"AAAA")))</f>
        <v>2022</v>
      </c>
      <c r="N543" s="369">
        <f>[2]!tblÉvénements[[#This Row],[Date de fin]]</f>
        <v>44581</v>
      </c>
      <c r="O543" s="369" t="str">
        <f>IF(ISBLANK(Tableau3[[#This Row],[Date de fin]]),"",UPPER(TEXT(Tableau3[[#This Row],[Date de fin]],"mmm")))</f>
        <v>JANV</v>
      </c>
      <c r="P543" s="369" t="str">
        <f>IF(ISBLANK(Tableau3[[#This Row],[Date de fin]]),"",UPPER(TEXT(Tableau3[[#This Row],[Date de fin]],"AAAA")))</f>
        <v>2022</v>
      </c>
      <c r="Q543" s="65">
        <f>[2]!tblÉvénements[[#This Row],[Nbr jours]]</f>
        <v>1</v>
      </c>
      <c r="S543" s="49" t="str">
        <f>[2]!tblÉvénements[[#This Row],[Secteur]]</f>
        <v>Spectacle</v>
      </c>
      <c r="T543" s="49">
        <f>[2]!tblÉvénements[[#This Row],[Commentaires]]</f>
        <v>0</v>
      </c>
    </row>
    <row r="544" spans="2:20" ht="43.5" x14ac:dyDescent="0.3">
      <c r="B544" s="42">
        <f>'2. Termes '!H686</f>
        <v>0</v>
      </c>
      <c r="C544" s="382" t="str">
        <f>[2]!tblÉvénements[[#This Row],[Service]]</f>
        <v>Branches</v>
      </c>
      <c r="D544" s="368" t="str">
        <f>[2]!tblÉvénements[[#This Row],[Nom événement]]</f>
        <v>Soirée César et Techniques</v>
      </c>
      <c r="E544" s="368">
        <f>[2]!tblÉvénements[[#This Row],[Nom association/Sigle]]</f>
        <v>0</v>
      </c>
      <c r="F544" s="368" t="str">
        <f>[2]!tblÉvénements[[#This Row],[Ville]]</f>
        <v>Paris</v>
      </c>
      <c r="G544" s="368" t="str">
        <f>[2]!tblÉvénements[[#This Row],[Lieu]]</f>
        <v>Pavillon Cambon</v>
      </c>
      <c r="H544" s="368">
        <f>[2]!tblÉvénements[[#This Row],[Nombre de de participants]]</f>
        <v>0</v>
      </c>
      <c r="I544" s="368">
        <f>[2]!tblÉvénements[[#This Row],[Type]]</f>
        <v>0</v>
      </c>
      <c r="J544" s="368" t="str">
        <f>[2]!tblÉvénements[[#This Row],[Présence ]]</f>
        <v>Cécile Prévost et Guillaume Rogations</v>
      </c>
      <c r="K544" s="369">
        <f>[2]!tblÉvénements[[#This Row],[Date de début]]</f>
        <v>44580</v>
      </c>
      <c r="L544" s="369" t="str">
        <f>IF(ISBLANK(Tableau3[[#This Row],[Date début ]]),"",UPPER(TEXT(Tableau3[[#This Row],[Date début ]],"mmm")))</f>
        <v>JANV</v>
      </c>
      <c r="M544" s="369" t="str">
        <f>IF(ISBLANK(Tableau3[[#This Row],[Date début ]]),"",UPPER(TEXT(Tableau3[[#This Row],[Date début ]],"AAAA")))</f>
        <v>2022</v>
      </c>
      <c r="N544" s="369">
        <f>[2]!tblÉvénements[[#This Row],[Date de fin]]</f>
        <v>44580</v>
      </c>
      <c r="O544" s="369" t="str">
        <f>IF(ISBLANK(Tableau3[[#This Row],[Date de fin]]),"",UPPER(TEXT(Tableau3[[#This Row],[Date de fin]],"mmm")))</f>
        <v>JANV</v>
      </c>
      <c r="P544" s="369" t="str">
        <f>IF(ISBLANK(Tableau3[[#This Row],[Date de fin]]),"",UPPER(TEXT(Tableau3[[#This Row],[Date de fin]],"AAAA")))</f>
        <v>2022</v>
      </c>
      <c r="Q544" s="65">
        <f>[2]!tblÉvénements[[#This Row],[Nbr jours]]</f>
        <v>0</v>
      </c>
      <c r="S544" s="49" t="str">
        <f>[2]!tblÉvénements[[#This Row],[Secteur]]</f>
        <v>Audiovisuel</v>
      </c>
      <c r="T544" s="49" t="str">
        <f>[2]!tblÉvénements[[#This Row],[Commentaires]]</f>
        <v>Visibilié et invitations</v>
      </c>
    </row>
    <row r="545" spans="2:20" ht="29" x14ac:dyDescent="0.3">
      <c r="B545" s="42">
        <f>'2. Termes '!H687</f>
        <v>0</v>
      </c>
      <c r="C545" s="382">
        <f>[2]!tblÉvénements[[#This Row],[Service]]</f>
        <v>0</v>
      </c>
      <c r="D545" s="368" t="str">
        <f>[2]!tblÉvénements[[#This Row],[Nom événement]]</f>
        <v>Ouverture - Soirée Semaine du Son 
19e édition de la Semaine du Son</v>
      </c>
      <c r="E545" s="368">
        <f>[2]!tblÉvénements[[#This Row],[Nom association/Sigle]]</f>
        <v>0</v>
      </c>
      <c r="F545" s="368" t="str">
        <f>[2]!tblÉvénements[[#This Row],[Ville]]</f>
        <v xml:space="preserve">Paris </v>
      </c>
      <c r="G545" s="368" t="str">
        <f>[2]!tblÉvénements[[#This Row],[Lieu]]</f>
        <v xml:space="preserve">UNESCO </v>
      </c>
      <c r="H545" s="368">
        <f>[2]!tblÉvénements[[#This Row],[Nombre de de participants]]</f>
        <v>0</v>
      </c>
      <c r="I545" s="368">
        <f>[2]!tblÉvénements[[#This Row],[Type]]</f>
        <v>0</v>
      </c>
      <c r="J545" s="368">
        <f>[2]!tblÉvénements[[#This Row],[Présence ]]</f>
        <v>0</v>
      </c>
      <c r="K545" s="369">
        <f>[2]!tblÉvénements[[#This Row],[Date de début]]</f>
        <v>44579</v>
      </c>
      <c r="L545" s="369" t="str">
        <f>IF(ISBLANK(Tableau3[[#This Row],[Date début ]]),"",UPPER(TEXT(Tableau3[[#This Row],[Date début ]],"mmm")))</f>
        <v>JANV</v>
      </c>
      <c r="M545" s="369" t="str">
        <f>IF(ISBLANK(Tableau3[[#This Row],[Date début ]]),"",UPPER(TEXT(Tableau3[[#This Row],[Date début ]],"AAAA")))</f>
        <v>2022</v>
      </c>
      <c r="N545" s="369">
        <f>[2]!tblÉvénements[[#This Row],[Date de fin]]</f>
        <v>44584</v>
      </c>
      <c r="O545" s="369" t="str">
        <f>IF(ISBLANK(Tableau3[[#This Row],[Date de fin]]),"",UPPER(TEXT(Tableau3[[#This Row],[Date de fin]],"mmm")))</f>
        <v>JANV</v>
      </c>
      <c r="P545" s="369" t="str">
        <f>IF(ISBLANK(Tableau3[[#This Row],[Date de fin]]),"",UPPER(TEXT(Tableau3[[#This Row],[Date de fin]],"AAAA")))</f>
        <v>2022</v>
      </c>
      <c r="Q545" s="65">
        <f>[2]!tblÉvénements[[#This Row],[Nbr jours]]</f>
        <v>5</v>
      </c>
      <c r="S545" s="49" t="str">
        <f>[2]!tblÉvénements[[#This Row],[Secteur]]</f>
        <v>Musique</v>
      </c>
      <c r="T545" s="49" t="str">
        <f>[2]!tblÉvénements[[#This Row],[Commentaires]]</f>
        <v>Visibilié et invitations</v>
      </c>
    </row>
    <row r="546" spans="2:20" ht="58" x14ac:dyDescent="0.3">
      <c r="B546" s="42">
        <f>'2. Termes '!H688</f>
        <v>0</v>
      </c>
      <c r="C546" s="382" t="str">
        <f>[2]!tblÉvénements[[#This Row],[Service]]</f>
        <v>AUTRES</v>
      </c>
      <c r="D546" s="368" t="str">
        <f>[2]!tblÉvénements[[#This Row],[Nom événement]]</f>
        <v>FIPADOC</v>
      </c>
      <c r="E546" s="368">
        <f>[2]!tblÉvénements[[#This Row],[Nom association/Sigle]]</f>
        <v>0</v>
      </c>
      <c r="F546" s="368" t="str">
        <f>[2]!tblÉvénements[[#This Row],[Ville]]</f>
        <v>Biarritz</v>
      </c>
      <c r="G546" s="368" t="str">
        <f>[2]!tblÉvénements[[#This Row],[Lieu]]</f>
        <v>Espace Le Bellevue</v>
      </c>
      <c r="H546" s="368">
        <f>[2]!tblÉvénements[[#This Row],[Nombre de de participants]]</f>
        <v>0</v>
      </c>
      <c r="I546" s="368">
        <f>[2]!tblÉvénements[[#This Row],[Type]]</f>
        <v>0</v>
      </c>
      <c r="J546" s="368" t="str">
        <f>[2]!tblÉvénements[[#This Row],[Présence ]]</f>
        <v>Philippe Degardin /Frédéric Olivennes / Rachel Driss</v>
      </c>
      <c r="K546" s="369">
        <f>[2]!tblÉvénements[[#This Row],[Date de début]]</f>
        <v>44578</v>
      </c>
      <c r="L546" s="369" t="str">
        <f>IF(ISBLANK(Tableau3[[#This Row],[Date début ]]),"",UPPER(TEXT(Tableau3[[#This Row],[Date début ]],"mmm")))</f>
        <v>JANV</v>
      </c>
      <c r="M546" s="369" t="str">
        <f>IF(ISBLANK(Tableau3[[#This Row],[Date début ]]),"",UPPER(TEXT(Tableau3[[#This Row],[Date début ]],"AAAA")))</f>
        <v>2022</v>
      </c>
      <c r="N546" s="369">
        <f>[2]!tblÉvénements[[#This Row],[Date de fin]]</f>
        <v>44578</v>
      </c>
      <c r="O546" s="369" t="str">
        <f>IF(ISBLANK(Tableau3[[#This Row],[Date de fin]]),"",UPPER(TEXT(Tableau3[[#This Row],[Date de fin]],"mmm")))</f>
        <v>JANV</v>
      </c>
      <c r="P546" s="369" t="str">
        <f>IF(ISBLANK(Tableau3[[#This Row],[Date de fin]]),"",UPPER(TEXT(Tableau3[[#This Row],[Date de fin]],"AAAA")))</f>
        <v>2022</v>
      </c>
      <c r="Q546" s="65">
        <f>[2]!tblÉvénements[[#This Row],[Nbr jours]]</f>
        <v>0</v>
      </c>
      <c r="S546" s="49" t="str">
        <f>[2]!tblÉvénements[[#This Row],[Secteur]]</f>
        <v>Audiovisuel</v>
      </c>
      <c r="T546" s="49" t="str">
        <f>[2]!tblÉvénements[[#This Row],[Commentaires]]</f>
        <v>visibilité et stand</v>
      </c>
    </row>
    <row r="547" spans="2:20" ht="14.5" x14ac:dyDescent="0.3">
      <c r="B547" s="42">
        <f>'2. Termes '!H689</f>
        <v>0</v>
      </c>
      <c r="C547" s="382">
        <f>[2]!tblÉvénements[[#This Row],[Service]]</f>
        <v>0</v>
      </c>
      <c r="D547" s="368" t="str">
        <f>[2]!tblÉvénements[[#This Row],[Nom événement]]</f>
        <v>Le sommet distributeur exploitants les arc film festival</v>
      </c>
      <c r="E547" s="368">
        <f>[2]!tblÉvénements[[#This Row],[Nom association/Sigle]]</f>
        <v>0</v>
      </c>
      <c r="F547" s="368" t="str">
        <f>[2]!tblÉvénements[[#This Row],[Ville]]</f>
        <v>Les Arcs (Savoie)</v>
      </c>
      <c r="G547" s="368">
        <f>[2]!tblÉvénements[[#This Row],[Lieu]]</f>
        <v>0</v>
      </c>
      <c r="H547" s="368">
        <f>[2]!tblÉvénements[[#This Row],[Nombre de de participants]]</f>
        <v>0</v>
      </c>
      <c r="I547" s="368">
        <f>[2]!tblÉvénements[[#This Row],[Type]]</f>
        <v>0</v>
      </c>
      <c r="J547" s="368">
        <f>[2]!tblÉvénements[[#This Row],[Présence ]]</f>
        <v>0</v>
      </c>
      <c r="K547" s="369">
        <f>[2]!tblÉvénements[[#This Row],[Date de début]]</f>
        <v>44544</v>
      </c>
      <c r="L547" s="369" t="str">
        <f>IF(ISBLANK(Tableau3[[#This Row],[Date début ]]),"",UPPER(TEXT(Tableau3[[#This Row],[Date début ]],"mmm")))</f>
        <v>DÉC</v>
      </c>
      <c r="M547" s="369" t="str">
        <f>IF(ISBLANK(Tableau3[[#This Row],[Date début ]]),"",UPPER(TEXT(Tableau3[[#This Row],[Date début ]],"AAAA")))</f>
        <v>2021</v>
      </c>
      <c r="N547" s="369">
        <f>[2]!tblÉvénements[[#This Row],[Date de fin]]</f>
        <v>44548</v>
      </c>
      <c r="O547" s="369" t="str">
        <f>IF(ISBLANK(Tableau3[[#This Row],[Date de fin]]),"",UPPER(TEXT(Tableau3[[#This Row],[Date de fin]],"mmm")))</f>
        <v>DÉC</v>
      </c>
      <c r="P547" s="369" t="str">
        <f>IF(ISBLANK(Tableau3[[#This Row],[Date de fin]]),"",UPPER(TEXT(Tableau3[[#This Row],[Date de fin]],"AAAA")))</f>
        <v>2021</v>
      </c>
      <c r="Q547" s="65">
        <f>[2]!tblÉvénements[[#This Row],[Nbr jours]]</f>
        <v>4</v>
      </c>
      <c r="S547" s="49" t="str">
        <f>[2]!tblÉvénements[[#This Row],[Secteur]]</f>
        <v>Audiovisuel</v>
      </c>
      <c r="T547" s="49" t="str">
        <f>[2]!tblÉvénements[[#This Row],[Commentaires]]</f>
        <v>Visibilité et prises de parole</v>
      </c>
    </row>
    <row r="548" spans="2:20" ht="14.5" x14ac:dyDescent="0.3">
      <c r="B548" s="42">
        <f>'2. Termes '!H690</f>
        <v>0</v>
      </c>
      <c r="C548" s="382">
        <f>[2]!tblÉvénements[[#This Row],[Service]]</f>
        <v>0</v>
      </c>
      <c r="D548" s="368" t="str">
        <f>[2]!tblÉvénements[[#This Row],[Nom événement]]</f>
        <v>Industry village les arc film festival</v>
      </c>
      <c r="E548" s="368">
        <f>[2]!tblÉvénements[[#This Row],[Nom association/Sigle]]</f>
        <v>0</v>
      </c>
      <c r="F548" s="368" t="str">
        <f>[2]!tblÉvénements[[#This Row],[Ville]]</f>
        <v>Les Arcs (Savoie)</v>
      </c>
      <c r="G548" s="368">
        <f>[2]!tblÉvénements[[#This Row],[Lieu]]</f>
        <v>0</v>
      </c>
      <c r="H548" s="368">
        <f>[2]!tblÉvénements[[#This Row],[Nombre de de participants]]</f>
        <v>0</v>
      </c>
      <c r="I548" s="368">
        <f>[2]!tblÉvénements[[#This Row],[Type]]</f>
        <v>0</v>
      </c>
      <c r="J548" s="368">
        <f>[2]!tblÉvénements[[#This Row],[Présence ]]</f>
        <v>0</v>
      </c>
      <c r="K548" s="369">
        <f>[2]!tblÉvénements[[#This Row],[Date de début]]</f>
        <v>44541</v>
      </c>
      <c r="L548" s="369" t="str">
        <f>IF(ISBLANK(Tableau3[[#This Row],[Date début ]]),"",UPPER(TEXT(Tableau3[[#This Row],[Date début ]],"mmm")))</f>
        <v>DÉC</v>
      </c>
      <c r="M548" s="369" t="str">
        <f>IF(ISBLANK(Tableau3[[#This Row],[Date début ]]),"",UPPER(TEXT(Tableau3[[#This Row],[Date début ]],"AAAA")))</f>
        <v>2021</v>
      </c>
      <c r="N548" s="369">
        <f>[2]!tblÉvénements[[#This Row],[Date de fin]]</f>
        <v>44544</v>
      </c>
      <c r="O548" s="369" t="str">
        <f>IF(ISBLANK(Tableau3[[#This Row],[Date de fin]]),"",UPPER(TEXT(Tableau3[[#This Row],[Date de fin]],"mmm")))</f>
        <v>DÉC</v>
      </c>
      <c r="P548" s="369" t="str">
        <f>IF(ISBLANK(Tableau3[[#This Row],[Date de fin]]),"",UPPER(TEXT(Tableau3[[#This Row],[Date de fin]],"AAAA")))</f>
        <v>2021</v>
      </c>
      <c r="Q548" s="65">
        <f>[2]!tblÉvénements[[#This Row],[Nbr jours]]</f>
        <v>3</v>
      </c>
      <c r="S548" s="49" t="str">
        <f>[2]!tblÉvénements[[#This Row],[Secteur]]</f>
        <v>Audiovisuel</v>
      </c>
      <c r="T548" s="49" t="str">
        <f>[2]!tblÉvénements[[#This Row],[Commentaires]]</f>
        <v>Visibilité et prises de parole</v>
      </c>
    </row>
    <row r="549" spans="2:20" ht="58" x14ac:dyDescent="0.3">
      <c r="B549" s="42">
        <f>'2. Termes '!H691</f>
        <v>0</v>
      </c>
      <c r="C549" s="382" t="str">
        <f>[2]!tblÉvénements[[#This Row],[Service]]</f>
        <v>Branches</v>
      </c>
      <c r="D549" s="368" t="str">
        <f>[2]!tblÉvénements[[#This Row],[Nom événement]]</f>
        <v>La Presse au Futur</v>
      </c>
      <c r="E549" s="368">
        <f>[2]!tblÉvénements[[#This Row],[Nom association/Sigle]]</f>
        <v>0</v>
      </c>
      <c r="F549" s="368" t="str">
        <f>[2]!tblÉvénements[[#This Row],[Ville]]</f>
        <v>Paris</v>
      </c>
      <c r="G549" s="368" t="str">
        <f>[2]!tblÉvénements[[#This Row],[Lieu]]</f>
        <v>Cap 15</v>
      </c>
      <c r="H549" s="368">
        <f>[2]!tblÉvénements[[#This Row],[Nombre de de participants]]</f>
        <v>0</v>
      </c>
      <c r="I549" s="368">
        <f>[2]!tblÉvénements[[#This Row],[Type]]</f>
        <v>0</v>
      </c>
      <c r="J549" s="368" t="str">
        <f>[2]!tblÉvénements[[#This Row],[Présence ]]</f>
        <v>1 personne des relations instit (Marianne Chollet en 2019)</v>
      </c>
      <c r="K549" s="369">
        <f>[2]!tblÉvénements[[#This Row],[Date de début]]</f>
        <v>44538</v>
      </c>
      <c r="L549" s="369" t="str">
        <f>IF(ISBLANK(Tableau3[[#This Row],[Date début ]]),"",UPPER(TEXT(Tableau3[[#This Row],[Date début ]],"mmm")))</f>
        <v>DÉC</v>
      </c>
      <c r="M549" s="369" t="str">
        <f>IF(ISBLANK(Tableau3[[#This Row],[Date début ]]),"",UPPER(TEXT(Tableau3[[#This Row],[Date début ]],"AAAA")))</f>
        <v>2021</v>
      </c>
      <c r="N549" s="369">
        <f>[2]!tblÉvénements[[#This Row],[Date de fin]]</f>
        <v>44539</v>
      </c>
      <c r="O549" s="369" t="str">
        <f>IF(ISBLANK(Tableau3[[#This Row],[Date de fin]]),"",UPPER(TEXT(Tableau3[[#This Row],[Date de fin]],"mmm")))</f>
        <v>DÉC</v>
      </c>
      <c r="P549" s="369" t="str">
        <f>IF(ISBLANK(Tableau3[[#This Row],[Date de fin]]),"",UPPER(TEXT(Tableau3[[#This Row],[Date de fin]],"AAAA")))</f>
        <v>2021</v>
      </c>
      <c r="Q549" s="65">
        <f>[2]!tblÉvénements[[#This Row],[Nbr jours]]</f>
        <v>1</v>
      </c>
      <c r="S549" s="49" t="str">
        <f>[2]!tblÉvénements[[#This Row],[Secteur]]</f>
        <v>Presse</v>
      </c>
      <c r="T549" s="49" t="str">
        <f>[2]!tblÉvénements[[#This Row],[Commentaires]]</f>
        <v>Visibilité et stand</v>
      </c>
    </row>
    <row r="550" spans="2:20" ht="14.5" x14ac:dyDescent="0.3">
      <c r="B550" s="42">
        <f>'2. Termes '!H692</f>
        <v>0</v>
      </c>
      <c r="C550" s="382">
        <f>[2]!tblÉvénements[[#This Row],[Service]]</f>
        <v>0</v>
      </c>
      <c r="D550" s="368" t="str">
        <f>[2]!tblÉvénements[[#This Row],[Nom événement]]</f>
        <v>Les Grands Prix Sacem</v>
      </c>
      <c r="E550" s="368">
        <f>[2]!tblÉvénements[[#This Row],[Nom association/Sigle]]</f>
        <v>0</v>
      </c>
      <c r="F550" s="368" t="str">
        <f>[2]!tblÉvénements[[#This Row],[Ville]]</f>
        <v>Paris</v>
      </c>
      <c r="G550" s="368" t="str">
        <f>[2]!tblÉvénements[[#This Row],[Lieu]]</f>
        <v>Salle Pleyel</v>
      </c>
      <c r="H550" s="368">
        <f>[2]!tblÉvénements[[#This Row],[Nombre de de participants]]</f>
        <v>0</v>
      </c>
      <c r="I550" s="368">
        <f>[2]!tblÉvénements[[#This Row],[Type]]</f>
        <v>0</v>
      </c>
      <c r="J550" s="368">
        <f>[2]!tblÉvénements[[#This Row],[Présence ]]</f>
        <v>0</v>
      </c>
      <c r="K550" s="369">
        <f>[2]!tblÉvénements[[#This Row],[Date de début]]</f>
        <v>44536</v>
      </c>
      <c r="L550" s="369" t="str">
        <f>IF(ISBLANK(Tableau3[[#This Row],[Date début ]]),"",UPPER(TEXT(Tableau3[[#This Row],[Date début ]],"mmm")))</f>
        <v>DÉC</v>
      </c>
      <c r="M550" s="369" t="str">
        <f>IF(ISBLANK(Tableau3[[#This Row],[Date début ]]),"",UPPER(TEXT(Tableau3[[#This Row],[Date début ]],"AAAA")))</f>
        <v>2021</v>
      </c>
      <c r="N550" s="369">
        <f>[2]!tblÉvénements[[#This Row],[Date de fin]]</f>
        <v>44536</v>
      </c>
      <c r="O550" s="369" t="str">
        <f>IF(ISBLANK(Tableau3[[#This Row],[Date de fin]]),"",UPPER(TEXT(Tableau3[[#This Row],[Date de fin]],"mmm")))</f>
        <v>DÉC</v>
      </c>
      <c r="P550" s="369" t="str">
        <f>IF(ISBLANK(Tableau3[[#This Row],[Date de fin]]),"",UPPER(TEXT(Tableau3[[#This Row],[Date de fin]],"AAAA")))</f>
        <v>2021</v>
      </c>
      <c r="Q550" s="65">
        <f>[2]!tblÉvénements[[#This Row],[Nbr jours]]</f>
        <v>0</v>
      </c>
      <c r="S550" s="49" t="str">
        <f>[2]!tblÉvénements[[#This Row],[Secteur]]</f>
        <v>Musique</v>
      </c>
      <c r="T550" s="49" t="str">
        <f>[2]!tblÉvénements[[#This Row],[Commentaires]]</f>
        <v>Visibilié et invitations</v>
      </c>
    </row>
    <row r="551" spans="2:20" ht="14.5" x14ac:dyDescent="0.3">
      <c r="B551" s="42">
        <f>'2. Termes '!H693</f>
        <v>0</v>
      </c>
      <c r="C551" s="382">
        <f>[2]!tblÉvénements[[#This Row],[Service]]</f>
        <v>0</v>
      </c>
      <c r="D551" s="368" t="str">
        <f>[2]!tblÉvénements[[#This Row],[Nom événement]]</f>
        <v>CGT SFA (syndicat français des artistes interprètes)</v>
      </c>
      <c r="E551" s="368">
        <f>[2]!tblÉvénements[[#This Row],[Nom association/Sigle]]</f>
        <v>0</v>
      </c>
      <c r="F551" s="368" t="str">
        <f>[2]!tblÉvénements[[#This Row],[Ville]]</f>
        <v>Lille</v>
      </c>
      <c r="G551" s="368" t="str">
        <f>[2]!tblÉvénements[[#This Row],[Lieu]]</f>
        <v>Théâtre la Verrière</v>
      </c>
      <c r="H551" s="368">
        <f>[2]!tblÉvénements[[#This Row],[Nombre de de participants]]</f>
        <v>0</v>
      </c>
      <c r="I551" s="368">
        <f>[2]!tblÉvénements[[#This Row],[Type]]</f>
        <v>0</v>
      </c>
      <c r="J551" s="368">
        <f>[2]!tblÉvénements[[#This Row],[Présence ]]</f>
        <v>0</v>
      </c>
      <c r="K551" s="369">
        <f>[2]!tblÉvénements[[#This Row],[Date de début]]</f>
        <v>44535</v>
      </c>
      <c r="L551" s="369" t="str">
        <f>IF(ISBLANK(Tableau3[[#This Row],[Date début ]]),"",UPPER(TEXT(Tableau3[[#This Row],[Date début ]],"mmm")))</f>
        <v>DÉC</v>
      </c>
      <c r="M551" s="369" t="str">
        <f>IF(ISBLANK(Tableau3[[#This Row],[Date début ]]),"",UPPER(TEXT(Tableau3[[#This Row],[Date début ]],"AAAA")))</f>
        <v>2021</v>
      </c>
      <c r="N551" s="369">
        <f>[2]!tblÉvénements[[#This Row],[Date de fin]]</f>
        <v>44539</v>
      </c>
      <c r="O551" s="369" t="str">
        <f>IF(ISBLANK(Tableau3[[#This Row],[Date de fin]]),"",UPPER(TEXT(Tableau3[[#This Row],[Date de fin]],"mmm")))</f>
        <v>DÉC</v>
      </c>
      <c r="P551" s="369" t="str">
        <f>IF(ISBLANK(Tableau3[[#This Row],[Date de fin]]),"",UPPER(TEXT(Tableau3[[#This Row],[Date de fin]],"AAAA")))</f>
        <v>2021</v>
      </c>
      <c r="Q551" s="65">
        <f>[2]!tblÉvénements[[#This Row],[Nbr jours]]</f>
        <v>4</v>
      </c>
      <c r="S551" s="49" t="str">
        <f>[2]!tblÉvénements[[#This Row],[Secteur]]</f>
        <v>Syndicat</v>
      </c>
      <c r="T551" s="49" t="str">
        <f>[2]!tblÉvénements[[#This Row],[Commentaires]]</f>
        <v>Visibilité et stand</v>
      </c>
    </row>
    <row r="552" spans="2:20" ht="29" x14ac:dyDescent="0.3">
      <c r="B552" s="42">
        <f>'2. Termes '!H694</f>
        <v>0</v>
      </c>
      <c r="C552" s="382">
        <f>[2]!tblÉvénements[[#This Row],[Service]]</f>
        <v>0</v>
      </c>
      <c r="D552" s="368" t="str">
        <f>[2]!tblÉvénements[[#This Row],[Nom événement]]</f>
        <v>Colloque deuil</v>
      </c>
      <c r="E552" s="368">
        <f>[2]!tblÉvénements[[#This Row],[Nom association/Sigle]]</f>
        <v>0</v>
      </c>
      <c r="F552" s="368" t="str">
        <f>[2]!tblÉvénements[[#This Row],[Ville]]</f>
        <v>Paris</v>
      </c>
      <c r="G552" s="368" t="str">
        <f>[2]!tblÉvénements[[#This Row],[Lieu]]</f>
        <v>Maison de l'Amérique latine</v>
      </c>
      <c r="H552" s="368">
        <f>[2]!tblÉvénements[[#This Row],[Nombre de de participants]]</f>
        <v>0</v>
      </c>
      <c r="I552" s="368">
        <f>[2]!tblÉvénements[[#This Row],[Type]]</f>
        <v>0</v>
      </c>
      <c r="J552" s="368">
        <f>[2]!tblÉvénements[[#This Row],[Présence ]]</f>
        <v>0</v>
      </c>
      <c r="K552" s="369">
        <f>[2]!tblÉvénements[[#This Row],[Date de début]]</f>
        <v>44534</v>
      </c>
      <c r="L552" s="369" t="str">
        <f>IF(ISBLANK(Tableau3[[#This Row],[Date début ]]),"",UPPER(TEXT(Tableau3[[#This Row],[Date début ]],"mmm")))</f>
        <v>DÉC</v>
      </c>
      <c r="M552" s="369" t="str">
        <f>IF(ISBLANK(Tableau3[[#This Row],[Date début ]]),"",UPPER(TEXT(Tableau3[[#This Row],[Date début ]],"AAAA")))</f>
        <v>2021</v>
      </c>
      <c r="N552" s="369">
        <f>[2]!tblÉvénements[[#This Row],[Date de fin]]</f>
        <v>44534</v>
      </c>
      <c r="O552" s="369" t="str">
        <f>IF(ISBLANK(Tableau3[[#This Row],[Date de fin]]),"",UPPER(TEXT(Tableau3[[#This Row],[Date de fin]],"mmm")))</f>
        <v>DÉC</v>
      </c>
      <c r="P552" s="369" t="str">
        <f>IF(ISBLANK(Tableau3[[#This Row],[Date de fin]]),"",UPPER(TEXT(Tableau3[[#This Row],[Date de fin]],"AAAA")))</f>
        <v>2021</v>
      </c>
      <c r="Q552" s="65">
        <f>[2]!tblÉvénements[[#This Row],[Nbr jours]]</f>
        <v>0</v>
      </c>
      <c r="S552" s="49" t="str">
        <f>[2]!tblÉvénements[[#This Row],[Secteur]]</f>
        <v>Autre</v>
      </c>
      <c r="T552" s="49" t="str">
        <f>[2]!tblÉvénements[[#This Row],[Commentaires]]</f>
        <v>Evénement Action Sociale</v>
      </c>
    </row>
    <row r="553" spans="2:20" ht="58" x14ac:dyDescent="0.3">
      <c r="B553" s="42">
        <f>'2. Termes '!H695</f>
        <v>0</v>
      </c>
      <c r="C553" s="382" t="str">
        <f>[2]!tblÉvénements[[#This Row],[Service]]</f>
        <v>Branches</v>
      </c>
      <c r="D553" s="368" t="str">
        <f>[2]!tblÉvénements[[#This Row],[Nom événement]]</f>
        <v xml:space="preserve">Soirée Administrateurs </v>
      </c>
      <c r="E553" s="368">
        <f>[2]!tblÉvénements[[#This Row],[Nom association/Sigle]]</f>
        <v>0</v>
      </c>
      <c r="F553" s="368" t="str">
        <f>[2]!tblÉvénements[[#This Row],[Ville]]</f>
        <v xml:space="preserve">Paris </v>
      </c>
      <c r="G553" s="368" t="str">
        <f>[2]!tblÉvénements[[#This Row],[Lieu]]</f>
        <v>A définir</v>
      </c>
      <c r="H553" s="368">
        <f>[2]!tblÉvénements[[#This Row],[Nombre de de participants]]</f>
        <v>0</v>
      </c>
      <c r="I553" s="368">
        <f>[2]!tblÉvénements[[#This Row],[Type]]</f>
        <v>0</v>
      </c>
      <c r="J553" s="368" t="str">
        <f>[2]!tblÉvénements[[#This Row],[Présence ]]</f>
        <v>Frédéric Olivennes, Guillaume Rogations</v>
      </c>
      <c r="K553" s="369">
        <f>[2]!tblÉvénements[[#This Row],[Date de début]]</f>
        <v>44531</v>
      </c>
      <c r="L553" s="369" t="str">
        <f>IF(ISBLANK(Tableau3[[#This Row],[Date début ]]),"",UPPER(TEXT(Tableau3[[#This Row],[Date début ]],"mmm")))</f>
        <v>DÉC</v>
      </c>
      <c r="M553" s="369" t="str">
        <f>IF(ISBLANK(Tableau3[[#This Row],[Date début ]]),"",UPPER(TEXT(Tableau3[[#This Row],[Date début ]],"AAAA")))</f>
        <v>2021</v>
      </c>
      <c r="N553" s="369">
        <f>[2]!tblÉvénements[[#This Row],[Date de fin]]</f>
        <v>44531</v>
      </c>
      <c r="O553" s="369" t="str">
        <f>IF(ISBLANK(Tableau3[[#This Row],[Date de fin]]),"",UPPER(TEXT(Tableau3[[#This Row],[Date de fin]],"mmm")))</f>
        <v>DÉC</v>
      </c>
      <c r="P553" s="369" t="str">
        <f>IF(ISBLANK(Tableau3[[#This Row],[Date de fin]]),"",UPPER(TEXT(Tableau3[[#This Row],[Date de fin]],"AAAA")))</f>
        <v>2021</v>
      </c>
      <c r="Q553" s="65">
        <f>[2]!tblÉvénements[[#This Row],[Nbr jours]]</f>
        <v>0</v>
      </c>
      <c r="S553" s="49">
        <f>[2]!tblÉvénements[[#This Row],[Secteur]]</f>
        <v>0</v>
      </c>
      <c r="T553" s="49">
        <f>[2]!tblÉvénements[[#This Row],[Commentaires]]</f>
        <v>0</v>
      </c>
    </row>
    <row r="554" spans="2:20" ht="14.5" x14ac:dyDescent="0.3">
      <c r="B554" s="42">
        <f>'2. Termes '!H696</f>
        <v>0</v>
      </c>
      <c r="C554" s="382" t="str">
        <f>[2]!tblÉvénements[[#This Row],[Service]]</f>
        <v>Branches</v>
      </c>
      <c r="D554" s="368" t="str">
        <f>[2]!tblÉvénements[[#This Row],[Nom événement]]</f>
        <v>Journée de la Presse en Ligne (SpiiL)</v>
      </c>
      <c r="E554" s="368">
        <f>[2]!tblÉvénements[[#This Row],[Nom association/Sigle]]</f>
        <v>0</v>
      </c>
      <c r="F554" s="368" t="str">
        <f>[2]!tblÉvénements[[#This Row],[Ville]]</f>
        <v>Paris</v>
      </c>
      <c r="G554" s="368" t="str">
        <f>[2]!tblÉvénements[[#This Row],[Lieu]]</f>
        <v>Maison des métallos</v>
      </c>
      <c r="H554" s="368">
        <f>[2]!tblÉvénements[[#This Row],[Nombre de de participants]]</f>
        <v>0</v>
      </c>
      <c r="I554" s="368">
        <f>[2]!tblÉvénements[[#This Row],[Type]]</f>
        <v>0</v>
      </c>
      <c r="J554" s="368" t="str">
        <f>[2]!tblÉvénements[[#This Row],[Présence ]]</f>
        <v>Claire Gentil</v>
      </c>
      <c r="K554" s="369">
        <f>[2]!tblÉvénements[[#This Row],[Date de début]]</f>
        <v>44530</v>
      </c>
      <c r="L554" s="369" t="str">
        <f>IF(ISBLANK(Tableau3[[#This Row],[Date début ]]),"",UPPER(TEXT(Tableau3[[#This Row],[Date début ]],"mmm")))</f>
        <v>NOV</v>
      </c>
      <c r="M554" s="369" t="str">
        <f>IF(ISBLANK(Tableau3[[#This Row],[Date début ]]),"",UPPER(TEXT(Tableau3[[#This Row],[Date début ]],"AAAA")))</f>
        <v>2021</v>
      </c>
      <c r="N554" s="369">
        <f>[2]!tblÉvénements[[#This Row],[Date de fin]]</f>
        <v>44530</v>
      </c>
      <c r="O554" s="369" t="str">
        <f>IF(ISBLANK(Tableau3[[#This Row],[Date de fin]]),"",UPPER(TEXT(Tableau3[[#This Row],[Date de fin]],"mmm")))</f>
        <v>NOV</v>
      </c>
      <c r="P554" s="369" t="str">
        <f>IF(ISBLANK(Tableau3[[#This Row],[Date de fin]]),"",UPPER(TEXT(Tableau3[[#This Row],[Date de fin]],"AAAA")))</f>
        <v>2021</v>
      </c>
      <c r="Q554" s="65">
        <f>[2]!tblÉvénements[[#This Row],[Nbr jours]]</f>
        <v>0</v>
      </c>
      <c r="S554" s="49" t="str">
        <f>[2]!tblÉvénements[[#This Row],[Secteur]]</f>
        <v>Presse</v>
      </c>
      <c r="T554" s="49" t="str">
        <f>[2]!tblÉvénements[[#This Row],[Commentaires]]</f>
        <v>Visibilité et stand</v>
      </c>
    </row>
    <row r="555" spans="2:20" ht="14.5" x14ac:dyDescent="0.3">
      <c r="B555" s="42">
        <f>'2. Termes '!H697</f>
        <v>0</v>
      </c>
      <c r="C555" s="382" t="str">
        <f>[2]!tblÉvénements[[#This Row],[Service]]</f>
        <v>Branches</v>
      </c>
      <c r="D555" s="368" t="str">
        <f>[2]!tblÉvénements[[#This Row],[Nom événement]]</f>
        <v>FD CGT du commerce de la distribution</v>
      </c>
      <c r="E555" s="368">
        <f>[2]!tblÉvénements[[#This Row],[Nom association/Sigle]]</f>
        <v>0</v>
      </c>
      <c r="F555" s="368" t="str">
        <f>[2]!tblÉvénements[[#This Row],[Ville]]</f>
        <v>Marseille</v>
      </c>
      <c r="G555" s="368">
        <f>[2]!tblÉvénements[[#This Row],[Lieu]]</f>
        <v>0</v>
      </c>
      <c r="H555" s="368">
        <f>[2]!tblÉvénements[[#This Row],[Nombre de de participants]]</f>
        <v>0</v>
      </c>
      <c r="I555" s="368">
        <f>[2]!tblÉvénements[[#This Row],[Type]]</f>
        <v>0</v>
      </c>
      <c r="J555" s="368" t="str">
        <f>[2]!tblÉvénements[[#This Row],[Présence ]]</f>
        <v>Marianne Chollet</v>
      </c>
      <c r="K555" s="369">
        <f>[2]!tblÉvénements[[#This Row],[Date de début]]</f>
        <v>44529</v>
      </c>
      <c r="L555" s="369" t="str">
        <f>IF(ISBLANK(Tableau3[[#This Row],[Date début ]]),"",UPPER(TEXT(Tableau3[[#This Row],[Date début ]],"mmm")))</f>
        <v>NOV</v>
      </c>
      <c r="M555" s="369" t="str">
        <f>IF(ISBLANK(Tableau3[[#This Row],[Date début ]]),"",UPPER(TEXT(Tableau3[[#This Row],[Date début ]],"AAAA")))</f>
        <v>2021</v>
      </c>
      <c r="N555" s="369">
        <f>[2]!tblÉvénements[[#This Row],[Date de fin]]</f>
        <v>44532</v>
      </c>
      <c r="O555" s="369" t="str">
        <f>IF(ISBLANK(Tableau3[[#This Row],[Date de fin]]),"",UPPER(TEXT(Tableau3[[#This Row],[Date de fin]],"mmm")))</f>
        <v>DÉC</v>
      </c>
      <c r="P555" s="369" t="str">
        <f>IF(ISBLANK(Tableau3[[#This Row],[Date de fin]]),"",UPPER(TEXT(Tableau3[[#This Row],[Date de fin]],"AAAA")))</f>
        <v>2021</v>
      </c>
      <c r="Q555" s="65">
        <f>[2]!tblÉvénements[[#This Row],[Nbr jours]]</f>
        <v>3</v>
      </c>
      <c r="S555" s="49" t="str">
        <f>[2]!tblÉvénements[[#This Row],[Secteur]]</f>
        <v>Syndicat</v>
      </c>
      <c r="T555" s="49" t="str">
        <f>[2]!tblÉvénements[[#This Row],[Commentaires]]</f>
        <v>Visibilité et stand</v>
      </c>
    </row>
    <row r="556" spans="2:20" ht="14.5" x14ac:dyDescent="0.3">
      <c r="B556" s="42">
        <f>'2. Termes '!H698</f>
        <v>0</v>
      </c>
      <c r="C556" s="382" t="str">
        <f>[2]!tblÉvénements[[#This Row],[Service]]</f>
        <v>Branches</v>
      </c>
      <c r="D556" s="368" t="str">
        <f>[2]!tblÉvénements[[#This Row],[Nom événement]]</f>
        <v>SYNPTAC CGT</v>
      </c>
      <c r="E556" s="368">
        <f>[2]!tblÉvénements[[#This Row],[Nom association/Sigle]]</f>
        <v>0</v>
      </c>
      <c r="F556" s="368" t="str">
        <f>[2]!tblÉvénements[[#This Row],[Ville]]</f>
        <v>Paris</v>
      </c>
      <c r="G556" s="368" t="str">
        <f>[2]!tblÉvénements[[#This Row],[Lieu]]</f>
        <v>Résidence  RAVEL</v>
      </c>
      <c r="H556" s="368">
        <f>[2]!tblÉvénements[[#This Row],[Nombre de de participants]]</f>
        <v>0</v>
      </c>
      <c r="I556" s="368">
        <f>[2]!tblÉvénements[[#This Row],[Type]]</f>
        <v>0</v>
      </c>
      <c r="J556" s="368" t="str">
        <f>[2]!tblÉvénements[[#This Row],[Présence ]]</f>
        <v>Audrey Steunou</v>
      </c>
      <c r="K556" s="369">
        <f>[2]!tblÉvénements[[#This Row],[Date de début]]</f>
        <v>44528</v>
      </c>
      <c r="L556" s="369" t="str">
        <f>IF(ISBLANK(Tableau3[[#This Row],[Date début ]]),"",UPPER(TEXT(Tableau3[[#This Row],[Date début ]],"mmm")))</f>
        <v>NOV</v>
      </c>
      <c r="M556" s="369" t="str">
        <f>IF(ISBLANK(Tableau3[[#This Row],[Date début ]]),"",UPPER(TEXT(Tableau3[[#This Row],[Date début ]],"AAAA")))</f>
        <v>2021</v>
      </c>
      <c r="N556" s="369">
        <f>[2]!tblÉvénements[[#This Row],[Date de fin]]</f>
        <v>44530</v>
      </c>
      <c r="O556" s="369" t="str">
        <f>IF(ISBLANK(Tableau3[[#This Row],[Date de fin]]),"",UPPER(TEXT(Tableau3[[#This Row],[Date de fin]],"mmm")))</f>
        <v>NOV</v>
      </c>
      <c r="P556" s="369" t="str">
        <f>IF(ISBLANK(Tableau3[[#This Row],[Date de fin]]),"",UPPER(TEXT(Tableau3[[#This Row],[Date de fin]],"AAAA")))</f>
        <v>2021</v>
      </c>
      <c r="Q556" s="65">
        <f>[2]!tblÉvénements[[#This Row],[Nbr jours]]</f>
        <v>2</v>
      </c>
      <c r="S556" s="49" t="str">
        <f>[2]!tblÉvénements[[#This Row],[Secteur]]</f>
        <v>Syndicat</v>
      </c>
      <c r="T556" s="49" t="str">
        <f>[2]!tblÉvénements[[#This Row],[Commentaires]]</f>
        <v>Visibilité et stand</v>
      </c>
    </row>
    <row r="557" spans="2:20" ht="14.5" x14ac:dyDescent="0.3">
      <c r="B557" s="42">
        <f>'2. Termes '!H699</f>
        <v>0</v>
      </c>
      <c r="C557" s="382" t="str">
        <f>[2]!tblÉvénements[[#This Row],[Service]]</f>
        <v>Branches</v>
      </c>
      <c r="D557" s="368" t="str">
        <f>[2]!tblÉvénements[[#This Row],[Nom événement]]</f>
        <v>LES LOCALES TV</v>
      </c>
      <c r="E557" s="368">
        <f>[2]!tblÉvénements[[#This Row],[Nom association/Sigle]]</f>
        <v>0</v>
      </c>
      <c r="F557" s="368" t="str">
        <f>[2]!tblÉvénements[[#This Row],[Ville]]</f>
        <v>Paris</v>
      </c>
      <c r="G557" s="368" t="str">
        <f>[2]!tblÉvénements[[#This Row],[Lieu]]</f>
        <v>HUB</v>
      </c>
      <c r="H557" s="368">
        <f>[2]!tblÉvénements[[#This Row],[Nombre de de participants]]</f>
        <v>0</v>
      </c>
      <c r="I557" s="368">
        <f>[2]!tblÉvénements[[#This Row],[Type]]</f>
        <v>0</v>
      </c>
      <c r="J557" s="368" t="str">
        <f>[2]!tblÉvénements[[#This Row],[Présence ]]</f>
        <v>Cécile Prévost</v>
      </c>
      <c r="K557" s="369">
        <f>[2]!tblÉvénements[[#This Row],[Date de début]]</f>
        <v>44525</v>
      </c>
      <c r="L557" s="369" t="str">
        <f>IF(ISBLANK(Tableau3[[#This Row],[Date début ]]),"",UPPER(TEXT(Tableau3[[#This Row],[Date début ]],"mmm")))</f>
        <v>NOV</v>
      </c>
      <c r="M557" s="369" t="str">
        <f>IF(ISBLANK(Tableau3[[#This Row],[Date début ]]),"",UPPER(TEXT(Tableau3[[#This Row],[Date début ]],"AAAA")))</f>
        <v>2021</v>
      </c>
      <c r="N557" s="369">
        <f>[2]!tblÉvénements[[#This Row],[Date de fin]]</f>
        <v>44525</v>
      </c>
      <c r="O557" s="369" t="str">
        <f>IF(ISBLANK(Tableau3[[#This Row],[Date de fin]]),"",UPPER(TEXT(Tableau3[[#This Row],[Date de fin]],"mmm")))</f>
        <v>NOV</v>
      </c>
      <c r="P557" s="369" t="str">
        <f>IF(ISBLANK(Tableau3[[#This Row],[Date de fin]]),"",UPPER(TEXT(Tableau3[[#This Row],[Date de fin]],"AAAA")))</f>
        <v>2021</v>
      </c>
      <c r="Q557" s="65">
        <f>[2]!tblÉvénements[[#This Row],[Nbr jours]]</f>
        <v>0</v>
      </c>
      <c r="S557" s="49" t="str">
        <f>[2]!tblÉvénements[[#This Row],[Secteur]]</f>
        <v>Audiovisuel</v>
      </c>
      <c r="T557" s="49" t="str">
        <f>[2]!tblÉvénements[[#This Row],[Commentaires]]</f>
        <v>Visibilité et stand</v>
      </c>
    </row>
    <row r="558" spans="2:20" ht="14.5" x14ac:dyDescent="0.3">
      <c r="B558" s="42">
        <f>'2. Termes '!H700</f>
        <v>0</v>
      </c>
      <c r="C558" s="382">
        <f>[2]!tblÉvénements[[#This Row],[Service]]</f>
        <v>0</v>
      </c>
      <c r="D558" s="368" t="str">
        <f>[2]!tblÉvénements[[#This Row],[Nom événement]]</f>
        <v>Remise de prix CST</v>
      </c>
      <c r="E558" s="368">
        <f>[2]!tblÉvénements[[#This Row],[Nom association/Sigle]]</f>
        <v>0</v>
      </c>
      <c r="F558" s="368" t="str">
        <f>[2]!tblÉvénements[[#This Row],[Ville]]</f>
        <v>Paris</v>
      </c>
      <c r="G558" s="368">
        <f>[2]!tblÉvénements[[#This Row],[Lieu]]</f>
        <v>0</v>
      </c>
      <c r="H558" s="368">
        <f>[2]!tblÉvénements[[#This Row],[Nombre de de participants]]</f>
        <v>0</v>
      </c>
      <c r="I558" s="368">
        <f>[2]!tblÉvénements[[#This Row],[Type]]</f>
        <v>0</v>
      </c>
      <c r="J558" s="368">
        <f>[2]!tblÉvénements[[#This Row],[Présence ]]</f>
        <v>0</v>
      </c>
      <c r="K558" s="369">
        <f>[2]!tblÉvénements[[#This Row],[Date de début]]</f>
        <v>44525</v>
      </c>
      <c r="L558" s="369" t="str">
        <f>IF(ISBLANK(Tableau3[[#This Row],[Date début ]]),"",UPPER(TEXT(Tableau3[[#This Row],[Date début ]],"mmm")))</f>
        <v>NOV</v>
      </c>
      <c r="M558" s="369" t="str">
        <f>IF(ISBLANK(Tableau3[[#This Row],[Date début ]]),"",UPPER(TEXT(Tableau3[[#This Row],[Date début ]],"AAAA")))</f>
        <v>2021</v>
      </c>
      <c r="N558" s="369">
        <f>[2]!tblÉvénements[[#This Row],[Date de fin]]</f>
        <v>44525</v>
      </c>
      <c r="O558" s="369" t="str">
        <f>IF(ISBLANK(Tableau3[[#This Row],[Date de fin]]),"",UPPER(TEXT(Tableau3[[#This Row],[Date de fin]],"mmm")))</f>
        <v>NOV</v>
      </c>
      <c r="P558" s="369" t="str">
        <f>IF(ISBLANK(Tableau3[[#This Row],[Date de fin]]),"",UPPER(TEXT(Tableau3[[#This Row],[Date de fin]],"AAAA")))</f>
        <v>2021</v>
      </c>
      <c r="Q558" s="65">
        <f>[2]!tblÉvénements[[#This Row],[Nbr jours]]</f>
        <v>0</v>
      </c>
      <c r="S558" s="49">
        <f>[2]!tblÉvénements[[#This Row],[Secteur]]</f>
        <v>0</v>
      </c>
      <c r="T558" s="49" t="str">
        <f>[2]!tblÉvénements[[#This Row],[Commentaires]]</f>
        <v>Visibilité et prises de parole</v>
      </c>
    </row>
    <row r="559" spans="2:20" ht="14.5" x14ac:dyDescent="0.3">
      <c r="B559" s="42">
        <f>'2. Termes '!H701</f>
        <v>0</v>
      </c>
      <c r="C559" s="382" t="str">
        <f>[2]!tblÉvénements[[#This Row],[Service]]</f>
        <v>AUTRES</v>
      </c>
      <c r="D559" s="368" t="str">
        <f>[2]!tblÉvénements[[#This Row],[Nom événement]]</f>
        <v>RAF - Rencontre Animation Forum</v>
      </c>
      <c r="E559" s="368">
        <f>[2]!tblÉvénements[[#This Row],[Nom association/Sigle]]</f>
        <v>0</v>
      </c>
      <c r="F559" s="368" t="str">
        <f>[2]!tblÉvénements[[#This Row],[Ville]]</f>
        <v>Angoulême</v>
      </c>
      <c r="G559" s="368">
        <f>[2]!tblÉvénements[[#This Row],[Lieu]]</f>
        <v>0</v>
      </c>
      <c r="H559" s="368">
        <f>[2]!tblÉvénements[[#This Row],[Nombre de de participants]]</f>
        <v>0</v>
      </c>
      <c r="I559" s="368">
        <f>[2]!tblÉvénements[[#This Row],[Type]]</f>
        <v>0</v>
      </c>
      <c r="J559" s="368" t="str">
        <f>[2]!tblÉvénements[[#This Row],[Présence ]]</f>
        <v>Philippe Degardin</v>
      </c>
      <c r="K559" s="369">
        <f>[2]!tblÉvénements[[#This Row],[Date de début]]</f>
        <v>44524</v>
      </c>
      <c r="L559" s="369" t="str">
        <f>IF(ISBLANK(Tableau3[[#This Row],[Date début ]]),"",UPPER(TEXT(Tableau3[[#This Row],[Date début ]],"mmm")))</f>
        <v>NOV</v>
      </c>
      <c r="M559" s="369" t="str">
        <f>IF(ISBLANK(Tableau3[[#This Row],[Date début ]]),"",UPPER(TEXT(Tableau3[[#This Row],[Date début ]],"AAAA")))</f>
        <v>2021</v>
      </c>
      <c r="N559" s="369">
        <f>[2]!tblÉvénements[[#This Row],[Date de fin]]</f>
        <v>44526</v>
      </c>
      <c r="O559" s="369" t="str">
        <f>IF(ISBLANK(Tableau3[[#This Row],[Date de fin]]),"",UPPER(TEXT(Tableau3[[#This Row],[Date de fin]],"mmm")))</f>
        <v>NOV</v>
      </c>
      <c r="P559" s="369" t="str">
        <f>IF(ISBLANK(Tableau3[[#This Row],[Date de fin]]),"",UPPER(TEXT(Tableau3[[#This Row],[Date de fin]],"AAAA")))</f>
        <v>2021</v>
      </c>
      <c r="Q559" s="65">
        <f>[2]!tblÉvénements[[#This Row],[Nbr jours]]</f>
        <v>2</v>
      </c>
      <c r="S559" s="49">
        <f>[2]!tblÉvénements[[#This Row],[Secteur]]</f>
        <v>0</v>
      </c>
      <c r="T559" s="49" t="str">
        <f>[2]!tblÉvénements[[#This Row],[Commentaires]]</f>
        <v>Visibilité et prises de parole</v>
      </c>
    </row>
    <row r="560" spans="2:20" ht="58" x14ac:dyDescent="0.3">
      <c r="B560" s="42">
        <f>'2. Termes '!H702</f>
        <v>0</v>
      </c>
      <c r="C560" s="382" t="str">
        <f>[2]!tblÉvénements[[#This Row],[Service]]</f>
        <v>Branches</v>
      </c>
      <c r="D560" s="368" t="str">
        <f>[2]!tblÉvénements[[#This Row],[Nom événement]]</f>
        <v>XIXe Congrés de l'UGICT CGT</v>
      </c>
      <c r="E560" s="368">
        <f>[2]!tblÉvénements[[#This Row],[Nom association/Sigle]]</f>
        <v>0</v>
      </c>
      <c r="F560" s="368" t="str">
        <f>[2]!tblÉvénements[[#This Row],[Ville]]</f>
        <v>Rennes</v>
      </c>
      <c r="G560" s="368" t="str">
        <f>[2]!tblÉvénements[[#This Row],[Lieu]]</f>
        <v>Couvent des Jacobins</v>
      </c>
      <c r="H560" s="368">
        <f>[2]!tblÉvénements[[#This Row],[Nombre de de participants]]</f>
        <v>0</v>
      </c>
      <c r="I560" s="368">
        <f>[2]!tblÉvénements[[#This Row],[Type]]</f>
        <v>0</v>
      </c>
      <c r="J560" s="368" t="str">
        <f>[2]!tblÉvénements[[#This Row],[Présence ]]</f>
        <v>Marianne CHOLLET, Cécile PREVOST, Claire GENTIL</v>
      </c>
      <c r="K560" s="369">
        <f>[2]!tblÉvénements[[#This Row],[Date de début]]</f>
        <v>44523</v>
      </c>
      <c r="L560" s="369" t="str">
        <f>IF(ISBLANK(Tableau3[[#This Row],[Date début ]]),"",UPPER(TEXT(Tableau3[[#This Row],[Date début ]],"mmm")))</f>
        <v>NOV</v>
      </c>
      <c r="M560" s="369" t="str">
        <f>IF(ISBLANK(Tableau3[[#This Row],[Date début ]]),"",UPPER(TEXT(Tableau3[[#This Row],[Date début ]],"AAAA")))</f>
        <v>2021</v>
      </c>
      <c r="N560" s="369">
        <f>[2]!tblÉvénements[[#This Row],[Date de fin]]</f>
        <v>44526</v>
      </c>
      <c r="O560" s="369" t="str">
        <f>IF(ISBLANK(Tableau3[[#This Row],[Date de fin]]),"",UPPER(TEXT(Tableau3[[#This Row],[Date de fin]],"mmm")))</f>
        <v>NOV</v>
      </c>
      <c r="P560" s="369" t="str">
        <f>IF(ISBLANK(Tableau3[[#This Row],[Date de fin]]),"",UPPER(TEXT(Tableau3[[#This Row],[Date de fin]],"AAAA")))</f>
        <v>2021</v>
      </c>
      <c r="Q560" s="65">
        <f>[2]!tblÉvénements[[#This Row],[Nbr jours]]</f>
        <v>3</v>
      </c>
      <c r="S560" s="49" t="str">
        <f>[2]!tblÉvénements[[#This Row],[Secteur]]</f>
        <v>Tous secteurs</v>
      </c>
      <c r="T560" s="49">
        <f>[2]!tblÉvénements[[#This Row],[Commentaires]]</f>
        <v>0</v>
      </c>
    </row>
    <row r="561" spans="2:20" ht="29" x14ac:dyDescent="0.3">
      <c r="B561" s="42">
        <f>'2. Termes '!H703</f>
        <v>0</v>
      </c>
      <c r="C561" s="382" t="str">
        <f>[2]!tblÉvénements[[#This Row],[Service]]</f>
        <v>Communication</v>
      </c>
      <c r="D561" s="368" t="str">
        <f>[2]!tblÉvénements[[#This Row],[Nom événement]]</f>
        <v>Les femmes s'en mêlent</v>
      </c>
      <c r="E561" s="368">
        <f>[2]!tblÉvénements[[#This Row],[Nom association/Sigle]]</f>
        <v>0</v>
      </c>
      <c r="F561" s="368" t="str">
        <f>[2]!tblÉvénements[[#This Row],[Ville]]</f>
        <v>Paris</v>
      </c>
      <c r="G561" s="368">
        <f>[2]!tblÉvénements[[#This Row],[Lieu]]</f>
        <v>0</v>
      </c>
      <c r="H561" s="368">
        <f>[2]!tblÉvénements[[#This Row],[Nombre de de participants]]</f>
        <v>0</v>
      </c>
      <c r="I561" s="368">
        <f>[2]!tblÉvénements[[#This Row],[Type]]</f>
        <v>0</v>
      </c>
      <c r="J561" s="368" t="str">
        <f>[2]!tblÉvénements[[#This Row],[Présence ]]</f>
        <v>Direction Communication</v>
      </c>
      <c r="K561" s="369">
        <f>[2]!tblÉvénements[[#This Row],[Date de début]]</f>
        <v>44515</v>
      </c>
      <c r="L561" s="369" t="str">
        <f>IF(ISBLANK(Tableau3[[#This Row],[Date début ]]),"",UPPER(TEXT(Tableau3[[#This Row],[Date début ]],"mmm")))</f>
        <v>NOV</v>
      </c>
      <c r="M561" s="369" t="str">
        <f>IF(ISBLANK(Tableau3[[#This Row],[Date début ]]),"",UPPER(TEXT(Tableau3[[#This Row],[Date début ]],"AAAA")))</f>
        <v>2021</v>
      </c>
      <c r="N561" s="369">
        <f>[2]!tblÉvénements[[#This Row],[Date de fin]]</f>
        <v>44527</v>
      </c>
      <c r="O561" s="369" t="str">
        <f>IF(ISBLANK(Tableau3[[#This Row],[Date de fin]]),"",UPPER(TEXT(Tableau3[[#This Row],[Date de fin]],"mmm")))</f>
        <v>NOV</v>
      </c>
      <c r="P561" s="369" t="str">
        <f>IF(ISBLANK(Tableau3[[#This Row],[Date de fin]]),"",UPPER(TEXT(Tableau3[[#This Row],[Date de fin]],"AAAA")))</f>
        <v>2021</v>
      </c>
      <c r="Q561" s="65">
        <f>[2]!tblÉvénements[[#This Row],[Nbr jours]]</f>
        <v>12</v>
      </c>
      <c r="S561" s="49">
        <f>[2]!tblÉvénements[[#This Row],[Secteur]]</f>
        <v>0</v>
      </c>
      <c r="T561" s="49">
        <f>[2]!tblÉvénements[[#This Row],[Commentaires]]</f>
        <v>0</v>
      </c>
    </row>
    <row r="562" spans="2:20" ht="116" x14ac:dyDescent="0.3">
      <c r="B562" s="42">
        <f>'2. Termes '!H704</f>
        <v>0</v>
      </c>
      <c r="C562" s="382" t="str">
        <f>[2]!tblÉvénements[[#This Row],[Service]]</f>
        <v>ACTION_SOCIALE</v>
      </c>
      <c r="D562" s="368" t="str">
        <f>[2]!tblÉvénements[[#This Row],[Nom événement]]</f>
        <v xml:space="preserve">Prix Albert Londres </v>
      </c>
      <c r="E562" s="368">
        <f>[2]!tblÉvénements[[#This Row],[Nom association/Sigle]]</f>
        <v>0</v>
      </c>
      <c r="F562" s="368" t="str">
        <f>[2]!tblÉvénements[[#This Row],[Ville]]</f>
        <v>Paris</v>
      </c>
      <c r="G562" s="368" t="str">
        <f>[2]!tblÉvénements[[#This Row],[Lieu]]</f>
        <v>BnF</v>
      </c>
      <c r="H562" s="368">
        <f>[2]!tblÉvénements[[#This Row],[Nombre de de participants]]</f>
        <v>0</v>
      </c>
      <c r="I562" s="368">
        <f>[2]!tblÉvénements[[#This Row],[Type]]</f>
        <v>0</v>
      </c>
      <c r="J562" s="368" t="str">
        <f>[2]!tblÉvénements[[#This Row],[Présence ]]</f>
        <v>Prise de parole de Frédéric Olivennes, présence de Caroline Rogard, Nadia Tiddari, Lisa Hudelle et Yasmine Guerfi</v>
      </c>
      <c r="K562" s="369">
        <f>[2]!tblÉvénements[[#This Row],[Date de début]]</f>
        <v>44515</v>
      </c>
      <c r="L562" s="369" t="str">
        <f>IF(ISBLANK(Tableau3[[#This Row],[Date début ]]),"",UPPER(TEXT(Tableau3[[#This Row],[Date début ]],"mmm")))</f>
        <v>NOV</v>
      </c>
      <c r="M562" s="369" t="str">
        <f>IF(ISBLANK(Tableau3[[#This Row],[Date début ]]),"",UPPER(TEXT(Tableau3[[#This Row],[Date début ]],"AAAA")))</f>
        <v>2021</v>
      </c>
      <c r="N562" s="369">
        <f>[2]!tblÉvénements[[#This Row],[Date de fin]]</f>
        <v>44515</v>
      </c>
      <c r="O562" s="369" t="str">
        <f>IF(ISBLANK(Tableau3[[#This Row],[Date de fin]]),"",UPPER(TEXT(Tableau3[[#This Row],[Date de fin]],"mmm")))</f>
        <v>NOV</v>
      </c>
      <c r="P562" s="369" t="str">
        <f>IF(ISBLANK(Tableau3[[#This Row],[Date de fin]]),"",UPPER(TEXT(Tableau3[[#This Row],[Date de fin]],"AAAA")))</f>
        <v>2021</v>
      </c>
      <c r="Q562" s="65">
        <f>[2]!tblÉvénements[[#This Row],[Nbr jours]]</f>
        <v>0</v>
      </c>
      <c r="S562" s="49" t="str">
        <f>[2]!tblÉvénements[[#This Row],[Secteur]]</f>
        <v>Presse</v>
      </c>
      <c r="T562" s="49" t="str">
        <f>[2]!tblÉvénements[[#This Row],[Commentaires]]</f>
        <v>Visibilié et invitations</v>
      </c>
    </row>
    <row r="563" spans="2:20" ht="14.5" x14ac:dyDescent="0.3">
      <c r="B563" s="42">
        <f>'2. Termes '!H705</f>
        <v>0</v>
      </c>
      <c r="C563" s="382" t="str">
        <f>[2]!tblÉvénements[[#This Row],[Service]]</f>
        <v>Branches</v>
      </c>
      <c r="D563" s="368" t="str">
        <f>[2]!tblÉvénements[[#This Row],[Nom événement]]</f>
        <v>Séminaire SNELD CFE CGC</v>
      </c>
      <c r="E563" s="368">
        <f>[2]!tblÉvénements[[#This Row],[Nom association/Sigle]]</f>
        <v>0</v>
      </c>
      <c r="F563" s="368" t="str">
        <f>[2]!tblÉvénements[[#This Row],[Ville]]</f>
        <v>Porniquet</v>
      </c>
      <c r="G563" s="368">
        <f>[2]!tblÉvénements[[#This Row],[Lieu]]</f>
        <v>0</v>
      </c>
      <c r="H563" s="368">
        <f>[2]!tblÉvénements[[#This Row],[Nombre de de participants]]</f>
        <v>0</v>
      </c>
      <c r="I563" s="368">
        <f>[2]!tblÉvénements[[#This Row],[Type]]</f>
        <v>0</v>
      </c>
      <c r="J563" s="368" t="str">
        <f>[2]!tblÉvénements[[#This Row],[Présence ]]</f>
        <v>Marianne Chollet</v>
      </c>
      <c r="K563" s="369">
        <f>[2]!tblÉvénements[[#This Row],[Date de début]]</f>
        <v>44515</v>
      </c>
      <c r="L563" s="369" t="str">
        <f>IF(ISBLANK(Tableau3[[#This Row],[Date début ]]),"",UPPER(TEXT(Tableau3[[#This Row],[Date début ]],"mmm")))</f>
        <v>NOV</v>
      </c>
      <c r="M563" s="369" t="str">
        <f>IF(ISBLANK(Tableau3[[#This Row],[Date début ]]),"",UPPER(TEXT(Tableau3[[#This Row],[Date début ]],"AAAA")))</f>
        <v>2021</v>
      </c>
      <c r="N563" s="369">
        <f>[2]!tblÉvénements[[#This Row],[Date de fin]]</f>
        <v>44517</v>
      </c>
      <c r="O563" s="369" t="str">
        <f>IF(ISBLANK(Tableau3[[#This Row],[Date de fin]]),"",UPPER(TEXT(Tableau3[[#This Row],[Date de fin]],"mmm")))</f>
        <v>NOV</v>
      </c>
      <c r="P563" s="369" t="str">
        <f>IF(ISBLANK(Tableau3[[#This Row],[Date de fin]]),"",UPPER(TEXT(Tableau3[[#This Row],[Date de fin]],"AAAA")))</f>
        <v>2021</v>
      </c>
      <c r="Q563" s="65">
        <f>[2]!tblÉvénements[[#This Row],[Nbr jours]]</f>
        <v>2</v>
      </c>
      <c r="S563" s="49" t="str">
        <f>[2]!tblÉvénements[[#This Row],[Secteur]]</f>
        <v>Presse</v>
      </c>
      <c r="T563" s="49" t="str">
        <f>[2]!tblÉvénements[[#This Row],[Commentaires]]</f>
        <v>Visibilité, stand et prises de parole</v>
      </c>
    </row>
    <row r="564" spans="2:20" ht="14.5" x14ac:dyDescent="0.3">
      <c r="B564" s="42">
        <f>'2. Termes '!H706</f>
        <v>0</v>
      </c>
      <c r="C564" s="382" t="str">
        <f>[2]!tblÉvénements[[#This Row],[Service]]</f>
        <v>Branches</v>
      </c>
      <c r="D564" s="368" t="str">
        <f>[2]!tblÉvénements[[#This Row],[Nom événement]]</f>
        <v>Assemblée générale du CNRA</v>
      </c>
      <c r="E564" s="368">
        <f>[2]!tblÉvénements[[#This Row],[Nom association/Sigle]]</f>
        <v>0</v>
      </c>
      <c r="F564" s="368" t="str">
        <f>[2]!tblÉvénements[[#This Row],[Ville]]</f>
        <v>Bordeaux</v>
      </c>
      <c r="G564" s="368">
        <f>[2]!tblÉvénements[[#This Row],[Lieu]]</f>
        <v>0</v>
      </c>
      <c r="H564" s="368">
        <f>[2]!tblÉvénements[[#This Row],[Nombre de de participants]]</f>
        <v>0</v>
      </c>
      <c r="I564" s="368">
        <f>[2]!tblÉvénements[[#This Row],[Type]]</f>
        <v>0</v>
      </c>
      <c r="J564" s="368" t="str">
        <f>[2]!tblÉvénements[[#This Row],[Présence ]]</f>
        <v>Cécile Prévost</v>
      </c>
      <c r="K564" s="369">
        <f>[2]!tblÉvénements[[#This Row],[Date de début]]</f>
        <v>44512</v>
      </c>
      <c r="L564" s="369" t="str">
        <f>IF(ISBLANK(Tableau3[[#This Row],[Date début ]]),"",UPPER(TEXT(Tableau3[[#This Row],[Date début ]],"mmm")))</f>
        <v>NOV</v>
      </c>
      <c r="M564" s="369" t="str">
        <f>IF(ISBLANK(Tableau3[[#This Row],[Date début ]]),"",UPPER(TEXT(Tableau3[[#This Row],[Date début ]],"AAAA")))</f>
        <v>2021</v>
      </c>
      <c r="N564" s="369">
        <f>[2]!tblÉvénements[[#This Row],[Date de fin]]</f>
        <v>44513</v>
      </c>
      <c r="O564" s="369" t="str">
        <f>IF(ISBLANK(Tableau3[[#This Row],[Date de fin]]),"",UPPER(TEXT(Tableau3[[#This Row],[Date de fin]],"mmm")))</f>
        <v>NOV</v>
      </c>
      <c r="P564" s="369" t="str">
        <f>IF(ISBLANK(Tableau3[[#This Row],[Date de fin]]),"",UPPER(TEXT(Tableau3[[#This Row],[Date de fin]],"AAAA")))</f>
        <v>2021</v>
      </c>
      <c r="Q564" s="65">
        <f>[2]!tblÉvénements[[#This Row],[Nbr jours]]</f>
        <v>1</v>
      </c>
      <c r="S564" s="49" t="str">
        <f>[2]!tblÉvénements[[#This Row],[Secteur]]</f>
        <v>Musique</v>
      </c>
      <c r="T564" s="49">
        <f>[2]!tblÉvénements[[#This Row],[Commentaires]]</f>
        <v>0</v>
      </c>
    </row>
    <row r="565" spans="2:20" ht="14.5" x14ac:dyDescent="0.3">
      <c r="B565" s="42">
        <f>'2. Termes '!H707</f>
        <v>0</v>
      </c>
      <c r="C565" s="382" t="str">
        <f>[2]!tblÉvénements[[#This Row],[Service]]</f>
        <v>ACTION_SOCIALE</v>
      </c>
      <c r="D565" s="368" t="str">
        <f>[2]!tblÉvénements[[#This Row],[Nom événement]]</f>
        <v>Festival du film de Sarlat</v>
      </c>
      <c r="E565" s="368">
        <f>[2]!tblÉvénements[[#This Row],[Nom association/Sigle]]</f>
        <v>0</v>
      </c>
      <c r="F565" s="368" t="str">
        <f>[2]!tblÉvénements[[#This Row],[Ville]]</f>
        <v>Sarlat</v>
      </c>
      <c r="G565" s="368">
        <f>[2]!tblÉvénements[[#This Row],[Lieu]]</f>
        <v>0</v>
      </c>
      <c r="H565" s="368">
        <f>[2]!tblÉvénements[[#This Row],[Nombre de de participants]]</f>
        <v>0</v>
      </c>
      <c r="I565" s="368">
        <f>[2]!tblÉvénements[[#This Row],[Type]]</f>
        <v>0</v>
      </c>
      <c r="J565" s="368" t="str">
        <f>[2]!tblÉvénements[[#This Row],[Présence ]]</f>
        <v>Sylvie Hericher</v>
      </c>
      <c r="K565" s="369">
        <f>[2]!tblÉvénements[[#This Row],[Date de début]]</f>
        <v>44509</v>
      </c>
      <c r="L565" s="369" t="str">
        <f>IF(ISBLANK(Tableau3[[#This Row],[Date début ]]),"",UPPER(TEXT(Tableau3[[#This Row],[Date début ]],"mmm")))</f>
        <v>NOV</v>
      </c>
      <c r="M565" s="369" t="str">
        <f>IF(ISBLANK(Tableau3[[#This Row],[Date début ]]),"",UPPER(TEXT(Tableau3[[#This Row],[Date début ]],"AAAA")))</f>
        <v>2021</v>
      </c>
      <c r="N565" s="369">
        <f>[2]!tblÉvénements[[#This Row],[Date de fin]]</f>
        <v>44513</v>
      </c>
      <c r="O565" s="369" t="str">
        <f>IF(ISBLANK(Tableau3[[#This Row],[Date de fin]]),"",UPPER(TEXT(Tableau3[[#This Row],[Date de fin]],"mmm")))</f>
        <v>NOV</v>
      </c>
      <c r="P565" s="369" t="str">
        <f>IF(ISBLANK(Tableau3[[#This Row],[Date de fin]]),"",UPPER(TEXT(Tableau3[[#This Row],[Date de fin]],"AAAA")))</f>
        <v>2021</v>
      </c>
      <c r="Q565" s="65">
        <f>[2]!tblÉvénements[[#This Row],[Nbr jours]]</f>
        <v>4</v>
      </c>
      <c r="S565" s="49" t="str">
        <f>[2]!tblÉvénements[[#This Row],[Secteur]]</f>
        <v>Audiovisuel</v>
      </c>
      <c r="T565" s="49" t="str">
        <f>[2]!tblÉvénements[[#This Row],[Commentaires]]</f>
        <v>Visibilité</v>
      </c>
    </row>
    <row r="566" spans="2:20" ht="72.5" x14ac:dyDescent="0.3">
      <c r="B566" s="42">
        <f>'2. Termes '!H708</f>
        <v>0</v>
      </c>
      <c r="C566" s="382" t="str">
        <f>[2]!tblÉvénements[[#This Row],[Service]]</f>
        <v>COMMERCIAL</v>
      </c>
      <c r="D566" s="368" t="str">
        <f>[2]!tblÉvénements[[#This Row],[Nom événement]]</f>
        <v>SATIS</v>
      </c>
      <c r="E566" s="368">
        <f>[2]!tblÉvénements[[#This Row],[Nom association/Sigle]]</f>
        <v>0</v>
      </c>
      <c r="F566" s="368" t="str">
        <f>[2]!tblÉvénements[[#This Row],[Ville]]</f>
        <v>Paris</v>
      </c>
      <c r="G566" s="368" t="str">
        <f>[2]!tblÉvénements[[#This Row],[Lieu]]</f>
        <v>Docks Saint Denis</v>
      </c>
      <c r="H566" s="368">
        <f>[2]!tblÉvénements[[#This Row],[Nombre de de participants]]</f>
        <v>0</v>
      </c>
      <c r="I566" s="368">
        <f>[2]!tblÉvénements[[#This Row],[Type]]</f>
        <v>0</v>
      </c>
      <c r="J566" s="368" t="str">
        <f>[2]!tblÉvénements[[#This Row],[Présence ]]</f>
        <v>2 personnes du Fond pro, 1 commerical, 1 personne de la retraite</v>
      </c>
      <c r="K566" s="369">
        <f>[2]!tblÉvénements[[#This Row],[Date de début]]</f>
        <v>44509</v>
      </c>
      <c r="L566" s="369" t="str">
        <f>IF(ISBLANK(Tableau3[[#This Row],[Date début ]]),"",UPPER(TEXT(Tableau3[[#This Row],[Date début ]],"mmm")))</f>
        <v>NOV</v>
      </c>
      <c r="M566" s="369" t="str">
        <f>IF(ISBLANK(Tableau3[[#This Row],[Date début ]]),"",UPPER(TEXT(Tableau3[[#This Row],[Date début ]],"AAAA")))</f>
        <v>2021</v>
      </c>
      <c r="N566" s="369">
        <f>[2]!tblÉvénements[[#This Row],[Date de fin]]</f>
        <v>44510</v>
      </c>
      <c r="O566" s="369" t="str">
        <f>IF(ISBLANK(Tableau3[[#This Row],[Date de fin]]),"",UPPER(TEXT(Tableau3[[#This Row],[Date de fin]],"mmm")))</f>
        <v>NOV</v>
      </c>
      <c r="P566" s="369" t="str">
        <f>IF(ISBLANK(Tableau3[[#This Row],[Date de fin]]),"",UPPER(TEXT(Tableau3[[#This Row],[Date de fin]],"AAAA")))</f>
        <v>2021</v>
      </c>
      <c r="Q566" s="65">
        <f>[2]!tblÉvénements[[#This Row],[Nbr jours]]</f>
        <v>1</v>
      </c>
      <c r="S566" s="49" t="str">
        <f>[2]!tblÉvénements[[#This Row],[Secteur]]</f>
        <v>Audiovisuel</v>
      </c>
      <c r="T566" s="49" t="str">
        <f>[2]!tblÉvénements[[#This Row],[Commentaires]]</f>
        <v>Visibilité et stand</v>
      </c>
    </row>
    <row r="567" spans="2:20" ht="72.5" x14ac:dyDescent="0.3">
      <c r="B567" s="42">
        <f>'2. Termes '!H709</f>
        <v>0</v>
      </c>
      <c r="C567" s="382" t="str">
        <f>[2]!tblÉvénements[[#This Row],[Service]]</f>
        <v>Branches</v>
      </c>
      <c r="D567" s="368" t="str">
        <f>[2]!tblÉvénements[[#This Row],[Nom événement]]</f>
        <v>Rencontres cinématographique - ARP</v>
      </c>
      <c r="E567" s="368">
        <f>[2]!tblÉvénements[[#This Row],[Nom association/Sigle]]</f>
        <v>0</v>
      </c>
      <c r="F567" s="368" t="str">
        <f>[2]!tblÉvénements[[#This Row],[Ville]]</f>
        <v>Le Touquet</v>
      </c>
      <c r="G567" s="368">
        <f>[2]!tblÉvénements[[#This Row],[Lieu]]</f>
        <v>0</v>
      </c>
      <c r="H567" s="368">
        <f>[2]!tblÉvénements[[#This Row],[Nombre de de participants]]</f>
        <v>0</v>
      </c>
      <c r="I567" s="368">
        <f>[2]!tblÉvénements[[#This Row],[Type]]</f>
        <v>0</v>
      </c>
      <c r="J567" s="368" t="str">
        <f>[2]!tblÉvénements[[#This Row],[Présence ]]</f>
        <v>Frédéric Olivennes, Guillaume Rogations, Caroline Rogard</v>
      </c>
      <c r="K567" s="369">
        <f>[2]!tblÉvénements[[#This Row],[Date de début]]</f>
        <v>44503</v>
      </c>
      <c r="L567" s="369" t="str">
        <f>IF(ISBLANK(Tableau3[[#This Row],[Date début ]]),"",UPPER(TEXT(Tableau3[[#This Row],[Date début ]],"mmm")))</f>
        <v>NOV</v>
      </c>
      <c r="M567" s="369" t="str">
        <f>IF(ISBLANK(Tableau3[[#This Row],[Date début ]]),"",UPPER(TEXT(Tableau3[[#This Row],[Date début ]],"AAAA")))</f>
        <v>2021</v>
      </c>
      <c r="N567" s="369">
        <f>[2]!tblÉvénements[[#This Row],[Date de fin]]</f>
        <v>44505</v>
      </c>
      <c r="O567" s="369" t="str">
        <f>IF(ISBLANK(Tableau3[[#This Row],[Date de fin]]),"",UPPER(TEXT(Tableau3[[#This Row],[Date de fin]],"mmm")))</f>
        <v>NOV</v>
      </c>
      <c r="P567" s="369" t="str">
        <f>IF(ISBLANK(Tableau3[[#This Row],[Date de fin]]),"",UPPER(TEXT(Tableau3[[#This Row],[Date de fin]],"AAAA")))</f>
        <v>2021</v>
      </c>
      <c r="Q567" s="65">
        <f>[2]!tblÉvénements[[#This Row],[Nbr jours]]</f>
        <v>2</v>
      </c>
      <c r="S567" s="49">
        <f>[2]!tblÉvénements[[#This Row],[Secteur]]</f>
        <v>0</v>
      </c>
      <c r="T567" s="49">
        <f>[2]!tblÉvénements[[#This Row],[Commentaires]]</f>
        <v>0</v>
      </c>
    </row>
    <row r="568" spans="2:20" ht="29" x14ac:dyDescent="0.3">
      <c r="B568" s="42">
        <f>'2. Termes '!H710</f>
        <v>0</v>
      </c>
      <c r="C568" s="382" t="str">
        <f>[2]!tblÉvénements[[#This Row],[Service]]</f>
        <v>Branches</v>
      </c>
      <c r="D568" s="368" t="str">
        <f>[2]!tblÉvénements[[#This Row],[Nom événement]]</f>
        <v>57ème Congrès FEC FO</v>
      </c>
      <c r="E568" s="368">
        <f>[2]!tblÉvénements[[#This Row],[Nom association/Sigle]]</f>
        <v>0</v>
      </c>
      <c r="F568" s="368" t="str">
        <f>[2]!tblÉvénements[[#This Row],[Ville]]</f>
        <v>Albi</v>
      </c>
      <c r="G568" s="368" t="str">
        <f>[2]!tblÉvénements[[#This Row],[Lieu]]</f>
        <v>Parc des expositions La Séquestre</v>
      </c>
      <c r="H568" s="368">
        <f>[2]!tblÉvénements[[#This Row],[Nombre de de participants]]</f>
        <v>0</v>
      </c>
      <c r="I568" s="368">
        <f>[2]!tblÉvénements[[#This Row],[Type]]</f>
        <v>0</v>
      </c>
      <c r="J568" s="368" t="str">
        <f>[2]!tblÉvénements[[#This Row],[Présence ]]</f>
        <v>Cécile Prévost, Claire Gentil</v>
      </c>
      <c r="K568" s="369">
        <f>[2]!tblÉvénements[[#This Row],[Date de début]]</f>
        <v>44494</v>
      </c>
      <c r="L568" s="369" t="str">
        <f>IF(ISBLANK(Tableau3[[#This Row],[Date début ]]),"",UPPER(TEXT(Tableau3[[#This Row],[Date début ]],"mmm")))</f>
        <v>OCT</v>
      </c>
      <c r="M568" s="369" t="str">
        <f>IF(ISBLANK(Tableau3[[#This Row],[Date début ]]),"",UPPER(TEXT(Tableau3[[#This Row],[Date début ]],"AAAA")))</f>
        <v>2021</v>
      </c>
      <c r="N568" s="369">
        <f>[2]!tblÉvénements[[#This Row],[Date de fin]]</f>
        <v>44498</v>
      </c>
      <c r="O568" s="369" t="str">
        <f>IF(ISBLANK(Tableau3[[#This Row],[Date de fin]]),"",UPPER(TEXT(Tableau3[[#This Row],[Date de fin]],"mmm")))</f>
        <v>OCT</v>
      </c>
      <c r="P568" s="369" t="str">
        <f>IF(ISBLANK(Tableau3[[#This Row],[Date de fin]]),"",UPPER(TEXT(Tableau3[[#This Row],[Date de fin]],"AAAA")))</f>
        <v>2021</v>
      </c>
      <c r="Q568" s="65">
        <f>[2]!tblÉvénements[[#This Row],[Nbr jours]]</f>
        <v>4</v>
      </c>
      <c r="S568" s="49" t="str">
        <f>[2]!tblÉvénements[[#This Row],[Secteur]]</f>
        <v>Tous secteurs</v>
      </c>
      <c r="T568" s="49">
        <f>[2]!tblÉvénements[[#This Row],[Commentaires]]</f>
        <v>0</v>
      </c>
    </row>
    <row r="569" spans="2:20" ht="14.5" x14ac:dyDescent="0.3">
      <c r="B569" s="42">
        <f>'2. Termes '!H711</f>
        <v>0</v>
      </c>
      <c r="C569" s="382" t="str">
        <f>[2]!tblÉvénements[[#This Row],[Service]]</f>
        <v>Branches</v>
      </c>
      <c r="D569" s="368" t="str">
        <f>[2]!tblÉvénements[[#This Row],[Nom événement]]</f>
        <v>Congrés annuel SNJ</v>
      </c>
      <c r="E569" s="368">
        <f>[2]!tblÉvénements[[#This Row],[Nom association/Sigle]]</f>
        <v>0</v>
      </c>
      <c r="F569" s="368" t="str">
        <f>[2]!tblÉvénements[[#This Row],[Ville]]</f>
        <v>Strasbourg</v>
      </c>
      <c r="G569" s="368">
        <f>[2]!tblÉvénements[[#This Row],[Lieu]]</f>
        <v>0</v>
      </c>
      <c r="H569" s="368">
        <f>[2]!tblÉvénements[[#This Row],[Nombre de de participants]]</f>
        <v>0</v>
      </c>
      <c r="I569" s="368">
        <f>[2]!tblÉvénements[[#This Row],[Type]]</f>
        <v>0</v>
      </c>
      <c r="J569" s="368" t="str">
        <f>[2]!tblÉvénements[[#This Row],[Présence ]]</f>
        <v>Marianne Chollet</v>
      </c>
      <c r="K569" s="369">
        <f>[2]!tblÉvénements[[#This Row],[Date de début]]</f>
        <v>44489</v>
      </c>
      <c r="L569" s="369" t="str">
        <f>IF(ISBLANK(Tableau3[[#This Row],[Date début ]]),"",UPPER(TEXT(Tableau3[[#This Row],[Date début ]],"mmm")))</f>
        <v>OCT</v>
      </c>
      <c r="M569" s="369" t="str">
        <f>IF(ISBLANK(Tableau3[[#This Row],[Date début ]]),"",UPPER(TEXT(Tableau3[[#This Row],[Date début ]],"AAAA")))</f>
        <v>2021</v>
      </c>
      <c r="N569" s="369">
        <f>[2]!tblÉvénements[[#This Row],[Date de fin]]</f>
        <v>44491</v>
      </c>
      <c r="O569" s="369" t="str">
        <f>IF(ISBLANK(Tableau3[[#This Row],[Date de fin]]),"",UPPER(TEXT(Tableau3[[#This Row],[Date de fin]],"mmm")))</f>
        <v>OCT</v>
      </c>
      <c r="P569" s="369" t="str">
        <f>IF(ISBLANK(Tableau3[[#This Row],[Date de fin]]),"",UPPER(TEXT(Tableau3[[#This Row],[Date de fin]],"AAAA")))</f>
        <v>2021</v>
      </c>
      <c r="Q569" s="65">
        <f>[2]!tblÉvénements[[#This Row],[Nbr jours]]</f>
        <v>2</v>
      </c>
      <c r="S569" s="49" t="str">
        <f>[2]!tblÉvénements[[#This Row],[Secteur]]</f>
        <v>Presse</v>
      </c>
      <c r="T569" s="49" t="str">
        <f>[2]!tblÉvénements[[#This Row],[Commentaires]]</f>
        <v>Visibilité, stand et prises de parole</v>
      </c>
    </row>
    <row r="570" spans="2:20" ht="14.5" x14ac:dyDescent="0.3">
      <c r="B570" s="42">
        <f>'2. Termes '!H712</f>
        <v>0</v>
      </c>
      <c r="C570" s="382">
        <f>[2]!tblÉvénements[[#This Row],[Service]]</f>
        <v>0</v>
      </c>
      <c r="D570" s="368" t="str">
        <f>[2]!tblÉvénements[[#This Row],[Nom événement]]</f>
        <v>Festival du Cirque Actuel</v>
      </c>
      <c r="E570" s="368">
        <f>[2]!tblÉvénements[[#This Row],[Nom association/Sigle]]</f>
        <v>0</v>
      </c>
      <c r="F570" s="368" t="str">
        <f>[2]!tblÉvénements[[#This Row],[Ville]]</f>
        <v>Auch</v>
      </c>
      <c r="G570" s="368">
        <f>[2]!tblÉvénements[[#This Row],[Lieu]]</f>
        <v>0</v>
      </c>
      <c r="H570" s="368">
        <f>[2]!tblÉvénements[[#This Row],[Nombre de de participants]]</f>
        <v>0</v>
      </c>
      <c r="I570" s="368">
        <f>[2]!tblÉvénements[[#This Row],[Type]]</f>
        <v>0</v>
      </c>
      <c r="J570" s="368">
        <f>[2]!tblÉvénements[[#This Row],[Présence ]]</f>
        <v>0</v>
      </c>
      <c r="K570" s="369">
        <f>[2]!tblÉvénements[[#This Row],[Date de début]]</f>
        <v>44485</v>
      </c>
      <c r="L570" s="369" t="str">
        <f>IF(ISBLANK(Tableau3[[#This Row],[Date début ]]),"",UPPER(TEXT(Tableau3[[#This Row],[Date début ]],"mmm")))</f>
        <v>OCT</v>
      </c>
      <c r="M570" s="369" t="str">
        <f>IF(ISBLANK(Tableau3[[#This Row],[Date début ]]),"",UPPER(TEXT(Tableau3[[#This Row],[Date début ]],"AAAA")))</f>
        <v>2021</v>
      </c>
      <c r="N570" s="369">
        <f>[2]!tblÉvénements[[#This Row],[Date de fin]]</f>
        <v>44493</v>
      </c>
      <c r="O570" s="369" t="str">
        <f>IF(ISBLANK(Tableau3[[#This Row],[Date de fin]]),"",UPPER(TEXT(Tableau3[[#This Row],[Date de fin]],"mmm")))</f>
        <v>OCT</v>
      </c>
      <c r="P570" s="369" t="str">
        <f>IF(ISBLANK(Tableau3[[#This Row],[Date de fin]]),"",UPPER(TEXT(Tableau3[[#This Row],[Date de fin]],"AAAA")))</f>
        <v>2021</v>
      </c>
      <c r="Q570" s="65">
        <f>[2]!tblÉvénements[[#This Row],[Nbr jours]]</f>
        <v>8</v>
      </c>
      <c r="S570" s="49" t="str">
        <f>[2]!tblÉvénements[[#This Row],[Secteur]]</f>
        <v>Spectacle</v>
      </c>
      <c r="T570" s="49" t="str">
        <f>[2]!tblÉvénements[[#This Row],[Commentaires]]</f>
        <v>Visibilité</v>
      </c>
    </row>
    <row r="571" spans="2:20" ht="29" x14ac:dyDescent="0.3">
      <c r="B571" s="42">
        <f>'2. Termes '!H713</f>
        <v>0</v>
      </c>
      <c r="C571" s="382" t="str">
        <f>[2]!tblÉvénements[[#This Row],[Service]]</f>
        <v>COMMERCIAL</v>
      </c>
      <c r="D571" s="368" t="str">
        <f>[2]!tblÉvénements[[#This Row],[Nom événement]]</f>
        <v>MaMA</v>
      </c>
      <c r="E571" s="368">
        <f>[2]!tblÉvénements[[#This Row],[Nom association/Sigle]]</f>
        <v>0</v>
      </c>
      <c r="F571" s="368" t="str">
        <f>[2]!tblÉvénements[[#This Row],[Ville]]</f>
        <v>Paris</v>
      </c>
      <c r="G571" s="368" t="str">
        <f>[2]!tblÉvénements[[#This Row],[Lieu]]</f>
        <v>Pigalle</v>
      </c>
      <c r="H571" s="368">
        <f>[2]!tblÉvénements[[#This Row],[Nombre de de participants]]</f>
        <v>0</v>
      </c>
      <c r="I571" s="368">
        <f>[2]!tblÉvénements[[#This Row],[Type]]</f>
        <v>0</v>
      </c>
      <c r="J571" s="368" t="str">
        <f>[2]!tblÉvénements[[#This Row],[Présence ]]</f>
        <v>Direction Commerciale</v>
      </c>
      <c r="K571" s="369">
        <f>[2]!tblÉvénements[[#This Row],[Date de début]]</f>
        <v>44482</v>
      </c>
      <c r="L571" s="369" t="str">
        <f>IF(ISBLANK(Tableau3[[#This Row],[Date début ]]),"",UPPER(TEXT(Tableau3[[#This Row],[Date début ]],"mmm")))</f>
        <v>OCT</v>
      </c>
      <c r="M571" s="369" t="str">
        <f>IF(ISBLANK(Tableau3[[#This Row],[Date début ]]),"",UPPER(TEXT(Tableau3[[#This Row],[Date début ]],"AAAA")))</f>
        <v>2021</v>
      </c>
      <c r="N571" s="369">
        <f>[2]!tblÉvénements[[#This Row],[Date de fin]]</f>
        <v>44484</v>
      </c>
      <c r="O571" s="369" t="str">
        <f>IF(ISBLANK(Tableau3[[#This Row],[Date de fin]]),"",UPPER(TEXT(Tableau3[[#This Row],[Date de fin]],"mmm")))</f>
        <v>OCT</v>
      </c>
      <c r="P571" s="369" t="str">
        <f>IF(ISBLANK(Tableau3[[#This Row],[Date de fin]]),"",UPPER(TEXT(Tableau3[[#This Row],[Date de fin]],"AAAA")))</f>
        <v>2021</v>
      </c>
      <c r="Q571" s="65">
        <f>[2]!tblÉvénements[[#This Row],[Nbr jours]]</f>
        <v>2</v>
      </c>
      <c r="S571" s="49" t="str">
        <f>[2]!tblÉvénements[[#This Row],[Secteur]]</f>
        <v>Spectacle</v>
      </c>
      <c r="T571" s="49" t="str">
        <f>[2]!tblÉvénements[[#This Row],[Commentaires]]</f>
        <v>Visibilité, stand et prises de parole</v>
      </c>
    </row>
    <row r="572" spans="2:20" ht="14.5" x14ac:dyDescent="0.3">
      <c r="B572" s="42">
        <f>'2. Termes '!H714</f>
        <v>0</v>
      </c>
      <c r="C572" s="382">
        <f>[2]!tblÉvénements[[#This Row],[Service]]</f>
        <v>0</v>
      </c>
      <c r="D572" s="368" t="str">
        <f>[2]!tblÉvénements[[#This Row],[Nom événement]]</f>
        <v>AG du Synpase</v>
      </c>
      <c r="E572" s="368">
        <f>[2]!tblÉvénements[[#This Row],[Nom association/Sigle]]</f>
        <v>0</v>
      </c>
      <c r="F572" s="368" t="str">
        <f>[2]!tblÉvénements[[#This Row],[Ville]]</f>
        <v>Paris</v>
      </c>
      <c r="G572" s="368">
        <f>[2]!tblÉvénements[[#This Row],[Lieu]]</f>
        <v>0</v>
      </c>
      <c r="H572" s="368">
        <f>[2]!tblÉvénements[[#This Row],[Nombre de de participants]]</f>
        <v>0</v>
      </c>
      <c r="I572" s="368">
        <f>[2]!tblÉvénements[[#This Row],[Type]]</f>
        <v>0</v>
      </c>
      <c r="J572" s="368">
        <f>[2]!tblÉvénements[[#This Row],[Présence ]]</f>
        <v>0</v>
      </c>
      <c r="K572" s="369">
        <f>[2]!tblÉvénements[[#This Row],[Date de début]]</f>
        <v>44481</v>
      </c>
      <c r="L572" s="369" t="str">
        <f>IF(ISBLANK(Tableau3[[#This Row],[Date début ]]),"",UPPER(TEXT(Tableau3[[#This Row],[Date début ]],"mmm")))</f>
        <v>OCT</v>
      </c>
      <c r="M572" s="369" t="str">
        <f>IF(ISBLANK(Tableau3[[#This Row],[Date début ]]),"",UPPER(TEXT(Tableau3[[#This Row],[Date début ]],"AAAA")))</f>
        <v>2021</v>
      </c>
      <c r="N572" s="369">
        <f>[2]!tblÉvénements[[#This Row],[Date de fin]]</f>
        <v>44481</v>
      </c>
      <c r="O572" s="369" t="str">
        <f>IF(ISBLANK(Tableau3[[#This Row],[Date de fin]]),"",UPPER(TEXT(Tableau3[[#This Row],[Date de fin]],"mmm")))</f>
        <v>OCT</v>
      </c>
      <c r="P572" s="369" t="str">
        <f>IF(ISBLANK(Tableau3[[#This Row],[Date de fin]]),"",UPPER(TEXT(Tableau3[[#This Row],[Date de fin]],"AAAA")))</f>
        <v>2021</v>
      </c>
      <c r="Q572" s="65">
        <f>[2]!tblÉvénements[[#This Row],[Nbr jours]]</f>
        <v>0</v>
      </c>
      <c r="S572" s="49" t="str">
        <f>[2]!tblÉvénements[[#This Row],[Secteur]]</f>
        <v>Spectacle</v>
      </c>
      <c r="T572" s="49">
        <f>[2]!tblÉvénements[[#This Row],[Commentaires]]</f>
        <v>0</v>
      </c>
    </row>
    <row r="573" spans="2:20" ht="29" x14ac:dyDescent="0.3">
      <c r="B573" s="42">
        <f>'2. Termes '!H715</f>
        <v>0</v>
      </c>
      <c r="C573" s="382" t="str">
        <f>[2]!tblÉvénements[[#This Row],[Service]]</f>
        <v>ACTION_SOCIALE</v>
      </c>
      <c r="D573" s="368" t="str">
        <f>[2]!tblÉvénements[[#This Row],[Nom événement]]</f>
        <v>JAS (Journées de l'Action Sociale)</v>
      </c>
      <c r="E573" s="368">
        <f>[2]!tblÉvénements[[#This Row],[Nom association/Sigle]]</f>
        <v>0</v>
      </c>
      <c r="F573" s="368" t="str">
        <f>[2]!tblÉvénements[[#This Row],[Ville]]</f>
        <v>Paris</v>
      </c>
      <c r="G573" s="368" t="str">
        <f>[2]!tblÉvénements[[#This Row],[Lieu]]</f>
        <v>Montparnasse Pullman</v>
      </c>
      <c r="H573" s="368">
        <f>[2]!tblÉvénements[[#This Row],[Nombre de de participants]]</f>
        <v>0</v>
      </c>
      <c r="I573" s="368">
        <f>[2]!tblÉvénements[[#This Row],[Type]]</f>
        <v>0</v>
      </c>
      <c r="J573" s="368" t="str">
        <f>[2]!tblÉvénements[[#This Row],[Présence ]]</f>
        <v>Action sociale
1 personne DRPP</v>
      </c>
      <c r="K573" s="369">
        <f>[2]!tblÉvénements[[#This Row],[Date de début]]</f>
        <v>44475</v>
      </c>
      <c r="L573" s="369" t="str">
        <f>IF(ISBLANK(Tableau3[[#This Row],[Date début ]]),"",UPPER(TEXT(Tableau3[[#This Row],[Date début ]],"mmm")))</f>
        <v>OCT</v>
      </c>
      <c r="M573" s="369" t="str">
        <f>IF(ISBLANK(Tableau3[[#This Row],[Date début ]]),"",UPPER(TEXT(Tableau3[[#This Row],[Date début ]],"AAAA")))</f>
        <v>2021</v>
      </c>
      <c r="N573" s="369">
        <f>[2]!tblÉvénements[[#This Row],[Date de fin]]</f>
        <v>44476</v>
      </c>
      <c r="O573" s="369" t="str">
        <f>IF(ISBLANK(Tableau3[[#This Row],[Date de fin]]),"",UPPER(TEXT(Tableau3[[#This Row],[Date de fin]],"mmm")))</f>
        <v>OCT</v>
      </c>
      <c r="P573" s="369" t="str">
        <f>IF(ISBLANK(Tableau3[[#This Row],[Date de fin]]),"",UPPER(TEXT(Tableau3[[#This Row],[Date de fin]],"AAAA")))</f>
        <v>2021</v>
      </c>
      <c r="Q573" s="65">
        <f>[2]!tblÉvénements[[#This Row],[Nbr jours]]</f>
        <v>1</v>
      </c>
      <c r="S573" s="49" t="str">
        <f>[2]!tblÉvénements[[#This Row],[Secteur]]</f>
        <v>Autre</v>
      </c>
      <c r="T573" s="49" t="str">
        <f>[2]!tblÉvénements[[#This Row],[Commentaires]]</f>
        <v>Evénement Action Sociale</v>
      </c>
    </row>
    <row r="574" spans="2:20" ht="14.5" x14ac:dyDescent="0.3">
      <c r="B574" s="42">
        <f>'2. Termes '!H716</f>
        <v>0</v>
      </c>
      <c r="C574" s="382" t="str">
        <f>[2]!tblÉvénements[[#This Row],[Service]]</f>
        <v>Communication</v>
      </c>
      <c r="D574" s="368" t="str">
        <f>[2]!tblÉvénements[[#This Row],[Nom événement]]</f>
        <v>Assemblée des Médias</v>
      </c>
      <c r="E574" s="368">
        <f>[2]!tblÉvénements[[#This Row],[Nom association/Sigle]]</f>
        <v>0</v>
      </c>
      <c r="F574" s="368" t="str">
        <f>[2]!tblÉvénements[[#This Row],[Ville]]</f>
        <v>Paris</v>
      </c>
      <c r="G574" s="368" t="str">
        <f>[2]!tblÉvénements[[#This Row],[Lieu]]</f>
        <v>Mairie du 6ème</v>
      </c>
      <c r="H574" s="368">
        <f>[2]!tblÉvénements[[#This Row],[Nombre de de participants]]</f>
        <v>0</v>
      </c>
      <c r="I574" s="368">
        <f>[2]!tblÉvénements[[#This Row],[Type]]</f>
        <v>0</v>
      </c>
      <c r="J574" s="368" t="str">
        <f>[2]!tblÉvénements[[#This Row],[Présence ]]</f>
        <v>Caroline Rogard</v>
      </c>
      <c r="K574" s="369">
        <f>[2]!tblÉvénements[[#This Row],[Date de début]]</f>
        <v>44474</v>
      </c>
      <c r="L574" s="369" t="str">
        <f>IF(ISBLANK(Tableau3[[#This Row],[Date début ]]),"",UPPER(TEXT(Tableau3[[#This Row],[Date début ]],"mmm")))</f>
        <v>OCT</v>
      </c>
      <c r="M574" s="369" t="str">
        <f>IF(ISBLANK(Tableau3[[#This Row],[Date début ]]),"",UPPER(TEXT(Tableau3[[#This Row],[Date début ]],"AAAA")))</f>
        <v>2021</v>
      </c>
      <c r="N574" s="369">
        <f>[2]!tblÉvénements[[#This Row],[Date de fin]]</f>
        <v>44474</v>
      </c>
      <c r="O574" s="369" t="str">
        <f>IF(ISBLANK(Tableau3[[#This Row],[Date de fin]]),"",UPPER(TEXT(Tableau3[[#This Row],[Date de fin]],"mmm")))</f>
        <v>OCT</v>
      </c>
      <c r="P574" s="369" t="str">
        <f>IF(ISBLANK(Tableau3[[#This Row],[Date de fin]]),"",UPPER(TEXT(Tableau3[[#This Row],[Date de fin]],"AAAA")))</f>
        <v>2021</v>
      </c>
      <c r="Q574" s="65">
        <f>[2]!tblÉvénements[[#This Row],[Nbr jours]]</f>
        <v>0</v>
      </c>
      <c r="S574" s="49" t="str">
        <f>[2]!tblÉvénements[[#This Row],[Secteur]]</f>
        <v>Autre</v>
      </c>
      <c r="T574" s="49" t="str">
        <f>[2]!tblÉvénements[[#This Row],[Commentaires]]</f>
        <v>Visibilié et invitations</v>
      </c>
    </row>
    <row r="575" spans="2:20" ht="29" x14ac:dyDescent="0.3">
      <c r="B575" s="42">
        <f>'2. Termes '!H717</f>
        <v>0</v>
      </c>
      <c r="C575" s="382">
        <f>[2]!tblÉvénements[[#This Row],[Service]]</f>
        <v>0</v>
      </c>
      <c r="D575" s="368" t="str">
        <f>[2]!tblÉvénements[[#This Row],[Nom événement]]</f>
        <v>10ème édition de Forum Entreprendre dans la culture</v>
      </c>
      <c r="E575" s="368">
        <f>[2]!tblÉvénements[[#This Row],[Nom association/Sigle]]</f>
        <v>0</v>
      </c>
      <c r="F575" s="368" t="str">
        <f>[2]!tblÉvénements[[#This Row],[Ville]]</f>
        <v xml:space="preserve">Paris </v>
      </c>
      <c r="G575" s="368" t="str">
        <f>[2]!tblÉvénements[[#This Row],[Lieu]]</f>
        <v>Salons de l'aéroclub de France</v>
      </c>
      <c r="H575" s="368">
        <f>[2]!tblÉvénements[[#This Row],[Nombre de de participants]]</f>
        <v>0</v>
      </c>
      <c r="I575" s="368">
        <f>[2]!tblÉvénements[[#This Row],[Type]]</f>
        <v>0</v>
      </c>
      <c r="J575" s="368" t="str">
        <f>[2]!tblÉvénements[[#This Row],[Présence ]]</f>
        <v>Pascal Foy</v>
      </c>
      <c r="K575" s="369">
        <f>[2]!tblÉvénements[[#This Row],[Date de début]]</f>
        <v>44469</v>
      </c>
      <c r="L575" s="369" t="str">
        <f>IF(ISBLANK(Tableau3[[#This Row],[Date début ]]),"",UPPER(TEXT(Tableau3[[#This Row],[Date début ]],"mmm")))</f>
        <v>SEPT</v>
      </c>
      <c r="M575" s="369" t="str">
        <f>IF(ISBLANK(Tableau3[[#This Row],[Date début ]]),"",UPPER(TEXT(Tableau3[[#This Row],[Date début ]],"AAAA")))</f>
        <v>2021</v>
      </c>
      <c r="N575" s="369">
        <f>[2]!tblÉvénements[[#This Row],[Date de fin]]</f>
        <v>44469</v>
      </c>
      <c r="O575" s="369" t="str">
        <f>IF(ISBLANK(Tableau3[[#This Row],[Date de fin]]),"",UPPER(TEXT(Tableau3[[#This Row],[Date de fin]],"mmm")))</f>
        <v>SEPT</v>
      </c>
      <c r="P575" s="369" t="str">
        <f>IF(ISBLANK(Tableau3[[#This Row],[Date de fin]]),"",UPPER(TEXT(Tableau3[[#This Row],[Date de fin]],"AAAA")))</f>
        <v>2021</v>
      </c>
      <c r="Q575" s="65">
        <f>[2]!tblÉvénements[[#This Row],[Nbr jours]]</f>
        <v>0</v>
      </c>
      <c r="S575" s="49" t="str">
        <f>[2]!tblÉvénements[[#This Row],[Secteur]]</f>
        <v>Audiovisuel</v>
      </c>
      <c r="T575" s="49" t="str">
        <f>[2]!tblÉvénements[[#This Row],[Commentaires]]</f>
        <v>Visibilité et prises de parole</v>
      </c>
    </row>
    <row r="576" spans="2:20" ht="43.5" x14ac:dyDescent="0.3">
      <c r="B576" s="42">
        <f>'2. Termes '!H718</f>
        <v>0</v>
      </c>
      <c r="C576" s="382" t="str">
        <f>[2]!tblÉvénements[[#This Row],[Service]]</f>
        <v>Branches</v>
      </c>
      <c r="D576" s="368" t="str">
        <f>[2]!tblÉvénements[[#This Row],[Nom événement]]</f>
        <v xml:space="preserve">14e édition des Assises internationales du journalisme et de l'information </v>
      </c>
      <c r="E576" s="368">
        <f>[2]!tblÉvénements[[#This Row],[Nom association/Sigle]]</f>
        <v>0</v>
      </c>
      <c r="F576" s="368" t="str">
        <f>[2]!tblÉvénements[[#This Row],[Ville]]</f>
        <v>Tours</v>
      </c>
      <c r="G576" s="368" t="str">
        <f>[2]!tblÉvénements[[#This Row],[Lieu]]</f>
        <v>MAME - Cité de la création 
et de l'innovation</v>
      </c>
      <c r="H576" s="368">
        <f>[2]!tblÉvénements[[#This Row],[Nombre de de participants]]</f>
        <v>0</v>
      </c>
      <c r="I576" s="368">
        <f>[2]!tblÉvénements[[#This Row],[Type]]</f>
        <v>0</v>
      </c>
      <c r="J576" s="368" t="str">
        <f>[2]!tblÉvénements[[#This Row],[Présence ]]</f>
        <v>Marianne Chollet</v>
      </c>
      <c r="K576" s="369">
        <f>[2]!tblÉvénements[[#This Row],[Date de début]]</f>
        <v>44468</v>
      </c>
      <c r="L576" s="369" t="str">
        <f>IF(ISBLANK(Tableau3[[#This Row],[Date début ]]),"",UPPER(TEXT(Tableau3[[#This Row],[Date début ]],"mmm")))</f>
        <v>SEPT</v>
      </c>
      <c r="M576" s="369" t="str">
        <f>IF(ISBLANK(Tableau3[[#This Row],[Date début ]]),"",UPPER(TEXT(Tableau3[[#This Row],[Date début ]],"AAAA")))</f>
        <v>2021</v>
      </c>
      <c r="N576" s="369">
        <f>[2]!tblÉvénements[[#This Row],[Date de fin]]</f>
        <v>44471</v>
      </c>
      <c r="O576" s="369" t="str">
        <f>IF(ISBLANK(Tableau3[[#This Row],[Date de fin]]),"",UPPER(TEXT(Tableau3[[#This Row],[Date de fin]],"mmm")))</f>
        <v>OCT</v>
      </c>
      <c r="P576" s="369" t="str">
        <f>IF(ISBLANK(Tableau3[[#This Row],[Date de fin]]),"",UPPER(TEXT(Tableau3[[#This Row],[Date de fin]],"AAAA")))</f>
        <v>2021</v>
      </c>
      <c r="Q576" s="65">
        <f>[2]!tblÉvénements[[#This Row],[Nbr jours]]</f>
        <v>3</v>
      </c>
      <c r="S576" s="49" t="str">
        <f>[2]!tblÉvénements[[#This Row],[Secteur]]</f>
        <v>Presse</v>
      </c>
      <c r="T576" s="49" t="str">
        <f>[2]!tblÉvénements[[#This Row],[Commentaires]]</f>
        <v>Visibilité et stand</v>
      </c>
    </row>
    <row r="577" spans="2:20" ht="29" x14ac:dyDescent="0.3">
      <c r="B577" s="42">
        <f>'2. Termes '!H719</f>
        <v>0</v>
      </c>
      <c r="C577" s="382">
        <f>[2]!tblÉvénements[[#This Row],[Service]]</f>
        <v>0</v>
      </c>
      <c r="D577" s="368" t="str">
        <f>[2]!tblÉvénements[[#This Row],[Nom événement]]</f>
        <v>9ème édition de Forum Entreprendre dans la culture</v>
      </c>
      <c r="E577" s="368">
        <f>[2]!tblÉvénements[[#This Row],[Nom association/Sigle]]</f>
        <v>0</v>
      </c>
      <c r="F577" s="368" t="str">
        <f>[2]!tblÉvénements[[#This Row],[Ville]]</f>
        <v xml:space="preserve">Paris </v>
      </c>
      <c r="G577" s="368" t="str">
        <f>[2]!tblÉvénements[[#This Row],[Lieu]]</f>
        <v>Salons de l'aéroclub de France</v>
      </c>
      <c r="H577" s="368">
        <f>[2]!tblÉvénements[[#This Row],[Nombre de de participants]]</f>
        <v>0</v>
      </c>
      <c r="I577" s="368">
        <f>[2]!tblÉvénements[[#This Row],[Type]]</f>
        <v>0</v>
      </c>
      <c r="J577" s="368" t="str">
        <f>[2]!tblÉvénements[[#This Row],[Présence ]]</f>
        <v>Pascal Foy</v>
      </c>
      <c r="K577" s="369">
        <f>[2]!tblÉvénements[[#This Row],[Date de début]]</f>
        <v>44468</v>
      </c>
      <c r="L577" s="369" t="str">
        <f>IF(ISBLANK(Tableau3[[#This Row],[Date début ]]),"",UPPER(TEXT(Tableau3[[#This Row],[Date début ]],"mmm")))</f>
        <v>SEPT</v>
      </c>
      <c r="M577" s="369" t="str">
        <f>IF(ISBLANK(Tableau3[[#This Row],[Date début ]]),"",UPPER(TEXT(Tableau3[[#This Row],[Date début ]],"AAAA")))</f>
        <v>2021</v>
      </c>
      <c r="N577" s="369">
        <f>[2]!tblÉvénements[[#This Row],[Date de fin]]</f>
        <v>44468</v>
      </c>
      <c r="O577" s="369" t="str">
        <f>IF(ISBLANK(Tableau3[[#This Row],[Date de fin]]),"",UPPER(TEXT(Tableau3[[#This Row],[Date de fin]],"mmm")))</f>
        <v>SEPT</v>
      </c>
      <c r="P577" s="369" t="str">
        <f>IF(ISBLANK(Tableau3[[#This Row],[Date de fin]]),"",UPPER(TEXT(Tableau3[[#This Row],[Date de fin]],"AAAA")))</f>
        <v>2021</v>
      </c>
      <c r="Q577" s="65">
        <f>[2]!tblÉvénements[[#This Row],[Nbr jours]]</f>
        <v>0</v>
      </c>
      <c r="S577" s="49" t="str">
        <f>[2]!tblÉvénements[[#This Row],[Secteur]]</f>
        <v>Audiovisuel</v>
      </c>
      <c r="T577" s="49" t="str">
        <f>[2]!tblÉvénements[[#This Row],[Commentaires]]</f>
        <v>Visibilité et prises de parole</v>
      </c>
    </row>
    <row r="578" spans="2:20" ht="29" x14ac:dyDescent="0.3">
      <c r="B578" s="42">
        <f>'2. Termes '!H720</f>
        <v>0</v>
      </c>
      <c r="C578" s="382" t="str">
        <f>[2]!tblÉvénements[[#This Row],[Service]]</f>
        <v>Branches</v>
      </c>
      <c r="D578" s="368" t="str">
        <f>[2]!tblÉvénements[[#This Row],[Nom événement]]</f>
        <v xml:space="preserve">Journée Mondiale du cœur </v>
      </c>
      <c r="E578" s="368">
        <f>[2]!tblÉvénements[[#This Row],[Nom association/Sigle]]</f>
        <v>0</v>
      </c>
      <c r="F578" s="368" t="str">
        <f>[2]!tblÉvénements[[#This Row],[Ville]]</f>
        <v>Paris</v>
      </c>
      <c r="G578" s="368" t="str">
        <f>[2]!tblÉvénements[[#This Row],[Lieu]]</f>
        <v>Bergère / Radio France</v>
      </c>
      <c r="H578" s="368">
        <f>[2]!tblÉvénements[[#This Row],[Nombre de de participants]]</f>
        <v>0</v>
      </c>
      <c r="I578" s="368">
        <f>[2]!tblÉvénements[[#This Row],[Type]]</f>
        <v>0</v>
      </c>
      <c r="J578" s="368" t="str">
        <f>[2]!tblÉvénements[[#This Row],[Présence ]]</f>
        <v>Guillaume Rogations</v>
      </c>
      <c r="K578" s="369">
        <f>[2]!tblÉvénements[[#This Row],[Date de début]]</f>
        <v>44468</v>
      </c>
      <c r="L578" s="369" t="str">
        <f>IF(ISBLANK(Tableau3[[#This Row],[Date début ]]),"",UPPER(TEXT(Tableau3[[#This Row],[Date début ]],"mmm")))</f>
        <v>SEPT</v>
      </c>
      <c r="M578" s="369" t="str">
        <f>IF(ISBLANK(Tableau3[[#This Row],[Date début ]]),"",UPPER(TEXT(Tableau3[[#This Row],[Date début ]],"AAAA")))</f>
        <v>2021</v>
      </c>
      <c r="N578" s="369">
        <f>[2]!tblÉvénements[[#This Row],[Date de fin]]</f>
        <v>44468</v>
      </c>
      <c r="O578" s="369" t="str">
        <f>IF(ISBLANK(Tableau3[[#This Row],[Date de fin]]),"",UPPER(TEXT(Tableau3[[#This Row],[Date de fin]],"mmm")))</f>
        <v>SEPT</v>
      </c>
      <c r="P578" s="369" t="str">
        <f>IF(ISBLANK(Tableau3[[#This Row],[Date de fin]]),"",UPPER(TEXT(Tableau3[[#This Row],[Date de fin]],"AAAA")))</f>
        <v>2021</v>
      </c>
      <c r="Q578" s="65">
        <f>[2]!tblÉvénements[[#This Row],[Nbr jours]]</f>
        <v>0</v>
      </c>
      <c r="S578" s="49" t="str">
        <f>[2]!tblÉvénements[[#This Row],[Secteur]]</f>
        <v>Autre</v>
      </c>
      <c r="T578" s="49">
        <f>[2]!tblÉvénements[[#This Row],[Commentaires]]</f>
        <v>0</v>
      </c>
    </row>
    <row r="579" spans="2:20" ht="29" x14ac:dyDescent="0.3">
      <c r="B579" s="42">
        <f>'2. Termes '!H721</f>
        <v>0</v>
      </c>
      <c r="C579" s="382">
        <f>[2]!tblÉvénements[[#This Row],[Service]]</f>
        <v>0</v>
      </c>
      <c r="D579" s="368" t="str">
        <f>[2]!tblÉvénements[[#This Row],[Nom événement]]</f>
        <v>8ème édition de Forum Entreprendre dans la culture</v>
      </c>
      <c r="E579" s="368">
        <f>[2]!tblÉvénements[[#This Row],[Nom association/Sigle]]</f>
        <v>0</v>
      </c>
      <c r="F579" s="368" t="str">
        <f>[2]!tblÉvénements[[#This Row],[Ville]]</f>
        <v xml:space="preserve">Paris </v>
      </c>
      <c r="G579" s="368" t="str">
        <f>[2]!tblÉvénements[[#This Row],[Lieu]]</f>
        <v>Salons de l'aéroclub de France</v>
      </c>
      <c r="H579" s="368">
        <f>[2]!tblÉvénements[[#This Row],[Nombre de de participants]]</f>
        <v>0</v>
      </c>
      <c r="I579" s="368">
        <f>[2]!tblÉvénements[[#This Row],[Type]]</f>
        <v>0</v>
      </c>
      <c r="J579" s="368" t="str">
        <f>[2]!tblÉvénements[[#This Row],[Présence ]]</f>
        <v>Pascal Foy</v>
      </c>
      <c r="K579" s="369">
        <f>[2]!tblÉvénements[[#This Row],[Date de début]]</f>
        <v>44467</v>
      </c>
      <c r="L579" s="369" t="str">
        <f>IF(ISBLANK(Tableau3[[#This Row],[Date début ]]),"",UPPER(TEXT(Tableau3[[#This Row],[Date début ]],"mmm")))</f>
        <v>SEPT</v>
      </c>
      <c r="M579" s="369" t="str">
        <f>IF(ISBLANK(Tableau3[[#This Row],[Date début ]]),"",UPPER(TEXT(Tableau3[[#This Row],[Date début ]],"AAAA")))</f>
        <v>2021</v>
      </c>
      <c r="N579" s="369">
        <f>[2]!tblÉvénements[[#This Row],[Date de fin]]</f>
        <v>44467</v>
      </c>
      <c r="O579" s="369" t="str">
        <f>IF(ISBLANK(Tableau3[[#This Row],[Date de fin]]),"",UPPER(TEXT(Tableau3[[#This Row],[Date de fin]],"mmm")))</f>
        <v>SEPT</v>
      </c>
      <c r="P579" s="369" t="str">
        <f>IF(ISBLANK(Tableau3[[#This Row],[Date de fin]]),"",UPPER(TEXT(Tableau3[[#This Row],[Date de fin]],"AAAA")))</f>
        <v>2021</v>
      </c>
      <c r="Q579" s="65">
        <f>[2]!tblÉvénements[[#This Row],[Nbr jours]]</f>
        <v>0</v>
      </c>
      <c r="S579" s="49" t="str">
        <f>[2]!tblÉvénements[[#This Row],[Secteur]]</f>
        <v>Audiovisuel</v>
      </c>
      <c r="T579" s="49" t="str">
        <f>[2]!tblÉvénements[[#This Row],[Commentaires]]</f>
        <v>Visibilité et prises de parole</v>
      </c>
    </row>
    <row r="580" spans="2:20" ht="29" x14ac:dyDescent="0.3">
      <c r="B580" s="42">
        <f>'2. Termes '!H722</f>
        <v>0</v>
      </c>
      <c r="C580" s="382" t="str">
        <f>[2]!tblÉvénements[[#This Row],[Service]]</f>
        <v>Communication</v>
      </c>
      <c r="D580" s="368" t="str">
        <f>[2]!tblÉvénements[[#This Row],[Nom événement]]</f>
        <v>40 ans de la SCAM</v>
      </c>
      <c r="E580" s="368">
        <f>[2]!tblÉvénements[[#This Row],[Nom association/Sigle]]</f>
        <v>0</v>
      </c>
      <c r="F580" s="368">
        <f>[2]!tblÉvénements[[#This Row],[Ville]]</f>
        <v>0</v>
      </c>
      <c r="G580" s="368">
        <f>[2]!tblÉvénements[[#This Row],[Lieu]]</f>
        <v>0</v>
      </c>
      <c r="H580" s="368">
        <f>[2]!tblÉvénements[[#This Row],[Nombre de de participants]]</f>
        <v>0</v>
      </c>
      <c r="I580" s="368">
        <f>[2]!tblÉvénements[[#This Row],[Type]]</f>
        <v>0</v>
      </c>
      <c r="J580" s="368" t="str">
        <f>[2]!tblÉvénements[[#This Row],[Présence ]]</f>
        <v>en attente infos Caroline Rogard</v>
      </c>
      <c r="K580" s="369">
        <f>[2]!tblÉvénements[[#This Row],[Date de début]]</f>
        <v>44466</v>
      </c>
      <c r="L580" s="369" t="str">
        <f>IF(ISBLANK(Tableau3[[#This Row],[Date début ]]),"",UPPER(TEXT(Tableau3[[#This Row],[Date début ]],"mmm")))</f>
        <v>SEPT</v>
      </c>
      <c r="M580" s="369" t="str">
        <f>IF(ISBLANK(Tableau3[[#This Row],[Date début ]]),"",UPPER(TEXT(Tableau3[[#This Row],[Date début ]],"AAAA")))</f>
        <v>2021</v>
      </c>
      <c r="N580" s="369">
        <f>[2]!tblÉvénements[[#This Row],[Date de fin]]</f>
        <v>44466</v>
      </c>
      <c r="O580" s="369" t="str">
        <f>IF(ISBLANK(Tableau3[[#This Row],[Date de fin]]),"",UPPER(TEXT(Tableau3[[#This Row],[Date de fin]],"mmm")))</f>
        <v>SEPT</v>
      </c>
      <c r="P580" s="369" t="str">
        <f>IF(ISBLANK(Tableau3[[#This Row],[Date de fin]]),"",UPPER(TEXT(Tableau3[[#This Row],[Date de fin]],"AAAA")))</f>
        <v>2021</v>
      </c>
      <c r="Q580" s="65">
        <f>[2]!tblÉvénements[[#This Row],[Nbr jours]]</f>
        <v>0</v>
      </c>
      <c r="S580" s="49">
        <f>[2]!tblÉvénements[[#This Row],[Secteur]]</f>
        <v>0</v>
      </c>
      <c r="T580" s="49">
        <f>[2]!tblÉvénements[[#This Row],[Commentaires]]</f>
        <v>0</v>
      </c>
    </row>
    <row r="581" spans="2:20" ht="29" x14ac:dyDescent="0.3">
      <c r="B581" s="42">
        <f>'2. Termes '!H723</f>
        <v>0</v>
      </c>
      <c r="C581" s="382">
        <f>[2]!tblÉvénements[[#This Row],[Service]]</f>
        <v>0</v>
      </c>
      <c r="D581" s="368" t="str">
        <f>[2]!tblÉvénements[[#This Row],[Nom événement]]</f>
        <v>7ème édition de Forum Entreprendre dans la culture</v>
      </c>
      <c r="E581" s="368">
        <f>[2]!tblÉvénements[[#This Row],[Nom association/Sigle]]</f>
        <v>0</v>
      </c>
      <c r="F581" s="368" t="str">
        <f>[2]!tblÉvénements[[#This Row],[Ville]]</f>
        <v xml:space="preserve">Paris </v>
      </c>
      <c r="G581" s="368" t="str">
        <f>[2]!tblÉvénements[[#This Row],[Lieu]]</f>
        <v>Salons de l'aéroclub de France</v>
      </c>
      <c r="H581" s="368">
        <f>[2]!tblÉvénements[[#This Row],[Nombre de de participants]]</f>
        <v>0</v>
      </c>
      <c r="I581" s="368">
        <f>[2]!tblÉvénements[[#This Row],[Type]]</f>
        <v>0</v>
      </c>
      <c r="J581" s="368" t="str">
        <f>[2]!tblÉvénements[[#This Row],[Présence ]]</f>
        <v>Pascal Foy</v>
      </c>
      <c r="K581" s="369">
        <f>[2]!tblÉvénements[[#This Row],[Date de début]]</f>
        <v>44466</v>
      </c>
      <c r="L581" s="369" t="str">
        <f>IF(ISBLANK(Tableau3[[#This Row],[Date début ]]),"",UPPER(TEXT(Tableau3[[#This Row],[Date début ]],"mmm")))</f>
        <v>SEPT</v>
      </c>
      <c r="M581" s="369" t="str">
        <f>IF(ISBLANK(Tableau3[[#This Row],[Date début ]]),"",UPPER(TEXT(Tableau3[[#This Row],[Date début ]],"AAAA")))</f>
        <v>2021</v>
      </c>
      <c r="N581" s="369">
        <f>[2]!tblÉvénements[[#This Row],[Date de fin]]</f>
        <v>44466</v>
      </c>
      <c r="O581" s="369" t="str">
        <f>IF(ISBLANK(Tableau3[[#This Row],[Date de fin]]),"",UPPER(TEXT(Tableau3[[#This Row],[Date de fin]],"mmm")))</f>
        <v>SEPT</v>
      </c>
      <c r="P581" s="369" t="str">
        <f>IF(ISBLANK(Tableau3[[#This Row],[Date de fin]]),"",UPPER(TEXT(Tableau3[[#This Row],[Date de fin]],"AAAA")))</f>
        <v>2021</v>
      </c>
      <c r="Q581" s="65">
        <f>[2]!tblÉvénements[[#This Row],[Nbr jours]]</f>
        <v>0</v>
      </c>
      <c r="S581" s="49" t="str">
        <f>[2]!tblÉvénements[[#This Row],[Secteur]]</f>
        <v>Audiovisuel</v>
      </c>
      <c r="T581" s="49" t="str">
        <f>[2]!tblÉvénements[[#This Row],[Commentaires]]</f>
        <v>Visibilité et prises de parole</v>
      </c>
    </row>
    <row r="582" spans="2:20" ht="72.5" x14ac:dyDescent="0.3">
      <c r="B582" s="42">
        <f>'2. Termes '!H724</f>
        <v>0</v>
      </c>
      <c r="C582" s="382" t="str">
        <f>[2]!tblÉvénements[[#This Row],[Service]]</f>
        <v>Branches</v>
      </c>
      <c r="D582" s="368" t="str">
        <f>[2]!tblÉvénements[[#This Row],[Nom événement]]</f>
        <v xml:space="preserve">Game Camp </v>
      </c>
      <c r="E582" s="368">
        <f>[2]!tblÉvénements[[#This Row],[Nom association/Sigle]]</f>
        <v>0</v>
      </c>
      <c r="F582" s="368" t="str">
        <f>[2]!tblÉvénements[[#This Row],[Ville]]</f>
        <v xml:space="preserve">Lille </v>
      </c>
      <c r="G582" s="368">
        <f>[2]!tblÉvénements[[#This Row],[Lieu]]</f>
        <v>0</v>
      </c>
      <c r="H582" s="368">
        <f>[2]!tblÉvénements[[#This Row],[Nombre de de participants]]</f>
        <v>0</v>
      </c>
      <c r="I582" s="368">
        <f>[2]!tblÉvénements[[#This Row],[Type]]</f>
        <v>0</v>
      </c>
      <c r="J582" s="368" t="str">
        <f>[2]!tblÉvénements[[#This Row],[Présence ]]</f>
        <v>Frédéric Olivennes, Guillaume Rogations, Audrey Steunou</v>
      </c>
      <c r="K582" s="369">
        <f>[2]!tblÉvénements[[#This Row],[Date de début]]</f>
        <v>44466</v>
      </c>
      <c r="L582" s="369" t="str">
        <f>IF(ISBLANK(Tableau3[[#This Row],[Date début ]]),"",UPPER(TEXT(Tableau3[[#This Row],[Date début ]],"mmm")))</f>
        <v>SEPT</v>
      </c>
      <c r="M582" s="369" t="str">
        <f>IF(ISBLANK(Tableau3[[#This Row],[Date début ]]),"",UPPER(TEXT(Tableau3[[#This Row],[Date début ]],"AAAA")))</f>
        <v>2021</v>
      </c>
      <c r="N582" s="369">
        <f>[2]!tblÉvénements[[#This Row],[Date de fin]]</f>
        <v>44467</v>
      </c>
      <c r="O582" s="369" t="str">
        <f>IF(ISBLANK(Tableau3[[#This Row],[Date de fin]]),"",UPPER(TEXT(Tableau3[[#This Row],[Date de fin]],"mmm")))</f>
        <v>SEPT</v>
      </c>
      <c r="P582" s="369" t="str">
        <f>IF(ISBLANK(Tableau3[[#This Row],[Date de fin]]),"",UPPER(TEXT(Tableau3[[#This Row],[Date de fin]],"AAAA")))</f>
        <v>2021</v>
      </c>
      <c r="Q582" s="65">
        <f>[2]!tblÉvénements[[#This Row],[Nbr jours]]</f>
        <v>1</v>
      </c>
      <c r="S582" s="49">
        <f>[2]!tblÉvénements[[#This Row],[Secteur]]</f>
        <v>0</v>
      </c>
      <c r="T582" s="49">
        <f>[2]!tblÉvénements[[#This Row],[Commentaires]]</f>
        <v>0</v>
      </c>
    </row>
    <row r="583" spans="2:20" ht="29" x14ac:dyDescent="0.3">
      <c r="B583" s="42">
        <f>'2. Termes '!H725</f>
        <v>0</v>
      </c>
      <c r="C583" s="382" t="str">
        <f>[2]!tblÉvénements[[#This Row],[Service]]</f>
        <v>ACTION_SOCIALE</v>
      </c>
      <c r="D583" s="368" t="str">
        <f>[2]!tblÉvénements[[#This Row],[Nom événement]]</f>
        <v>Remise des Prix Entreprise et Salariés Aidants</v>
      </c>
      <c r="E583" s="368">
        <f>[2]!tblÉvénements[[#This Row],[Nom association/Sigle]]</f>
        <v>0</v>
      </c>
      <c r="F583" s="368" t="str">
        <f>[2]!tblÉvénements[[#This Row],[Ville]]</f>
        <v xml:space="preserve">Paris </v>
      </c>
      <c r="G583" s="368" t="str">
        <f>[2]!tblÉvénements[[#This Row],[Lieu]]</f>
        <v>Salons de l'aéroclub de France</v>
      </c>
      <c r="H583" s="368">
        <f>[2]!tblÉvénements[[#This Row],[Nombre de de participants]]</f>
        <v>0</v>
      </c>
      <c r="I583" s="368">
        <f>[2]!tblÉvénements[[#This Row],[Type]]</f>
        <v>0</v>
      </c>
      <c r="J583" s="368" t="str">
        <f>[2]!tblÉvénements[[#This Row],[Présence ]]</f>
        <v>Action sociale
1 personne DRPP</v>
      </c>
      <c r="K583" s="369">
        <f>[2]!tblÉvénements[[#This Row],[Date de début]]</f>
        <v>44466</v>
      </c>
      <c r="L583" s="369" t="str">
        <f>IF(ISBLANK(Tableau3[[#This Row],[Date début ]]),"",UPPER(TEXT(Tableau3[[#This Row],[Date début ]],"mmm")))</f>
        <v>SEPT</v>
      </c>
      <c r="M583" s="369" t="str">
        <f>IF(ISBLANK(Tableau3[[#This Row],[Date début ]]),"",UPPER(TEXT(Tableau3[[#This Row],[Date début ]],"AAAA")))</f>
        <v>2021</v>
      </c>
      <c r="N583" s="369">
        <f>[2]!tblÉvénements[[#This Row],[Date de fin]]</f>
        <v>44466</v>
      </c>
      <c r="O583" s="369" t="str">
        <f>IF(ISBLANK(Tableau3[[#This Row],[Date de fin]]),"",UPPER(TEXT(Tableau3[[#This Row],[Date de fin]],"mmm")))</f>
        <v>SEPT</v>
      </c>
      <c r="P583" s="369" t="str">
        <f>IF(ISBLANK(Tableau3[[#This Row],[Date de fin]]),"",UPPER(TEXT(Tableau3[[#This Row],[Date de fin]],"AAAA")))</f>
        <v>2021</v>
      </c>
      <c r="Q583" s="65">
        <f>[2]!tblÉvénements[[#This Row],[Nbr jours]]</f>
        <v>0</v>
      </c>
      <c r="S583" s="49" t="str">
        <f>[2]!tblÉvénements[[#This Row],[Secteur]]</f>
        <v>Audiovisuel</v>
      </c>
      <c r="T583" s="49" t="str">
        <f>[2]!tblÉvénements[[#This Row],[Commentaires]]</f>
        <v>Visibilité et prises de parole</v>
      </c>
    </row>
    <row r="584" spans="2:20" ht="58" x14ac:dyDescent="0.3">
      <c r="B584" s="42">
        <f>'2. Termes '!H726</f>
        <v>0</v>
      </c>
      <c r="C584" s="382" t="str">
        <f>[2]!tblÉvénements[[#This Row],[Service]]</f>
        <v>Branches</v>
      </c>
      <c r="D584" s="368" t="str">
        <f>[2]!tblÉvénements[[#This Row],[Nom événement]]</f>
        <v>Congrés des Indés radios</v>
      </c>
      <c r="E584" s="368">
        <f>[2]!tblÉvénements[[#This Row],[Nom association/Sigle]]</f>
        <v>0</v>
      </c>
      <c r="F584" s="368" t="str">
        <f>[2]!tblÉvénements[[#This Row],[Ville]]</f>
        <v>Faro -Portugal</v>
      </c>
      <c r="G584" s="368">
        <f>[2]!tblÉvénements[[#This Row],[Lieu]]</f>
        <v>0</v>
      </c>
      <c r="H584" s="368">
        <f>[2]!tblÉvénements[[#This Row],[Nombre de de participants]]</f>
        <v>0</v>
      </c>
      <c r="I584" s="368">
        <f>[2]!tblÉvénements[[#This Row],[Type]]</f>
        <v>0</v>
      </c>
      <c r="J584" s="368" t="str">
        <f>[2]!tblÉvénements[[#This Row],[Présence ]]</f>
        <v>Frédéric Olivennes, Guillaume Rogations</v>
      </c>
      <c r="K584" s="369">
        <f>[2]!tblÉvénements[[#This Row],[Date de début]]</f>
        <v>44465</v>
      </c>
      <c r="L584" s="369" t="str">
        <f>IF(ISBLANK(Tableau3[[#This Row],[Date début ]]),"",UPPER(TEXT(Tableau3[[#This Row],[Date début ]],"mmm")))</f>
        <v>SEPT</v>
      </c>
      <c r="M584" s="369" t="str">
        <f>IF(ISBLANK(Tableau3[[#This Row],[Date début ]]),"",UPPER(TEXT(Tableau3[[#This Row],[Date début ]],"AAAA")))</f>
        <v>2021</v>
      </c>
      <c r="N584" s="369">
        <f>[2]!tblÉvénements[[#This Row],[Date de fin]]</f>
        <v>44467</v>
      </c>
      <c r="O584" s="369" t="str">
        <f>IF(ISBLANK(Tableau3[[#This Row],[Date de fin]]),"",UPPER(TEXT(Tableau3[[#This Row],[Date de fin]],"mmm")))</f>
        <v>SEPT</v>
      </c>
      <c r="P584" s="369" t="str">
        <f>IF(ISBLANK(Tableau3[[#This Row],[Date de fin]]),"",UPPER(TEXT(Tableau3[[#This Row],[Date de fin]],"AAAA")))</f>
        <v>2021</v>
      </c>
      <c r="Q584" s="65">
        <f>[2]!tblÉvénements[[#This Row],[Nbr jours]]</f>
        <v>2</v>
      </c>
      <c r="S584" s="49" t="str">
        <f>[2]!tblÉvénements[[#This Row],[Secteur]]</f>
        <v>Musique</v>
      </c>
      <c r="T584" s="49">
        <f>[2]!tblÉvénements[[#This Row],[Commentaires]]</f>
        <v>0</v>
      </c>
    </row>
    <row r="585" spans="2:20" ht="14.5" x14ac:dyDescent="0.3">
      <c r="B585" s="42">
        <f>'2. Termes '!H727</f>
        <v>0</v>
      </c>
      <c r="C585" s="382" t="str">
        <f>[2]!tblÉvénements[[#This Row],[Service]]</f>
        <v>ACTION_SOCIALE</v>
      </c>
      <c r="D585" s="368" t="str">
        <f>[2]!tblÉvénements[[#This Row],[Nom événement]]</f>
        <v>Festival Mondial des Théâtres de Marionnettes</v>
      </c>
      <c r="E585" s="368">
        <f>[2]!tblÉvénements[[#This Row],[Nom association/Sigle]]</f>
        <v>0</v>
      </c>
      <c r="F585" s="368" t="str">
        <f>[2]!tblÉvénements[[#This Row],[Ville]]</f>
        <v>Charleville</v>
      </c>
      <c r="G585" s="368">
        <f>[2]!tblÉvénements[[#This Row],[Lieu]]</f>
        <v>0</v>
      </c>
      <c r="H585" s="368">
        <f>[2]!tblÉvénements[[#This Row],[Nombre de de participants]]</f>
        <v>0</v>
      </c>
      <c r="I585" s="368">
        <f>[2]!tblÉvénements[[#This Row],[Type]]</f>
        <v>0</v>
      </c>
      <c r="J585" s="368" t="str">
        <f>[2]!tblÉvénements[[#This Row],[Présence ]]</f>
        <v>Sarah Minski</v>
      </c>
      <c r="K585" s="369">
        <f>[2]!tblÉvénements[[#This Row],[Date de début]]</f>
        <v>44461</v>
      </c>
      <c r="L585" s="369" t="str">
        <f>IF(ISBLANK(Tableau3[[#This Row],[Date début ]]),"",UPPER(TEXT(Tableau3[[#This Row],[Date début ]],"mmm")))</f>
        <v>SEPT</v>
      </c>
      <c r="M585" s="369" t="str">
        <f>IF(ISBLANK(Tableau3[[#This Row],[Date début ]]),"",UPPER(TEXT(Tableau3[[#This Row],[Date début ]],"AAAA")))</f>
        <v>2021</v>
      </c>
      <c r="N585" s="369">
        <f>[2]!tblÉvénements[[#This Row],[Date de fin]]</f>
        <v>44463</v>
      </c>
      <c r="O585" s="369" t="str">
        <f>IF(ISBLANK(Tableau3[[#This Row],[Date de fin]]),"",UPPER(TEXT(Tableau3[[#This Row],[Date de fin]],"mmm")))</f>
        <v>SEPT</v>
      </c>
      <c r="P585" s="369" t="str">
        <f>IF(ISBLANK(Tableau3[[#This Row],[Date de fin]]),"",UPPER(TEXT(Tableau3[[#This Row],[Date de fin]],"AAAA")))</f>
        <v>2021</v>
      </c>
      <c r="Q585" s="65">
        <f>[2]!tblÉvénements[[#This Row],[Nbr jours]]</f>
        <v>2</v>
      </c>
      <c r="S585" s="49" t="str">
        <f>[2]!tblÉvénements[[#This Row],[Secteur]]</f>
        <v>Spectacle</v>
      </c>
      <c r="T585" s="49" t="str">
        <f>[2]!tblÉvénements[[#This Row],[Commentaires]]</f>
        <v>Visibilité et prises de parole</v>
      </c>
    </row>
    <row r="586" spans="2:20" ht="58" x14ac:dyDescent="0.3">
      <c r="B586" s="42">
        <f>'2. Termes '!H728</f>
        <v>0</v>
      </c>
      <c r="C586" s="382" t="str">
        <f>[2]!tblÉvénements[[#This Row],[Service]]</f>
        <v>Branches</v>
      </c>
      <c r="D586" s="368" t="str">
        <f>[2]!tblÉvénements[[#This Row],[Nom événement]]</f>
        <v>23e Challenge golf</v>
      </c>
      <c r="E586" s="368">
        <f>[2]!tblÉvénements[[#This Row],[Nom association/Sigle]]</f>
        <v>0</v>
      </c>
      <c r="F586" s="368" t="str">
        <f>[2]!tblÉvénements[[#This Row],[Ville]]</f>
        <v>Saint-Cloud</v>
      </c>
      <c r="G586" s="368" t="str">
        <f>[2]!tblÉvénements[[#This Row],[Lieu]]</f>
        <v>Golf de Saint-Cloud</v>
      </c>
      <c r="H586" s="368">
        <f>[2]!tblÉvénements[[#This Row],[Nombre de de participants]]</f>
        <v>0</v>
      </c>
      <c r="I586" s="368">
        <f>[2]!tblÉvénements[[#This Row],[Type]]</f>
        <v>0</v>
      </c>
      <c r="J586" s="368" t="str">
        <f>[2]!tblÉvénements[[#This Row],[Présence ]]</f>
        <v>Frédéric Olivennes, Guillaume Rogations ?</v>
      </c>
      <c r="K586" s="369">
        <f>[2]!tblÉvénements[[#This Row],[Date de début]]</f>
        <v>44459</v>
      </c>
      <c r="L586" s="369" t="str">
        <f>IF(ISBLANK(Tableau3[[#This Row],[Date début ]]),"",UPPER(TEXT(Tableau3[[#This Row],[Date début ]],"mmm")))</f>
        <v>SEPT</v>
      </c>
      <c r="M586" s="369" t="str">
        <f>IF(ISBLANK(Tableau3[[#This Row],[Date début ]]),"",UPPER(TEXT(Tableau3[[#This Row],[Date début ]],"AAAA")))</f>
        <v>2021</v>
      </c>
      <c r="N586" s="369">
        <f>[2]!tblÉvénements[[#This Row],[Date de fin]]</f>
        <v>44459</v>
      </c>
      <c r="O586" s="369" t="str">
        <f>IF(ISBLANK(Tableau3[[#This Row],[Date de fin]]),"",UPPER(TEXT(Tableau3[[#This Row],[Date de fin]],"mmm")))</f>
        <v>SEPT</v>
      </c>
      <c r="P586" s="369" t="str">
        <f>IF(ISBLANK(Tableau3[[#This Row],[Date de fin]]),"",UPPER(TEXT(Tableau3[[#This Row],[Date de fin]],"AAAA")))</f>
        <v>2021</v>
      </c>
      <c r="Q586" s="65">
        <f>[2]!tblÉvénements[[#This Row],[Nbr jours]]</f>
        <v>0</v>
      </c>
      <c r="S586" s="49" t="str">
        <f>[2]!tblÉvénements[[#This Row],[Secteur]]</f>
        <v>Autre</v>
      </c>
      <c r="T586" s="49" t="str">
        <f>[2]!tblÉvénements[[#This Row],[Commentaires]]</f>
        <v>Evénement Audiens</v>
      </c>
    </row>
    <row r="587" spans="2:20" ht="87" x14ac:dyDescent="0.3">
      <c r="B587" s="42">
        <f>'2. Termes '!H729</f>
        <v>0</v>
      </c>
      <c r="C587" s="382" t="str">
        <f>[2]!tblÉvénements[[#This Row],[Service]]</f>
        <v>Branches</v>
      </c>
      <c r="D587" s="368" t="str">
        <f>[2]!tblÉvénements[[#This Row],[Nom événement]]</f>
        <v>76e Congrès FNCF</v>
      </c>
      <c r="E587" s="368">
        <f>[2]!tblÉvénements[[#This Row],[Nom association/Sigle]]</f>
        <v>0</v>
      </c>
      <c r="F587" s="368" t="str">
        <f>[2]!tblÉvénements[[#This Row],[Ville]]</f>
        <v>Deauville</v>
      </c>
      <c r="G587" s="368">
        <f>[2]!tblÉvénements[[#This Row],[Lieu]]</f>
        <v>0</v>
      </c>
      <c r="H587" s="368">
        <f>[2]!tblÉvénements[[#This Row],[Nombre de de participants]]</f>
        <v>0</v>
      </c>
      <c r="I587" s="368">
        <f>[2]!tblÉvénements[[#This Row],[Type]]</f>
        <v>0</v>
      </c>
      <c r="J587" s="368" t="str">
        <f>[2]!tblÉvénements[[#This Row],[Présence ]]</f>
        <v>Frédéric Olivennes, Guillaume Rogations, Audrey Steunou, Corine Boniface</v>
      </c>
      <c r="K587" s="369">
        <f>[2]!tblÉvénements[[#This Row],[Date de début]]</f>
        <v>44459</v>
      </c>
      <c r="L587" s="369" t="str">
        <f>IF(ISBLANK(Tableau3[[#This Row],[Date début ]]),"",UPPER(TEXT(Tableau3[[#This Row],[Date début ]],"mmm")))</f>
        <v>SEPT</v>
      </c>
      <c r="M587" s="369" t="str">
        <f>IF(ISBLANK(Tableau3[[#This Row],[Date début ]]),"",UPPER(TEXT(Tableau3[[#This Row],[Date début ]],"AAAA")))</f>
        <v>2021</v>
      </c>
      <c r="N587" s="369">
        <f>[2]!tblÉvénements[[#This Row],[Date de fin]]</f>
        <v>44462</v>
      </c>
      <c r="O587" s="369" t="str">
        <f>IF(ISBLANK(Tableau3[[#This Row],[Date de fin]]),"",UPPER(TEXT(Tableau3[[#This Row],[Date de fin]],"mmm")))</f>
        <v>SEPT</v>
      </c>
      <c r="P587" s="369" t="str">
        <f>IF(ISBLANK(Tableau3[[#This Row],[Date de fin]]),"",UPPER(TEXT(Tableau3[[#This Row],[Date de fin]],"AAAA")))</f>
        <v>2021</v>
      </c>
      <c r="Q587" s="65">
        <f>[2]!tblÉvénements[[#This Row],[Nbr jours]]</f>
        <v>3</v>
      </c>
      <c r="S587" s="49" t="str">
        <f>[2]!tblÉvénements[[#This Row],[Secteur]]</f>
        <v>Syndicat</v>
      </c>
      <c r="T587" s="49" t="str">
        <f>[2]!tblÉvénements[[#This Row],[Commentaires]]</f>
        <v>Visibilité et prises de parole</v>
      </c>
    </row>
    <row r="588" spans="2:20" ht="58" x14ac:dyDescent="0.3">
      <c r="B588" s="42">
        <f>'2. Termes '!H730</f>
        <v>0</v>
      </c>
      <c r="C588" s="382" t="str">
        <f>[2]!tblÉvénements[[#This Row],[Service]]</f>
        <v>Communication</v>
      </c>
      <c r="D588" s="368" t="str">
        <f>[2]!tblÉvénements[[#This Row],[Nom événement]]</f>
        <v>Champs-Élysées Film Festival</v>
      </c>
      <c r="E588" s="368">
        <f>[2]!tblÉvénements[[#This Row],[Nom association/Sigle]]</f>
        <v>0</v>
      </c>
      <c r="F588" s="368" t="str">
        <f>[2]!tblÉvénements[[#This Row],[Ville]]</f>
        <v xml:space="preserve">Paris </v>
      </c>
      <c r="G588" s="368" t="str">
        <f>[2]!tblÉvénements[[#This Row],[Lieu]]</f>
        <v xml:space="preserve">Champs-Elysées </v>
      </c>
      <c r="H588" s="368">
        <f>[2]!tblÉvénements[[#This Row],[Nombre de de participants]]</f>
        <v>0</v>
      </c>
      <c r="I588" s="368">
        <f>[2]!tblÉvénements[[#This Row],[Type]]</f>
        <v>0</v>
      </c>
      <c r="J588" s="368" t="str">
        <f>[2]!tblÉvénements[[#This Row],[Présence ]]</f>
        <v>Frédéric Olivennes, Caroline Rogard, Yasmine Guerfi</v>
      </c>
      <c r="K588" s="369">
        <f>[2]!tblÉvénements[[#This Row],[Date de début]]</f>
        <v>44453</v>
      </c>
      <c r="L588" s="369" t="str">
        <f>IF(ISBLANK(Tableau3[[#This Row],[Date début ]]),"",UPPER(TEXT(Tableau3[[#This Row],[Date début ]],"mmm")))</f>
        <v>SEPT</v>
      </c>
      <c r="M588" s="369" t="str">
        <f>IF(ISBLANK(Tableau3[[#This Row],[Date début ]]),"",UPPER(TEXT(Tableau3[[#This Row],[Date début ]],"AAAA")))</f>
        <v>2021</v>
      </c>
      <c r="N588" s="369">
        <f>[2]!tblÉvénements[[#This Row],[Date de fin]]</f>
        <v>44460</v>
      </c>
      <c r="O588" s="369" t="str">
        <f>IF(ISBLANK(Tableau3[[#This Row],[Date de fin]]),"",UPPER(TEXT(Tableau3[[#This Row],[Date de fin]],"mmm")))</f>
        <v>SEPT</v>
      </c>
      <c r="P588" s="369" t="str">
        <f>IF(ISBLANK(Tableau3[[#This Row],[Date de fin]]),"",UPPER(TEXT(Tableau3[[#This Row],[Date de fin]],"AAAA")))</f>
        <v>2021</v>
      </c>
      <c r="Q588" s="65">
        <f>[2]!tblÉvénements[[#This Row],[Nbr jours]]</f>
        <v>7</v>
      </c>
      <c r="S588" s="49" t="str">
        <f>[2]!tblÉvénements[[#This Row],[Secteur]]</f>
        <v>Audiovisuel</v>
      </c>
      <c r="T588" s="49" t="str">
        <f>[2]!tblÉvénements[[#This Row],[Commentaires]]</f>
        <v>Visibilié et invitations</v>
      </c>
    </row>
    <row r="589" spans="2:20" ht="72.5" x14ac:dyDescent="0.3">
      <c r="B589" s="42">
        <f>'2. Termes '!H731</f>
        <v>0</v>
      </c>
      <c r="C589" s="382" t="str">
        <f>[2]!tblÉvénements[[#This Row],[Service]]</f>
        <v>Branches</v>
      </c>
      <c r="D589" s="368" t="str">
        <f>[2]!tblÉvénements[[#This Row],[Nom événement]]</f>
        <v>Congrés SMA</v>
      </c>
      <c r="E589" s="368">
        <f>[2]!tblÉvénements[[#This Row],[Nom association/Sigle]]</f>
        <v>0</v>
      </c>
      <c r="F589" s="368" t="str">
        <f>[2]!tblÉvénements[[#This Row],[Ville]]</f>
        <v>Marseille</v>
      </c>
      <c r="G589" s="368">
        <f>[2]!tblÉvénements[[#This Row],[Lieu]]</f>
        <v>0</v>
      </c>
      <c r="H589" s="368">
        <f>[2]!tblÉvénements[[#This Row],[Nombre de de participants]]</f>
        <v>0</v>
      </c>
      <c r="I589" s="368">
        <f>[2]!tblÉvénements[[#This Row],[Type]]</f>
        <v>0</v>
      </c>
      <c r="J589" s="368" t="str">
        <f>[2]!tblÉvénements[[#This Row],[Présence ]]</f>
        <v>Frédéric Olivennes, Guillaume Rogations, Cécile Prévost</v>
      </c>
      <c r="K589" s="369">
        <f>[2]!tblÉvénements[[#This Row],[Date de début]]</f>
        <v>44453</v>
      </c>
      <c r="L589" s="369" t="str">
        <f>IF(ISBLANK(Tableau3[[#This Row],[Date début ]]),"",UPPER(TEXT(Tableau3[[#This Row],[Date début ]],"mmm")))</f>
        <v>SEPT</v>
      </c>
      <c r="M589" s="369" t="str">
        <f>IF(ISBLANK(Tableau3[[#This Row],[Date début ]]),"",UPPER(TEXT(Tableau3[[#This Row],[Date début ]],"AAAA")))</f>
        <v>2021</v>
      </c>
      <c r="N589" s="369">
        <f>[2]!tblÉvénements[[#This Row],[Date de fin]]</f>
        <v>44454</v>
      </c>
      <c r="O589" s="369" t="str">
        <f>IF(ISBLANK(Tableau3[[#This Row],[Date de fin]]),"",UPPER(TEXT(Tableau3[[#This Row],[Date de fin]],"mmm")))</f>
        <v>SEPT</v>
      </c>
      <c r="P589" s="369" t="str">
        <f>IF(ISBLANK(Tableau3[[#This Row],[Date de fin]]),"",UPPER(TEXT(Tableau3[[#This Row],[Date de fin]],"AAAA")))</f>
        <v>2021</v>
      </c>
      <c r="Q589" s="65">
        <f>[2]!tblÉvénements[[#This Row],[Nbr jours]]</f>
        <v>1</v>
      </c>
      <c r="S589" s="49" t="str">
        <f>[2]!tblÉvénements[[#This Row],[Secteur]]</f>
        <v>Musique</v>
      </c>
      <c r="T589" s="49">
        <f>[2]!tblÉvénements[[#This Row],[Commentaires]]</f>
        <v>0</v>
      </c>
    </row>
    <row r="590" spans="2:20" ht="29" x14ac:dyDescent="0.3">
      <c r="B590" s="42">
        <f>'2. Termes '!H732</f>
        <v>0</v>
      </c>
      <c r="C590" s="382" t="str">
        <f>[2]!tblÉvénements[[#This Row],[Service]]</f>
        <v>Communication</v>
      </c>
      <c r="D590" s="368" t="str">
        <f>[2]!tblÉvénements[[#This Row],[Nom événement]]</f>
        <v>Festival et ateliers de la fiction TV</v>
      </c>
      <c r="E590" s="368">
        <f>[2]!tblÉvénements[[#This Row],[Nom association/Sigle]]</f>
        <v>0</v>
      </c>
      <c r="F590" s="368" t="str">
        <f>[2]!tblÉvénements[[#This Row],[Ville]]</f>
        <v>La Rochelle</v>
      </c>
      <c r="G590" s="368">
        <f>[2]!tblÉvénements[[#This Row],[Lieu]]</f>
        <v>0</v>
      </c>
      <c r="H590" s="368">
        <f>[2]!tblÉvénements[[#This Row],[Nombre de de participants]]</f>
        <v>0</v>
      </c>
      <c r="I590" s="368">
        <f>[2]!tblÉvénements[[#This Row],[Type]]</f>
        <v>0</v>
      </c>
      <c r="J590" s="368" t="str">
        <f>[2]!tblÉvénements[[#This Row],[Présence ]]</f>
        <v>Direction Communication</v>
      </c>
      <c r="K590" s="369">
        <f>[2]!tblÉvénements[[#This Row],[Date de début]]</f>
        <v>44453</v>
      </c>
      <c r="L590" s="369" t="str">
        <f>IF(ISBLANK(Tableau3[[#This Row],[Date début ]]),"",UPPER(TEXT(Tableau3[[#This Row],[Date début ]],"mmm")))</f>
        <v>SEPT</v>
      </c>
      <c r="M590" s="369" t="str">
        <f>IF(ISBLANK(Tableau3[[#This Row],[Date début ]]),"",UPPER(TEXT(Tableau3[[#This Row],[Date début ]],"AAAA")))</f>
        <v>2021</v>
      </c>
      <c r="N590" s="369">
        <f>[2]!tblÉvénements[[#This Row],[Date de fin]]</f>
        <v>44458</v>
      </c>
      <c r="O590" s="369" t="str">
        <f>IF(ISBLANK(Tableau3[[#This Row],[Date de fin]]),"",UPPER(TEXT(Tableau3[[#This Row],[Date de fin]],"mmm")))</f>
        <v>SEPT</v>
      </c>
      <c r="P590" s="369" t="str">
        <f>IF(ISBLANK(Tableau3[[#This Row],[Date de fin]]),"",UPPER(TEXT(Tableau3[[#This Row],[Date de fin]],"AAAA")))</f>
        <v>2021</v>
      </c>
      <c r="Q590" s="65">
        <f>[2]!tblÉvénements[[#This Row],[Nbr jours]]</f>
        <v>5</v>
      </c>
      <c r="S590" s="49" t="str">
        <f>[2]!tblÉvénements[[#This Row],[Secteur]]</f>
        <v>Audiovisuel</v>
      </c>
      <c r="T590" s="49" t="str">
        <f>[2]!tblÉvénements[[#This Row],[Commentaires]]</f>
        <v xml:space="preserve">Visibilité et présence </v>
      </c>
    </row>
    <row r="591" spans="2:20" ht="14.5" x14ac:dyDescent="0.3">
      <c r="B591" s="42">
        <f>'2. Termes '!H733</f>
        <v>0</v>
      </c>
      <c r="C591" s="382">
        <f>[2]!tblÉvénements[[#This Row],[Service]]</f>
        <v>0</v>
      </c>
      <c r="D591" s="368" t="str">
        <f>[2]!tblÉvénements[[#This Row],[Nom événement]]</f>
        <v>Remise du Prix Blù, Jean-Marc Roberts</v>
      </c>
      <c r="E591" s="368">
        <f>[2]!tblÉvénements[[#This Row],[Nom association/Sigle]]</f>
        <v>0</v>
      </c>
      <c r="F591" s="368" t="str">
        <f>[2]!tblÉvénements[[#This Row],[Ville]]</f>
        <v>Paris</v>
      </c>
      <c r="G591" s="368" t="str">
        <f>[2]!tblÉvénements[[#This Row],[Lieu]]</f>
        <v>Radio France</v>
      </c>
      <c r="H591" s="368">
        <f>[2]!tblÉvénements[[#This Row],[Nombre de de participants]]</f>
        <v>0</v>
      </c>
      <c r="I591" s="368">
        <f>[2]!tblÉvénements[[#This Row],[Type]]</f>
        <v>0</v>
      </c>
      <c r="J591" s="368">
        <f>[2]!tblÉvénements[[#This Row],[Présence ]]</f>
        <v>0</v>
      </c>
      <c r="K591" s="369">
        <f>[2]!tblÉvénements[[#This Row],[Date de début]]</f>
        <v>44453</v>
      </c>
      <c r="L591" s="369" t="str">
        <f>IF(ISBLANK(Tableau3[[#This Row],[Date début ]]),"",UPPER(TEXT(Tableau3[[#This Row],[Date début ]],"mmm")))</f>
        <v>SEPT</v>
      </c>
      <c r="M591" s="369" t="str">
        <f>IF(ISBLANK(Tableau3[[#This Row],[Date début ]]),"",UPPER(TEXT(Tableau3[[#This Row],[Date début ]],"AAAA")))</f>
        <v>2021</v>
      </c>
      <c r="N591" s="369">
        <f>[2]!tblÉvénements[[#This Row],[Date de fin]]</f>
        <v>44453</v>
      </c>
      <c r="O591" s="369" t="str">
        <f>IF(ISBLANK(Tableau3[[#This Row],[Date de fin]]),"",UPPER(TEXT(Tableau3[[#This Row],[Date de fin]],"mmm")))</f>
        <v>SEPT</v>
      </c>
      <c r="P591" s="369" t="str">
        <f>IF(ISBLANK(Tableau3[[#This Row],[Date de fin]]),"",UPPER(TEXT(Tableau3[[#This Row],[Date de fin]],"AAAA")))</f>
        <v>2021</v>
      </c>
      <c r="Q591" s="65">
        <f>[2]!tblÉvénements[[#This Row],[Nbr jours]]</f>
        <v>0</v>
      </c>
      <c r="S591" s="49" t="str">
        <f>[2]!tblÉvénements[[#This Row],[Secteur]]</f>
        <v>Presse</v>
      </c>
      <c r="T591" s="49" t="str">
        <f>[2]!tblÉvénements[[#This Row],[Commentaires]]</f>
        <v>Visibilité et prises de parole</v>
      </c>
    </row>
    <row r="592" spans="2:20" ht="43.5" x14ac:dyDescent="0.3">
      <c r="B592" s="42">
        <f>'2. Termes '!H734</f>
        <v>0</v>
      </c>
      <c r="C592" s="382" t="str">
        <f>[2]!tblÉvénements[[#This Row],[Service]]</f>
        <v>Communication</v>
      </c>
      <c r="D592" s="368" t="str">
        <f>[2]!tblÉvénements[[#This Row],[Nom événement]]</f>
        <v>Dîner des Molières</v>
      </c>
      <c r="E592" s="368">
        <f>[2]!tblÉvénements[[#This Row],[Nom association/Sigle]]</f>
        <v>0</v>
      </c>
      <c r="F592" s="368" t="str">
        <f>[2]!tblÉvénements[[#This Row],[Ville]]</f>
        <v>Paris</v>
      </c>
      <c r="G592" s="368" t="str">
        <f>[2]!tblÉvénements[[#This Row],[Lieu]]</f>
        <v>Salon Opéra Café de la Paix</v>
      </c>
      <c r="H592" s="368">
        <f>[2]!tblÉvénements[[#This Row],[Nombre de de participants]]</f>
        <v>0</v>
      </c>
      <c r="I592" s="368">
        <f>[2]!tblÉvénements[[#This Row],[Type]]</f>
        <v>0</v>
      </c>
      <c r="J592" s="368" t="str">
        <f>[2]!tblÉvénements[[#This Row],[Présence ]]</f>
        <v>Frédéric Olivennes, Caroline Rogard</v>
      </c>
      <c r="K592" s="369">
        <f>[2]!tblÉvénements[[#This Row],[Date de début]]</f>
        <v>44452</v>
      </c>
      <c r="L592" s="369" t="str">
        <f>IF(ISBLANK(Tableau3[[#This Row],[Date début ]]),"",UPPER(TEXT(Tableau3[[#This Row],[Date début ]],"mmm")))</f>
        <v>SEPT</v>
      </c>
      <c r="M592" s="369" t="str">
        <f>IF(ISBLANK(Tableau3[[#This Row],[Date début ]]),"",UPPER(TEXT(Tableau3[[#This Row],[Date début ]],"AAAA")))</f>
        <v>2021</v>
      </c>
      <c r="N592" s="369">
        <f>[2]!tblÉvénements[[#This Row],[Date de fin]]</f>
        <v>44452</v>
      </c>
      <c r="O592" s="369" t="str">
        <f>IF(ISBLANK(Tableau3[[#This Row],[Date de fin]]),"",UPPER(TEXT(Tableau3[[#This Row],[Date de fin]],"mmm")))</f>
        <v>SEPT</v>
      </c>
      <c r="P592" s="369" t="str">
        <f>IF(ISBLANK(Tableau3[[#This Row],[Date de fin]]),"",UPPER(TEXT(Tableau3[[#This Row],[Date de fin]],"AAAA")))</f>
        <v>2021</v>
      </c>
      <c r="Q592" s="65">
        <f>[2]!tblÉvénements[[#This Row],[Nbr jours]]</f>
        <v>0</v>
      </c>
      <c r="S592" s="49">
        <f>[2]!tblÉvénements[[#This Row],[Secteur]]</f>
        <v>0</v>
      </c>
      <c r="T592" s="49">
        <f>[2]!tblÉvénements[[#This Row],[Commentaires]]</f>
        <v>0</v>
      </c>
    </row>
    <row r="593" spans="2:20" ht="14.5" x14ac:dyDescent="0.3">
      <c r="B593" s="42">
        <f>'2. Termes '!H735</f>
        <v>0</v>
      </c>
      <c r="C593" s="382" t="str">
        <f>[2]!tblÉvénements[[#This Row],[Service]]</f>
        <v>DG</v>
      </c>
      <c r="D593" s="368" t="str">
        <f>[2]!tblÉvénements[[#This Row],[Nom événement]]</f>
        <v>Fête de l'Humanité</v>
      </c>
      <c r="E593" s="368">
        <f>[2]!tblÉvénements[[#This Row],[Nom association/Sigle]]</f>
        <v>0</v>
      </c>
      <c r="F593" s="368" t="str">
        <f>[2]!tblÉvénements[[#This Row],[Ville]]</f>
        <v>La Courneuve</v>
      </c>
      <c r="G593" s="368">
        <f>[2]!tblÉvénements[[#This Row],[Lieu]]</f>
        <v>0</v>
      </c>
      <c r="H593" s="368">
        <f>[2]!tblÉvénements[[#This Row],[Nombre de de participants]]</f>
        <v>0</v>
      </c>
      <c r="I593" s="368">
        <f>[2]!tblÉvénements[[#This Row],[Type]]</f>
        <v>0</v>
      </c>
      <c r="J593" s="368" t="str">
        <f>[2]!tblÉvénements[[#This Row],[Présence ]]</f>
        <v>Frédéric Olivennes</v>
      </c>
      <c r="K593" s="369">
        <f>[2]!tblÉvénements[[#This Row],[Date de début]]</f>
        <v>44449</v>
      </c>
      <c r="L593" s="369" t="str">
        <f>IF(ISBLANK(Tableau3[[#This Row],[Date début ]]),"",UPPER(TEXT(Tableau3[[#This Row],[Date début ]],"mmm")))</f>
        <v>SEPT</v>
      </c>
      <c r="M593" s="369" t="str">
        <f>IF(ISBLANK(Tableau3[[#This Row],[Date début ]]),"",UPPER(TEXT(Tableau3[[#This Row],[Date début ]],"AAAA")))</f>
        <v>2021</v>
      </c>
      <c r="N593" s="369">
        <f>[2]!tblÉvénements[[#This Row],[Date de fin]]</f>
        <v>44451</v>
      </c>
      <c r="O593" s="369" t="str">
        <f>IF(ISBLANK(Tableau3[[#This Row],[Date de fin]]),"",UPPER(TEXT(Tableau3[[#This Row],[Date de fin]],"mmm")))</f>
        <v>SEPT</v>
      </c>
      <c r="P593" s="369" t="str">
        <f>IF(ISBLANK(Tableau3[[#This Row],[Date de fin]]),"",UPPER(TEXT(Tableau3[[#This Row],[Date de fin]],"AAAA")))</f>
        <v>2021</v>
      </c>
      <c r="Q593" s="65">
        <f>[2]!tblÉvénements[[#This Row],[Nbr jours]]</f>
        <v>2</v>
      </c>
      <c r="S593" s="49" t="str">
        <f>[2]!tblÉvénements[[#This Row],[Secteur]]</f>
        <v>Syndicat</v>
      </c>
      <c r="T593" s="49">
        <f>[2]!tblÉvénements[[#This Row],[Commentaires]]</f>
        <v>0</v>
      </c>
    </row>
    <row r="594" spans="2:20" ht="14.5" x14ac:dyDescent="0.3">
      <c r="B594" s="42">
        <f>'2. Termes '!H736</f>
        <v>0</v>
      </c>
      <c r="C594" s="382">
        <f>[2]!tblÉvénements[[#This Row],[Service]]</f>
        <v>0</v>
      </c>
      <c r="D594" s="368" t="str">
        <f>[2]!tblÉvénements[[#This Row],[Nom événement]]</f>
        <v>Think Culture</v>
      </c>
      <c r="E594" s="368">
        <f>[2]!tblÉvénements[[#This Row],[Nom association/Sigle]]</f>
        <v>0</v>
      </c>
      <c r="F594" s="368">
        <f>[2]!tblÉvénements[[#This Row],[Ville]]</f>
        <v>0</v>
      </c>
      <c r="G594" s="368">
        <f>[2]!tblÉvénements[[#This Row],[Lieu]]</f>
        <v>0</v>
      </c>
      <c r="H594" s="368">
        <f>[2]!tblÉvénements[[#This Row],[Nombre de de participants]]</f>
        <v>0</v>
      </c>
      <c r="I594" s="368">
        <f>[2]!tblÉvénements[[#This Row],[Type]]</f>
        <v>0</v>
      </c>
      <c r="J594" s="368" t="str">
        <f>[2]!tblÉvénements[[#This Row],[Présence ]]</f>
        <v>voir Olivier Esmiol</v>
      </c>
      <c r="K594" s="369">
        <f>[2]!tblÉvénements[[#This Row],[Date de début]]</f>
        <v>44446</v>
      </c>
      <c r="L594" s="369" t="str">
        <f>IF(ISBLANK(Tableau3[[#This Row],[Date début ]]),"",UPPER(TEXT(Tableau3[[#This Row],[Date début ]],"mmm")))</f>
        <v>SEPT</v>
      </c>
      <c r="M594" s="369" t="str">
        <f>IF(ISBLANK(Tableau3[[#This Row],[Date début ]]),"",UPPER(TEXT(Tableau3[[#This Row],[Date début ]],"AAAA")))</f>
        <v>2021</v>
      </c>
      <c r="N594" s="369">
        <f>[2]!tblÉvénements[[#This Row],[Date de fin]]</f>
        <v>44446</v>
      </c>
      <c r="O594" s="369" t="str">
        <f>IF(ISBLANK(Tableau3[[#This Row],[Date de fin]]),"",UPPER(TEXT(Tableau3[[#This Row],[Date de fin]],"mmm")))</f>
        <v>SEPT</v>
      </c>
      <c r="P594" s="369" t="str">
        <f>IF(ISBLANK(Tableau3[[#This Row],[Date de fin]]),"",UPPER(TEXT(Tableau3[[#This Row],[Date de fin]],"AAAA")))</f>
        <v>2021</v>
      </c>
      <c r="Q594" s="65">
        <f>[2]!tblÉvénements[[#This Row],[Nbr jours]]</f>
        <v>0</v>
      </c>
      <c r="S594" s="49">
        <f>[2]!tblÉvénements[[#This Row],[Secteur]]</f>
        <v>0</v>
      </c>
      <c r="T594" s="49">
        <f>[2]!tblÉvénements[[#This Row],[Commentaires]]</f>
        <v>0</v>
      </c>
    </row>
    <row r="595" spans="2:20" ht="58" x14ac:dyDescent="0.3">
      <c r="B595" s="42">
        <f>'2. Termes '!H737</f>
        <v>0</v>
      </c>
      <c r="C595" s="382" t="str">
        <f>[2]!tblÉvénements[[#This Row],[Service]]</f>
        <v>DG</v>
      </c>
      <c r="D595" s="368" t="str">
        <f>[2]!tblÉvénements[[#This Row],[Nom événement]]</f>
        <v>Grand Prix des Médias (CB News)</v>
      </c>
      <c r="E595" s="368">
        <f>[2]!tblÉvénements[[#This Row],[Nom association/Sigle]]</f>
        <v>0</v>
      </c>
      <c r="F595" s="368" t="str">
        <f>[2]!tblÉvénements[[#This Row],[Ville]]</f>
        <v>Paris</v>
      </c>
      <c r="G595" s="368">
        <f>[2]!tblÉvénements[[#This Row],[Lieu]]</f>
        <v>0</v>
      </c>
      <c r="H595" s="368">
        <f>[2]!tblÉvénements[[#This Row],[Nombre de de participants]]</f>
        <v>0</v>
      </c>
      <c r="I595" s="368">
        <f>[2]!tblÉvénements[[#This Row],[Type]]</f>
        <v>0</v>
      </c>
      <c r="J595" s="368" t="str">
        <f>[2]!tblÉvénements[[#This Row],[Présence ]]</f>
        <v>Marie-Christine Dall'Osto, Caroline Rogard, Frédéric Olivennes</v>
      </c>
      <c r="K595" s="369">
        <f>[2]!tblÉvénements[[#This Row],[Date de début]]</f>
        <v>44445</v>
      </c>
      <c r="L595" s="369" t="str">
        <f>IF(ISBLANK(Tableau3[[#This Row],[Date début ]]),"",UPPER(TEXT(Tableau3[[#This Row],[Date début ]],"mmm")))</f>
        <v>SEPT</v>
      </c>
      <c r="M595" s="369" t="str">
        <f>IF(ISBLANK(Tableau3[[#This Row],[Date début ]]),"",UPPER(TEXT(Tableau3[[#This Row],[Date début ]],"AAAA")))</f>
        <v>2021</v>
      </c>
      <c r="N595" s="369">
        <f>[2]!tblÉvénements[[#This Row],[Date de fin]]</f>
        <v>44445</v>
      </c>
      <c r="O595" s="369" t="str">
        <f>IF(ISBLANK(Tableau3[[#This Row],[Date de fin]]),"",UPPER(TEXT(Tableau3[[#This Row],[Date de fin]],"mmm")))</f>
        <v>SEPT</v>
      </c>
      <c r="P595" s="369" t="str">
        <f>IF(ISBLANK(Tableau3[[#This Row],[Date de fin]]),"",UPPER(TEXT(Tableau3[[#This Row],[Date de fin]],"AAAA")))</f>
        <v>2021</v>
      </c>
      <c r="Q595" s="65">
        <f>[2]!tblÉvénements[[#This Row],[Nbr jours]]</f>
        <v>0</v>
      </c>
      <c r="S595" s="49" t="str">
        <f>[2]!tblÉvénements[[#This Row],[Secteur]]</f>
        <v>Autre</v>
      </c>
      <c r="T595" s="49" t="str">
        <f>[2]!tblÉvénements[[#This Row],[Commentaires]]</f>
        <v>Visibilié et invitations</v>
      </c>
    </row>
    <row r="596" spans="2:20" ht="58" x14ac:dyDescent="0.3">
      <c r="B596" s="42">
        <f>'2. Termes '!H738</f>
        <v>0</v>
      </c>
      <c r="C596" s="382" t="str">
        <f>[2]!tblÉvénements[[#This Row],[Service]]</f>
        <v>DG</v>
      </c>
      <c r="D596" s="368" t="str">
        <f>[2]!tblÉvénements[[#This Row],[Nom événement]]</f>
        <v>Knowledge immersive Forum</v>
      </c>
      <c r="E596" s="368">
        <f>[2]!tblÉvénements[[#This Row],[Nom association/Sigle]]</f>
        <v>0</v>
      </c>
      <c r="F596" s="368" t="str">
        <f>[2]!tblÉvénements[[#This Row],[Ville]]</f>
        <v>Metz</v>
      </c>
      <c r="G596" s="368">
        <f>[2]!tblÉvénements[[#This Row],[Lieu]]</f>
        <v>0</v>
      </c>
      <c r="H596" s="368">
        <f>[2]!tblÉvénements[[#This Row],[Nombre de de participants]]</f>
        <v>0</v>
      </c>
      <c r="I596" s="368">
        <f>[2]!tblÉvénements[[#This Row],[Type]]</f>
        <v>0</v>
      </c>
      <c r="J596" s="368" t="str">
        <f>[2]!tblÉvénements[[#This Row],[Présence ]]</f>
        <v>Frédéric Olivennes, Laurent Caboche (commercial)</v>
      </c>
      <c r="K596" s="369">
        <f>[2]!tblÉvénements[[#This Row],[Date de début]]</f>
        <v>44440</v>
      </c>
      <c r="L596" s="369" t="str">
        <f>IF(ISBLANK(Tableau3[[#This Row],[Date début ]]),"",UPPER(TEXT(Tableau3[[#This Row],[Date début ]],"mmm")))</f>
        <v>SEPT</v>
      </c>
      <c r="M596" s="369" t="str">
        <f>IF(ISBLANK(Tableau3[[#This Row],[Date début ]]),"",UPPER(TEXT(Tableau3[[#This Row],[Date début ]],"AAAA")))</f>
        <v>2021</v>
      </c>
      <c r="N596" s="369">
        <f>[2]!tblÉvénements[[#This Row],[Date de fin]]</f>
        <v>44442</v>
      </c>
      <c r="O596" s="369" t="str">
        <f>IF(ISBLANK(Tableau3[[#This Row],[Date de fin]]),"",UPPER(TEXT(Tableau3[[#This Row],[Date de fin]],"mmm")))</f>
        <v>SEPT</v>
      </c>
      <c r="P596" s="369" t="str">
        <f>IF(ISBLANK(Tableau3[[#This Row],[Date de fin]]),"",UPPER(TEXT(Tableau3[[#This Row],[Date de fin]],"AAAA")))</f>
        <v>2021</v>
      </c>
      <c r="Q596" s="65">
        <f>[2]!tblÉvénements[[#This Row],[Nbr jours]]</f>
        <v>2</v>
      </c>
      <c r="S596" s="49">
        <f>[2]!tblÉvénements[[#This Row],[Secteur]]</f>
        <v>0</v>
      </c>
      <c r="T596" s="49">
        <f>[2]!tblÉvénements[[#This Row],[Commentaires]]</f>
        <v>0</v>
      </c>
    </row>
    <row r="597" spans="2:20" ht="14.5" x14ac:dyDescent="0.3">
      <c r="B597" s="42">
        <f>'2. Termes '!H739</f>
        <v>0</v>
      </c>
      <c r="C597" s="382">
        <f>[2]!tblÉvénements[[#This Row],[Service]]</f>
        <v>0</v>
      </c>
      <c r="D597" s="368" t="str">
        <f>[2]!tblÉvénements[[#This Row],[Nom événement]]</f>
        <v>National UJSF de Golf -Trophée Audiens des Journalistes</v>
      </c>
      <c r="E597" s="368">
        <f>[2]!tblÉvénements[[#This Row],[Nom association/Sigle]]</f>
        <v>0</v>
      </c>
      <c r="F597" s="368" t="str">
        <f>[2]!tblÉvénements[[#This Row],[Ville]]</f>
        <v>La Baule</v>
      </c>
      <c r="G597" s="368">
        <f>[2]!tblÉvénements[[#This Row],[Lieu]]</f>
        <v>0</v>
      </c>
      <c r="H597" s="368">
        <f>[2]!tblÉvénements[[#This Row],[Nombre de de participants]]</f>
        <v>0</v>
      </c>
      <c r="I597" s="368">
        <f>[2]!tblÉvénements[[#This Row],[Type]]</f>
        <v>0</v>
      </c>
      <c r="J597" s="368">
        <f>[2]!tblÉvénements[[#This Row],[Présence ]]</f>
        <v>0</v>
      </c>
      <c r="K597" s="369">
        <f>[2]!tblÉvénements[[#This Row],[Date de début]]</f>
        <v>44440</v>
      </c>
      <c r="L597" s="369" t="str">
        <f>IF(ISBLANK(Tableau3[[#This Row],[Date début ]]),"",UPPER(TEXT(Tableau3[[#This Row],[Date début ]],"mmm")))</f>
        <v>SEPT</v>
      </c>
      <c r="M597" s="369" t="str">
        <f>IF(ISBLANK(Tableau3[[#This Row],[Date début ]]),"",UPPER(TEXT(Tableau3[[#This Row],[Date début ]],"AAAA")))</f>
        <v>2021</v>
      </c>
      <c r="N597" s="369">
        <f>[2]!tblÉvénements[[#This Row],[Date de fin]]</f>
        <v>44442</v>
      </c>
      <c r="O597" s="369" t="str">
        <f>IF(ISBLANK(Tableau3[[#This Row],[Date de fin]]),"",UPPER(TEXT(Tableau3[[#This Row],[Date de fin]],"mmm")))</f>
        <v>SEPT</v>
      </c>
      <c r="P597" s="369" t="str">
        <f>IF(ISBLANK(Tableau3[[#This Row],[Date de fin]]),"",UPPER(TEXT(Tableau3[[#This Row],[Date de fin]],"AAAA")))</f>
        <v>2021</v>
      </c>
      <c r="Q597" s="65">
        <f>[2]!tblÉvénements[[#This Row],[Nbr jours]]</f>
        <v>2</v>
      </c>
      <c r="S597" s="49" t="str">
        <f>[2]!tblÉvénements[[#This Row],[Secteur]]</f>
        <v>Presse</v>
      </c>
      <c r="T597" s="49" t="str">
        <f>[2]!tblÉvénements[[#This Row],[Commentaires]]</f>
        <v>visibilité</v>
      </c>
    </row>
    <row r="598" spans="2:20" ht="29" x14ac:dyDescent="0.3">
      <c r="B598" s="42">
        <f>'2. Termes '!H740</f>
        <v>0</v>
      </c>
      <c r="C598" s="382" t="str">
        <f>[2]!tblÉvénements[[#This Row],[Service]]</f>
        <v>Communication</v>
      </c>
      <c r="D598" s="368" t="str">
        <f>[2]!tblÉvénements[[#This Row],[Nom événement]]</f>
        <v>Séries Mania Forum</v>
      </c>
      <c r="E598" s="368">
        <f>[2]!tblÉvénements[[#This Row],[Nom association/Sigle]]</f>
        <v>0</v>
      </c>
      <c r="F598" s="368" t="str">
        <f>[2]!tblÉvénements[[#This Row],[Ville]]</f>
        <v xml:space="preserve">Lille </v>
      </c>
      <c r="G598" s="368" t="str">
        <f>[2]!tblÉvénements[[#This Row],[Lieu]]</f>
        <v>Grand Palais de Lille</v>
      </c>
      <c r="H598" s="368">
        <f>[2]!tblÉvénements[[#This Row],[Nombre de de participants]]</f>
        <v>0</v>
      </c>
      <c r="I598" s="368">
        <f>[2]!tblÉvénements[[#This Row],[Type]]</f>
        <v>0</v>
      </c>
      <c r="J598" s="368" t="str">
        <f>[2]!tblÉvénements[[#This Row],[Présence ]]</f>
        <v>Direction Communication</v>
      </c>
      <c r="K598" s="369">
        <f>[2]!tblÉvénements[[#This Row],[Date de début]]</f>
        <v>44438</v>
      </c>
      <c r="L598" s="369" t="str">
        <f>IF(ISBLANK(Tableau3[[#This Row],[Date début ]]),"",UPPER(TEXT(Tableau3[[#This Row],[Date début ]],"mmm")))</f>
        <v>AOÛT</v>
      </c>
      <c r="M598" s="369" t="str">
        <f>IF(ISBLANK(Tableau3[[#This Row],[Date début ]]),"",UPPER(TEXT(Tableau3[[#This Row],[Date début ]],"AAAA")))</f>
        <v>2021</v>
      </c>
      <c r="N598" s="369">
        <f>[2]!tblÉvénements[[#This Row],[Date de fin]]</f>
        <v>44439</v>
      </c>
      <c r="O598" s="369" t="str">
        <f>IF(ISBLANK(Tableau3[[#This Row],[Date de fin]]),"",UPPER(TEXT(Tableau3[[#This Row],[Date de fin]],"mmm")))</f>
        <v>AOÛT</v>
      </c>
      <c r="P598" s="369" t="str">
        <f>IF(ISBLANK(Tableau3[[#This Row],[Date de fin]]),"",UPPER(TEXT(Tableau3[[#This Row],[Date de fin]],"AAAA")))</f>
        <v>2021</v>
      </c>
      <c r="Q598" s="65">
        <f>[2]!tblÉvénements[[#This Row],[Nbr jours]]</f>
        <v>1</v>
      </c>
      <c r="S598" s="49" t="str">
        <f>[2]!tblÉvénements[[#This Row],[Secteur]]</f>
        <v>Audiovisuel</v>
      </c>
      <c r="T598" s="49" t="str">
        <f>[2]!tblÉvénements[[#This Row],[Commentaires]]</f>
        <v>Visibilité et stand</v>
      </c>
    </row>
    <row r="599" spans="2:20" ht="72.5" x14ac:dyDescent="0.3">
      <c r="B599" s="42">
        <f>'2. Termes '!H741</f>
        <v>0</v>
      </c>
      <c r="C599" s="382">
        <f>[2]!tblÉvénements[[#This Row],[Service]]</f>
        <v>0</v>
      </c>
      <c r="D599" s="368" t="str">
        <f>[2]!tblÉvénements[[#This Row],[Nom événement]]</f>
        <v>Festival Visa pour l'image</v>
      </c>
      <c r="E599" s="368">
        <f>[2]!tblÉvénements[[#This Row],[Nom association/Sigle]]</f>
        <v>0</v>
      </c>
      <c r="F599" s="368" t="str">
        <f>[2]!tblÉvénements[[#This Row],[Ville]]</f>
        <v>Perpignan</v>
      </c>
      <c r="G599" s="368">
        <f>[2]!tblÉvénements[[#This Row],[Lieu]]</f>
        <v>0</v>
      </c>
      <c r="H599" s="368">
        <f>[2]!tblÉvénements[[#This Row],[Nombre de de participants]]</f>
        <v>0</v>
      </c>
      <c r="I599" s="368">
        <f>[2]!tblÉvénements[[#This Row],[Type]]</f>
        <v>0</v>
      </c>
      <c r="J599" s="368" t="str">
        <f>[2]!tblÉvénements[[#This Row],[Présence ]]</f>
        <v xml:space="preserve">1 personne des relations instit et 1 personne de la protection social indiv </v>
      </c>
      <c r="K599" s="369">
        <f>[2]!tblÉvénements[[#This Row],[Date de début]]</f>
        <v>44436</v>
      </c>
      <c r="L599" s="369" t="str">
        <f>IF(ISBLANK(Tableau3[[#This Row],[Date début ]]),"",UPPER(TEXT(Tableau3[[#This Row],[Date début ]],"mmm")))</f>
        <v>AOÛT</v>
      </c>
      <c r="M599" s="369" t="str">
        <f>IF(ISBLANK(Tableau3[[#This Row],[Date début ]]),"",UPPER(TEXT(Tableau3[[#This Row],[Date début ]],"AAAA")))</f>
        <v>2021</v>
      </c>
      <c r="N599" s="369">
        <f>[2]!tblÉvénements[[#This Row],[Date de fin]]</f>
        <v>44436</v>
      </c>
      <c r="O599" s="369" t="str">
        <f>IF(ISBLANK(Tableau3[[#This Row],[Date de fin]]),"",UPPER(TEXT(Tableau3[[#This Row],[Date de fin]],"mmm")))</f>
        <v>AOÛT</v>
      </c>
      <c r="P599" s="369" t="str">
        <f>IF(ISBLANK(Tableau3[[#This Row],[Date de fin]]),"",UPPER(TEXT(Tableau3[[#This Row],[Date de fin]],"AAAA")))</f>
        <v>2021</v>
      </c>
      <c r="Q599" s="65">
        <f>[2]!tblÉvénements[[#This Row],[Nbr jours]]</f>
        <v>0</v>
      </c>
      <c r="S599" s="49" t="str">
        <f>[2]!tblÉvénements[[#This Row],[Secteur]]</f>
        <v>Presse</v>
      </c>
      <c r="T599" s="49" t="str">
        <f>[2]!tblÉvénements[[#This Row],[Commentaires]]</f>
        <v>Visibilité et stand</v>
      </c>
    </row>
    <row r="600" spans="2:20" ht="43.5" x14ac:dyDescent="0.3">
      <c r="B600" s="42">
        <f>'2. Termes '!H742</f>
        <v>0</v>
      </c>
      <c r="C600" s="382" t="str">
        <f>[2]!tblÉvénements[[#This Row],[Service]]</f>
        <v>Communication</v>
      </c>
      <c r="D600" s="368" t="str">
        <f>[2]!tblÉvénements[[#This Row],[Nom événement]]</f>
        <v xml:space="preserve">Film Francophone d'Angoulême </v>
      </c>
      <c r="E600" s="368">
        <f>[2]!tblÉvénements[[#This Row],[Nom association/Sigle]]</f>
        <v>0</v>
      </c>
      <c r="F600" s="368" t="str">
        <f>[2]!tblÉvénements[[#This Row],[Ville]]</f>
        <v>Angoulême</v>
      </c>
      <c r="G600" s="368">
        <f>[2]!tblÉvénements[[#This Row],[Lieu]]</f>
        <v>0</v>
      </c>
      <c r="H600" s="368">
        <f>[2]!tblÉvénements[[#This Row],[Nombre de de participants]]</f>
        <v>0</v>
      </c>
      <c r="I600" s="368">
        <f>[2]!tblÉvénements[[#This Row],[Type]]</f>
        <v>0</v>
      </c>
      <c r="J600" s="368" t="str">
        <f>[2]!tblÉvénements[[#This Row],[Présence ]]</f>
        <v>Frédéric Olivennes, Caroline Rogard</v>
      </c>
      <c r="K600" s="369">
        <f>[2]!tblÉvénements[[#This Row],[Date de début]]</f>
        <v>44432</v>
      </c>
      <c r="L600" s="369" t="str">
        <f>IF(ISBLANK(Tableau3[[#This Row],[Date début ]]),"",UPPER(TEXT(Tableau3[[#This Row],[Date début ]],"mmm")))</f>
        <v>AOÛT</v>
      </c>
      <c r="M600" s="369" t="str">
        <f>IF(ISBLANK(Tableau3[[#This Row],[Date début ]]),"",UPPER(TEXT(Tableau3[[#This Row],[Date début ]],"AAAA")))</f>
        <v>2021</v>
      </c>
      <c r="N600" s="369">
        <f>[2]!tblÉvénements[[#This Row],[Date de fin]]</f>
        <v>44437</v>
      </c>
      <c r="O600" s="369" t="str">
        <f>IF(ISBLANK(Tableau3[[#This Row],[Date de fin]]),"",UPPER(TEXT(Tableau3[[#This Row],[Date de fin]],"mmm")))</f>
        <v>AOÛT</v>
      </c>
      <c r="P600" s="369" t="str">
        <f>IF(ISBLANK(Tableau3[[#This Row],[Date de fin]]),"",UPPER(TEXT(Tableau3[[#This Row],[Date de fin]],"AAAA")))</f>
        <v>2021</v>
      </c>
      <c r="Q600" s="65">
        <f>[2]!tblÉvénements[[#This Row],[Nbr jours]]</f>
        <v>5</v>
      </c>
      <c r="S600" s="49" t="str">
        <f>[2]!tblÉvénements[[#This Row],[Secteur]]</f>
        <v>Audiovisuel</v>
      </c>
      <c r="T600" s="49" t="str">
        <f>[2]!tblÉvénements[[#This Row],[Commentaires]]</f>
        <v>Visibilié et invitations</v>
      </c>
    </row>
    <row r="601" spans="2:20" ht="29" x14ac:dyDescent="0.3">
      <c r="B601" s="42">
        <f>'2. Termes '!H743</f>
        <v>0</v>
      </c>
      <c r="C601" s="382">
        <f>[2]!tblÉvénements[[#This Row],[Service]]</f>
        <v>0</v>
      </c>
      <c r="D601" s="368" t="str">
        <f>[2]!tblÉvénements[[#This Row],[Nom événement]]</f>
        <v>La Maison des professionnels du spectacle - Festival (IN) d'Avignon</v>
      </c>
      <c r="E601" s="368">
        <f>[2]!tblÉvénements[[#This Row],[Nom association/Sigle]]</f>
        <v>0</v>
      </c>
      <c r="F601" s="368" t="str">
        <f>[2]!tblÉvénements[[#This Row],[Ville]]</f>
        <v>Avignon</v>
      </c>
      <c r="G601" s="368">
        <f>[2]!tblÉvénements[[#This Row],[Lieu]]</f>
        <v>0</v>
      </c>
      <c r="H601" s="368">
        <f>[2]!tblÉvénements[[#This Row],[Nombre de de participants]]</f>
        <v>0</v>
      </c>
      <c r="I601" s="368">
        <f>[2]!tblÉvénements[[#This Row],[Type]]</f>
        <v>0</v>
      </c>
      <c r="J601" s="368">
        <f>[2]!tblÉvénements[[#This Row],[Présence ]]</f>
        <v>0</v>
      </c>
      <c r="K601" s="369">
        <f>[2]!tblÉvénements[[#This Row],[Date de début]]</f>
        <v>44389</v>
      </c>
      <c r="L601" s="369" t="str">
        <f>IF(ISBLANK(Tableau3[[#This Row],[Date début ]]),"",UPPER(TEXT(Tableau3[[#This Row],[Date début ]],"mmm")))</f>
        <v>JUIL</v>
      </c>
      <c r="M601" s="369" t="str">
        <f>IF(ISBLANK(Tableau3[[#This Row],[Date début ]]),"",UPPER(TEXT(Tableau3[[#This Row],[Date début ]],"AAAA")))</f>
        <v>2021</v>
      </c>
      <c r="N601" s="369">
        <f>[2]!tblÉvénements[[#This Row],[Date de fin]]</f>
        <v>44394</v>
      </c>
      <c r="O601" s="369" t="str">
        <f>IF(ISBLANK(Tableau3[[#This Row],[Date de fin]]),"",UPPER(TEXT(Tableau3[[#This Row],[Date de fin]],"mmm")))</f>
        <v>JUIL</v>
      </c>
      <c r="P601" s="369" t="str">
        <f>IF(ISBLANK(Tableau3[[#This Row],[Date de fin]]),"",UPPER(TEXT(Tableau3[[#This Row],[Date de fin]],"AAAA")))</f>
        <v>2021</v>
      </c>
      <c r="Q601" s="65">
        <f>[2]!tblÉvénements[[#This Row],[Nbr jours]]</f>
        <v>5</v>
      </c>
      <c r="S601" s="49" t="str">
        <f>[2]!tblÉvénements[[#This Row],[Secteur]]</f>
        <v>Spectacle</v>
      </c>
      <c r="T601" s="49" t="str">
        <f>[2]!tblÉvénements[[#This Row],[Commentaires]]</f>
        <v>Visibilité, stand et prises de parole</v>
      </c>
    </row>
    <row r="602" spans="2:20" ht="14.5" x14ac:dyDescent="0.3">
      <c r="B602" s="42">
        <f>'2. Termes '!H744</f>
        <v>0</v>
      </c>
      <c r="C602" s="382" t="str">
        <f>[2]!tblÉvénements[[#This Row],[Service]]</f>
        <v>DG</v>
      </c>
      <c r="D602" s="368" t="str">
        <f>[2]!tblÉvénements[[#This Row],[Nom événement]]</f>
        <v xml:space="preserve">60e édition de la Semaine de la Critique </v>
      </c>
      <c r="E602" s="368">
        <f>[2]!tblÉvénements[[#This Row],[Nom association/Sigle]]</f>
        <v>0</v>
      </c>
      <c r="F602" s="368" t="str">
        <f>[2]!tblÉvénements[[#This Row],[Ville]]</f>
        <v xml:space="preserve">Cannes </v>
      </c>
      <c r="G602" s="368">
        <f>[2]!tblÉvénements[[#This Row],[Lieu]]</f>
        <v>0</v>
      </c>
      <c r="H602" s="368">
        <f>[2]!tblÉvénements[[#This Row],[Nombre de de participants]]</f>
        <v>0</v>
      </c>
      <c r="I602" s="368">
        <f>[2]!tblÉvénements[[#This Row],[Type]]</f>
        <v>0</v>
      </c>
      <c r="J602" s="368" t="str">
        <f>[2]!tblÉvénements[[#This Row],[Présence ]]</f>
        <v>Frédéric Olivennes</v>
      </c>
      <c r="K602" s="369">
        <f>[2]!tblÉvénements[[#This Row],[Date de début]]</f>
        <v>44385</v>
      </c>
      <c r="L602" s="369" t="str">
        <f>IF(ISBLANK(Tableau3[[#This Row],[Date début ]]),"",UPPER(TEXT(Tableau3[[#This Row],[Date début ]],"mmm")))</f>
        <v>JUIL</v>
      </c>
      <c r="M602" s="369" t="str">
        <f>IF(ISBLANK(Tableau3[[#This Row],[Date début ]]),"",UPPER(TEXT(Tableau3[[#This Row],[Date début ]],"AAAA")))</f>
        <v>2021</v>
      </c>
      <c r="N602" s="369">
        <f>[2]!tblÉvénements[[#This Row],[Date de fin]]</f>
        <v>44392</v>
      </c>
      <c r="O602" s="369" t="str">
        <f>IF(ISBLANK(Tableau3[[#This Row],[Date de fin]]),"",UPPER(TEXT(Tableau3[[#This Row],[Date de fin]],"mmm")))</f>
        <v>JUIL</v>
      </c>
      <c r="P602" s="369" t="str">
        <f>IF(ISBLANK(Tableau3[[#This Row],[Date de fin]]),"",UPPER(TEXT(Tableau3[[#This Row],[Date de fin]],"AAAA")))</f>
        <v>2021</v>
      </c>
      <c r="Q602" s="65">
        <f>[2]!tblÉvénements[[#This Row],[Nbr jours]]</f>
        <v>7</v>
      </c>
      <c r="S602" s="49" t="str">
        <f>[2]!tblÉvénements[[#This Row],[Secteur]]</f>
        <v>Audiovisuel</v>
      </c>
      <c r="T602" s="49" t="str">
        <f>[2]!tblÉvénements[[#This Row],[Commentaires]]</f>
        <v>Visibilié et invitations</v>
      </c>
    </row>
    <row r="603" spans="2:20" ht="14.5" x14ac:dyDescent="0.3">
      <c r="B603" s="42">
        <f>'2. Termes '!H745</f>
        <v>0</v>
      </c>
      <c r="C603" s="382" t="str">
        <f>[2]!tblÉvénements[[#This Row],[Service]]</f>
        <v>DG</v>
      </c>
      <c r="D603" s="368" t="str">
        <f>[2]!tblÉvénements[[#This Row],[Nom événement]]</f>
        <v>60e édition de la Semaine de la Critique (Soirée ouverture)</v>
      </c>
      <c r="E603" s="368">
        <f>[2]!tblÉvénements[[#This Row],[Nom association/Sigle]]</f>
        <v>0</v>
      </c>
      <c r="F603" s="368" t="str">
        <f>[2]!tblÉvénements[[#This Row],[Ville]]</f>
        <v xml:space="preserve">Cannes </v>
      </c>
      <c r="G603" s="368">
        <f>[2]!tblÉvénements[[#This Row],[Lieu]]</f>
        <v>0</v>
      </c>
      <c r="H603" s="368">
        <f>[2]!tblÉvénements[[#This Row],[Nombre de de participants]]</f>
        <v>0</v>
      </c>
      <c r="I603" s="368">
        <f>[2]!tblÉvénements[[#This Row],[Type]]</f>
        <v>0</v>
      </c>
      <c r="J603" s="368" t="str">
        <f>[2]!tblÉvénements[[#This Row],[Présence ]]</f>
        <v>Frédéric Olivennes</v>
      </c>
      <c r="K603" s="369">
        <f>[2]!tblÉvénements[[#This Row],[Date de début]]</f>
        <v>44384</v>
      </c>
      <c r="L603" s="369" t="str">
        <f>IF(ISBLANK(Tableau3[[#This Row],[Date début ]]),"",UPPER(TEXT(Tableau3[[#This Row],[Date début ]],"mmm")))</f>
        <v>JUIL</v>
      </c>
      <c r="M603" s="369" t="str">
        <f>IF(ISBLANK(Tableau3[[#This Row],[Date début ]]),"",UPPER(TEXT(Tableau3[[#This Row],[Date début ]],"AAAA")))</f>
        <v>2021</v>
      </c>
      <c r="N603" s="369">
        <f>[2]!tblÉvénements[[#This Row],[Date de fin]]</f>
        <v>44384</v>
      </c>
      <c r="O603" s="369" t="str">
        <f>IF(ISBLANK(Tableau3[[#This Row],[Date de fin]]),"",UPPER(TEXT(Tableau3[[#This Row],[Date de fin]],"mmm")))</f>
        <v>JUIL</v>
      </c>
      <c r="P603" s="369" t="str">
        <f>IF(ISBLANK(Tableau3[[#This Row],[Date de fin]]),"",UPPER(TEXT(Tableau3[[#This Row],[Date de fin]],"AAAA")))</f>
        <v>2021</v>
      </c>
      <c r="Q603" s="65">
        <f>[2]!tblÉvénements[[#This Row],[Nbr jours]]</f>
        <v>0</v>
      </c>
      <c r="S603" s="49" t="str">
        <f>[2]!tblÉvénements[[#This Row],[Secteur]]</f>
        <v>Audiovisuel</v>
      </c>
      <c r="T603" s="49" t="str">
        <f>[2]!tblÉvénements[[#This Row],[Commentaires]]</f>
        <v>Visibilié et invitations</v>
      </c>
    </row>
    <row r="604" spans="2:20" ht="58" x14ac:dyDescent="0.3">
      <c r="B604" s="42">
        <f>'2. Termes '!H746</f>
        <v>0</v>
      </c>
      <c r="C604" s="382" t="str">
        <f>[2]!tblÉvénements[[#This Row],[Service]]</f>
        <v>Branches</v>
      </c>
      <c r="D604" s="368" t="str">
        <f>[2]!tblÉvénements[[#This Row],[Nom événement]]</f>
        <v>Journée Accord Majeur - Festival d'Aix en Provence</v>
      </c>
      <c r="E604" s="368">
        <f>[2]!tblÉvénements[[#This Row],[Nom association/Sigle]]</f>
        <v>0</v>
      </c>
      <c r="F604" s="368" t="str">
        <f>[2]!tblÉvénements[[#This Row],[Ville]]</f>
        <v>Aix-en-provence</v>
      </c>
      <c r="G604" s="368" t="str">
        <f>[2]!tblÉvénements[[#This Row],[Lieu]]</f>
        <v>Théâtre de l'Archevêché</v>
      </c>
      <c r="H604" s="368">
        <f>[2]!tblÉvénements[[#This Row],[Nombre de de participants]]</f>
        <v>0</v>
      </c>
      <c r="I604" s="368">
        <f>[2]!tblÉvénements[[#This Row],[Type]]</f>
        <v>0</v>
      </c>
      <c r="J604" s="368" t="str">
        <f>[2]!tblÉvénements[[#This Row],[Présence ]]</f>
        <v>Frédéric Olivennes - Guillaume Rogations - Audrey Steunou</v>
      </c>
      <c r="K604" s="369">
        <f>[2]!tblÉvénements[[#This Row],[Date de début]]</f>
        <v>44384</v>
      </c>
      <c r="L604" s="369" t="str">
        <f>IF(ISBLANK(Tableau3[[#This Row],[Date début ]]),"",UPPER(TEXT(Tableau3[[#This Row],[Date début ]],"mmm")))</f>
        <v>JUIL</v>
      </c>
      <c r="M604" s="369" t="str">
        <f>IF(ISBLANK(Tableau3[[#This Row],[Date début ]]),"",UPPER(TEXT(Tableau3[[#This Row],[Date début ]],"AAAA")))</f>
        <v>2021</v>
      </c>
      <c r="N604" s="369">
        <f>[2]!tblÉvénements[[#This Row],[Date de fin]]</f>
        <v>44384</v>
      </c>
      <c r="O604" s="369" t="str">
        <f>IF(ISBLANK(Tableau3[[#This Row],[Date de fin]]),"",UPPER(TEXT(Tableau3[[#This Row],[Date de fin]],"mmm")))</f>
        <v>JUIL</v>
      </c>
      <c r="P604" s="369" t="str">
        <f>IF(ISBLANK(Tableau3[[#This Row],[Date de fin]]),"",UPPER(TEXT(Tableau3[[#This Row],[Date de fin]],"AAAA")))</f>
        <v>2021</v>
      </c>
      <c r="Q604" s="65">
        <f>[2]!tblÉvénements[[#This Row],[Nbr jours]]</f>
        <v>0</v>
      </c>
      <c r="S604" s="49" t="str">
        <f>[2]!tblÉvénements[[#This Row],[Secteur]]</f>
        <v>Musique</v>
      </c>
      <c r="T604" s="49" t="str">
        <f>[2]!tblÉvénements[[#This Row],[Commentaires]]</f>
        <v>Visibilié et invitations</v>
      </c>
    </row>
    <row r="605" spans="2:20" ht="58" x14ac:dyDescent="0.3">
      <c r="B605" s="42">
        <f>'2. Termes '!H747</f>
        <v>0</v>
      </c>
      <c r="C605" s="382" t="str">
        <f>[2]!tblÉvénements[[#This Row],[Service]]</f>
        <v>Branches</v>
      </c>
      <c r="D605" s="368" t="str">
        <f>[2]!tblÉvénements[[#This Row],[Nom événement]]</f>
        <v xml:space="preserve">Festival de Cannes </v>
      </c>
      <c r="E605" s="368">
        <f>[2]!tblÉvénements[[#This Row],[Nom association/Sigle]]</f>
        <v>0</v>
      </c>
      <c r="F605" s="368" t="str">
        <f>[2]!tblÉvénements[[#This Row],[Ville]]</f>
        <v>Cannes</v>
      </c>
      <c r="G605" s="368" t="str">
        <f>[2]!tblÉvénements[[#This Row],[Lieu]]</f>
        <v xml:space="preserve">Marché du Film </v>
      </c>
      <c r="H605" s="368">
        <f>[2]!tblÉvénements[[#This Row],[Nombre de de participants]]</f>
        <v>0</v>
      </c>
      <c r="I605" s="368">
        <f>[2]!tblÉvénements[[#This Row],[Type]]</f>
        <v>0</v>
      </c>
      <c r="J605" s="368" t="str">
        <f>[2]!tblÉvénements[[#This Row],[Présence ]]</f>
        <v>Frédéric Olivennes, Guillaume Rogations</v>
      </c>
      <c r="K605" s="369">
        <f>[2]!tblÉvénements[[#This Row],[Date de début]]</f>
        <v>44383</v>
      </c>
      <c r="L605" s="369" t="str">
        <f>IF(ISBLANK(Tableau3[[#This Row],[Date début ]]),"",UPPER(TEXT(Tableau3[[#This Row],[Date début ]],"mmm")))</f>
        <v>JUIL</v>
      </c>
      <c r="M605" s="369" t="str">
        <f>IF(ISBLANK(Tableau3[[#This Row],[Date début ]]),"",UPPER(TEXT(Tableau3[[#This Row],[Date début ]],"AAAA")))</f>
        <v>2021</v>
      </c>
      <c r="N605" s="369">
        <f>[2]!tblÉvénements[[#This Row],[Date de fin]]</f>
        <v>44394</v>
      </c>
      <c r="O605" s="369" t="str">
        <f>IF(ISBLANK(Tableau3[[#This Row],[Date de fin]]),"",UPPER(TEXT(Tableau3[[#This Row],[Date de fin]],"mmm")))</f>
        <v>JUIL</v>
      </c>
      <c r="P605" s="369" t="str">
        <f>IF(ISBLANK(Tableau3[[#This Row],[Date de fin]]),"",UPPER(TEXT(Tableau3[[#This Row],[Date de fin]],"AAAA")))</f>
        <v>2021</v>
      </c>
      <c r="Q605" s="65">
        <f>[2]!tblÉvénements[[#This Row],[Nbr jours]]</f>
        <v>11</v>
      </c>
      <c r="S605" s="49" t="str">
        <f>[2]!tblÉvénements[[#This Row],[Secteur]]</f>
        <v>Audiovisuel</v>
      </c>
      <c r="T605" s="49" t="str">
        <f>[2]!tblÉvénements[[#This Row],[Commentaires]]</f>
        <v>Visibilité, stand et invitations</v>
      </c>
    </row>
    <row r="606" spans="2:20" ht="14.5" x14ac:dyDescent="0.3">
      <c r="B606" s="42">
        <f>'2. Termes '!H748</f>
        <v>0</v>
      </c>
      <c r="C606" s="382">
        <f>[2]!tblÉvénements[[#This Row],[Service]]</f>
        <v>0</v>
      </c>
      <c r="D606" s="368" t="str">
        <f>[2]!tblÉvénements[[#This Row],[Nom événement]]</f>
        <v>Festival d'Avignon In et Off</v>
      </c>
      <c r="E606" s="368">
        <f>[2]!tblÉvénements[[#This Row],[Nom association/Sigle]]</f>
        <v>0</v>
      </c>
      <c r="F606" s="368" t="str">
        <f>[2]!tblÉvénements[[#This Row],[Ville]]</f>
        <v>Avignon</v>
      </c>
      <c r="G606" s="368" t="str">
        <f>[2]!tblÉvénements[[#This Row],[Lieu]]</f>
        <v xml:space="preserve">Cloître Saint-Louis </v>
      </c>
      <c r="H606" s="368">
        <f>[2]!tblÉvénements[[#This Row],[Nombre de de participants]]</f>
        <v>0</v>
      </c>
      <c r="I606" s="368">
        <f>[2]!tblÉvénements[[#This Row],[Type]]</f>
        <v>0</v>
      </c>
      <c r="J606" s="368">
        <f>[2]!tblÉvénements[[#This Row],[Présence ]]</f>
        <v>0</v>
      </c>
      <c r="K606" s="369">
        <f>[2]!tblÉvénements[[#This Row],[Date de début]]</f>
        <v>44382</v>
      </c>
      <c r="L606" s="369" t="str">
        <f>IF(ISBLANK(Tableau3[[#This Row],[Date début ]]),"",UPPER(TEXT(Tableau3[[#This Row],[Date début ]],"mmm")))</f>
        <v>JUIL</v>
      </c>
      <c r="M606" s="369" t="str">
        <f>IF(ISBLANK(Tableau3[[#This Row],[Date début ]]),"",UPPER(TEXT(Tableau3[[#This Row],[Date début ]],"AAAA")))</f>
        <v>2021</v>
      </c>
      <c r="N606" s="369">
        <f>[2]!tblÉvénements[[#This Row],[Date de fin]]</f>
        <v>44402</v>
      </c>
      <c r="O606" s="369" t="str">
        <f>IF(ISBLANK(Tableau3[[#This Row],[Date de fin]]),"",UPPER(TEXT(Tableau3[[#This Row],[Date de fin]],"mmm")))</f>
        <v>JUIL</v>
      </c>
      <c r="P606" s="369" t="str">
        <f>IF(ISBLANK(Tableau3[[#This Row],[Date de fin]]),"",UPPER(TEXT(Tableau3[[#This Row],[Date de fin]],"AAAA")))</f>
        <v>2021</v>
      </c>
      <c r="Q606" s="65">
        <f>[2]!tblÉvénements[[#This Row],[Nbr jours]]</f>
        <v>20</v>
      </c>
      <c r="S606" s="49" t="str">
        <f>[2]!tblÉvénements[[#This Row],[Secteur]]</f>
        <v>Spectacle</v>
      </c>
      <c r="T606" s="49" t="str">
        <f>[2]!tblÉvénements[[#This Row],[Commentaires]]</f>
        <v>Visibilité, stand et prises de parole</v>
      </c>
    </row>
    <row r="607" spans="2:20" ht="14.5" x14ac:dyDescent="0.3">
      <c r="B607" s="42">
        <f>'2. Termes '!H749</f>
        <v>0</v>
      </c>
      <c r="C607" s="382">
        <f>[2]!tblÉvénements[[#This Row],[Service]]</f>
        <v>0</v>
      </c>
      <c r="D607" s="368" t="str">
        <f>[2]!tblÉvénements[[#This Row],[Nom événement]]</f>
        <v>Festival d'Aix-en-Provence</v>
      </c>
      <c r="E607" s="368">
        <f>[2]!tblÉvénements[[#This Row],[Nom association/Sigle]]</f>
        <v>0</v>
      </c>
      <c r="F607" s="368" t="str">
        <f>[2]!tblÉvénements[[#This Row],[Ville]]</f>
        <v>Aix-en-Provence</v>
      </c>
      <c r="G607" s="368">
        <f>[2]!tblÉvénements[[#This Row],[Lieu]]</f>
        <v>0</v>
      </c>
      <c r="H607" s="368">
        <f>[2]!tblÉvénements[[#This Row],[Nombre de de participants]]</f>
        <v>0</v>
      </c>
      <c r="I607" s="368">
        <f>[2]!tblÉvénements[[#This Row],[Type]]</f>
        <v>0</v>
      </c>
      <c r="J607" s="368">
        <f>[2]!tblÉvénements[[#This Row],[Présence ]]</f>
        <v>0</v>
      </c>
      <c r="K607" s="369">
        <f>[2]!tblÉvénements[[#This Row],[Date de début]]</f>
        <v>44378</v>
      </c>
      <c r="L607" s="369" t="str">
        <f>IF(ISBLANK(Tableau3[[#This Row],[Date début ]]),"",UPPER(TEXT(Tableau3[[#This Row],[Date début ]],"mmm")))</f>
        <v>JUIL</v>
      </c>
      <c r="M607" s="369" t="str">
        <f>IF(ISBLANK(Tableau3[[#This Row],[Date début ]]),"",UPPER(TEXT(Tableau3[[#This Row],[Date début ]],"AAAA")))</f>
        <v>2021</v>
      </c>
      <c r="N607" s="369">
        <f>[2]!tblÉvénements[[#This Row],[Date de fin]]</f>
        <v>44402</v>
      </c>
      <c r="O607" s="369" t="str">
        <f>IF(ISBLANK(Tableau3[[#This Row],[Date de fin]]),"",UPPER(TEXT(Tableau3[[#This Row],[Date de fin]],"mmm")))</f>
        <v>JUIL</v>
      </c>
      <c r="P607" s="369" t="str">
        <f>IF(ISBLANK(Tableau3[[#This Row],[Date de fin]]),"",UPPER(TEXT(Tableau3[[#This Row],[Date de fin]],"AAAA")))</f>
        <v>2021</v>
      </c>
      <c r="Q607" s="65">
        <f>[2]!tblÉvénements[[#This Row],[Nbr jours]]</f>
        <v>24</v>
      </c>
      <c r="S607" s="49" t="str">
        <f>[2]!tblÉvénements[[#This Row],[Secteur]]</f>
        <v>Musique</v>
      </c>
      <c r="T607" s="49" t="str">
        <f>[2]!tblÉvénements[[#This Row],[Commentaires]]</f>
        <v>Visibilié et invitations</v>
      </c>
    </row>
    <row r="608" spans="2:20" ht="14.5" x14ac:dyDescent="0.3">
      <c r="B608" s="42">
        <f>'2. Termes '!H750</f>
        <v>0</v>
      </c>
      <c r="C608" s="382">
        <f>[2]!tblÉvénements[[#This Row],[Service]]</f>
        <v>0</v>
      </c>
      <c r="D608" s="368" t="str">
        <f>[2]!tblÉvénements[[#This Row],[Nom événement]]</f>
        <v>Festival les Sorties de Bain</v>
      </c>
      <c r="E608" s="368">
        <f>[2]!tblÉvénements[[#This Row],[Nom association/Sigle]]</f>
        <v>0</v>
      </c>
      <c r="F608" s="368" t="str">
        <f>[2]!tblÉvénements[[#This Row],[Ville]]</f>
        <v>Granville</v>
      </c>
      <c r="G608" s="368">
        <f>[2]!tblÉvénements[[#This Row],[Lieu]]</f>
        <v>0</v>
      </c>
      <c r="H608" s="368">
        <f>[2]!tblÉvénements[[#This Row],[Nombre de de participants]]</f>
        <v>0</v>
      </c>
      <c r="I608" s="368">
        <f>[2]!tblÉvénements[[#This Row],[Type]]</f>
        <v>0</v>
      </c>
      <c r="J608" s="368">
        <f>[2]!tblÉvénements[[#This Row],[Présence ]]</f>
        <v>0</v>
      </c>
      <c r="K608" s="369">
        <f>[2]!tblÉvénements[[#This Row],[Date de début]]</f>
        <v>44378</v>
      </c>
      <c r="L608" s="369" t="str">
        <f>IF(ISBLANK(Tableau3[[#This Row],[Date début ]]),"",UPPER(TEXT(Tableau3[[#This Row],[Date début ]],"mmm")))</f>
        <v>JUIL</v>
      </c>
      <c r="M608" s="369" t="str">
        <f>IF(ISBLANK(Tableau3[[#This Row],[Date début ]]),"",UPPER(TEXT(Tableau3[[#This Row],[Date début ]],"AAAA")))</f>
        <v>2021</v>
      </c>
      <c r="N608" s="369">
        <f>[2]!tblÉvénements[[#This Row],[Date de fin]]</f>
        <v>44381</v>
      </c>
      <c r="O608" s="369" t="str">
        <f>IF(ISBLANK(Tableau3[[#This Row],[Date de fin]]),"",UPPER(TEXT(Tableau3[[#This Row],[Date de fin]],"mmm")))</f>
        <v>JUIL</v>
      </c>
      <c r="P608" s="369" t="str">
        <f>IF(ISBLANK(Tableau3[[#This Row],[Date de fin]]),"",UPPER(TEXT(Tableau3[[#This Row],[Date de fin]],"AAAA")))</f>
        <v>2021</v>
      </c>
      <c r="Q608" s="65">
        <f>[2]!tblÉvénements[[#This Row],[Nbr jours]]</f>
        <v>3</v>
      </c>
      <c r="S608" s="49" t="str">
        <f>[2]!tblÉvénements[[#This Row],[Secteur]]</f>
        <v>Spectacle</v>
      </c>
      <c r="T608" s="49" t="str">
        <f>[2]!tblÉvénements[[#This Row],[Commentaires]]</f>
        <v>Visibilité et stand</v>
      </c>
    </row>
    <row r="609" spans="2:20" ht="14.5" x14ac:dyDescent="0.3">
      <c r="B609" s="42">
        <f>'2. Termes '!H751</f>
        <v>0</v>
      </c>
      <c r="C609" s="382">
        <f>[2]!tblÉvénements[[#This Row],[Service]]</f>
        <v>0</v>
      </c>
      <c r="D609" s="368" t="str">
        <f>[2]!tblÉvénements[[#This Row],[Nom événement]]</f>
        <v xml:space="preserve">Remise Prix Daniel Sabatier </v>
      </c>
      <c r="E609" s="368">
        <f>[2]!tblÉvénements[[#This Row],[Nom association/Sigle]]</f>
        <v>0</v>
      </c>
      <c r="F609" s="368" t="str">
        <f>[2]!tblÉvénements[[#This Row],[Ville]]</f>
        <v>Pavillon Gabriel</v>
      </c>
      <c r="G609" s="368">
        <f>[2]!tblÉvénements[[#This Row],[Lieu]]</f>
        <v>0</v>
      </c>
      <c r="H609" s="368">
        <f>[2]!tblÉvénements[[#This Row],[Nombre de de participants]]</f>
        <v>0</v>
      </c>
      <c r="I609" s="368">
        <f>[2]!tblÉvénements[[#This Row],[Type]]</f>
        <v>0</v>
      </c>
      <c r="J609" s="368">
        <f>[2]!tblÉvénements[[#This Row],[Présence ]]</f>
        <v>0</v>
      </c>
      <c r="K609" s="369">
        <f>[2]!tblÉvénements[[#This Row],[Date de début]]</f>
        <v>44378</v>
      </c>
      <c r="L609" s="369" t="str">
        <f>IF(ISBLANK(Tableau3[[#This Row],[Date début ]]),"",UPPER(TEXT(Tableau3[[#This Row],[Date début ]],"mmm")))</f>
        <v>JUIL</v>
      </c>
      <c r="M609" s="369" t="str">
        <f>IF(ISBLANK(Tableau3[[#This Row],[Date début ]]),"",UPPER(TEXT(Tableau3[[#This Row],[Date début ]],"AAAA")))</f>
        <v>2021</v>
      </c>
      <c r="N609" s="369">
        <f>[2]!tblÉvénements[[#This Row],[Date de fin]]</f>
        <v>44379</v>
      </c>
      <c r="O609" s="369" t="str">
        <f>IF(ISBLANK(Tableau3[[#This Row],[Date de fin]]),"",UPPER(TEXT(Tableau3[[#This Row],[Date de fin]],"mmm")))</f>
        <v>JUIL</v>
      </c>
      <c r="P609" s="369" t="str">
        <f>IF(ISBLANK(Tableau3[[#This Row],[Date de fin]]),"",UPPER(TEXT(Tableau3[[#This Row],[Date de fin]],"AAAA")))</f>
        <v>2021</v>
      </c>
      <c r="Q609" s="65">
        <f>[2]!tblÉvénements[[#This Row],[Nbr jours]]</f>
        <v>1</v>
      </c>
      <c r="S609" s="49" t="str">
        <f>[2]!tblÉvénements[[#This Row],[Secteur]]</f>
        <v>Audiovisuel</v>
      </c>
      <c r="T609" s="49" t="str">
        <f>[2]!tblÉvénements[[#This Row],[Commentaires]]</f>
        <v>Visibilité</v>
      </c>
    </row>
    <row r="610" spans="2:20" ht="14.5" x14ac:dyDescent="0.3">
      <c r="B610" s="42">
        <f>'2. Termes '!H752</f>
        <v>0</v>
      </c>
      <c r="C610" s="382">
        <f>[2]!tblÉvénements[[#This Row],[Service]]</f>
        <v>0</v>
      </c>
      <c r="D610" s="368" t="str">
        <f>[2]!tblÉvénements[[#This Row],[Nom événement]]</f>
        <v>Festival d'Aix-en-Provence</v>
      </c>
      <c r="E610" s="368">
        <f>[2]!tblÉvénements[[#This Row],[Nom association/Sigle]]</f>
        <v>0</v>
      </c>
      <c r="F610" s="368" t="str">
        <f>[2]!tblÉvénements[[#This Row],[Ville]]</f>
        <v>Aix-en-Provence</v>
      </c>
      <c r="G610" s="368">
        <f>[2]!tblÉvénements[[#This Row],[Lieu]]</f>
        <v>0</v>
      </c>
      <c r="H610" s="368">
        <f>[2]!tblÉvénements[[#This Row],[Nombre de de participants]]</f>
        <v>0</v>
      </c>
      <c r="I610" s="368">
        <f>[2]!tblÉvénements[[#This Row],[Type]]</f>
        <v>0</v>
      </c>
      <c r="J610" s="368">
        <f>[2]!tblÉvénements[[#This Row],[Présence ]]</f>
        <v>0</v>
      </c>
      <c r="K610" s="369">
        <f>[2]!tblÉvénements[[#This Row],[Date de début]]</f>
        <v>44377</v>
      </c>
      <c r="L610" s="369" t="str">
        <f>IF(ISBLANK(Tableau3[[#This Row],[Date début ]]),"",UPPER(TEXT(Tableau3[[#This Row],[Date début ]],"mmm")))</f>
        <v>JUIN</v>
      </c>
      <c r="M610" s="369" t="str">
        <f>IF(ISBLANK(Tableau3[[#This Row],[Date début ]]),"",UPPER(TEXT(Tableau3[[#This Row],[Date début ]],"AAAA")))</f>
        <v>2021</v>
      </c>
      <c r="N610" s="369">
        <f>[2]!tblÉvénements[[#This Row],[Date de fin]]</f>
        <v>44378</v>
      </c>
      <c r="O610" s="369" t="str">
        <f>IF(ISBLANK(Tableau3[[#This Row],[Date de fin]]),"",UPPER(TEXT(Tableau3[[#This Row],[Date de fin]],"mmm")))</f>
        <v>JUIL</v>
      </c>
      <c r="P610" s="369" t="str">
        <f>IF(ISBLANK(Tableau3[[#This Row],[Date de fin]]),"",UPPER(TEXT(Tableau3[[#This Row],[Date de fin]],"AAAA")))</f>
        <v>2021</v>
      </c>
      <c r="Q610" s="65">
        <f>[2]!tblÉvénements[[#This Row],[Nbr jours]]</f>
        <v>1</v>
      </c>
      <c r="S610" s="49" t="str">
        <f>[2]!tblÉvénements[[#This Row],[Secteur]]</f>
        <v>Musique</v>
      </c>
      <c r="T610" s="49" t="str">
        <f>[2]!tblÉvénements[[#This Row],[Commentaires]]</f>
        <v>Visibilié et invitations</v>
      </c>
    </row>
    <row r="611" spans="2:20" ht="29" x14ac:dyDescent="0.3">
      <c r="B611" s="42">
        <f>'2. Termes '!H753</f>
        <v>0</v>
      </c>
      <c r="C611" s="382">
        <f>[2]!tblÉvénements[[#This Row],[Service]]</f>
        <v>0</v>
      </c>
      <c r="D611" s="368" t="str">
        <f>[2]!tblÉvénements[[#This Row],[Nom événement]]</f>
        <v>Assises de l'égalité Femmes-Hommes dans la musique</v>
      </c>
      <c r="E611" s="368">
        <f>[2]!tblÉvénements[[#This Row],[Nom association/Sigle]]</f>
        <v>0</v>
      </c>
      <c r="F611" s="368" t="str">
        <f>[2]!tblÉvénements[[#This Row],[Ville]]</f>
        <v>Paris</v>
      </c>
      <c r="G611" s="368" t="str">
        <f>[2]!tblÉvénements[[#This Row],[Lieu]]</f>
        <v>Cabaret Sauvage (parc de la Villette)</v>
      </c>
      <c r="H611" s="368">
        <f>[2]!tblÉvénements[[#This Row],[Nombre de de participants]]</f>
        <v>0</v>
      </c>
      <c r="I611" s="368">
        <f>[2]!tblÉvénements[[#This Row],[Type]]</f>
        <v>0</v>
      </c>
      <c r="J611" s="368">
        <f>[2]!tblÉvénements[[#This Row],[Présence ]]</f>
        <v>0</v>
      </c>
      <c r="K611" s="369">
        <f>[2]!tblÉvénements[[#This Row],[Date de début]]</f>
        <v>44376</v>
      </c>
      <c r="L611" s="369" t="str">
        <f>IF(ISBLANK(Tableau3[[#This Row],[Date début ]]),"",UPPER(TEXT(Tableau3[[#This Row],[Date début ]],"mmm")))</f>
        <v>JUIN</v>
      </c>
      <c r="M611" s="369" t="str">
        <f>IF(ISBLANK(Tableau3[[#This Row],[Date début ]]),"",UPPER(TEXT(Tableau3[[#This Row],[Date début ]],"AAAA")))</f>
        <v>2021</v>
      </c>
      <c r="N611" s="369">
        <f>[2]!tblÉvénements[[#This Row],[Date de fin]]</f>
        <v>44376</v>
      </c>
      <c r="O611" s="369" t="str">
        <f>IF(ISBLANK(Tableau3[[#This Row],[Date de fin]]),"",UPPER(TEXT(Tableau3[[#This Row],[Date de fin]],"mmm")))</f>
        <v>JUIN</v>
      </c>
      <c r="P611" s="369" t="str">
        <f>IF(ISBLANK(Tableau3[[#This Row],[Date de fin]]),"",UPPER(TEXT(Tableau3[[#This Row],[Date de fin]],"AAAA")))</f>
        <v>2021</v>
      </c>
      <c r="Q611" s="65">
        <f>[2]!tblÉvénements[[#This Row],[Nbr jours]]</f>
        <v>0</v>
      </c>
      <c r="S611" s="49" t="str">
        <f>[2]!tblÉvénements[[#This Row],[Secteur]]</f>
        <v>Musique</v>
      </c>
      <c r="T611" s="49">
        <f>[2]!tblÉvénements[[#This Row],[Commentaires]]</f>
        <v>0</v>
      </c>
    </row>
    <row r="612" spans="2:20" ht="14.5" x14ac:dyDescent="0.3">
      <c r="B612" s="42">
        <f>'2. Termes '!H754</f>
        <v>0</v>
      </c>
      <c r="C612" s="382" t="str">
        <f>[2]!tblÉvénements[[#This Row],[Service]]</f>
        <v>Branches</v>
      </c>
      <c r="D612" s="368" t="str">
        <f>[2]!tblÉvénements[[#This Row],[Nom événement]]</f>
        <v>48 heures de la pige</v>
      </c>
      <c r="E612" s="368">
        <f>[2]!tblÉvénements[[#This Row],[Nom association/Sigle]]</f>
        <v>0</v>
      </c>
      <c r="F612" s="368" t="str">
        <f>[2]!tblÉvénements[[#This Row],[Ville]]</f>
        <v>Paris</v>
      </c>
      <c r="G612" s="368">
        <f>[2]!tblÉvénements[[#This Row],[Lieu]]</f>
        <v>0</v>
      </c>
      <c r="H612" s="368">
        <f>[2]!tblÉvénements[[#This Row],[Nombre de de participants]]</f>
        <v>0</v>
      </c>
      <c r="I612" s="368">
        <f>[2]!tblÉvénements[[#This Row],[Type]]</f>
        <v>0</v>
      </c>
      <c r="J612" s="368" t="str">
        <f>[2]!tblÉvénements[[#This Row],[Présence ]]</f>
        <v>Marianne Chollet</v>
      </c>
      <c r="K612" s="369">
        <f>[2]!tblÉvénements[[#This Row],[Date de début]]</f>
        <v>44371</v>
      </c>
      <c r="L612" s="369" t="str">
        <f>IF(ISBLANK(Tableau3[[#This Row],[Date début ]]),"",UPPER(TEXT(Tableau3[[#This Row],[Date début ]],"mmm")))</f>
        <v>JUIN</v>
      </c>
      <c r="M612" s="369" t="str">
        <f>IF(ISBLANK(Tableau3[[#This Row],[Date début ]]),"",UPPER(TEXT(Tableau3[[#This Row],[Date début ]],"AAAA")))</f>
        <v>2021</v>
      </c>
      <c r="N612" s="369">
        <f>[2]!tblÉvénements[[#This Row],[Date de fin]]</f>
        <v>44372</v>
      </c>
      <c r="O612" s="369" t="str">
        <f>IF(ISBLANK(Tableau3[[#This Row],[Date de fin]]),"",UPPER(TEXT(Tableau3[[#This Row],[Date de fin]],"mmm")))</f>
        <v>JUIN</v>
      </c>
      <c r="P612" s="369" t="str">
        <f>IF(ISBLANK(Tableau3[[#This Row],[Date de fin]]),"",UPPER(TEXT(Tableau3[[#This Row],[Date de fin]],"AAAA")))</f>
        <v>2021</v>
      </c>
      <c r="Q612" s="65">
        <f>[2]!tblÉvénements[[#This Row],[Nbr jours]]</f>
        <v>1</v>
      </c>
      <c r="S612" s="49" t="str">
        <f>[2]!tblÉvénements[[#This Row],[Secteur]]</f>
        <v>Presse</v>
      </c>
      <c r="T612" s="49" t="str">
        <f>[2]!tblÉvénements[[#This Row],[Commentaires]]</f>
        <v>Visibilité, stand et prises de parole</v>
      </c>
    </row>
    <row r="613" spans="2:20" ht="14.5" x14ac:dyDescent="0.3">
      <c r="B613" s="42">
        <f>'2. Termes '!H755</f>
        <v>0</v>
      </c>
      <c r="C613" s="382">
        <f>[2]!tblÉvénements[[#This Row],[Service]]</f>
        <v>0</v>
      </c>
      <c r="D613" s="368" t="str">
        <f>[2]!tblÉvénements[[#This Row],[Nom événement]]</f>
        <v>Sœurs Jumelles</v>
      </c>
      <c r="E613" s="368">
        <f>[2]!tblÉvénements[[#This Row],[Nom association/Sigle]]</f>
        <v>0</v>
      </c>
      <c r="F613" s="368" t="str">
        <f>[2]!tblÉvénements[[#This Row],[Ville]]</f>
        <v>Rochefort</v>
      </c>
      <c r="G613" s="368">
        <f>[2]!tblÉvénements[[#This Row],[Lieu]]</f>
        <v>0</v>
      </c>
      <c r="H613" s="368">
        <f>[2]!tblÉvénements[[#This Row],[Nombre de de participants]]</f>
        <v>0</v>
      </c>
      <c r="I613" s="368">
        <f>[2]!tblÉvénements[[#This Row],[Type]]</f>
        <v>0</v>
      </c>
      <c r="J613" s="368">
        <f>[2]!tblÉvénements[[#This Row],[Présence ]]</f>
        <v>0</v>
      </c>
      <c r="K613" s="369">
        <f>[2]!tblÉvénements[[#This Row],[Date de début]]</f>
        <v>44370</v>
      </c>
      <c r="L613" s="369" t="str">
        <f>IF(ISBLANK(Tableau3[[#This Row],[Date début ]]),"",UPPER(TEXT(Tableau3[[#This Row],[Date début ]],"mmm")))</f>
        <v>JUIN</v>
      </c>
      <c r="M613" s="369" t="str">
        <f>IF(ISBLANK(Tableau3[[#This Row],[Date début ]]),"",UPPER(TEXT(Tableau3[[#This Row],[Date début ]],"AAAA")))</f>
        <v>2021</v>
      </c>
      <c r="N613" s="369">
        <f>[2]!tblÉvénements[[#This Row],[Date de fin]]</f>
        <v>44373</v>
      </c>
      <c r="O613" s="369" t="str">
        <f>IF(ISBLANK(Tableau3[[#This Row],[Date de fin]]),"",UPPER(TEXT(Tableau3[[#This Row],[Date de fin]],"mmm")))</f>
        <v>JUIN</v>
      </c>
      <c r="P613" s="369" t="str">
        <f>IF(ISBLANK(Tableau3[[#This Row],[Date de fin]]),"",UPPER(TEXT(Tableau3[[#This Row],[Date de fin]],"AAAA")))</f>
        <v>2021</v>
      </c>
      <c r="Q613" s="65">
        <f>[2]!tblÉvénements[[#This Row],[Nbr jours]]</f>
        <v>3</v>
      </c>
      <c r="S613" s="49">
        <f>[2]!tblÉvénements[[#This Row],[Secteur]]</f>
        <v>0</v>
      </c>
      <c r="T613" s="49">
        <f>[2]!tblÉvénements[[#This Row],[Commentaires]]</f>
        <v>0</v>
      </c>
    </row>
    <row r="614" spans="2:20" ht="29" x14ac:dyDescent="0.3">
      <c r="B614" s="42">
        <f>'2. Termes '!H756</f>
        <v>0</v>
      </c>
      <c r="C614" s="382" t="str">
        <f>[2]!tblÉvénements[[#This Row],[Service]]</f>
        <v>Communication</v>
      </c>
      <c r="D614" s="368" t="str">
        <f>[2]!tblÉvénements[[#This Row],[Nom événement]]</f>
        <v>Festival du cinéma et musique de film de La Baule</v>
      </c>
      <c r="E614" s="368">
        <f>[2]!tblÉvénements[[#This Row],[Nom association/Sigle]]</f>
        <v>0</v>
      </c>
      <c r="F614" s="368" t="str">
        <f>[2]!tblÉvénements[[#This Row],[Ville]]</f>
        <v>La Baule</v>
      </c>
      <c r="G614" s="368">
        <f>[2]!tblÉvénements[[#This Row],[Lieu]]</f>
        <v>0</v>
      </c>
      <c r="H614" s="368">
        <f>[2]!tblÉvénements[[#This Row],[Nombre de de participants]]</f>
        <v>0</v>
      </c>
      <c r="I614" s="368">
        <f>[2]!tblÉvénements[[#This Row],[Type]]</f>
        <v>0</v>
      </c>
      <c r="J614" s="368" t="str">
        <f>[2]!tblÉvénements[[#This Row],[Présence ]]</f>
        <v>Direction Communication</v>
      </c>
      <c r="K614" s="369">
        <f>[2]!tblÉvénements[[#This Row],[Date de début]]</f>
        <v>44369</v>
      </c>
      <c r="L614" s="369" t="str">
        <f>IF(ISBLANK(Tableau3[[#This Row],[Date début ]]),"",UPPER(TEXT(Tableau3[[#This Row],[Date début ]],"mmm")))</f>
        <v>JUIN</v>
      </c>
      <c r="M614" s="369" t="str">
        <f>IF(ISBLANK(Tableau3[[#This Row],[Date début ]]),"",UPPER(TEXT(Tableau3[[#This Row],[Date début ]],"AAAA")))</f>
        <v>2021</v>
      </c>
      <c r="N614" s="369">
        <f>[2]!tblÉvénements[[#This Row],[Date de fin]]</f>
        <v>44374</v>
      </c>
      <c r="O614" s="369" t="str">
        <f>IF(ISBLANK(Tableau3[[#This Row],[Date de fin]]),"",UPPER(TEXT(Tableau3[[#This Row],[Date de fin]],"mmm")))</f>
        <v>JUIN</v>
      </c>
      <c r="P614" s="369" t="str">
        <f>IF(ISBLANK(Tableau3[[#This Row],[Date de fin]]),"",UPPER(TEXT(Tableau3[[#This Row],[Date de fin]],"AAAA")))</f>
        <v>2021</v>
      </c>
      <c r="Q614" s="65">
        <f>[2]!tblÉvénements[[#This Row],[Nbr jours]]</f>
        <v>5</v>
      </c>
      <c r="S614" s="49" t="str">
        <f>[2]!tblÉvénements[[#This Row],[Secteur]]</f>
        <v>Audiovisuel</v>
      </c>
      <c r="T614" s="49" t="str">
        <f>[2]!tblÉvénements[[#This Row],[Commentaires]]</f>
        <v>Visibilité</v>
      </c>
    </row>
    <row r="615" spans="2:20" ht="14.5" x14ac:dyDescent="0.3">
      <c r="B615" s="42">
        <f>'2. Termes '!H757</f>
        <v>0</v>
      </c>
      <c r="C615" s="382">
        <f>[2]!tblÉvénements[[#This Row],[Service]]</f>
        <v>0</v>
      </c>
      <c r="D615" s="368" t="str">
        <f>[2]!tblÉvénements[[#This Row],[Nom événement]]</f>
        <v>MIFA (marché international du film d'animation) - FICAM</v>
      </c>
      <c r="E615" s="368">
        <f>[2]!tblÉvénements[[#This Row],[Nom association/Sigle]]</f>
        <v>0</v>
      </c>
      <c r="F615" s="368" t="str">
        <f>[2]!tblÉvénements[[#This Row],[Ville]]</f>
        <v>Annecy</v>
      </c>
      <c r="G615" s="368">
        <f>[2]!tblÉvénements[[#This Row],[Lieu]]</f>
        <v>0</v>
      </c>
      <c r="H615" s="368">
        <f>[2]!tblÉvénements[[#This Row],[Nombre de de participants]]</f>
        <v>0</v>
      </c>
      <c r="I615" s="368">
        <f>[2]!tblÉvénements[[#This Row],[Type]]</f>
        <v>0</v>
      </c>
      <c r="J615" s="368">
        <f>[2]!tblÉvénements[[#This Row],[Présence ]]</f>
        <v>0</v>
      </c>
      <c r="K615" s="369">
        <f>[2]!tblÉvénements[[#This Row],[Date de début]]</f>
        <v>44362</v>
      </c>
      <c r="L615" s="369" t="str">
        <f>IF(ISBLANK(Tableau3[[#This Row],[Date début ]]),"",UPPER(TEXT(Tableau3[[#This Row],[Date début ]],"mmm")))</f>
        <v>JUIN</v>
      </c>
      <c r="M615" s="369" t="str">
        <f>IF(ISBLANK(Tableau3[[#This Row],[Date début ]]),"",UPPER(TEXT(Tableau3[[#This Row],[Date début ]],"AAAA")))</f>
        <v>2021</v>
      </c>
      <c r="N615" s="369">
        <f>[2]!tblÉvénements[[#This Row],[Date de fin]]</f>
        <v>44365</v>
      </c>
      <c r="O615" s="369" t="str">
        <f>IF(ISBLANK(Tableau3[[#This Row],[Date de fin]]),"",UPPER(TEXT(Tableau3[[#This Row],[Date de fin]],"mmm")))</f>
        <v>JUIN</v>
      </c>
      <c r="P615" s="369" t="str">
        <f>IF(ISBLANK(Tableau3[[#This Row],[Date de fin]]),"",UPPER(TEXT(Tableau3[[#This Row],[Date de fin]],"AAAA")))</f>
        <v>2021</v>
      </c>
      <c r="Q615" s="65">
        <f>[2]!tblÉvénements[[#This Row],[Nbr jours]]</f>
        <v>3</v>
      </c>
      <c r="S615" s="49" t="str">
        <f>[2]!tblÉvénements[[#This Row],[Secteur]]</f>
        <v>Syndicat</v>
      </c>
      <c r="T615" s="49">
        <f>[2]!tblÉvénements[[#This Row],[Commentaires]]</f>
        <v>0</v>
      </c>
    </row>
    <row r="616" spans="2:20" ht="29" x14ac:dyDescent="0.3">
      <c r="B616" s="42">
        <f>'2. Termes '!H758</f>
        <v>0</v>
      </c>
      <c r="C616" s="382" t="str">
        <f>[2]!tblÉvénements[[#This Row],[Service]]</f>
        <v>Communication</v>
      </c>
      <c r="D616" s="368" t="str">
        <f>[2]!tblÉvénements[[#This Row],[Nom événement]]</f>
        <v>Festival Plurielles</v>
      </c>
      <c r="E616" s="368">
        <f>[2]!tblÉvénements[[#This Row],[Nom association/Sigle]]</f>
        <v>0</v>
      </c>
      <c r="F616" s="368" t="str">
        <f>[2]!tblÉvénements[[#This Row],[Ville]]</f>
        <v>Compiègne</v>
      </c>
      <c r="G616" s="368">
        <f>[2]!tblÉvénements[[#This Row],[Lieu]]</f>
        <v>0</v>
      </c>
      <c r="H616" s="368">
        <f>[2]!tblÉvénements[[#This Row],[Nombre de de participants]]</f>
        <v>0</v>
      </c>
      <c r="I616" s="368">
        <f>[2]!tblÉvénements[[#This Row],[Type]]</f>
        <v>0</v>
      </c>
      <c r="J616" s="368" t="str">
        <f>[2]!tblÉvénements[[#This Row],[Présence ]]</f>
        <v>Direction Communication</v>
      </c>
      <c r="K616" s="369">
        <f>[2]!tblÉvénements[[#This Row],[Date de début]]</f>
        <v>44360</v>
      </c>
      <c r="L616" s="369" t="str">
        <f>IF(ISBLANK(Tableau3[[#This Row],[Date début ]]),"",UPPER(TEXT(Tableau3[[#This Row],[Date début ]],"mmm")))</f>
        <v>JUIN</v>
      </c>
      <c r="M616" s="369" t="str">
        <f>IF(ISBLANK(Tableau3[[#This Row],[Date début ]]),"",UPPER(TEXT(Tableau3[[#This Row],[Date début ]],"AAAA")))</f>
        <v>2021</v>
      </c>
      <c r="N616" s="369">
        <f>[2]!tblÉvénements[[#This Row],[Date de fin]]</f>
        <v>44366</v>
      </c>
      <c r="O616" s="369" t="str">
        <f>IF(ISBLANK(Tableau3[[#This Row],[Date de fin]]),"",UPPER(TEXT(Tableau3[[#This Row],[Date de fin]],"mmm")))</f>
        <v>JUIN</v>
      </c>
      <c r="P616" s="369" t="str">
        <f>IF(ISBLANK(Tableau3[[#This Row],[Date de fin]]),"",UPPER(TEXT(Tableau3[[#This Row],[Date de fin]],"AAAA")))</f>
        <v>2021</v>
      </c>
      <c r="Q616" s="65">
        <f>[2]!tblÉvénements[[#This Row],[Nbr jours]]</f>
        <v>6</v>
      </c>
      <c r="S616" s="49" t="str">
        <f>[2]!tblÉvénements[[#This Row],[Secteur]]</f>
        <v>Audiovisuel</v>
      </c>
      <c r="T616" s="49">
        <f>[2]!tblÉvénements[[#This Row],[Commentaires]]</f>
        <v>0</v>
      </c>
    </row>
    <row r="617" spans="2:20" ht="29" x14ac:dyDescent="0.3">
      <c r="B617" s="42">
        <f>'2. Termes '!H759</f>
        <v>0</v>
      </c>
      <c r="C617" s="382" t="str">
        <f>[2]!tblÉvénements[[#This Row],[Service]]</f>
        <v>Communication</v>
      </c>
      <c r="D617" s="368" t="str">
        <f>[2]!tblÉvénements[[#This Row],[Nom événement]]</f>
        <v>FIPADOC</v>
      </c>
      <c r="E617" s="368">
        <f>[2]!tblÉvénements[[#This Row],[Nom association/Sigle]]</f>
        <v>0</v>
      </c>
      <c r="F617" s="368" t="str">
        <f>[2]!tblÉvénements[[#This Row],[Ville]]</f>
        <v>Biarritz</v>
      </c>
      <c r="G617" s="368" t="str">
        <f>[2]!tblÉvénements[[#This Row],[Lieu]]</f>
        <v>Espace Le Bellevue</v>
      </c>
      <c r="H617" s="368">
        <f>[2]!tblÉvénements[[#This Row],[Nombre de de participants]]</f>
        <v>0</v>
      </c>
      <c r="I617" s="368">
        <f>[2]!tblÉvénements[[#This Row],[Type]]</f>
        <v>0</v>
      </c>
      <c r="J617" s="368" t="str">
        <f>[2]!tblÉvénements[[#This Row],[Présence ]]</f>
        <v>Direction Communication</v>
      </c>
      <c r="K617" s="369">
        <f>[2]!tblÉvénements[[#This Row],[Date de début]]</f>
        <v>44359</v>
      </c>
      <c r="L617" s="369" t="str">
        <f>IF(ISBLANK(Tableau3[[#This Row],[Date début ]]),"",UPPER(TEXT(Tableau3[[#This Row],[Date début ]],"mmm")))</f>
        <v>JUIN</v>
      </c>
      <c r="M617" s="369" t="str">
        <f>IF(ISBLANK(Tableau3[[#This Row],[Date début ]]),"",UPPER(TEXT(Tableau3[[#This Row],[Date début ]],"AAAA")))</f>
        <v>2021</v>
      </c>
      <c r="N617" s="369">
        <f>[2]!tblÉvénements[[#This Row],[Date de fin]]</f>
        <v>44364</v>
      </c>
      <c r="O617" s="369" t="str">
        <f>IF(ISBLANK(Tableau3[[#This Row],[Date de fin]]),"",UPPER(TEXT(Tableau3[[#This Row],[Date de fin]],"mmm")))</f>
        <v>JUIN</v>
      </c>
      <c r="P617" s="369" t="str">
        <f>IF(ISBLANK(Tableau3[[#This Row],[Date de fin]]),"",UPPER(TEXT(Tableau3[[#This Row],[Date de fin]],"AAAA")))</f>
        <v>2021</v>
      </c>
      <c r="Q617" s="65">
        <f>[2]!tblÉvénements[[#This Row],[Nbr jours]]</f>
        <v>5</v>
      </c>
      <c r="S617" s="49" t="str">
        <f>[2]!tblÉvénements[[#This Row],[Secteur]]</f>
        <v>Audiovisuel</v>
      </c>
      <c r="T617" s="49" t="str">
        <f>[2]!tblÉvénements[[#This Row],[Commentaires]]</f>
        <v>Visibilité, stand et invitations</v>
      </c>
    </row>
    <row r="618" spans="2:20" ht="29" x14ac:dyDescent="0.3">
      <c r="B618" s="42">
        <f>'2. Termes '!H760</f>
        <v>0</v>
      </c>
      <c r="C618" s="382" t="str">
        <f>[2]!tblÉvénements[[#This Row],[Service]]</f>
        <v>Communication</v>
      </c>
      <c r="D618" s="368" t="str">
        <f>[2]!tblÉvénements[[#This Row],[Nom événement]]</f>
        <v>Festival Plurielles</v>
      </c>
      <c r="E618" s="368">
        <f>[2]!tblÉvénements[[#This Row],[Nom association/Sigle]]</f>
        <v>0</v>
      </c>
      <c r="F618" s="368" t="str">
        <f>[2]!tblÉvénements[[#This Row],[Ville]]</f>
        <v>Compiègne</v>
      </c>
      <c r="G618" s="368">
        <f>[2]!tblÉvénements[[#This Row],[Lieu]]</f>
        <v>0</v>
      </c>
      <c r="H618" s="368">
        <f>[2]!tblÉvénements[[#This Row],[Nombre de de participants]]</f>
        <v>0</v>
      </c>
      <c r="I618" s="368">
        <f>[2]!tblÉvénements[[#This Row],[Type]]</f>
        <v>0</v>
      </c>
      <c r="J618" s="368" t="str">
        <f>[2]!tblÉvénements[[#This Row],[Présence ]]</f>
        <v>Direction Communication</v>
      </c>
      <c r="K618" s="369">
        <f>[2]!tblÉvénements[[#This Row],[Date de début]]</f>
        <v>44358</v>
      </c>
      <c r="L618" s="369" t="str">
        <f>IF(ISBLANK(Tableau3[[#This Row],[Date début ]]),"",UPPER(TEXT(Tableau3[[#This Row],[Date début ]],"mmm")))</f>
        <v>JUIN</v>
      </c>
      <c r="M618" s="369" t="str">
        <f>IF(ISBLANK(Tableau3[[#This Row],[Date début ]]),"",UPPER(TEXT(Tableau3[[#This Row],[Date début ]],"AAAA")))</f>
        <v>2021</v>
      </c>
      <c r="N618" s="369">
        <f>[2]!tblÉvénements[[#This Row],[Date de fin]]</f>
        <v>44359</v>
      </c>
      <c r="O618" s="369" t="str">
        <f>IF(ISBLANK(Tableau3[[#This Row],[Date de fin]]),"",UPPER(TEXT(Tableau3[[#This Row],[Date de fin]],"mmm")))</f>
        <v>JUIN</v>
      </c>
      <c r="P618" s="369" t="str">
        <f>IF(ISBLANK(Tableau3[[#This Row],[Date de fin]]),"",UPPER(TEXT(Tableau3[[#This Row],[Date de fin]],"AAAA")))</f>
        <v>2021</v>
      </c>
      <c r="Q618" s="65">
        <f>[2]!tblÉvénements[[#This Row],[Nbr jours]]</f>
        <v>1</v>
      </c>
      <c r="S618" s="49" t="str">
        <f>[2]!tblÉvénements[[#This Row],[Secteur]]</f>
        <v>Audiovisuel</v>
      </c>
      <c r="T618" s="49">
        <f>[2]!tblÉvénements[[#This Row],[Commentaires]]</f>
        <v>0</v>
      </c>
    </row>
    <row r="619" spans="2:20" ht="29" x14ac:dyDescent="0.3">
      <c r="B619" s="42">
        <f>'2. Termes '!H761</f>
        <v>0</v>
      </c>
      <c r="C619" s="382">
        <f>[2]!tblÉvénements[[#This Row],[Service]]</f>
        <v>0</v>
      </c>
      <c r="D619" s="368" t="str">
        <f>[2]!tblÉvénements[[#This Row],[Nom événement]]</f>
        <v>Mediapro - Palmarès MédiaPro de l'information professionnelle</v>
      </c>
      <c r="E619" s="368">
        <f>[2]!tblÉvénements[[#This Row],[Nom association/Sigle]]</f>
        <v>0</v>
      </c>
      <c r="F619" s="368" t="str">
        <f>[2]!tblÉvénements[[#This Row],[Ville]]</f>
        <v>Paris</v>
      </c>
      <c r="G619" s="368">
        <f>[2]!tblÉvénements[[#This Row],[Lieu]]</f>
        <v>0</v>
      </c>
      <c r="H619" s="368">
        <f>[2]!tblÉvénements[[#This Row],[Nombre de de participants]]</f>
        <v>0</v>
      </c>
      <c r="I619" s="368">
        <f>[2]!tblÉvénements[[#This Row],[Type]]</f>
        <v>0</v>
      </c>
      <c r="J619" s="368">
        <f>[2]!tblÉvénements[[#This Row],[Présence ]]</f>
        <v>0</v>
      </c>
      <c r="K619" s="369">
        <f>[2]!tblÉvénements[[#This Row],[Date de début]]</f>
        <v>44349</v>
      </c>
      <c r="L619" s="369" t="str">
        <f>IF(ISBLANK(Tableau3[[#This Row],[Date début ]]),"",UPPER(TEXT(Tableau3[[#This Row],[Date début ]],"mmm")))</f>
        <v>JUIN</v>
      </c>
      <c r="M619" s="369" t="str">
        <f>IF(ISBLANK(Tableau3[[#This Row],[Date début ]]),"",UPPER(TEXT(Tableau3[[#This Row],[Date début ]],"AAAA")))</f>
        <v>2021</v>
      </c>
      <c r="N619" s="369">
        <f>[2]!tblÉvénements[[#This Row],[Date de fin]]</f>
        <v>44349</v>
      </c>
      <c r="O619" s="369" t="str">
        <f>IF(ISBLANK(Tableau3[[#This Row],[Date de fin]]),"",UPPER(TEXT(Tableau3[[#This Row],[Date de fin]],"mmm")))</f>
        <v>JUIN</v>
      </c>
      <c r="P619" s="369" t="str">
        <f>IF(ISBLANK(Tableau3[[#This Row],[Date de fin]]),"",UPPER(TEXT(Tableau3[[#This Row],[Date de fin]],"AAAA")))</f>
        <v>2021</v>
      </c>
      <c r="Q619" s="65">
        <f>[2]!tblÉvénements[[#This Row],[Nbr jours]]</f>
        <v>0</v>
      </c>
      <c r="S619" s="49">
        <f>[2]!tblÉvénements[[#This Row],[Secteur]]</f>
        <v>0</v>
      </c>
      <c r="T619" s="49">
        <f>[2]!tblÉvénements[[#This Row],[Commentaires]]</f>
        <v>0</v>
      </c>
    </row>
    <row r="620" spans="2:20" ht="14.5" x14ac:dyDescent="0.3">
      <c r="B620" s="42">
        <f>'2. Termes '!H762</f>
        <v>0</v>
      </c>
      <c r="C620" s="382">
        <f>[2]!tblÉvénements[[#This Row],[Service]]</f>
        <v>0</v>
      </c>
      <c r="D620" s="368" t="str">
        <f>[2]!tblÉvénements[[#This Row],[Nom événement]]</f>
        <v>Cinémathèque - Convention triennale</v>
      </c>
      <c r="E620" s="368">
        <f>[2]!tblÉvénements[[#This Row],[Nom association/Sigle]]</f>
        <v>0</v>
      </c>
      <c r="F620" s="368" t="str">
        <f>[2]!tblÉvénements[[#This Row],[Ville]]</f>
        <v>Paris</v>
      </c>
      <c r="G620" s="368">
        <f>[2]!tblÉvénements[[#This Row],[Lieu]]</f>
        <v>0</v>
      </c>
      <c r="H620" s="368">
        <f>[2]!tblÉvénements[[#This Row],[Nombre de de participants]]</f>
        <v>0</v>
      </c>
      <c r="I620" s="368">
        <f>[2]!tblÉvénements[[#This Row],[Type]]</f>
        <v>0</v>
      </c>
      <c r="J620" s="368">
        <f>[2]!tblÉvénements[[#This Row],[Présence ]]</f>
        <v>0</v>
      </c>
      <c r="K620" s="369">
        <f>[2]!tblÉvénements[[#This Row],[Date de début]]</f>
        <v>44348</v>
      </c>
      <c r="L620" s="369" t="str">
        <f>IF(ISBLANK(Tableau3[[#This Row],[Date début ]]),"",UPPER(TEXT(Tableau3[[#This Row],[Date début ]],"mmm")))</f>
        <v>JUIN</v>
      </c>
      <c r="M620" s="369" t="str">
        <f>IF(ISBLANK(Tableau3[[#This Row],[Date début ]]),"",UPPER(TEXT(Tableau3[[#This Row],[Date début ]],"AAAA")))</f>
        <v>2021</v>
      </c>
      <c r="N620" s="369">
        <f>[2]!tblÉvénements[[#This Row],[Date de fin]]</f>
        <v>44348</v>
      </c>
      <c r="O620" s="369" t="str">
        <f>IF(ISBLANK(Tableau3[[#This Row],[Date de fin]]),"",UPPER(TEXT(Tableau3[[#This Row],[Date de fin]],"mmm")))</f>
        <v>JUIN</v>
      </c>
      <c r="P620" s="369" t="str">
        <f>IF(ISBLANK(Tableau3[[#This Row],[Date de fin]]),"",UPPER(TEXT(Tableau3[[#This Row],[Date de fin]],"AAAA")))</f>
        <v>2021</v>
      </c>
      <c r="Q620" s="65">
        <f>[2]!tblÉvénements[[#This Row],[Nbr jours]]</f>
        <v>0</v>
      </c>
      <c r="S620" s="49">
        <f>[2]!tblÉvénements[[#This Row],[Secteur]]</f>
        <v>0</v>
      </c>
      <c r="T620" s="49">
        <f>[2]!tblÉvénements[[#This Row],[Commentaires]]</f>
        <v>0</v>
      </c>
    </row>
    <row r="621" spans="2:20" ht="14.5" x14ac:dyDescent="0.3">
      <c r="B621" s="42">
        <f>'2. Termes '!H763</f>
        <v>0</v>
      </c>
      <c r="C621" s="382">
        <f>[2]!tblÉvénements[[#This Row],[Service]]</f>
        <v>0</v>
      </c>
      <c r="D621" s="368" t="str">
        <f>[2]!tblÉvénements[[#This Row],[Nom événement]]</f>
        <v>FICAM - Assemblée générale</v>
      </c>
      <c r="E621" s="368">
        <f>[2]!tblÉvénements[[#This Row],[Nom association/Sigle]]</f>
        <v>0</v>
      </c>
      <c r="F621" s="368" t="str">
        <f>[2]!tblÉvénements[[#This Row],[Ville]]</f>
        <v>Paris</v>
      </c>
      <c r="G621" s="368">
        <f>[2]!tblÉvénements[[#This Row],[Lieu]]</f>
        <v>0</v>
      </c>
      <c r="H621" s="368">
        <f>[2]!tblÉvénements[[#This Row],[Nombre de de participants]]</f>
        <v>0</v>
      </c>
      <c r="I621" s="368">
        <f>[2]!tblÉvénements[[#This Row],[Type]]</f>
        <v>0</v>
      </c>
      <c r="J621" s="368">
        <f>[2]!tblÉvénements[[#This Row],[Présence ]]</f>
        <v>0</v>
      </c>
      <c r="K621" s="369">
        <f>[2]!tblÉvénements[[#This Row],[Date de début]]</f>
        <v>44348</v>
      </c>
      <c r="L621" s="369" t="str">
        <f>IF(ISBLANK(Tableau3[[#This Row],[Date début ]]),"",UPPER(TEXT(Tableau3[[#This Row],[Date début ]],"mmm")))</f>
        <v>JUIN</v>
      </c>
      <c r="M621" s="369" t="str">
        <f>IF(ISBLANK(Tableau3[[#This Row],[Date début ]]),"",UPPER(TEXT(Tableau3[[#This Row],[Date début ]],"AAAA")))</f>
        <v>2021</v>
      </c>
      <c r="N621" s="369">
        <f>[2]!tblÉvénements[[#This Row],[Date de fin]]</f>
        <v>44348</v>
      </c>
      <c r="O621" s="369" t="str">
        <f>IF(ISBLANK(Tableau3[[#This Row],[Date de fin]]),"",UPPER(TEXT(Tableau3[[#This Row],[Date de fin]],"mmm")))</f>
        <v>JUIN</v>
      </c>
      <c r="P621" s="369" t="str">
        <f>IF(ISBLANK(Tableau3[[#This Row],[Date de fin]]),"",UPPER(TEXT(Tableau3[[#This Row],[Date de fin]],"AAAA")))</f>
        <v>2021</v>
      </c>
      <c r="Q621" s="65">
        <f>[2]!tblÉvénements[[#This Row],[Nbr jours]]</f>
        <v>0</v>
      </c>
      <c r="S621" s="49">
        <f>[2]!tblÉvénements[[#This Row],[Secteur]]</f>
        <v>0</v>
      </c>
      <c r="T621" s="49">
        <f>[2]!tblÉvénements[[#This Row],[Commentaires]]</f>
        <v>0</v>
      </c>
    </row>
    <row r="622" spans="2:20" ht="14.5" x14ac:dyDescent="0.3">
      <c r="B622" s="42">
        <f>'2. Termes '!H764</f>
        <v>0</v>
      </c>
      <c r="C622" s="382">
        <f>[2]!tblÉvénements[[#This Row],[Service]]</f>
        <v>0</v>
      </c>
      <c r="D622" s="368" t="str">
        <f>[2]!tblÉvénements[[#This Row],[Nom événement]]</f>
        <v>Film France - Convention triennale</v>
      </c>
      <c r="E622" s="368">
        <f>[2]!tblÉvénements[[#This Row],[Nom association/Sigle]]</f>
        <v>0</v>
      </c>
      <c r="F622" s="368" t="str">
        <f>[2]!tblÉvénements[[#This Row],[Ville]]</f>
        <v>Paris</v>
      </c>
      <c r="G622" s="368">
        <f>[2]!tblÉvénements[[#This Row],[Lieu]]</f>
        <v>0</v>
      </c>
      <c r="H622" s="368">
        <f>[2]!tblÉvénements[[#This Row],[Nombre de de participants]]</f>
        <v>0</v>
      </c>
      <c r="I622" s="368">
        <f>[2]!tblÉvénements[[#This Row],[Type]]</f>
        <v>0</v>
      </c>
      <c r="J622" s="368">
        <f>[2]!tblÉvénements[[#This Row],[Présence ]]</f>
        <v>0</v>
      </c>
      <c r="K622" s="369">
        <f>[2]!tblÉvénements[[#This Row],[Date de début]]</f>
        <v>44348</v>
      </c>
      <c r="L622" s="369" t="str">
        <f>IF(ISBLANK(Tableau3[[#This Row],[Date début ]]),"",UPPER(TEXT(Tableau3[[#This Row],[Date début ]],"mmm")))</f>
        <v>JUIN</v>
      </c>
      <c r="M622" s="369" t="str">
        <f>IF(ISBLANK(Tableau3[[#This Row],[Date début ]]),"",UPPER(TEXT(Tableau3[[#This Row],[Date début ]],"AAAA")))</f>
        <v>2021</v>
      </c>
      <c r="N622" s="369">
        <f>[2]!tblÉvénements[[#This Row],[Date de fin]]</f>
        <v>44348</v>
      </c>
      <c r="O622" s="369" t="str">
        <f>IF(ISBLANK(Tableau3[[#This Row],[Date de fin]]),"",UPPER(TEXT(Tableau3[[#This Row],[Date de fin]],"mmm")))</f>
        <v>JUIN</v>
      </c>
      <c r="P622" s="369" t="str">
        <f>IF(ISBLANK(Tableau3[[#This Row],[Date de fin]]),"",UPPER(TEXT(Tableau3[[#This Row],[Date de fin]],"AAAA")))</f>
        <v>2021</v>
      </c>
      <c r="Q622" s="65">
        <f>[2]!tblÉvénements[[#This Row],[Nbr jours]]</f>
        <v>0</v>
      </c>
      <c r="S622" s="49">
        <f>[2]!tblÉvénements[[#This Row],[Secteur]]</f>
        <v>0</v>
      </c>
      <c r="T622" s="49">
        <f>[2]!tblÉvénements[[#This Row],[Commentaires]]</f>
        <v>0</v>
      </c>
    </row>
    <row r="623" spans="2:20" ht="14.5" x14ac:dyDescent="0.3">
      <c r="B623" s="42">
        <f>'2. Termes '!H765</f>
        <v>0</v>
      </c>
      <c r="C623" s="382">
        <f>[2]!tblÉvénements[[#This Row],[Service]]</f>
        <v>0</v>
      </c>
      <c r="D623" s="368" t="str">
        <f>[2]!tblÉvénements[[#This Row],[Nom événement]]</f>
        <v>Journée BtoB du Pôle Média Grand Paris</v>
      </c>
      <c r="E623" s="368">
        <f>[2]!tblÉvénements[[#This Row],[Nom association/Sigle]]</f>
        <v>0</v>
      </c>
      <c r="F623" s="368" t="str">
        <f>[2]!tblÉvénements[[#This Row],[Ville]]</f>
        <v>Paris</v>
      </c>
      <c r="G623" s="368" t="str">
        <f>[2]!tblÉvénements[[#This Row],[Lieu]]</f>
        <v>MSH Nord</v>
      </c>
      <c r="H623" s="368">
        <f>[2]!tblÉvénements[[#This Row],[Nombre de de participants]]</f>
        <v>0</v>
      </c>
      <c r="I623" s="368">
        <f>[2]!tblÉvénements[[#This Row],[Type]]</f>
        <v>0</v>
      </c>
      <c r="J623" s="368">
        <f>[2]!tblÉvénements[[#This Row],[Présence ]]</f>
        <v>0</v>
      </c>
      <c r="K623" s="369">
        <f>[2]!tblÉvénements[[#This Row],[Date de début]]</f>
        <v>44348</v>
      </c>
      <c r="L623" s="369" t="str">
        <f>IF(ISBLANK(Tableau3[[#This Row],[Date début ]]),"",UPPER(TEXT(Tableau3[[#This Row],[Date début ]],"mmm")))</f>
        <v>JUIN</v>
      </c>
      <c r="M623" s="369" t="str">
        <f>IF(ISBLANK(Tableau3[[#This Row],[Date début ]]),"",UPPER(TEXT(Tableau3[[#This Row],[Date début ]],"AAAA")))</f>
        <v>2021</v>
      </c>
      <c r="N623" s="369">
        <f>[2]!tblÉvénements[[#This Row],[Date de fin]]</f>
        <v>44348</v>
      </c>
      <c r="O623" s="369" t="str">
        <f>IF(ISBLANK(Tableau3[[#This Row],[Date de fin]]),"",UPPER(TEXT(Tableau3[[#This Row],[Date de fin]],"mmm")))</f>
        <v>JUIN</v>
      </c>
      <c r="P623" s="369" t="str">
        <f>IF(ISBLANK(Tableau3[[#This Row],[Date de fin]]),"",UPPER(TEXT(Tableau3[[#This Row],[Date de fin]],"AAAA")))</f>
        <v>2021</v>
      </c>
      <c r="Q623" s="65">
        <f>[2]!tblÉvénements[[#This Row],[Nbr jours]]</f>
        <v>0</v>
      </c>
      <c r="S623" s="49" t="str">
        <f>[2]!tblÉvénements[[#This Row],[Secteur]]</f>
        <v>Numérique</v>
      </c>
      <c r="T623" s="49" t="str">
        <f>[2]!tblÉvénements[[#This Row],[Commentaires]]</f>
        <v>Visibilité et prises de parole</v>
      </c>
    </row>
    <row r="624" spans="2:20" ht="14.5" x14ac:dyDescent="0.3">
      <c r="B624" s="42">
        <f>'2. Termes '!H766</f>
        <v>0</v>
      </c>
      <c r="C624" s="382">
        <f>[2]!tblÉvénements[[#This Row],[Service]]</f>
        <v>0</v>
      </c>
      <c r="D624" s="368" t="str">
        <f>[2]!tblÉvénements[[#This Row],[Nom événement]]</f>
        <v>MIDEM - Marché international de l'industrie musicale</v>
      </c>
      <c r="E624" s="368">
        <f>[2]!tblÉvénements[[#This Row],[Nom association/Sigle]]</f>
        <v>0</v>
      </c>
      <c r="F624" s="368" t="str">
        <f>[2]!tblÉvénements[[#This Row],[Ville]]</f>
        <v>Cannes</v>
      </c>
      <c r="G624" s="368" t="str">
        <f>[2]!tblÉvénements[[#This Row],[Lieu]]</f>
        <v xml:space="preserve">Palais des Festivals </v>
      </c>
      <c r="H624" s="368">
        <f>[2]!tblÉvénements[[#This Row],[Nombre de de participants]]</f>
        <v>0</v>
      </c>
      <c r="I624" s="368">
        <f>[2]!tblÉvénements[[#This Row],[Type]]</f>
        <v>0</v>
      </c>
      <c r="J624" s="368">
        <f>[2]!tblÉvénements[[#This Row],[Présence ]]</f>
        <v>0</v>
      </c>
      <c r="K624" s="369">
        <f>[2]!tblÉvénements[[#This Row],[Date de début]]</f>
        <v>44348</v>
      </c>
      <c r="L624" s="369" t="str">
        <f>IF(ISBLANK(Tableau3[[#This Row],[Date début ]]),"",UPPER(TEXT(Tableau3[[#This Row],[Date début ]],"mmm")))</f>
        <v>JUIN</v>
      </c>
      <c r="M624" s="369" t="str">
        <f>IF(ISBLANK(Tableau3[[#This Row],[Date début ]]),"",UPPER(TEXT(Tableau3[[#This Row],[Date début ]],"AAAA")))</f>
        <v>2021</v>
      </c>
      <c r="N624" s="369">
        <f>[2]!tblÉvénements[[#This Row],[Date de fin]]</f>
        <v>44351</v>
      </c>
      <c r="O624" s="369" t="str">
        <f>IF(ISBLANK(Tableau3[[#This Row],[Date de fin]]),"",UPPER(TEXT(Tableau3[[#This Row],[Date de fin]],"mmm")))</f>
        <v>JUIN</v>
      </c>
      <c r="P624" s="369" t="str">
        <f>IF(ISBLANK(Tableau3[[#This Row],[Date de fin]]),"",UPPER(TEXT(Tableau3[[#This Row],[Date de fin]],"AAAA")))</f>
        <v>2021</v>
      </c>
      <c r="Q624" s="65">
        <f>[2]!tblÉvénements[[#This Row],[Nbr jours]]</f>
        <v>3</v>
      </c>
      <c r="S624" s="49" t="str">
        <f>[2]!tblÉvénements[[#This Row],[Secteur]]</f>
        <v>Musique</v>
      </c>
      <c r="T624" s="49" t="str">
        <f>[2]!tblÉvénements[[#This Row],[Commentaires]]</f>
        <v>Visibilité et stand</v>
      </c>
    </row>
    <row r="625" spans="2:20" ht="14.5" x14ac:dyDescent="0.3">
      <c r="B625" s="42">
        <f>'2. Termes '!H767</f>
        <v>0</v>
      </c>
      <c r="C625" s="382">
        <f>[2]!tblÉvénements[[#This Row],[Service]]</f>
        <v>0</v>
      </c>
      <c r="D625" s="368" t="str">
        <f>[2]!tblÉvénements[[#This Row],[Nom événement]]</f>
        <v>SNEP - Convention triennale</v>
      </c>
      <c r="E625" s="368">
        <f>[2]!tblÉvénements[[#This Row],[Nom association/Sigle]]</f>
        <v>0</v>
      </c>
      <c r="F625" s="368" t="str">
        <f>[2]!tblÉvénements[[#This Row],[Ville]]</f>
        <v>Paris</v>
      </c>
      <c r="G625" s="368">
        <f>[2]!tblÉvénements[[#This Row],[Lieu]]</f>
        <v>0</v>
      </c>
      <c r="H625" s="368">
        <f>[2]!tblÉvénements[[#This Row],[Nombre de de participants]]</f>
        <v>0</v>
      </c>
      <c r="I625" s="368">
        <f>[2]!tblÉvénements[[#This Row],[Type]]</f>
        <v>0</v>
      </c>
      <c r="J625" s="368">
        <f>[2]!tblÉvénements[[#This Row],[Présence ]]</f>
        <v>0</v>
      </c>
      <c r="K625" s="369">
        <f>[2]!tblÉvénements[[#This Row],[Date de début]]</f>
        <v>44348</v>
      </c>
      <c r="L625" s="369" t="str">
        <f>IF(ISBLANK(Tableau3[[#This Row],[Date début ]]),"",UPPER(TEXT(Tableau3[[#This Row],[Date début ]],"mmm")))</f>
        <v>JUIN</v>
      </c>
      <c r="M625" s="369" t="str">
        <f>IF(ISBLANK(Tableau3[[#This Row],[Date début ]]),"",UPPER(TEXT(Tableau3[[#This Row],[Date début ]],"AAAA")))</f>
        <v>2021</v>
      </c>
      <c r="N625" s="369">
        <f>[2]!tblÉvénements[[#This Row],[Date de fin]]</f>
        <v>44348</v>
      </c>
      <c r="O625" s="369" t="str">
        <f>IF(ISBLANK(Tableau3[[#This Row],[Date de fin]]),"",UPPER(TEXT(Tableau3[[#This Row],[Date de fin]],"mmm")))</f>
        <v>JUIN</v>
      </c>
      <c r="P625" s="369" t="str">
        <f>IF(ISBLANK(Tableau3[[#This Row],[Date de fin]]),"",UPPER(TEXT(Tableau3[[#This Row],[Date de fin]],"AAAA")))</f>
        <v>2021</v>
      </c>
      <c r="Q625" s="65">
        <f>[2]!tblÉvénements[[#This Row],[Nbr jours]]</f>
        <v>0</v>
      </c>
      <c r="S625" s="49">
        <f>[2]!tblÉvénements[[#This Row],[Secteur]]</f>
        <v>0</v>
      </c>
      <c r="T625" s="49">
        <f>[2]!tblÉvénements[[#This Row],[Commentaires]]</f>
        <v>0</v>
      </c>
    </row>
    <row r="626" spans="2:20" ht="29" x14ac:dyDescent="0.3">
      <c r="B626" s="42">
        <f>'2. Termes '!H768</f>
        <v>0</v>
      </c>
      <c r="C626" s="382" t="str">
        <f>[2]!tblÉvénements[[#This Row],[Service]]</f>
        <v>Communication</v>
      </c>
      <c r="D626" s="368" t="str">
        <f>[2]!tblÉvénements[[#This Row],[Nom événement]]</f>
        <v>Arc Film Festival - Aude Jury, prise de parole Audiens</v>
      </c>
      <c r="E626" s="368">
        <f>[2]!tblÉvénements[[#This Row],[Nom association/Sigle]]</f>
        <v>0</v>
      </c>
      <c r="F626" s="368" t="str">
        <f>[2]!tblÉvénements[[#This Row],[Ville]]</f>
        <v>Lyon</v>
      </c>
      <c r="G626" s="368">
        <f>[2]!tblÉvénements[[#This Row],[Lieu]]</f>
        <v>0</v>
      </c>
      <c r="H626" s="368">
        <f>[2]!tblÉvénements[[#This Row],[Nombre de de participants]]</f>
        <v>0</v>
      </c>
      <c r="I626" s="368">
        <f>[2]!tblÉvénements[[#This Row],[Type]]</f>
        <v>0</v>
      </c>
      <c r="J626" s="368" t="str">
        <f>[2]!tblÉvénements[[#This Row],[Présence ]]</f>
        <v>Direction Communication</v>
      </c>
      <c r="K626" s="369">
        <f>[2]!tblÉvénements[[#This Row],[Date de début]]</f>
        <v>44335</v>
      </c>
      <c r="L626" s="369" t="str">
        <f>IF(ISBLANK(Tableau3[[#This Row],[Date début ]]),"",UPPER(TEXT(Tableau3[[#This Row],[Date début ]],"mmm")))</f>
        <v>MAI</v>
      </c>
      <c r="M626" s="369" t="str">
        <f>IF(ISBLANK(Tableau3[[#This Row],[Date début ]]),"",UPPER(TEXT(Tableau3[[#This Row],[Date début ]],"AAAA")))</f>
        <v>2021</v>
      </c>
      <c r="N626" s="369">
        <f>[2]!tblÉvénements[[#This Row],[Date de fin]]</f>
        <v>44337</v>
      </c>
      <c r="O626" s="369" t="str">
        <f>IF(ISBLANK(Tableau3[[#This Row],[Date de fin]]),"",UPPER(TEXT(Tableau3[[#This Row],[Date de fin]],"mmm")))</f>
        <v>MAI</v>
      </c>
      <c r="P626" s="369" t="str">
        <f>IF(ISBLANK(Tableau3[[#This Row],[Date de fin]]),"",UPPER(TEXT(Tableau3[[#This Row],[Date de fin]],"AAAA")))</f>
        <v>2021</v>
      </c>
      <c r="Q626" s="65">
        <f>[2]!tblÉvénements[[#This Row],[Nbr jours]]</f>
        <v>2</v>
      </c>
      <c r="S626" s="49">
        <f>[2]!tblÉvénements[[#This Row],[Secteur]]</f>
        <v>0</v>
      </c>
      <c r="T626" s="49">
        <f>[2]!tblÉvénements[[#This Row],[Commentaires]]</f>
        <v>0</v>
      </c>
    </row>
    <row r="627" spans="2:20" ht="29" x14ac:dyDescent="0.3">
      <c r="B627" s="42">
        <f>'2. Termes '!H769</f>
        <v>0</v>
      </c>
      <c r="C627" s="382" t="str">
        <f>[2]!tblÉvénements[[#This Row],[Service]]</f>
        <v>Branches</v>
      </c>
      <c r="D627" s="368" t="str">
        <f>[2]!tblÉvénements[[#This Row],[Nom événement]]</f>
        <v>CNMJ - Conférence national des métiers du Journalisme</v>
      </c>
      <c r="E627" s="368">
        <f>[2]!tblÉvénements[[#This Row],[Nom association/Sigle]]</f>
        <v>0</v>
      </c>
      <c r="F627" s="368" t="str">
        <f>[2]!tblÉvénements[[#This Row],[Ville]]</f>
        <v>a distance</v>
      </c>
      <c r="G627" s="368">
        <f>[2]!tblÉvénements[[#This Row],[Lieu]]</f>
        <v>0</v>
      </c>
      <c r="H627" s="368">
        <f>[2]!tblÉvénements[[#This Row],[Nombre de de participants]]</f>
        <v>0</v>
      </c>
      <c r="I627" s="368">
        <f>[2]!tblÉvénements[[#This Row],[Type]]</f>
        <v>0</v>
      </c>
      <c r="J627" s="368" t="str">
        <f>[2]!tblÉvénements[[#This Row],[Présence ]]</f>
        <v>Guillaume Rogations</v>
      </c>
      <c r="K627" s="369">
        <f>[2]!tblÉvénements[[#This Row],[Date de début]]</f>
        <v>44320</v>
      </c>
      <c r="L627" s="369" t="str">
        <f>IF(ISBLANK(Tableau3[[#This Row],[Date début ]]),"",UPPER(TEXT(Tableau3[[#This Row],[Date début ]],"mmm")))</f>
        <v>MAI</v>
      </c>
      <c r="M627" s="369" t="str">
        <f>IF(ISBLANK(Tableau3[[#This Row],[Date début ]]),"",UPPER(TEXT(Tableau3[[#This Row],[Date début ]],"AAAA")))</f>
        <v>2021</v>
      </c>
      <c r="N627" s="369">
        <f>[2]!tblÉvénements[[#This Row],[Date de fin]]</f>
        <v>44320</v>
      </c>
      <c r="O627" s="369" t="str">
        <f>IF(ISBLANK(Tableau3[[#This Row],[Date de fin]]),"",UPPER(TEXT(Tableau3[[#This Row],[Date de fin]],"mmm")))</f>
        <v>MAI</v>
      </c>
      <c r="P627" s="369" t="str">
        <f>IF(ISBLANK(Tableau3[[#This Row],[Date de fin]]),"",UPPER(TEXT(Tableau3[[#This Row],[Date de fin]],"AAAA")))</f>
        <v>2021</v>
      </c>
      <c r="Q627" s="65">
        <f>[2]!tblÉvénements[[#This Row],[Nbr jours]]</f>
        <v>0</v>
      </c>
      <c r="S627" s="49">
        <f>[2]!tblÉvénements[[#This Row],[Secteur]]</f>
        <v>0</v>
      </c>
      <c r="T627" s="49" t="str">
        <f>[2]!tblÉvénements[[#This Row],[Commentaires]]</f>
        <v>visibilité</v>
      </c>
    </row>
    <row r="628" spans="2:20" ht="14.5" x14ac:dyDescent="0.3">
      <c r="B628" s="42">
        <f>'2. Termes '!H770</f>
        <v>0</v>
      </c>
      <c r="C628" s="382">
        <f>[2]!tblÉvénements[[#This Row],[Service]]</f>
        <v>0</v>
      </c>
      <c r="D628" s="368" t="str">
        <f>[2]!tblÉvénements[[#This Row],[Nom événement]]</f>
        <v>Conférence de presse Commission du film IDF</v>
      </c>
      <c r="E628" s="368">
        <f>[2]!tblÉvénements[[#This Row],[Nom association/Sigle]]</f>
        <v>0</v>
      </c>
      <c r="F628" s="368" t="str">
        <f>[2]!tblÉvénements[[#This Row],[Ville]]</f>
        <v xml:space="preserve">Vanves </v>
      </c>
      <c r="G628" s="368" t="str">
        <f>[2]!tblÉvénements[[#This Row],[Lieu]]</f>
        <v xml:space="preserve">Salle du Conseil </v>
      </c>
      <c r="H628" s="368">
        <f>[2]!tblÉvénements[[#This Row],[Nombre de de participants]]</f>
        <v>0</v>
      </c>
      <c r="I628" s="368">
        <f>[2]!tblÉvénements[[#This Row],[Type]]</f>
        <v>0</v>
      </c>
      <c r="J628" s="368">
        <f>[2]!tblÉvénements[[#This Row],[Présence ]]</f>
        <v>0</v>
      </c>
      <c r="K628" s="369">
        <f>[2]!tblÉvénements[[#This Row],[Date de début]]</f>
        <v>44317</v>
      </c>
      <c r="L628" s="369" t="str">
        <f>IF(ISBLANK(Tableau3[[#This Row],[Date début ]]),"",UPPER(TEXT(Tableau3[[#This Row],[Date début ]],"mmm")))</f>
        <v>MAI</v>
      </c>
      <c r="M628" s="369" t="str">
        <f>IF(ISBLANK(Tableau3[[#This Row],[Date début ]]),"",UPPER(TEXT(Tableau3[[#This Row],[Date début ]],"AAAA")))</f>
        <v>2021</v>
      </c>
      <c r="N628" s="369">
        <f>[2]!tblÉvénements[[#This Row],[Date de fin]]</f>
        <v>44317</v>
      </c>
      <c r="O628" s="369" t="str">
        <f>IF(ISBLANK(Tableau3[[#This Row],[Date de fin]]),"",UPPER(TEXT(Tableau3[[#This Row],[Date de fin]],"mmm")))</f>
        <v>MAI</v>
      </c>
      <c r="P628" s="369" t="str">
        <f>IF(ISBLANK(Tableau3[[#This Row],[Date de fin]]),"",UPPER(TEXT(Tableau3[[#This Row],[Date de fin]],"AAAA")))</f>
        <v>2021</v>
      </c>
      <c r="Q628" s="65">
        <f>[2]!tblÉvénements[[#This Row],[Nbr jours]]</f>
        <v>0</v>
      </c>
      <c r="S628" s="49" t="str">
        <f>[2]!tblÉvénements[[#This Row],[Secteur]]</f>
        <v>Audiovisuel</v>
      </c>
      <c r="T628" s="49" t="str">
        <f>[2]!tblÉvénements[[#This Row],[Commentaires]]</f>
        <v>Evénement institutionnel</v>
      </c>
    </row>
    <row r="629" spans="2:20" ht="14.5" x14ac:dyDescent="0.3">
      <c r="B629" s="42">
        <f>'2. Termes '!H771</f>
        <v>0</v>
      </c>
      <c r="C629" s="382">
        <f>[2]!tblÉvénements[[#This Row],[Service]]</f>
        <v>0</v>
      </c>
      <c r="D629" s="368" t="str">
        <f>[2]!tblÉvénements[[#This Row],[Nom événement]]</f>
        <v>Netexplo - UNESCO</v>
      </c>
      <c r="E629" s="368">
        <f>[2]!tblÉvénements[[#This Row],[Nom association/Sigle]]</f>
        <v>0</v>
      </c>
      <c r="F629" s="368" t="str">
        <f>[2]!tblÉvénements[[#This Row],[Ville]]</f>
        <v>Paris</v>
      </c>
      <c r="G629" s="368">
        <f>[2]!tblÉvénements[[#This Row],[Lieu]]</f>
        <v>0</v>
      </c>
      <c r="H629" s="368">
        <f>[2]!tblÉvénements[[#This Row],[Nombre de de participants]]</f>
        <v>0</v>
      </c>
      <c r="I629" s="368">
        <f>[2]!tblÉvénements[[#This Row],[Type]]</f>
        <v>0</v>
      </c>
      <c r="J629" s="368">
        <f>[2]!tblÉvénements[[#This Row],[Présence ]]</f>
        <v>0</v>
      </c>
      <c r="K629" s="369">
        <f>[2]!tblÉvénements[[#This Row],[Date de début]]</f>
        <v>44300</v>
      </c>
      <c r="L629" s="369" t="str">
        <f>IF(ISBLANK(Tableau3[[#This Row],[Date début ]]),"",UPPER(TEXT(Tableau3[[#This Row],[Date début ]],"mmm")))</f>
        <v>AVR</v>
      </c>
      <c r="M629" s="369" t="str">
        <f>IF(ISBLANK(Tableau3[[#This Row],[Date début ]]),"",UPPER(TEXT(Tableau3[[#This Row],[Date début ]],"AAAA")))</f>
        <v>2021</v>
      </c>
      <c r="N629" s="369">
        <f>[2]!tblÉvénements[[#This Row],[Date de fin]]</f>
        <v>44301</v>
      </c>
      <c r="O629" s="369" t="str">
        <f>IF(ISBLANK(Tableau3[[#This Row],[Date de fin]]),"",UPPER(TEXT(Tableau3[[#This Row],[Date de fin]],"mmm")))</f>
        <v>AVR</v>
      </c>
      <c r="P629" s="369" t="str">
        <f>IF(ISBLANK(Tableau3[[#This Row],[Date de fin]]),"",UPPER(TEXT(Tableau3[[#This Row],[Date de fin]],"AAAA")))</f>
        <v>2021</v>
      </c>
      <c r="Q629" s="65">
        <f>[2]!tblÉvénements[[#This Row],[Nbr jours]]</f>
        <v>1</v>
      </c>
      <c r="S629" s="49">
        <f>[2]!tblÉvénements[[#This Row],[Secteur]]</f>
        <v>0</v>
      </c>
      <c r="T629" s="49">
        <f>[2]!tblÉvénements[[#This Row],[Commentaires]]</f>
        <v>0</v>
      </c>
    </row>
    <row r="630" spans="2:20" ht="14.5" x14ac:dyDescent="0.3">
      <c r="B630" s="42">
        <f>'2. Termes '!H772</f>
        <v>0</v>
      </c>
      <c r="C630" s="382">
        <f>[2]!tblÉvénements[[#This Row],[Service]]</f>
        <v>0</v>
      </c>
      <c r="D630" s="368" t="str">
        <f>[2]!tblÉvénements[[#This Row],[Nom événement]]</f>
        <v>2e Cérémonie des Pégases</v>
      </c>
      <c r="E630" s="368">
        <f>[2]!tblÉvénements[[#This Row],[Nom association/Sigle]]</f>
        <v>0</v>
      </c>
      <c r="F630" s="368" t="str">
        <f>[2]!tblÉvénements[[#This Row],[Ville]]</f>
        <v>Paris</v>
      </c>
      <c r="G630" s="368">
        <f>[2]!tblÉvénements[[#This Row],[Lieu]]</f>
        <v>0</v>
      </c>
      <c r="H630" s="368">
        <f>[2]!tblÉvénements[[#This Row],[Nombre de de participants]]</f>
        <v>0</v>
      </c>
      <c r="I630" s="368">
        <f>[2]!tblÉvénements[[#This Row],[Type]]</f>
        <v>0</v>
      </c>
      <c r="J630" s="368">
        <f>[2]!tblÉvénements[[#This Row],[Présence ]]</f>
        <v>0</v>
      </c>
      <c r="K630" s="369">
        <f>[2]!tblÉvénements[[#This Row],[Date de début]]</f>
        <v>44272</v>
      </c>
      <c r="L630" s="369" t="str">
        <f>IF(ISBLANK(Tableau3[[#This Row],[Date début ]]),"",UPPER(TEXT(Tableau3[[#This Row],[Date début ]],"mmm")))</f>
        <v>MARS</v>
      </c>
      <c r="M630" s="369" t="str">
        <f>IF(ISBLANK(Tableau3[[#This Row],[Date début ]]),"",UPPER(TEXT(Tableau3[[#This Row],[Date début ]],"AAAA")))</f>
        <v>2021</v>
      </c>
      <c r="N630" s="369">
        <f>[2]!tblÉvénements[[#This Row],[Date de fin]]</f>
        <v>44272</v>
      </c>
      <c r="O630" s="369" t="str">
        <f>IF(ISBLANK(Tableau3[[#This Row],[Date de fin]]),"",UPPER(TEXT(Tableau3[[#This Row],[Date de fin]],"mmm")))</f>
        <v>MARS</v>
      </c>
      <c r="P630" s="369" t="str">
        <f>IF(ISBLANK(Tableau3[[#This Row],[Date de fin]]),"",UPPER(TEXT(Tableau3[[#This Row],[Date de fin]],"AAAA")))</f>
        <v>2021</v>
      </c>
      <c r="Q630" s="65">
        <f>[2]!tblÉvénements[[#This Row],[Nbr jours]]</f>
        <v>0</v>
      </c>
      <c r="S630" s="49" t="str">
        <f>[2]!tblÉvénements[[#This Row],[Secteur]]</f>
        <v>Jeux vidéos</v>
      </c>
      <c r="T630" s="49" t="str">
        <f>[2]!tblÉvénements[[#This Row],[Commentaires]]</f>
        <v>visibilité</v>
      </c>
    </row>
    <row r="631" spans="2:20" ht="14.5" x14ac:dyDescent="0.3">
      <c r="B631" s="42">
        <f>'2. Termes '!H773</f>
        <v>0</v>
      </c>
      <c r="C631" s="382">
        <f>[2]!tblÉvénements[[#This Row],[Service]]</f>
        <v>0</v>
      </c>
      <c r="D631" s="368" t="str">
        <f>[2]!tblÉvénements[[#This Row],[Nom événement]]</f>
        <v>46e Cérémonie des César</v>
      </c>
      <c r="E631" s="368">
        <f>[2]!tblÉvénements[[#This Row],[Nom association/Sigle]]</f>
        <v>0</v>
      </c>
      <c r="F631" s="368" t="str">
        <f>[2]!tblÉvénements[[#This Row],[Ville]]</f>
        <v>Paris</v>
      </c>
      <c r="G631" s="368" t="str">
        <f>[2]!tblÉvénements[[#This Row],[Lieu]]</f>
        <v>Salle Pleyel</v>
      </c>
      <c r="H631" s="368">
        <f>[2]!tblÉvénements[[#This Row],[Nombre de de participants]]</f>
        <v>0</v>
      </c>
      <c r="I631" s="368">
        <f>[2]!tblÉvénements[[#This Row],[Type]]</f>
        <v>0</v>
      </c>
      <c r="J631" s="368">
        <f>[2]!tblÉvénements[[#This Row],[Présence ]]</f>
        <v>0</v>
      </c>
      <c r="K631" s="369">
        <f>[2]!tblÉvénements[[#This Row],[Date de début]]</f>
        <v>44267</v>
      </c>
      <c r="L631" s="369" t="str">
        <f>IF(ISBLANK(Tableau3[[#This Row],[Date début ]]),"",UPPER(TEXT(Tableau3[[#This Row],[Date début ]],"mmm")))</f>
        <v>MARS</v>
      </c>
      <c r="M631" s="369" t="str">
        <f>IF(ISBLANK(Tableau3[[#This Row],[Date début ]]),"",UPPER(TEXT(Tableau3[[#This Row],[Date début ]],"AAAA")))</f>
        <v>2021</v>
      </c>
      <c r="N631" s="369">
        <f>[2]!tblÉvénements[[#This Row],[Date de fin]]</f>
        <v>44267</v>
      </c>
      <c r="O631" s="369" t="str">
        <f>IF(ISBLANK(Tableau3[[#This Row],[Date de fin]]),"",UPPER(TEXT(Tableau3[[#This Row],[Date de fin]],"mmm")))</f>
        <v>MARS</v>
      </c>
      <c r="P631" s="369" t="str">
        <f>IF(ISBLANK(Tableau3[[#This Row],[Date de fin]]),"",UPPER(TEXT(Tableau3[[#This Row],[Date de fin]],"AAAA")))</f>
        <v>2021</v>
      </c>
      <c r="Q631" s="65">
        <f>[2]!tblÉvénements[[#This Row],[Nbr jours]]</f>
        <v>0</v>
      </c>
      <c r="S631" s="49" t="str">
        <f>[2]!tblÉvénements[[#This Row],[Secteur]]</f>
        <v>Audiovisuel</v>
      </c>
      <c r="T631" s="49" t="str">
        <f>[2]!tblÉvénements[[#This Row],[Commentaires]]</f>
        <v>Invitations</v>
      </c>
    </row>
    <row r="632" spans="2:20" ht="14.5" x14ac:dyDescent="0.3">
      <c r="B632" s="42">
        <f>'2. Termes '!H774</f>
        <v>0</v>
      </c>
      <c r="C632" s="382">
        <f>[2]!tblÉvénements[[#This Row],[Service]]</f>
        <v>0</v>
      </c>
      <c r="D632" s="368" t="str">
        <f>[2]!tblÉvénements[[#This Row],[Nom événement]]</f>
        <v>Cérémonie des Lauriers de l'Audiovisuel</v>
      </c>
      <c r="E632" s="368">
        <f>[2]!tblÉvénements[[#This Row],[Nom association/Sigle]]</f>
        <v>0</v>
      </c>
      <c r="F632" s="368" t="str">
        <f>[2]!tblÉvénements[[#This Row],[Ville]]</f>
        <v>Paris</v>
      </c>
      <c r="G632" s="368" t="str">
        <f>[2]!tblÉvénements[[#This Row],[Lieu]]</f>
        <v>Studio CAPA</v>
      </c>
      <c r="H632" s="368">
        <f>[2]!tblÉvénements[[#This Row],[Nombre de de participants]]</f>
        <v>0</v>
      </c>
      <c r="I632" s="368">
        <f>[2]!tblÉvénements[[#This Row],[Type]]</f>
        <v>0</v>
      </c>
      <c r="J632" s="368">
        <f>[2]!tblÉvénements[[#This Row],[Présence ]]</f>
        <v>0</v>
      </c>
      <c r="K632" s="369">
        <f>[2]!tblÉvénements[[#This Row],[Date de début]]</f>
        <v>44263</v>
      </c>
      <c r="L632" s="369" t="str">
        <f>IF(ISBLANK(Tableau3[[#This Row],[Date début ]]),"",UPPER(TEXT(Tableau3[[#This Row],[Date début ]],"mmm")))</f>
        <v>MARS</v>
      </c>
      <c r="M632" s="369" t="str">
        <f>IF(ISBLANK(Tableau3[[#This Row],[Date début ]]),"",UPPER(TEXT(Tableau3[[#This Row],[Date début ]],"AAAA")))</f>
        <v>2021</v>
      </c>
      <c r="N632" s="369">
        <f>[2]!tblÉvénements[[#This Row],[Date de fin]]</f>
        <v>44263</v>
      </c>
      <c r="O632" s="369" t="str">
        <f>IF(ISBLANK(Tableau3[[#This Row],[Date de fin]]),"",UPPER(TEXT(Tableau3[[#This Row],[Date de fin]],"mmm")))</f>
        <v>MARS</v>
      </c>
      <c r="P632" s="369" t="str">
        <f>IF(ISBLANK(Tableau3[[#This Row],[Date de fin]]),"",UPPER(TEXT(Tableau3[[#This Row],[Date de fin]],"AAAA")))</f>
        <v>2021</v>
      </c>
      <c r="Q632" s="65">
        <f>[2]!tblÉvénements[[#This Row],[Nbr jours]]</f>
        <v>0</v>
      </c>
      <c r="S632" s="49" t="str">
        <f>[2]!tblÉvénements[[#This Row],[Secteur]]</f>
        <v>Audiovisuel</v>
      </c>
      <c r="T632" s="49" t="str">
        <f>[2]!tblÉvénements[[#This Row],[Commentaires]]</f>
        <v>Visibilié et invitations</v>
      </c>
    </row>
    <row r="633" spans="2:20" ht="14.5" x14ac:dyDescent="0.3">
      <c r="B633" s="42">
        <f>'2. Termes '!H775</f>
        <v>0</v>
      </c>
      <c r="C633" s="382">
        <f>[2]!tblÉvénements[[#This Row],[Service]]</f>
        <v>0</v>
      </c>
      <c r="D633" s="368" t="str">
        <f>[2]!tblÉvénements[[#This Row],[Nom événement]]</f>
        <v>Festival international du court métrage</v>
      </c>
      <c r="E633" s="368">
        <f>[2]!tblÉvénements[[#This Row],[Nom association/Sigle]]</f>
        <v>0</v>
      </c>
      <c r="F633" s="368" t="str">
        <f>[2]!tblÉvénements[[#This Row],[Ville]]</f>
        <v>Clermont-Ferrand</v>
      </c>
      <c r="G633" s="368" t="str">
        <f>[2]!tblÉvénements[[#This Row],[Lieu]]</f>
        <v>Maison de la culture</v>
      </c>
      <c r="H633" s="368">
        <f>[2]!tblÉvénements[[#This Row],[Nombre de de participants]]</f>
        <v>0</v>
      </c>
      <c r="I633" s="368">
        <f>[2]!tblÉvénements[[#This Row],[Type]]</f>
        <v>0</v>
      </c>
      <c r="J633" s="368">
        <f>[2]!tblÉvénements[[#This Row],[Présence ]]</f>
        <v>0</v>
      </c>
      <c r="K633" s="369">
        <f>[2]!tblÉvénements[[#This Row],[Date de début]]</f>
        <v>44225</v>
      </c>
      <c r="L633" s="369" t="str">
        <f>IF(ISBLANK(Tableau3[[#This Row],[Date début ]]),"",UPPER(TEXT(Tableau3[[#This Row],[Date début ]],"mmm")))</f>
        <v>JANV</v>
      </c>
      <c r="M633" s="369" t="str">
        <f>IF(ISBLANK(Tableau3[[#This Row],[Date début ]]),"",UPPER(TEXT(Tableau3[[#This Row],[Date début ]],"AAAA")))</f>
        <v>2021</v>
      </c>
      <c r="N633" s="369">
        <f>[2]!tblÉvénements[[#This Row],[Date de fin]]</f>
        <v>44233</v>
      </c>
      <c r="O633" s="369" t="str">
        <f>IF(ISBLANK(Tableau3[[#This Row],[Date de fin]]),"",UPPER(TEXT(Tableau3[[#This Row],[Date de fin]],"mmm")))</f>
        <v>FÉVR</v>
      </c>
      <c r="P633" s="369" t="str">
        <f>IF(ISBLANK(Tableau3[[#This Row],[Date de fin]]),"",UPPER(TEXT(Tableau3[[#This Row],[Date de fin]],"AAAA")))</f>
        <v>2021</v>
      </c>
      <c r="Q633" s="65">
        <f>[2]!tblÉvénements[[#This Row],[Nbr jours]]</f>
        <v>8</v>
      </c>
      <c r="S633" s="49" t="str">
        <f>[2]!tblÉvénements[[#This Row],[Secteur]]</f>
        <v>Audiovisuel</v>
      </c>
      <c r="T633" s="49" t="str">
        <f>[2]!tblÉvénements[[#This Row],[Commentaires]]</f>
        <v>Visibilité et stand</v>
      </c>
    </row>
    <row r="634" spans="2:20" ht="14.5" x14ac:dyDescent="0.3">
      <c r="B634" s="42">
        <f>'2. Termes '!H776</f>
        <v>0</v>
      </c>
      <c r="C634" s="382" t="str">
        <f>[2]!tblÉvénements[[#This Row],[Service]]</f>
        <v>BRANCHES</v>
      </c>
      <c r="D634" s="368" t="str">
        <f>[2]!tblÉvénements[[#This Row],[Nom événement]]</f>
        <v>Semaine du son</v>
      </c>
      <c r="E634" s="368">
        <f>[2]!tblÉvénements[[#This Row],[Nom association/Sigle]]</f>
        <v>0</v>
      </c>
      <c r="F634" s="368" t="str">
        <f>[2]!tblÉvénements[[#This Row],[Ville]]</f>
        <v xml:space="preserve">Paris </v>
      </c>
      <c r="G634" s="368" t="str">
        <f>[2]!tblÉvénements[[#This Row],[Lieu]]</f>
        <v xml:space="preserve">UNESCO </v>
      </c>
      <c r="H634" s="368">
        <f>[2]!tblÉvénements[[#This Row],[Nombre de de participants]]</f>
        <v>0</v>
      </c>
      <c r="I634" s="368">
        <f>[2]!tblÉvénements[[#This Row],[Type]]</f>
        <v>0</v>
      </c>
      <c r="J634" s="368">
        <f>[2]!tblÉvénements[[#This Row],[Présence ]]</f>
        <v>0</v>
      </c>
      <c r="K634" s="369">
        <f>[2]!tblÉvénements[[#This Row],[Date de début]]</f>
        <v>44221</v>
      </c>
      <c r="L634" s="369" t="str">
        <f>IF(ISBLANK(Tableau3[[#This Row],[Date début ]]),"",UPPER(TEXT(Tableau3[[#This Row],[Date début ]],"mmm")))</f>
        <v>JANV</v>
      </c>
      <c r="M634" s="369" t="str">
        <f>IF(ISBLANK(Tableau3[[#This Row],[Date début ]]),"",UPPER(TEXT(Tableau3[[#This Row],[Date début ]],"AAAA")))</f>
        <v>2021</v>
      </c>
      <c r="N634" s="369">
        <f>[2]!tblÉvénements[[#This Row],[Date de fin]]</f>
        <v>44234</v>
      </c>
      <c r="O634" s="369" t="str">
        <f>IF(ISBLANK(Tableau3[[#This Row],[Date de fin]]),"",UPPER(TEXT(Tableau3[[#This Row],[Date de fin]],"mmm")))</f>
        <v>FÉVR</v>
      </c>
      <c r="P634" s="369" t="str">
        <f>IF(ISBLANK(Tableau3[[#This Row],[Date de fin]]),"",UPPER(TEXT(Tableau3[[#This Row],[Date de fin]],"AAAA")))</f>
        <v>2021</v>
      </c>
      <c r="Q634" s="65">
        <f>[2]!tblÉvénements[[#This Row],[Nbr jours]]</f>
        <v>13</v>
      </c>
      <c r="S634" s="49" t="str">
        <f>[2]!tblÉvénements[[#This Row],[Secteur]]</f>
        <v>Musique</v>
      </c>
      <c r="T634" s="49" t="str">
        <f>[2]!tblÉvénements[[#This Row],[Commentaires]]</f>
        <v>Visibilié et invitations</v>
      </c>
    </row>
    <row r="635" spans="2:20" ht="14.5" x14ac:dyDescent="0.3">
      <c r="B635" s="42">
        <f>'2. Termes '!H777</f>
        <v>0</v>
      </c>
      <c r="C635" s="382">
        <f>[2]!tblÉvénements[[#This Row],[Service]]</f>
        <v>0</v>
      </c>
      <c r="D635" s="368" t="str">
        <f>[2]!tblÉvénements[[#This Row],[Nom événement]]</f>
        <v>Soirée César et Techniques</v>
      </c>
      <c r="E635" s="368">
        <f>[2]!tblÉvénements[[#This Row],[Nom association/Sigle]]</f>
        <v>0</v>
      </c>
      <c r="F635" s="368" t="str">
        <f>[2]!tblÉvénements[[#This Row],[Ville]]</f>
        <v>Paris</v>
      </c>
      <c r="G635" s="368" t="str">
        <f>[2]!tblÉvénements[[#This Row],[Lieu]]</f>
        <v>Pavillon Cambon</v>
      </c>
      <c r="H635" s="368">
        <f>[2]!tblÉvénements[[#This Row],[Nombre de de participants]]</f>
        <v>0</v>
      </c>
      <c r="I635" s="368">
        <f>[2]!tblÉvénements[[#This Row],[Type]]</f>
        <v>0</v>
      </c>
      <c r="J635" s="368">
        <f>[2]!tblÉvénements[[#This Row],[Présence ]]</f>
        <v>0</v>
      </c>
      <c r="K635" s="369">
        <f>[2]!tblÉvénements[[#This Row],[Date de début]]</f>
        <v>44221</v>
      </c>
      <c r="L635" s="369" t="str">
        <f>IF(ISBLANK(Tableau3[[#This Row],[Date début ]]),"",UPPER(TEXT(Tableau3[[#This Row],[Date début ]],"mmm")))</f>
        <v>JANV</v>
      </c>
      <c r="M635" s="369" t="str">
        <f>IF(ISBLANK(Tableau3[[#This Row],[Date début ]]),"",UPPER(TEXT(Tableau3[[#This Row],[Date début ]],"AAAA")))</f>
        <v>2021</v>
      </c>
      <c r="N635" s="369">
        <f>[2]!tblÉvénements[[#This Row],[Date de fin]]</f>
        <v>44221</v>
      </c>
      <c r="O635" s="369" t="str">
        <f>IF(ISBLANK(Tableau3[[#This Row],[Date de fin]]),"",UPPER(TEXT(Tableau3[[#This Row],[Date de fin]],"mmm")))</f>
        <v>JANV</v>
      </c>
      <c r="P635" s="369" t="str">
        <f>IF(ISBLANK(Tableau3[[#This Row],[Date de fin]]),"",UPPER(TEXT(Tableau3[[#This Row],[Date de fin]],"AAAA")))</f>
        <v>2021</v>
      </c>
      <c r="Q635" s="65">
        <f>[2]!tblÉvénements[[#This Row],[Nbr jours]]</f>
        <v>0</v>
      </c>
      <c r="S635" s="49" t="str">
        <f>[2]!tblÉvénements[[#This Row],[Secteur]]</f>
        <v>Audiovisuel</v>
      </c>
      <c r="T635" s="49" t="str">
        <f>[2]!tblÉvénements[[#This Row],[Commentaires]]</f>
        <v>Visibilié et invitations</v>
      </c>
    </row>
    <row r="636" spans="2:20" ht="14.5" x14ac:dyDescent="0.3">
      <c r="B636" s="42">
        <f>'2. Termes '!H778</f>
        <v>0</v>
      </c>
      <c r="C636" s="382">
        <f>[2]!tblÉvénements[[#This Row],[Service]]</f>
        <v>0</v>
      </c>
      <c r="D636" s="368" t="str">
        <f>[2]!tblÉvénements[[#This Row],[Nom événement]]</f>
        <v>Soirée d'ouverture "semaine du son"</v>
      </c>
      <c r="E636" s="368">
        <f>[2]!tblÉvénements[[#This Row],[Nom association/Sigle]]</f>
        <v>0</v>
      </c>
      <c r="F636" s="368" t="str">
        <f>[2]!tblÉvénements[[#This Row],[Ville]]</f>
        <v xml:space="preserve">Paris </v>
      </c>
      <c r="G636" s="368" t="str">
        <f>[2]!tblÉvénements[[#This Row],[Lieu]]</f>
        <v xml:space="preserve">UNESCO </v>
      </c>
      <c r="H636" s="368">
        <f>[2]!tblÉvénements[[#This Row],[Nombre de de participants]]</f>
        <v>0</v>
      </c>
      <c r="I636" s="368">
        <f>[2]!tblÉvénements[[#This Row],[Type]]</f>
        <v>0</v>
      </c>
      <c r="J636" s="368">
        <f>[2]!tblÉvénements[[#This Row],[Présence ]]</f>
        <v>0</v>
      </c>
      <c r="K636" s="369">
        <f>[2]!tblÉvénements[[#This Row],[Date de début]]</f>
        <v>44221</v>
      </c>
      <c r="L636" s="369" t="str">
        <f>IF(ISBLANK(Tableau3[[#This Row],[Date début ]]),"",UPPER(TEXT(Tableau3[[#This Row],[Date début ]],"mmm")))</f>
        <v>JANV</v>
      </c>
      <c r="M636" s="369" t="str">
        <f>IF(ISBLANK(Tableau3[[#This Row],[Date début ]]),"",UPPER(TEXT(Tableau3[[#This Row],[Date début ]],"AAAA")))</f>
        <v>2021</v>
      </c>
      <c r="N636" s="369">
        <f>[2]!tblÉvénements[[#This Row],[Date de fin]]</f>
        <v>44221</v>
      </c>
      <c r="O636" s="369" t="str">
        <f>IF(ISBLANK(Tableau3[[#This Row],[Date de fin]]),"",UPPER(TEXT(Tableau3[[#This Row],[Date de fin]],"mmm")))</f>
        <v>JANV</v>
      </c>
      <c r="P636" s="369" t="str">
        <f>IF(ISBLANK(Tableau3[[#This Row],[Date de fin]]),"",UPPER(TEXT(Tableau3[[#This Row],[Date de fin]],"AAAA")))</f>
        <v>2021</v>
      </c>
      <c r="Q636" s="65">
        <f>[2]!tblÉvénements[[#This Row],[Nbr jours]]</f>
        <v>0</v>
      </c>
      <c r="S636" s="49" t="str">
        <f>[2]!tblÉvénements[[#This Row],[Secteur]]</f>
        <v>Musique</v>
      </c>
      <c r="T636" s="49" t="str">
        <f>[2]!tblÉvénements[[#This Row],[Commentaires]]</f>
        <v>Visibilié et invitations</v>
      </c>
    </row>
    <row r="637" spans="2:20" ht="14.5" x14ac:dyDescent="0.3">
      <c r="B637" s="42">
        <f>'2. Termes '!H779</f>
        <v>0</v>
      </c>
      <c r="C637" s="382">
        <f>[2]!tblÉvénements[[#This Row],[Service]]</f>
        <v>0</v>
      </c>
      <c r="D637" s="368">
        <f>[2]!tblÉvénements[[#This Row],[Nom événement]]</f>
        <v>0</v>
      </c>
      <c r="E637" s="368">
        <f>[2]!tblÉvénements[[#This Row],[Nom association/Sigle]]</f>
        <v>0</v>
      </c>
      <c r="F637" s="368">
        <f>[2]!tblÉvénements[[#This Row],[Ville]]</f>
        <v>0</v>
      </c>
      <c r="G637" s="368">
        <f>[2]!tblÉvénements[[#This Row],[Lieu]]</f>
        <v>0</v>
      </c>
      <c r="H637" s="368">
        <f>[2]!tblÉvénements[[#This Row],[Nombre de de participants]]</f>
        <v>0</v>
      </c>
      <c r="I637" s="368">
        <f>[2]!tblÉvénements[[#This Row],[Type]]</f>
        <v>0</v>
      </c>
      <c r="J637" s="368">
        <f>[2]!tblÉvénements[[#This Row],[Présence ]]</f>
        <v>0</v>
      </c>
      <c r="K637" s="369">
        <f>[2]!tblÉvénements[[#This Row],[Date de début]]</f>
        <v>0</v>
      </c>
      <c r="L637" s="369" t="str">
        <f>IF(ISBLANK(Tableau3[[#This Row],[Date début ]]),"",UPPER(TEXT(Tableau3[[#This Row],[Date début ]],"mmm")))</f>
        <v>JANV</v>
      </c>
      <c r="M637" s="369" t="str">
        <f>IF(ISBLANK(Tableau3[[#This Row],[Date début ]]),"",UPPER(TEXT(Tableau3[[#This Row],[Date début ]],"AAAA")))</f>
        <v>1900</v>
      </c>
      <c r="N637" s="369">
        <f>[2]!tblÉvénements[[#This Row],[Date de fin]]</f>
        <v>0</v>
      </c>
      <c r="O637" s="369" t="str">
        <f>IF(ISBLANK(Tableau3[[#This Row],[Date de fin]]),"",UPPER(TEXT(Tableau3[[#This Row],[Date de fin]],"mmm")))</f>
        <v>JANV</v>
      </c>
      <c r="P637" s="369" t="str">
        <f>IF(ISBLANK(Tableau3[[#This Row],[Date de fin]]),"",UPPER(TEXT(Tableau3[[#This Row],[Date de fin]],"AAAA")))</f>
        <v>1900</v>
      </c>
      <c r="Q637" s="65">
        <f>[2]!tblÉvénements[[#This Row],[Nbr jours]]</f>
        <v>0</v>
      </c>
      <c r="S637" s="49">
        <f>[2]!tblÉvénements[[#This Row],[Secteur]]</f>
        <v>0</v>
      </c>
      <c r="T637" s="49">
        <f>[2]!tblÉvénements[[#This Row],[Commentaires]]</f>
        <v>0</v>
      </c>
    </row>
    <row r="638" spans="2:20" ht="14.5" x14ac:dyDescent="0.3">
      <c r="B638" s="42">
        <f>'2. Termes '!H780</f>
        <v>0</v>
      </c>
      <c r="C638" s="382">
        <f>[2]!tblÉvénements[[#This Row],[Service]]</f>
        <v>0</v>
      </c>
      <c r="D638" s="368">
        <f>[2]!tblÉvénements[[#This Row],[Nom événement]]</f>
        <v>0</v>
      </c>
      <c r="E638" s="368">
        <f>[2]!tblÉvénements[[#This Row],[Nom association/Sigle]]</f>
        <v>0</v>
      </c>
      <c r="F638" s="368">
        <f>[2]!tblÉvénements[[#This Row],[Ville]]</f>
        <v>0</v>
      </c>
      <c r="G638" s="368">
        <f>[2]!tblÉvénements[[#This Row],[Lieu]]</f>
        <v>0</v>
      </c>
      <c r="H638" s="368">
        <f>[2]!tblÉvénements[[#This Row],[Nombre de de participants]]</f>
        <v>0</v>
      </c>
      <c r="I638" s="368">
        <f>[2]!tblÉvénements[[#This Row],[Type]]</f>
        <v>0</v>
      </c>
      <c r="J638" s="368">
        <f>[2]!tblÉvénements[[#This Row],[Présence ]]</f>
        <v>0</v>
      </c>
      <c r="K638" s="369">
        <f>[2]!tblÉvénements[[#This Row],[Date de début]]</f>
        <v>0</v>
      </c>
      <c r="L638" s="369" t="str">
        <f>IF(ISBLANK(Tableau3[[#This Row],[Date début ]]),"",UPPER(TEXT(Tableau3[[#This Row],[Date début ]],"mmm")))</f>
        <v>JANV</v>
      </c>
      <c r="M638" s="369" t="str">
        <f>IF(ISBLANK(Tableau3[[#This Row],[Date début ]]),"",UPPER(TEXT(Tableau3[[#This Row],[Date début ]],"AAAA")))</f>
        <v>1900</v>
      </c>
      <c r="N638" s="369">
        <f>[2]!tblÉvénements[[#This Row],[Date de fin]]</f>
        <v>0</v>
      </c>
      <c r="O638" s="369" t="str">
        <f>IF(ISBLANK(Tableau3[[#This Row],[Date de fin]]),"",UPPER(TEXT(Tableau3[[#This Row],[Date de fin]],"mmm")))</f>
        <v>JANV</v>
      </c>
      <c r="P638" s="369" t="str">
        <f>IF(ISBLANK(Tableau3[[#This Row],[Date de fin]]),"",UPPER(TEXT(Tableau3[[#This Row],[Date de fin]],"AAAA")))</f>
        <v>1900</v>
      </c>
      <c r="Q638" s="65">
        <f>[2]!tblÉvénements[[#This Row],[Nbr jours]]</f>
        <v>0</v>
      </c>
      <c r="S638" s="49">
        <f>[2]!tblÉvénements[[#This Row],[Secteur]]</f>
        <v>0</v>
      </c>
      <c r="T638" s="49">
        <f>[2]!tblÉvénements[[#This Row],[Commentaires]]</f>
        <v>0</v>
      </c>
    </row>
    <row r="639" spans="2:20" ht="14.5" x14ac:dyDescent="0.3">
      <c r="B639" s="42">
        <f>'2. Termes '!H781</f>
        <v>0</v>
      </c>
      <c r="C639" s="382">
        <f>[2]!tblÉvénements[[#This Row],[Service]]</f>
        <v>0</v>
      </c>
      <c r="D639" s="368">
        <f>[2]!tblÉvénements[[#This Row],[Nom événement]]</f>
        <v>0</v>
      </c>
      <c r="E639" s="368">
        <f>[2]!tblÉvénements[[#This Row],[Nom association/Sigle]]</f>
        <v>0</v>
      </c>
      <c r="F639" s="368">
        <f>[2]!tblÉvénements[[#This Row],[Ville]]</f>
        <v>0</v>
      </c>
      <c r="G639" s="368">
        <f>[2]!tblÉvénements[[#This Row],[Lieu]]</f>
        <v>0</v>
      </c>
      <c r="H639" s="368">
        <f>[2]!tblÉvénements[[#This Row],[Nombre de de participants]]</f>
        <v>0</v>
      </c>
      <c r="I639" s="368">
        <f>[2]!tblÉvénements[[#This Row],[Type]]</f>
        <v>0</v>
      </c>
      <c r="J639" s="368">
        <f>[2]!tblÉvénements[[#This Row],[Présence ]]</f>
        <v>0</v>
      </c>
      <c r="K639" s="369">
        <f>[2]!tblÉvénements[[#This Row],[Date de début]]</f>
        <v>0</v>
      </c>
      <c r="L639" s="369" t="str">
        <f>IF(ISBLANK(Tableau3[[#This Row],[Date début ]]),"",UPPER(TEXT(Tableau3[[#This Row],[Date début ]],"mmm")))</f>
        <v>JANV</v>
      </c>
      <c r="M639" s="369" t="str">
        <f>IF(ISBLANK(Tableau3[[#This Row],[Date début ]]),"",UPPER(TEXT(Tableau3[[#This Row],[Date début ]],"AAAA")))</f>
        <v>1900</v>
      </c>
      <c r="N639" s="369">
        <f>[2]!tblÉvénements[[#This Row],[Date de fin]]</f>
        <v>0</v>
      </c>
      <c r="O639" s="369" t="str">
        <f>IF(ISBLANK(Tableau3[[#This Row],[Date de fin]]),"",UPPER(TEXT(Tableau3[[#This Row],[Date de fin]],"mmm")))</f>
        <v>JANV</v>
      </c>
      <c r="P639" s="369" t="str">
        <f>IF(ISBLANK(Tableau3[[#This Row],[Date de fin]]),"",UPPER(TEXT(Tableau3[[#This Row],[Date de fin]],"AAAA")))</f>
        <v>1900</v>
      </c>
      <c r="Q639" s="65">
        <f>[2]!tblÉvénements[[#This Row],[Nbr jours]]</f>
        <v>0</v>
      </c>
      <c r="S639" s="49">
        <f>[2]!tblÉvénements[[#This Row],[Secteur]]</f>
        <v>0</v>
      </c>
      <c r="T639" s="49">
        <f>[2]!tblÉvénements[[#This Row],[Commentaires]]</f>
        <v>0</v>
      </c>
    </row>
    <row r="640" spans="2:20" ht="14.5" x14ac:dyDescent="0.3">
      <c r="B640" s="42">
        <f>'2. Termes '!H782</f>
        <v>0</v>
      </c>
      <c r="C640" s="382">
        <f>[2]!tblÉvénements[[#This Row],[Service]]</f>
        <v>0</v>
      </c>
      <c r="D640" s="368">
        <f>[2]!tblÉvénements[[#This Row],[Nom événement]]</f>
        <v>0</v>
      </c>
      <c r="E640" s="368">
        <f>[2]!tblÉvénements[[#This Row],[Nom association/Sigle]]</f>
        <v>0</v>
      </c>
      <c r="F640" s="368">
        <f>[2]!tblÉvénements[[#This Row],[Ville]]</f>
        <v>0</v>
      </c>
      <c r="G640" s="368">
        <f>[2]!tblÉvénements[[#This Row],[Lieu]]</f>
        <v>0</v>
      </c>
      <c r="H640" s="368">
        <f>[2]!tblÉvénements[[#This Row],[Nombre de de participants]]</f>
        <v>0</v>
      </c>
      <c r="I640" s="368">
        <f>[2]!tblÉvénements[[#This Row],[Type]]</f>
        <v>0</v>
      </c>
      <c r="J640" s="368">
        <f>[2]!tblÉvénements[[#This Row],[Présence ]]</f>
        <v>0</v>
      </c>
      <c r="K640" s="369">
        <f>[2]!tblÉvénements[[#This Row],[Date de début]]</f>
        <v>0</v>
      </c>
      <c r="L640" s="369" t="str">
        <f>IF(ISBLANK(Tableau3[[#This Row],[Date début ]]),"",UPPER(TEXT(Tableau3[[#This Row],[Date début ]],"mmm")))</f>
        <v>JANV</v>
      </c>
      <c r="M640" s="369" t="str">
        <f>IF(ISBLANK(Tableau3[[#This Row],[Date début ]]),"",UPPER(TEXT(Tableau3[[#This Row],[Date début ]],"AAAA")))</f>
        <v>1900</v>
      </c>
      <c r="N640" s="369">
        <f>[2]!tblÉvénements[[#This Row],[Date de fin]]</f>
        <v>0</v>
      </c>
      <c r="O640" s="369" t="str">
        <f>IF(ISBLANK(Tableau3[[#This Row],[Date de fin]]),"",UPPER(TEXT(Tableau3[[#This Row],[Date de fin]],"mmm")))</f>
        <v>JANV</v>
      </c>
      <c r="P640" s="369" t="str">
        <f>IF(ISBLANK(Tableau3[[#This Row],[Date de fin]]),"",UPPER(TEXT(Tableau3[[#This Row],[Date de fin]],"AAAA")))</f>
        <v>1900</v>
      </c>
      <c r="Q640" s="65">
        <f>[2]!tblÉvénements[[#This Row],[Nbr jours]]</f>
        <v>0</v>
      </c>
      <c r="S640" s="49">
        <f>[2]!tblÉvénements[[#This Row],[Secteur]]</f>
        <v>0</v>
      </c>
      <c r="T640" s="49">
        <f>[2]!tblÉvénements[[#This Row],[Commentaires]]</f>
        <v>0</v>
      </c>
    </row>
    <row r="641" spans="2:20" ht="14.5" x14ac:dyDescent="0.3">
      <c r="B641" s="42">
        <f>'2. Termes '!H783</f>
        <v>0</v>
      </c>
      <c r="C641" s="382">
        <f>[2]!tblÉvénements[[#This Row],[Service]]</f>
        <v>0</v>
      </c>
      <c r="D641" s="368">
        <f>[2]!tblÉvénements[[#This Row],[Nom événement]]</f>
        <v>0</v>
      </c>
      <c r="E641" s="368">
        <f>[2]!tblÉvénements[[#This Row],[Nom association/Sigle]]</f>
        <v>0</v>
      </c>
      <c r="F641" s="368">
        <f>[2]!tblÉvénements[[#This Row],[Ville]]</f>
        <v>0</v>
      </c>
      <c r="G641" s="368">
        <f>[2]!tblÉvénements[[#This Row],[Lieu]]</f>
        <v>0</v>
      </c>
      <c r="H641" s="368">
        <f>[2]!tblÉvénements[[#This Row],[Nombre de de participants]]</f>
        <v>0</v>
      </c>
      <c r="I641" s="368">
        <f>[2]!tblÉvénements[[#This Row],[Type]]</f>
        <v>0</v>
      </c>
      <c r="J641" s="368">
        <f>[2]!tblÉvénements[[#This Row],[Présence ]]</f>
        <v>0</v>
      </c>
      <c r="K641" s="369">
        <f>[2]!tblÉvénements[[#This Row],[Date de début]]</f>
        <v>0</v>
      </c>
      <c r="L641" s="369" t="str">
        <f>IF(ISBLANK(Tableau3[[#This Row],[Date début ]]),"",UPPER(TEXT(Tableau3[[#This Row],[Date début ]],"mmm")))</f>
        <v>JANV</v>
      </c>
      <c r="M641" s="369" t="str">
        <f>IF(ISBLANK(Tableau3[[#This Row],[Date début ]]),"",UPPER(TEXT(Tableau3[[#This Row],[Date début ]],"AAAA")))</f>
        <v>1900</v>
      </c>
      <c r="N641" s="369">
        <f>[2]!tblÉvénements[[#This Row],[Date de fin]]</f>
        <v>0</v>
      </c>
      <c r="O641" s="369" t="str">
        <f>IF(ISBLANK(Tableau3[[#This Row],[Date de fin]]),"",UPPER(TEXT(Tableau3[[#This Row],[Date de fin]],"mmm")))</f>
        <v>JANV</v>
      </c>
      <c r="P641" s="369" t="str">
        <f>IF(ISBLANK(Tableau3[[#This Row],[Date de fin]]),"",UPPER(TEXT(Tableau3[[#This Row],[Date de fin]],"AAAA")))</f>
        <v>1900</v>
      </c>
      <c r="Q641" s="65">
        <f>[2]!tblÉvénements[[#This Row],[Nbr jours]]</f>
        <v>0</v>
      </c>
      <c r="S641" s="49">
        <f>[2]!tblÉvénements[[#This Row],[Secteur]]</f>
        <v>0</v>
      </c>
      <c r="T641" s="49">
        <f>[2]!tblÉvénements[[#This Row],[Commentaires]]</f>
        <v>0</v>
      </c>
    </row>
    <row r="642" spans="2:20" ht="14.5" x14ac:dyDescent="0.3">
      <c r="B642" s="42">
        <f>'2. Termes '!H784</f>
        <v>0</v>
      </c>
      <c r="C642" s="382">
        <f>[2]!tblÉvénements[[#This Row],[Service]]</f>
        <v>0</v>
      </c>
      <c r="D642" s="368">
        <f>[2]!tblÉvénements[[#This Row],[Nom événement]]</f>
        <v>0</v>
      </c>
      <c r="E642" s="368">
        <f>[2]!tblÉvénements[[#This Row],[Nom association/Sigle]]</f>
        <v>0</v>
      </c>
      <c r="F642" s="368">
        <f>[2]!tblÉvénements[[#This Row],[Ville]]</f>
        <v>0</v>
      </c>
      <c r="G642" s="368">
        <f>[2]!tblÉvénements[[#This Row],[Lieu]]</f>
        <v>0</v>
      </c>
      <c r="H642" s="368">
        <f>[2]!tblÉvénements[[#This Row],[Nombre de de participants]]</f>
        <v>0</v>
      </c>
      <c r="I642" s="368">
        <f>[2]!tblÉvénements[[#This Row],[Type]]</f>
        <v>0</v>
      </c>
      <c r="J642" s="368">
        <f>[2]!tblÉvénements[[#This Row],[Présence ]]</f>
        <v>0</v>
      </c>
      <c r="K642" s="369">
        <f>[2]!tblÉvénements[[#This Row],[Date de début]]</f>
        <v>0</v>
      </c>
      <c r="L642" s="369" t="str">
        <f>IF(ISBLANK(Tableau3[[#This Row],[Date début ]]),"",UPPER(TEXT(Tableau3[[#This Row],[Date début ]],"mmm")))</f>
        <v>JANV</v>
      </c>
      <c r="M642" s="369" t="str">
        <f>IF(ISBLANK(Tableau3[[#This Row],[Date début ]]),"",UPPER(TEXT(Tableau3[[#This Row],[Date début ]],"AAAA")))</f>
        <v>1900</v>
      </c>
      <c r="N642" s="369">
        <f>[2]!tblÉvénements[[#This Row],[Date de fin]]</f>
        <v>0</v>
      </c>
      <c r="O642" s="369" t="str">
        <f>IF(ISBLANK(Tableau3[[#This Row],[Date de fin]]),"",UPPER(TEXT(Tableau3[[#This Row],[Date de fin]],"mmm")))</f>
        <v>JANV</v>
      </c>
      <c r="P642" s="369" t="str">
        <f>IF(ISBLANK(Tableau3[[#This Row],[Date de fin]]),"",UPPER(TEXT(Tableau3[[#This Row],[Date de fin]],"AAAA")))</f>
        <v>1900</v>
      </c>
      <c r="Q642" s="65">
        <f>[2]!tblÉvénements[[#This Row],[Nbr jours]]</f>
        <v>0</v>
      </c>
      <c r="S642" s="49">
        <f>[2]!tblÉvénements[[#This Row],[Secteur]]</f>
        <v>0</v>
      </c>
      <c r="T642" s="49">
        <f>[2]!tblÉvénements[[#This Row],[Commentaires]]</f>
        <v>0</v>
      </c>
    </row>
    <row r="643" spans="2:20" ht="14.5" x14ac:dyDescent="0.3">
      <c r="B643" s="42">
        <f>'2. Termes '!H785</f>
        <v>0</v>
      </c>
      <c r="C643" s="382">
        <f>[2]!tblÉvénements[[#This Row],[Service]]</f>
        <v>0</v>
      </c>
      <c r="D643" s="368">
        <f>[2]!tblÉvénements[[#This Row],[Nom événement]]</f>
        <v>0</v>
      </c>
      <c r="E643" s="368">
        <f>[2]!tblÉvénements[[#This Row],[Nom association/Sigle]]</f>
        <v>0</v>
      </c>
      <c r="F643" s="368">
        <f>[2]!tblÉvénements[[#This Row],[Ville]]</f>
        <v>0</v>
      </c>
      <c r="G643" s="368">
        <f>[2]!tblÉvénements[[#This Row],[Lieu]]</f>
        <v>0</v>
      </c>
      <c r="H643" s="368">
        <f>[2]!tblÉvénements[[#This Row],[Nombre de de participants]]</f>
        <v>0</v>
      </c>
      <c r="I643" s="368">
        <f>[2]!tblÉvénements[[#This Row],[Type]]</f>
        <v>0</v>
      </c>
      <c r="J643" s="368">
        <f>[2]!tblÉvénements[[#This Row],[Présence ]]</f>
        <v>0</v>
      </c>
      <c r="K643" s="369">
        <f>[2]!tblÉvénements[[#This Row],[Date de début]]</f>
        <v>0</v>
      </c>
      <c r="L643" s="369" t="str">
        <f>IF(ISBLANK(Tableau3[[#This Row],[Date début ]]),"",UPPER(TEXT(Tableau3[[#This Row],[Date début ]],"mmm")))</f>
        <v>JANV</v>
      </c>
      <c r="M643" s="369" t="str">
        <f>IF(ISBLANK(Tableau3[[#This Row],[Date début ]]),"",UPPER(TEXT(Tableau3[[#This Row],[Date début ]],"AAAA")))</f>
        <v>1900</v>
      </c>
      <c r="N643" s="369">
        <f>[2]!tblÉvénements[[#This Row],[Date de fin]]</f>
        <v>0</v>
      </c>
      <c r="O643" s="369" t="str">
        <f>IF(ISBLANK(Tableau3[[#This Row],[Date de fin]]),"",UPPER(TEXT(Tableau3[[#This Row],[Date de fin]],"mmm")))</f>
        <v>JANV</v>
      </c>
      <c r="P643" s="369" t="str">
        <f>IF(ISBLANK(Tableau3[[#This Row],[Date de fin]]),"",UPPER(TEXT(Tableau3[[#This Row],[Date de fin]],"AAAA")))</f>
        <v>1900</v>
      </c>
      <c r="Q643" s="65">
        <f>[2]!tblÉvénements[[#This Row],[Nbr jours]]</f>
        <v>0</v>
      </c>
      <c r="S643" s="49">
        <f>[2]!tblÉvénements[[#This Row],[Secteur]]</f>
        <v>0</v>
      </c>
      <c r="T643" s="49">
        <f>[2]!tblÉvénements[[#This Row],[Commentaires]]</f>
        <v>0</v>
      </c>
    </row>
    <row r="644" spans="2:20" ht="14.5" x14ac:dyDescent="0.3">
      <c r="B644" s="42">
        <f>'2. Termes '!H786</f>
        <v>0</v>
      </c>
      <c r="C644" s="382">
        <f>[2]!tblÉvénements[[#This Row],[Service]]</f>
        <v>0</v>
      </c>
      <c r="D644" s="368">
        <f>[2]!tblÉvénements[[#This Row],[Nom événement]]</f>
        <v>0</v>
      </c>
      <c r="E644" s="368">
        <f>[2]!tblÉvénements[[#This Row],[Nom association/Sigle]]</f>
        <v>0</v>
      </c>
      <c r="F644" s="368">
        <f>[2]!tblÉvénements[[#This Row],[Ville]]</f>
        <v>0</v>
      </c>
      <c r="G644" s="368">
        <f>[2]!tblÉvénements[[#This Row],[Lieu]]</f>
        <v>0</v>
      </c>
      <c r="H644" s="368">
        <f>[2]!tblÉvénements[[#This Row],[Nombre de de participants]]</f>
        <v>0</v>
      </c>
      <c r="I644" s="368">
        <f>[2]!tblÉvénements[[#This Row],[Type]]</f>
        <v>0</v>
      </c>
      <c r="J644" s="368">
        <f>[2]!tblÉvénements[[#This Row],[Présence ]]</f>
        <v>0</v>
      </c>
      <c r="K644" s="369">
        <f>[2]!tblÉvénements[[#This Row],[Date de début]]</f>
        <v>0</v>
      </c>
      <c r="L644" s="369" t="str">
        <f>IF(ISBLANK(Tableau3[[#This Row],[Date début ]]),"",UPPER(TEXT(Tableau3[[#This Row],[Date début ]],"mmm")))</f>
        <v>JANV</v>
      </c>
      <c r="M644" s="369" t="str">
        <f>IF(ISBLANK(Tableau3[[#This Row],[Date début ]]),"",UPPER(TEXT(Tableau3[[#This Row],[Date début ]],"AAAA")))</f>
        <v>1900</v>
      </c>
      <c r="N644" s="369">
        <f>[2]!tblÉvénements[[#This Row],[Date de fin]]</f>
        <v>0</v>
      </c>
      <c r="O644" s="369" t="str">
        <f>IF(ISBLANK(Tableau3[[#This Row],[Date de fin]]),"",UPPER(TEXT(Tableau3[[#This Row],[Date de fin]],"mmm")))</f>
        <v>JANV</v>
      </c>
      <c r="P644" s="369" t="str">
        <f>IF(ISBLANK(Tableau3[[#This Row],[Date de fin]]),"",UPPER(TEXT(Tableau3[[#This Row],[Date de fin]],"AAAA")))</f>
        <v>1900</v>
      </c>
      <c r="Q644" s="65">
        <f>[2]!tblÉvénements[[#This Row],[Nbr jours]]</f>
        <v>0</v>
      </c>
      <c r="S644" s="49">
        <f>[2]!tblÉvénements[[#This Row],[Secteur]]</f>
        <v>0</v>
      </c>
      <c r="T644" s="49">
        <f>[2]!tblÉvénements[[#This Row],[Commentaires]]</f>
        <v>0</v>
      </c>
    </row>
    <row r="645" spans="2:20" ht="14.5" x14ac:dyDescent="0.3">
      <c r="B645" s="42">
        <f>'2. Termes '!H787</f>
        <v>0</v>
      </c>
      <c r="C645" s="382">
        <f>[2]!tblÉvénements[[#This Row],[Service]]</f>
        <v>0</v>
      </c>
      <c r="D645" s="368">
        <f>[2]!tblÉvénements[[#This Row],[Nom événement]]</f>
        <v>0</v>
      </c>
      <c r="E645" s="368">
        <f>[2]!tblÉvénements[[#This Row],[Nom association/Sigle]]</f>
        <v>0</v>
      </c>
      <c r="F645" s="368">
        <f>[2]!tblÉvénements[[#This Row],[Ville]]</f>
        <v>0</v>
      </c>
      <c r="G645" s="368">
        <f>[2]!tblÉvénements[[#This Row],[Lieu]]</f>
        <v>0</v>
      </c>
      <c r="H645" s="368">
        <f>[2]!tblÉvénements[[#This Row],[Nombre de de participants]]</f>
        <v>0</v>
      </c>
      <c r="I645" s="368">
        <f>[2]!tblÉvénements[[#This Row],[Type]]</f>
        <v>0</v>
      </c>
      <c r="J645" s="368">
        <f>[2]!tblÉvénements[[#This Row],[Présence ]]</f>
        <v>0</v>
      </c>
      <c r="K645" s="369">
        <f>[2]!tblÉvénements[[#This Row],[Date de début]]</f>
        <v>0</v>
      </c>
      <c r="L645" s="369" t="str">
        <f>IF(ISBLANK(Tableau3[[#This Row],[Date début ]]),"",UPPER(TEXT(Tableau3[[#This Row],[Date début ]],"mmm")))</f>
        <v>JANV</v>
      </c>
      <c r="M645" s="369" t="str">
        <f>IF(ISBLANK(Tableau3[[#This Row],[Date début ]]),"",UPPER(TEXT(Tableau3[[#This Row],[Date début ]],"AAAA")))</f>
        <v>1900</v>
      </c>
      <c r="N645" s="369">
        <f>[2]!tblÉvénements[[#This Row],[Date de fin]]</f>
        <v>0</v>
      </c>
      <c r="O645" s="369" t="str">
        <f>IF(ISBLANK(Tableau3[[#This Row],[Date de fin]]),"",UPPER(TEXT(Tableau3[[#This Row],[Date de fin]],"mmm")))</f>
        <v>JANV</v>
      </c>
      <c r="P645" s="369" t="str">
        <f>IF(ISBLANK(Tableau3[[#This Row],[Date de fin]]),"",UPPER(TEXT(Tableau3[[#This Row],[Date de fin]],"AAAA")))</f>
        <v>1900</v>
      </c>
      <c r="Q645" s="65">
        <f>[2]!tblÉvénements[[#This Row],[Nbr jours]]</f>
        <v>0</v>
      </c>
      <c r="S645" s="49">
        <f>[2]!tblÉvénements[[#This Row],[Secteur]]</f>
        <v>0</v>
      </c>
      <c r="T645" s="49">
        <f>[2]!tblÉvénements[[#This Row],[Commentaires]]</f>
        <v>0</v>
      </c>
    </row>
    <row r="646" spans="2:20" ht="14.5" x14ac:dyDescent="0.3">
      <c r="B646" s="42">
        <f>'2. Termes '!H788</f>
        <v>0</v>
      </c>
      <c r="C646" s="382">
        <f>[2]!tblÉvénements[[#This Row],[Service]]</f>
        <v>0</v>
      </c>
      <c r="D646" s="368">
        <f>[2]!tblÉvénements[[#This Row],[Nom événement]]</f>
        <v>0</v>
      </c>
      <c r="E646" s="368">
        <f>[2]!tblÉvénements[[#This Row],[Nom association/Sigle]]</f>
        <v>0</v>
      </c>
      <c r="F646" s="368">
        <f>[2]!tblÉvénements[[#This Row],[Ville]]</f>
        <v>0</v>
      </c>
      <c r="G646" s="368">
        <f>[2]!tblÉvénements[[#This Row],[Lieu]]</f>
        <v>0</v>
      </c>
      <c r="H646" s="368">
        <f>[2]!tblÉvénements[[#This Row],[Nombre de de participants]]</f>
        <v>0</v>
      </c>
      <c r="I646" s="368">
        <f>[2]!tblÉvénements[[#This Row],[Type]]</f>
        <v>0</v>
      </c>
      <c r="J646" s="368">
        <f>[2]!tblÉvénements[[#This Row],[Présence ]]</f>
        <v>0</v>
      </c>
      <c r="K646" s="369">
        <f>[2]!tblÉvénements[[#This Row],[Date de début]]</f>
        <v>0</v>
      </c>
      <c r="L646" s="369" t="str">
        <f>IF(ISBLANK(Tableau3[[#This Row],[Date début ]]),"",UPPER(TEXT(Tableau3[[#This Row],[Date début ]],"mmm")))</f>
        <v>JANV</v>
      </c>
      <c r="M646" s="369" t="str">
        <f>IF(ISBLANK(Tableau3[[#This Row],[Date début ]]),"",UPPER(TEXT(Tableau3[[#This Row],[Date début ]],"AAAA")))</f>
        <v>1900</v>
      </c>
      <c r="N646" s="369">
        <f>[2]!tblÉvénements[[#This Row],[Date de fin]]</f>
        <v>0</v>
      </c>
      <c r="O646" s="369" t="str">
        <f>IF(ISBLANK(Tableau3[[#This Row],[Date de fin]]),"",UPPER(TEXT(Tableau3[[#This Row],[Date de fin]],"mmm")))</f>
        <v>JANV</v>
      </c>
      <c r="P646" s="369" t="str">
        <f>IF(ISBLANK(Tableau3[[#This Row],[Date de fin]]),"",UPPER(TEXT(Tableau3[[#This Row],[Date de fin]],"AAAA")))</f>
        <v>1900</v>
      </c>
      <c r="Q646" s="65">
        <f>[2]!tblÉvénements[[#This Row],[Nbr jours]]</f>
        <v>0</v>
      </c>
      <c r="S646" s="49">
        <f>[2]!tblÉvénements[[#This Row],[Secteur]]</f>
        <v>0</v>
      </c>
      <c r="T646" s="49">
        <f>[2]!tblÉvénements[[#This Row],[Commentaires]]</f>
        <v>0</v>
      </c>
    </row>
    <row r="647" spans="2:20" ht="14.5" x14ac:dyDescent="0.3">
      <c r="B647" s="42">
        <f>'2. Termes '!H789</f>
        <v>0</v>
      </c>
      <c r="C647" s="382">
        <f>[2]!tblÉvénements[[#This Row],[Service]]</f>
        <v>0</v>
      </c>
      <c r="D647" s="368">
        <f>[2]!tblÉvénements[[#This Row],[Nom événement]]</f>
        <v>0</v>
      </c>
      <c r="E647" s="368">
        <f>[2]!tblÉvénements[[#This Row],[Nom association/Sigle]]</f>
        <v>0</v>
      </c>
      <c r="F647" s="368">
        <f>[2]!tblÉvénements[[#This Row],[Ville]]</f>
        <v>0</v>
      </c>
      <c r="G647" s="368">
        <f>[2]!tblÉvénements[[#This Row],[Lieu]]</f>
        <v>0</v>
      </c>
      <c r="H647" s="368">
        <f>[2]!tblÉvénements[[#This Row],[Nombre de de participants]]</f>
        <v>0</v>
      </c>
      <c r="I647" s="368">
        <f>[2]!tblÉvénements[[#This Row],[Type]]</f>
        <v>0</v>
      </c>
      <c r="J647" s="368">
        <f>[2]!tblÉvénements[[#This Row],[Présence ]]</f>
        <v>0</v>
      </c>
      <c r="K647" s="369">
        <f>[2]!tblÉvénements[[#This Row],[Date de début]]</f>
        <v>0</v>
      </c>
      <c r="L647" s="369" t="str">
        <f>IF(ISBLANK(Tableau3[[#This Row],[Date début ]]),"",UPPER(TEXT(Tableau3[[#This Row],[Date début ]],"mmm")))</f>
        <v>JANV</v>
      </c>
      <c r="M647" s="369" t="str">
        <f>IF(ISBLANK(Tableau3[[#This Row],[Date début ]]),"",UPPER(TEXT(Tableau3[[#This Row],[Date début ]],"AAAA")))</f>
        <v>1900</v>
      </c>
      <c r="N647" s="369">
        <f>[2]!tblÉvénements[[#This Row],[Date de fin]]</f>
        <v>0</v>
      </c>
      <c r="O647" s="369" t="str">
        <f>IF(ISBLANK(Tableau3[[#This Row],[Date de fin]]),"",UPPER(TEXT(Tableau3[[#This Row],[Date de fin]],"mmm")))</f>
        <v>JANV</v>
      </c>
      <c r="P647" s="369" t="str">
        <f>IF(ISBLANK(Tableau3[[#This Row],[Date de fin]]),"",UPPER(TEXT(Tableau3[[#This Row],[Date de fin]],"AAAA")))</f>
        <v>1900</v>
      </c>
      <c r="Q647" s="65">
        <f>[2]!tblÉvénements[[#This Row],[Nbr jours]]</f>
        <v>0</v>
      </c>
      <c r="S647" s="49">
        <f>[2]!tblÉvénements[[#This Row],[Secteur]]</f>
        <v>0</v>
      </c>
      <c r="T647" s="49">
        <f>[2]!tblÉvénements[[#This Row],[Commentaires]]</f>
        <v>0</v>
      </c>
    </row>
    <row r="648" spans="2:20" ht="14.5" x14ac:dyDescent="0.3">
      <c r="B648" s="42">
        <f>'2. Termes '!H790</f>
        <v>0</v>
      </c>
      <c r="C648" s="382">
        <f>[2]!tblÉvénements[[#This Row],[Service]]</f>
        <v>0</v>
      </c>
      <c r="D648" s="368">
        <f>[2]!tblÉvénements[[#This Row],[Nom événement]]</f>
        <v>0</v>
      </c>
      <c r="E648" s="368">
        <f>[2]!tblÉvénements[[#This Row],[Nom association/Sigle]]</f>
        <v>0</v>
      </c>
      <c r="F648" s="368">
        <f>[2]!tblÉvénements[[#This Row],[Ville]]</f>
        <v>0</v>
      </c>
      <c r="G648" s="368">
        <f>[2]!tblÉvénements[[#This Row],[Lieu]]</f>
        <v>0</v>
      </c>
      <c r="H648" s="368">
        <f>[2]!tblÉvénements[[#This Row],[Nombre de de participants]]</f>
        <v>0</v>
      </c>
      <c r="I648" s="368">
        <f>[2]!tblÉvénements[[#This Row],[Type]]</f>
        <v>0</v>
      </c>
      <c r="J648" s="368">
        <f>[2]!tblÉvénements[[#This Row],[Présence ]]</f>
        <v>0</v>
      </c>
      <c r="K648" s="369">
        <f>[2]!tblÉvénements[[#This Row],[Date de début]]</f>
        <v>0</v>
      </c>
      <c r="L648" s="369" t="str">
        <f>IF(ISBLANK(Tableau3[[#This Row],[Date début ]]),"",UPPER(TEXT(Tableau3[[#This Row],[Date début ]],"mmm")))</f>
        <v>JANV</v>
      </c>
      <c r="M648" s="369" t="str">
        <f>IF(ISBLANK(Tableau3[[#This Row],[Date début ]]),"",UPPER(TEXT(Tableau3[[#This Row],[Date début ]],"AAAA")))</f>
        <v>1900</v>
      </c>
      <c r="N648" s="369">
        <f>[2]!tblÉvénements[[#This Row],[Date de fin]]</f>
        <v>0</v>
      </c>
      <c r="O648" s="369" t="str">
        <f>IF(ISBLANK(Tableau3[[#This Row],[Date de fin]]),"",UPPER(TEXT(Tableau3[[#This Row],[Date de fin]],"mmm")))</f>
        <v>JANV</v>
      </c>
      <c r="P648" s="369" t="str">
        <f>IF(ISBLANK(Tableau3[[#This Row],[Date de fin]]),"",UPPER(TEXT(Tableau3[[#This Row],[Date de fin]],"AAAA")))</f>
        <v>1900</v>
      </c>
      <c r="Q648" s="65">
        <f>[2]!tblÉvénements[[#This Row],[Nbr jours]]</f>
        <v>0</v>
      </c>
      <c r="S648" s="49">
        <f>[2]!tblÉvénements[[#This Row],[Secteur]]</f>
        <v>0</v>
      </c>
      <c r="T648" s="49">
        <f>[2]!tblÉvénements[[#This Row],[Commentaires]]</f>
        <v>0</v>
      </c>
    </row>
    <row r="649" spans="2:20" ht="14.5" x14ac:dyDescent="0.3">
      <c r="B649" s="42">
        <f>'2. Termes '!H791</f>
        <v>0</v>
      </c>
      <c r="C649" s="382">
        <f>[2]!tblÉvénements[[#This Row],[Service]]</f>
        <v>0</v>
      </c>
      <c r="D649" s="368">
        <f>[2]!tblÉvénements[[#This Row],[Nom événement]]</f>
        <v>0</v>
      </c>
      <c r="E649" s="368">
        <f>[2]!tblÉvénements[[#This Row],[Nom association/Sigle]]</f>
        <v>0</v>
      </c>
      <c r="F649" s="368">
        <f>[2]!tblÉvénements[[#This Row],[Ville]]</f>
        <v>0</v>
      </c>
      <c r="G649" s="368">
        <f>[2]!tblÉvénements[[#This Row],[Lieu]]</f>
        <v>0</v>
      </c>
      <c r="H649" s="368">
        <f>[2]!tblÉvénements[[#This Row],[Nombre de de participants]]</f>
        <v>0</v>
      </c>
      <c r="I649" s="368">
        <f>[2]!tblÉvénements[[#This Row],[Type]]</f>
        <v>0</v>
      </c>
      <c r="J649" s="368">
        <f>[2]!tblÉvénements[[#This Row],[Présence ]]</f>
        <v>0</v>
      </c>
      <c r="K649" s="369">
        <f>[2]!tblÉvénements[[#This Row],[Date de début]]</f>
        <v>0</v>
      </c>
      <c r="L649" s="369" t="str">
        <f>IF(ISBLANK(Tableau3[[#This Row],[Date début ]]),"",UPPER(TEXT(Tableau3[[#This Row],[Date début ]],"mmm")))</f>
        <v>JANV</v>
      </c>
      <c r="M649" s="369" t="str">
        <f>IF(ISBLANK(Tableau3[[#This Row],[Date début ]]),"",UPPER(TEXT(Tableau3[[#This Row],[Date début ]],"AAAA")))</f>
        <v>1900</v>
      </c>
      <c r="N649" s="369">
        <f>[2]!tblÉvénements[[#This Row],[Date de fin]]</f>
        <v>0</v>
      </c>
      <c r="O649" s="369" t="str">
        <f>IF(ISBLANK(Tableau3[[#This Row],[Date de fin]]),"",UPPER(TEXT(Tableau3[[#This Row],[Date de fin]],"mmm")))</f>
        <v>JANV</v>
      </c>
      <c r="P649" s="369" t="str">
        <f>IF(ISBLANK(Tableau3[[#This Row],[Date de fin]]),"",UPPER(TEXT(Tableau3[[#This Row],[Date de fin]],"AAAA")))</f>
        <v>1900</v>
      </c>
      <c r="Q649" s="65">
        <f>[2]!tblÉvénements[[#This Row],[Nbr jours]]</f>
        <v>0</v>
      </c>
      <c r="S649" s="49">
        <f>[2]!tblÉvénements[[#This Row],[Secteur]]</f>
        <v>0</v>
      </c>
      <c r="T649" s="49">
        <f>[2]!tblÉvénements[[#This Row],[Commentaires]]</f>
        <v>0</v>
      </c>
    </row>
    <row r="650" spans="2:20" ht="14.5" x14ac:dyDescent="0.3">
      <c r="B650" s="42">
        <f>'2. Termes '!H792</f>
        <v>0</v>
      </c>
      <c r="C650" s="382">
        <f>[2]!tblÉvénements[[#This Row],[Service]]</f>
        <v>0</v>
      </c>
      <c r="D650" s="368">
        <f>[2]!tblÉvénements[[#This Row],[Nom événement]]</f>
        <v>0</v>
      </c>
      <c r="E650" s="368">
        <f>[2]!tblÉvénements[[#This Row],[Nom association/Sigle]]</f>
        <v>0</v>
      </c>
      <c r="F650" s="368">
        <f>[2]!tblÉvénements[[#This Row],[Ville]]</f>
        <v>0</v>
      </c>
      <c r="G650" s="368">
        <f>[2]!tblÉvénements[[#This Row],[Lieu]]</f>
        <v>0</v>
      </c>
      <c r="H650" s="368">
        <f>[2]!tblÉvénements[[#This Row],[Nombre de de participants]]</f>
        <v>0</v>
      </c>
      <c r="I650" s="368">
        <f>[2]!tblÉvénements[[#This Row],[Type]]</f>
        <v>0</v>
      </c>
      <c r="J650" s="368">
        <f>[2]!tblÉvénements[[#This Row],[Présence ]]</f>
        <v>0</v>
      </c>
      <c r="K650" s="369">
        <f>[2]!tblÉvénements[[#This Row],[Date de début]]</f>
        <v>0</v>
      </c>
      <c r="L650" s="369" t="str">
        <f>IF(ISBLANK(Tableau3[[#This Row],[Date début ]]),"",UPPER(TEXT(Tableau3[[#This Row],[Date début ]],"mmm")))</f>
        <v>JANV</v>
      </c>
      <c r="M650" s="369" t="str">
        <f>IF(ISBLANK(Tableau3[[#This Row],[Date début ]]),"",UPPER(TEXT(Tableau3[[#This Row],[Date début ]],"AAAA")))</f>
        <v>1900</v>
      </c>
      <c r="N650" s="369">
        <f>[2]!tblÉvénements[[#This Row],[Date de fin]]</f>
        <v>0</v>
      </c>
      <c r="O650" s="369" t="str">
        <f>IF(ISBLANK(Tableau3[[#This Row],[Date de fin]]),"",UPPER(TEXT(Tableau3[[#This Row],[Date de fin]],"mmm")))</f>
        <v>JANV</v>
      </c>
      <c r="P650" s="369" t="str">
        <f>IF(ISBLANK(Tableau3[[#This Row],[Date de fin]]),"",UPPER(TEXT(Tableau3[[#This Row],[Date de fin]],"AAAA")))</f>
        <v>1900</v>
      </c>
      <c r="Q650" s="65">
        <f>[2]!tblÉvénements[[#This Row],[Nbr jours]]</f>
        <v>0</v>
      </c>
      <c r="S650" s="49">
        <f>[2]!tblÉvénements[[#This Row],[Secteur]]</f>
        <v>0</v>
      </c>
      <c r="T650" s="49">
        <f>[2]!tblÉvénements[[#This Row],[Commentaires]]</f>
        <v>0</v>
      </c>
    </row>
    <row r="651" spans="2:20" ht="14.5" x14ac:dyDescent="0.3">
      <c r="B651" s="42">
        <f>'2. Termes '!H793</f>
        <v>0</v>
      </c>
      <c r="C651" s="382">
        <f>[2]!tblÉvénements[[#This Row],[Service]]</f>
        <v>0</v>
      </c>
      <c r="D651" s="368">
        <f>[2]!tblÉvénements[[#This Row],[Nom événement]]</f>
        <v>0</v>
      </c>
      <c r="E651" s="368">
        <f>[2]!tblÉvénements[[#This Row],[Nom association/Sigle]]</f>
        <v>0</v>
      </c>
      <c r="F651" s="368">
        <f>[2]!tblÉvénements[[#This Row],[Ville]]</f>
        <v>0</v>
      </c>
      <c r="G651" s="368">
        <f>[2]!tblÉvénements[[#This Row],[Lieu]]</f>
        <v>0</v>
      </c>
      <c r="H651" s="368">
        <f>[2]!tblÉvénements[[#This Row],[Nombre de de participants]]</f>
        <v>0</v>
      </c>
      <c r="I651" s="368">
        <f>[2]!tblÉvénements[[#This Row],[Type]]</f>
        <v>0</v>
      </c>
      <c r="J651" s="368">
        <f>[2]!tblÉvénements[[#This Row],[Présence ]]</f>
        <v>0</v>
      </c>
      <c r="K651" s="369">
        <f>[2]!tblÉvénements[[#This Row],[Date de début]]</f>
        <v>0</v>
      </c>
      <c r="L651" s="369" t="str">
        <f>IF(ISBLANK(Tableau3[[#This Row],[Date début ]]),"",UPPER(TEXT(Tableau3[[#This Row],[Date début ]],"mmm")))</f>
        <v>JANV</v>
      </c>
      <c r="M651" s="369" t="str">
        <f>IF(ISBLANK(Tableau3[[#This Row],[Date début ]]),"",UPPER(TEXT(Tableau3[[#This Row],[Date début ]],"AAAA")))</f>
        <v>1900</v>
      </c>
      <c r="N651" s="369">
        <f>[2]!tblÉvénements[[#This Row],[Date de fin]]</f>
        <v>0</v>
      </c>
      <c r="O651" s="369" t="str">
        <f>IF(ISBLANK(Tableau3[[#This Row],[Date de fin]]),"",UPPER(TEXT(Tableau3[[#This Row],[Date de fin]],"mmm")))</f>
        <v>JANV</v>
      </c>
      <c r="P651" s="369" t="str">
        <f>IF(ISBLANK(Tableau3[[#This Row],[Date de fin]]),"",UPPER(TEXT(Tableau3[[#This Row],[Date de fin]],"AAAA")))</f>
        <v>1900</v>
      </c>
      <c r="Q651" s="65">
        <f>[2]!tblÉvénements[[#This Row],[Nbr jours]]</f>
        <v>0</v>
      </c>
      <c r="S651" s="49">
        <f>[2]!tblÉvénements[[#This Row],[Secteur]]</f>
        <v>0</v>
      </c>
      <c r="T651" s="49">
        <f>[2]!tblÉvénements[[#This Row],[Commentaires]]</f>
        <v>0</v>
      </c>
    </row>
    <row r="652" spans="2:20" ht="14.5" x14ac:dyDescent="0.3">
      <c r="B652" s="42">
        <f>'2. Termes '!H794</f>
        <v>0</v>
      </c>
      <c r="C652" s="382">
        <f>[2]!tblÉvénements[[#This Row],[Service]]</f>
        <v>0</v>
      </c>
      <c r="D652" s="368">
        <f>[2]!tblÉvénements[[#This Row],[Nom événement]]</f>
        <v>0</v>
      </c>
      <c r="E652" s="368">
        <f>[2]!tblÉvénements[[#This Row],[Nom association/Sigle]]</f>
        <v>0</v>
      </c>
      <c r="F652" s="368">
        <f>[2]!tblÉvénements[[#This Row],[Ville]]</f>
        <v>0</v>
      </c>
      <c r="G652" s="368">
        <f>[2]!tblÉvénements[[#This Row],[Lieu]]</f>
        <v>0</v>
      </c>
      <c r="H652" s="368">
        <f>[2]!tblÉvénements[[#This Row],[Nombre de de participants]]</f>
        <v>0</v>
      </c>
      <c r="I652" s="368">
        <f>[2]!tblÉvénements[[#This Row],[Type]]</f>
        <v>0</v>
      </c>
      <c r="J652" s="368">
        <f>[2]!tblÉvénements[[#This Row],[Présence ]]</f>
        <v>0</v>
      </c>
      <c r="K652" s="369">
        <f>[2]!tblÉvénements[[#This Row],[Date de début]]</f>
        <v>0</v>
      </c>
      <c r="L652" s="369" t="str">
        <f>IF(ISBLANK(Tableau3[[#This Row],[Date début ]]),"",UPPER(TEXT(Tableau3[[#This Row],[Date début ]],"mmm")))</f>
        <v>JANV</v>
      </c>
      <c r="M652" s="369" t="str">
        <f>IF(ISBLANK(Tableau3[[#This Row],[Date début ]]),"",UPPER(TEXT(Tableau3[[#This Row],[Date début ]],"AAAA")))</f>
        <v>1900</v>
      </c>
      <c r="N652" s="369">
        <f>[2]!tblÉvénements[[#This Row],[Date de fin]]</f>
        <v>0</v>
      </c>
      <c r="O652" s="369" t="str">
        <f>IF(ISBLANK(Tableau3[[#This Row],[Date de fin]]),"",UPPER(TEXT(Tableau3[[#This Row],[Date de fin]],"mmm")))</f>
        <v>JANV</v>
      </c>
      <c r="P652" s="369" t="str">
        <f>IF(ISBLANK(Tableau3[[#This Row],[Date de fin]]),"",UPPER(TEXT(Tableau3[[#This Row],[Date de fin]],"AAAA")))</f>
        <v>1900</v>
      </c>
      <c r="Q652" s="65">
        <f>[2]!tblÉvénements[[#This Row],[Nbr jours]]</f>
        <v>0</v>
      </c>
      <c r="S652" s="49">
        <f>[2]!tblÉvénements[[#This Row],[Secteur]]</f>
        <v>0</v>
      </c>
      <c r="T652" s="49">
        <f>[2]!tblÉvénements[[#This Row],[Commentaires]]</f>
        <v>0</v>
      </c>
    </row>
    <row r="653" spans="2:20" ht="14.5" x14ac:dyDescent="0.3">
      <c r="B653" s="42">
        <f>'2. Termes '!H795</f>
        <v>0</v>
      </c>
      <c r="C653" s="382">
        <f>[2]!tblÉvénements[[#This Row],[Service]]</f>
        <v>0</v>
      </c>
      <c r="D653" s="368">
        <f>[2]!tblÉvénements[[#This Row],[Nom événement]]</f>
        <v>0</v>
      </c>
      <c r="E653" s="368">
        <f>[2]!tblÉvénements[[#This Row],[Nom association/Sigle]]</f>
        <v>0</v>
      </c>
      <c r="F653" s="368">
        <f>[2]!tblÉvénements[[#This Row],[Ville]]</f>
        <v>0</v>
      </c>
      <c r="G653" s="368">
        <f>[2]!tblÉvénements[[#This Row],[Lieu]]</f>
        <v>0</v>
      </c>
      <c r="H653" s="368">
        <f>[2]!tblÉvénements[[#This Row],[Nombre de de participants]]</f>
        <v>0</v>
      </c>
      <c r="I653" s="368">
        <f>[2]!tblÉvénements[[#This Row],[Type]]</f>
        <v>0</v>
      </c>
      <c r="J653" s="368">
        <f>[2]!tblÉvénements[[#This Row],[Présence ]]</f>
        <v>0</v>
      </c>
      <c r="K653" s="369">
        <f>[2]!tblÉvénements[[#This Row],[Date de début]]</f>
        <v>0</v>
      </c>
      <c r="L653" s="369" t="str">
        <f>IF(ISBLANK(Tableau3[[#This Row],[Date début ]]),"",UPPER(TEXT(Tableau3[[#This Row],[Date début ]],"mmm")))</f>
        <v>JANV</v>
      </c>
      <c r="M653" s="369" t="str">
        <f>IF(ISBLANK(Tableau3[[#This Row],[Date début ]]),"",UPPER(TEXT(Tableau3[[#This Row],[Date début ]],"AAAA")))</f>
        <v>1900</v>
      </c>
      <c r="N653" s="369">
        <f>[2]!tblÉvénements[[#This Row],[Date de fin]]</f>
        <v>0</v>
      </c>
      <c r="O653" s="369" t="str">
        <f>IF(ISBLANK(Tableau3[[#This Row],[Date de fin]]),"",UPPER(TEXT(Tableau3[[#This Row],[Date de fin]],"mmm")))</f>
        <v>JANV</v>
      </c>
      <c r="P653" s="369" t="str">
        <f>IF(ISBLANK(Tableau3[[#This Row],[Date de fin]]),"",UPPER(TEXT(Tableau3[[#This Row],[Date de fin]],"AAAA")))</f>
        <v>1900</v>
      </c>
      <c r="Q653" s="65">
        <f>[2]!tblÉvénements[[#This Row],[Nbr jours]]</f>
        <v>0</v>
      </c>
      <c r="S653" s="49">
        <f>[2]!tblÉvénements[[#This Row],[Secteur]]</f>
        <v>0</v>
      </c>
      <c r="T653" s="49">
        <f>[2]!tblÉvénements[[#This Row],[Commentaires]]</f>
        <v>0</v>
      </c>
    </row>
    <row r="654" spans="2:20" ht="14.5" x14ac:dyDescent="0.3">
      <c r="B654" s="42">
        <f>'2. Termes '!H796</f>
        <v>0</v>
      </c>
      <c r="C654" s="382">
        <f>[2]!tblÉvénements[[#This Row],[Service]]</f>
        <v>0</v>
      </c>
      <c r="D654" s="368">
        <f>[2]!tblÉvénements[[#This Row],[Nom événement]]</f>
        <v>0</v>
      </c>
      <c r="E654" s="368">
        <f>[2]!tblÉvénements[[#This Row],[Nom association/Sigle]]</f>
        <v>0</v>
      </c>
      <c r="F654" s="368">
        <f>[2]!tblÉvénements[[#This Row],[Ville]]</f>
        <v>0</v>
      </c>
      <c r="G654" s="368">
        <f>[2]!tblÉvénements[[#This Row],[Lieu]]</f>
        <v>0</v>
      </c>
      <c r="H654" s="368">
        <f>[2]!tblÉvénements[[#This Row],[Nombre de de participants]]</f>
        <v>0</v>
      </c>
      <c r="I654" s="368">
        <f>[2]!tblÉvénements[[#This Row],[Type]]</f>
        <v>0</v>
      </c>
      <c r="J654" s="368">
        <f>[2]!tblÉvénements[[#This Row],[Présence ]]</f>
        <v>0</v>
      </c>
      <c r="K654" s="369">
        <f>[2]!tblÉvénements[[#This Row],[Date de début]]</f>
        <v>0</v>
      </c>
      <c r="L654" s="369" t="str">
        <f>IF(ISBLANK(Tableau3[[#This Row],[Date début ]]),"",UPPER(TEXT(Tableau3[[#This Row],[Date début ]],"mmm")))</f>
        <v>JANV</v>
      </c>
      <c r="M654" s="369" t="str">
        <f>IF(ISBLANK(Tableau3[[#This Row],[Date début ]]),"",UPPER(TEXT(Tableau3[[#This Row],[Date début ]],"AAAA")))</f>
        <v>1900</v>
      </c>
      <c r="N654" s="369">
        <f>[2]!tblÉvénements[[#This Row],[Date de fin]]</f>
        <v>0</v>
      </c>
      <c r="O654" s="369" t="str">
        <f>IF(ISBLANK(Tableau3[[#This Row],[Date de fin]]),"",UPPER(TEXT(Tableau3[[#This Row],[Date de fin]],"mmm")))</f>
        <v>JANV</v>
      </c>
      <c r="P654" s="369" t="str">
        <f>IF(ISBLANK(Tableau3[[#This Row],[Date de fin]]),"",UPPER(TEXT(Tableau3[[#This Row],[Date de fin]],"AAAA")))</f>
        <v>1900</v>
      </c>
      <c r="Q654" s="65">
        <f>[2]!tblÉvénements[[#This Row],[Nbr jours]]</f>
        <v>0</v>
      </c>
      <c r="S654" s="49">
        <f>[2]!tblÉvénements[[#This Row],[Secteur]]</f>
        <v>0</v>
      </c>
      <c r="T654" s="49">
        <f>[2]!tblÉvénements[[#This Row],[Commentaires]]</f>
        <v>0</v>
      </c>
    </row>
    <row r="655" spans="2:20" ht="14.5" x14ac:dyDescent="0.3">
      <c r="B655" s="42">
        <f>'2. Termes '!H797</f>
        <v>0</v>
      </c>
      <c r="C655" s="382">
        <f>[2]!tblÉvénements[[#This Row],[Service]]</f>
        <v>0</v>
      </c>
      <c r="D655" s="368">
        <f>[2]!tblÉvénements[[#This Row],[Nom événement]]</f>
        <v>0</v>
      </c>
      <c r="E655" s="368">
        <f>[2]!tblÉvénements[[#This Row],[Nom association/Sigle]]</f>
        <v>0</v>
      </c>
      <c r="F655" s="368">
        <f>[2]!tblÉvénements[[#This Row],[Ville]]</f>
        <v>0</v>
      </c>
      <c r="G655" s="368">
        <f>[2]!tblÉvénements[[#This Row],[Lieu]]</f>
        <v>0</v>
      </c>
      <c r="H655" s="368">
        <f>[2]!tblÉvénements[[#This Row],[Nombre de de participants]]</f>
        <v>0</v>
      </c>
      <c r="I655" s="368">
        <f>[2]!tblÉvénements[[#This Row],[Type]]</f>
        <v>0</v>
      </c>
      <c r="J655" s="368">
        <f>[2]!tblÉvénements[[#This Row],[Présence ]]</f>
        <v>0</v>
      </c>
      <c r="K655" s="369">
        <f>[2]!tblÉvénements[[#This Row],[Date de début]]</f>
        <v>0</v>
      </c>
      <c r="L655" s="369" t="str">
        <f>IF(ISBLANK(Tableau3[[#This Row],[Date début ]]),"",UPPER(TEXT(Tableau3[[#This Row],[Date début ]],"mmm")))</f>
        <v>JANV</v>
      </c>
      <c r="M655" s="369" t="str">
        <f>IF(ISBLANK(Tableau3[[#This Row],[Date début ]]),"",UPPER(TEXT(Tableau3[[#This Row],[Date début ]],"AAAA")))</f>
        <v>1900</v>
      </c>
      <c r="N655" s="369">
        <f>[2]!tblÉvénements[[#This Row],[Date de fin]]</f>
        <v>0</v>
      </c>
      <c r="O655" s="369" t="str">
        <f>IF(ISBLANK(Tableau3[[#This Row],[Date de fin]]),"",UPPER(TEXT(Tableau3[[#This Row],[Date de fin]],"mmm")))</f>
        <v>JANV</v>
      </c>
      <c r="P655" s="369" t="str">
        <f>IF(ISBLANK(Tableau3[[#This Row],[Date de fin]]),"",UPPER(TEXT(Tableau3[[#This Row],[Date de fin]],"AAAA")))</f>
        <v>1900</v>
      </c>
      <c r="Q655" s="65">
        <f>[2]!tblÉvénements[[#This Row],[Nbr jours]]</f>
        <v>0</v>
      </c>
      <c r="S655" s="49">
        <f>[2]!tblÉvénements[[#This Row],[Secteur]]</f>
        <v>0</v>
      </c>
      <c r="T655" s="49">
        <f>[2]!tblÉvénements[[#This Row],[Commentaires]]</f>
        <v>0</v>
      </c>
    </row>
    <row r="656" spans="2:20" ht="14.5" x14ac:dyDescent="0.3">
      <c r="B656" s="42">
        <f>'2. Termes '!H798</f>
        <v>0</v>
      </c>
      <c r="C656" s="382">
        <f>[2]!tblÉvénements[[#This Row],[Service]]</f>
        <v>0</v>
      </c>
      <c r="D656" s="368">
        <f>[2]!tblÉvénements[[#This Row],[Nom événement]]</f>
        <v>0</v>
      </c>
      <c r="E656" s="368">
        <f>[2]!tblÉvénements[[#This Row],[Nom association/Sigle]]</f>
        <v>0</v>
      </c>
      <c r="F656" s="368">
        <f>[2]!tblÉvénements[[#This Row],[Ville]]</f>
        <v>0</v>
      </c>
      <c r="G656" s="368">
        <f>[2]!tblÉvénements[[#This Row],[Lieu]]</f>
        <v>0</v>
      </c>
      <c r="H656" s="368">
        <f>[2]!tblÉvénements[[#This Row],[Nombre de de participants]]</f>
        <v>0</v>
      </c>
      <c r="I656" s="368">
        <f>[2]!tblÉvénements[[#This Row],[Type]]</f>
        <v>0</v>
      </c>
      <c r="J656" s="368">
        <f>[2]!tblÉvénements[[#This Row],[Présence ]]</f>
        <v>0</v>
      </c>
      <c r="K656" s="369">
        <f>[2]!tblÉvénements[[#This Row],[Date de début]]</f>
        <v>0</v>
      </c>
      <c r="L656" s="369" t="str">
        <f>IF(ISBLANK(Tableau3[[#This Row],[Date début ]]),"",UPPER(TEXT(Tableau3[[#This Row],[Date début ]],"mmm")))</f>
        <v>JANV</v>
      </c>
      <c r="M656" s="369" t="str">
        <f>IF(ISBLANK(Tableau3[[#This Row],[Date début ]]),"",UPPER(TEXT(Tableau3[[#This Row],[Date début ]],"AAAA")))</f>
        <v>1900</v>
      </c>
      <c r="N656" s="369">
        <f>[2]!tblÉvénements[[#This Row],[Date de fin]]</f>
        <v>0</v>
      </c>
      <c r="O656" s="369" t="str">
        <f>IF(ISBLANK(Tableau3[[#This Row],[Date de fin]]),"",UPPER(TEXT(Tableau3[[#This Row],[Date de fin]],"mmm")))</f>
        <v>JANV</v>
      </c>
      <c r="P656" s="369" t="str">
        <f>IF(ISBLANK(Tableau3[[#This Row],[Date de fin]]),"",UPPER(TEXT(Tableau3[[#This Row],[Date de fin]],"AAAA")))</f>
        <v>1900</v>
      </c>
      <c r="Q656" s="65">
        <f>[2]!tblÉvénements[[#This Row],[Nbr jours]]</f>
        <v>0</v>
      </c>
      <c r="S656" s="49">
        <f>[2]!tblÉvénements[[#This Row],[Secteur]]</f>
        <v>0</v>
      </c>
      <c r="T656" s="49">
        <f>[2]!tblÉvénements[[#This Row],[Commentaires]]</f>
        <v>0</v>
      </c>
    </row>
    <row r="657" spans="2:20" ht="14.5" x14ac:dyDescent="0.3">
      <c r="B657" s="42">
        <f>'2. Termes '!H799</f>
        <v>0</v>
      </c>
      <c r="C657" s="382">
        <f>[2]!tblÉvénements[[#This Row],[Service]]</f>
        <v>0</v>
      </c>
      <c r="D657" s="368">
        <f>[2]!tblÉvénements[[#This Row],[Nom événement]]</f>
        <v>0</v>
      </c>
      <c r="E657" s="368">
        <f>[2]!tblÉvénements[[#This Row],[Nom association/Sigle]]</f>
        <v>0</v>
      </c>
      <c r="F657" s="368">
        <f>[2]!tblÉvénements[[#This Row],[Ville]]</f>
        <v>0</v>
      </c>
      <c r="G657" s="368">
        <f>[2]!tblÉvénements[[#This Row],[Lieu]]</f>
        <v>0</v>
      </c>
      <c r="H657" s="368">
        <f>[2]!tblÉvénements[[#This Row],[Nombre de de participants]]</f>
        <v>0</v>
      </c>
      <c r="I657" s="368">
        <f>[2]!tblÉvénements[[#This Row],[Type]]</f>
        <v>0</v>
      </c>
      <c r="J657" s="368">
        <f>[2]!tblÉvénements[[#This Row],[Présence ]]</f>
        <v>0</v>
      </c>
      <c r="K657" s="369">
        <f>[2]!tblÉvénements[[#This Row],[Date de début]]</f>
        <v>0</v>
      </c>
      <c r="L657" s="369" t="str">
        <f>IF(ISBLANK(Tableau3[[#This Row],[Date début ]]),"",UPPER(TEXT(Tableau3[[#This Row],[Date début ]],"mmm")))</f>
        <v>JANV</v>
      </c>
      <c r="M657" s="369" t="str">
        <f>IF(ISBLANK(Tableau3[[#This Row],[Date début ]]),"",UPPER(TEXT(Tableau3[[#This Row],[Date début ]],"AAAA")))</f>
        <v>1900</v>
      </c>
      <c r="N657" s="369">
        <f>[2]!tblÉvénements[[#This Row],[Date de fin]]</f>
        <v>0</v>
      </c>
      <c r="O657" s="369" t="str">
        <f>IF(ISBLANK(Tableau3[[#This Row],[Date de fin]]),"",UPPER(TEXT(Tableau3[[#This Row],[Date de fin]],"mmm")))</f>
        <v>JANV</v>
      </c>
      <c r="P657" s="369" t="str">
        <f>IF(ISBLANK(Tableau3[[#This Row],[Date de fin]]),"",UPPER(TEXT(Tableau3[[#This Row],[Date de fin]],"AAAA")))</f>
        <v>1900</v>
      </c>
      <c r="Q657" s="65">
        <f>[2]!tblÉvénements[[#This Row],[Nbr jours]]</f>
        <v>0</v>
      </c>
      <c r="S657" s="49">
        <f>[2]!tblÉvénements[[#This Row],[Secteur]]</f>
        <v>0</v>
      </c>
      <c r="T657" s="49">
        <f>[2]!tblÉvénements[[#This Row],[Commentaires]]</f>
        <v>0</v>
      </c>
    </row>
    <row r="658" spans="2:20" ht="14.5" x14ac:dyDescent="0.3">
      <c r="B658" s="42">
        <f>'2. Termes '!H800</f>
        <v>0</v>
      </c>
      <c r="C658" s="382">
        <f>[2]!tblÉvénements[[#This Row],[Service]]</f>
        <v>0</v>
      </c>
      <c r="D658" s="368">
        <f>[2]!tblÉvénements[[#This Row],[Nom événement]]</f>
        <v>0</v>
      </c>
      <c r="E658" s="368">
        <f>[2]!tblÉvénements[[#This Row],[Nom association/Sigle]]</f>
        <v>0</v>
      </c>
      <c r="F658" s="368">
        <f>[2]!tblÉvénements[[#This Row],[Ville]]</f>
        <v>0</v>
      </c>
      <c r="G658" s="368">
        <f>[2]!tblÉvénements[[#This Row],[Lieu]]</f>
        <v>0</v>
      </c>
      <c r="H658" s="368">
        <f>[2]!tblÉvénements[[#This Row],[Nombre de de participants]]</f>
        <v>0</v>
      </c>
      <c r="I658" s="368">
        <f>[2]!tblÉvénements[[#This Row],[Type]]</f>
        <v>0</v>
      </c>
      <c r="J658" s="368">
        <f>[2]!tblÉvénements[[#This Row],[Présence ]]</f>
        <v>0</v>
      </c>
      <c r="K658" s="369">
        <f>[2]!tblÉvénements[[#This Row],[Date de début]]</f>
        <v>0</v>
      </c>
      <c r="L658" s="369" t="str">
        <f>IF(ISBLANK(Tableau3[[#This Row],[Date début ]]),"",UPPER(TEXT(Tableau3[[#This Row],[Date début ]],"mmm")))</f>
        <v>JANV</v>
      </c>
      <c r="M658" s="369" t="str">
        <f>IF(ISBLANK(Tableau3[[#This Row],[Date début ]]),"",UPPER(TEXT(Tableau3[[#This Row],[Date début ]],"AAAA")))</f>
        <v>1900</v>
      </c>
      <c r="N658" s="369">
        <f>[2]!tblÉvénements[[#This Row],[Date de fin]]</f>
        <v>0</v>
      </c>
      <c r="O658" s="369" t="str">
        <f>IF(ISBLANK(Tableau3[[#This Row],[Date de fin]]),"",UPPER(TEXT(Tableau3[[#This Row],[Date de fin]],"mmm")))</f>
        <v>JANV</v>
      </c>
      <c r="P658" s="369" t="str">
        <f>IF(ISBLANK(Tableau3[[#This Row],[Date de fin]]),"",UPPER(TEXT(Tableau3[[#This Row],[Date de fin]],"AAAA")))</f>
        <v>1900</v>
      </c>
      <c r="Q658" s="65">
        <f>[2]!tblÉvénements[[#This Row],[Nbr jours]]</f>
        <v>0</v>
      </c>
      <c r="S658" s="49">
        <f>[2]!tblÉvénements[[#This Row],[Secteur]]</f>
        <v>0</v>
      </c>
      <c r="T658" s="49">
        <f>[2]!tblÉvénements[[#This Row],[Commentaires]]</f>
        <v>0</v>
      </c>
    </row>
    <row r="659" spans="2:20" ht="14.5" x14ac:dyDescent="0.3">
      <c r="B659" s="42">
        <f>'2. Termes '!H801</f>
        <v>0</v>
      </c>
      <c r="C659" s="382">
        <f>[2]!tblÉvénements[[#This Row],[Service]]</f>
        <v>0</v>
      </c>
      <c r="D659" s="368">
        <f>[2]!tblÉvénements[[#This Row],[Nom événement]]</f>
        <v>0</v>
      </c>
      <c r="E659" s="368">
        <f>[2]!tblÉvénements[[#This Row],[Nom association/Sigle]]</f>
        <v>0</v>
      </c>
      <c r="F659" s="368">
        <f>[2]!tblÉvénements[[#This Row],[Ville]]</f>
        <v>0</v>
      </c>
      <c r="G659" s="368">
        <f>[2]!tblÉvénements[[#This Row],[Lieu]]</f>
        <v>0</v>
      </c>
      <c r="H659" s="368">
        <f>[2]!tblÉvénements[[#This Row],[Nombre de de participants]]</f>
        <v>0</v>
      </c>
      <c r="I659" s="368">
        <f>[2]!tblÉvénements[[#This Row],[Type]]</f>
        <v>0</v>
      </c>
      <c r="J659" s="368">
        <f>[2]!tblÉvénements[[#This Row],[Présence ]]</f>
        <v>0</v>
      </c>
      <c r="K659" s="369">
        <f>[2]!tblÉvénements[[#This Row],[Date de début]]</f>
        <v>0</v>
      </c>
      <c r="L659" s="369" t="str">
        <f>IF(ISBLANK(Tableau3[[#This Row],[Date début ]]),"",UPPER(TEXT(Tableau3[[#This Row],[Date début ]],"mmm")))</f>
        <v>JANV</v>
      </c>
      <c r="M659" s="369" t="str">
        <f>IF(ISBLANK(Tableau3[[#This Row],[Date début ]]),"",UPPER(TEXT(Tableau3[[#This Row],[Date début ]],"AAAA")))</f>
        <v>1900</v>
      </c>
      <c r="N659" s="369">
        <f>[2]!tblÉvénements[[#This Row],[Date de fin]]</f>
        <v>0</v>
      </c>
      <c r="O659" s="369" t="str">
        <f>IF(ISBLANK(Tableau3[[#This Row],[Date de fin]]),"",UPPER(TEXT(Tableau3[[#This Row],[Date de fin]],"mmm")))</f>
        <v>JANV</v>
      </c>
      <c r="P659" s="369" t="str">
        <f>IF(ISBLANK(Tableau3[[#This Row],[Date de fin]]),"",UPPER(TEXT(Tableau3[[#This Row],[Date de fin]],"AAAA")))</f>
        <v>1900</v>
      </c>
      <c r="Q659" s="65">
        <f>[2]!tblÉvénements[[#This Row],[Nbr jours]]</f>
        <v>0</v>
      </c>
      <c r="S659" s="49">
        <f>[2]!tblÉvénements[[#This Row],[Secteur]]</f>
        <v>0</v>
      </c>
      <c r="T659" s="49">
        <f>[2]!tblÉvénements[[#This Row],[Commentaires]]</f>
        <v>0</v>
      </c>
    </row>
    <row r="660" spans="2:20" ht="14.5" x14ac:dyDescent="0.3">
      <c r="B660" s="42">
        <f>'2. Termes '!H802</f>
        <v>0</v>
      </c>
      <c r="C660" s="382">
        <f>[2]!tblÉvénements[[#This Row],[Service]]</f>
        <v>0</v>
      </c>
      <c r="D660" s="368">
        <f>[2]!tblÉvénements[[#This Row],[Nom événement]]</f>
        <v>0</v>
      </c>
      <c r="E660" s="368">
        <f>[2]!tblÉvénements[[#This Row],[Nom association/Sigle]]</f>
        <v>0</v>
      </c>
      <c r="F660" s="368">
        <f>[2]!tblÉvénements[[#This Row],[Ville]]</f>
        <v>0</v>
      </c>
      <c r="G660" s="368">
        <f>[2]!tblÉvénements[[#This Row],[Lieu]]</f>
        <v>0</v>
      </c>
      <c r="H660" s="368">
        <f>[2]!tblÉvénements[[#This Row],[Nombre de de participants]]</f>
        <v>0</v>
      </c>
      <c r="I660" s="368">
        <f>[2]!tblÉvénements[[#This Row],[Type]]</f>
        <v>0</v>
      </c>
      <c r="J660" s="368">
        <f>[2]!tblÉvénements[[#This Row],[Présence ]]</f>
        <v>0</v>
      </c>
      <c r="K660" s="369">
        <f>[2]!tblÉvénements[[#This Row],[Date de début]]</f>
        <v>0</v>
      </c>
      <c r="L660" s="369" t="str">
        <f>IF(ISBLANK(Tableau3[[#This Row],[Date début ]]),"",UPPER(TEXT(Tableau3[[#This Row],[Date début ]],"mmm")))</f>
        <v>JANV</v>
      </c>
      <c r="M660" s="369" t="str">
        <f>IF(ISBLANK(Tableau3[[#This Row],[Date début ]]),"",UPPER(TEXT(Tableau3[[#This Row],[Date début ]],"AAAA")))</f>
        <v>1900</v>
      </c>
      <c r="N660" s="369">
        <f>[2]!tblÉvénements[[#This Row],[Date de fin]]</f>
        <v>0</v>
      </c>
      <c r="O660" s="369" t="str">
        <f>IF(ISBLANK(Tableau3[[#This Row],[Date de fin]]),"",UPPER(TEXT(Tableau3[[#This Row],[Date de fin]],"mmm")))</f>
        <v>JANV</v>
      </c>
      <c r="P660" s="369" t="str">
        <f>IF(ISBLANK(Tableau3[[#This Row],[Date de fin]]),"",UPPER(TEXT(Tableau3[[#This Row],[Date de fin]],"AAAA")))</f>
        <v>1900</v>
      </c>
      <c r="Q660" s="65">
        <f>[2]!tblÉvénements[[#This Row],[Nbr jours]]</f>
        <v>0</v>
      </c>
      <c r="S660" s="49">
        <f>[2]!tblÉvénements[[#This Row],[Secteur]]</f>
        <v>0</v>
      </c>
      <c r="T660" s="49">
        <f>[2]!tblÉvénements[[#This Row],[Commentaires]]</f>
        <v>0</v>
      </c>
    </row>
    <row r="661" spans="2:20" ht="14.5" x14ac:dyDescent="0.3">
      <c r="B661" s="42">
        <f>'2. Termes '!H803</f>
        <v>0</v>
      </c>
      <c r="C661" s="382">
        <f>[2]!tblÉvénements[[#This Row],[Service]]</f>
        <v>0</v>
      </c>
      <c r="D661" s="368">
        <f>[2]!tblÉvénements[[#This Row],[Nom événement]]</f>
        <v>0</v>
      </c>
      <c r="E661" s="368">
        <f>[2]!tblÉvénements[[#This Row],[Nom association/Sigle]]</f>
        <v>0</v>
      </c>
      <c r="F661" s="368">
        <f>[2]!tblÉvénements[[#This Row],[Ville]]</f>
        <v>0</v>
      </c>
      <c r="G661" s="368">
        <f>[2]!tblÉvénements[[#This Row],[Lieu]]</f>
        <v>0</v>
      </c>
      <c r="H661" s="368">
        <f>[2]!tblÉvénements[[#This Row],[Nombre de de participants]]</f>
        <v>0</v>
      </c>
      <c r="I661" s="368">
        <f>[2]!tblÉvénements[[#This Row],[Type]]</f>
        <v>0</v>
      </c>
      <c r="J661" s="368">
        <f>[2]!tblÉvénements[[#This Row],[Présence ]]</f>
        <v>0</v>
      </c>
      <c r="K661" s="369">
        <f>[2]!tblÉvénements[[#This Row],[Date de début]]</f>
        <v>0</v>
      </c>
      <c r="L661" s="369" t="str">
        <f>IF(ISBLANK(Tableau3[[#This Row],[Date début ]]),"",UPPER(TEXT(Tableau3[[#This Row],[Date début ]],"mmm")))</f>
        <v>JANV</v>
      </c>
      <c r="M661" s="369" t="str">
        <f>IF(ISBLANK(Tableau3[[#This Row],[Date début ]]),"",UPPER(TEXT(Tableau3[[#This Row],[Date début ]],"AAAA")))</f>
        <v>1900</v>
      </c>
      <c r="N661" s="369">
        <f>[2]!tblÉvénements[[#This Row],[Date de fin]]</f>
        <v>0</v>
      </c>
      <c r="O661" s="369" t="str">
        <f>IF(ISBLANK(Tableau3[[#This Row],[Date de fin]]),"",UPPER(TEXT(Tableau3[[#This Row],[Date de fin]],"mmm")))</f>
        <v>JANV</v>
      </c>
      <c r="P661" s="369" t="str">
        <f>IF(ISBLANK(Tableau3[[#This Row],[Date de fin]]),"",UPPER(TEXT(Tableau3[[#This Row],[Date de fin]],"AAAA")))</f>
        <v>1900</v>
      </c>
      <c r="Q661" s="65">
        <f>[2]!tblÉvénements[[#This Row],[Nbr jours]]</f>
        <v>0</v>
      </c>
      <c r="S661" s="49">
        <f>[2]!tblÉvénements[[#This Row],[Secteur]]</f>
        <v>0</v>
      </c>
      <c r="T661" s="49">
        <f>[2]!tblÉvénements[[#This Row],[Commentaires]]</f>
        <v>0</v>
      </c>
    </row>
    <row r="662" spans="2:20" ht="14.5" x14ac:dyDescent="0.3">
      <c r="B662" s="42">
        <f>'2. Termes '!H804</f>
        <v>0</v>
      </c>
      <c r="C662" s="382">
        <f>[2]!tblÉvénements[[#This Row],[Service]]</f>
        <v>0</v>
      </c>
      <c r="D662" s="368">
        <f>[2]!tblÉvénements[[#This Row],[Nom événement]]</f>
        <v>0</v>
      </c>
      <c r="E662" s="368">
        <f>[2]!tblÉvénements[[#This Row],[Nom association/Sigle]]</f>
        <v>0</v>
      </c>
      <c r="F662" s="368">
        <f>[2]!tblÉvénements[[#This Row],[Ville]]</f>
        <v>0</v>
      </c>
      <c r="G662" s="368">
        <f>[2]!tblÉvénements[[#This Row],[Lieu]]</f>
        <v>0</v>
      </c>
      <c r="H662" s="368">
        <f>[2]!tblÉvénements[[#This Row],[Nombre de de participants]]</f>
        <v>0</v>
      </c>
      <c r="I662" s="368">
        <f>[2]!tblÉvénements[[#This Row],[Type]]</f>
        <v>0</v>
      </c>
      <c r="J662" s="368">
        <f>[2]!tblÉvénements[[#This Row],[Présence ]]</f>
        <v>0</v>
      </c>
      <c r="K662" s="369">
        <f>[2]!tblÉvénements[[#This Row],[Date de début]]</f>
        <v>0</v>
      </c>
      <c r="L662" s="369" t="str">
        <f>IF(ISBLANK(Tableau3[[#This Row],[Date début ]]),"",UPPER(TEXT(Tableau3[[#This Row],[Date début ]],"mmm")))</f>
        <v>JANV</v>
      </c>
      <c r="M662" s="369" t="str">
        <f>IF(ISBLANK(Tableau3[[#This Row],[Date début ]]),"",UPPER(TEXT(Tableau3[[#This Row],[Date début ]],"AAAA")))</f>
        <v>1900</v>
      </c>
      <c r="N662" s="369">
        <f>[2]!tblÉvénements[[#This Row],[Date de fin]]</f>
        <v>0</v>
      </c>
      <c r="O662" s="369" t="str">
        <f>IF(ISBLANK(Tableau3[[#This Row],[Date de fin]]),"",UPPER(TEXT(Tableau3[[#This Row],[Date de fin]],"mmm")))</f>
        <v>JANV</v>
      </c>
      <c r="P662" s="369" t="str">
        <f>IF(ISBLANK(Tableau3[[#This Row],[Date de fin]]),"",UPPER(TEXT(Tableau3[[#This Row],[Date de fin]],"AAAA")))</f>
        <v>1900</v>
      </c>
      <c r="Q662" s="65">
        <f>[2]!tblÉvénements[[#This Row],[Nbr jours]]</f>
        <v>0</v>
      </c>
      <c r="S662" s="49">
        <f>[2]!tblÉvénements[[#This Row],[Secteur]]</f>
        <v>0</v>
      </c>
      <c r="T662" s="49">
        <f>[2]!tblÉvénements[[#This Row],[Commentaires]]</f>
        <v>0</v>
      </c>
    </row>
    <row r="663" spans="2:20" ht="14.5" x14ac:dyDescent="0.3">
      <c r="B663" s="42">
        <f>'2. Termes '!H805</f>
        <v>0</v>
      </c>
      <c r="C663" s="382">
        <f>[2]!tblÉvénements[[#This Row],[Service]]</f>
        <v>0</v>
      </c>
      <c r="D663" s="368">
        <f>[2]!tblÉvénements[[#This Row],[Nom événement]]</f>
        <v>0</v>
      </c>
      <c r="E663" s="368">
        <f>[2]!tblÉvénements[[#This Row],[Nom association/Sigle]]</f>
        <v>0</v>
      </c>
      <c r="F663" s="368">
        <f>[2]!tblÉvénements[[#This Row],[Ville]]</f>
        <v>0</v>
      </c>
      <c r="G663" s="368">
        <f>[2]!tblÉvénements[[#This Row],[Lieu]]</f>
        <v>0</v>
      </c>
      <c r="H663" s="368">
        <f>[2]!tblÉvénements[[#This Row],[Nombre de de participants]]</f>
        <v>0</v>
      </c>
      <c r="I663" s="368">
        <f>[2]!tblÉvénements[[#This Row],[Type]]</f>
        <v>0</v>
      </c>
      <c r="J663" s="368">
        <f>[2]!tblÉvénements[[#This Row],[Présence ]]</f>
        <v>0</v>
      </c>
      <c r="K663" s="369">
        <f>[2]!tblÉvénements[[#This Row],[Date de début]]</f>
        <v>0</v>
      </c>
      <c r="L663" s="369" t="str">
        <f>IF(ISBLANK(Tableau3[[#This Row],[Date début ]]),"",UPPER(TEXT(Tableau3[[#This Row],[Date début ]],"mmm")))</f>
        <v>JANV</v>
      </c>
      <c r="M663" s="369" t="str">
        <f>IF(ISBLANK(Tableau3[[#This Row],[Date début ]]),"",UPPER(TEXT(Tableau3[[#This Row],[Date début ]],"AAAA")))</f>
        <v>1900</v>
      </c>
      <c r="N663" s="369">
        <f>[2]!tblÉvénements[[#This Row],[Date de fin]]</f>
        <v>0</v>
      </c>
      <c r="O663" s="369" t="str">
        <f>IF(ISBLANK(Tableau3[[#This Row],[Date de fin]]),"",UPPER(TEXT(Tableau3[[#This Row],[Date de fin]],"mmm")))</f>
        <v>JANV</v>
      </c>
      <c r="P663" s="369" t="str">
        <f>IF(ISBLANK(Tableau3[[#This Row],[Date de fin]]),"",UPPER(TEXT(Tableau3[[#This Row],[Date de fin]],"AAAA")))</f>
        <v>1900</v>
      </c>
      <c r="Q663" s="65">
        <f>[2]!tblÉvénements[[#This Row],[Nbr jours]]</f>
        <v>0</v>
      </c>
      <c r="S663" s="49">
        <f>[2]!tblÉvénements[[#This Row],[Secteur]]</f>
        <v>0</v>
      </c>
      <c r="T663" s="49">
        <f>[2]!tblÉvénements[[#This Row],[Commentaires]]</f>
        <v>0</v>
      </c>
    </row>
    <row r="664" spans="2:20" ht="14.5" x14ac:dyDescent="0.3">
      <c r="B664" s="42">
        <f>'2. Termes '!H806</f>
        <v>0</v>
      </c>
      <c r="C664" s="382">
        <f>[2]!tblÉvénements[[#This Row],[Service]]</f>
        <v>0</v>
      </c>
      <c r="D664" s="368">
        <f>[2]!tblÉvénements[[#This Row],[Nom événement]]</f>
        <v>0</v>
      </c>
      <c r="E664" s="368">
        <f>[2]!tblÉvénements[[#This Row],[Nom association/Sigle]]</f>
        <v>0</v>
      </c>
      <c r="F664" s="368">
        <f>[2]!tblÉvénements[[#This Row],[Ville]]</f>
        <v>0</v>
      </c>
      <c r="G664" s="368">
        <f>[2]!tblÉvénements[[#This Row],[Lieu]]</f>
        <v>0</v>
      </c>
      <c r="H664" s="368">
        <f>[2]!tblÉvénements[[#This Row],[Nombre de de participants]]</f>
        <v>0</v>
      </c>
      <c r="I664" s="368">
        <f>[2]!tblÉvénements[[#This Row],[Type]]</f>
        <v>0</v>
      </c>
      <c r="J664" s="368">
        <f>[2]!tblÉvénements[[#This Row],[Présence ]]</f>
        <v>0</v>
      </c>
      <c r="K664" s="369">
        <f>[2]!tblÉvénements[[#This Row],[Date de début]]</f>
        <v>0</v>
      </c>
      <c r="L664" s="369" t="str">
        <f>IF(ISBLANK(Tableau3[[#This Row],[Date début ]]),"",UPPER(TEXT(Tableau3[[#This Row],[Date début ]],"mmm")))</f>
        <v>JANV</v>
      </c>
      <c r="M664" s="369" t="str">
        <f>IF(ISBLANK(Tableau3[[#This Row],[Date début ]]),"",UPPER(TEXT(Tableau3[[#This Row],[Date début ]],"AAAA")))</f>
        <v>1900</v>
      </c>
      <c r="N664" s="369">
        <f>[2]!tblÉvénements[[#This Row],[Date de fin]]</f>
        <v>0</v>
      </c>
      <c r="O664" s="369" t="str">
        <f>IF(ISBLANK(Tableau3[[#This Row],[Date de fin]]),"",UPPER(TEXT(Tableau3[[#This Row],[Date de fin]],"mmm")))</f>
        <v>JANV</v>
      </c>
      <c r="P664" s="369" t="str">
        <f>IF(ISBLANK(Tableau3[[#This Row],[Date de fin]]),"",UPPER(TEXT(Tableau3[[#This Row],[Date de fin]],"AAAA")))</f>
        <v>1900</v>
      </c>
      <c r="Q664" s="65">
        <f>[2]!tblÉvénements[[#This Row],[Nbr jours]]</f>
        <v>0</v>
      </c>
      <c r="S664" s="49">
        <f>[2]!tblÉvénements[[#This Row],[Secteur]]</f>
        <v>0</v>
      </c>
      <c r="T664" s="49">
        <f>[2]!tblÉvénements[[#This Row],[Commentaires]]</f>
        <v>0</v>
      </c>
    </row>
    <row r="665" spans="2:20" ht="14.5" x14ac:dyDescent="0.3">
      <c r="B665" s="42">
        <f>'2. Termes '!H807</f>
        <v>0</v>
      </c>
      <c r="C665" s="382">
        <f>[2]!tblÉvénements[[#This Row],[Service]]</f>
        <v>0</v>
      </c>
      <c r="D665" s="368">
        <f>[2]!tblÉvénements[[#This Row],[Nom événement]]</f>
        <v>0</v>
      </c>
      <c r="E665" s="368">
        <f>[2]!tblÉvénements[[#This Row],[Nom association/Sigle]]</f>
        <v>0</v>
      </c>
      <c r="F665" s="368">
        <f>[2]!tblÉvénements[[#This Row],[Ville]]</f>
        <v>0</v>
      </c>
      <c r="G665" s="368">
        <f>[2]!tblÉvénements[[#This Row],[Lieu]]</f>
        <v>0</v>
      </c>
      <c r="H665" s="368">
        <f>[2]!tblÉvénements[[#This Row],[Nombre de de participants]]</f>
        <v>0</v>
      </c>
      <c r="I665" s="368">
        <f>[2]!tblÉvénements[[#This Row],[Type]]</f>
        <v>0</v>
      </c>
      <c r="J665" s="368">
        <f>[2]!tblÉvénements[[#This Row],[Présence ]]</f>
        <v>0</v>
      </c>
      <c r="K665" s="369">
        <f>[2]!tblÉvénements[[#This Row],[Date de début]]</f>
        <v>0</v>
      </c>
      <c r="L665" s="369" t="str">
        <f>IF(ISBLANK(Tableau3[[#This Row],[Date début ]]),"",UPPER(TEXT(Tableau3[[#This Row],[Date début ]],"mmm")))</f>
        <v>JANV</v>
      </c>
      <c r="M665" s="369" t="str">
        <f>IF(ISBLANK(Tableau3[[#This Row],[Date début ]]),"",UPPER(TEXT(Tableau3[[#This Row],[Date début ]],"AAAA")))</f>
        <v>1900</v>
      </c>
      <c r="N665" s="369">
        <f>[2]!tblÉvénements[[#This Row],[Date de fin]]</f>
        <v>0</v>
      </c>
      <c r="O665" s="369" t="str">
        <f>IF(ISBLANK(Tableau3[[#This Row],[Date de fin]]),"",UPPER(TEXT(Tableau3[[#This Row],[Date de fin]],"mmm")))</f>
        <v>JANV</v>
      </c>
      <c r="P665" s="369" t="str">
        <f>IF(ISBLANK(Tableau3[[#This Row],[Date de fin]]),"",UPPER(TEXT(Tableau3[[#This Row],[Date de fin]],"AAAA")))</f>
        <v>1900</v>
      </c>
      <c r="Q665" s="65">
        <f>[2]!tblÉvénements[[#This Row],[Nbr jours]]</f>
        <v>0</v>
      </c>
      <c r="S665" s="49">
        <f>[2]!tblÉvénements[[#This Row],[Secteur]]</f>
        <v>0</v>
      </c>
      <c r="T665" s="49">
        <f>[2]!tblÉvénements[[#This Row],[Commentaires]]</f>
        <v>0</v>
      </c>
    </row>
    <row r="666" spans="2:20" ht="14.5" x14ac:dyDescent="0.3">
      <c r="B666" s="42">
        <f>'2. Termes '!H808</f>
        <v>0</v>
      </c>
      <c r="C666" s="382">
        <f>[2]!tblÉvénements[[#This Row],[Service]]</f>
        <v>0</v>
      </c>
      <c r="D666" s="368">
        <f>[2]!tblÉvénements[[#This Row],[Nom événement]]</f>
        <v>0</v>
      </c>
      <c r="E666" s="368">
        <f>[2]!tblÉvénements[[#This Row],[Nom association/Sigle]]</f>
        <v>0</v>
      </c>
      <c r="F666" s="368">
        <f>[2]!tblÉvénements[[#This Row],[Ville]]</f>
        <v>0</v>
      </c>
      <c r="G666" s="368">
        <f>[2]!tblÉvénements[[#This Row],[Lieu]]</f>
        <v>0</v>
      </c>
      <c r="H666" s="368">
        <f>[2]!tblÉvénements[[#This Row],[Nombre de de participants]]</f>
        <v>0</v>
      </c>
      <c r="I666" s="368">
        <f>[2]!tblÉvénements[[#This Row],[Type]]</f>
        <v>0</v>
      </c>
      <c r="J666" s="368">
        <f>[2]!tblÉvénements[[#This Row],[Présence ]]</f>
        <v>0</v>
      </c>
      <c r="K666" s="369">
        <f>[2]!tblÉvénements[[#This Row],[Date de début]]</f>
        <v>0</v>
      </c>
      <c r="L666" s="369" t="str">
        <f>IF(ISBLANK(Tableau3[[#This Row],[Date début ]]),"",UPPER(TEXT(Tableau3[[#This Row],[Date début ]],"mmm")))</f>
        <v>JANV</v>
      </c>
      <c r="M666" s="369" t="str">
        <f>IF(ISBLANK(Tableau3[[#This Row],[Date début ]]),"",UPPER(TEXT(Tableau3[[#This Row],[Date début ]],"AAAA")))</f>
        <v>1900</v>
      </c>
      <c r="N666" s="369">
        <f>[2]!tblÉvénements[[#This Row],[Date de fin]]</f>
        <v>0</v>
      </c>
      <c r="O666" s="369" t="str">
        <f>IF(ISBLANK(Tableau3[[#This Row],[Date de fin]]),"",UPPER(TEXT(Tableau3[[#This Row],[Date de fin]],"mmm")))</f>
        <v>JANV</v>
      </c>
      <c r="P666" s="369" t="str">
        <f>IF(ISBLANK(Tableau3[[#This Row],[Date de fin]]),"",UPPER(TEXT(Tableau3[[#This Row],[Date de fin]],"AAAA")))</f>
        <v>1900</v>
      </c>
      <c r="Q666" s="65">
        <f>[2]!tblÉvénements[[#This Row],[Nbr jours]]</f>
        <v>0</v>
      </c>
      <c r="S666" s="49">
        <f>[2]!tblÉvénements[[#This Row],[Secteur]]</f>
        <v>0</v>
      </c>
      <c r="T666" s="49">
        <f>[2]!tblÉvénements[[#This Row],[Commentaires]]</f>
        <v>0</v>
      </c>
    </row>
    <row r="667" spans="2:20" ht="14.5" x14ac:dyDescent="0.3">
      <c r="B667" s="42">
        <f>'2. Termes '!H809</f>
        <v>0</v>
      </c>
      <c r="C667" s="382">
        <f>[2]!tblÉvénements[[#This Row],[Service]]</f>
        <v>0</v>
      </c>
      <c r="D667" s="368">
        <f>[2]!tblÉvénements[[#This Row],[Nom événement]]</f>
        <v>0</v>
      </c>
      <c r="E667" s="368">
        <f>[2]!tblÉvénements[[#This Row],[Nom association/Sigle]]</f>
        <v>0</v>
      </c>
      <c r="F667" s="368">
        <f>[2]!tblÉvénements[[#This Row],[Ville]]</f>
        <v>0</v>
      </c>
      <c r="G667" s="368">
        <f>[2]!tblÉvénements[[#This Row],[Lieu]]</f>
        <v>0</v>
      </c>
      <c r="H667" s="368">
        <f>[2]!tblÉvénements[[#This Row],[Nombre de de participants]]</f>
        <v>0</v>
      </c>
      <c r="I667" s="368">
        <f>[2]!tblÉvénements[[#This Row],[Type]]</f>
        <v>0</v>
      </c>
      <c r="J667" s="368">
        <f>[2]!tblÉvénements[[#This Row],[Présence ]]</f>
        <v>0</v>
      </c>
      <c r="K667" s="369">
        <f>[2]!tblÉvénements[[#This Row],[Date de début]]</f>
        <v>0</v>
      </c>
      <c r="L667" s="369" t="str">
        <f>IF(ISBLANK(Tableau3[[#This Row],[Date début ]]),"",UPPER(TEXT(Tableau3[[#This Row],[Date début ]],"mmm")))</f>
        <v>JANV</v>
      </c>
      <c r="M667" s="369" t="str">
        <f>IF(ISBLANK(Tableau3[[#This Row],[Date début ]]),"",UPPER(TEXT(Tableau3[[#This Row],[Date début ]],"AAAA")))</f>
        <v>1900</v>
      </c>
      <c r="N667" s="369">
        <f>[2]!tblÉvénements[[#This Row],[Date de fin]]</f>
        <v>0</v>
      </c>
      <c r="O667" s="369" t="str">
        <f>IF(ISBLANK(Tableau3[[#This Row],[Date de fin]]),"",UPPER(TEXT(Tableau3[[#This Row],[Date de fin]],"mmm")))</f>
        <v>JANV</v>
      </c>
      <c r="P667" s="369" t="str">
        <f>IF(ISBLANK(Tableau3[[#This Row],[Date de fin]]),"",UPPER(TEXT(Tableau3[[#This Row],[Date de fin]],"AAAA")))</f>
        <v>1900</v>
      </c>
      <c r="Q667" s="65">
        <f>[2]!tblÉvénements[[#This Row],[Nbr jours]]</f>
        <v>0</v>
      </c>
      <c r="S667" s="49">
        <f>[2]!tblÉvénements[[#This Row],[Secteur]]</f>
        <v>0</v>
      </c>
      <c r="T667" s="49">
        <f>[2]!tblÉvénements[[#This Row],[Commentaires]]</f>
        <v>0</v>
      </c>
    </row>
    <row r="668" spans="2:20" ht="14.5" x14ac:dyDescent="0.3">
      <c r="B668" s="42">
        <f>'2. Termes '!H810</f>
        <v>0</v>
      </c>
      <c r="C668" s="382">
        <f>[2]!tblÉvénements[[#This Row],[Service]]</f>
        <v>0</v>
      </c>
      <c r="D668" s="368">
        <f>[2]!tblÉvénements[[#This Row],[Nom événement]]</f>
        <v>0</v>
      </c>
      <c r="E668" s="368">
        <f>[2]!tblÉvénements[[#This Row],[Nom association/Sigle]]</f>
        <v>0</v>
      </c>
      <c r="F668" s="368">
        <f>[2]!tblÉvénements[[#This Row],[Ville]]</f>
        <v>0</v>
      </c>
      <c r="G668" s="368">
        <f>[2]!tblÉvénements[[#This Row],[Lieu]]</f>
        <v>0</v>
      </c>
      <c r="H668" s="368">
        <f>[2]!tblÉvénements[[#This Row],[Nombre de de participants]]</f>
        <v>0</v>
      </c>
      <c r="I668" s="368">
        <f>[2]!tblÉvénements[[#This Row],[Type]]</f>
        <v>0</v>
      </c>
      <c r="J668" s="368">
        <f>[2]!tblÉvénements[[#This Row],[Présence ]]</f>
        <v>0</v>
      </c>
      <c r="K668" s="369">
        <f>[2]!tblÉvénements[[#This Row],[Date de début]]</f>
        <v>0</v>
      </c>
      <c r="L668" s="369" t="str">
        <f>IF(ISBLANK(Tableau3[[#This Row],[Date début ]]),"",UPPER(TEXT(Tableau3[[#This Row],[Date début ]],"mmm")))</f>
        <v>JANV</v>
      </c>
      <c r="M668" s="369" t="str">
        <f>IF(ISBLANK(Tableau3[[#This Row],[Date début ]]),"",UPPER(TEXT(Tableau3[[#This Row],[Date début ]],"AAAA")))</f>
        <v>1900</v>
      </c>
      <c r="N668" s="369">
        <f>[2]!tblÉvénements[[#This Row],[Date de fin]]</f>
        <v>0</v>
      </c>
      <c r="O668" s="369" t="str">
        <f>IF(ISBLANK(Tableau3[[#This Row],[Date de fin]]),"",UPPER(TEXT(Tableau3[[#This Row],[Date de fin]],"mmm")))</f>
        <v>JANV</v>
      </c>
      <c r="P668" s="369" t="str">
        <f>IF(ISBLANK(Tableau3[[#This Row],[Date de fin]]),"",UPPER(TEXT(Tableau3[[#This Row],[Date de fin]],"AAAA")))</f>
        <v>1900</v>
      </c>
      <c r="Q668" s="65">
        <f>[2]!tblÉvénements[[#This Row],[Nbr jours]]</f>
        <v>0</v>
      </c>
      <c r="S668" s="49">
        <f>[2]!tblÉvénements[[#This Row],[Secteur]]</f>
        <v>0</v>
      </c>
      <c r="T668" s="49">
        <f>[2]!tblÉvénements[[#This Row],[Commentaires]]</f>
        <v>0</v>
      </c>
    </row>
    <row r="669" spans="2:20" ht="14.5" x14ac:dyDescent="0.3">
      <c r="B669" s="42">
        <f>'2. Termes '!H811</f>
        <v>0</v>
      </c>
      <c r="C669" s="382">
        <f>[2]!tblÉvénements[[#This Row],[Service]]</f>
        <v>0</v>
      </c>
      <c r="D669" s="368">
        <f>[2]!tblÉvénements[[#This Row],[Nom événement]]</f>
        <v>0</v>
      </c>
      <c r="E669" s="368">
        <f>[2]!tblÉvénements[[#This Row],[Nom association/Sigle]]</f>
        <v>0</v>
      </c>
      <c r="F669" s="368">
        <f>[2]!tblÉvénements[[#This Row],[Ville]]</f>
        <v>0</v>
      </c>
      <c r="G669" s="368">
        <f>[2]!tblÉvénements[[#This Row],[Lieu]]</f>
        <v>0</v>
      </c>
      <c r="H669" s="368">
        <f>[2]!tblÉvénements[[#This Row],[Nombre de de participants]]</f>
        <v>0</v>
      </c>
      <c r="I669" s="368">
        <f>[2]!tblÉvénements[[#This Row],[Type]]</f>
        <v>0</v>
      </c>
      <c r="J669" s="368">
        <f>[2]!tblÉvénements[[#This Row],[Présence ]]</f>
        <v>0</v>
      </c>
      <c r="K669" s="369">
        <f>[2]!tblÉvénements[[#This Row],[Date de début]]</f>
        <v>0</v>
      </c>
      <c r="L669" s="369" t="str">
        <f>IF(ISBLANK(Tableau3[[#This Row],[Date début ]]),"",UPPER(TEXT(Tableau3[[#This Row],[Date début ]],"mmm")))</f>
        <v>JANV</v>
      </c>
      <c r="M669" s="369" t="str">
        <f>IF(ISBLANK(Tableau3[[#This Row],[Date début ]]),"",UPPER(TEXT(Tableau3[[#This Row],[Date début ]],"AAAA")))</f>
        <v>1900</v>
      </c>
      <c r="N669" s="369">
        <f>[2]!tblÉvénements[[#This Row],[Date de fin]]</f>
        <v>0</v>
      </c>
      <c r="O669" s="369" t="str">
        <f>IF(ISBLANK(Tableau3[[#This Row],[Date de fin]]),"",UPPER(TEXT(Tableau3[[#This Row],[Date de fin]],"mmm")))</f>
        <v>JANV</v>
      </c>
      <c r="P669" s="369" t="str">
        <f>IF(ISBLANK(Tableau3[[#This Row],[Date de fin]]),"",UPPER(TEXT(Tableau3[[#This Row],[Date de fin]],"AAAA")))</f>
        <v>1900</v>
      </c>
      <c r="Q669" s="65">
        <f>[2]!tblÉvénements[[#This Row],[Nbr jours]]</f>
        <v>0</v>
      </c>
      <c r="S669" s="49">
        <f>[2]!tblÉvénements[[#This Row],[Secteur]]</f>
        <v>0</v>
      </c>
      <c r="T669" s="49">
        <f>[2]!tblÉvénements[[#This Row],[Commentaires]]</f>
        <v>0</v>
      </c>
    </row>
    <row r="670" spans="2:20" ht="14.5" x14ac:dyDescent="0.3">
      <c r="B670" s="42">
        <f>'2. Termes '!H812</f>
        <v>0</v>
      </c>
      <c r="C670" s="382">
        <f>[2]!tblÉvénements[[#This Row],[Service]]</f>
        <v>0</v>
      </c>
      <c r="D670" s="368">
        <f>[2]!tblÉvénements[[#This Row],[Nom événement]]</f>
        <v>0</v>
      </c>
      <c r="E670" s="368">
        <f>[2]!tblÉvénements[[#This Row],[Nom association/Sigle]]</f>
        <v>0</v>
      </c>
      <c r="F670" s="368">
        <f>[2]!tblÉvénements[[#This Row],[Ville]]</f>
        <v>0</v>
      </c>
      <c r="G670" s="368">
        <f>[2]!tblÉvénements[[#This Row],[Lieu]]</f>
        <v>0</v>
      </c>
      <c r="H670" s="368">
        <f>[2]!tblÉvénements[[#This Row],[Nombre de de participants]]</f>
        <v>0</v>
      </c>
      <c r="I670" s="368">
        <f>[2]!tblÉvénements[[#This Row],[Type]]</f>
        <v>0</v>
      </c>
      <c r="J670" s="368">
        <f>[2]!tblÉvénements[[#This Row],[Présence ]]</f>
        <v>0</v>
      </c>
      <c r="K670" s="369">
        <f>[2]!tblÉvénements[[#This Row],[Date de début]]</f>
        <v>0</v>
      </c>
      <c r="L670" s="369" t="str">
        <f>IF(ISBLANK(Tableau3[[#This Row],[Date début ]]),"",UPPER(TEXT(Tableau3[[#This Row],[Date début ]],"mmm")))</f>
        <v>JANV</v>
      </c>
      <c r="M670" s="369" t="str">
        <f>IF(ISBLANK(Tableau3[[#This Row],[Date début ]]),"",UPPER(TEXT(Tableau3[[#This Row],[Date début ]],"AAAA")))</f>
        <v>1900</v>
      </c>
      <c r="N670" s="369">
        <f>[2]!tblÉvénements[[#This Row],[Date de fin]]</f>
        <v>0</v>
      </c>
      <c r="O670" s="369" t="str">
        <f>IF(ISBLANK(Tableau3[[#This Row],[Date de fin]]),"",UPPER(TEXT(Tableau3[[#This Row],[Date de fin]],"mmm")))</f>
        <v>JANV</v>
      </c>
      <c r="P670" s="369" t="str">
        <f>IF(ISBLANK(Tableau3[[#This Row],[Date de fin]]),"",UPPER(TEXT(Tableau3[[#This Row],[Date de fin]],"AAAA")))</f>
        <v>1900</v>
      </c>
      <c r="Q670" s="65">
        <f>[2]!tblÉvénements[[#This Row],[Nbr jours]]</f>
        <v>0</v>
      </c>
      <c r="S670" s="49">
        <f>[2]!tblÉvénements[[#This Row],[Secteur]]</f>
        <v>0</v>
      </c>
      <c r="T670" s="49">
        <f>[2]!tblÉvénements[[#This Row],[Commentaires]]</f>
        <v>0</v>
      </c>
    </row>
    <row r="671" spans="2:20" ht="14.5" x14ac:dyDescent="0.3">
      <c r="B671" s="42">
        <f>'2. Termes '!H813</f>
        <v>0</v>
      </c>
      <c r="C671" s="382">
        <f>[2]!tblÉvénements[[#This Row],[Service]]</f>
        <v>0</v>
      </c>
      <c r="D671" s="368">
        <f>[2]!tblÉvénements[[#This Row],[Nom événement]]</f>
        <v>0</v>
      </c>
      <c r="E671" s="368">
        <f>[2]!tblÉvénements[[#This Row],[Nom association/Sigle]]</f>
        <v>0</v>
      </c>
      <c r="F671" s="368">
        <f>[2]!tblÉvénements[[#This Row],[Ville]]</f>
        <v>0</v>
      </c>
      <c r="G671" s="368">
        <f>[2]!tblÉvénements[[#This Row],[Lieu]]</f>
        <v>0</v>
      </c>
      <c r="H671" s="368">
        <f>[2]!tblÉvénements[[#This Row],[Nombre de de participants]]</f>
        <v>0</v>
      </c>
      <c r="I671" s="368">
        <f>[2]!tblÉvénements[[#This Row],[Type]]</f>
        <v>0</v>
      </c>
      <c r="J671" s="368">
        <f>[2]!tblÉvénements[[#This Row],[Présence ]]</f>
        <v>0</v>
      </c>
      <c r="K671" s="369">
        <f>[2]!tblÉvénements[[#This Row],[Date de début]]</f>
        <v>0</v>
      </c>
      <c r="L671" s="369" t="str">
        <f>IF(ISBLANK(Tableau3[[#This Row],[Date début ]]),"",UPPER(TEXT(Tableau3[[#This Row],[Date début ]],"mmm")))</f>
        <v>JANV</v>
      </c>
      <c r="M671" s="369" t="str">
        <f>IF(ISBLANK(Tableau3[[#This Row],[Date début ]]),"",UPPER(TEXT(Tableau3[[#This Row],[Date début ]],"AAAA")))</f>
        <v>1900</v>
      </c>
      <c r="N671" s="369">
        <f>[2]!tblÉvénements[[#This Row],[Date de fin]]</f>
        <v>0</v>
      </c>
      <c r="O671" s="369" t="str">
        <f>IF(ISBLANK(Tableau3[[#This Row],[Date de fin]]),"",UPPER(TEXT(Tableau3[[#This Row],[Date de fin]],"mmm")))</f>
        <v>JANV</v>
      </c>
      <c r="P671" s="369" t="str">
        <f>IF(ISBLANK(Tableau3[[#This Row],[Date de fin]]),"",UPPER(TEXT(Tableau3[[#This Row],[Date de fin]],"AAAA")))</f>
        <v>1900</v>
      </c>
      <c r="Q671" s="65">
        <f>[2]!tblÉvénements[[#This Row],[Nbr jours]]</f>
        <v>0</v>
      </c>
      <c r="S671" s="49">
        <f>[2]!tblÉvénements[[#This Row],[Secteur]]</f>
        <v>0</v>
      </c>
      <c r="T671" s="49">
        <f>[2]!tblÉvénements[[#This Row],[Commentaires]]</f>
        <v>0</v>
      </c>
    </row>
    <row r="672" spans="2:20" ht="14.5" x14ac:dyDescent="0.3">
      <c r="B672" s="42">
        <f>'2. Termes '!H814</f>
        <v>0</v>
      </c>
      <c r="C672" s="382">
        <f>[2]!tblÉvénements[[#This Row],[Service]]</f>
        <v>0</v>
      </c>
      <c r="D672" s="368">
        <f>[2]!tblÉvénements[[#This Row],[Nom événement]]</f>
        <v>0</v>
      </c>
      <c r="E672" s="368">
        <f>[2]!tblÉvénements[[#This Row],[Nom association/Sigle]]</f>
        <v>0</v>
      </c>
      <c r="F672" s="368">
        <f>[2]!tblÉvénements[[#This Row],[Ville]]</f>
        <v>0</v>
      </c>
      <c r="G672" s="368">
        <f>[2]!tblÉvénements[[#This Row],[Lieu]]</f>
        <v>0</v>
      </c>
      <c r="H672" s="368">
        <f>[2]!tblÉvénements[[#This Row],[Nombre de de participants]]</f>
        <v>0</v>
      </c>
      <c r="I672" s="368">
        <f>[2]!tblÉvénements[[#This Row],[Type]]</f>
        <v>0</v>
      </c>
      <c r="J672" s="368">
        <f>[2]!tblÉvénements[[#This Row],[Présence ]]</f>
        <v>0</v>
      </c>
      <c r="K672" s="369">
        <f>[2]!tblÉvénements[[#This Row],[Date de début]]</f>
        <v>0</v>
      </c>
      <c r="L672" s="369" t="str">
        <f>IF(ISBLANK(Tableau3[[#This Row],[Date début ]]),"",UPPER(TEXT(Tableau3[[#This Row],[Date début ]],"mmm")))</f>
        <v>JANV</v>
      </c>
      <c r="M672" s="369" t="str">
        <f>IF(ISBLANK(Tableau3[[#This Row],[Date début ]]),"",UPPER(TEXT(Tableau3[[#This Row],[Date début ]],"AAAA")))</f>
        <v>1900</v>
      </c>
      <c r="N672" s="369">
        <f>[2]!tblÉvénements[[#This Row],[Date de fin]]</f>
        <v>0</v>
      </c>
      <c r="O672" s="369" t="str">
        <f>IF(ISBLANK(Tableau3[[#This Row],[Date de fin]]),"",UPPER(TEXT(Tableau3[[#This Row],[Date de fin]],"mmm")))</f>
        <v>JANV</v>
      </c>
      <c r="P672" s="369" t="str">
        <f>IF(ISBLANK(Tableau3[[#This Row],[Date de fin]]),"",UPPER(TEXT(Tableau3[[#This Row],[Date de fin]],"AAAA")))</f>
        <v>1900</v>
      </c>
      <c r="Q672" s="65">
        <f>[2]!tblÉvénements[[#This Row],[Nbr jours]]</f>
        <v>0</v>
      </c>
      <c r="S672" s="49">
        <f>[2]!tblÉvénements[[#This Row],[Secteur]]</f>
        <v>0</v>
      </c>
      <c r="T672" s="49">
        <f>[2]!tblÉvénements[[#This Row],[Commentaires]]</f>
        <v>0</v>
      </c>
    </row>
    <row r="673" spans="2:20" ht="14.5" x14ac:dyDescent="0.3">
      <c r="B673" s="42">
        <f>'2. Termes '!H815</f>
        <v>0</v>
      </c>
      <c r="C673" s="382">
        <f>[2]!tblÉvénements[[#This Row],[Service]]</f>
        <v>0</v>
      </c>
      <c r="D673" s="368">
        <f>[2]!tblÉvénements[[#This Row],[Nom événement]]</f>
        <v>0</v>
      </c>
      <c r="E673" s="368">
        <f>[2]!tblÉvénements[[#This Row],[Nom association/Sigle]]</f>
        <v>0</v>
      </c>
      <c r="F673" s="368">
        <f>[2]!tblÉvénements[[#This Row],[Ville]]</f>
        <v>0</v>
      </c>
      <c r="G673" s="368">
        <f>[2]!tblÉvénements[[#This Row],[Lieu]]</f>
        <v>0</v>
      </c>
      <c r="H673" s="368">
        <f>[2]!tblÉvénements[[#This Row],[Nombre de de participants]]</f>
        <v>0</v>
      </c>
      <c r="I673" s="368">
        <f>[2]!tblÉvénements[[#This Row],[Type]]</f>
        <v>0</v>
      </c>
      <c r="J673" s="368">
        <f>[2]!tblÉvénements[[#This Row],[Présence ]]</f>
        <v>0</v>
      </c>
      <c r="K673" s="369">
        <f>[2]!tblÉvénements[[#This Row],[Date de début]]</f>
        <v>0</v>
      </c>
      <c r="L673" s="369" t="str">
        <f>IF(ISBLANK(Tableau3[[#This Row],[Date début ]]),"",UPPER(TEXT(Tableau3[[#This Row],[Date début ]],"mmm")))</f>
        <v>JANV</v>
      </c>
      <c r="M673" s="369" t="str">
        <f>IF(ISBLANK(Tableau3[[#This Row],[Date début ]]),"",UPPER(TEXT(Tableau3[[#This Row],[Date début ]],"AAAA")))</f>
        <v>1900</v>
      </c>
      <c r="N673" s="369">
        <f>[2]!tblÉvénements[[#This Row],[Date de fin]]</f>
        <v>0</v>
      </c>
      <c r="O673" s="369" t="str">
        <f>IF(ISBLANK(Tableau3[[#This Row],[Date de fin]]),"",UPPER(TEXT(Tableau3[[#This Row],[Date de fin]],"mmm")))</f>
        <v>JANV</v>
      </c>
      <c r="P673" s="369" t="str">
        <f>IF(ISBLANK(Tableau3[[#This Row],[Date de fin]]),"",UPPER(TEXT(Tableau3[[#This Row],[Date de fin]],"AAAA")))</f>
        <v>1900</v>
      </c>
      <c r="Q673" s="65">
        <f>[2]!tblÉvénements[[#This Row],[Nbr jours]]</f>
        <v>0</v>
      </c>
      <c r="S673" s="49">
        <f>[2]!tblÉvénements[[#This Row],[Secteur]]</f>
        <v>0</v>
      </c>
      <c r="T673" s="49">
        <f>[2]!tblÉvénements[[#This Row],[Commentaires]]</f>
        <v>0</v>
      </c>
    </row>
    <row r="674" spans="2:20" ht="14.5" x14ac:dyDescent="0.3">
      <c r="B674" s="42">
        <f>'2. Termes '!H816</f>
        <v>0</v>
      </c>
      <c r="C674" s="382">
        <f>[2]!tblÉvénements[[#This Row],[Service]]</f>
        <v>0</v>
      </c>
      <c r="D674" s="368">
        <f>[2]!tblÉvénements[[#This Row],[Nom événement]]</f>
        <v>0</v>
      </c>
      <c r="E674" s="368">
        <f>[2]!tblÉvénements[[#This Row],[Nom association/Sigle]]</f>
        <v>0</v>
      </c>
      <c r="F674" s="368">
        <f>[2]!tblÉvénements[[#This Row],[Ville]]</f>
        <v>0</v>
      </c>
      <c r="G674" s="368">
        <f>[2]!tblÉvénements[[#This Row],[Lieu]]</f>
        <v>0</v>
      </c>
      <c r="H674" s="368">
        <f>[2]!tblÉvénements[[#This Row],[Nombre de de participants]]</f>
        <v>0</v>
      </c>
      <c r="I674" s="368">
        <f>[2]!tblÉvénements[[#This Row],[Type]]</f>
        <v>0</v>
      </c>
      <c r="J674" s="368">
        <f>[2]!tblÉvénements[[#This Row],[Présence ]]</f>
        <v>0</v>
      </c>
      <c r="K674" s="369">
        <f>[2]!tblÉvénements[[#This Row],[Date de début]]</f>
        <v>0</v>
      </c>
      <c r="L674" s="369" t="str">
        <f>IF(ISBLANK(Tableau3[[#This Row],[Date début ]]),"",UPPER(TEXT(Tableau3[[#This Row],[Date début ]],"mmm")))</f>
        <v>JANV</v>
      </c>
      <c r="M674" s="369" t="str">
        <f>IF(ISBLANK(Tableau3[[#This Row],[Date début ]]),"",UPPER(TEXT(Tableau3[[#This Row],[Date début ]],"AAAA")))</f>
        <v>1900</v>
      </c>
      <c r="N674" s="369">
        <f>[2]!tblÉvénements[[#This Row],[Date de fin]]</f>
        <v>0</v>
      </c>
      <c r="O674" s="369" t="str">
        <f>IF(ISBLANK(Tableau3[[#This Row],[Date de fin]]),"",UPPER(TEXT(Tableau3[[#This Row],[Date de fin]],"mmm")))</f>
        <v>JANV</v>
      </c>
      <c r="P674" s="369" t="str">
        <f>IF(ISBLANK(Tableau3[[#This Row],[Date de fin]]),"",UPPER(TEXT(Tableau3[[#This Row],[Date de fin]],"AAAA")))</f>
        <v>1900</v>
      </c>
      <c r="Q674" s="65">
        <f>[2]!tblÉvénements[[#This Row],[Nbr jours]]</f>
        <v>0</v>
      </c>
      <c r="S674" s="49">
        <f>[2]!tblÉvénements[[#This Row],[Secteur]]</f>
        <v>0</v>
      </c>
      <c r="T674" s="49">
        <f>[2]!tblÉvénements[[#This Row],[Commentaires]]</f>
        <v>0</v>
      </c>
    </row>
    <row r="675" spans="2:20" ht="14.5" x14ac:dyDescent="0.3">
      <c r="B675" s="42">
        <f>'2. Termes '!H817</f>
        <v>0</v>
      </c>
      <c r="C675" s="382">
        <f>[2]!tblÉvénements[[#This Row],[Service]]</f>
        <v>0</v>
      </c>
      <c r="D675" s="368">
        <f>[2]!tblÉvénements[[#This Row],[Nom événement]]</f>
        <v>0</v>
      </c>
      <c r="E675" s="368">
        <f>[2]!tblÉvénements[[#This Row],[Nom association/Sigle]]</f>
        <v>0</v>
      </c>
      <c r="F675" s="368">
        <f>[2]!tblÉvénements[[#This Row],[Ville]]</f>
        <v>0</v>
      </c>
      <c r="G675" s="368">
        <f>[2]!tblÉvénements[[#This Row],[Lieu]]</f>
        <v>0</v>
      </c>
      <c r="H675" s="368">
        <f>[2]!tblÉvénements[[#This Row],[Nombre de de participants]]</f>
        <v>0</v>
      </c>
      <c r="I675" s="368">
        <f>[2]!tblÉvénements[[#This Row],[Type]]</f>
        <v>0</v>
      </c>
      <c r="J675" s="368">
        <f>[2]!tblÉvénements[[#This Row],[Présence ]]</f>
        <v>0</v>
      </c>
      <c r="K675" s="369">
        <f>[2]!tblÉvénements[[#This Row],[Date de début]]</f>
        <v>0</v>
      </c>
      <c r="L675" s="369" t="str">
        <f>IF(ISBLANK(Tableau3[[#This Row],[Date début ]]),"",UPPER(TEXT(Tableau3[[#This Row],[Date début ]],"mmm")))</f>
        <v>JANV</v>
      </c>
      <c r="M675" s="369" t="str">
        <f>IF(ISBLANK(Tableau3[[#This Row],[Date début ]]),"",UPPER(TEXT(Tableau3[[#This Row],[Date début ]],"AAAA")))</f>
        <v>1900</v>
      </c>
      <c r="N675" s="369">
        <f>[2]!tblÉvénements[[#This Row],[Date de fin]]</f>
        <v>0</v>
      </c>
      <c r="O675" s="369" t="str">
        <f>IF(ISBLANK(Tableau3[[#This Row],[Date de fin]]),"",UPPER(TEXT(Tableau3[[#This Row],[Date de fin]],"mmm")))</f>
        <v>JANV</v>
      </c>
      <c r="P675" s="369" t="str">
        <f>IF(ISBLANK(Tableau3[[#This Row],[Date de fin]]),"",UPPER(TEXT(Tableau3[[#This Row],[Date de fin]],"AAAA")))</f>
        <v>1900</v>
      </c>
      <c r="Q675" s="65">
        <f>[2]!tblÉvénements[[#This Row],[Nbr jours]]</f>
        <v>0</v>
      </c>
      <c r="S675" s="49">
        <f>[2]!tblÉvénements[[#This Row],[Secteur]]</f>
        <v>0</v>
      </c>
      <c r="T675" s="49">
        <f>[2]!tblÉvénements[[#This Row],[Commentaires]]</f>
        <v>0</v>
      </c>
    </row>
    <row r="676" spans="2:20" ht="14.5" x14ac:dyDescent="0.3">
      <c r="B676" s="42">
        <f>'2. Termes '!H818</f>
        <v>0</v>
      </c>
      <c r="C676" s="382">
        <f>[2]!tblÉvénements[[#This Row],[Service]]</f>
        <v>0</v>
      </c>
      <c r="D676" s="368">
        <f>[2]!tblÉvénements[[#This Row],[Nom événement]]</f>
        <v>0</v>
      </c>
      <c r="E676" s="368">
        <f>[2]!tblÉvénements[[#This Row],[Nom association/Sigle]]</f>
        <v>0</v>
      </c>
      <c r="F676" s="368">
        <f>[2]!tblÉvénements[[#This Row],[Ville]]</f>
        <v>0</v>
      </c>
      <c r="G676" s="368">
        <f>[2]!tblÉvénements[[#This Row],[Lieu]]</f>
        <v>0</v>
      </c>
      <c r="H676" s="368">
        <f>[2]!tblÉvénements[[#This Row],[Nombre de de participants]]</f>
        <v>0</v>
      </c>
      <c r="I676" s="368">
        <f>[2]!tblÉvénements[[#This Row],[Type]]</f>
        <v>0</v>
      </c>
      <c r="J676" s="368">
        <f>[2]!tblÉvénements[[#This Row],[Présence ]]</f>
        <v>0</v>
      </c>
      <c r="K676" s="369">
        <f>[2]!tblÉvénements[[#This Row],[Date de début]]</f>
        <v>0</v>
      </c>
      <c r="L676" s="369" t="str">
        <f>IF(ISBLANK(Tableau3[[#This Row],[Date début ]]),"",UPPER(TEXT(Tableau3[[#This Row],[Date début ]],"mmm")))</f>
        <v>JANV</v>
      </c>
      <c r="M676" s="369" t="str">
        <f>IF(ISBLANK(Tableau3[[#This Row],[Date début ]]),"",UPPER(TEXT(Tableau3[[#This Row],[Date début ]],"AAAA")))</f>
        <v>1900</v>
      </c>
      <c r="N676" s="369">
        <f>[2]!tblÉvénements[[#This Row],[Date de fin]]</f>
        <v>0</v>
      </c>
      <c r="O676" s="369" t="str">
        <f>IF(ISBLANK(Tableau3[[#This Row],[Date de fin]]),"",UPPER(TEXT(Tableau3[[#This Row],[Date de fin]],"mmm")))</f>
        <v>JANV</v>
      </c>
      <c r="P676" s="369" t="str">
        <f>IF(ISBLANK(Tableau3[[#This Row],[Date de fin]]),"",UPPER(TEXT(Tableau3[[#This Row],[Date de fin]],"AAAA")))</f>
        <v>1900</v>
      </c>
      <c r="Q676" s="65">
        <f>[2]!tblÉvénements[[#This Row],[Nbr jours]]</f>
        <v>0</v>
      </c>
      <c r="S676" s="49">
        <f>[2]!tblÉvénements[[#This Row],[Secteur]]</f>
        <v>0</v>
      </c>
      <c r="T676" s="49">
        <f>[2]!tblÉvénements[[#This Row],[Commentaires]]</f>
        <v>0</v>
      </c>
    </row>
    <row r="677" spans="2:20" ht="14.5" x14ac:dyDescent="0.3">
      <c r="B677" s="42">
        <f>'2. Termes '!H819</f>
        <v>0</v>
      </c>
      <c r="C677" s="382">
        <f>[2]!tblÉvénements[[#This Row],[Service]]</f>
        <v>0</v>
      </c>
      <c r="D677" s="368">
        <f>[2]!tblÉvénements[[#This Row],[Nom événement]]</f>
        <v>0</v>
      </c>
      <c r="E677" s="368">
        <f>[2]!tblÉvénements[[#This Row],[Nom association/Sigle]]</f>
        <v>0</v>
      </c>
      <c r="F677" s="368">
        <f>[2]!tblÉvénements[[#This Row],[Ville]]</f>
        <v>0</v>
      </c>
      <c r="G677" s="368">
        <f>[2]!tblÉvénements[[#This Row],[Lieu]]</f>
        <v>0</v>
      </c>
      <c r="H677" s="368">
        <f>[2]!tblÉvénements[[#This Row],[Nombre de de participants]]</f>
        <v>0</v>
      </c>
      <c r="I677" s="368">
        <f>[2]!tblÉvénements[[#This Row],[Type]]</f>
        <v>0</v>
      </c>
      <c r="J677" s="368">
        <f>[2]!tblÉvénements[[#This Row],[Présence ]]</f>
        <v>0</v>
      </c>
      <c r="K677" s="369">
        <f>[2]!tblÉvénements[[#This Row],[Date de début]]</f>
        <v>0</v>
      </c>
      <c r="L677" s="369" t="str">
        <f>IF(ISBLANK(Tableau3[[#This Row],[Date début ]]),"",UPPER(TEXT(Tableau3[[#This Row],[Date début ]],"mmm")))</f>
        <v>JANV</v>
      </c>
      <c r="M677" s="369" t="str">
        <f>IF(ISBLANK(Tableau3[[#This Row],[Date début ]]),"",UPPER(TEXT(Tableau3[[#This Row],[Date début ]],"AAAA")))</f>
        <v>1900</v>
      </c>
      <c r="N677" s="369">
        <f>[2]!tblÉvénements[[#This Row],[Date de fin]]</f>
        <v>0</v>
      </c>
      <c r="O677" s="369" t="str">
        <f>IF(ISBLANK(Tableau3[[#This Row],[Date de fin]]),"",UPPER(TEXT(Tableau3[[#This Row],[Date de fin]],"mmm")))</f>
        <v>JANV</v>
      </c>
      <c r="P677" s="369" t="str">
        <f>IF(ISBLANK(Tableau3[[#This Row],[Date de fin]]),"",UPPER(TEXT(Tableau3[[#This Row],[Date de fin]],"AAAA")))</f>
        <v>1900</v>
      </c>
      <c r="Q677" s="65">
        <f>[2]!tblÉvénements[[#This Row],[Nbr jours]]</f>
        <v>0</v>
      </c>
      <c r="S677" s="49">
        <f>[2]!tblÉvénements[[#This Row],[Secteur]]</f>
        <v>0</v>
      </c>
      <c r="T677" s="49">
        <f>[2]!tblÉvénements[[#This Row],[Commentaires]]</f>
        <v>0</v>
      </c>
    </row>
    <row r="678" spans="2:20" ht="14.5" x14ac:dyDescent="0.3">
      <c r="B678" s="42">
        <f>'2. Termes '!H820</f>
        <v>0</v>
      </c>
      <c r="C678" s="382">
        <f>[2]!tblÉvénements[[#This Row],[Service]]</f>
        <v>0</v>
      </c>
      <c r="D678" s="368">
        <f>[2]!tblÉvénements[[#This Row],[Nom événement]]</f>
        <v>0</v>
      </c>
      <c r="E678" s="368">
        <f>[2]!tblÉvénements[[#This Row],[Nom association/Sigle]]</f>
        <v>0</v>
      </c>
      <c r="F678" s="368">
        <f>[2]!tblÉvénements[[#This Row],[Ville]]</f>
        <v>0</v>
      </c>
      <c r="G678" s="368">
        <f>[2]!tblÉvénements[[#This Row],[Lieu]]</f>
        <v>0</v>
      </c>
      <c r="H678" s="368">
        <f>[2]!tblÉvénements[[#This Row],[Nombre de de participants]]</f>
        <v>0</v>
      </c>
      <c r="I678" s="368">
        <f>[2]!tblÉvénements[[#This Row],[Type]]</f>
        <v>0</v>
      </c>
      <c r="J678" s="368">
        <f>[2]!tblÉvénements[[#This Row],[Présence ]]</f>
        <v>0</v>
      </c>
      <c r="K678" s="369">
        <f>[2]!tblÉvénements[[#This Row],[Date de début]]</f>
        <v>0</v>
      </c>
      <c r="L678" s="369" t="str">
        <f>IF(ISBLANK(Tableau3[[#This Row],[Date début ]]),"",UPPER(TEXT(Tableau3[[#This Row],[Date début ]],"mmm")))</f>
        <v>JANV</v>
      </c>
      <c r="M678" s="369" t="str">
        <f>IF(ISBLANK(Tableau3[[#This Row],[Date début ]]),"",UPPER(TEXT(Tableau3[[#This Row],[Date début ]],"AAAA")))</f>
        <v>1900</v>
      </c>
      <c r="N678" s="369">
        <f>[2]!tblÉvénements[[#This Row],[Date de fin]]</f>
        <v>0</v>
      </c>
      <c r="O678" s="369" t="str">
        <f>IF(ISBLANK(Tableau3[[#This Row],[Date de fin]]),"",UPPER(TEXT(Tableau3[[#This Row],[Date de fin]],"mmm")))</f>
        <v>JANV</v>
      </c>
      <c r="P678" s="369" t="str">
        <f>IF(ISBLANK(Tableau3[[#This Row],[Date de fin]]),"",UPPER(TEXT(Tableau3[[#This Row],[Date de fin]],"AAAA")))</f>
        <v>1900</v>
      </c>
      <c r="Q678" s="65">
        <f>[2]!tblÉvénements[[#This Row],[Nbr jours]]</f>
        <v>0</v>
      </c>
      <c r="S678" s="49">
        <f>[2]!tblÉvénements[[#This Row],[Secteur]]</f>
        <v>0</v>
      </c>
      <c r="T678" s="49">
        <f>[2]!tblÉvénements[[#This Row],[Commentaires]]</f>
        <v>0</v>
      </c>
    </row>
    <row r="679" spans="2:20" ht="14.5" x14ac:dyDescent="0.3">
      <c r="B679" s="42">
        <f>'2. Termes '!H821</f>
        <v>0</v>
      </c>
      <c r="C679" s="382">
        <f>[2]!tblÉvénements[[#This Row],[Service]]</f>
        <v>0</v>
      </c>
      <c r="D679" s="368">
        <f>[2]!tblÉvénements[[#This Row],[Nom événement]]</f>
        <v>0</v>
      </c>
      <c r="E679" s="368">
        <f>[2]!tblÉvénements[[#This Row],[Nom association/Sigle]]</f>
        <v>0</v>
      </c>
      <c r="F679" s="368">
        <f>[2]!tblÉvénements[[#This Row],[Ville]]</f>
        <v>0</v>
      </c>
      <c r="G679" s="368">
        <f>[2]!tblÉvénements[[#This Row],[Lieu]]</f>
        <v>0</v>
      </c>
      <c r="H679" s="368">
        <f>[2]!tblÉvénements[[#This Row],[Nombre de de participants]]</f>
        <v>0</v>
      </c>
      <c r="I679" s="368">
        <f>[2]!tblÉvénements[[#This Row],[Type]]</f>
        <v>0</v>
      </c>
      <c r="J679" s="368">
        <f>[2]!tblÉvénements[[#This Row],[Présence ]]</f>
        <v>0</v>
      </c>
      <c r="K679" s="369">
        <f>[2]!tblÉvénements[[#This Row],[Date de début]]</f>
        <v>0</v>
      </c>
      <c r="L679" s="369" t="str">
        <f>IF(ISBLANK(Tableau3[[#This Row],[Date début ]]),"",UPPER(TEXT(Tableau3[[#This Row],[Date début ]],"mmm")))</f>
        <v>JANV</v>
      </c>
      <c r="M679" s="369" t="str">
        <f>IF(ISBLANK(Tableau3[[#This Row],[Date début ]]),"",UPPER(TEXT(Tableau3[[#This Row],[Date début ]],"AAAA")))</f>
        <v>1900</v>
      </c>
      <c r="N679" s="369">
        <f>[2]!tblÉvénements[[#This Row],[Date de fin]]</f>
        <v>0</v>
      </c>
      <c r="O679" s="369" t="str">
        <f>IF(ISBLANK(Tableau3[[#This Row],[Date de fin]]),"",UPPER(TEXT(Tableau3[[#This Row],[Date de fin]],"mmm")))</f>
        <v>JANV</v>
      </c>
      <c r="P679" s="369" t="str">
        <f>IF(ISBLANK(Tableau3[[#This Row],[Date de fin]]),"",UPPER(TEXT(Tableau3[[#This Row],[Date de fin]],"AAAA")))</f>
        <v>1900</v>
      </c>
      <c r="Q679" s="65">
        <f>[2]!tblÉvénements[[#This Row],[Nbr jours]]</f>
        <v>0</v>
      </c>
      <c r="S679" s="49">
        <f>[2]!tblÉvénements[[#This Row],[Secteur]]</f>
        <v>0</v>
      </c>
      <c r="T679" s="49">
        <f>[2]!tblÉvénements[[#This Row],[Commentaires]]</f>
        <v>0</v>
      </c>
    </row>
    <row r="680" spans="2:20" ht="14.5" x14ac:dyDescent="0.3">
      <c r="B680" s="42">
        <f>'2. Termes '!H822</f>
        <v>0</v>
      </c>
      <c r="C680" s="382">
        <f>[2]!tblÉvénements[[#This Row],[Service]]</f>
        <v>0</v>
      </c>
      <c r="D680" s="368">
        <f>[2]!tblÉvénements[[#This Row],[Nom événement]]</f>
        <v>0</v>
      </c>
      <c r="E680" s="368">
        <f>[2]!tblÉvénements[[#This Row],[Nom association/Sigle]]</f>
        <v>0</v>
      </c>
      <c r="F680" s="368">
        <f>[2]!tblÉvénements[[#This Row],[Ville]]</f>
        <v>0</v>
      </c>
      <c r="G680" s="368">
        <f>[2]!tblÉvénements[[#This Row],[Lieu]]</f>
        <v>0</v>
      </c>
      <c r="H680" s="368">
        <f>[2]!tblÉvénements[[#This Row],[Nombre de de participants]]</f>
        <v>0</v>
      </c>
      <c r="I680" s="368">
        <f>[2]!tblÉvénements[[#This Row],[Type]]</f>
        <v>0</v>
      </c>
      <c r="J680" s="368">
        <f>[2]!tblÉvénements[[#This Row],[Présence ]]</f>
        <v>0</v>
      </c>
      <c r="K680" s="369">
        <f>[2]!tblÉvénements[[#This Row],[Date de début]]</f>
        <v>0</v>
      </c>
      <c r="L680" s="369" t="str">
        <f>IF(ISBLANK(Tableau3[[#This Row],[Date début ]]),"",UPPER(TEXT(Tableau3[[#This Row],[Date début ]],"mmm")))</f>
        <v>JANV</v>
      </c>
      <c r="M680" s="369" t="str">
        <f>IF(ISBLANK(Tableau3[[#This Row],[Date début ]]),"",UPPER(TEXT(Tableau3[[#This Row],[Date début ]],"AAAA")))</f>
        <v>1900</v>
      </c>
      <c r="N680" s="369">
        <f>[2]!tblÉvénements[[#This Row],[Date de fin]]</f>
        <v>0</v>
      </c>
      <c r="O680" s="369" t="str">
        <f>IF(ISBLANK(Tableau3[[#This Row],[Date de fin]]),"",UPPER(TEXT(Tableau3[[#This Row],[Date de fin]],"mmm")))</f>
        <v>JANV</v>
      </c>
      <c r="P680" s="369" t="str">
        <f>IF(ISBLANK(Tableau3[[#This Row],[Date de fin]]),"",UPPER(TEXT(Tableau3[[#This Row],[Date de fin]],"AAAA")))</f>
        <v>1900</v>
      </c>
      <c r="Q680" s="65">
        <f>[2]!tblÉvénements[[#This Row],[Nbr jours]]</f>
        <v>0</v>
      </c>
      <c r="S680" s="49">
        <f>[2]!tblÉvénements[[#This Row],[Secteur]]</f>
        <v>0</v>
      </c>
      <c r="T680" s="49">
        <f>[2]!tblÉvénements[[#This Row],[Commentaires]]</f>
        <v>0</v>
      </c>
    </row>
    <row r="681" spans="2:20" ht="14.5" x14ac:dyDescent="0.3">
      <c r="B681" s="42">
        <f>'2. Termes '!H823</f>
        <v>0</v>
      </c>
      <c r="C681" s="382">
        <f>[2]!tblÉvénements[[#This Row],[Service]]</f>
        <v>0</v>
      </c>
      <c r="D681" s="368">
        <f>[2]!tblÉvénements[[#This Row],[Nom événement]]</f>
        <v>0</v>
      </c>
      <c r="E681" s="368">
        <f>[2]!tblÉvénements[[#This Row],[Nom association/Sigle]]</f>
        <v>0</v>
      </c>
      <c r="F681" s="368">
        <f>[2]!tblÉvénements[[#This Row],[Ville]]</f>
        <v>0</v>
      </c>
      <c r="G681" s="368">
        <f>[2]!tblÉvénements[[#This Row],[Lieu]]</f>
        <v>0</v>
      </c>
      <c r="H681" s="368">
        <f>[2]!tblÉvénements[[#This Row],[Nombre de de participants]]</f>
        <v>0</v>
      </c>
      <c r="I681" s="368">
        <f>[2]!tblÉvénements[[#This Row],[Type]]</f>
        <v>0</v>
      </c>
      <c r="J681" s="368">
        <f>[2]!tblÉvénements[[#This Row],[Présence ]]</f>
        <v>0</v>
      </c>
      <c r="K681" s="369">
        <f>[2]!tblÉvénements[[#This Row],[Date de début]]</f>
        <v>0</v>
      </c>
      <c r="L681" s="369" t="str">
        <f>IF(ISBLANK(Tableau3[[#This Row],[Date début ]]),"",UPPER(TEXT(Tableau3[[#This Row],[Date début ]],"mmm")))</f>
        <v>JANV</v>
      </c>
      <c r="M681" s="369" t="str">
        <f>IF(ISBLANK(Tableau3[[#This Row],[Date début ]]),"",UPPER(TEXT(Tableau3[[#This Row],[Date début ]],"AAAA")))</f>
        <v>1900</v>
      </c>
      <c r="N681" s="369">
        <f>[2]!tblÉvénements[[#This Row],[Date de fin]]</f>
        <v>0</v>
      </c>
      <c r="O681" s="369" t="str">
        <f>IF(ISBLANK(Tableau3[[#This Row],[Date de fin]]),"",UPPER(TEXT(Tableau3[[#This Row],[Date de fin]],"mmm")))</f>
        <v>JANV</v>
      </c>
      <c r="P681" s="369" t="str">
        <f>IF(ISBLANK(Tableau3[[#This Row],[Date de fin]]),"",UPPER(TEXT(Tableau3[[#This Row],[Date de fin]],"AAAA")))</f>
        <v>1900</v>
      </c>
      <c r="Q681" s="65">
        <f>[2]!tblÉvénements[[#This Row],[Nbr jours]]</f>
        <v>0</v>
      </c>
      <c r="S681" s="49">
        <f>[2]!tblÉvénements[[#This Row],[Secteur]]</f>
        <v>0</v>
      </c>
      <c r="T681" s="49">
        <f>[2]!tblÉvénements[[#This Row],[Commentaires]]</f>
        <v>0</v>
      </c>
    </row>
    <row r="682" spans="2:20" ht="14.5" x14ac:dyDescent="0.3">
      <c r="B682" s="42">
        <f>'2. Termes '!H824</f>
        <v>0</v>
      </c>
      <c r="C682" s="382">
        <f>[2]!tblÉvénements[[#This Row],[Service]]</f>
        <v>0</v>
      </c>
      <c r="D682" s="368">
        <f>[2]!tblÉvénements[[#This Row],[Nom événement]]</f>
        <v>0</v>
      </c>
      <c r="E682" s="368">
        <f>[2]!tblÉvénements[[#This Row],[Nom association/Sigle]]</f>
        <v>0</v>
      </c>
      <c r="F682" s="368">
        <f>[2]!tblÉvénements[[#This Row],[Ville]]</f>
        <v>0</v>
      </c>
      <c r="G682" s="368">
        <f>[2]!tblÉvénements[[#This Row],[Lieu]]</f>
        <v>0</v>
      </c>
      <c r="H682" s="368">
        <f>[2]!tblÉvénements[[#This Row],[Nombre de de participants]]</f>
        <v>0</v>
      </c>
      <c r="I682" s="368">
        <f>[2]!tblÉvénements[[#This Row],[Type]]</f>
        <v>0</v>
      </c>
      <c r="J682" s="368">
        <f>[2]!tblÉvénements[[#This Row],[Présence ]]</f>
        <v>0</v>
      </c>
      <c r="K682" s="369">
        <f>[2]!tblÉvénements[[#This Row],[Date de début]]</f>
        <v>0</v>
      </c>
      <c r="L682" s="369" t="str">
        <f>IF(ISBLANK(Tableau3[[#This Row],[Date début ]]),"",UPPER(TEXT(Tableau3[[#This Row],[Date début ]],"mmm")))</f>
        <v>JANV</v>
      </c>
      <c r="M682" s="369" t="str">
        <f>IF(ISBLANK(Tableau3[[#This Row],[Date début ]]),"",UPPER(TEXT(Tableau3[[#This Row],[Date début ]],"AAAA")))</f>
        <v>1900</v>
      </c>
      <c r="N682" s="369">
        <f>[2]!tblÉvénements[[#This Row],[Date de fin]]</f>
        <v>0</v>
      </c>
      <c r="O682" s="369" t="str">
        <f>IF(ISBLANK(Tableau3[[#This Row],[Date de fin]]),"",UPPER(TEXT(Tableau3[[#This Row],[Date de fin]],"mmm")))</f>
        <v>JANV</v>
      </c>
      <c r="P682" s="369" t="str">
        <f>IF(ISBLANK(Tableau3[[#This Row],[Date de fin]]),"",UPPER(TEXT(Tableau3[[#This Row],[Date de fin]],"AAAA")))</f>
        <v>1900</v>
      </c>
      <c r="Q682" s="65">
        <f>[2]!tblÉvénements[[#This Row],[Nbr jours]]</f>
        <v>0</v>
      </c>
      <c r="S682" s="49">
        <f>[2]!tblÉvénements[[#This Row],[Secteur]]</f>
        <v>0</v>
      </c>
      <c r="T682" s="49">
        <f>[2]!tblÉvénements[[#This Row],[Commentaires]]</f>
        <v>0</v>
      </c>
    </row>
    <row r="683" spans="2:20" ht="14.5" x14ac:dyDescent="0.3">
      <c r="B683" s="42">
        <f>'2. Termes '!H825</f>
        <v>0</v>
      </c>
      <c r="C683" s="382">
        <f>[2]!tblÉvénements[[#This Row],[Service]]</f>
        <v>0</v>
      </c>
      <c r="D683" s="368">
        <f>[2]!tblÉvénements[[#This Row],[Nom événement]]</f>
        <v>0</v>
      </c>
      <c r="E683" s="368">
        <f>[2]!tblÉvénements[[#This Row],[Nom association/Sigle]]</f>
        <v>0</v>
      </c>
      <c r="F683" s="368">
        <f>[2]!tblÉvénements[[#This Row],[Ville]]</f>
        <v>0</v>
      </c>
      <c r="G683" s="368">
        <f>[2]!tblÉvénements[[#This Row],[Lieu]]</f>
        <v>0</v>
      </c>
      <c r="H683" s="368">
        <f>[2]!tblÉvénements[[#This Row],[Nombre de de participants]]</f>
        <v>0</v>
      </c>
      <c r="I683" s="368">
        <f>[2]!tblÉvénements[[#This Row],[Type]]</f>
        <v>0</v>
      </c>
      <c r="J683" s="368">
        <f>[2]!tblÉvénements[[#This Row],[Présence ]]</f>
        <v>0</v>
      </c>
      <c r="K683" s="369">
        <f>[2]!tblÉvénements[[#This Row],[Date de début]]</f>
        <v>0</v>
      </c>
      <c r="L683" s="369" t="str">
        <f>IF(ISBLANK(Tableau3[[#This Row],[Date début ]]),"",UPPER(TEXT(Tableau3[[#This Row],[Date début ]],"mmm")))</f>
        <v>JANV</v>
      </c>
      <c r="M683" s="369" t="str">
        <f>IF(ISBLANK(Tableau3[[#This Row],[Date début ]]),"",UPPER(TEXT(Tableau3[[#This Row],[Date début ]],"AAAA")))</f>
        <v>1900</v>
      </c>
      <c r="N683" s="369">
        <f>[2]!tblÉvénements[[#This Row],[Date de fin]]</f>
        <v>0</v>
      </c>
      <c r="O683" s="369" t="str">
        <f>IF(ISBLANK(Tableau3[[#This Row],[Date de fin]]),"",UPPER(TEXT(Tableau3[[#This Row],[Date de fin]],"mmm")))</f>
        <v>JANV</v>
      </c>
      <c r="P683" s="369" t="str">
        <f>IF(ISBLANK(Tableau3[[#This Row],[Date de fin]]),"",UPPER(TEXT(Tableau3[[#This Row],[Date de fin]],"AAAA")))</f>
        <v>1900</v>
      </c>
      <c r="Q683" s="65">
        <f>[2]!tblÉvénements[[#This Row],[Nbr jours]]</f>
        <v>0</v>
      </c>
      <c r="S683" s="49">
        <f>[2]!tblÉvénements[[#This Row],[Secteur]]</f>
        <v>0</v>
      </c>
      <c r="T683" s="49">
        <f>[2]!tblÉvénements[[#This Row],[Commentaires]]</f>
        <v>0</v>
      </c>
    </row>
    <row r="684" spans="2:20" ht="14.5" x14ac:dyDescent="0.3">
      <c r="B684" s="42">
        <f>'2. Termes '!H826</f>
        <v>0</v>
      </c>
      <c r="C684" s="382">
        <f>[2]!tblÉvénements[[#This Row],[Service]]</f>
        <v>0</v>
      </c>
      <c r="D684" s="368">
        <f>[2]!tblÉvénements[[#This Row],[Nom événement]]</f>
        <v>0</v>
      </c>
      <c r="E684" s="368">
        <f>[2]!tblÉvénements[[#This Row],[Nom association/Sigle]]</f>
        <v>0</v>
      </c>
      <c r="F684" s="368">
        <f>[2]!tblÉvénements[[#This Row],[Ville]]</f>
        <v>0</v>
      </c>
      <c r="G684" s="368">
        <f>[2]!tblÉvénements[[#This Row],[Lieu]]</f>
        <v>0</v>
      </c>
      <c r="H684" s="368">
        <f>[2]!tblÉvénements[[#This Row],[Nombre de de participants]]</f>
        <v>0</v>
      </c>
      <c r="I684" s="368">
        <f>[2]!tblÉvénements[[#This Row],[Type]]</f>
        <v>0</v>
      </c>
      <c r="J684" s="368">
        <f>[2]!tblÉvénements[[#This Row],[Présence ]]</f>
        <v>0</v>
      </c>
      <c r="K684" s="369">
        <f>[2]!tblÉvénements[[#This Row],[Date de début]]</f>
        <v>0</v>
      </c>
      <c r="L684" s="369" t="str">
        <f>IF(ISBLANK(Tableau3[[#This Row],[Date début ]]),"",UPPER(TEXT(Tableau3[[#This Row],[Date début ]],"mmm")))</f>
        <v>JANV</v>
      </c>
      <c r="M684" s="369" t="str">
        <f>IF(ISBLANK(Tableau3[[#This Row],[Date début ]]),"",UPPER(TEXT(Tableau3[[#This Row],[Date début ]],"AAAA")))</f>
        <v>1900</v>
      </c>
      <c r="N684" s="369">
        <f>[2]!tblÉvénements[[#This Row],[Date de fin]]</f>
        <v>0</v>
      </c>
      <c r="O684" s="369" t="str">
        <f>IF(ISBLANK(Tableau3[[#This Row],[Date de fin]]),"",UPPER(TEXT(Tableau3[[#This Row],[Date de fin]],"mmm")))</f>
        <v>JANV</v>
      </c>
      <c r="P684" s="369" t="str">
        <f>IF(ISBLANK(Tableau3[[#This Row],[Date de fin]]),"",UPPER(TEXT(Tableau3[[#This Row],[Date de fin]],"AAAA")))</f>
        <v>1900</v>
      </c>
      <c r="Q684" s="65">
        <f>[2]!tblÉvénements[[#This Row],[Nbr jours]]</f>
        <v>0</v>
      </c>
      <c r="S684" s="49">
        <f>[2]!tblÉvénements[[#This Row],[Secteur]]</f>
        <v>0</v>
      </c>
      <c r="T684" s="49">
        <f>[2]!tblÉvénements[[#This Row],[Commentaires]]</f>
        <v>0</v>
      </c>
    </row>
    <row r="685" spans="2:20" ht="14.5" x14ac:dyDescent="0.3">
      <c r="B685" s="42">
        <f>'2. Termes '!H827</f>
        <v>0</v>
      </c>
      <c r="C685" s="382">
        <v>0</v>
      </c>
      <c r="D685" s="368">
        <v>0</v>
      </c>
      <c r="E685" s="368">
        <v>0</v>
      </c>
      <c r="F685" s="368">
        <v>0</v>
      </c>
      <c r="G685" s="368">
        <v>0</v>
      </c>
      <c r="H685" s="381" t="str">
        <f>IF('2. Termes '!H827="","",VLOOKUP('2. Termes '!H827,'2. Termes '!$H$8:$H$1141,3))</f>
        <v/>
      </c>
      <c r="I685" s="368">
        <v>0</v>
      </c>
      <c r="J685" s="368">
        <v>0</v>
      </c>
      <c r="K685" s="370" t="s">
        <v>150</v>
      </c>
      <c r="L685" s="370" t="str">
        <f>IF(ISBLANK(Tableau3[[#This Row],[Date début ]]),"",UPPER(TEXT(Tableau3[[#This Row],[Date début ]],"mmm")))</f>
        <v/>
      </c>
      <c r="M685" s="370" t="str">
        <f>IF(ISBLANK(Tableau3[[#This Row],[Date début ]]),"",UPPER(TEXT(Tableau3[[#This Row],[Date début ]],"AAAA")))</f>
        <v/>
      </c>
      <c r="N685" s="370">
        <v>0</v>
      </c>
      <c r="O685" s="369" t="str">
        <f>IF(ISBLANK(Tableau3[[#This Row],[Date de fin]]),"",UPPER(TEXT(Tableau3[[#This Row],[Date de fin]],"mmm")))</f>
        <v>JANV</v>
      </c>
      <c r="P685" s="370" t="str">
        <f>IF(ISBLANK(Tableau3[[#This Row],[Date de fin]]),"",UPPER(TEXT(Tableau3[[#This Row],[Date de fin]],"AAAA")))</f>
        <v>1900</v>
      </c>
      <c r="Q685" s="371">
        <v>0</v>
      </c>
      <c r="S685" s="49">
        <f>[2]!tblÉvénements[[#This Row],[Secteur]]</f>
        <v>0</v>
      </c>
      <c r="T685" s="49">
        <f>[2]!tblÉvénements[[#This Row],[Commentaires]]</f>
        <v>0</v>
      </c>
    </row>
    <row r="686" spans="2:20" ht="14.5" x14ac:dyDescent="0.3">
      <c r="B686" s="42">
        <f>'2. Termes '!H828</f>
        <v>0</v>
      </c>
      <c r="C686" s="382">
        <v>0</v>
      </c>
      <c r="D686" s="368">
        <v>0</v>
      </c>
      <c r="E686" s="368">
        <v>0</v>
      </c>
      <c r="F686" s="368">
        <v>0</v>
      </c>
      <c r="G686" s="368">
        <v>0</v>
      </c>
      <c r="H686" s="381" t="str">
        <f>IF('2. Termes '!H828="","",VLOOKUP('2. Termes '!H828,'2. Termes '!$H$8:$H$1141,3))</f>
        <v/>
      </c>
      <c r="I686" s="368">
        <v>0</v>
      </c>
      <c r="J686" s="368">
        <v>0</v>
      </c>
      <c r="K686" s="370" t="s">
        <v>150</v>
      </c>
      <c r="L686" s="370" t="str">
        <f>IF(ISBLANK(Tableau3[[#This Row],[Date début ]]),"",UPPER(TEXT(Tableau3[[#This Row],[Date début ]],"mmm")))</f>
        <v/>
      </c>
      <c r="M686" s="370" t="str">
        <f>IF(ISBLANK(Tableau3[[#This Row],[Date début ]]),"",UPPER(TEXT(Tableau3[[#This Row],[Date début ]],"AAAA")))</f>
        <v/>
      </c>
      <c r="N686" s="370">
        <v>0</v>
      </c>
      <c r="O686" s="369" t="str">
        <f>IF(ISBLANK(Tableau3[[#This Row],[Date de fin]]),"",UPPER(TEXT(Tableau3[[#This Row],[Date de fin]],"mmm")))</f>
        <v>JANV</v>
      </c>
      <c r="P686" s="370" t="str">
        <f>IF(ISBLANK(Tableau3[[#This Row],[Date de fin]]),"",UPPER(TEXT(Tableau3[[#This Row],[Date de fin]],"AAAA")))</f>
        <v>1900</v>
      </c>
      <c r="Q686" s="371">
        <v>0</v>
      </c>
      <c r="S686" s="49">
        <f>[2]!tblÉvénements[[#This Row],[Secteur]]</f>
        <v>0</v>
      </c>
      <c r="T686" s="49">
        <f>[2]!tblÉvénements[[#This Row],[Commentaires]]</f>
        <v>0</v>
      </c>
    </row>
    <row r="687" spans="2:20" ht="14.5" x14ac:dyDescent="0.3">
      <c r="B687" s="42">
        <f>'2. Termes '!H829</f>
        <v>0</v>
      </c>
      <c r="C687" s="382">
        <v>0</v>
      </c>
      <c r="D687" s="368">
        <v>0</v>
      </c>
      <c r="E687" s="368">
        <v>0</v>
      </c>
      <c r="F687" s="368">
        <v>0</v>
      </c>
      <c r="G687" s="368">
        <v>0</v>
      </c>
      <c r="H687" s="381" t="str">
        <f>IF('2. Termes '!H829="","",VLOOKUP('2. Termes '!H829,'2. Termes '!$H$8:$H$1141,3))</f>
        <v/>
      </c>
      <c r="I687" s="368">
        <v>0</v>
      </c>
      <c r="J687" s="368">
        <v>0</v>
      </c>
      <c r="K687" s="370" t="s">
        <v>150</v>
      </c>
      <c r="L687" s="370" t="str">
        <f>IF(ISBLANK(Tableau3[[#This Row],[Date début ]]),"",UPPER(TEXT(Tableau3[[#This Row],[Date début ]],"mmm")))</f>
        <v/>
      </c>
      <c r="M687" s="370" t="str">
        <f>IF(ISBLANK(Tableau3[[#This Row],[Date début ]]),"",UPPER(TEXT(Tableau3[[#This Row],[Date début ]],"AAAA")))</f>
        <v/>
      </c>
      <c r="N687" s="370">
        <v>0</v>
      </c>
      <c r="O687" s="369" t="str">
        <f>IF(ISBLANK(Tableau3[[#This Row],[Date de fin]]),"",UPPER(TEXT(Tableau3[[#This Row],[Date de fin]],"mmm")))</f>
        <v>JANV</v>
      </c>
      <c r="P687" s="370" t="str">
        <f>IF(ISBLANK(Tableau3[[#This Row],[Date de fin]]),"",UPPER(TEXT(Tableau3[[#This Row],[Date de fin]],"AAAA")))</f>
        <v>1900</v>
      </c>
      <c r="Q687" s="371">
        <v>0</v>
      </c>
      <c r="S687" s="49">
        <f>[2]!tblÉvénements[[#This Row],[Secteur]]</f>
        <v>0</v>
      </c>
      <c r="T687" s="49">
        <f>[2]!tblÉvénements[[#This Row],[Commentaires]]</f>
        <v>0</v>
      </c>
    </row>
    <row r="688" spans="2:20" ht="14.5" x14ac:dyDescent="0.3">
      <c r="B688" s="42">
        <f>'2. Termes '!H830</f>
        <v>0</v>
      </c>
      <c r="C688" s="382">
        <v>0</v>
      </c>
      <c r="D688" s="368">
        <v>0</v>
      </c>
      <c r="E688" s="368">
        <v>0</v>
      </c>
      <c r="F688" s="368">
        <v>0</v>
      </c>
      <c r="G688" s="368">
        <v>0</v>
      </c>
      <c r="H688" s="381" t="str">
        <f>IF('2. Termes '!H830="","",VLOOKUP('2. Termes '!H830,'2. Termes '!$H$8:$H$1141,3))</f>
        <v/>
      </c>
      <c r="I688" s="368">
        <v>0</v>
      </c>
      <c r="J688" s="368">
        <v>0</v>
      </c>
      <c r="K688" s="370" t="s">
        <v>150</v>
      </c>
      <c r="L688" s="370" t="str">
        <f>IF(ISBLANK(Tableau3[[#This Row],[Date début ]]),"",UPPER(TEXT(Tableau3[[#This Row],[Date début ]],"mmm")))</f>
        <v/>
      </c>
      <c r="M688" s="370" t="str">
        <f>IF(ISBLANK(Tableau3[[#This Row],[Date début ]]),"",UPPER(TEXT(Tableau3[[#This Row],[Date début ]],"AAAA")))</f>
        <v/>
      </c>
      <c r="N688" s="370">
        <v>0</v>
      </c>
      <c r="O688" s="369" t="str">
        <f>IF(ISBLANK(Tableau3[[#This Row],[Date de fin]]),"",UPPER(TEXT(Tableau3[[#This Row],[Date de fin]],"mmm")))</f>
        <v>JANV</v>
      </c>
      <c r="P688" s="370" t="str">
        <f>IF(ISBLANK(Tableau3[[#This Row],[Date de fin]]),"",UPPER(TEXT(Tableau3[[#This Row],[Date de fin]],"AAAA")))</f>
        <v>1900</v>
      </c>
      <c r="Q688" s="371">
        <v>0</v>
      </c>
      <c r="S688" s="49">
        <f>[2]!tblÉvénements[[#This Row],[Secteur]]</f>
        <v>0</v>
      </c>
      <c r="T688" s="49">
        <f>[2]!tblÉvénements[[#This Row],[Commentaires]]</f>
        <v>0</v>
      </c>
    </row>
    <row r="689" spans="2:20" ht="14.5" x14ac:dyDescent="0.3">
      <c r="B689" s="42">
        <f>'2. Termes '!H831</f>
        <v>0</v>
      </c>
      <c r="C689" s="382">
        <v>0</v>
      </c>
      <c r="D689" s="368">
        <v>0</v>
      </c>
      <c r="E689" s="368">
        <v>0</v>
      </c>
      <c r="F689" s="368">
        <v>0</v>
      </c>
      <c r="G689" s="368">
        <v>0</v>
      </c>
      <c r="H689" s="381" t="str">
        <f>IF('2. Termes '!H831="","",VLOOKUP('2. Termes '!H831,'2. Termes '!$H$8:$H$1141,3))</f>
        <v/>
      </c>
      <c r="I689" s="368">
        <v>0</v>
      </c>
      <c r="J689" s="368">
        <v>0</v>
      </c>
      <c r="K689" s="370" t="s">
        <v>150</v>
      </c>
      <c r="L689" s="370" t="str">
        <f>IF(ISBLANK(Tableau3[[#This Row],[Date début ]]),"",UPPER(TEXT(Tableau3[[#This Row],[Date début ]],"mmm")))</f>
        <v/>
      </c>
      <c r="M689" s="370" t="str">
        <f>IF(ISBLANK(Tableau3[[#This Row],[Date début ]]),"",UPPER(TEXT(Tableau3[[#This Row],[Date début ]],"AAAA")))</f>
        <v/>
      </c>
      <c r="N689" s="370">
        <v>0</v>
      </c>
      <c r="O689" s="369" t="str">
        <f>IF(ISBLANK(Tableau3[[#This Row],[Date de fin]]),"",UPPER(TEXT(Tableau3[[#This Row],[Date de fin]],"mmm")))</f>
        <v>JANV</v>
      </c>
      <c r="P689" s="370" t="str">
        <f>IF(ISBLANK(Tableau3[[#This Row],[Date de fin]]),"",UPPER(TEXT(Tableau3[[#This Row],[Date de fin]],"AAAA")))</f>
        <v>1900</v>
      </c>
      <c r="Q689" s="371">
        <v>0</v>
      </c>
      <c r="S689" s="49">
        <f>[2]!tblÉvénements[[#This Row],[Secteur]]</f>
        <v>0</v>
      </c>
      <c r="T689" s="49">
        <f>[2]!tblÉvénements[[#This Row],[Commentaires]]</f>
        <v>0</v>
      </c>
    </row>
    <row r="690" spans="2:20" ht="14.5" x14ac:dyDescent="0.3">
      <c r="B690" s="42">
        <f>'2. Termes '!H832</f>
        <v>0</v>
      </c>
      <c r="C690" s="382">
        <v>0</v>
      </c>
      <c r="D690" s="368">
        <v>0</v>
      </c>
      <c r="E690" s="368">
        <v>0</v>
      </c>
      <c r="F690" s="368">
        <v>0</v>
      </c>
      <c r="G690" s="368">
        <v>0</v>
      </c>
      <c r="H690" s="381" t="str">
        <f>IF('2. Termes '!H832="","",VLOOKUP('2. Termes '!H832,'2. Termes '!$H$8:$H$1141,3))</f>
        <v/>
      </c>
      <c r="I690" s="368">
        <v>0</v>
      </c>
      <c r="J690" s="368">
        <v>0</v>
      </c>
      <c r="K690" s="370" t="s">
        <v>150</v>
      </c>
      <c r="L690" s="370" t="str">
        <f>IF(ISBLANK(Tableau3[[#This Row],[Date début ]]),"",UPPER(TEXT(Tableau3[[#This Row],[Date début ]],"mmm")))</f>
        <v/>
      </c>
      <c r="M690" s="370" t="str">
        <f>IF(ISBLANK(Tableau3[[#This Row],[Date début ]]),"",UPPER(TEXT(Tableau3[[#This Row],[Date début ]],"AAAA")))</f>
        <v/>
      </c>
      <c r="N690" s="370">
        <v>0</v>
      </c>
      <c r="O690" s="369" t="str">
        <f>IF(ISBLANK(Tableau3[[#This Row],[Date de fin]]),"",UPPER(TEXT(Tableau3[[#This Row],[Date de fin]],"mmm")))</f>
        <v>JANV</v>
      </c>
      <c r="P690" s="370" t="str">
        <f>IF(ISBLANK(Tableau3[[#This Row],[Date de fin]]),"",UPPER(TEXT(Tableau3[[#This Row],[Date de fin]],"AAAA")))</f>
        <v>1900</v>
      </c>
      <c r="Q690" s="371">
        <v>0</v>
      </c>
      <c r="S690" s="49">
        <f>[2]!tblÉvénements[[#This Row],[Secteur]]</f>
        <v>0</v>
      </c>
      <c r="T690" s="49">
        <f>[2]!tblÉvénements[[#This Row],[Commentaires]]</f>
        <v>0</v>
      </c>
    </row>
    <row r="691" spans="2:20" ht="14.5" x14ac:dyDescent="0.3">
      <c r="B691" s="42">
        <f>'2. Termes '!H833</f>
        <v>0</v>
      </c>
      <c r="C691" s="382">
        <v>0</v>
      </c>
      <c r="D691" s="368">
        <v>0</v>
      </c>
      <c r="E691" s="368">
        <v>0</v>
      </c>
      <c r="F691" s="368">
        <v>0</v>
      </c>
      <c r="G691" s="368">
        <v>0</v>
      </c>
      <c r="H691" s="381" t="str">
        <f>IF('2. Termes '!H833="","",VLOOKUP('2. Termes '!H833,'2. Termes '!$H$8:$H$1141,3))</f>
        <v/>
      </c>
      <c r="I691" s="368">
        <v>0</v>
      </c>
      <c r="J691" s="368">
        <v>0</v>
      </c>
      <c r="K691" s="370" t="s">
        <v>150</v>
      </c>
      <c r="L691" s="370" t="str">
        <f>IF(ISBLANK(Tableau3[[#This Row],[Date début ]]),"",UPPER(TEXT(Tableau3[[#This Row],[Date début ]],"mmm")))</f>
        <v/>
      </c>
      <c r="M691" s="370" t="str">
        <f>IF(ISBLANK(Tableau3[[#This Row],[Date début ]]),"",UPPER(TEXT(Tableau3[[#This Row],[Date début ]],"AAAA")))</f>
        <v/>
      </c>
      <c r="N691" s="370">
        <v>0</v>
      </c>
      <c r="O691" s="369" t="str">
        <f>IF(ISBLANK(Tableau3[[#This Row],[Date de fin]]),"",UPPER(TEXT(Tableau3[[#This Row],[Date de fin]],"mmm")))</f>
        <v>JANV</v>
      </c>
      <c r="P691" s="370" t="str">
        <f>IF(ISBLANK(Tableau3[[#This Row],[Date de fin]]),"",UPPER(TEXT(Tableau3[[#This Row],[Date de fin]],"AAAA")))</f>
        <v>1900</v>
      </c>
      <c r="Q691" s="371">
        <v>0</v>
      </c>
      <c r="S691" s="49">
        <f>[2]!tblÉvénements[[#This Row],[Secteur]]</f>
        <v>0</v>
      </c>
      <c r="T691" s="49">
        <f>[2]!tblÉvénements[[#This Row],[Commentaires]]</f>
        <v>0</v>
      </c>
    </row>
    <row r="692" spans="2:20" ht="14.5" x14ac:dyDescent="0.3">
      <c r="B692" s="42">
        <f>'2. Termes '!H834</f>
        <v>0</v>
      </c>
      <c r="C692" s="382">
        <v>0</v>
      </c>
      <c r="D692" s="368">
        <v>0</v>
      </c>
      <c r="E692" s="368">
        <v>0</v>
      </c>
      <c r="F692" s="368">
        <v>0</v>
      </c>
      <c r="G692" s="368">
        <v>0</v>
      </c>
      <c r="H692" s="381" t="str">
        <f>IF('2. Termes '!H834="","",VLOOKUP('2. Termes '!H834,'2. Termes '!$H$8:$H$1141,3))</f>
        <v/>
      </c>
      <c r="I692" s="368">
        <v>0</v>
      </c>
      <c r="J692" s="368">
        <v>0</v>
      </c>
      <c r="K692" s="370" t="s">
        <v>150</v>
      </c>
      <c r="L692" s="370" t="str">
        <f>IF(ISBLANK(Tableau3[[#This Row],[Date début ]]),"",UPPER(TEXT(Tableau3[[#This Row],[Date début ]],"mmm")))</f>
        <v/>
      </c>
      <c r="M692" s="370" t="str">
        <f>IF(ISBLANK(Tableau3[[#This Row],[Date début ]]),"",UPPER(TEXT(Tableau3[[#This Row],[Date début ]],"AAAA")))</f>
        <v/>
      </c>
      <c r="N692" s="370">
        <v>0</v>
      </c>
      <c r="O692" s="369" t="str">
        <f>IF(ISBLANK(Tableau3[[#This Row],[Date de fin]]),"",UPPER(TEXT(Tableau3[[#This Row],[Date de fin]],"mmm")))</f>
        <v>JANV</v>
      </c>
      <c r="P692" s="370" t="str">
        <f>IF(ISBLANK(Tableau3[[#This Row],[Date de fin]]),"",UPPER(TEXT(Tableau3[[#This Row],[Date de fin]],"AAAA")))</f>
        <v>1900</v>
      </c>
      <c r="Q692" s="371">
        <v>0</v>
      </c>
      <c r="S692" s="49">
        <f>[2]!tblÉvénements[[#This Row],[Secteur]]</f>
        <v>0</v>
      </c>
      <c r="T692" s="49">
        <f>[2]!tblÉvénements[[#This Row],[Commentaires]]</f>
        <v>0</v>
      </c>
    </row>
    <row r="693" spans="2:20" ht="14.5" x14ac:dyDescent="0.3">
      <c r="B693" s="42">
        <f>'2. Termes '!H835</f>
        <v>0</v>
      </c>
      <c r="C693" s="382">
        <v>0</v>
      </c>
      <c r="D693" s="368">
        <v>0</v>
      </c>
      <c r="E693" s="368">
        <v>0</v>
      </c>
      <c r="F693" s="368">
        <v>0</v>
      </c>
      <c r="G693" s="368">
        <v>0</v>
      </c>
      <c r="H693" s="381" t="str">
        <f>IF('2. Termes '!H835="","",VLOOKUP('2. Termes '!H835,'2. Termes '!$H$8:$H$1141,3))</f>
        <v/>
      </c>
      <c r="I693" s="368">
        <v>0</v>
      </c>
      <c r="J693" s="368">
        <v>0</v>
      </c>
      <c r="K693" s="370" t="s">
        <v>150</v>
      </c>
      <c r="L693" s="370" t="str">
        <f>IF(ISBLANK(Tableau3[[#This Row],[Date début ]]),"",UPPER(TEXT(Tableau3[[#This Row],[Date début ]],"mmm")))</f>
        <v/>
      </c>
      <c r="M693" s="370" t="str">
        <f>IF(ISBLANK(Tableau3[[#This Row],[Date début ]]),"",UPPER(TEXT(Tableau3[[#This Row],[Date début ]],"AAAA")))</f>
        <v/>
      </c>
      <c r="N693" s="370">
        <v>0</v>
      </c>
      <c r="O693" s="369" t="str">
        <f>IF(ISBLANK(Tableau3[[#This Row],[Date de fin]]),"",UPPER(TEXT(Tableau3[[#This Row],[Date de fin]],"mmm")))</f>
        <v>JANV</v>
      </c>
      <c r="P693" s="370" t="str">
        <f>IF(ISBLANK(Tableau3[[#This Row],[Date de fin]]),"",UPPER(TEXT(Tableau3[[#This Row],[Date de fin]],"AAAA")))</f>
        <v>1900</v>
      </c>
      <c r="Q693" s="371">
        <v>0</v>
      </c>
      <c r="S693" s="49">
        <f>[2]!tblÉvénements[[#This Row],[Secteur]]</f>
        <v>0</v>
      </c>
      <c r="T693" s="49">
        <f>[2]!tblÉvénements[[#This Row],[Commentaires]]</f>
        <v>0</v>
      </c>
    </row>
    <row r="694" spans="2:20" ht="14.5" x14ac:dyDescent="0.3">
      <c r="B694" s="42">
        <f>'2. Termes '!H836</f>
        <v>0</v>
      </c>
      <c r="C694" s="382">
        <v>0</v>
      </c>
      <c r="D694" s="368">
        <v>0</v>
      </c>
      <c r="E694" s="368">
        <v>0</v>
      </c>
      <c r="F694" s="368">
        <v>0</v>
      </c>
      <c r="G694" s="368">
        <v>0</v>
      </c>
      <c r="H694" s="381" t="str">
        <f>IF('2. Termes '!H836="","",VLOOKUP('2. Termes '!H836,'2. Termes '!$H$8:$H$1141,3))</f>
        <v/>
      </c>
      <c r="I694" s="368">
        <v>0</v>
      </c>
      <c r="J694" s="368">
        <v>0</v>
      </c>
      <c r="K694" s="370" t="s">
        <v>150</v>
      </c>
      <c r="L694" s="370" t="str">
        <f>IF(ISBLANK(Tableau3[[#This Row],[Date début ]]),"",UPPER(TEXT(Tableau3[[#This Row],[Date début ]],"mmm")))</f>
        <v/>
      </c>
      <c r="M694" s="370" t="str">
        <f>IF(ISBLANK(Tableau3[[#This Row],[Date début ]]),"",UPPER(TEXT(Tableau3[[#This Row],[Date début ]],"AAAA")))</f>
        <v/>
      </c>
      <c r="N694" s="370">
        <v>0</v>
      </c>
      <c r="O694" s="369" t="str">
        <f>IF(ISBLANK(Tableau3[[#This Row],[Date de fin]]),"",UPPER(TEXT(Tableau3[[#This Row],[Date de fin]],"mmm")))</f>
        <v>JANV</v>
      </c>
      <c r="P694" s="370" t="str">
        <f>IF(ISBLANK(Tableau3[[#This Row],[Date de fin]]),"",UPPER(TEXT(Tableau3[[#This Row],[Date de fin]],"AAAA")))</f>
        <v>1900</v>
      </c>
      <c r="Q694" s="371">
        <v>0</v>
      </c>
      <c r="S694" s="49">
        <f>[2]!tblÉvénements[[#This Row],[Secteur]]</f>
        <v>0</v>
      </c>
      <c r="T694" s="49">
        <f>[2]!tblÉvénements[[#This Row],[Commentaires]]</f>
        <v>0</v>
      </c>
    </row>
    <row r="695" spans="2:20" ht="14.5" x14ac:dyDescent="0.3">
      <c r="B695" s="42">
        <f>'2. Termes '!H837</f>
        <v>0</v>
      </c>
      <c r="C695" s="382">
        <v>0</v>
      </c>
      <c r="D695" s="368">
        <v>0</v>
      </c>
      <c r="E695" s="368">
        <v>0</v>
      </c>
      <c r="F695" s="368">
        <v>0</v>
      </c>
      <c r="G695" s="368">
        <v>0</v>
      </c>
      <c r="H695" s="381" t="str">
        <f>IF('2. Termes '!H837="","",VLOOKUP('2. Termes '!H837,'2. Termes '!$H$8:$H$1141,3))</f>
        <v/>
      </c>
      <c r="I695" s="368">
        <v>0</v>
      </c>
      <c r="J695" s="368">
        <v>0</v>
      </c>
      <c r="K695" s="370" t="s">
        <v>150</v>
      </c>
      <c r="L695" s="370" t="str">
        <f>IF(ISBLANK(Tableau3[[#This Row],[Date début ]]),"",UPPER(TEXT(Tableau3[[#This Row],[Date début ]],"mmm")))</f>
        <v/>
      </c>
      <c r="M695" s="370" t="str">
        <f>IF(ISBLANK(Tableau3[[#This Row],[Date début ]]),"",UPPER(TEXT(Tableau3[[#This Row],[Date début ]],"AAAA")))</f>
        <v/>
      </c>
      <c r="N695" s="370">
        <v>0</v>
      </c>
      <c r="O695" s="369" t="str">
        <f>IF(ISBLANK(Tableau3[[#This Row],[Date de fin]]),"",UPPER(TEXT(Tableau3[[#This Row],[Date de fin]],"mmm")))</f>
        <v>JANV</v>
      </c>
      <c r="P695" s="370" t="str">
        <f>IF(ISBLANK(Tableau3[[#This Row],[Date de fin]]),"",UPPER(TEXT(Tableau3[[#This Row],[Date de fin]],"AAAA")))</f>
        <v>1900</v>
      </c>
      <c r="Q695" s="371">
        <v>0</v>
      </c>
      <c r="S695" s="49">
        <f>[2]!tblÉvénements[[#This Row],[Secteur]]</f>
        <v>0</v>
      </c>
      <c r="T695" s="49">
        <f>[2]!tblÉvénements[[#This Row],[Commentaires]]</f>
        <v>0</v>
      </c>
    </row>
    <row r="696" spans="2:20" ht="14.5" x14ac:dyDescent="0.3">
      <c r="B696" s="42">
        <f>'2. Termes '!H838</f>
        <v>0</v>
      </c>
      <c r="C696" s="382">
        <v>0</v>
      </c>
      <c r="D696" s="368">
        <v>0</v>
      </c>
      <c r="E696" s="368">
        <v>0</v>
      </c>
      <c r="F696" s="368">
        <v>0</v>
      </c>
      <c r="G696" s="368">
        <v>0</v>
      </c>
      <c r="H696" s="381" t="str">
        <f>IF('2. Termes '!H838="","",VLOOKUP('2. Termes '!H838,'2. Termes '!$H$8:$H$1141,3))</f>
        <v/>
      </c>
      <c r="I696" s="368">
        <v>0</v>
      </c>
      <c r="J696" s="368">
        <v>0</v>
      </c>
      <c r="K696" s="370" t="s">
        <v>150</v>
      </c>
      <c r="L696" s="370" t="str">
        <f>IF(ISBLANK(Tableau3[[#This Row],[Date début ]]),"",UPPER(TEXT(Tableau3[[#This Row],[Date début ]],"mmm")))</f>
        <v/>
      </c>
      <c r="M696" s="370" t="str">
        <f>IF(ISBLANK(Tableau3[[#This Row],[Date début ]]),"",UPPER(TEXT(Tableau3[[#This Row],[Date début ]],"AAAA")))</f>
        <v/>
      </c>
      <c r="N696" s="370">
        <v>0</v>
      </c>
      <c r="O696" s="369" t="str">
        <f>IF(ISBLANK(Tableau3[[#This Row],[Date de fin]]),"",UPPER(TEXT(Tableau3[[#This Row],[Date de fin]],"mmm")))</f>
        <v>JANV</v>
      </c>
      <c r="P696" s="370" t="str">
        <f>IF(ISBLANK(Tableau3[[#This Row],[Date de fin]]),"",UPPER(TEXT(Tableau3[[#This Row],[Date de fin]],"AAAA")))</f>
        <v>1900</v>
      </c>
      <c r="Q696" s="371">
        <v>0</v>
      </c>
      <c r="S696" s="49">
        <f>[2]!tblÉvénements[[#This Row],[Secteur]]</f>
        <v>0</v>
      </c>
      <c r="T696" s="49">
        <f>[2]!tblÉvénements[[#This Row],[Commentaires]]</f>
        <v>0</v>
      </c>
    </row>
    <row r="697" spans="2:20" ht="14.5" x14ac:dyDescent="0.3">
      <c r="B697" s="42">
        <f>'2. Termes '!H839</f>
        <v>0</v>
      </c>
      <c r="C697" s="382">
        <v>0</v>
      </c>
      <c r="D697" s="368">
        <v>0</v>
      </c>
      <c r="E697" s="368">
        <v>0</v>
      </c>
      <c r="F697" s="368">
        <v>0</v>
      </c>
      <c r="G697" s="368">
        <v>0</v>
      </c>
      <c r="H697" s="381" t="str">
        <f>IF('2. Termes '!H839="","",VLOOKUP('2. Termes '!H839,'2. Termes '!$H$8:$H$1141,3))</f>
        <v/>
      </c>
      <c r="I697" s="368">
        <v>0</v>
      </c>
      <c r="J697" s="368">
        <v>0</v>
      </c>
      <c r="K697" s="370" t="s">
        <v>150</v>
      </c>
      <c r="L697" s="370" t="str">
        <f>IF(ISBLANK(Tableau3[[#This Row],[Date début ]]),"",UPPER(TEXT(Tableau3[[#This Row],[Date début ]],"mmm")))</f>
        <v/>
      </c>
      <c r="M697" s="370" t="str">
        <f>IF(ISBLANK(Tableau3[[#This Row],[Date début ]]),"",UPPER(TEXT(Tableau3[[#This Row],[Date début ]],"AAAA")))</f>
        <v/>
      </c>
      <c r="N697" s="370">
        <v>0</v>
      </c>
      <c r="O697" s="369" t="str">
        <f>IF(ISBLANK(Tableau3[[#This Row],[Date de fin]]),"",UPPER(TEXT(Tableau3[[#This Row],[Date de fin]],"mmm")))</f>
        <v>JANV</v>
      </c>
      <c r="P697" s="370" t="str">
        <f>IF(ISBLANK(Tableau3[[#This Row],[Date de fin]]),"",UPPER(TEXT(Tableau3[[#This Row],[Date de fin]],"AAAA")))</f>
        <v>1900</v>
      </c>
      <c r="Q697" s="371">
        <v>0</v>
      </c>
      <c r="S697" s="49">
        <f>[2]!tblÉvénements[[#This Row],[Secteur]]</f>
        <v>0</v>
      </c>
      <c r="T697" s="49">
        <f>[2]!tblÉvénements[[#This Row],[Commentaires]]</f>
        <v>0</v>
      </c>
    </row>
    <row r="698" spans="2:20" ht="14.5" x14ac:dyDescent="0.3">
      <c r="B698" s="42">
        <f>'2. Termes '!H840</f>
        <v>0</v>
      </c>
      <c r="C698" s="382">
        <v>0</v>
      </c>
      <c r="D698" s="368">
        <v>0</v>
      </c>
      <c r="E698" s="368">
        <v>0</v>
      </c>
      <c r="F698" s="368">
        <v>0</v>
      </c>
      <c r="G698" s="368">
        <v>0</v>
      </c>
      <c r="H698" s="381" t="str">
        <f>IF('2. Termes '!H840="","",VLOOKUP('2. Termes '!H840,'2. Termes '!$H$8:$H$1141,3))</f>
        <v/>
      </c>
      <c r="I698" s="368">
        <v>0</v>
      </c>
      <c r="J698" s="368">
        <v>0</v>
      </c>
      <c r="K698" s="370" t="s">
        <v>150</v>
      </c>
      <c r="L698" s="370" t="str">
        <f>IF(ISBLANK(Tableau3[[#This Row],[Date début ]]),"",UPPER(TEXT(Tableau3[[#This Row],[Date début ]],"mmm")))</f>
        <v/>
      </c>
      <c r="M698" s="370" t="str">
        <f>IF(ISBLANK(Tableau3[[#This Row],[Date début ]]),"",UPPER(TEXT(Tableau3[[#This Row],[Date début ]],"AAAA")))</f>
        <v/>
      </c>
      <c r="N698" s="370">
        <v>0</v>
      </c>
      <c r="O698" s="369" t="str">
        <f>IF(ISBLANK(Tableau3[[#This Row],[Date de fin]]),"",UPPER(TEXT(Tableau3[[#This Row],[Date de fin]],"mmm")))</f>
        <v>JANV</v>
      </c>
      <c r="P698" s="370" t="str">
        <f>IF(ISBLANK(Tableau3[[#This Row],[Date de fin]]),"",UPPER(TEXT(Tableau3[[#This Row],[Date de fin]],"AAAA")))</f>
        <v>1900</v>
      </c>
      <c r="Q698" s="371">
        <v>0</v>
      </c>
      <c r="S698" s="49">
        <f>[2]!tblÉvénements[[#This Row],[Secteur]]</f>
        <v>0</v>
      </c>
      <c r="T698" s="49">
        <f>[2]!tblÉvénements[[#This Row],[Commentaires]]</f>
        <v>0</v>
      </c>
    </row>
    <row r="699" spans="2:20" ht="14.5" x14ac:dyDescent="0.3">
      <c r="B699" s="42">
        <f>'2. Termes '!H841</f>
        <v>0</v>
      </c>
      <c r="C699" s="382">
        <v>0</v>
      </c>
      <c r="D699" s="368">
        <v>0</v>
      </c>
      <c r="E699" s="368">
        <v>0</v>
      </c>
      <c r="F699" s="368">
        <v>0</v>
      </c>
      <c r="G699" s="368">
        <v>0</v>
      </c>
      <c r="H699" s="381" t="str">
        <f>IF('2. Termes '!H841="","",VLOOKUP('2. Termes '!H841,'2. Termes '!$H$8:$H$1141,3))</f>
        <v/>
      </c>
      <c r="I699" s="368">
        <v>0</v>
      </c>
      <c r="J699" s="368">
        <v>0</v>
      </c>
      <c r="K699" s="370" t="s">
        <v>150</v>
      </c>
      <c r="L699" s="370" t="str">
        <f>IF(ISBLANK(Tableau3[[#This Row],[Date début ]]),"",UPPER(TEXT(Tableau3[[#This Row],[Date début ]],"mmm")))</f>
        <v/>
      </c>
      <c r="M699" s="370" t="str">
        <f>IF(ISBLANK(Tableau3[[#This Row],[Date début ]]),"",UPPER(TEXT(Tableau3[[#This Row],[Date début ]],"AAAA")))</f>
        <v/>
      </c>
      <c r="N699" s="370">
        <v>0</v>
      </c>
      <c r="O699" s="369" t="str">
        <f>IF(ISBLANK(Tableau3[[#This Row],[Date de fin]]),"",UPPER(TEXT(Tableau3[[#This Row],[Date de fin]],"mmm")))</f>
        <v>JANV</v>
      </c>
      <c r="P699" s="370" t="str">
        <f>IF(ISBLANK(Tableau3[[#This Row],[Date de fin]]),"",UPPER(TEXT(Tableau3[[#This Row],[Date de fin]],"AAAA")))</f>
        <v>1900</v>
      </c>
      <c r="Q699" s="371">
        <v>0</v>
      </c>
      <c r="S699" s="49">
        <f>[2]!tblÉvénements[[#This Row],[Secteur]]</f>
        <v>0</v>
      </c>
      <c r="T699" s="49">
        <f>[2]!tblÉvénements[[#This Row],[Commentaires]]</f>
        <v>0</v>
      </c>
    </row>
    <row r="700" spans="2:20" ht="14.5" x14ac:dyDescent="0.3">
      <c r="B700" s="42">
        <f>'2. Termes '!H842</f>
        <v>0</v>
      </c>
      <c r="C700" s="382">
        <v>0</v>
      </c>
      <c r="D700" s="368">
        <v>0</v>
      </c>
      <c r="E700" s="368">
        <v>0</v>
      </c>
      <c r="F700" s="368">
        <v>0</v>
      </c>
      <c r="G700" s="368">
        <v>0</v>
      </c>
      <c r="H700" s="381" t="str">
        <f>IF('2. Termes '!H842="","",VLOOKUP('2. Termes '!H842,'2. Termes '!$H$8:$H$1141,3))</f>
        <v/>
      </c>
      <c r="I700" s="368">
        <v>0</v>
      </c>
      <c r="J700" s="368">
        <v>0</v>
      </c>
      <c r="K700" s="370" t="s">
        <v>150</v>
      </c>
      <c r="L700" s="370" t="str">
        <f>IF(ISBLANK(Tableau3[[#This Row],[Date début ]]),"",UPPER(TEXT(Tableau3[[#This Row],[Date début ]],"mmm")))</f>
        <v/>
      </c>
      <c r="M700" s="370" t="str">
        <f>IF(ISBLANK(Tableau3[[#This Row],[Date début ]]),"",UPPER(TEXT(Tableau3[[#This Row],[Date début ]],"AAAA")))</f>
        <v/>
      </c>
      <c r="N700" s="370">
        <v>0</v>
      </c>
      <c r="O700" s="369" t="str">
        <f>IF(ISBLANK(Tableau3[[#This Row],[Date de fin]]),"",UPPER(TEXT(Tableau3[[#This Row],[Date de fin]],"mmm")))</f>
        <v>JANV</v>
      </c>
      <c r="P700" s="370" t="str">
        <f>IF(ISBLANK(Tableau3[[#This Row],[Date de fin]]),"",UPPER(TEXT(Tableau3[[#This Row],[Date de fin]],"AAAA")))</f>
        <v>1900</v>
      </c>
      <c r="Q700" s="371">
        <v>0</v>
      </c>
      <c r="S700" s="49">
        <f>[2]!tblÉvénements[[#This Row],[Secteur]]</f>
        <v>0</v>
      </c>
      <c r="T700" s="49">
        <f>[2]!tblÉvénements[[#This Row],[Commentaires]]</f>
        <v>0</v>
      </c>
    </row>
    <row r="701" spans="2:20" ht="14.5" x14ac:dyDescent="0.3">
      <c r="B701" s="42">
        <f>'2. Termes '!H843</f>
        <v>0</v>
      </c>
      <c r="C701" s="382">
        <v>0</v>
      </c>
      <c r="D701" s="368">
        <v>0</v>
      </c>
      <c r="E701" s="368">
        <v>0</v>
      </c>
      <c r="F701" s="368">
        <v>0</v>
      </c>
      <c r="G701" s="368">
        <v>0</v>
      </c>
      <c r="H701" s="381" t="str">
        <f>IF('2. Termes '!H843="","",VLOOKUP('2. Termes '!H843,'2. Termes '!$H$8:$H$1141,3))</f>
        <v/>
      </c>
      <c r="I701" s="368">
        <v>0</v>
      </c>
      <c r="J701" s="368">
        <v>0</v>
      </c>
      <c r="K701" s="370" t="s">
        <v>150</v>
      </c>
      <c r="L701" s="370" t="str">
        <f>IF(ISBLANK(Tableau3[[#This Row],[Date début ]]),"",UPPER(TEXT(Tableau3[[#This Row],[Date début ]],"mmm")))</f>
        <v/>
      </c>
      <c r="M701" s="370" t="str">
        <f>IF(ISBLANK(Tableau3[[#This Row],[Date début ]]),"",UPPER(TEXT(Tableau3[[#This Row],[Date début ]],"AAAA")))</f>
        <v/>
      </c>
      <c r="N701" s="370">
        <v>0</v>
      </c>
      <c r="O701" s="369" t="str">
        <f>IF(ISBLANK(Tableau3[[#This Row],[Date de fin]]),"",UPPER(TEXT(Tableau3[[#This Row],[Date de fin]],"mmm")))</f>
        <v>JANV</v>
      </c>
      <c r="P701" s="370" t="str">
        <f>IF(ISBLANK(Tableau3[[#This Row],[Date de fin]]),"",UPPER(TEXT(Tableau3[[#This Row],[Date de fin]],"AAAA")))</f>
        <v>1900</v>
      </c>
      <c r="Q701" s="371">
        <v>0</v>
      </c>
      <c r="S701" s="49">
        <f>[2]!tblÉvénements[[#This Row],[Secteur]]</f>
        <v>0</v>
      </c>
      <c r="T701" s="49">
        <f>[2]!tblÉvénements[[#This Row],[Commentaires]]</f>
        <v>0</v>
      </c>
    </row>
    <row r="702" spans="2:20" ht="14.5" x14ac:dyDescent="0.3">
      <c r="B702" s="42">
        <f>'2. Termes '!H844</f>
        <v>0</v>
      </c>
      <c r="C702" s="382">
        <v>0</v>
      </c>
      <c r="D702" s="368">
        <v>0</v>
      </c>
      <c r="E702" s="368">
        <v>0</v>
      </c>
      <c r="F702" s="368">
        <v>0</v>
      </c>
      <c r="G702" s="368">
        <v>0</v>
      </c>
      <c r="H702" s="381" t="str">
        <f>IF('2. Termes '!H844="","",VLOOKUP('2. Termes '!H844,'2. Termes '!$H$8:$H$1141,3))</f>
        <v/>
      </c>
      <c r="I702" s="368">
        <v>0</v>
      </c>
      <c r="J702" s="368">
        <v>0</v>
      </c>
      <c r="K702" s="370" t="s">
        <v>150</v>
      </c>
      <c r="L702" s="370" t="str">
        <f>IF(ISBLANK(Tableau3[[#This Row],[Date début ]]),"",UPPER(TEXT(Tableau3[[#This Row],[Date début ]],"mmm")))</f>
        <v/>
      </c>
      <c r="M702" s="370" t="str">
        <f>IF(ISBLANK(Tableau3[[#This Row],[Date début ]]),"",UPPER(TEXT(Tableau3[[#This Row],[Date début ]],"AAAA")))</f>
        <v/>
      </c>
      <c r="N702" s="370">
        <v>0</v>
      </c>
      <c r="O702" s="369" t="str">
        <f>IF(ISBLANK(Tableau3[[#This Row],[Date de fin]]),"",UPPER(TEXT(Tableau3[[#This Row],[Date de fin]],"mmm")))</f>
        <v>JANV</v>
      </c>
      <c r="P702" s="370" t="str">
        <f>IF(ISBLANK(Tableau3[[#This Row],[Date de fin]]),"",UPPER(TEXT(Tableau3[[#This Row],[Date de fin]],"AAAA")))</f>
        <v>1900</v>
      </c>
      <c r="Q702" s="371">
        <v>0</v>
      </c>
      <c r="S702" s="49">
        <f>[2]!tblÉvénements[[#This Row],[Secteur]]</f>
        <v>0</v>
      </c>
      <c r="T702" s="49">
        <f>[2]!tblÉvénements[[#This Row],[Commentaires]]</f>
        <v>0</v>
      </c>
    </row>
    <row r="703" spans="2:20" ht="14.5" x14ac:dyDescent="0.3">
      <c r="B703" s="42">
        <f>'2. Termes '!H845</f>
        <v>0</v>
      </c>
      <c r="C703" s="382">
        <v>0</v>
      </c>
      <c r="D703" s="368">
        <v>0</v>
      </c>
      <c r="E703" s="368">
        <v>0</v>
      </c>
      <c r="F703" s="368">
        <v>0</v>
      </c>
      <c r="G703" s="368">
        <v>0</v>
      </c>
      <c r="H703" s="381" t="str">
        <f>IF('2. Termes '!H845="","",VLOOKUP('2. Termes '!H845,'2. Termes '!$H$8:$H$1141,3))</f>
        <v/>
      </c>
      <c r="I703" s="368">
        <v>0</v>
      </c>
      <c r="J703" s="368">
        <v>0</v>
      </c>
      <c r="K703" s="370" t="s">
        <v>150</v>
      </c>
      <c r="L703" s="370" t="str">
        <f>IF(ISBLANK(Tableau3[[#This Row],[Date début ]]),"",UPPER(TEXT(Tableau3[[#This Row],[Date début ]],"mmm")))</f>
        <v/>
      </c>
      <c r="M703" s="370" t="str">
        <f>IF(ISBLANK(Tableau3[[#This Row],[Date début ]]),"",UPPER(TEXT(Tableau3[[#This Row],[Date début ]],"AAAA")))</f>
        <v/>
      </c>
      <c r="N703" s="370">
        <v>0</v>
      </c>
      <c r="O703" s="369" t="str">
        <f>IF(ISBLANK(Tableau3[[#This Row],[Date de fin]]),"",UPPER(TEXT(Tableau3[[#This Row],[Date de fin]],"mmm")))</f>
        <v>JANV</v>
      </c>
      <c r="P703" s="370" t="str">
        <f>IF(ISBLANK(Tableau3[[#This Row],[Date de fin]]),"",UPPER(TEXT(Tableau3[[#This Row],[Date de fin]],"AAAA")))</f>
        <v>1900</v>
      </c>
      <c r="Q703" s="371">
        <v>0</v>
      </c>
      <c r="S703" s="49">
        <f>[2]!tblÉvénements[[#This Row],[Secteur]]</f>
        <v>0</v>
      </c>
      <c r="T703" s="49">
        <f>[2]!tblÉvénements[[#This Row],[Commentaires]]</f>
        <v>0</v>
      </c>
    </row>
    <row r="704" spans="2:20" ht="14.5" x14ac:dyDescent="0.3">
      <c r="B704" s="42">
        <f>'2. Termes '!H846</f>
        <v>0</v>
      </c>
      <c r="C704" s="382">
        <v>0</v>
      </c>
      <c r="D704" s="368">
        <v>0</v>
      </c>
      <c r="E704" s="368">
        <v>0</v>
      </c>
      <c r="F704" s="368">
        <v>0</v>
      </c>
      <c r="G704" s="368">
        <v>0</v>
      </c>
      <c r="H704" s="381" t="str">
        <f>IF('2. Termes '!H846="","",VLOOKUP('2. Termes '!H846,'2. Termes '!$H$8:$H$1141,3))</f>
        <v/>
      </c>
      <c r="I704" s="368">
        <v>0</v>
      </c>
      <c r="J704" s="368">
        <v>0</v>
      </c>
      <c r="K704" s="370" t="s">
        <v>150</v>
      </c>
      <c r="L704" s="370" t="str">
        <f>IF(ISBLANK(Tableau3[[#This Row],[Date début ]]),"",UPPER(TEXT(Tableau3[[#This Row],[Date début ]],"mmm")))</f>
        <v/>
      </c>
      <c r="M704" s="370" t="str">
        <f>IF(ISBLANK(Tableau3[[#This Row],[Date début ]]),"",UPPER(TEXT(Tableau3[[#This Row],[Date début ]],"AAAA")))</f>
        <v/>
      </c>
      <c r="N704" s="370">
        <v>0</v>
      </c>
      <c r="O704" s="369" t="str">
        <f>IF(ISBLANK(Tableau3[[#This Row],[Date de fin]]),"",UPPER(TEXT(Tableau3[[#This Row],[Date de fin]],"mmm")))</f>
        <v>JANV</v>
      </c>
      <c r="P704" s="370" t="str">
        <f>IF(ISBLANK(Tableau3[[#This Row],[Date de fin]]),"",UPPER(TEXT(Tableau3[[#This Row],[Date de fin]],"AAAA")))</f>
        <v>1900</v>
      </c>
      <c r="Q704" s="371">
        <v>0</v>
      </c>
      <c r="S704" s="49">
        <f>[2]!tblÉvénements[[#This Row],[Secteur]]</f>
        <v>0</v>
      </c>
      <c r="T704" s="49">
        <f>[2]!tblÉvénements[[#This Row],[Commentaires]]</f>
        <v>0</v>
      </c>
    </row>
    <row r="705" spans="2:20" ht="14.5" x14ac:dyDescent="0.3">
      <c r="B705" s="42">
        <f>'2. Termes '!H847</f>
        <v>0</v>
      </c>
      <c r="C705" s="382">
        <v>0</v>
      </c>
      <c r="D705" s="368">
        <v>0</v>
      </c>
      <c r="E705" s="368">
        <v>0</v>
      </c>
      <c r="F705" s="368">
        <v>0</v>
      </c>
      <c r="G705" s="368">
        <v>0</v>
      </c>
      <c r="H705" s="381" t="str">
        <f>IF('2. Termes '!H847="","",VLOOKUP('2. Termes '!H847,'2. Termes '!$H$8:$H$1141,3))</f>
        <v/>
      </c>
      <c r="I705" s="368">
        <v>0</v>
      </c>
      <c r="J705" s="368">
        <v>0</v>
      </c>
      <c r="K705" s="370" t="s">
        <v>150</v>
      </c>
      <c r="L705" s="370" t="str">
        <f>IF(ISBLANK(Tableau3[[#This Row],[Date début ]]),"",UPPER(TEXT(Tableau3[[#This Row],[Date début ]],"mmm")))</f>
        <v/>
      </c>
      <c r="M705" s="370" t="str">
        <f>IF(ISBLANK(Tableau3[[#This Row],[Date début ]]),"",UPPER(TEXT(Tableau3[[#This Row],[Date début ]],"AAAA")))</f>
        <v/>
      </c>
      <c r="N705" s="370">
        <v>0</v>
      </c>
      <c r="O705" s="369" t="str">
        <f>IF(ISBLANK(Tableau3[[#This Row],[Date de fin]]),"",UPPER(TEXT(Tableau3[[#This Row],[Date de fin]],"mmm")))</f>
        <v>JANV</v>
      </c>
      <c r="P705" s="370" t="str">
        <f>IF(ISBLANK(Tableau3[[#This Row],[Date de fin]]),"",UPPER(TEXT(Tableau3[[#This Row],[Date de fin]],"AAAA")))</f>
        <v>1900</v>
      </c>
      <c r="Q705" s="371">
        <v>0</v>
      </c>
      <c r="S705" s="49">
        <f>[2]!tblÉvénements[[#This Row],[Secteur]]</f>
        <v>0</v>
      </c>
      <c r="T705" s="49">
        <f>[2]!tblÉvénements[[#This Row],[Commentaires]]</f>
        <v>0</v>
      </c>
    </row>
    <row r="706" spans="2:20" ht="14.5" x14ac:dyDescent="0.3">
      <c r="B706" s="42">
        <f>'2. Termes '!H848</f>
        <v>0</v>
      </c>
      <c r="C706" s="382">
        <v>0</v>
      </c>
      <c r="D706" s="368">
        <v>0</v>
      </c>
      <c r="E706" s="368">
        <v>0</v>
      </c>
      <c r="F706" s="368">
        <v>0</v>
      </c>
      <c r="G706" s="368">
        <v>0</v>
      </c>
      <c r="H706" s="381" t="str">
        <f>IF('2. Termes '!H848="","",VLOOKUP('2. Termes '!H848,'2. Termes '!$H$8:$H$1141,3))</f>
        <v/>
      </c>
      <c r="I706" s="368">
        <v>0</v>
      </c>
      <c r="J706" s="368">
        <v>0</v>
      </c>
      <c r="K706" s="370" t="s">
        <v>150</v>
      </c>
      <c r="L706" s="370" t="str">
        <f>IF(ISBLANK(Tableau3[[#This Row],[Date début ]]),"",UPPER(TEXT(Tableau3[[#This Row],[Date début ]],"mmm")))</f>
        <v/>
      </c>
      <c r="M706" s="370" t="str">
        <f>IF(ISBLANK(Tableau3[[#This Row],[Date début ]]),"",UPPER(TEXT(Tableau3[[#This Row],[Date début ]],"AAAA")))</f>
        <v/>
      </c>
      <c r="N706" s="370">
        <v>0</v>
      </c>
      <c r="O706" s="369" t="str">
        <f>IF(ISBLANK(Tableau3[[#This Row],[Date de fin]]),"",UPPER(TEXT(Tableau3[[#This Row],[Date de fin]],"mmm")))</f>
        <v>JANV</v>
      </c>
      <c r="P706" s="370" t="str">
        <f>IF(ISBLANK(Tableau3[[#This Row],[Date de fin]]),"",UPPER(TEXT(Tableau3[[#This Row],[Date de fin]],"AAAA")))</f>
        <v>1900</v>
      </c>
      <c r="Q706" s="371">
        <v>0</v>
      </c>
      <c r="S706" s="49">
        <f>[2]!tblÉvénements[[#This Row],[Secteur]]</f>
        <v>0</v>
      </c>
      <c r="T706" s="49">
        <f>[2]!tblÉvénements[[#This Row],[Commentaires]]</f>
        <v>0</v>
      </c>
    </row>
    <row r="707" spans="2:20" ht="14.5" x14ac:dyDescent="0.3">
      <c r="B707" s="42">
        <f>'2. Termes '!H849</f>
        <v>0</v>
      </c>
      <c r="C707" s="382">
        <v>0</v>
      </c>
      <c r="D707" s="368">
        <v>0</v>
      </c>
      <c r="E707" s="368">
        <v>0</v>
      </c>
      <c r="F707" s="368">
        <v>0</v>
      </c>
      <c r="G707" s="368">
        <v>0</v>
      </c>
      <c r="H707" s="381" t="str">
        <f>IF('2. Termes '!H849="","",VLOOKUP('2. Termes '!H849,'2. Termes '!$H$8:$H$1141,3))</f>
        <v/>
      </c>
      <c r="I707" s="368">
        <v>0</v>
      </c>
      <c r="J707" s="368">
        <v>0</v>
      </c>
      <c r="K707" s="370" t="s">
        <v>150</v>
      </c>
      <c r="L707" s="370" t="str">
        <f>IF(ISBLANK(Tableau3[[#This Row],[Date début ]]),"",UPPER(TEXT(Tableau3[[#This Row],[Date début ]],"mmm")))</f>
        <v/>
      </c>
      <c r="M707" s="370" t="str">
        <f>IF(ISBLANK(Tableau3[[#This Row],[Date début ]]),"",UPPER(TEXT(Tableau3[[#This Row],[Date début ]],"AAAA")))</f>
        <v/>
      </c>
      <c r="N707" s="370">
        <v>0</v>
      </c>
      <c r="O707" s="369" t="str">
        <f>IF(ISBLANK(Tableau3[[#This Row],[Date de fin]]),"",UPPER(TEXT(Tableau3[[#This Row],[Date de fin]],"mmm")))</f>
        <v>JANV</v>
      </c>
      <c r="P707" s="370" t="str">
        <f>IF(ISBLANK(Tableau3[[#This Row],[Date de fin]]),"",UPPER(TEXT(Tableau3[[#This Row],[Date de fin]],"AAAA")))</f>
        <v>1900</v>
      </c>
      <c r="Q707" s="371">
        <v>0</v>
      </c>
      <c r="S707" s="49">
        <f>[2]!tblÉvénements[[#This Row],[Secteur]]</f>
        <v>0</v>
      </c>
      <c r="T707" s="49">
        <f>[2]!tblÉvénements[[#This Row],[Commentaires]]</f>
        <v>0</v>
      </c>
    </row>
    <row r="708" spans="2:20" ht="14.5" x14ac:dyDescent="0.3">
      <c r="B708" s="42">
        <f>'2. Termes '!H850</f>
        <v>0</v>
      </c>
      <c r="C708" s="382">
        <v>0</v>
      </c>
      <c r="D708" s="368">
        <v>0</v>
      </c>
      <c r="E708" s="368">
        <v>0</v>
      </c>
      <c r="F708" s="368">
        <v>0</v>
      </c>
      <c r="G708" s="368">
        <v>0</v>
      </c>
      <c r="H708" s="381" t="str">
        <f>IF('2. Termes '!H850="","",VLOOKUP('2. Termes '!H850,'2. Termes '!$H$8:$H$1141,3))</f>
        <v/>
      </c>
      <c r="I708" s="368">
        <v>0</v>
      </c>
      <c r="J708" s="368">
        <v>0</v>
      </c>
      <c r="K708" s="370" t="s">
        <v>150</v>
      </c>
      <c r="L708" s="370" t="str">
        <f>IF(ISBLANK(Tableau3[[#This Row],[Date début ]]),"",UPPER(TEXT(Tableau3[[#This Row],[Date début ]],"mmm")))</f>
        <v/>
      </c>
      <c r="M708" s="370" t="str">
        <f>IF(ISBLANK(Tableau3[[#This Row],[Date début ]]),"",UPPER(TEXT(Tableau3[[#This Row],[Date début ]],"AAAA")))</f>
        <v/>
      </c>
      <c r="N708" s="370">
        <v>0</v>
      </c>
      <c r="O708" s="369" t="str">
        <f>IF(ISBLANK(Tableau3[[#This Row],[Date de fin]]),"",UPPER(TEXT(Tableau3[[#This Row],[Date de fin]],"mmm")))</f>
        <v>JANV</v>
      </c>
      <c r="P708" s="370" t="str">
        <f>IF(ISBLANK(Tableau3[[#This Row],[Date de fin]]),"",UPPER(TEXT(Tableau3[[#This Row],[Date de fin]],"AAAA")))</f>
        <v>1900</v>
      </c>
      <c r="Q708" s="371">
        <v>0</v>
      </c>
      <c r="S708" s="49">
        <f>[2]!tblÉvénements[[#This Row],[Secteur]]</f>
        <v>0</v>
      </c>
      <c r="T708" s="49">
        <f>[2]!tblÉvénements[[#This Row],[Commentaires]]</f>
        <v>0</v>
      </c>
    </row>
    <row r="709" spans="2:20" ht="14.5" x14ac:dyDescent="0.3">
      <c r="B709" s="42">
        <f>'2. Termes '!H851</f>
        <v>0</v>
      </c>
      <c r="C709" s="382">
        <v>0</v>
      </c>
      <c r="D709" s="368">
        <v>0</v>
      </c>
      <c r="E709" s="368">
        <v>0</v>
      </c>
      <c r="F709" s="368">
        <v>0</v>
      </c>
      <c r="G709" s="368">
        <v>0</v>
      </c>
      <c r="H709" s="381" t="str">
        <f>IF('2. Termes '!H851="","",VLOOKUP('2. Termes '!H851,'2. Termes '!$H$8:$H$1141,3))</f>
        <v/>
      </c>
      <c r="I709" s="368">
        <v>0</v>
      </c>
      <c r="J709" s="368">
        <v>0</v>
      </c>
      <c r="K709" s="370" t="s">
        <v>150</v>
      </c>
      <c r="L709" s="370" t="str">
        <f>IF(ISBLANK(Tableau3[[#This Row],[Date début ]]),"",UPPER(TEXT(Tableau3[[#This Row],[Date début ]],"mmm")))</f>
        <v/>
      </c>
      <c r="M709" s="370" t="str">
        <f>IF(ISBLANK(Tableau3[[#This Row],[Date début ]]),"",UPPER(TEXT(Tableau3[[#This Row],[Date début ]],"AAAA")))</f>
        <v/>
      </c>
      <c r="N709" s="370">
        <v>0</v>
      </c>
      <c r="O709" s="369" t="str">
        <f>IF(ISBLANK(Tableau3[[#This Row],[Date de fin]]),"",UPPER(TEXT(Tableau3[[#This Row],[Date de fin]],"mmm")))</f>
        <v>JANV</v>
      </c>
      <c r="P709" s="370" t="str">
        <f>IF(ISBLANK(Tableau3[[#This Row],[Date de fin]]),"",UPPER(TEXT(Tableau3[[#This Row],[Date de fin]],"AAAA")))</f>
        <v>1900</v>
      </c>
      <c r="Q709" s="371">
        <v>0</v>
      </c>
      <c r="S709" s="49">
        <f>[2]!tblÉvénements[[#This Row],[Secteur]]</f>
        <v>0</v>
      </c>
      <c r="T709" s="49">
        <f>[2]!tblÉvénements[[#This Row],[Commentaires]]</f>
        <v>0</v>
      </c>
    </row>
    <row r="710" spans="2:20" ht="14.5" x14ac:dyDescent="0.3">
      <c r="B710" s="42">
        <f>'2. Termes '!H852</f>
        <v>0</v>
      </c>
      <c r="C710" s="382">
        <v>0</v>
      </c>
      <c r="D710" s="368">
        <v>0</v>
      </c>
      <c r="E710" s="368">
        <v>0</v>
      </c>
      <c r="F710" s="368">
        <v>0</v>
      </c>
      <c r="G710" s="368">
        <v>0</v>
      </c>
      <c r="H710" s="381" t="str">
        <f>IF('2. Termes '!H852="","",VLOOKUP('2. Termes '!H852,'2. Termes '!$H$8:$H$1141,3))</f>
        <v/>
      </c>
      <c r="I710" s="368">
        <v>0</v>
      </c>
      <c r="J710" s="368">
        <v>0</v>
      </c>
      <c r="K710" s="370" t="s">
        <v>150</v>
      </c>
      <c r="L710" s="370" t="str">
        <f>IF(ISBLANK(Tableau3[[#This Row],[Date début ]]),"",UPPER(TEXT(Tableau3[[#This Row],[Date début ]],"mmm")))</f>
        <v/>
      </c>
      <c r="M710" s="370" t="str">
        <f>IF(ISBLANK(Tableau3[[#This Row],[Date début ]]),"",UPPER(TEXT(Tableau3[[#This Row],[Date début ]],"AAAA")))</f>
        <v/>
      </c>
      <c r="N710" s="370">
        <v>0</v>
      </c>
      <c r="O710" s="369" t="str">
        <f>IF(ISBLANK(Tableau3[[#This Row],[Date de fin]]),"",UPPER(TEXT(Tableau3[[#This Row],[Date de fin]],"mmm")))</f>
        <v>JANV</v>
      </c>
      <c r="P710" s="370" t="str">
        <f>IF(ISBLANK(Tableau3[[#This Row],[Date de fin]]),"",UPPER(TEXT(Tableau3[[#This Row],[Date de fin]],"AAAA")))</f>
        <v>1900</v>
      </c>
      <c r="Q710" s="371">
        <v>0</v>
      </c>
      <c r="S710" s="49">
        <f>[2]!tblÉvénements[[#This Row],[Secteur]]</f>
        <v>0</v>
      </c>
      <c r="T710" s="49">
        <f>[2]!tblÉvénements[[#This Row],[Commentaires]]</f>
        <v>0</v>
      </c>
    </row>
    <row r="711" spans="2:20" ht="14.5" x14ac:dyDescent="0.3">
      <c r="B711" s="42">
        <f>'2. Termes '!H853</f>
        <v>0</v>
      </c>
      <c r="C711" s="382">
        <v>0</v>
      </c>
      <c r="D711" s="368">
        <v>0</v>
      </c>
      <c r="E711" s="368">
        <v>0</v>
      </c>
      <c r="F711" s="368">
        <v>0</v>
      </c>
      <c r="G711" s="368">
        <v>0</v>
      </c>
      <c r="H711" s="381" t="str">
        <f>IF('2. Termes '!H853="","",VLOOKUP('2. Termes '!H853,'2. Termes '!$H$8:$H$1141,3))</f>
        <v/>
      </c>
      <c r="I711" s="368">
        <v>0</v>
      </c>
      <c r="J711" s="368">
        <v>0</v>
      </c>
      <c r="K711" s="370" t="s">
        <v>150</v>
      </c>
      <c r="L711" s="370" t="str">
        <f>IF(ISBLANK(Tableau3[[#This Row],[Date début ]]),"",UPPER(TEXT(Tableau3[[#This Row],[Date début ]],"mmm")))</f>
        <v/>
      </c>
      <c r="M711" s="370" t="str">
        <f>IF(ISBLANK(Tableau3[[#This Row],[Date début ]]),"",UPPER(TEXT(Tableau3[[#This Row],[Date début ]],"AAAA")))</f>
        <v/>
      </c>
      <c r="N711" s="370">
        <v>0</v>
      </c>
      <c r="O711" s="369" t="str">
        <f>IF(ISBLANK(Tableau3[[#This Row],[Date de fin]]),"",UPPER(TEXT(Tableau3[[#This Row],[Date de fin]],"mmm")))</f>
        <v>JANV</v>
      </c>
      <c r="P711" s="370" t="str">
        <f>IF(ISBLANK(Tableau3[[#This Row],[Date de fin]]),"",UPPER(TEXT(Tableau3[[#This Row],[Date de fin]],"AAAA")))</f>
        <v>1900</v>
      </c>
      <c r="Q711" s="371">
        <v>0</v>
      </c>
      <c r="S711" s="49">
        <f>[2]!tblÉvénements[[#This Row],[Secteur]]</f>
        <v>0</v>
      </c>
      <c r="T711" s="49">
        <f>[2]!tblÉvénements[[#This Row],[Commentaires]]</f>
        <v>0</v>
      </c>
    </row>
    <row r="712" spans="2:20" ht="14.5" x14ac:dyDescent="0.3">
      <c r="B712" s="42">
        <f>'2. Termes '!H854</f>
        <v>0</v>
      </c>
      <c r="C712" s="382">
        <v>0</v>
      </c>
      <c r="D712" s="368">
        <v>0</v>
      </c>
      <c r="E712" s="368">
        <v>0</v>
      </c>
      <c r="F712" s="368">
        <v>0</v>
      </c>
      <c r="G712" s="368">
        <v>0</v>
      </c>
      <c r="H712" s="381" t="str">
        <f>IF('2. Termes '!H854="","",VLOOKUP('2. Termes '!H854,'2. Termes '!$H$8:$H$1141,3))</f>
        <v/>
      </c>
      <c r="I712" s="368">
        <v>0</v>
      </c>
      <c r="J712" s="368">
        <v>0</v>
      </c>
      <c r="K712" s="370" t="s">
        <v>150</v>
      </c>
      <c r="L712" s="370" t="str">
        <f>IF(ISBLANK(Tableau3[[#This Row],[Date début ]]),"",UPPER(TEXT(Tableau3[[#This Row],[Date début ]],"mmm")))</f>
        <v/>
      </c>
      <c r="M712" s="370" t="str">
        <f>IF(ISBLANK(Tableau3[[#This Row],[Date début ]]),"",UPPER(TEXT(Tableau3[[#This Row],[Date début ]],"AAAA")))</f>
        <v/>
      </c>
      <c r="N712" s="370">
        <v>0</v>
      </c>
      <c r="O712" s="369" t="str">
        <f>IF(ISBLANK(Tableau3[[#This Row],[Date de fin]]),"",UPPER(TEXT(Tableau3[[#This Row],[Date de fin]],"mmm")))</f>
        <v>JANV</v>
      </c>
      <c r="P712" s="370" t="str">
        <f>IF(ISBLANK(Tableau3[[#This Row],[Date de fin]]),"",UPPER(TEXT(Tableau3[[#This Row],[Date de fin]],"AAAA")))</f>
        <v>1900</v>
      </c>
      <c r="Q712" s="371">
        <v>0</v>
      </c>
      <c r="S712" s="49">
        <f>[2]!tblÉvénements[[#This Row],[Secteur]]</f>
        <v>0</v>
      </c>
      <c r="T712" s="49">
        <f>[2]!tblÉvénements[[#This Row],[Commentaires]]</f>
        <v>0</v>
      </c>
    </row>
    <row r="713" spans="2:20" ht="14.5" x14ac:dyDescent="0.3">
      <c r="B713" s="42">
        <f>'2. Termes '!H855</f>
        <v>0</v>
      </c>
      <c r="C713" s="382">
        <v>0</v>
      </c>
      <c r="D713" s="368">
        <v>0</v>
      </c>
      <c r="E713" s="368">
        <v>0</v>
      </c>
      <c r="F713" s="368">
        <v>0</v>
      </c>
      <c r="G713" s="368">
        <v>0</v>
      </c>
      <c r="H713" s="381" t="str">
        <f>IF('2. Termes '!H855="","",VLOOKUP('2. Termes '!H855,'2. Termes '!$H$8:$H$1141,3))</f>
        <v/>
      </c>
      <c r="I713" s="368">
        <v>0</v>
      </c>
      <c r="J713" s="368">
        <v>0</v>
      </c>
      <c r="K713" s="370" t="s">
        <v>150</v>
      </c>
      <c r="L713" s="370" t="str">
        <f>IF(ISBLANK(Tableau3[[#This Row],[Date début ]]),"",UPPER(TEXT(Tableau3[[#This Row],[Date début ]],"mmm")))</f>
        <v/>
      </c>
      <c r="M713" s="370" t="str">
        <f>IF(ISBLANK(Tableau3[[#This Row],[Date début ]]),"",UPPER(TEXT(Tableau3[[#This Row],[Date début ]],"AAAA")))</f>
        <v/>
      </c>
      <c r="N713" s="370">
        <v>0</v>
      </c>
      <c r="O713" s="369" t="str">
        <f>IF(ISBLANK(Tableau3[[#This Row],[Date de fin]]),"",UPPER(TEXT(Tableau3[[#This Row],[Date de fin]],"mmm")))</f>
        <v>JANV</v>
      </c>
      <c r="P713" s="370" t="str">
        <f>IF(ISBLANK(Tableau3[[#This Row],[Date de fin]]),"",UPPER(TEXT(Tableau3[[#This Row],[Date de fin]],"AAAA")))</f>
        <v>1900</v>
      </c>
      <c r="Q713" s="371">
        <v>0</v>
      </c>
      <c r="S713" s="49">
        <f>[2]!tblÉvénements[[#This Row],[Secteur]]</f>
        <v>0</v>
      </c>
      <c r="T713" s="49">
        <f>[2]!tblÉvénements[[#This Row],[Commentaires]]</f>
        <v>0</v>
      </c>
    </row>
    <row r="714" spans="2:20" ht="14.5" x14ac:dyDescent="0.3">
      <c r="B714" s="42">
        <f>'2. Termes '!H856</f>
        <v>0</v>
      </c>
      <c r="C714" s="382">
        <v>0</v>
      </c>
      <c r="D714" s="368">
        <v>0</v>
      </c>
      <c r="E714" s="368">
        <v>0</v>
      </c>
      <c r="F714" s="368">
        <v>0</v>
      </c>
      <c r="G714" s="368">
        <v>0</v>
      </c>
      <c r="H714" s="381" t="str">
        <f>IF('2. Termes '!H856="","",VLOOKUP('2. Termes '!H856,'2. Termes '!$H$8:$H$1141,3))</f>
        <v/>
      </c>
      <c r="I714" s="368">
        <v>0</v>
      </c>
      <c r="J714" s="368">
        <v>0</v>
      </c>
      <c r="K714" s="370" t="s">
        <v>150</v>
      </c>
      <c r="L714" s="370" t="str">
        <f>IF(ISBLANK(Tableau3[[#This Row],[Date début ]]),"",UPPER(TEXT(Tableau3[[#This Row],[Date début ]],"mmm")))</f>
        <v/>
      </c>
      <c r="M714" s="370" t="str">
        <f>IF(ISBLANK(Tableau3[[#This Row],[Date début ]]),"",UPPER(TEXT(Tableau3[[#This Row],[Date début ]],"AAAA")))</f>
        <v/>
      </c>
      <c r="N714" s="370">
        <v>0</v>
      </c>
      <c r="O714" s="369" t="str">
        <f>IF(ISBLANK(Tableau3[[#This Row],[Date de fin]]),"",UPPER(TEXT(Tableau3[[#This Row],[Date de fin]],"mmm")))</f>
        <v>JANV</v>
      </c>
      <c r="P714" s="370" t="str">
        <f>IF(ISBLANK(Tableau3[[#This Row],[Date de fin]]),"",UPPER(TEXT(Tableau3[[#This Row],[Date de fin]],"AAAA")))</f>
        <v>1900</v>
      </c>
      <c r="Q714" s="371">
        <v>0</v>
      </c>
      <c r="S714" s="49">
        <f>[2]!tblÉvénements[[#This Row],[Secteur]]</f>
        <v>0</v>
      </c>
      <c r="T714" s="49">
        <f>[2]!tblÉvénements[[#This Row],[Commentaires]]</f>
        <v>0</v>
      </c>
    </row>
    <row r="715" spans="2:20" ht="14.5" x14ac:dyDescent="0.3">
      <c r="B715" s="42">
        <f>'2. Termes '!H857</f>
        <v>0</v>
      </c>
      <c r="C715" s="382">
        <v>0</v>
      </c>
      <c r="D715" s="368">
        <v>0</v>
      </c>
      <c r="E715" s="368">
        <v>0</v>
      </c>
      <c r="F715" s="368">
        <v>0</v>
      </c>
      <c r="G715" s="368">
        <v>0</v>
      </c>
      <c r="H715" s="381" t="str">
        <f>IF('2. Termes '!H857="","",VLOOKUP('2. Termes '!H857,'2. Termes '!$H$8:$H$1141,3))</f>
        <v/>
      </c>
      <c r="I715" s="368">
        <v>0</v>
      </c>
      <c r="J715" s="368">
        <v>0</v>
      </c>
      <c r="K715" s="370" t="s">
        <v>150</v>
      </c>
      <c r="L715" s="370" t="str">
        <f>IF(ISBLANK(Tableau3[[#This Row],[Date début ]]),"",UPPER(TEXT(Tableau3[[#This Row],[Date début ]],"mmm")))</f>
        <v/>
      </c>
      <c r="M715" s="370" t="str">
        <f>IF(ISBLANK(Tableau3[[#This Row],[Date début ]]),"",UPPER(TEXT(Tableau3[[#This Row],[Date début ]],"AAAA")))</f>
        <v/>
      </c>
      <c r="N715" s="370">
        <v>0</v>
      </c>
      <c r="O715" s="369" t="str">
        <f>IF(ISBLANK(Tableau3[[#This Row],[Date de fin]]),"",UPPER(TEXT(Tableau3[[#This Row],[Date de fin]],"mmm")))</f>
        <v>JANV</v>
      </c>
      <c r="P715" s="370" t="str">
        <f>IF(ISBLANK(Tableau3[[#This Row],[Date de fin]]),"",UPPER(TEXT(Tableau3[[#This Row],[Date de fin]],"AAAA")))</f>
        <v>1900</v>
      </c>
      <c r="Q715" s="371">
        <v>0</v>
      </c>
      <c r="S715" s="49">
        <f>[2]!tblÉvénements[[#This Row],[Secteur]]</f>
        <v>0</v>
      </c>
      <c r="T715" s="49">
        <f>[2]!tblÉvénements[[#This Row],[Commentaires]]</f>
        <v>0</v>
      </c>
    </row>
    <row r="716" spans="2:20" ht="14.5" x14ac:dyDescent="0.3">
      <c r="B716" s="42">
        <f>'2. Termes '!H858</f>
        <v>0</v>
      </c>
      <c r="C716" s="382">
        <v>0</v>
      </c>
      <c r="D716" s="368">
        <v>0</v>
      </c>
      <c r="E716" s="368">
        <v>0</v>
      </c>
      <c r="F716" s="368">
        <v>0</v>
      </c>
      <c r="G716" s="368">
        <v>0</v>
      </c>
      <c r="H716" s="381" t="str">
        <f>IF('2. Termes '!H858="","",VLOOKUP('2. Termes '!H858,'2. Termes '!$H$8:$H$1141,3))</f>
        <v/>
      </c>
      <c r="I716" s="368">
        <v>0</v>
      </c>
      <c r="J716" s="368">
        <v>0</v>
      </c>
      <c r="K716" s="370" t="s">
        <v>150</v>
      </c>
      <c r="L716" s="370" t="str">
        <f>IF(ISBLANK(Tableau3[[#This Row],[Date début ]]),"",UPPER(TEXT(Tableau3[[#This Row],[Date début ]],"mmm")))</f>
        <v/>
      </c>
      <c r="M716" s="370" t="str">
        <f>IF(ISBLANK(Tableau3[[#This Row],[Date début ]]),"",UPPER(TEXT(Tableau3[[#This Row],[Date début ]],"AAAA")))</f>
        <v/>
      </c>
      <c r="N716" s="370">
        <v>0</v>
      </c>
      <c r="O716" s="369" t="str">
        <f>IF(ISBLANK(Tableau3[[#This Row],[Date de fin]]),"",UPPER(TEXT(Tableau3[[#This Row],[Date de fin]],"mmm")))</f>
        <v>JANV</v>
      </c>
      <c r="P716" s="370" t="str">
        <f>IF(ISBLANK(Tableau3[[#This Row],[Date de fin]]),"",UPPER(TEXT(Tableau3[[#This Row],[Date de fin]],"AAAA")))</f>
        <v>1900</v>
      </c>
      <c r="Q716" s="371">
        <v>0</v>
      </c>
      <c r="S716" s="49">
        <f>[2]!tblÉvénements[[#This Row],[Secteur]]</f>
        <v>0</v>
      </c>
      <c r="T716" s="49">
        <f>[2]!tblÉvénements[[#This Row],[Commentaires]]</f>
        <v>0</v>
      </c>
    </row>
    <row r="717" spans="2:20" ht="14.5" x14ac:dyDescent="0.3">
      <c r="B717" s="42">
        <f>'2. Termes '!H859</f>
        <v>0</v>
      </c>
      <c r="C717" s="382">
        <v>0</v>
      </c>
      <c r="D717" s="368">
        <v>0</v>
      </c>
      <c r="E717" s="368">
        <v>0</v>
      </c>
      <c r="F717" s="368">
        <v>0</v>
      </c>
      <c r="G717" s="368">
        <v>0</v>
      </c>
      <c r="H717" s="381" t="str">
        <f>IF('2. Termes '!H859="","",VLOOKUP('2. Termes '!H859,'2. Termes '!$H$8:$H$1141,3))</f>
        <v/>
      </c>
      <c r="I717" s="368">
        <v>0</v>
      </c>
      <c r="J717" s="368">
        <v>0</v>
      </c>
      <c r="K717" s="370" t="s">
        <v>150</v>
      </c>
      <c r="L717" s="370" t="str">
        <f>IF(ISBLANK(Tableau3[[#This Row],[Date début ]]),"",UPPER(TEXT(Tableau3[[#This Row],[Date début ]],"mmm")))</f>
        <v/>
      </c>
      <c r="M717" s="370" t="str">
        <f>IF(ISBLANK(Tableau3[[#This Row],[Date début ]]),"",UPPER(TEXT(Tableau3[[#This Row],[Date début ]],"AAAA")))</f>
        <v/>
      </c>
      <c r="N717" s="370">
        <v>0</v>
      </c>
      <c r="O717" s="369" t="str">
        <f>IF(ISBLANK(Tableau3[[#This Row],[Date de fin]]),"",UPPER(TEXT(Tableau3[[#This Row],[Date de fin]],"mmm")))</f>
        <v>JANV</v>
      </c>
      <c r="P717" s="370" t="str">
        <f>IF(ISBLANK(Tableau3[[#This Row],[Date de fin]]),"",UPPER(TEXT(Tableau3[[#This Row],[Date de fin]],"AAAA")))</f>
        <v>1900</v>
      </c>
      <c r="Q717" s="371">
        <v>0</v>
      </c>
      <c r="S717" s="49">
        <f>[2]!tblÉvénements[[#This Row],[Secteur]]</f>
        <v>0</v>
      </c>
      <c r="T717" s="49">
        <f>[2]!tblÉvénements[[#This Row],[Commentaires]]</f>
        <v>0</v>
      </c>
    </row>
    <row r="718" spans="2:20" ht="14.5" x14ac:dyDescent="0.3">
      <c r="B718" s="42">
        <f>'2. Termes '!H860</f>
        <v>0</v>
      </c>
      <c r="C718" s="382">
        <v>0</v>
      </c>
      <c r="D718" s="368">
        <v>0</v>
      </c>
      <c r="E718" s="368">
        <v>0</v>
      </c>
      <c r="F718" s="368">
        <v>0</v>
      </c>
      <c r="G718" s="368">
        <v>0</v>
      </c>
      <c r="H718" s="381" t="str">
        <f>IF('2. Termes '!H860="","",VLOOKUP('2. Termes '!H860,'2. Termes '!$H$8:$H$1141,3))</f>
        <v/>
      </c>
      <c r="I718" s="368">
        <v>0</v>
      </c>
      <c r="J718" s="368">
        <v>0</v>
      </c>
      <c r="K718" s="370" t="s">
        <v>150</v>
      </c>
      <c r="L718" s="370" t="str">
        <f>IF(ISBLANK(Tableau3[[#This Row],[Date début ]]),"",UPPER(TEXT(Tableau3[[#This Row],[Date début ]],"mmm")))</f>
        <v/>
      </c>
      <c r="M718" s="370" t="str">
        <f>IF(ISBLANK(Tableau3[[#This Row],[Date début ]]),"",UPPER(TEXT(Tableau3[[#This Row],[Date début ]],"AAAA")))</f>
        <v/>
      </c>
      <c r="N718" s="370">
        <v>0</v>
      </c>
      <c r="O718" s="369" t="str">
        <f>IF(ISBLANK(Tableau3[[#This Row],[Date de fin]]),"",UPPER(TEXT(Tableau3[[#This Row],[Date de fin]],"mmm")))</f>
        <v>JANV</v>
      </c>
      <c r="P718" s="370" t="str">
        <f>IF(ISBLANK(Tableau3[[#This Row],[Date de fin]]),"",UPPER(TEXT(Tableau3[[#This Row],[Date de fin]],"AAAA")))</f>
        <v>1900</v>
      </c>
      <c r="Q718" s="371">
        <v>0</v>
      </c>
      <c r="S718" s="49">
        <f>[2]!tblÉvénements[[#This Row],[Secteur]]</f>
        <v>0</v>
      </c>
      <c r="T718" s="49">
        <f>[2]!tblÉvénements[[#This Row],[Commentaires]]</f>
        <v>0</v>
      </c>
    </row>
    <row r="719" spans="2:20" ht="14.5" x14ac:dyDescent="0.3">
      <c r="B719" s="42">
        <f>'2. Termes '!H861</f>
        <v>0</v>
      </c>
      <c r="C719" s="382">
        <v>0</v>
      </c>
      <c r="D719" s="368">
        <v>0</v>
      </c>
      <c r="E719" s="368">
        <v>0</v>
      </c>
      <c r="F719" s="368">
        <v>0</v>
      </c>
      <c r="G719" s="368">
        <v>0</v>
      </c>
      <c r="H719" s="381" t="str">
        <f>IF('2. Termes '!H861="","",VLOOKUP('2. Termes '!H861,'2. Termes '!$H$8:$H$1141,3))</f>
        <v/>
      </c>
      <c r="I719" s="368">
        <v>0</v>
      </c>
      <c r="J719" s="368">
        <v>0</v>
      </c>
      <c r="K719" s="370" t="s">
        <v>150</v>
      </c>
      <c r="L719" s="370" t="str">
        <f>IF(ISBLANK(Tableau3[[#This Row],[Date début ]]),"",UPPER(TEXT(Tableau3[[#This Row],[Date début ]],"mmm")))</f>
        <v/>
      </c>
      <c r="M719" s="370" t="str">
        <f>IF(ISBLANK(Tableau3[[#This Row],[Date début ]]),"",UPPER(TEXT(Tableau3[[#This Row],[Date début ]],"AAAA")))</f>
        <v/>
      </c>
      <c r="N719" s="370">
        <v>0</v>
      </c>
      <c r="O719" s="369" t="str">
        <f>IF(ISBLANK(Tableau3[[#This Row],[Date de fin]]),"",UPPER(TEXT(Tableau3[[#This Row],[Date de fin]],"mmm")))</f>
        <v>JANV</v>
      </c>
      <c r="P719" s="370" t="str">
        <f>IF(ISBLANK(Tableau3[[#This Row],[Date de fin]]),"",UPPER(TEXT(Tableau3[[#This Row],[Date de fin]],"AAAA")))</f>
        <v>1900</v>
      </c>
      <c r="Q719" s="371">
        <v>0</v>
      </c>
      <c r="S719" s="49">
        <f>[2]!tblÉvénements[[#This Row],[Secteur]]</f>
        <v>0</v>
      </c>
      <c r="T719" s="49">
        <f>[2]!tblÉvénements[[#This Row],[Commentaires]]</f>
        <v>0</v>
      </c>
    </row>
    <row r="720" spans="2:20" ht="14.5" x14ac:dyDescent="0.3">
      <c r="B720" s="42">
        <f>'2. Termes '!H862</f>
        <v>0</v>
      </c>
      <c r="C720" s="382">
        <v>0</v>
      </c>
      <c r="D720" s="368">
        <v>0</v>
      </c>
      <c r="E720" s="368">
        <v>0</v>
      </c>
      <c r="F720" s="368">
        <v>0</v>
      </c>
      <c r="G720" s="368">
        <v>0</v>
      </c>
      <c r="H720" s="381" t="str">
        <f>IF('2. Termes '!H862="","",VLOOKUP('2. Termes '!H862,'2. Termes '!$H$8:$H$1141,3))</f>
        <v/>
      </c>
      <c r="I720" s="368">
        <v>0</v>
      </c>
      <c r="J720" s="368">
        <v>0</v>
      </c>
      <c r="K720" s="370" t="s">
        <v>150</v>
      </c>
      <c r="L720" s="370" t="str">
        <f>IF(ISBLANK(Tableau3[[#This Row],[Date début ]]),"",UPPER(TEXT(Tableau3[[#This Row],[Date début ]],"mmm")))</f>
        <v/>
      </c>
      <c r="M720" s="370" t="str">
        <f>IF(ISBLANK(Tableau3[[#This Row],[Date début ]]),"",UPPER(TEXT(Tableau3[[#This Row],[Date début ]],"AAAA")))</f>
        <v/>
      </c>
      <c r="N720" s="370">
        <v>0</v>
      </c>
      <c r="O720" s="369" t="str">
        <f>IF(ISBLANK(Tableau3[[#This Row],[Date de fin]]),"",UPPER(TEXT(Tableau3[[#This Row],[Date de fin]],"mmm")))</f>
        <v>JANV</v>
      </c>
      <c r="P720" s="370" t="str">
        <f>IF(ISBLANK(Tableau3[[#This Row],[Date de fin]]),"",UPPER(TEXT(Tableau3[[#This Row],[Date de fin]],"AAAA")))</f>
        <v>1900</v>
      </c>
      <c r="Q720" s="371">
        <v>0</v>
      </c>
      <c r="S720" s="49">
        <f>[2]!tblÉvénements[[#This Row],[Secteur]]</f>
        <v>0</v>
      </c>
      <c r="T720" s="49">
        <f>[2]!tblÉvénements[[#This Row],[Commentaires]]</f>
        <v>0</v>
      </c>
    </row>
    <row r="721" spans="2:20" ht="14.5" x14ac:dyDescent="0.3">
      <c r="B721" s="42">
        <f>'2. Termes '!H863</f>
        <v>0</v>
      </c>
      <c r="C721" s="382">
        <v>0</v>
      </c>
      <c r="D721" s="368">
        <v>0</v>
      </c>
      <c r="E721" s="368">
        <v>0</v>
      </c>
      <c r="F721" s="368">
        <v>0</v>
      </c>
      <c r="G721" s="368">
        <v>0</v>
      </c>
      <c r="H721" s="381" t="str">
        <f>IF('2. Termes '!H863="","",VLOOKUP('2. Termes '!H863,'2. Termes '!$H$8:$H$1141,3))</f>
        <v/>
      </c>
      <c r="I721" s="368">
        <v>0</v>
      </c>
      <c r="J721" s="368">
        <v>0</v>
      </c>
      <c r="K721" s="370" t="s">
        <v>150</v>
      </c>
      <c r="L721" s="370" t="str">
        <f>IF(ISBLANK(Tableau3[[#This Row],[Date début ]]),"",UPPER(TEXT(Tableau3[[#This Row],[Date début ]],"mmm")))</f>
        <v/>
      </c>
      <c r="M721" s="370" t="str">
        <f>IF(ISBLANK(Tableau3[[#This Row],[Date début ]]),"",UPPER(TEXT(Tableau3[[#This Row],[Date début ]],"AAAA")))</f>
        <v/>
      </c>
      <c r="N721" s="370">
        <v>0</v>
      </c>
      <c r="O721" s="369" t="str">
        <f>IF(ISBLANK(Tableau3[[#This Row],[Date de fin]]),"",UPPER(TEXT(Tableau3[[#This Row],[Date de fin]],"mmm")))</f>
        <v>JANV</v>
      </c>
      <c r="P721" s="370" t="str">
        <f>IF(ISBLANK(Tableau3[[#This Row],[Date de fin]]),"",UPPER(TEXT(Tableau3[[#This Row],[Date de fin]],"AAAA")))</f>
        <v>1900</v>
      </c>
      <c r="Q721" s="371">
        <v>0</v>
      </c>
      <c r="S721" s="49">
        <f>[2]!tblÉvénements[[#This Row],[Secteur]]</f>
        <v>0</v>
      </c>
      <c r="T721" s="49">
        <f>[2]!tblÉvénements[[#This Row],[Commentaires]]</f>
        <v>0</v>
      </c>
    </row>
    <row r="722" spans="2:20" ht="14.5" x14ac:dyDescent="0.3">
      <c r="B722" s="42">
        <f>'2. Termes '!H864</f>
        <v>0</v>
      </c>
      <c r="C722" s="382">
        <v>0</v>
      </c>
      <c r="D722" s="368">
        <v>0</v>
      </c>
      <c r="E722" s="368">
        <v>0</v>
      </c>
      <c r="F722" s="368">
        <v>0</v>
      </c>
      <c r="G722" s="368">
        <v>0</v>
      </c>
      <c r="H722" s="381" t="str">
        <f>IF('2. Termes '!H864="","",VLOOKUP('2. Termes '!H864,'2. Termes '!$H$8:$H$1141,3))</f>
        <v/>
      </c>
      <c r="I722" s="368">
        <v>0</v>
      </c>
      <c r="J722" s="368">
        <v>0</v>
      </c>
      <c r="K722" s="370" t="s">
        <v>150</v>
      </c>
      <c r="L722" s="370" t="str">
        <f>IF(ISBLANK(Tableau3[[#This Row],[Date début ]]),"",UPPER(TEXT(Tableau3[[#This Row],[Date début ]],"mmm")))</f>
        <v/>
      </c>
      <c r="M722" s="370" t="str">
        <f>IF(ISBLANK(Tableau3[[#This Row],[Date début ]]),"",UPPER(TEXT(Tableau3[[#This Row],[Date début ]],"AAAA")))</f>
        <v/>
      </c>
      <c r="N722" s="370">
        <v>0</v>
      </c>
      <c r="O722" s="369" t="str">
        <f>IF(ISBLANK(Tableau3[[#This Row],[Date de fin]]),"",UPPER(TEXT(Tableau3[[#This Row],[Date de fin]],"mmm")))</f>
        <v>JANV</v>
      </c>
      <c r="P722" s="370" t="str">
        <f>IF(ISBLANK(Tableau3[[#This Row],[Date de fin]]),"",UPPER(TEXT(Tableau3[[#This Row],[Date de fin]],"AAAA")))</f>
        <v>1900</v>
      </c>
      <c r="Q722" s="371">
        <v>0</v>
      </c>
      <c r="S722" s="49">
        <f>[2]!tblÉvénements[[#This Row],[Secteur]]</f>
        <v>0</v>
      </c>
      <c r="T722" s="49">
        <f>[2]!tblÉvénements[[#This Row],[Commentaires]]</f>
        <v>0</v>
      </c>
    </row>
    <row r="723" spans="2:20" ht="14.5" x14ac:dyDescent="0.3">
      <c r="B723" s="42">
        <f>'2. Termes '!H865</f>
        <v>0</v>
      </c>
      <c r="C723" s="382">
        <v>0</v>
      </c>
      <c r="D723" s="368">
        <v>0</v>
      </c>
      <c r="E723" s="368">
        <v>0</v>
      </c>
      <c r="F723" s="368">
        <v>0</v>
      </c>
      <c r="G723" s="368">
        <v>0</v>
      </c>
      <c r="H723" s="381" t="str">
        <f>IF('2. Termes '!H865="","",VLOOKUP('2. Termes '!H865,'2. Termes '!$H$8:$H$1141,3))</f>
        <v/>
      </c>
      <c r="I723" s="368">
        <v>0</v>
      </c>
      <c r="J723" s="368">
        <v>0</v>
      </c>
      <c r="K723" s="370" t="s">
        <v>150</v>
      </c>
      <c r="L723" s="370" t="str">
        <f>IF(ISBLANK(Tableau3[[#This Row],[Date début ]]),"",UPPER(TEXT(Tableau3[[#This Row],[Date début ]],"mmm")))</f>
        <v/>
      </c>
      <c r="M723" s="370" t="str">
        <f>IF(ISBLANK(Tableau3[[#This Row],[Date début ]]),"",UPPER(TEXT(Tableau3[[#This Row],[Date début ]],"AAAA")))</f>
        <v/>
      </c>
      <c r="N723" s="370">
        <v>0</v>
      </c>
      <c r="O723" s="369" t="str">
        <f>IF(ISBLANK(Tableau3[[#This Row],[Date de fin]]),"",UPPER(TEXT(Tableau3[[#This Row],[Date de fin]],"mmm")))</f>
        <v>JANV</v>
      </c>
      <c r="P723" s="370" t="str">
        <f>IF(ISBLANK(Tableau3[[#This Row],[Date de fin]]),"",UPPER(TEXT(Tableau3[[#This Row],[Date de fin]],"AAAA")))</f>
        <v>1900</v>
      </c>
      <c r="Q723" s="371">
        <v>0</v>
      </c>
      <c r="S723" s="49">
        <f>[2]!tblÉvénements[[#This Row],[Secteur]]</f>
        <v>0</v>
      </c>
      <c r="T723" s="49">
        <f>[2]!tblÉvénements[[#This Row],[Commentaires]]</f>
        <v>0</v>
      </c>
    </row>
    <row r="724" spans="2:20" ht="14.5" x14ac:dyDescent="0.3">
      <c r="B724" s="42">
        <f>'2. Termes '!H866</f>
        <v>0</v>
      </c>
      <c r="C724" s="382">
        <v>0</v>
      </c>
      <c r="D724" s="368">
        <v>0</v>
      </c>
      <c r="E724" s="368">
        <v>0</v>
      </c>
      <c r="F724" s="368">
        <v>0</v>
      </c>
      <c r="G724" s="368">
        <v>0</v>
      </c>
      <c r="H724" s="381" t="str">
        <f>IF('2. Termes '!H866="","",VLOOKUP('2. Termes '!H866,'2. Termes '!$H$8:$H$1141,3))</f>
        <v/>
      </c>
      <c r="I724" s="368">
        <v>0</v>
      </c>
      <c r="J724" s="368">
        <v>0</v>
      </c>
      <c r="K724" s="370" t="s">
        <v>150</v>
      </c>
      <c r="L724" s="370" t="str">
        <f>IF(ISBLANK(Tableau3[[#This Row],[Date début ]]),"",UPPER(TEXT(Tableau3[[#This Row],[Date début ]],"mmm")))</f>
        <v/>
      </c>
      <c r="M724" s="370" t="str">
        <f>IF(ISBLANK(Tableau3[[#This Row],[Date début ]]),"",UPPER(TEXT(Tableau3[[#This Row],[Date début ]],"AAAA")))</f>
        <v/>
      </c>
      <c r="N724" s="370">
        <v>0</v>
      </c>
      <c r="O724" s="369" t="str">
        <f>IF(ISBLANK(Tableau3[[#This Row],[Date de fin]]),"",UPPER(TEXT(Tableau3[[#This Row],[Date de fin]],"mmm")))</f>
        <v>JANV</v>
      </c>
      <c r="P724" s="370" t="str">
        <f>IF(ISBLANK(Tableau3[[#This Row],[Date de fin]]),"",UPPER(TEXT(Tableau3[[#This Row],[Date de fin]],"AAAA")))</f>
        <v>1900</v>
      </c>
      <c r="Q724" s="371">
        <v>0</v>
      </c>
      <c r="S724" s="49">
        <f>[2]!tblÉvénements[[#This Row],[Secteur]]</f>
        <v>0</v>
      </c>
      <c r="T724" s="49">
        <f>[2]!tblÉvénements[[#This Row],[Commentaires]]</f>
        <v>0</v>
      </c>
    </row>
    <row r="725" spans="2:20" ht="14.5" x14ac:dyDescent="0.3">
      <c r="B725" s="42">
        <f>'2. Termes '!H867</f>
        <v>0</v>
      </c>
      <c r="C725" s="382">
        <v>0</v>
      </c>
      <c r="D725" s="368">
        <v>0</v>
      </c>
      <c r="E725" s="368">
        <v>0</v>
      </c>
      <c r="F725" s="368">
        <v>0</v>
      </c>
      <c r="G725" s="368">
        <v>0</v>
      </c>
      <c r="H725" s="381" t="str">
        <f>IF('2. Termes '!H867="","",VLOOKUP('2. Termes '!H867,'2. Termes '!$H$8:$H$1141,3))</f>
        <v/>
      </c>
      <c r="I725" s="368">
        <v>0</v>
      </c>
      <c r="J725" s="368">
        <v>0</v>
      </c>
      <c r="K725" s="370" t="s">
        <v>150</v>
      </c>
      <c r="L725" s="370" t="str">
        <f>IF(ISBLANK(Tableau3[[#This Row],[Date début ]]),"",UPPER(TEXT(Tableau3[[#This Row],[Date début ]],"mmm")))</f>
        <v/>
      </c>
      <c r="M725" s="370" t="str">
        <f>IF(ISBLANK(Tableau3[[#This Row],[Date début ]]),"",UPPER(TEXT(Tableau3[[#This Row],[Date début ]],"AAAA")))</f>
        <v/>
      </c>
      <c r="N725" s="370">
        <v>0</v>
      </c>
      <c r="O725" s="369" t="str">
        <f>IF(ISBLANK(Tableau3[[#This Row],[Date de fin]]),"",UPPER(TEXT(Tableau3[[#This Row],[Date de fin]],"mmm")))</f>
        <v>JANV</v>
      </c>
      <c r="P725" s="370" t="str">
        <f>IF(ISBLANK(Tableau3[[#This Row],[Date de fin]]),"",UPPER(TEXT(Tableau3[[#This Row],[Date de fin]],"AAAA")))</f>
        <v>1900</v>
      </c>
      <c r="Q725" s="371">
        <v>0</v>
      </c>
      <c r="S725" s="49">
        <f>[2]!tblÉvénements[[#This Row],[Secteur]]</f>
        <v>0</v>
      </c>
      <c r="T725" s="49">
        <f>[2]!tblÉvénements[[#This Row],[Commentaires]]</f>
        <v>0</v>
      </c>
    </row>
    <row r="726" spans="2:20" ht="14.5" x14ac:dyDescent="0.3">
      <c r="B726" s="42">
        <f>'2. Termes '!H868</f>
        <v>0</v>
      </c>
      <c r="C726" s="382">
        <v>0</v>
      </c>
      <c r="D726" s="368">
        <v>0</v>
      </c>
      <c r="E726" s="368">
        <v>0</v>
      </c>
      <c r="F726" s="368">
        <v>0</v>
      </c>
      <c r="G726" s="368">
        <v>0</v>
      </c>
      <c r="H726" s="381" t="str">
        <f>IF('2. Termes '!H868="","",VLOOKUP('2. Termes '!H868,'2. Termes '!$H$8:$H$1141,3))</f>
        <v/>
      </c>
      <c r="I726" s="368">
        <v>0</v>
      </c>
      <c r="J726" s="368">
        <v>0</v>
      </c>
      <c r="K726" s="370" t="s">
        <v>150</v>
      </c>
      <c r="L726" s="370" t="str">
        <f>IF(ISBLANK(Tableau3[[#This Row],[Date début ]]),"",UPPER(TEXT(Tableau3[[#This Row],[Date début ]],"mmm")))</f>
        <v/>
      </c>
      <c r="M726" s="370" t="str">
        <f>IF(ISBLANK(Tableau3[[#This Row],[Date début ]]),"",UPPER(TEXT(Tableau3[[#This Row],[Date début ]],"AAAA")))</f>
        <v/>
      </c>
      <c r="N726" s="370">
        <v>0</v>
      </c>
      <c r="O726" s="369" t="str">
        <f>IF(ISBLANK(Tableau3[[#This Row],[Date de fin]]),"",UPPER(TEXT(Tableau3[[#This Row],[Date de fin]],"mmm")))</f>
        <v>JANV</v>
      </c>
      <c r="P726" s="370" t="str">
        <f>IF(ISBLANK(Tableau3[[#This Row],[Date de fin]]),"",UPPER(TEXT(Tableau3[[#This Row],[Date de fin]],"AAAA")))</f>
        <v>1900</v>
      </c>
      <c r="Q726" s="371">
        <v>0</v>
      </c>
      <c r="S726" s="49">
        <f>[2]!tblÉvénements[[#This Row],[Secteur]]</f>
        <v>0</v>
      </c>
      <c r="T726" s="49">
        <f>[2]!tblÉvénements[[#This Row],[Commentaires]]</f>
        <v>0</v>
      </c>
    </row>
    <row r="727" spans="2:20" ht="14.5" x14ac:dyDescent="0.3">
      <c r="B727" s="42">
        <f>'2. Termes '!H869</f>
        <v>0</v>
      </c>
      <c r="C727" s="382">
        <v>0</v>
      </c>
      <c r="D727" s="368">
        <v>0</v>
      </c>
      <c r="E727" s="368">
        <v>0</v>
      </c>
      <c r="F727" s="368">
        <v>0</v>
      </c>
      <c r="G727" s="368">
        <v>0</v>
      </c>
      <c r="H727" s="381" t="str">
        <f>IF('2. Termes '!H869="","",VLOOKUP('2. Termes '!H869,'2. Termes '!$H$8:$H$1141,3))</f>
        <v/>
      </c>
      <c r="I727" s="368">
        <v>0</v>
      </c>
      <c r="J727" s="368">
        <v>0</v>
      </c>
      <c r="K727" s="370" t="s">
        <v>150</v>
      </c>
      <c r="L727" s="370" t="str">
        <f>IF(ISBLANK(Tableau3[[#This Row],[Date début ]]),"",UPPER(TEXT(Tableau3[[#This Row],[Date début ]],"mmm")))</f>
        <v/>
      </c>
      <c r="M727" s="370" t="str">
        <f>IF(ISBLANK(Tableau3[[#This Row],[Date début ]]),"",UPPER(TEXT(Tableau3[[#This Row],[Date début ]],"AAAA")))</f>
        <v/>
      </c>
      <c r="N727" s="370">
        <v>0</v>
      </c>
      <c r="O727" s="369" t="str">
        <f>IF(ISBLANK(Tableau3[[#This Row],[Date de fin]]),"",UPPER(TEXT(Tableau3[[#This Row],[Date de fin]],"mmm")))</f>
        <v>JANV</v>
      </c>
      <c r="P727" s="370" t="str">
        <f>IF(ISBLANK(Tableau3[[#This Row],[Date de fin]]),"",UPPER(TEXT(Tableau3[[#This Row],[Date de fin]],"AAAA")))</f>
        <v>1900</v>
      </c>
      <c r="Q727" s="371">
        <v>0</v>
      </c>
      <c r="S727" s="49">
        <f>[2]!tblÉvénements[[#This Row],[Secteur]]</f>
        <v>0</v>
      </c>
      <c r="T727" s="49">
        <f>[2]!tblÉvénements[[#This Row],[Commentaires]]</f>
        <v>0</v>
      </c>
    </row>
    <row r="728" spans="2:20" ht="14.5" x14ac:dyDescent="0.3">
      <c r="B728" s="42">
        <f>'2. Termes '!H870</f>
        <v>0</v>
      </c>
      <c r="C728" s="382">
        <v>0</v>
      </c>
      <c r="D728" s="368">
        <v>0</v>
      </c>
      <c r="E728" s="368">
        <v>0</v>
      </c>
      <c r="F728" s="368">
        <v>0</v>
      </c>
      <c r="G728" s="368">
        <v>0</v>
      </c>
      <c r="H728" s="381" t="str">
        <f>IF('2. Termes '!H870="","",VLOOKUP('2. Termes '!H870,'2. Termes '!$H$8:$H$1141,3))</f>
        <v/>
      </c>
      <c r="I728" s="368">
        <v>0</v>
      </c>
      <c r="J728" s="368">
        <v>0</v>
      </c>
      <c r="K728" s="370" t="s">
        <v>150</v>
      </c>
      <c r="L728" s="370" t="str">
        <f>IF(ISBLANK(Tableau3[[#This Row],[Date début ]]),"",UPPER(TEXT(Tableau3[[#This Row],[Date début ]],"mmm")))</f>
        <v/>
      </c>
      <c r="M728" s="370" t="str">
        <f>IF(ISBLANK(Tableau3[[#This Row],[Date début ]]),"",UPPER(TEXT(Tableau3[[#This Row],[Date début ]],"AAAA")))</f>
        <v/>
      </c>
      <c r="N728" s="370">
        <v>0</v>
      </c>
      <c r="O728" s="369" t="str">
        <f>IF(ISBLANK(Tableau3[[#This Row],[Date de fin]]),"",UPPER(TEXT(Tableau3[[#This Row],[Date de fin]],"mmm")))</f>
        <v>JANV</v>
      </c>
      <c r="P728" s="370" t="str">
        <f>IF(ISBLANK(Tableau3[[#This Row],[Date de fin]]),"",UPPER(TEXT(Tableau3[[#This Row],[Date de fin]],"AAAA")))</f>
        <v>1900</v>
      </c>
      <c r="Q728" s="371">
        <v>0</v>
      </c>
      <c r="S728" s="49">
        <f>[2]!tblÉvénements[[#This Row],[Secteur]]</f>
        <v>0</v>
      </c>
      <c r="T728" s="49">
        <f>[2]!tblÉvénements[[#This Row],[Commentaires]]</f>
        <v>0</v>
      </c>
    </row>
    <row r="729" spans="2:20" ht="14.5" x14ac:dyDescent="0.3">
      <c r="B729" s="42">
        <f>'2. Termes '!H871</f>
        <v>0</v>
      </c>
      <c r="C729" s="382">
        <v>0</v>
      </c>
      <c r="D729" s="368">
        <v>0</v>
      </c>
      <c r="E729" s="368">
        <v>0</v>
      </c>
      <c r="F729" s="368">
        <v>0</v>
      </c>
      <c r="G729" s="368">
        <v>0</v>
      </c>
      <c r="H729" s="381" t="str">
        <f>IF('2. Termes '!H871="","",VLOOKUP('2. Termes '!H871,'2. Termes '!$H$8:$H$1141,3))</f>
        <v/>
      </c>
      <c r="I729" s="368">
        <v>0</v>
      </c>
      <c r="J729" s="368">
        <v>0</v>
      </c>
      <c r="K729" s="370" t="s">
        <v>150</v>
      </c>
      <c r="L729" s="370" t="str">
        <f>IF(ISBLANK(Tableau3[[#This Row],[Date début ]]),"",UPPER(TEXT(Tableau3[[#This Row],[Date début ]],"mmm")))</f>
        <v/>
      </c>
      <c r="M729" s="370" t="str">
        <f>IF(ISBLANK(Tableau3[[#This Row],[Date début ]]),"",UPPER(TEXT(Tableau3[[#This Row],[Date début ]],"AAAA")))</f>
        <v/>
      </c>
      <c r="N729" s="370">
        <v>0</v>
      </c>
      <c r="O729" s="369" t="str">
        <f>IF(ISBLANK(Tableau3[[#This Row],[Date de fin]]),"",UPPER(TEXT(Tableau3[[#This Row],[Date de fin]],"mmm")))</f>
        <v>JANV</v>
      </c>
      <c r="P729" s="370" t="str">
        <f>IF(ISBLANK(Tableau3[[#This Row],[Date de fin]]),"",UPPER(TEXT(Tableau3[[#This Row],[Date de fin]],"AAAA")))</f>
        <v>1900</v>
      </c>
      <c r="Q729" s="371">
        <v>0</v>
      </c>
      <c r="S729" s="49">
        <f>[2]!tblÉvénements[[#This Row],[Secteur]]</f>
        <v>0</v>
      </c>
      <c r="T729" s="49">
        <f>[2]!tblÉvénements[[#This Row],[Commentaires]]</f>
        <v>0</v>
      </c>
    </row>
    <row r="730" spans="2:20" ht="14.5" x14ac:dyDescent="0.3">
      <c r="B730" s="42">
        <f>'2. Termes '!H872</f>
        <v>0</v>
      </c>
      <c r="C730" s="382">
        <v>0</v>
      </c>
      <c r="D730" s="368">
        <v>0</v>
      </c>
      <c r="E730" s="368">
        <v>0</v>
      </c>
      <c r="F730" s="368">
        <v>0</v>
      </c>
      <c r="G730" s="368">
        <v>0</v>
      </c>
      <c r="H730" s="381" t="str">
        <f>IF('2. Termes '!H872="","",VLOOKUP('2. Termes '!H872,'2. Termes '!$H$8:$H$1141,3))</f>
        <v/>
      </c>
      <c r="I730" s="368">
        <v>0</v>
      </c>
      <c r="J730" s="368">
        <v>0</v>
      </c>
      <c r="K730" s="370" t="s">
        <v>150</v>
      </c>
      <c r="L730" s="370" t="str">
        <f>IF(ISBLANK(Tableau3[[#This Row],[Date début ]]),"",UPPER(TEXT(Tableau3[[#This Row],[Date début ]],"mmm")))</f>
        <v/>
      </c>
      <c r="M730" s="370" t="str">
        <f>IF(ISBLANK(Tableau3[[#This Row],[Date début ]]),"",UPPER(TEXT(Tableau3[[#This Row],[Date début ]],"AAAA")))</f>
        <v/>
      </c>
      <c r="N730" s="370">
        <v>0</v>
      </c>
      <c r="O730" s="369" t="str">
        <f>IF(ISBLANK(Tableau3[[#This Row],[Date de fin]]),"",UPPER(TEXT(Tableau3[[#This Row],[Date de fin]],"mmm")))</f>
        <v>JANV</v>
      </c>
      <c r="P730" s="370" t="str">
        <f>IF(ISBLANK(Tableau3[[#This Row],[Date de fin]]),"",UPPER(TEXT(Tableau3[[#This Row],[Date de fin]],"AAAA")))</f>
        <v>1900</v>
      </c>
      <c r="Q730" s="371">
        <v>0</v>
      </c>
      <c r="S730" s="49">
        <f>[2]!tblÉvénements[[#This Row],[Secteur]]</f>
        <v>0</v>
      </c>
      <c r="T730" s="49">
        <f>[2]!tblÉvénements[[#This Row],[Commentaires]]</f>
        <v>0</v>
      </c>
    </row>
    <row r="731" spans="2:20" ht="14.5" x14ac:dyDescent="0.3">
      <c r="B731" s="42">
        <f>'2. Termes '!H873</f>
        <v>0</v>
      </c>
      <c r="C731" s="382">
        <v>0</v>
      </c>
      <c r="D731" s="368">
        <v>0</v>
      </c>
      <c r="E731" s="368">
        <v>0</v>
      </c>
      <c r="F731" s="368">
        <v>0</v>
      </c>
      <c r="G731" s="368">
        <v>0</v>
      </c>
      <c r="H731" s="381" t="str">
        <f>IF('2. Termes '!H873="","",VLOOKUP('2. Termes '!H873,'2. Termes '!$H$8:$H$1141,3))</f>
        <v/>
      </c>
      <c r="I731" s="368">
        <v>0</v>
      </c>
      <c r="J731" s="368">
        <v>0</v>
      </c>
      <c r="K731" s="370" t="s">
        <v>150</v>
      </c>
      <c r="L731" s="370" t="str">
        <f>IF(ISBLANK(Tableau3[[#This Row],[Date début ]]),"",UPPER(TEXT(Tableau3[[#This Row],[Date début ]],"mmm")))</f>
        <v/>
      </c>
      <c r="M731" s="370" t="str">
        <f>IF(ISBLANK(Tableau3[[#This Row],[Date début ]]),"",UPPER(TEXT(Tableau3[[#This Row],[Date début ]],"AAAA")))</f>
        <v/>
      </c>
      <c r="N731" s="370">
        <v>0</v>
      </c>
      <c r="O731" s="369" t="str">
        <f>IF(ISBLANK(Tableau3[[#This Row],[Date de fin]]),"",UPPER(TEXT(Tableau3[[#This Row],[Date de fin]],"mmm")))</f>
        <v>JANV</v>
      </c>
      <c r="P731" s="370" t="str">
        <f>IF(ISBLANK(Tableau3[[#This Row],[Date de fin]]),"",UPPER(TEXT(Tableau3[[#This Row],[Date de fin]],"AAAA")))</f>
        <v>1900</v>
      </c>
      <c r="Q731" s="371">
        <v>0</v>
      </c>
      <c r="S731" s="49">
        <f>[2]!tblÉvénements[[#This Row],[Secteur]]</f>
        <v>0</v>
      </c>
      <c r="T731" s="49">
        <f>[2]!tblÉvénements[[#This Row],[Commentaires]]</f>
        <v>0</v>
      </c>
    </row>
    <row r="732" spans="2:20" ht="14.5" x14ac:dyDescent="0.3">
      <c r="B732" s="42">
        <f>'2. Termes '!H874</f>
        <v>0</v>
      </c>
      <c r="C732" s="382">
        <v>0</v>
      </c>
      <c r="D732" s="368">
        <v>0</v>
      </c>
      <c r="E732" s="368">
        <v>0</v>
      </c>
      <c r="F732" s="368">
        <v>0</v>
      </c>
      <c r="G732" s="368">
        <v>0</v>
      </c>
      <c r="H732" s="381" t="str">
        <f>IF('2. Termes '!H874="","",VLOOKUP('2. Termes '!H874,'2. Termes '!$H$8:$H$1141,3))</f>
        <v/>
      </c>
      <c r="I732" s="368">
        <v>0</v>
      </c>
      <c r="J732" s="368">
        <v>0</v>
      </c>
      <c r="K732" s="370" t="s">
        <v>150</v>
      </c>
      <c r="L732" s="370" t="str">
        <f>IF(ISBLANK(Tableau3[[#This Row],[Date début ]]),"",UPPER(TEXT(Tableau3[[#This Row],[Date début ]],"mmm")))</f>
        <v/>
      </c>
      <c r="M732" s="370" t="str">
        <f>IF(ISBLANK(Tableau3[[#This Row],[Date début ]]),"",UPPER(TEXT(Tableau3[[#This Row],[Date début ]],"AAAA")))</f>
        <v/>
      </c>
      <c r="N732" s="370">
        <v>0</v>
      </c>
      <c r="O732" s="369" t="str">
        <f>IF(ISBLANK(Tableau3[[#This Row],[Date de fin]]),"",UPPER(TEXT(Tableau3[[#This Row],[Date de fin]],"mmm")))</f>
        <v>JANV</v>
      </c>
      <c r="P732" s="370" t="str">
        <f>IF(ISBLANK(Tableau3[[#This Row],[Date de fin]]),"",UPPER(TEXT(Tableau3[[#This Row],[Date de fin]],"AAAA")))</f>
        <v>1900</v>
      </c>
      <c r="Q732" s="371">
        <v>0</v>
      </c>
      <c r="S732" s="49">
        <f>[2]!tblÉvénements[[#This Row],[Secteur]]</f>
        <v>0</v>
      </c>
      <c r="T732" s="49">
        <f>[2]!tblÉvénements[[#This Row],[Commentaires]]</f>
        <v>0</v>
      </c>
    </row>
    <row r="733" spans="2:20" ht="14.5" x14ac:dyDescent="0.3">
      <c r="B733" s="42">
        <f>'2. Termes '!H875</f>
        <v>0</v>
      </c>
      <c r="C733" s="382">
        <v>0</v>
      </c>
      <c r="D733" s="368">
        <v>0</v>
      </c>
      <c r="E733" s="368">
        <v>0</v>
      </c>
      <c r="F733" s="368">
        <v>0</v>
      </c>
      <c r="G733" s="368">
        <v>0</v>
      </c>
      <c r="H733" s="381" t="str">
        <f>IF('2. Termes '!H875="","",VLOOKUP('2. Termes '!H875,'2. Termes '!$H$8:$H$1141,3))</f>
        <v/>
      </c>
      <c r="I733" s="368">
        <v>0</v>
      </c>
      <c r="J733" s="368">
        <v>0</v>
      </c>
      <c r="K733" s="370" t="s">
        <v>150</v>
      </c>
      <c r="L733" s="370" t="str">
        <f>IF(ISBLANK(Tableau3[[#This Row],[Date début ]]),"",UPPER(TEXT(Tableau3[[#This Row],[Date début ]],"mmm")))</f>
        <v/>
      </c>
      <c r="M733" s="370" t="str">
        <f>IF(ISBLANK(Tableau3[[#This Row],[Date début ]]),"",UPPER(TEXT(Tableau3[[#This Row],[Date début ]],"AAAA")))</f>
        <v/>
      </c>
      <c r="N733" s="370">
        <v>0</v>
      </c>
      <c r="O733" s="369" t="str">
        <f>IF(ISBLANK(Tableau3[[#This Row],[Date de fin]]),"",UPPER(TEXT(Tableau3[[#This Row],[Date de fin]],"mmm")))</f>
        <v>JANV</v>
      </c>
      <c r="P733" s="370" t="str">
        <f>IF(ISBLANK(Tableau3[[#This Row],[Date de fin]]),"",UPPER(TEXT(Tableau3[[#This Row],[Date de fin]],"AAAA")))</f>
        <v>1900</v>
      </c>
      <c r="Q733" s="371">
        <v>0</v>
      </c>
      <c r="S733" s="49">
        <f>[2]!tblÉvénements[[#This Row],[Secteur]]</f>
        <v>0</v>
      </c>
      <c r="T733" s="49">
        <f>[2]!tblÉvénements[[#This Row],[Commentaires]]</f>
        <v>0</v>
      </c>
    </row>
    <row r="734" spans="2:20" ht="14.5" x14ac:dyDescent="0.3">
      <c r="B734" s="42">
        <f>'2. Termes '!H876</f>
        <v>0</v>
      </c>
      <c r="C734" s="382">
        <v>0</v>
      </c>
      <c r="D734" s="368">
        <v>0</v>
      </c>
      <c r="E734" s="368">
        <v>0</v>
      </c>
      <c r="F734" s="368">
        <v>0</v>
      </c>
      <c r="G734" s="368">
        <v>0</v>
      </c>
      <c r="H734" s="381" t="str">
        <f>IF('2. Termes '!H876="","",VLOOKUP('2. Termes '!H876,'2. Termes '!$H$8:$H$1141,3))</f>
        <v/>
      </c>
      <c r="I734" s="368">
        <v>0</v>
      </c>
      <c r="J734" s="368">
        <v>0</v>
      </c>
      <c r="K734" s="370" t="s">
        <v>150</v>
      </c>
      <c r="L734" s="370" t="str">
        <f>IF(ISBLANK(Tableau3[[#This Row],[Date début ]]),"",UPPER(TEXT(Tableau3[[#This Row],[Date début ]],"mmm")))</f>
        <v/>
      </c>
      <c r="M734" s="370" t="str">
        <f>IF(ISBLANK(Tableau3[[#This Row],[Date début ]]),"",UPPER(TEXT(Tableau3[[#This Row],[Date début ]],"AAAA")))</f>
        <v/>
      </c>
      <c r="N734" s="370">
        <v>0</v>
      </c>
      <c r="O734" s="369" t="str">
        <f>IF(ISBLANK(Tableau3[[#This Row],[Date de fin]]),"",UPPER(TEXT(Tableau3[[#This Row],[Date de fin]],"mmm")))</f>
        <v>JANV</v>
      </c>
      <c r="P734" s="370" t="str">
        <f>IF(ISBLANK(Tableau3[[#This Row],[Date de fin]]),"",UPPER(TEXT(Tableau3[[#This Row],[Date de fin]],"AAAA")))</f>
        <v>1900</v>
      </c>
      <c r="Q734" s="371">
        <v>0</v>
      </c>
      <c r="S734" s="49">
        <f>[2]!tblÉvénements[[#This Row],[Secteur]]</f>
        <v>0</v>
      </c>
      <c r="T734" s="49">
        <f>[2]!tblÉvénements[[#This Row],[Commentaires]]</f>
        <v>0</v>
      </c>
    </row>
    <row r="735" spans="2:20" ht="14.5" x14ac:dyDescent="0.3">
      <c r="B735" s="42">
        <f>'2. Termes '!H877</f>
        <v>0</v>
      </c>
      <c r="C735" s="382">
        <v>0</v>
      </c>
      <c r="D735" s="368">
        <v>0</v>
      </c>
      <c r="E735" s="368">
        <v>0</v>
      </c>
      <c r="F735" s="368">
        <v>0</v>
      </c>
      <c r="G735" s="368">
        <v>0</v>
      </c>
      <c r="H735" s="381" t="str">
        <f>IF('2. Termes '!H877="","",VLOOKUP('2. Termes '!H877,'2. Termes '!$H$8:$H$1141,3))</f>
        <v/>
      </c>
      <c r="I735" s="368">
        <v>0</v>
      </c>
      <c r="J735" s="368">
        <v>0</v>
      </c>
      <c r="K735" s="370" t="s">
        <v>150</v>
      </c>
      <c r="L735" s="370" t="str">
        <f>IF(ISBLANK(Tableau3[[#This Row],[Date début ]]),"",UPPER(TEXT(Tableau3[[#This Row],[Date début ]],"mmm")))</f>
        <v/>
      </c>
      <c r="M735" s="370" t="str">
        <f>IF(ISBLANK(Tableau3[[#This Row],[Date début ]]),"",UPPER(TEXT(Tableau3[[#This Row],[Date début ]],"AAAA")))</f>
        <v/>
      </c>
      <c r="N735" s="370">
        <v>0</v>
      </c>
      <c r="O735" s="369" t="str">
        <f>IF(ISBLANK(Tableau3[[#This Row],[Date de fin]]),"",UPPER(TEXT(Tableau3[[#This Row],[Date de fin]],"mmm")))</f>
        <v>JANV</v>
      </c>
      <c r="P735" s="370" t="str">
        <f>IF(ISBLANK(Tableau3[[#This Row],[Date de fin]]),"",UPPER(TEXT(Tableau3[[#This Row],[Date de fin]],"AAAA")))</f>
        <v>1900</v>
      </c>
      <c r="Q735" s="371">
        <v>0</v>
      </c>
      <c r="S735" s="49">
        <f>[2]!tblÉvénements[[#This Row],[Secteur]]</f>
        <v>0</v>
      </c>
      <c r="T735" s="49">
        <f>[2]!tblÉvénements[[#This Row],[Commentaires]]</f>
        <v>0</v>
      </c>
    </row>
    <row r="736" spans="2:20" ht="14.5" x14ac:dyDescent="0.3">
      <c r="B736" s="42">
        <f>'2. Termes '!H878</f>
        <v>0</v>
      </c>
      <c r="C736" s="382">
        <v>0</v>
      </c>
      <c r="D736" s="368">
        <v>0</v>
      </c>
      <c r="E736" s="368">
        <v>0</v>
      </c>
      <c r="F736" s="368">
        <v>0</v>
      </c>
      <c r="G736" s="368">
        <v>0</v>
      </c>
      <c r="H736" s="381" t="str">
        <f>IF('2. Termes '!H878="","",VLOOKUP('2. Termes '!H878,'2. Termes '!$H$8:$H$1141,3))</f>
        <v/>
      </c>
      <c r="I736" s="368">
        <v>0</v>
      </c>
      <c r="J736" s="368">
        <v>0</v>
      </c>
      <c r="K736" s="370" t="s">
        <v>150</v>
      </c>
      <c r="L736" s="370" t="str">
        <f>IF(ISBLANK(Tableau3[[#This Row],[Date début ]]),"",UPPER(TEXT(Tableau3[[#This Row],[Date début ]],"mmm")))</f>
        <v/>
      </c>
      <c r="M736" s="370" t="str">
        <f>IF(ISBLANK(Tableau3[[#This Row],[Date début ]]),"",UPPER(TEXT(Tableau3[[#This Row],[Date début ]],"AAAA")))</f>
        <v/>
      </c>
      <c r="N736" s="370">
        <v>0</v>
      </c>
      <c r="O736" s="369" t="str">
        <f>IF(ISBLANK(Tableau3[[#This Row],[Date de fin]]),"",UPPER(TEXT(Tableau3[[#This Row],[Date de fin]],"mmm")))</f>
        <v>JANV</v>
      </c>
      <c r="P736" s="370" t="str">
        <f>IF(ISBLANK(Tableau3[[#This Row],[Date de fin]]),"",UPPER(TEXT(Tableau3[[#This Row],[Date de fin]],"AAAA")))</f>
        <v>1900</v>
      </c>
      <c r="Q736" s="371">
        <v>0</v>
      </c>
      <c r="S736" s="49">
        <f>[2]!tblÉvénements[[#This Row],[Secteur]]</f>
        <v>0</v>
      </c>
      <c r="T736" s="49">
        <f>[2]!tblÉvénements[[#This Row],[Commentaires]]</f>
        <v>0</v>
      </c>
    </row>
    <row r="737" spans="2:20" ht="14.5" x14ac:dyDescent="0.3">
      <c r="B737" s="42">
        <f>'2. Termes '!H879</f>
        <v>0</v>
      </c>
      <c r="C737" s="382">
        <v>0</v>
      </c>
      <c r="D737" s="368">
        <v>0</v>
      </c>
      <c r="E737" s="368">
        <v>0</v>
      </c>
      <c r="F737" s="368">
        <v>0</v>
      </c>
      <c r="G737" s="368">
        <v>0</v>
      </c>
      <c r="H737" s="381" t="str">
        <f>IF('2. Termes '!H879="","",VLOOKUP('2. Termes '!H879,'2. Termes '!$H$8:$H$1141,3))</f>
        <v/>
      </c>
      <c r="I737" s="368">
        <v>0</v>
      </c>
      <c r="J737" s="368">
        <v>0</v>
      </c>
      <c r="K737" s="370" t="s">
        <v>150</v>
      </c>
      <c r="L737" s="370" t="str">
        <f>IF(ISBLANK(Tableau3[[#This Row],[Date début ]]),"",UPPER(TEXT(Tableau3[[#This Row],[Date début ]],"mmm")))</f>
        <v/>
      </c>
      <c r="M737" s="370" t="str">
        <f>IF(ISBLANK(Tableau3[[#This Row],[Date début ]]),"",UPPER(TEXT(Tableau3[[#This Row],[Date début ]],"AAAA")))</f>
        <v/>
      </c>
      <c r="N737" s="370">
        <v>0</v>
      </c>
      <c r="O737" s="369" t="str">
        <f>IF(ISBLANK(Tableau3[[#This Row],[Date de fin]]),"",UPPER(TEXT(Tableau3[[#This Row],[Date de fin]],"mmm")))</f>
        <v>JANV</v>
      </c>
      <c r="P737" s="370" t="str">
        <f>IF(ISBLANK(Tableau3[[#This Row],[Date de fin]]),"",UPPER(TEXT(Tableau3[[#This Row],[Date de fin]],"AAAA")))</f>
        <v>1900</v>
      </c>
      <c r="Q737" s="371">
        <v>0</v>
      </c>
      <c r="S737" s="49">
        <f>[2]!tblÉvénements[[#This Row],[Secteur]]</f>
        <v>0</v>
      </c>
      <c r="T737" s="49">
        <f>[2]!tblÉvénements[[#This Row],[Commentaires]]</f>
        <v>0</v>
      </c>
    </row>
    <row r="738" spans="2:20" ht="14.5" x14ac:dyDescent="0.3">
      <c r="B738" s="42">
        <f>'2. Termes '!H880</f>
        <v>0</v>
      </c>
      <c r="C738" s="382">
        <v>0</v>
      </c>
      <c r="D738" s="368">
        <v>0</v>
      </c>
      <c r="E738" s="368">
        <v>0</v>
      </c>
      <c r="F738" s="368">
        <v>0</v>
      </c>
      <c r="G738" s="368">
        <v>0</v>
      </c>
      <c r="H738" s="381" t="str">
        <f>IF('2. Termes '!H880="","",VLOOKUP('2. Termes '!H880,'2. Termes '!$H$8:$H$1141,3))</f>
        <v/>
      </c>
      <c r="I738" s="368">
        <v>0</v>
      </c>
      <c r="J738" s="368">
        <v>0</v>
      </c>
      <c r="K738" s="370" t="s">
        <v>150</v>
      </c>
      <c r="L738" s="370" t="str">
        <f>IF(ISBLANK(Tableau3[[#This Row],[Date début ]]),"",UPPER(TEXT(Tableau3[[#This Row],[Date début ]],"mmm")))</f>
        <v/>
      </c>
      <c r="M738" s="370" t="str">
        <f>IF(ISBLANK(Tableau3[[#This Row],[Date début ]]),"",UPPER(TEXT(Tableau3[[#This Row],[Date début ]],"AAAA")))</f>
        <v/>
      </c>
      <c r="N738" s="370">
        <v>0</v>
      </c>
      <c r="O738" s="369" t="str">
        <f>IF(ISBLANK(Tableau3[[#This Row],[Date de fin]]),"",UPPER(TEXT(Tableau3[[#This Row],[Date de fin]],"mmm")))</f>
        <v>JANV</v>
      </c>
      <c r="P738" s="370" t="str">
        <f>IF(ISBLANK(Tableau3[[#This Row],[Date de fin]]),"",UPPER(TEXT(Tableau3[[#This Row],[Date de fin]],"AAAA")))</f>
        <v>1900</v>
      </c>
      <c r="Q738" s="371">
        <v>0</v>
      </c>
      <c r="S738" s="49">
        <f>[2]!tblÉvénements[[#This Row],[Secteur]]</f>
        <v>0</v>
      </c>
      <c r="T738" s="49">
        <f>[2]!tblÉvénements[[#This Row],[Commentaires]]</f>
        <v>0</v>
      </c>
    </row>
    <row r="739" spans="2:20" ht="14.5" x14ac:dyDescent="0.3">
      <c r="B739" s="42">
        <f>'2. Termes '!H881</f>
        <v>0</v>
      </c>
      <c r="C739" s="382">
        <v>0</v>
      </c>
      <c r="D739" s="368">
        <v>0</v>
      </c>
      <c r="E739" s="368">
        <v>0</v>
      </c>
      <c r="F739" s="368">
        <v>0</v>
      </c>
      <c r="G739" s="368">
        <v>0</v>
      </c>
      <c r="H739" s="381" t="str">
        <f>IF('2. Termes '!H881="","",VLOOKUP('2. Termes '!H881,'2. Termes '!$H$8:$H$1141,3))</f>
        <v/>
      </c>
      <c r="I739" s="368">
        <v>0</v>
      </c>
      <c r="J739" s="368">
        <v>0</v>
      </c>
      <c r="K739" s="370" t="s">
        <v>150</v>
      </c>
      <c r="L739" s="370" t="str">
        <f>IF(ISBLANK(Tableau3[[#This Row],[Date début ]]),"",UPPER(TEXT(Tableau3[[#This Row],[Date début ]],"mmm")))</f>
        <v/>
      </c>
      <c r="M739" s="370" t="str">
        <f>IF(ISBLANK(Tableau3[[#This Row],[Date début ]]),"",UPPER(TEXT(Tableau3[[#This Row],[Date début ]],"AAAA")))</f>
        <v/>
      </c>
      <c r="N739" s="370">
        <v>0</v>
      </c>
      <c r="O739" s="369" t="str">
        <f>IF(ISBLANK(Tableau3[[#This Row],[Date de fin]]),"",UPPER(TEXT(Tableau3[[#This Row],[Date de fin]],"mmm")))</f>
        <v>JANV</v>
      </c>
      <c r="P739" s="370" t="str">
        <f>IF(ISBLANK(Tableau3[[#This Row],[Date de fin]]),"",UPPER(TEXT(Tableau3[[#This Row],[Date de fin]],"AAAA")))</f>
        <v>1900</v>
      </c>
      <c r="Q739" s="371">
        <v>0</v>
      </c>
      <c r="S739" s="49">
        <f>[2]!tblÉvénements[[#This Row],[Secteur]]</f>
        <v>0</v>
      </c>
      <c r="T739" s="49">
        <f>[2]!tblÉvénements[[#This Row],[Commentaires]]</f>
        <v>0</v>
      </c>
    </row>
    <row r="740" spans="2:20" ht="14.5" x14ac:dyDescent="0.3">
      <c r="B740" s="42">
        <f>'2. Termes '!H882</f>
        <v>0</v>
      </c>
      <c r="C740" s="382">
        <v>0</v>
      </c>
      <c r="D740" s="368">
        <v>0</v>
      </c>
      <c r="E740" s="368">
        <v>0</v>
      </c>
      <c r="F740" s="368">
        <v>0</v>
      </c>
      <c r="G740" s="368">
        <v>0</v>
      </c>
      <c r="H740" s="381" t="str">
        <f>IF('2. Termes '!H882="","",VLOOKUP('2. Termes '!H882,'2. Termes '!$H$8:$H$1141,3))</f>
        <v/>
      </c>
      <c r="I740" s="368">
        <v>0</v>
      </c>
      <c r="J740" s="368">
        <v>0</v>
      </c>
      <c r="K740" s="370" t="s">
        <v>150</v>
      </c>
      <c r="L740" s="370" t="str">
        <f>IF(ISBLANK(Tableau3[[#This Row],[Date début ]]),"",UPPER(TEXT(Tableau3[[#This Row],[Date début ]],"mmm")))</f>
        <v/>
      </c>
      <c r="M740" s="370" t="str">
        <f>IF(ISBLANK(Tableau3[[#This Row],[Date début ]]),"",UPPER(TEXT(Tableau3[[#This Row],[Date début ]],"AAAA")))</f>
        <v/>
      </c>
      <c r="N740" s="370">
        <v>0</v>
      </c>
      <c r="O740" s="369" t="str">
        <f>IF(ISBLANK(Tableau3[[#This Row],[Date de fin]]),"",UPPER(TEXT(Tableau3[[#This Row],[Date de fin]],"mmm")))</f>
        <v>JANV</v>
      </c>
      <c r="P740" s="370" t="str">
        <f>IF(ISBLANK(Tableau3[[#This Row],[Date de fin]]),"",UPPER(TEXT(Tableau3[[#This Row],[Date de fin]],"AAAA")))</f>
        <v>1900</v>
      </c>
      <c r="Q740" s="371">
        <v>0</v>
      </c>
      <c r="S740" s="49">
        <f>[2]!tblÉvénements[[#This Row],[Secteur]]</f>
        <v>0</v>
      </c>
      <c r="T740" s="49">
        <f>[2]!tblÉvénements[[#This Row],[Commentaires]]</f>
        <v>0</v>
      </c>
    </row>
    <row r="741" spans="2:20" ht="14.5" x14ac:dyDescent="0.3">
      <c r="B741" s="42">
        <f>'2. Termes '!H883</f>
        <v>0</v>
      </c>
      <c r="C741" s="382">
        <v>0</v>
      </c>
      <c r="D741" s="368">
        <v>0</v>
      </c>
      <c r="E741" s="368">
        <v>0</v>
      </c>
      <c r="F741" s="368">
        <v>0</v>
      </c>
      <c r="G741" s="368">
        <v>0</v>
      </c>
      <c r="H741" s="381" t="str">
        <f>IF('2. Termes '!H883="","",VLOOKUP('2. Termes '!H883,'2. Termes '!$H$8:$H$1141,3))</f>
        <v/>
      </c>
      <c r="I741" s="368">
        <v>0</v>
      </c>
      <c r="J741" s="368">
        <v>0</v>
      </c>
      <c r="K741" s="370" t="s">
        <v>150</v>
      </c>
      <c r="L741" s="370" t="str">
        <f>IF(ISBLANK(Tableau3[[#This Row],[Date début ]]),"",UPPER(TEXT(Tableau3[[#This Row],[Date début ]],"mmm")))</f>
        <v/>
      </c>
      <c r="M741" s="370" t="str">
        <f>IF(ISBLANK(Tableau3[[#This Row],[Date début ]]),"",UPPER(TEXT(Tableau3[[#This Row],[Date début ]],"AAAA")))</f>
        <v/>
      </c>
      <c r="N741" s="370">
        <v>0</v>
      </c>
      <c r="O741" s="369" t="str">
        <f>IF(ISBLANK(Tableau3[[#This Row],[Date de fin]]),"",UPPER(TEXT(Tableau3[[#This Row],[Date de fin]],"mmm")))</f>
        <v>JANV</v>
      </c>
      <c r="P741" s="370" t="str">
        <f>IF(ISBLANK(Tableau3[[#This Row],[Date de fin]]),"",UPPER(TEXT(Tableau3[[#This Row],[Date de fin]],"AAAA")))</f>
        <v>1900</v>
      </c>
      <c r="Q741" s="371">
        <v>0</v>
      </c>
      <c r="S741" s="49">
        <f>[2]!tblÉvénements[[#This Row],[Secteur]]</f>
        <v>0</v>
      </c>
      <c r="T741" s="49">
        <f>[2]!tblÉvénements[[#This Row],[Commentaires]]</f>
        <v>0</v>
      </c>
    </row>
    <row r="742" spans="2:20" ht="14.5" x14ac:dyDescent="0.3">
      <c r="B742" s="42">
        <f>'2. Termes '!H884</f>
        <v>0</v>
      </c>
      <c r="C742" s="382">
        <v>0</v>
      </c>
      <c r="D742" s="368">
        <v>0</v>
      </c>
      <c r="E742" s="368">
        <v>0</v>
      </c>
      <c r="F742" s="368">
        <v>0</v>
      </c>
      <c r="G742" s="368">
        <v>0</v>
      </c>
      <c r="H742" s="381" t="str">
        <f>IF('2. Termes '!H884="","",VLOOKUP('2. Termes '!H884,'2. Termes '!$H$8:$H$1141,3))</f>
        <v/>
      </c>
      <c r="I742" s="368">
        <v>0</v>
      </c>
      <c r="J742" s="368">
        <v>0</v>
      </c>
      <c r="K742" s="370" t="s">
        <v>150</v>
      </c>
      <c r="L742" s="370" t="str">
        <f>IF(ISBLANK(Tableau3[[#This Row],[Date début ]]),"",UPPER(TEXT(Tableau3[[#This Row],[Date début ]],"mmm")))</f>
        <v/>
      </c>
      <c r="M742" s="370" t="str">
        <f>IF(ISBLANK(Tableau3[[#This Row],[Date début ]]),"",UPPER(TEXT(Tableau3[[#This Row],[Date début ]],"AAAA")))</f>
        <v/>
      </c>
      <c r="N742" s="370">
        <v>0</v>
      </c>
      <c r="O742" s="369" t="str">
        <f>IF(ISBLANK(Tableau3[[#This Row],[Date de fin]]),"",UPPER(TEXT(Tableau3[[#This Row],[Date de fin]],"mmm")))</f>
        <v>JANV</v>
      </c>
      <c r="P742" s="370" t="str">
        <f>IF(ISBLANK(Tableau3[[#This Row],[Date de fin]]),"",UPPER(TEXT(Tableau3[[#This Row],[Date de fin]],"AAAA")))</f>
        <v>1900</v>
      </c>
      <c r="Q742" s="371">
        <v>0</v>
      </c>
      <c r="S742" s="49">
        <f>[2]!tblÉvénements[[#This Row],[Secteur]]</f>
        <v>0</v>
      </c>
      <c r="T742" s="49">
        <f>[2]!tblÉvénements[[#This Row],[Commentaires]]</f>
        <v>0</v>
      </c>
    </row>
    <row r="743" spans="2:20" ht="14.5" x14ac:dyDescent="0.3">
      <c r="B743" s="42">
        <f>'2. Termes '!H885</f>
        <v>0</v>
      </c>
      <c r="C743" s="382">
        <v>0</v>
      </c>
      <c r="D743" s="368">
        <v>0</v>
      </c>
      <c r="E743" s="368">
        <v>0</v>
      </c>
      <c r="F743" s="368">
        <v>0</v>
      </c>
      <c r="G743" s="368">
        <v>0</v>
      </c>
      <c r="H743" s="381" t="str">
        <f>IF('2. Termes '!H885="","",VLOOKUP('2. Termes '!H885,'2. Termes '!$H$8:$H$1141,3))</f>
        <v/>
      </c>
      <c r="I743" s="368">
        <v>0</v>
      </c>
      <c r="J743" s="368">
        <v>0</v>
      </c>
      <c r="K743" s="370" t="s">
        <v>150</v>
      </c>
      <c r="L743" s="370" t="str">
        <f>IF(ISBLANK(Tableau3[[#This Row],[Date début ]]),"",UPPER(TEXT(Tableau3[[#This Row],[Date début ]],"mmm")))</f>
        <v/>
      </c>
      <c r="M743" s="370" t="str">
        <f>IF(ISBLANK(Tableau3[[#This Row],[Date début ]]),"",UPPER(TEXT(Tableau3[[#This Row],[Date début ]],"AAAA")))</f>
        <v/>
      </c>
      <c r="N743" s="370">
        <v>0</v>
      </c>
      <c r="O743" s="369" t="str">
        <f>IF(ISBLANK(Tableau3[[#This Row],[Date de fin]]),"",UPPER(TEXT(Tableau3[[#This Row],[Date de fin]],"mmm")))</f>
        <v>JANV</v>
      </c>
      <c r="P743" s="370" t="str">
        <f>IF(ISBLANK(Tableau3[[#This Row],[Date de fin]]),"",UPPER(TEXT(Tableau3[[#This Row],[Date de fin]],"AAAA")))</f>
        <v>1900</v>
      </c>
      <c r="Q743" s="371">
        <v>0</v>
      </c>
      <c r="S743" s="49">
        <f>[2]!tblÉvénements[[#This Row],[Secteur]]</f>
        <v>0</v>
      </c>
      <c r="T743" s="49">
        <f>[2]!tblÉvénements[[#This Row],[Commentaires]]</f>
        <v>0</v>
      </c>
    </row>
    <row r="744" spans="2:20" ht="14.5" x14ac:dyDescent="0.3">
      <c r="B744" s="42">
        <f>'2. Termes '!H886</f>
        <v>0</v>
      </c>
      <c r="C744" s="382">
        <v>0</v>
      </c>
      <c r="D744" s="368">
        <v>0</v>
      </c>
      <c r="E744" s="368">
        <v>0</v>
      </c>
      <c r="F744" s="368">
        <v>0</v>
      </c>
      <c r="G744" s="368">
        <v>0</v>
      </c>
      <c r="H744" s="381" t="str">
        <f>IF('2. Termes '!H886="","",VLOOKUP('2. Termes '!H886,'2. Termes '!$H$8:$H$1141,3))</f>
        <v/>
      </c>
      <c r="I744" s="368">
        <v>0</v>
      </c>
      <c r="J744" s="368">
        <v>0</v>
      </c>
      <c r="K744" s="370" t="s">
        <v>150</v>
      </c>
      <c r="L744" s="370" t="str">
        <f>IF(ISBLANK(Tableau3[[#This Row],[Date début ]]),"",UPPER(TEXT(Tableau3[[#This Row],[Date début ]],"mmm")))</f>
        <v/>
      </c>
      <c r="M744" s="370" t="str">
        <f>IF(ISBLANK(Tableau3[[#This Row],[Date début ]]),"",UPPER(TEXT(Tableau3[[#This Row],[Date début ]],"AAAA")))</f>
        <v/>
      </c>
      <c r="N744" s="370">
        <v>0</v>
      </c>
      <c r="O744" s="369" t="str">
        <f>IF(ISBLANK(Tableau3[[#This Row],[Date de fin]]),"",UPPER(TEXT(Tableau3[[#This Row],[Date de fin]],"mmm")))</f>
        <v>JANV</v>
      </c>
      <c r="P744" s="370" t="str">
        <f>IF(ISBLANK(Tableau3[[#This Row],[Date de fin]]),"",UPPER(TEXT(Tableau3[[#This Row],[Date de fin]],"AAAA")))</f>
        <v>1900</v>
      </c>
      <c r="Q744" s="371">
        <v>0</v>
      </c>
      <c r="S744" s="49">
        <f>[2]!tblÉvénements[[#This Row],[Secteur]]</f>
        <v>0</v>
      </c>
      <c r="T744" s="49">
        <f>[2]!tblÉvénements[[#This Row],[Commentaires]]</f>
        <v>0</v>
      </c>
    </row>
    <row r="745" spans="2:20" ht="14.5" x14ac:dyDescent="0.3">
      <c r="B745" s="42">
        <f>'2. Termes '!H887</f>
        <v>0</v>
      </c>
      <c r="C745" s="382">
        <v>0</v>
      </c>
      <c r="D745" s="368">
        <v>0</v>
      </c>
      <c r="E745" s="368">
        <v>0</v>
      </c>
      <c r="F745" s="368">
        <v>0</v>
      </c>
      <c r="G745" s="368">
        <v>0</v>
      </c>
      <c r="H745" s="381" t="str">
        <f>IF('2. Termes '!H887="","",VLOOKUP('2. Termes '!H887,'2. Termes '!$H$8:$H$1141,3))</f>
        <v/>
      </c>
      <c r="I745" s="368">
        <v>0</v>
      </c>
      <c r="J745" s="368">
        <v>0</v>
      </c>
      <c r="K745" s="370" t="s">
        <v>150</v>
      </c>
      <c r="L745" s="370" t="str">
        <f>IF(ISBLANK(Tableau3[[#This Row],[Date début ]]),"",UPPER(TEXT(Tableau3[[#This Row],[Date début ]],"mmm")))</f>
        <v/>
      </c>
      <c r="M745" s="370" t="str">
        <f>IF(ISBLANK(Tableau3[[#This Row],[Date début ]]),"",UPPER(TEXT(Tableau3[[#This Row],[Date début ]],"AAAA")))</f>
        <v/>
      </c>
      <c r="N745" s="370">
        <v>0</v>
      </c>
      <c r="O745" s="369" t="str">
        <f>IF(ISBLANK(Tableau3[[#This Row],[Date de fin]]),"",UPPER(TEXT(Tableau3[[#This Row],[Date de fin]],"mmm")))</f>
        <v>JANV</v>
      </c>
      <c r="P745" s="370" t="str">
        <f>IF(ISBLANK(Tableau3[[#This Row],[Date de fin]]),"",UPPER(TEXT(Tableau3[[#This Row],[Date de fin]],"AAAA")))</f>
        <v>1900</v>
      </c>
      <c r="Q745" s="371">
        <v>0</v>
      </c>
      <c r="S745" s="49">
        <f>[2]!tblÉvénements[[#This Row],[Secteur]]</f>
        <v>0</v>
      </c>
      <c r="T745" s="49">
        <f>[2]!tblÉvénements[[#This Row],[Commentaires]]</f>
        <v>0</v>
      </c>
    </row>
    <row r="746" spans="2:20" ht="14.5" x14ac:dyDescent="0.3">
      <c r="B746" s="42">
        <f>'2. Termes '!H888</f>
        <v>0</v>
      </c>
      <c r="C746" s="382">
        <v>0</v>
      </c>
      <c r="D746" s="368">
        <v>0</v>
      </c>
      <c r="E746" s="368">
        <v>0</v>
      </c>
      <c r="F746" s="368">
        <v>0</v>
      </c>
      <c r="G746" s="368">
        <v>0</v>
      </c>
      <c r="H746" s="381" t="str">
        <f>IF('2. Termes '!H888="","",VLOOKUP('2. Termes '!H888,'2. Termes '!$H$8:$H$1141,3))</f>
        <v/>
      </c>
      <c r="I746" s="368">
        <v>0</v>
      </c>
      <c r="J746" s="368">
        <v>0</v>
      </c>
      <c r="K746" s="370" t="s">
        <v>150</v>
      </c>
      <c r="L746" s="370" t="str">
        <f>IF(ISBLANK(Tableau3[[#This Row],[Date début ]]),"",UPPER(TEXT(Tableau3[[#This Row],[Date début ]],"mmm")))</f>
        <v/>
      </c>
      <c r="M746" s="370" t="str">
        <f>IF(ISBLANK(Tableau3[[#This Row],[Date début ]]),"",UPPER(TEXT(Tableau3[[#This Row],[Date début ]],"AAAA")))</f>
        <v/>
      </c>
      <c r="N746" s="370">
        <v>0</v>
      </c>
      <c r="O746" s="369" t="str">
        <f>IF(ISBLANK(Tableau3[[#This Row],[Date de fin]]),"",UPPER(TEXT(Tableau3[[#This Row],[Date de fin]],"mmm")))</f>
        <v>JANV</v>
      </c>
      <c r="P746" s="370" t="str">
        <f>IF(ISBLANK(Tableau3[[#This Row],[Date de fin]]),"",UPPER(TEXT(Tableau3[[#This Row],[Date de fin]],"AAAA")))</f>
        <v>1900</v>
      </c>
      <c r="Q746" s="371">
        <v>0</v>
      </c>
      <c r="S746" s="49">
        <f>[2]!tblÉvénements[[#This Row],[Secteur]]</f>
        <v>0</v>
      </c>
      <c r="T746" s="49">
        <f>[2]!tblÉvénements[[#This Row],[Commentaires]]</f>
        <v>0</v>
      </c>
    </row>
    <row r="747" spans="2:20" ht="14.5" x14ac:dyDescent="0.3">
      <c r="B747" s="42">
        <f>'2. Termes '!H889</f>
        <v>0</v>
      </c>
      <c r="C747" s="382">
        <v>0</v>
      </c>
      <c r="D747" s="368">
        <v>0</v>
      </c>
      <c r="E747" s="368">
        <v>0</v>
      </c>
      <c r="F747" s="368">
        <v>0</v>
      </c>
      <c r="G747" s="368">
        <v>0</v>
      </c>
      <c r="H747" s="381" t="str">
        <f>IF('2. Termes '!H889="","",VLOOKUP('2. Termes '!H889,'2. Termes '!$H$8:$H$1141,3))</f>
        <v/>
      </c>
      <c r="I747" s="368">
        <v>0</v>
      </c>
      <c r="J747" s="368">
        <v>0</v>
      </c>
      <c r="K747" s="370" t="s">
        <v>150</v>
      </c>
      <c r="L747" s="370" t="str">
        <f>IF(ISBLANK(Tableau3[[#This Row],[Date début ]]),"",UPPER(TEXT(Tableau3[[#This Row],[Date début ]],"mmm")))</f>
        <v/>
      </c>
      <c r="M747" s="370" t="str">
        <f>IF(ISBLANK(Tableau3[[#This Row],[Date début ]]),"",UPPER(TEXT(Tableau3[[#This Row],[Date début ]],"AAAA")))</f>
        <v/>
      </c>
      <c r="N747" s="370">
        <v>0</v>
      </c>
      <c r="O747" s="369" t="str">
        <f>IF(ISBLANK(Tableau3[[#This Row],[Date de fin]]),"",UPPER(TEXT(Tableau3[[#This Row],[Date de fin]],"mmm")))</f>
        <v>JANV</v>
      </c>
      <c r="P747" s="370" t="str">
        <f>IF(ISBLANK(Tableau3[[#This Row],[Date de fin]]),"",UPPER(TEXT(Tableau3[[#This Row],[Date de fin]],"AAAA")))</f>
        <v>1900</v>
      </c>
      <c r="Q747" s="371">
        <v>0</v>
      </c>
      <c r="S747" s="49">
        <f>[2]!tblÉvénements[[#This Row],[Secteur]]</f>
        <v>0</v>
      </c>
      <c r="T747" s="49">
        <f>[2]!tblÉvénements[[#This Row],[Commentaires]]</f>
        <v>0</v>
      </c>
    </row>
    <row r="748" spans="2:20" ht="14.5" x14ac:dyDescent="0.3">
      <c r="B748" s="42">
        <f>'2. Termes '!H890</f>
        <v>0</v>
      </c>
      <c r="C748" s="382">
        <v>0</v>
      </c>
      <c r="D748" s="368">
        <v>0</v>
      </c>
      <c r="E748" s="368">
        <v>0</v>
      </c>
      <c r="F748" s="368">
        <v>0</v>
      </c>
      <c r="G748" s="368">
        <v>0</v>
      </c>
      <c r="H748" s="381" t="str">
        <f>IF('2. Termes '!H890="","",VLOOKUP('2. Termes '!H890,'2. Termes '!$H$8:$H$1141,3))</f>
        <v/>
      </c>
      <c r="I748" s="368">
        <v>0</v>
      </c>
      <c r="J748" s="368">
        <v>0</v>
      </c>
      <c r="K748" s="370" t="s">
        <v>150</v>
      </c>
      <c r="L748" s="370" t="str">
        <f>IF(ISBLANK(Tableau3[[#This Row],[Date début ]]),"",UPPER(TEXT(Tableau3[[#This Row],[Date début ]],"mmm")))</f>
        <v/>
      </c>
      <c r="M748" s="370" t="str">
        <f>IF(ISBLANK(Tableau3[[#This Row],[Date début ]]),"",UPPER(TEXT(Tableau3[[#This Row],[Date début ]],"AAAA")))</f>
        <v/>
      </c>
      <c r="N748" s="370">
        <v>0</v>
      </c>
      <c r="O748" s="369" t="str">
        <f>IF(ISBLANK(Tableau3[[#This Row],[Date de fin]]),"",UPPER(TEXT(Tableau3[[#This Row],[Date de fin]],"mmm")))</f>
        <v>JANV</v>
      </c>
      <c r="P748" s="370" t="str">
        <f>IF(ISBLANK(Tableau3[[#This Row],[Date de fin]]),"",UPPER(TEXT(Tableau3[[#This Row],[Date de fin]],"AAAA")))</f>
        <v>1900</v>
      </c>
      <c r="Q748" s="371">
        <v>0</v>
      </c>
      <c r="S748" s="49">
        <f>[2]!tblÉvénements[[#This Row],[Secteur]]</f>
        <v>0</v>
      </c>
      <c r="T748" s="49">
        <f>[2]!tblÉvénements[[#This Row],[Commentaires]]</f>
        <v>0</v>
      </c>
    </row>
    <row r="749" spans="2:20" ht="14.5" x14ac:dyDescent="0.3">
      <c r="B749" s="42">
        <f>'2. Termes '!H891</f>
        <v>0</v>
      </c>
      <c r="C749" s="382">
        <v>0</v>
      </c>
      <c r="D749" s="368">
        <v>0</v>
      </c>
      <c r="E749" s="368">
        <v>0</v>
      </c>
      <c r="F749" s="368">
        <v>0</v>
      </c>
      <c r="G749" s="368">
        <v>0</v>
      </c>
      <c r="H749" s="381" t="str">
        <f>IF('2. Termes '!H891="","",VLOOKUP('2. Termes '!H891,'2. Termes '!$H$8:$H$1141,3))</f>
        <v/>
      </c>
      <c r="I749" s="368">
        <v>0</v>
      </c>
      <c r="J749" s="368">
        <v>0</v>
      </c>
      <c r="K749" s="370" t="s">
        <v>150</v>
      </c>
      <c r="L749" s="370" t="str">
        <f>IF(ISBLANK(Tableau3[[#This Row],[Date début ]]),"",UPPER(TEXT(Tableau3[[#This Row],[Date début ]],"mmm")))</f>
        <v/>
      </c>
      <c r="M749" s="370" t="str">
        <f>IF(ISBLANK(Tableau3[[#This Row],[Date début ]]),"",UPPER(TEXT(Tableau3[[#This Row],[Date début ]],"AAAA")))</f>
        <v/>
      </c>
      <c r="N749" s="370">
        <v>0</v>
      </c>
      <c r="O749" s="369" t="str">
        <f>IF(ISBLANK(Tableau3[[#This Row],[Date de fin]]),"",UPPER(TEXT(Tableau3[[#This Row],[Date de fin]],"mmm")))</f>
        <v>JANV</v>
      </c>
      <c r="P749" s="370" t="str">
        <f>IF(ISBLANK(Tableau3[[#This Row],[Date de fin]]),"",UPPER(TEXT(Tableau3[[#This Row],[Date de fin]],"AAAA")))</f>
        <v>1900</v>
      </c>
      <c r="Q749" s="371">
        <v>0</v>
      </c>
      <c r="S749" s="49">
        <f>[2]!tblÉvénements[[#This Row],[Secteur]]</f>
        <v>0</v>
      </c>
      <c r="T749" s="49">
        <f>[2]!tblÉvénements[[#This Row],[Commentaires]]</f>
        <v>0</v>
      </c>
    </row>
    <row r="750" spans="2:20" ht="14.5" x14ac:dyDescent="0.3">
      <c r="B750" s="42">
        <f>'2. Termes '!H892</f>
        <v>0</v>
      </c>
      <c r="C750" s="382">
        <v>0</v>
      </c>
      <c r="D750" s="368">
        <v>0</v>
      </c>
      <c r="E750" s="368">
        <v>0</v>
      </c>
      <c r="F750" s="368">
        <v>0</v>
      </c>
      <c r="G750" s="368">
        <v>0</v>
      </c>
      <c r="H750" s="381" t="str">
        <f>IF('2. Termes '!H892="","",VLOOKUP('2. Termes '!H892,'2. Termes '!$H$8:$H$1141,3))</f>
        <v/>
      </c>
      <c r="I750" s="368">
        <v>0</v>
      </c>
      <c r="J750" s="368">
        <v>0</v>
      </c>
      <c r="K750" s="370" t="s">
        <v>150</v>
      </c>
      <c r="L750" s="370" t="str">
        <f>IF(ISBLANK(Tableau3[[#This Row],[Date début ]]),"",UPPER(TEXT(Tableau3[[#This Row],[Date début ]],"mmm")))</f>
        <v/>
      </c>
      <c r="M750" s="370" t="str">
        <f>IF(ISBLANK(Tableau3[[#This Row],[Date début ]]),"",UPPER(TEXT(Tableau3[[#This Row],[Date début ]],"AAAA")))</f>
        <v/>
      </c>
      <c r="N750" s="370">
        <v>0</v>
      </c>
      <c r="O750" s="369" t="str">
        <f>IF(ISBLANK(Tableau3[[#This Row],[Date de fin]]),"",UPPER(TEXT(Tableau3[[#This Row],[Date de fin]],"mmm")))</f>
        <v>JANV</v>
      </c>
      <c r="P750" s="370" t="str">
        <f>IF(ISBLANK(Tableau3[[#This Row],[Date de fin]]),"",UPPER(TEXT(Tableau3[[#This Row],[Date de fin]],"AAAA")))</f>
        <v>1900</v>
      </c>
      <c r="Q750" s="371">
        <v>0</v>
      </c>
      <c r="S750" s="49">
        <f>[2]!tblÉvénements[[#This Row],[Secteur]]</f>
        <v>0</v>
      </c>
      <c r="T750" s="49">
        <f>[2]!tblÉvénements[[#This Row],[Commentaires]]</f>
        <v>0</v>
      </c>
    </row>
    <row r="751" spans="2:20" ht="14.5" x14ac:dyDescent="0.3">
      <c r="B751" s="42">
        <f>'2. Termes '!H893</f>
        <v>0</v>
      </c>
      <c r="C751" s="382">
        <v>0</v>
      </c>
      <c r="D751" s="368">
        <v>0</v>
      </c>
      <c r="E751" s="368">
        <v>0</v>
      </c>
      <c r="F751" s="368">
        <v>0</v>
      </c>
      <c r="G751" s="368">
        <v>0</v>
      </c>
      <c r="H751" s="381" t="str">
        <f>IF('2. Termes '!H893="","",VLOOKUP('2. Termes '!H893,'2. Termes '!$H$8:$H$1141,3))</f>
        <v/>
      </c>
      <c r="I751" s="368">
        <v>0</v>
      </c>
      <c r="J751" s="368">
        <v>0</v>
      </c>
      <c r="K751" s="370" t="s">
        <v>150</v>
      </c>
      <c r="L751" s="370" t="str">
        <f>IF(ISBLANK(Tableau3[[#This Row],[Date début ]]),"",UPPER(TEXT(Tableau3[[#This Row],[Date début ]],"mmm")))</f>
        <v/>
      </c>
      <c r="M751" s="370" t="str">
        <f>IF(ISBLANK(Tableau3[[#This Row],[Date début ]]),"",UPPER(TEXT(Tableau3[[#This Row],[Date début ]],"AAAA")))</f>
        <v/>
      </c>
      <c r="N751" s="370">
        <v>0</v>
      </c>
      <c r="O751" s="369" t="str">
        <f>IF(ISBLANK(Tableau3[[#This Row],[Date de fin]]),"",UPPER(TEXT(Tableau3[[#This Row],[Date de fin]],"mmm")))</f>
        <v>JANV</v>
      </c>
      <c r="P751" s="370" t="str">
        <f>IF(ISBLANK(Tableau3[[#This Row],[Date de fin]]),"",UPPER(TEXT(Tableau3[[#This Row],[Date de fin]],"AAAA")))</f>
        <v>1900</v>
      </c>
      <c r="Q751" s="371">
        <v>0</v>
      </c>
      <c r="S751" s="49">
        <f>[2]!tblÉvénements[[#This Row],[Secteur]]</f>
        <v>0</v>
      </c>
      <c r="T751" s="49">
        <f>[2]!tblÉvénements[[#This Row],[Commentaires]]</f>
        <v>0</v>
      </c>
    </row>
    <row r="752" spans="2:20" ht="14.5" x14ac:dyDescent="0.3">
      <c r="B752" s="42">
        <f>'2. Termes '!H894</f>
        <v>0</v>
      </c>
      <c r="C752" s="382">
        <v>0</v>
      </c>
      <c r="D752" s="368">
        <v>0</v>
      </c>
      <c r="E752" s="368">
        <v>0</v>
      </c>
      <c r="F752" s="368">
        <v>0</v>
      </c>
      <c r="G752" s="368">
        <v>0</v>
      </c>
      <c r="H752" s="381" t="str">
        <f>IF('2. Termes '!H894="","",VLOOKUP('2. Termes '!H894,'2. Termes '!$H$8:$H$1141,3))</f>
        <v/>
      </c>
      <c r="I752" s="368">
        <v>0</v>
      </c>
      <c r="J752" s="368">
        <v>0</v>
      </c>
      <c r="K752" s="370" t="s">
        <v>150</v>
      </c>
      <c r="L752" s="370" t="str">
        <f>IF(ISBLANK(Tableau3[[#This Row],[Date début ]]),"",UPPER(TEXT(Tableau3[[#This Row],[Date début ]],"mmm")))</f>
        <v/>
      </c>
      <c r="M752" s="370" t="str">
        <f>IF(ISBLANK(Tableau3[[#This Row],[Date début ]]),"",UPPER(TEXT(Tableau3[[#This Row],[Date début ]],"AAAA")))</f>
        <v/>
      </c>
      <c r="N752" s="370">
        <v>0</v>
      </c>
      <c r="O752" s="369" t="str">
        <f>IF(ISBLANK(Tableau3[[#This Row],[Date de fin]]),"",UPPER(TEXT(Tableau3[[#This Row],[Date de fin]],"mmm")))</f>
        <v>JANV</v>
      </c>
      <c r="P752" s="370" t="str">
        <f>IF(ISBLANK(Tableau3[[#This Row],[Date de fin]]),"",UPPER(TEXT(Tableau3[[#This Row],[Date de fin]],"AAAA")))</f>
        <v>1900</v>
      </c>
      <c r="Q752" s="371">
        <v>0</v>
      </c>
      <c r="S752" s="49">
        <f>[2]!tblÉvénements[[#This Row],[Secteur]]</f>
        <v>0</v>
      </c>
      <c r="T752" s="49">
        <f>[2]!tblÉvénements[[#This Row],[Commentaires]]</f>
        <v>0</v>
      </c>
    </row>
    <row r="753" spans="2:20" ht="14.5" x14ac:dyDescent="0.3">
      <c r="B753" s="42">
        <f>'2. Termes '!H895</f>
        <v>0</v>
      </c>
      <c r="C753" s="382">
        <v>0</v>
      </c>
      <c r="D753" s="368">
        <v>0</v>
      </c>
      <c r="E753" s="368">
        <v>0</v>
      </c>
      <c r="F753" s="368">
        <v>0</v>
      </c>
      <c r="G753" s="368">
        <v>0</v>
      </c>
      <c r="H753" s="381" t="str">
        <f>IF('2. Termes '!H895="","",VLOOKUP('2. Termes '!H895,'2. Termes '!$H$8:$H$1141,3))</f>
        <v/>
      </c>
      <c r="I753" s="368">
        <v>0</v>
      </c>
      <c r="J753" s="368">
        <v>0</v>
      </c>
      <c r="K753" s="370" t="s">
        <v>150</v>
      </c>
      <c r="L753" s="370" t="str">
        <f>IF(ISBLANK(Tableau3[[#This Row],[Date début ]]),"",UPPER(TEXT(Tableau3[[#This Row],[Date début ]],"mmm")))</f>
        <v/>
      </c>
      <c r="M753" s="370" t="str">
        <f>IF(ISBLANK(Tableau3[[#This Row],[Date début ]]),"",UPPER(TEXT(Tableau3[[#This Row],[Date début ]],"AAAA")))</f>
        <v/>
      </c>
      <c r="N753" s="370">
        <v>0</v>
      </c>
      <c r="O753" s="369" t="str">
        <f>IF(ISBLANK(Tableau3[[#This Row],[Date de fin]]),"",UPPER(TEXT(Tableau3[[#This Row],[Date de fin]],"mmm")))</f>
        <v>JANV</v>
      </c>
      <c r="P753" s="370" t="str">
        <f>IF(ISBLANK(Tableau3[[#This Row],[Date de fin]]),"",UPPER(TEXT(Tableau3[[#This Row],[Date de fin]],"AAAA")))</f>
        <v>1900</v>
      </c>
      <c r="Q753" s="371">
        <v>0</v>
      </c>
      <c r="S753" s="49">
        <f>[2]!tblÉvénements[[#This Row],[Secteur]]</f>
        <v>0</v>
      </c>
      <c r="T753" s="49">
        <f>[2]!tblÉvénements[[#This Row],[Commentaires]]</f>
        <v>0</v>
      </c>
    </row>
    <row r="754" spans="2:20" ht="14.5" x14ac:dyDescent="0.3">
      <c r="B754" s="42">
        <f>'2. Termes '!H896</f>
        <v>0</v>
      </c>
      <c r="C754" s="382">
        <v>0</v>
      </c>
      <c r="D754" s="368">
        <v>0</v>
      </c>
      <c r="E754" s="368">
        <v>0</v>
      </c>
      <c r="F754" s="368">
        <v>0</v>
      </c>
      <c r="G754" s="368">
        <v>0</v>
      </c>
      <c r="H754" s="381" t="str">
        <f>IF('2. Termes '!H896="","",VLOOKUP('2. Termes '!H896,'2. Termes '!$H$8:$H$1141,3))</f>
        <v/>
      </c>
      <c r="I754" s="368">
        <v>0</v>
      </c>
      <c r="J754" s="368">
        <v>0</v>
      </c>
      <c r="K754" s="370" t="s">
        <v>150</v>
      </c>
      <c r="L754" s="370" t="str">
        <f>IF(ISBLANK(Tableau3[[#This Row],[Date début ]]),"",UPPER(TEXT(Tableau3[[#This Row],[Date début ]],"mmm")))</f>
        <v/>
      </c>
      <c r="M754" s="370" t="str">
        <f>IF(ISBLANK(Tableau3[[#This Row],[Date début ]]),"",UPPER(TEXT(Tableau3[[#This Row],[Date début ]],"AAAA")))</f>
        <v/>
      </c>
      <c r="N754" s="370">
        <v>0</v>
      </c>
      <c r="O754" s="369" t="str">
        <f>IF(ISBLANK(Tableau3[[#This Row],[Date de fin]]),"",UPPER(TEXT(Tableau3[[#This Row],[Date de fin]],"mmm")))</f>
        <v>JANV</v>
      </c>
      <c r="P754" s="370" t="str">
        <f>IF(ISBLANK(Tableau3[[#This Row],[Date de fin]]),"",UPPER(TEXT(Tableau3[[#This Row],[Date de fin]],"AAAA")))</f>
        <v>1900</v>
      </c>
      <c r="Q754" s="371">
        <v>0</v>
      </c>
      <c r="S754" s="49">
        <f>[2]!tblÉvénements[[#This Row],[Secteur]]</f>
        <v>0</v>
      </c>
      <c r="T754" s="49">
        <f>[2]!tblÉvénements[[#This Row],[Commentaires]]</f>
        <v>0</v>
      </c>
    </row>
    <row r="755" spans="2:20" ht="14.5" x14ac:dyDescent="0.3">
      <c r="B755" s="42">
        <f>'2. Termes '!H897</f>
        <v>0</v>
      </c>
      <c r="C755" s="382">
        <v>0</v>
      </c>
      <c r="D755" s="368">
        <v>0</v>
      </c>
      <c r="E755" s="368">
        <v>0</v>
      </c>
      <c r="F755" s="368">
        <v>0</v>
      </c>
      <c r="G755" s="368">
        <v>0</v>
      </c>
      <c r="H755" s="381" t="str">
        <f>IF('2. Termes '!H897="","",VLOOKUP('2. Termes '!H897,'2. Termes '!$H$8:$H$1141,3))</f>
        <v/>
      </c>
      <c r="I755" s="368">
        <v>0</v>
      </c>
      <c r="J755" s="368">
        <v>0</v>
      </c>
      <c r="K755" s="370" t="s">
        <v>150</v>
      </c>
      <c r="L755" s="370" t="str">
        <f>IF(ISBLANK(Tableau3[[#This Row],[Date début ]]),"",UPPER(TEXT(Tableau3[[#This Row],[Date début ]],"mmm")))</f>
        <v/>
      </c>
      <c r="M755" s="370" t="str">
        <f>IF(ISBLANK(Tableau3[[#This Row],[Date début ]]),"",UPPER(TEXT(Tableau3[[#This Row],[Date début ]],"AAAA")))</f>
        <v/>
      </c>
      <c r="N755" s="370">
        <v>0</v>
      </c>
      <c r="O755" s="369" t="str">
        <f>IF(ISBLANK(Tableau3[[#This Row],[Date de fin]]),"",UPPER(TEXT(Tableau3[[#This Row],[Date de fin]],"mmm")))</f>
        <v>JANV</v>
      </c>
      <c r="P755" s="370" t="str">
        <f>IF(ISBLANK(Tableau3[[#This Row],[Date de fin]]),"",UPPER(TEXT(Tableau3[[#This Row],[Date de fin]],"AAAA")))</f>
        <v>1900</v>
      </c>
      <c r="Q755" s="371">
        <v>0</v>
      </c>
      <c r="S755" s="49">
        <f>[2]!tblÉvénements[[#This Row],[Secteur]]</f>
        <v>0</v>
      </c>
      <c r="T755" s="49">
        <f>[2]!tblÉvénements[[#This Row],[Commentaires]]</f>
        <v>0</v>
      </c>
    </row>
    <row r="756" spans="2:20" ht="14.5" x14ac:dyDescent="0.3">
      <c r="B756" s="42">
        <f>'2. Termes '!H898</f>
        <v>0</v>
      </c>
      <c r="C756" s="382">
        <v>0</v>
      </c>
      <c r="D756" s="368">
        <v>0</v>
      </c>
      <c r="E756" s="368">
        <v>0</v>
      </c>
      <c r="F756" s="368">
        <v>0</v>
      </c>
      <c r="G756" s="368">
        <v>0</v>
      </c>
      <c r="H756" s="381" t="str">
        <f>IF('2. Termes '!H898="","",VLOOKUP('2. Termes '!H898,'2. Termes '!$H$8:$H$1141,3))</f>
        <v/>
      </c>
      <c r="I756" s="368">
        <v>0</v>
      </c>
      <c r="J756" s="368">
        <v>0</v>
      </c>
      <c r="K756" s="370" t="s">
        <v>150</v>
      </c>
      <c r="L756" s="370" t="str">
        <f>IF(ISBLANK(Tableau3[[#This Row],[Date début ]]),"",UPPER(TEXT(Tableau3[[#This Row],[Date début ]],"mmm")))</f>
        <v/>
      </c>
      <c r="M756" s="370" t="str">
        <f>IF(ISBLANK(Tableau3[[#This Row],[Date début ]]),"",UPPER(TEXT(Tableau3[[#This Row],[Date début ]],"AAAA")))</f>
        <v/>
      </c>
      <c r="N756" s="370">
        <v>0</v>
      </c>
      <c r="O756" s="369" t="str">
        <f>IF(ISBLANK(Tableau3[[#This Row],[Date de fin]]),"",UPPER(TEXT(Tableau3[[#This Row],[Date de fin]],"mmm")))</f>
        <v>JANV</v>
      </c>
      <c r="P756" s="370" t="str">
        <f>IF(ISBLANK(Tableau3[[#This Row],[Date de fin]]),"",UPPER(TEXT(Tableau3[[#This Row],[Date de fin]],"AAAA")))</f>
        <v>1900</v>
      </c>
      <c r="Q756" s="371">
        <v>0</v>
      </c>
      <c r="S756" s="49">
        <f>[2]!tblÉvénements[[#This Row],[Secteur]]</f>
        <v>0</v>
      </c>
      <c r="T756" s="49">
        <f>[2]!tblÉvénements[[#This Row],[Commentaires]]</f>
        <v>0</v>
      </c>
    </row>
    <row r="757" spans="2:20" ht="14.5" x14ac:dyDescent="0.3">
      <c r="B757" s="42">
        <f>'2. Termes '!H899</f>
        <v>0</v>
      </c>
      <c r="C757" s="382">
        <v>0</v>
      </c>
      <c r="D757" s="368">
        <v>0</v>
      </c>
      <c r="E757" s="368">
        <v>0</v>
      </c>
      <c r="F757" s="368">
        <v>0</v>
      </c>
      <c r="G757" s="368">
        <v>0</v>
      </c>
      <c r="H757" s="381" t="str">
        <f>IF('2. Termes '!H899="","",VLOOKUP('2. Termes '!H899,'2. Termes '!$H$8:$H$1141,3))</f>
        <v/>
      </c>
      <c r="I757" s="368">
        <v>0</v>
      </c>
      <c r="J757" s="368">
        <v>0</v>
      </c>
      <c r="K757" s="370" t="s">
        <v>150</v>
      </c>
      <c r="L757" s="370" t="str">
        <f>IF(ISBLANK(Tableau3[[#This Row],[Date début ]]),"",UPPER(TEXT(Tableau3[[#This Row],[Date début ]],"mmm")))</f>
        <v/>
      </c>
      <c r="M757" s="370" t="str">
        <f>IF(ISBLANK(Tableau3[[#This Row],[Date début ]]),"",UPPER(TEXT(Tableau3[[#This Row],[Date début ]],"AAAA")))</f>
        <v/>
      </c>
      <c r="N757" s="370">
        <v>0</v>
      </c>
      <c r="O757" s="369" t="str">
        <f>IF(ISBLANK(Tableau3[[#This Row],[Date de fin]]),"",UPPER(TEXT(Tableau3[[#This Row],[Date de fin]],"mmm")))</f>
        <v>JANV</v>
      </c>
      <c r="P757" s="370" t="str">
        <f>IF(ISBLANK(Tableau3[[#This Row],[Date de fin]]),"",UPPER(TEXT(Tableau3[[#This Row],[Date de fin]],"AAAA")))</f>
        <v>1900</v>
      </c>
      <c r="Q757" s="371">
        <v>0</v>
      </c>
      <c r="S757" s="49">
        <f>[2]!tblÉvénements[[#This Row],[Secteur]]</f>
        <v>0</v>
      </c>
      <c r="T757" s="49">
        <f>[2]!tblÉvénements[[#This Row],[Commentaires]]</f>
        <v>0</v>
      </c>
    </row>
    <row r="758" spans="2:20" ht="14.5" x14ac:dyDescent="0.3">
      <c r="B758" s="42">
        <f>'2. Termes '!H900</f>
        <v>0</v>
      </c>
      <c r="C758" s="382">
        <v>0</v>
      </c>
      <c r="D758" s="368">
        <v>0</v>
      </c>
      <c r="E758" s="368">
        <v>0</v>
      </c>
      <c r="F758" s="368">
        <v>0</v>
      </c>
      <c r="G758" s="368">
        <v>0</v>
      </c>
      <c r="H758" s="381" t="str">
        <f>IF('2. Termes '!H900="","",VLOOKUP('2. Termes '!H900,'2. Termes '!$H$8:$H$1141,3))</f>
        <v/>
      </c>
      <c r="I758" s="368">
        <v>0</v>
      </c>
      <c r="J758" s="368">
        <v>0</v>
      </c>
      <c r="K758" s="370" t="s">
        <v>150</v>
      </c>
      <c r="L758" s="370" t="str">
        <f>IF(ISBLANK(Tableau3[[#This Row],[Date début ]]),"",UPPER(TEXT(Tableau3[[#This Row],[Date début ]],"mmm")))</f>
        <v/>
      </c>
      <c r="M758" s="370" t="str">
        <f>IF(ISBLANK(Tableau3[[#This Row],[Date début ]]),"",UPPER(TEXT(Tableau3[[#This Row],[Date début ]],"AAAA")))</f>
        <v/>
      </c>
      <c r="N758" s="370">
        <v>0</v>
      </c>
      <c r="O758" s="369" t="str">
        <f>IF(ISBLANK(Tableau3[[#This Row],[Date de fin]]),"",UPPER(TEXT(Tableau3[[#This Row],[Date de fin]],"mmm")))</f>
        <v>JANV</v>
      </c>
      <c r="P758" s="370" t="str">
        <f>IF(ISBLANK(Tableau3[[#This Row],[Date de fin]]),"",UPPER(TEXT(Tableau3[[#This Row],[Date de fin]],"AAAA")))</f>
        <v>1900</v>
      </c>
      <c r="Q758" s="371">
        <v>0</v>
      </c>
      <c r="S758" s="49">
        <f>[2]!tblÉvénements[[#This Row],[Secteur]]</f>
        <v>0</v>
      </c>
      <c r="T758" s="49">
        <f>[2]!tblÉvénements[[#This Row],[Commentaires]]</f>
        <v>0</v>
      </c>
    </row>
    <row r="759" spans="2:20" ht="14.5" x14ac:dyDescent="0.3">
      <c r="B759" s="42">
        <f>'2. Termes '!H901</f>
        <v>0</v>
      </c>
      <c r="C759" s="382">
        <v>0</v>
      </c>
      <c r="D759" s="368">
        <v>0</v>
      </c>
      <c r="E759" s="368">
        <v>0</v>
      </c>
      <c r="F759" s="368">
        <v>0</v>
      </c>
      <c r="G759" s="368">
        <v>0</v>
      </c>
      <c r="H759" s="381" t="str">
        <f>IF('2. Termes '!H901="","",VLOOKUP('2. Termes '!H901,'2. Termes '!$H$8:$H$1141,3))</f>
        <v/>
      </c>
      <c r="I759" s="368">
        <v>0</v>
      </c>
      <c r="J759" s="368">
        <v>0</v>
      </c>
      <c r="K759" s="370" t="s">
        <v>150</v>
      </c>
      <c r="L759" s="370" t="str">
        <f>IF(ISBLANK(Tableau3[[#This Row],[Date début ]]),"",UPPER(TEXT(Tableau3[[#This Row],[Date début ]],"mmm")))</f>
        <v/>
      </c>
      <c r="M759" s="370" t="str">
        <f>IF(ISBLANK(Tableau3[[#This Row],[Date début ]]),"",UPPER(TEXT(Tableau3[[#This Row],[Date début ]],"AAAA")))</f>
        <v/>
      </c>
      <c r="N759" s="370">
        <v>0</v>
      </c>
      <c r="O759" s="369" t="str">
        <f>IF(ISBLANK(Tableau3[[#This Row],[Date de fin]]),"",UPPER(TEXT(Tableau3[[#This Row],[Date de fin]],"mmm")))</f>
        <v>JANV</v>
      </c>
      <c r="P759" s="370" t="str">
        <f>IF(ISBLANK(Tableau3[[#This Row],[Date de fin]]),"",UPPER(TEXT(Tableau3[[#This Row],[Date de fin]],"AAAA")))</f>
        <v>1900</v>
      </c>
      <c r="Q759" s="371">
        <v>0</v>
      </c>
      <c r="S759" s="49">
        <f>[2]!tblÉvénements[[#This Row],[Secteur]]</f>
        <v>0</v>
      </c>
      <c r="T759" s="49">
        <f>[2]!tblÉvénements[[#This Row],[Commentaires]]</f>
        <v>0</v>
      </c>
    </row>
    <row r="760" spans="2:20" ht="14.5" x14ac:dyDescent="0.3">
      <c r="B760" s="42">
        <f>'2. Termes '!H902</f>
        <v>0</v>
      </c>
      <c r="C760" s="382">
        <v>0</v>
      </c>
      <c r="D760" s="368">
        <v>0</v>
      </c>
      <c r="E760" s="368">
        <v>0</v>
      </c>
      <c r="F760" s="368">
        <v>0</v>
      </c>
      <c r="G760" s="368">
        <v>0</v>
      </c>
      <c r="H760" s="381" t="str">
        <f>IF('2. Termes '!H902="","",VLOOKUP('2. Termes '!H902,'2. Termes '!$H$8:$H$1141,3))</f>
        <v/>
      </c>
      <c r="I760" s="368">
        <v>0</v>
      </c>
      <c r="J760" s="368">
        <v>0</v>
      </c>
      <c r="K760" s="370" t="s">
        <v>150</v>
      </c>
      <c r="L760" s="370" t="str">
        <f>IF(ISBLANK(Tableau3[[#This Row],[Date début ]]),"",UPPER(TEXT(Tableau3[[#This Row],[Date début ]],"mmm")))</f>
        <v/>
      </c>
      <c r="M760" s="370" t="str">
        <f>IF(ISBLANK(Tableau3[[#This Row],[Date début ]]),"",UPPER(TEXT(Tableau3[[#This Row],[Date début ]],"AAAA")))</f>
        <v/>
      </c>
      <c r="N760" s="370">
        <v>0</v>
      </c>
      <c r="O760" s="369" t="str">
        <f>IF(ISBLANK(Tableau3[[#This Row],[Date de fin]]),"",UPPER(TEXT(Tableau3[[#This Row],[Date de fin]],"mmm")))</f>
        <v>JANV</v>
      </c>
      <c r="P760" s="370" t="str">
        <f>IF(ISBLANK(Tableau3[[#This Row],[Date de fin]]),"",UPPER(TEXT(Tableau3[[#This Row],[Date de fin]],"AAAA")))</f>
        <v>1900</v>
      </c>
      <c r="Q760" s="371">
        <v>0</v>
      </c>
      <c r="S760" s="49">
        <f>[2]!tblÉvénements[[#This Row],[Secteur]]</f>
        <v>0</v>
      </c>
      <c r="T760" s="49">
        <f>[2]!tblÉvénements[[#This Row],[Commentaires]]</f>
        <v>0</v>
      </c>
    </row>
    <row r="761" spans="2:20" ht="14.5" x14ac:dyDescent="0.3">
      <c r="B761" s="42">
        <f>'2. Termes '!H903</f>
        <v>0</v>
      </c>
      <c r="C761" s="382">
        <v>0</v>
      </c>
      <c r="D761" s="368">
        <v>0</v>
      </c>
      <c r="E761" s="368">
        <v>0</v>
      </c>
      <c r="F761" s="368">
        <v>0</v>
      </c>
      <c r="G761" s="368">
        <v>0</v>
      </c>
      <c r="H761" s="381" t="str">
        <f>IF('2. Termes '!H903="","",VLOOKUP('2. Termes '!H903,'2. Termes '!$H$8:$H$1141,3))</f>
        <v/>
      </c>
      <c r="I761" s="368">
        <v>0</v>
      </c>
      <c r="J761" s="368">
        <v>0</v>
      </c>
      <c r="K761" s="370" t="s">
        <v>150</v>
      </c>
      <c r="L761" s="370" t="str">
        <f>IF(ISBLANK(Tableau3[[#This Row],[Date début ]]),"",UPPER(TEXT(Tableau3[[#This Row],[Date début ]],"mmm")))</f>
        <v/>
      </c>
      <c r="M761" s="370" t="str">
        <f>IF(ISBLANK(Tableau3[[#This Row],[Date début ]]),"",UPPER(TEXT(Tableau3[[#This Row],[Date début ]],"AAAA")))</f>
        <v/>
      </c>
      <c r="N761" s="370">
        <v>0</v>
      </c>
      <c r="O761" s="369" t="str">
        <f>IF(ISBLANK(Tableau3[[#This Row],[Date de fin]]),"",UPPER(TEXT(Tableau3[[#This Row],[Date de fin]],"mmm")))</f>
        <v>JANV</v>
      </c>
      <c r="P761" s="370" t="str">
        <f>IF(ISBLANK(Tableau3[[#This Row],[Date de fin]]),"",UPPER(TEXT(Tableau3[[#This Row],[Date de fin]],"AAAA")))</f>
        <v>1900</v>
      </c>
      <c r="Q761" s="371">
        <v>0</v>
      </c>
      <c r="S761" s="49">
        <f>[2]!tblÉvénements[[#This Row],[Secteur]]</f>
        <v>0</v>
      </c>
      <c r="T761" s="49">
        <f>[2]!tblÉvénements[[#This Row],[Commentaires]]</f>
        <v>0</v>
      </c>
    </row>
    <row r="762" spans="2:20" ht="14.5" x14ac:dyDescent="0.3">
      <c r="B762" s="42">
        <f>'2. Termes '!H904</f>
        <v>0</v>
      </c>
      <c r="C762" s="382">
        <v>0</v>
      </c>
      <c r="D762" s="368">
        <v>0</v>
      </c>
      <c r="E762" s="368">
        <v>0</v>
      </c>
      <c r="F762" s="368">
        <v>0</v>
      </c>
      <c r="G762" s="368">
        <v>0</v>
      </c>
      <c r="H762" s="381" t="str">
        <f>IF('2. Termes '!H904="","",VLOOKUP('2. Termes '!H904,'2. Termes '!$H$8:$H$1141,3))</f>
        <v/>
      </c>
      <c r="I762" s="368">
        <v>0</v>
      </c>
      <c r="J762" s="368">
        <v>0</v>
      </c>
      <c r="K762" s="370" t="s">
        <v>150</v>
      </c>
      <c r="L762" s="370" t="str">
        <f>IF(ISBLANK(Tableau3[[#This Row],[Date début ]]),"",UPPER(TEXT(Tableau3[[#This Row],[Date début ]],"mmm")))</f>
        <v/>
      </c>
      <c r="M762" s="370" t="str">
        <f>IF(ISBLANK(Tableau3[[#This Row],[Date début ]]),"",UPPER(TEXT(Tableau3[[#This Row],[Date début ]],"AAAA")))</f>
        <v/>
      </c>
      <c r="N762" s="370">
        <v>0</v>
      </c>
      <c r="O762" s="369" t="str">
        <f>IF(ISBLANK(Tableau3[[#This Row],[Date de fin]]),"",UPPER(TEXT(Tableau3[[#This Row],[Date de fin]],"mmm")))</f>
        <v>JANV</v>
      </c>
      <c r="P762" s="370" t="str">
        <f>IF(ISBLANK(Tableau3[[#This Row],[Date de fin]]),"",UPPER(TEXT(Tableau3[[#This Row],[Date de fin]],"AAAA")))</f>
        <v>1900</v>
      </c>
      <c r="Q762" s="371">
        <v>0</v>
      </c>
      <c r="S762" s="49">
        <f>[2]!tblÉvénements[[#This Row],[Secteur]]</f>
        <v>0</v>
      </c>
      <c r="T762" s="49">
        <f>[2]!tblÉvénements[[#This Row],[Commentaires]]</f>
        <v>0</v>
      </c>
    </row>
    <row r="763" spans="2:20" ht="14.5" x14ac:dyDescent="0.3">
      <c r="B763" s="42">
        <f>'2. Termes '!H905</f>
        <v>0</v>
      </c>
      <c r="C763" s="382">
        <v>0</v>
      </c>
      <c r="D763" s="368">
        <v>0</v>
      </c>
      <c r="E763" s="368">
        <v>0</v>
      </c>
      <c r="F763" s="368">
        <v>0</v>
      </c>
      <c r="G763" s="368">
        <v>0</v>
      </c>
      <c r="H763" s="381" t="str">
        <f>IF('2. Termes '!H905="","",VLOOKUP('2. Termes '!H905,'2. Termes '!$H$8:$H$1141,3))</f>
        <v/>
      </c>
      <c r="I763" s="368">
        <v>0</v>
      </c>
      <c r="J763" s="368">
        <v>0</v>
      </c>
      <c r="K763" s="370" t="s">
        <v>150</v>
      </c>
      <c r="L763" s="370" t="str">
        <f>IF(ISBLANK(Tableau3[[#This Row],[Date début ]]),"",UPPER(TEXT(Tableau3[[#This Row],[Date début ]],"mmm")))</f>
        <v/>
      </c>
      <c r="M763" s="370" t="str">
        <f>IF(ISBLANK(Tableau3[[#This Row],[Date début ]]),"",UPPER(TEXT(Tableau3[[#This Row],[Date début ]],"AAAA")))</f>
        <v/>
      </c>
      <c r="N763" s="370">
        <v>0</v>
      </c>
      <c r="O763" s="369" t="str">
        <f>IF(ISBLANK(Tableau3[[#This Row],[Date de fin]]),"",UPPER(TEXT(Tableau3[[#This Row],[Date de fin]],"mmm")))</f>
        <v>JANV</v>
      </c>
      <c r="P763" s="370" t="str">
        <f>IF(ISBLANK(Tableau3[[#This Row],[Date de fin]]),"",UPPER(TEXT(Tableau3[[#This Row],[Date de fin]],"AAAA")))</f>
        <v>1900</v>
      </c>
      <c r="Q763" s="371">
        <v>0</v>
      </c>
      <c r="S763" s="49">
        <f>[2]!tblÉvénements[[#This Row],[Secteur]]</f>
        <v>0</v>
      </c>
      <c r="T763" s="49">
        <f>[2]!tblÉvénements[[#This Row],[Commentaires]]</f>
        <v>0</v>
      </c>
    </row>
    <row r="764" spans="2:20" ht="14.5" x14ac:dyDescent="0.3">
      <c r="B764" s="42">
        <f>'2. Termes '!H906</f>
        <v>0</v>
      </c>
      <c r="C764" s="382">
        <v>0</v>
      </c>
      <c r="D764" s="368">
        <v>0</v>
      </c>
      <c r="E764" s="368">
        <v>0</v>
      </c>
      <c r="F764" s="368">
        <v>0</v>
      </c>
      <c r="G764" s="368">
        <v>0</v>
      </c>
      <c r="H764" s="381" t="str">
        <f>IF('2. Termes '!H906="","",VLOOKUP('2. Termes '!H906,'2. Termes '!$H$8:$H$1141,3))</f>
        <v/>
      </c>
      <c r="I764" s="368">
        <v>0</v>
      </c>
      <c r="J764" s="368">
        <v>0</v>
      </c>
      <c r="K764" s="370" t="s">
        <v>150</v>
      </c>
      <c r="L764" s="370" t="str">
        <f>IF(ISBLANK(Tableau3[[#This Row],[Date début ]]),"",UPPER(TEXT(Tableau3[[#This Row],[Date début ]],"mmm")))</f>
        <v/>
      </c>
      <c r="M764" s="370" t="str">
        <f>IF(ISBLANK(Tableau3[[#This Row],[Date début ]]),"",UPPER(TEXT(Tableau3[[#This Row],[Date début ]],"AAAA")))</f>
        <v/>
      </c>
      <c r="N764" s="370">
        <v>0</v>
      </c>
      <c r="O764" s="369" t="str">
        <f>IF(ISBLANK(Tableau3[[#This Row],[Date de fin]]),"",UPPER(TEXT(Tableau3[[#This Row],[Date de fin]],"mmm")))</f>
        <v>JANV</v>
      </c>
      <c r="P764" s="370" t="str">
        <f>IF(ISBLANK(Tableau3[[#This Row],[Date de fin]]),"",UPPER(TEXT(Tableau3[[#This Row],[Date de fin]],"AAAA")))</f>
        <v>1900</v>
      </c>
      <c r="Q764" s="371">
        <v>0</v>
      </c>
      <c r="S764" s="49">
        <f>[2]!tblÉvénements[[#This Row],[Secteur]]</f>
        <v>0</v>
      </c>
      <c r="T764" s="49">
        <f>[2]!tblÉvénements[[#This Row],[Commentaires]]</f>
        <v>0</v>
      </c>
    </row>
    <row r="765" spans="2:20" ht="14.5" x14ac:dyDescent="0.3">
      <c r="B765" s="42">
        <f>'2. Termes '!H907</f>
        <v>0</v>
      </c>
      <c r="C765" s="382">
        <v>0</v>
      </c>
      <c r="D765" s="368">
        <v>0</v>
      </c>
      <c r="E765" s="368">
        <v>0</v>
      </c>
      <c r="F765" s="368">
        <v>0</v>
      </c>
      <c r="G765" s="368">
        <v>0</v>
      </c>
      <c r="H765" s="381" t="str">
        <f>IF('2. Termes '!H907="","",VLOOKUP('2. Termes '!H907,'2. Termes '!$H$8:$H$1141,3))</f>
        <v/>
      </c>
      <c r="I765" s="368">
        <v>0</v>
      </c>
      <c r="J765" s="368">
        <v>0</v>
      </c>
      <c r="K765" s="370" t="s">
        <v>150</v>
      </c>
      <c r="L765" s="370" t="str">
        <f>IF(ISBLANK(Tableau3[[#This Row],[Date début ]]),"",UPPER(TEXT(Tableau3[[#This Row],[Date début ]],"mmm")))</f>
        <v/>
      </c>
      <c r="M765" s="370" t="str">
        <f>IF(ISBLANK(Tableau3[[#This Row],[Date début ]]),"",UPPER(TEXT(Tableau3[[#This Row],[Date début ]],"AAAA")))</f>
        <v/>
      </c>
      <c r="N765" s="370">
        <v>0</v>
      </c>
      <c r="O765" s="369" t="str">
        <f>IF(ISBLANK(Tableau3[[#This Row],[Date de fin]]),"",UPPER(TEXT(Tableau3[[#This Row],[Date de fin]],"mmm")))</f>
        <v>JANV</v>
      </c>
      <c r="P765" s="370" t="str">
        <f>IF(ISBLANK(Tableau3[[#This Row],[Date de fin]]),"",UPPER(TEXT(Tableau3[[#This Row],[Date de fin]],"AAAA")))</f>
        <v>1900</v>
      </c>
      <c r="Q765" s="371">
        <v>0</v>
      </c>
      <c r="S765" s="49">
        <f>[2]!tblÉvénements[[#This Row],[Secteur]]</f>
        <v>0</v>
      </c>
      <c r="T765" s="49">
        <f>[2]!tblÉvénements[[#This Row],[Commentaires]]</f>
        <v>0</v>
      </c>
    </row>
    <row r="766" spans="2:20" ht="14.5" x14ac:dyDescent="0.3">
      <c r="B766" s="42">
        <f>'2. Termes '!H908</f>
        <v>0</v>
      </c>
      <c r="C766" s="382">
        <v>0</v>
      </c>
      <c r="D766" s="368">
        <v>0</v>
      </c>
      <c r="E766" s="368">
        <v>0</v>
      </c>
      <c r="F766" s="368">
        <v>0</v>
      </c>
      <c r="G766" s="368">
        <v>0</v>
      </c>
      <c r="H766" s="381" t="str">
        <f>IF('2. Termes '!H908="","",VLOOKUP('2. Termes '!H908,'2. Termes '!$H$8:$H$1141,3))</f>
        <v/>
      </c>
      <c r="I766" s="368">
        <v>0</v>
      </c>
      <c r="J766" s="368">
        <v>0</v>
      </c>
      <c r="K766" s="370" t="s">
        <v>150</v>
      </c>
      <c r="L766" s="370" t="str">
        <f>IF(ISBLANK(Tableau3[[#This Row],[Date début ]]),"",UPPER(TEXT(Tableau3[[#This Row],[Date début ]],"mmm")))</f>
        <v/>
      </c>
      <c r="M766" s="370" t="str">
        <f>IF(ISBLANK(Tableau3[[#This Row],[Date début ]]),"",UPPER(TEXT(Tableau3[[#This Row],[Date début ]],"AAAA")))</f>
        <v/>
      </c>
      <c r="N766" s="370">
        <v>0</v>
      </c>
      <c r="O766" s="369" t="str">
        <f>IF(ISBLANK(Tableau3[[#This Row],[Date de fin]]),"",UPPER(TEXT(Tableau3[[#This Row],[Date de fin]],"mmm")))</f>
        <v>JANV</v>
      </c>
      <c r="P766" s="370" t="str">
        <f>IF(ISBLANK(Tableau3[[#This Row],[Date de fin]]),"",UPPER(TEXT(Tableau3[[#This Row],[Date de fin]],"AAAA")))</f>
        <v>1900</v>
      </c>
      <c r="Q766" s="371">
        <v>0</v>
      </c>
      <c r="S766" s="49">
        <f>[2]!tblÉvénements[[#This Row],[Secteur]]</f>
        <v>0</v>
      </c>
      <c r="T766" s="49">
        <f>[2]!tblÉvénements[[#This Row],[Commentaires]]</f>
        <v>0</v>
      </c>
    </row>
    <row r="767" spans="2:20" ht="14.5" x14ac:dyDescent="0.3">
      <c r="B767" s="42">
        <f>'2. Termes '!H909</f>
        <v>0</v>
      </c>
      <c r="C767" s="382">
        <v>0</v>
      </c>
      <c r="D767" s="368">
        <v>0</v>
      </c>
      <c r="E767" s="368">
        <v>0</v>
      </c>
      <c r="F767" s="368">
        <v>0</v>
      </c>
      <c r="G767" s="368">
        <v>0</v>
      </c>
      <c r="H767" s="381" t="str">
        <f>IF('2. Termes '!H909="","",VLOOKUP('2. Termes '!H909,'2. Termes '!$H$8:$H$1141,3))</f>
        <v/>
      </c>
      <c r="I767" s="368">
        <v>0</v>
      </c>
      <c r="J767" s="368">
        <v>0</v>
      </c>
      <c r="K767" s="370" t="s">
        <v>150</v>
      </c>
      <c r="L767" s="370" t="str">
        <f>IF(ISBLANK(Tableau3[[#This Row],[Date début ]]),"",UPPER(TEXT(Tableau3[[#This Row],[Date début ]],"mmm")))</f>
        <v/>
      </c>
      <c r="M767" s="370" t="str">
        <f>IF(ISBLANK(Tableau3[[#This Row],[Date début ]]),"",UPPER(TEXT(Tableau3[[#This Row],[Date début ]],"AAAA")))</f>
        <v/>
      </c>
      <c r="N767" s="370">
        <v>0</v>
      </c>
      <c r="O767" s="369" t="str">
        <f>IF(ISBLANK(Tableau3[[#This Row],[Date de fin]]),"",UPPER(TEXT(Tableau3[[#This Row],[Date de fin]],"mmm")))</f>
        <v>JANV</v>
      </c>
      <c r="P767" s="370" t="str">
        <f>IF(ISBLANK(Tableau3[[#This Row],[Date de fin]]),"",UPPER(TEXT(Tableau3[[#This Row],[Date de fin]],"AAAA")))</f>
        <v>1900</v>
      </c>
      <c r="Q767" s="371">
        <v>0</v>
      </c>
      <c r="S767" s="49">
        <f>[2]!tblÉvénements[[#This Row],[Secteur]]</f>
        <v>0</v>
      </c>
      <c r="T767" s="49">
        <f>[2]!tblÉvénements[[#This Row],[Commentaires]]</f>
        <v>0</v>
      </c>
    </row>
    <row r="768" spans="2:20" ht="14.5" x14ac:dyDescent="0.3">
      <c r="B768" s="42">
        <f>'2. Termes '!H910</f>
        <v>0</v>
      </c>
      <c r="C768" s="382">
        <v>0</v>
      </c>
      <c r="D768" s="368">
        <v>0</v>
      </c>
      <c r="E768" s="368">
        <v>0</v>
      </c>
      <c r="F768" s="368">
        <v>0</v>
      </c>
      <c r="G768" s="368">
        <v>0</v>
      </c>
      <c r="H768" s="381" t="str">
        <f>IF('2. Termes '!H910="","",VLOOKUP('2. Termes '!H910,'2. Termes '!$H$8:$H$1141,3))</f>
        <v/>
      </c>
      <c r="I768" s="368">
        <v>0</v>
      </c>
      <c r="J768" s="368">
        <v>0</v>
      </c>
      <c r="K768" s="370" t="s">
        <v>150</v>
      </c>
      <c r="L768" s="370" t="str">
        <f>IF(ISBLANK(Tableau3[[#This Row],[Date début ]]),"",UPPER(TEXT(Tableau3[[#This Row],[Date début ]],"mmm")))</f>
        <v/>
      </c>
      <c r="M768" s="370" t="str">
        <f>IF(ISBLANK(Tableau3[[#This Row],[Date début ]]),"",UPPER(TEXT(Tableau3[[#This Row],[Date début ]],"AAAA")))</f>
        <v/>
      </c>
      <c r="N768" s="370">
        <v>0</v>
      </c>
      <c r="O768" s="369" t="str">
        <f>IF(ISBLANK(Tableau3[[#This Row],[Date de fin]]),"",UPPER(TEXT(Tableau3[[#This Row],[Date de fin]],"mmm")))</f>
        <v>JANV</v>
      </c>
      <c r="P768" s="370" t="str">
        <f>IF(ISBLANK(Tableau3[[#This Row],[Date de fin]]),"",UPPER(TEXT(Tableau3[[#This Row],[Date de fin]],"AAAA")))</f>
        <v>1900</v>
      </c>
      <c r="Q768" s="371">
        <v>0</v>
      </c>
      <c r="S768" s="49">
        <f>[2]!tblÉvénements[[#This Row],[Secteur]]</f>
        <v>0</v>
      </c>
      <c r="T768" s="49">
        <f>[2]!tblÉvénements[[#This Row],[Commentaires]]</f>
        <v>0</v>
      </c>
    </row>
    <row r="769" spans="2:20" ht="14.5" x14ac:dyDescent="0.3">
      <c r="B769" s="42">
        <f>'2. Termes '!H911</f>
        <v>0</v>
      </c>
      <c r="C769" s="382">
        <v>0</v>
      </c>
      <c r="D769" s="368">
        <v>0</v>
      </c>
      <c r="E769" s="368">
        <v>0</v>
      </c>
      <c r="F769" s="368">
        <v>0</v>
      </c>
      <c r="G769" s="368">
        <v>0</v>
      </c>
      <c r="H769" s="381" t="str">
        <f>IF('2. Termes '!H911="","",VLOOKUP('2. Termes '!H911,'2. Termes '!$H$8:$H$1141,3))</f>
        <v/>
      </c>
      <c r="I769" s="368">
        <v>0</v>
      </c>
      <c r="J769" s="368">
        <v>0</v>
      </c>
      <c r="K769" s="370" t="s">
        <v>150</v>
      </c>
      <c r="L769" s="370" t="str">
        <f>IF(ISBLANK(Tableau3[[#This Row],[Date début ]]),"",UPPER(TEXT(Tableau3[[#This Row],[Date début ]],"mmm")))</f>
        <v/>
      </c>
      <c r="M769" s="370" t="str">
        <f>IF(ISBLANK(Tableau3[[#This Row],[Date début ]]),"",UPPER(TEXT(Tableau3[[#This Row],[Date début ]],"AAAA")))</f>
        <v/>
      </c>
      <c r="N769" s="370">
        <v>0</v>
      </c>
      <c r="O769" s="369" t="str">
        <f>IF(ISBLANK(Tableau3[[#This Row],[Date de fin]]),"",UPPER(TEXT(Tableau3[[#This Row],[Date de fin]],"mmm")))</f>
        <v>JANV</v>
      </c>
      <c r="P769" s="370" t="str">
        <f>IF(ISBLANK(Tableau3[[#This Row],[Date de fin]]),"",UPPER(TEXT(Tableau3[[#This Row],[Date de fin]],"AAAA")))</f>
        <v>1900</v>
      </c>
      <c r="Q769" s="371">
        <v>0</v>
      </c>
      <c r="S769" s="49">
        <f>[2]!tblÉvénements[[#This Row],[Secteur]]</f>
        <v>0</v>
      </c>
      <c r="T769" s="49">
        <f>[2]!tblÉvénements[[#This Row],[Commentaires]]</f>
        <v>0</v>
      </c>
    </row>
    <row r="770" spans="2:20" ht="14.5" x14ac:dyDescent="0.3">
      <c r="B770" s="42">
        <f>'2. Termes '!H912</f>
        <v>0</v>
      </c>
      <c r="C770" s="382">
        <v>0</v>
      </c>
      <c r="D770" s="368">
        <v>0</v>
      </c>
      <c r="E770" s="368">
        <v>0</v>
      </c>
      <c r="F770" s="368">
        <v>0</v>
      </c>
      <c r="G770" s="368">
        <v>0</v>
      </c>
      <c r="H770" s="381" t="str">
        <f>IF('2. Termes '!H912="","",VLOOKUP('2. Termes '!H912,'2. Termes '!$H$8:$H$1141,3))</f>
        <v/>
      </c>
      <c r="I770" s="368">
        <v>0</v>
      </c>
      <c r="J770" s="368">
        <v>0</v>
      </c>
      <c r="K770" s="370" t="s">
        <v>150</v>
      </c>
      <c r="L770" s="370" t="str">
        <f>IF(ISBLANK(Tableau3[[#This Row],[Date début ]]),"",UPPER(TEXT(Tableau3[[#This Row],[Date début ]],"mmm")))</f>
        <v/>
      </c>
      <c r="M770" s="370" t="str">
        <f>IF(ISBLANK(Tableau3[[#This Row],[Date début ]]),"",UPPER(TEXT(Tableau3[[#This Row],[Date début ]],"AAAA")))</f>
        <v/>
      </c>
      <c r="N770" s="370">
        <v>0</v>
      </c>
      <c r="O770" s="369" t="str">
        <f>IF(ISBLANK(Tableau3[[#This Row],[Date de fin]]),"",UPPER(TEXT(Tableau3[[#This Row],[Date de fin]],"mmm")))</f>
        <v>JANV</v>
      </c>
      <c r="P770" s="370" t="str">
        <f>IF(ISBLANK(Tableau3[[#This Row],[Date de fin]]),"",UPPER(TEXT(Tableau3[[#This Row],[Date de fin]],"AAAA")))</f>
        <v>1900</v>
      </c>
      <c r="Q770" s="371">
        <v>0</v>
      </c>
      <c r="S770" s="49">
        <f>[2]!tblÉvénements[[#This Row],[Secteur]]</f>
        <v>0</v>
      </c>
      <c r="T770" s="49">
        <f>[2]!tblÉvénements[[#This Row],[Commentaires]]</f>
        <v>0</v>
      </c>
    </row>
    <row r="771" spans="2:20" ht="14.5" x14ac:dyDescent="0.3">
      <c r="B771" s="42">
        <f>'2. Termes '!H913</f>
        <v>0</v>
      </c>
      <c r="C771" s="382">
        <v>0</v>
      </c>
      <c r="D771" s="368">
        <v>0</v>
      </c>
      <c r="E771" s="368">
        <v>0</v>
      </c>
      <c r="F771" s="368">
        <v>0</v>
      </c>
      <c r="G771" s="368">
        <v>0</v>
      </c>
      <c r="H771" s="381" t="str">
        <f>IF('2. Termes '!H913="","",VLOOKUP('2. Termes '!H913,'2. Termes '!$H$8:$H$1141,3))</f>
        <v/>
      </c>
      <c r="I771" s="368">
        <v>0</v>
      </c>
      <c r="J771" s="368">
        <v>0</v>
      </c>
      <c r="K771" s="370" t="s">
        <v>150</v>
      </c>
      <c r="L771" s="370" t="str">
        <f>IF(ISBLANK(Tableau3[[#This Row],[Date début ]]),"",UPPER(TEXT(Tableau3[[#This Row],[Date début ]],"mmm")))</f>
        <v/>
      </c>
      <c r="M771" s="370" t="str">
        <f>IF(ISBLANK(Tableau3[[#This Row],[Date début ]]),"",UPPER(TEXT(Tableau3[[#This Row],[Date début ]],"AAAA")))</f>
        <v/>
      </c>
      <c r="N771" s="370">
        <v>0</v>
      </c>
      <c r="O771" s="369" t="str">
        <f>IF(ISBLANK(Tableau3[[#This Row],[Date de fin]]),"",UPPER(TEXT(Tableau3[[#This Row],[Date de fin]],"mmm")))</f>
        <v>JANV</v>
      </c>
      <c r="P771" s="370" t="str">
        <f>IF(ISBLANK(Tableau3[[#This Row],[Date de fin]]),"",UPPER(TEXT(Tableau3[[#This Row],[Date de fin]],"AAAA")))</f>
        <v>1900</v>
      </c>
      <c r="Q771" s="371">
        <v>0</v>
      </c>
      <c r="S771" s="49">
        <f>[2]!tblÉvénements[[#This Row],[Secteur]]</f>
        <v>0</v>
      </c>
      <c r="T771" s="49">
        <f>[2]!tblÉvénements[[#This Row],[Commentaires]]</f>
        <v>0</v>
      </c>
    </row>
    <row r="772" spans="2:20" ht="14.5" x14ac:dyDescent="0.3">
      <c r="B772" s="42">
        <f>'2. Termes '!H914</f>
        <v>0</v>
      </c>
      <c r="C772" s="382">
        <v>0</v>
      </c>
      <c r="D772" s="368">
        <v>0</v>
      </c>
      <c r="E772" s="368">
        <v>0</v>
      </c>
      <c r="F772" s="368">
        <v>0</v>
      </c>
      <c r="G772" s="368">
        <v>0</v>
      </c>
      <c r="H772" s="381" t="str">
        <f>IF('2. Termes '!H914="","",VLOOKUP('2. Termes '!H914,'2. Termes '!$H$8:$H$1141,3))</f>
        <v/>
      </c>
      <c r="I772" s="368">
        <v>0</v>
      </c>
      <c r="J772" s="368">
        <v>0</v>
      </c>
      <c r="K772" s="370" t="s">
        <v>150</v>
      </c>
      <c r="L772" s="370" t="str">
        <f>IF(ISBLANK(Tableau3[[#This Row],[Date début ]]),"",UPPER(TEXT(Tableau3[[#This Row],[Date début ]],"mmm")))</f>
        <v/>
      </c>
      <c r="M772" s="370" t="str">
        <f>IF(ISBLANK(Tableau3[[#This Row],[Date début ]]),"",UPPER(TEXT(Tableau3[[#This Row],[Date début ]],"AAAA")))</f>
        <v/>
      </c>
      <c r="N772" s="370">
        <v>0</v>
      </c>
      <c r="O772" s="369" t="str">
        <f>IF(ISBLANK(Tableau3[[#This Row],[Date de fin]]),"",UPPER(TEXT(Tableau3[[#This Row],[Date de fin]],"mmm")))</f>
        <v>JANV</v>
      </c>
      <c r="P772" s="370" t="str">
        <f>IF(ISBLANK(Tableau3[[#This Row],[Date de fin]]),"",UPPER(TEXT(Tableau3[[#This Row],[Date de fin]],"AAAA")))</f>
        <v>1900</v>
      </c>
      <c r="Q772" s="371">
        <v>0</v>
      </c>
      <c r="S772" s="49">
        <f>[2]!tblÉvénements[[#This Row],[Secteur]]</f>
        <v>0</v>
      </c>
      <c r="T772" s="49">
        <f>[2]!tblÉvénements[[#This Row],[Commentaires]]</f>
        <v>0</v>
      </c>
    </row>
    <row r="773" spans="2:20" ht="14.5" x14ac:dyDescent="0.3">
      <c r="B773" s="42">
        <f>'2. Termes '!H915</f>
        <v>0</v>
      </c>
      <c r="C773" s="382">
        <v>0</v>
      </c>
      <c r="D773" s="368">
        <v>0</v>
      </c>
      <c r="E773" s="368">
        <v>0</v>
      </c>
      <c r="F773" s="368">
        <v>0</v>
      </c>
      <c r="G773" s="368">
        <v>0</v>
      </c>
      <c r="H773" s="381" t="str">
        <f>IF('2. Termes '!H915="","",VLOOKUP('2. Termes '!H915,'2. Termes '!$H$8:$H$1141,3))</f>
        <v/>
      </c>
      <c r="I773" s="368">
        <v>0</v>
      </c>
      <c r="J773" s="368">
        <v>0</v>
      </c>
      <c r="K773" s="370" t="s">
        <v>150</v>
      </c>
      <c r="L773" s="370" t="str">
        <f>IF(ISBLANK(Tableau3[[#This Row],[Date début ]]),"",UPPER(TEXT(Tableau3[[#This Row],[Date début ]],"mmm")))</f>
        <v/>
      </c>
      <c r="M773" s="370" t="str">
        <f>IF(ISBLANK(Tableau3[[#This Row],[Date début ]]),"",UPPER(TEXT(Tableau3[[#This Row],[Date début ]],"AAAA")))</f>
        <v/>
      </c>
      <c r="N773" s="370">
        <v>0</v>
      </c>
      <c r="O773" s="369" t="str">
        <f>IF(ISBLANK(Tableau3[[#This Row],[Date de fin]]),"",UPPER(TEXT(Tableau3[[#This Row],[Date de fin]],"mmm")))</f>
        <v>JANV</v>
      </c>
      <c r="P773" s="370" t="str">
        <f>IF(ISBLANK(Tableau3[[#This Row],[Date de fin]]),"",UPPER(TEXT(Tableau3[[#This Row],[Date de fin]],"AAAA")))</f>
        <v>1900</v>
      </c>
      <c r="Q773" s="371">
        <v>0</v>
      </c>
      <c r="S773" s="49">
        <f>[2]!tblÉvénements[[#This Row],[Secteur]]</f>
        <v>0</v>
      </c>
      <c r="T773" s="49">
        <f>[2]!tblÉvénements[[#This Row],[Commentaires]]</f>
        <v>0</v>
      </c>
    </row>
    <row r="774" spans="2:20" ht="14.5" x14ac:dyDescent="0.3">
      <c r="B774" s="42">
        <f>'2. Termes '!H916</f>
        <v>0</v>
      </c>
      <c r="C774" s="382">
        <v>0</v>
      </c>
      <c r="D774" s="368">
        <v>0</v>
      </c>
      <c r="E774" s="368">
        <v>0</v>
      </c>
      <c r="F774" s="368">
        <v>0</v>
      </c>
      <c r="G774" s="368">
        <v>0</v>
      </c>
      <c r="H774" s="381" t="str">
        <f>IF('2. Termes '!H916="","",VLOOKUP('2. Termes '!H916,'2. Termes '!$H$8:$H$1141,3))</f>
        <v/>
      </c>
      <c r="I774" s="368">
        <v>0</v>
      </c>
      <c r="J774" s="368">
        <v>0</v>
      </c>
      <c r="K774" s="370" t="s">
        <v>150</v>
      </c>
      <c r="L774" s="370" t="str">
        <f>IF(ISBLANK(Tableau3[[#This Row],[Date début ]]),"",UPPER(TEXT(Tableau3[[#This Row],[Date début ]],"mmm")))</f>
        <v/>
      </c>
      <c r="M774" s="370" t="str">
        <f>IF(ISBLANK(Tableau3[[#This Row],[Date début ]]),"",UPPER(TEXT(Tableau3[[#This Row],[Date début ]],"AAAA")))</f>
        <v/>
      </c>
      <c r="N774" s="370">
        <v>0</v>
      </c>
      <c r="O774" s="369" t="str">
        <f>IF(ISBLANK(Tableau3[[#This Row],[Date de fin]]),"",UPPER(TEXT(Tableau3[[#This Row],[Date de fin]],"mmm")))</f>
        <v>JANV</v>
      </c>
      <c r="P774" s="370" t="str">
        <f>IF(ISBLANK(Tableau3[[#This Row],[Date de fin]]),"",UPPER(TEXT(Tableau3[[#This Row],[Date de fin]],"AAAA")))</f>
        <v>1900</v>
      </c>
      <c r="Q774" s="371">
        <v>0</v>
      </c>
      <c r="S774" s="49">
        <f>[2]!tblÉvénements[[#This Row],[Secteur]]</f>
        <v>0</v>
      </c>
      <c r="T774" s="49">
        <f>[2]!tblÉvénements[[#This Row],[Commentaires]]</f>
        <v>0</v>
      </c>
    </row>
    <row r="775" spans="2:20" ht="14.5" x14ac:dyDescent="0.3">
      <c r="B775" s="42">
        <f>'2. Termes '!H917</f>
        <v>0</v>
      </c>
      <c r="C775" s="382">
        <v>0</v>
      </c>
      <c r="D775" s="368">
        <v>0</v>
      </c>
      <c r="E775" s="368">
        <v>0</v>
      </c>
      <c r="F775" s="368">
        <v>0</v>
      </c>
      <c r="G775" s="368">
        <v>0</v>
      </c>
      <c r="H775" s="381" t="str">
        <f>IF('2. Termes '!H917="","",VLOOKUP('2. Termes '!H917,'2. Termes '!$H$8:$H$1141,3))</f>
        <v/>
      </c>
      <c r="I775" s="368">
        <v>0</v>
      </c>
      <c r="J775" s="368">
        <v>0</v>
      </c>
      <c r="K775" s="370" t="s">
        <v>150</v>
      </c>
      <c r="L775" s="370" t="str">
        <f>IF(ISBLANK(Tableau3[[#This Row],[Date début ]]),"",UPPER(TEXT(Tableau3[[#This Row],[Date début ]],"mmm")))</f>
        <v/>
      </c>
      <c r="M775" s="370" t="str">
        <f>IF(ISBLANK(Tableau3[[#This Row],[Date début ]]),"",UPPER(TEXT(Tableau3[[#This Row],[Date début ]],"AAAA")))</f>
        <v/>
      </c>
      <c r="N775" s="370">
        <v>0</v>
      </c>
      <c r="O775" s="369" t="str">
        <f>IF(ISBLANK(Tableau3[[#This Row],[Date de fin]]),"",UPPER(TEXT(Tableau3[[#This Row],[Date de fin]],"mmm")))</f>
        <v>JANV</v>
      </c>
      <c r="P775" s="370" t="str">
        <f>IF(ISBLANK(Tableau3[[#This Row],[Date de fin]]),"",UPPER(TEXT(Tableau3[[#This Row],[Date de fin]],"AAAA")))</f>
        <v>1900</v>
      </c>
      <c r="Q775" s="371">
        <v>0</v>
      </c>
      <c r="S775" s="49">
        <f>[2]!tblÉvénements[[#This Row],[Secteur]]</f>
        <v>0</v>
      </c>
      <c r="T775" s="49">
        <f>[2]!tblÉvénements[[#This Row],[Commentaires]]</f>
        <v>0</v>
      </c>
    </row>
    <row r="776" spans="2:20" ht="14.5" x14ac:dyDescent="0.3">
      <c r="B776" s="42">
        <f>'2. Termes '!H918</f>
        <v>0</v>
      </c>
      <c r="C776" s="382">
        <v>0</v>
      </c>
      <c r="D776" s="368">
        <v>0</v>
      </c>
      <c r="E776" s="368">
        <v>0</v>
      </c>
      <c r="F776" s="368">
        <v>0</v>
      </c>
      <c r="G776" s="368">
        <v>0</v>
      </c>
      <c r="H776" s="381" t="str">
        <f>IF('2. Termes '!H918="","",VLOOKUP('2. Termes '!H918,'2. Termes '!$H$8:$H$1141,3))</f>
        <v/>
      </c>
      <c r="I776" s="368">
        <v>0</v>
      </c>
      <c r="J776" s="368">
        <v>0</v>
      </c>
      <c r="K776" s="370" t="s">
        <v>150</v>
      </c>
      <c r="L776" s="370" t="str">
        <f>IF(ISBLANK(Tableau3[[#This Row],[Date début ]]),"",UPPER(TEXT(Tableau3[[#This Row],[Date début ]],"mmm")))</f>
        <v/>
      </c>
      <c r="M776" s="370" t="str">
        <f>IF(ISBLANK(Tableau3[[#This Row],[Date début ]]),"",UPPER(TEXT(Tableau3[[#This Row],[Date début ]],"AAAA")))</f>
        <v/>
      </c>
      <c r="N776" s="370">
        <v>0</v>
      </c>
      <c r="O776" s="369" t="str">
        <f>IF(ISBLANK(Tableau3[[#This Row],[Date de fin]]),"",UPPER(TEXT(Tableau3[[#This Row],[Date de fin]],"mmm")))</f>
        <v>JANV</v>
      </c>
      <c r="P776" s="370" t="str">
        <f>IF(ISBLANK(Tableau3[[#This Row],[Date de fin]]),"",UPPER(TEXT(Tableau3[[#This Row],[Date de fin]],"AAAA")))</f>
        <v>1900</v>
      </c>
      <c r="Q776" s="371">
        <v>0</v>
      </c>
      <c r="S776" s="49">
        <f>[2]!tblÉvénements[[#This Row],[Secteur]]</f>
        <v>0</v>
      </c>
      <c r="T776" s="49">
        <f>[2]!tblÉvénements[[#This Row],[Commentaires]]</f>
        <v>0</v>
      </c>
    </row>
    <row r="777" spans="2:20" ht="14.5" x14ac:dyDescent="0.3">
      <c r="B777" s="42">
        <f>'2. Termes '!H919</f>
        <v>0</v>
      </c>
      <c r="C777" s="382">
        <v>0</v>
      </c>
      <c r="D777" s="368">
        <v>0</v>
      </c>
      <c r="E777" s="368">
        <v>0</v>
      </c>
      <c r="F777" s="368">
        <v>0</v>
      </c>
      <c r="G777" s="368">
        <v>0</v>
      </c>
      <c r="H777" s="381" t="str">
        <f>IF('2. Termes '!H919="","",VLOOKUP('2. Termes '!H919,'2. Termes '!$H$8:$H$1141,3))</f>
        <v/>
      </c>
      <c r="I777" s="368">
        <v>0</v>
      </c>
      <c r="J777" s="368">
        <v>0</v>
      </c>
      <c r="K777" s="370" t="s">
        <v>150</v>
      </c>
      <c r="L777" s="370" t="str">
        <f>IF(ISBLANK(Tableau3[[#This Row],[Date début ]]),"",UPPER(TEXT(Tableau3[[#This Row],[Date début ]],"mmm")))</f>
        <v/>
      </c>
      <c r="M777" s="370" t="str">
        <f>IF(ISBLANK(Tableau3[[#This Row],[Date début ]]),"",UPPER(TEXT(Tableau3[[#This Row],[Date début ]],"AAAA")))</f>
        <v/>
      </c>
      <c r="N777" s="370">
        <v>0</v>
      </c>
      <c r="O777" s="369" t="str">
        <f>IF(ISBLANK(Tableau3[[#This Row],[Date de fin]]),"",UPPER(TEXT(Tableau3[[#This Row],[Date de fin]],"mmm")))</f>
        <v>JANV</v>
      </c>
      <c r="P777" s="370" t="str">
        <f>IF(ISBLANK(Tableau3[[#This Row],[Date de fin]]),"",UPPER(TEXT(Tableau3[[#This Row],[Date de fin]],"AAAA")))</f>
        <v>1900</v>
      </c>
      <c r="Q777" s="371">
        <v>0</v>
      </c>
      <c r="S777" s="49">
        <f>[2]!tblÉvénements[[#This Row],[Secteur]]</f>
        <v>0</v>
      </c>
      <c r="T777" s="49">
        <f>[2]!tblÉvénements[[#This Row],[Commentaires]]</f>
        <v>0</v>
      </c>
    </row>
    <row r="778" spans="2:20" ht="14.5" x14ac:dyDescent="0.3">
      <c r="B778" s="42">
        <f>'2. Termes '!H920</f>
        <v>0</v>
      </c>
      <c r="C778" s="382">
        <v>0</v>
      </c>
      <c r="D778" s="368">
        <v>0</v>
      </c>
      <c r="E778" s="368">
        <v>0</v>
      </c>
      <c r="F778" s="368">
        <v>0</v>
      </c>
      <c r="G778" s="368">
        <v>0</v>
      </c>
      <c r="H778" s="381" t="str">
        <f>IF('2. Termes '!H920="","",VLOOKUP('2. Termes '!H920,'2. Termes '!$H$8:$H$1141,3))</f>
        <v/>
      </c>
      <c r="I778" s="368">
        <v>0</v>
      </c>
      <c r="J778" s="368">
        <v>0</v>
      </c>
      <c r="K778" s="370" t="s">
        <v>150</v>
      </c>
      <c r="L778" s="370" t="str">
        <f>IF(ISBLANK(Tableau3[[#This Row],[Date début ]]),"",UPPER(TEXT(Tableau3[[#This Row],[Date début ]],"mmm")))</f>
        <v/>
      </c>
      <c r="M778" s="370" t="str">
        <f>IF(ISBLANK(Tableau3[[#This Row],[Date début ]]),"",UPPER(TEXT(Tableau3[[#This Row],[Date début ]],"AAAA")))</f>
        <v/>
      </c>
      <c r="N778" s="370">
        <v>0</v>
      </c>
      <c r="O778" s="369" t="str">
        <f>IF(ISBLANK(Tableau3[[#This Row],[Date de fin]]),"",UPPER(TEXT(Tableau3[[#This Row],[Date de fin]],"mmm")))</f>
        <v>JANV</v>
      </c>
      <c r="P778" s="370" t="str">
        <f>IF(ISBLANK(Tableau3[[#This Row],[Date de fin]]),"",UPPER(TEXT(Tableau3[[#This Row],[Date de fin]],"AAAA")))</f>
        <v>1900</v>
      </c>
      <c r="Q778" s="371">
        <v>0</v>
      </c>
      <c r="S778" s="49">
        <f>[2]!tblÉvénements[[#This Row],[Secteur]]</f>
        <v>0</v>
      </c>
      <c r="T778" s="49">
        <f>[2]!tblÉvénements[[#This Row],[Commentaires]]</f>
        <v>0</v>
      </c>
    </row>
    <row r="779" spans="2:20" ht="14.5" x14ac:dyDescent="0.3">
      <c r="B779" s="42">
        <f>'2. Termes '!H921</f>
        <v>0</v>
      </c>
      <c r="C779" s="382">
        <v>0</v>
      </c>
      <c r="D779" s="368">
        <v>0</v>
      </c>
      <c r="E779" s="368">
        <v>0</v>
      </c>
      <c r="F779" s="368">
        <v>0</v>
      </c>
      <c r="G779" s="368">
        <v>0</v>
      </c>
      <c r="H779" s="381" t="str">
        <f>IF('2. Termes '!H921="","",VLOOKUP('2. Termes '!H921,'2. Termes '!$H$8:$H$1141,3))</f>
        <v/>
      </c>
      <c r="I779" s="368">
        <v>0</v>
      </c>
      <c r="J779" s="368">
        <v>0</v>
      </c>
      <c r="K779" s="370" t="s">
        <v>150</v>
      </c>
      <c r="L779" s="370" t="str">
        <f>IF(ISBLANK(Tableau3[[#This Row],[Date début ]]),"",UPPER(TEXT(Tableau3[[#This Row],[Date début ]],"mmm")))</f>
        <v/>
      </c>
      <c r="M779" s="370" t="str">
        <f>IF(ISBLANK(Tableau3[[#This Row],[Date début ]]),"",UPPER(TEXT(Tableau3[[#This Row],[Date début ]],"AAAA")))</f>
        <v/>
      </c>
      <c r="N779" s="370">
        <v>0</v>
      </c>
      <c r="O779" s="369" t="str">
        <f>IF(ISBLANK(Tableau3[[#This Row],[Date de fin]]),"",UPPER(TEXT(Tableau3[[#This Row],[Date de fin]],"mmm")))</f>
        <v>JANV</v>
      </c>
      <c r="P779" s="370" t="str">
        <f>IF(ISBLANK(Tableau3[[#This Row],[Date de fin]]),"",UPPER(TEXT(Tableau3[[#This Row],[Date de fin]],"AAAA")))</f>
        <v>1900</v>
      </c>
      <c r="Q779" s="371">
        <v>0</v>
      </c>
      <c r="S779" s="49">
        <f>[2]!tblÉvénements[[#This Row],[Secteur]]</f>
        <v>0</v>
      </c>
      <c r="T779" s="49">
        <f>[2]!tblÉvénements[[#This Row],[Commentaires]]</f>
        <v>0</v>
      </c>
    </row>
    <row r="780" spans="2:20" ht="14.5" x14ac:dyDescent="0.3">
      <c r="B780" s="42">
        <f>'2. Termes '!H922</f>
        <v>0</v>
      </c>
      <c r="C780" s="382">
        <v>0</v>
      </c>
      <c r="D780" s="368">
        <v>0</v>
      </c>
      <c r="E780" s="368">
        <v>0</v>
      </c>
      <c r="F780" s="368">
        <v>0</v>
      </c>
      <c r="G780" s="368">
        <v>0</v>
      </c>
      <c r="H780" s="381" t="str">
        <f>IF('2. Termes '!H922="","",VLOOKUP('2. Termes '!H922,'2. Termes '!$H$8:$H$1141,3))</f>
        <v/>
      </c>
      <c r="I780" s="368">
        <v>0</v>
      </c>
      <c r="J780" s="368">
        <v>0</v>
      </c>
      <c r="K780" s="370" t="s">
        <v>150</v>
      </c>
      <c r="L780" s="370" t="str">
        <f>IF(ISBLANK(Tableau3[[#This Row],[Date début ]]),"",UPPER(TEXT(Tableau3[[#This Row],[Date début ]],"mmm")))</f>
        <v/>
      </c>
      <c r="M780" s="370" t="str">
        <f>IF(ISBLANK(Tableau3[[#This Row],[Date début ]]),"",UPPER(TEXT(Tableau3[[#This Row],[Date début ]],"AAAA")))</f>
        <v/>
      </c>
      <c r="N780" s="370">
        <v>0</v>
      </c>
      <c r="O780" s="369" t="str">
        <f>IF(ISBLANK(Tableau3[[#This Row],[Date de fin]]),"",UPPER(TEXT(Tableau3[[#This Row],[Date de fin]],"mmm")))</f>
        <v>JANV</v>
      </c>
      <c r="P780" s="370" t="str">
        <f>IF(ISBLANK(Tableau3[[#This Row],[Date de fin]]),"",UPPER(TEXT(Tableau3[[#This Row],[Date de fin]],"AAAA")))</f>
        <v>1900</v>
      </c>
      <c r="Q780" s="371">
        <v>0</v>
      </c>
      <c r="S780" s="49">
        <f>[2]!tblÉvénements[[#This Row],[Secteur]]</f>
        <v>0</v>
      </c>
      <c r="T780" s="49">
        <f>[2]!tblÉvénements[[#This Row],[Commentaires]]</f>
        <v>0</v>
      </c>
    </row>
    <row r="781" spans="2:20" ht="14.5" x14ac:dyDescent="0.3">
      <c r="B781" s="42">
        <f>'2. Termes '!H923</f>
        <v>0</v>
      </c>
      <c r="C781" s="382">
        <v>0</v>
      </c>
      <c r="D781" s="368">
        <v>0</v>
      </c>
      <c r="E781" s="368">
        <v>0</v>
      </c>
      <c r="F781" s="368">
        <v>0</v>
      </c>
      <c r="G781" s="368">
        <v>0</v>
      </c>
      <c r="H781" s="381" t="str">
        <f>IF('2. Termes '!H923="","",VLOOKUP('2. Termes '!H923,'2. Termes '!$H$8:$H$1141,3))</f>
        <v/>
      </c>
      <c r="I781" s="368">
        <v>0</v>
      </c>
      <c r="J781" s="368">
        <v>0</v>
      </c>
      <c r="K781" s="370" t="s">
        <v>150</v>
      </c>
      <c r="L781" s="370" t="str">
        <f>IF(ISBLANK(Tableau3[[#This Row],[Date début ]]),"",UPPER(TEXT(Tableau3[[#This Row],[Date début ]],"mmm")))</f>
        <v/>
      </c>
      <c r="M781" s="370" t="str">
        <f>IF(ISBLANK(Tableau3[[#This Row],[Date début ]]),"",UPPER(TEXT(Tableau3[[#This Row],[Date début ]],"AAAA")))</f>
        <v/>
      </c>
      <c r="N781" s="370">
        <v>0</v>
      </c>
      <c r="O781" s="369" t="str">
        <f>IF(ISBLANK(Tableau3[[#This Row],[Date de fin]]),"",UPPER(TEXT(Tableau3[[#This Row],[Date de fin]],"mmm")))</f>
        <v>JANV</v>
      </c>
      <c r="P781" s="370" t="str">
        <f>IF(ISBLANK(Tableau3[[#This Row],[Date de fin]]),"",UPPER(TEXT(Tableau3[[#This Row],[Date de fin]],"AAAA")))</f>
        <v>1900</v>
      </c>
      <c r="Q781" s="371">
        <v>0</v>
      </c>
      <c r="S781" s="49">
        <f>[2]!tblÉvénements[[#This Row],[Secteur]]</f>
        <v>0</v>
      </c>
      <c r="T781" s="49">
        <f>[2]!tblÉvénements[[#This Row],[Commentaires]]</f>
        <v>0</v>
      </c>
    </row>
    <row r="782" spans="2:20" ht="14.5" x14ac:dyDescent="0.3">
      <c r="B782" s="42">
        <f>'2. Termes '!H924</f>
        <v>0</v>
      </c>
      <c r="C782" s="382">
        <v>0</v>
      </c>
      <c r="D782" s="368">
        <v>0</v>
      </c>
      <c r="E782" s="368">
        <v>0</v>
      </c>
      <c r="F782" s="368">
        <v>0</v>
      </c>
      <c r="G782" s="368">
        <v>0</v>
      </c>
      <c r="H782" s="381" t="str">
        <f>IF('2. Termes '!H924="","",VLOOKUP('2. Termes '!H924,'2. Termes '!$H$8:$H$1141,3))</f>
        <v/>
      </c>
      <c r="I782" s="368">
        <v>0</v>
      </c>
      <c r="J782" s="368">
        <v>0</v>
      </c>
      <c r="K782" s="370" t="s">
        <v>150</v>
      </c>
      <c r="L782" s="370" t="str">
        <f>IF(ISBLANK(Tableau3[[#This Row],[Date début ]]),"",UPPER(TEXT(Tableau3[[#This Row],[Date début ]],"mmm")))</f>
        <v/>
      </c>
      <c r="M782" s="370" t="str">
        <f>IF(ISBLANK(Tableau3[[#This Row],[Date début ]]),"",UPPER(TEXT(Tableau3[[#This Row],[Date début ]],"AAAA")))</f>
        <v/>
      </c>
      <c r="N782" s="370">
        <v>0</v>
      </c>
      <c r="O782" s="369" t="str">
        <f>IF(ISBLANK(Tableau3[[#This Row],[Date de fin]]),"",UPPER(TEXT(Tableau3[[#This Row],[Date de fin]],"mmm")))</f>
        <v>JANV</v>
      </c>
      <c r="P782" s="370" t="str">
        <f>IF(ISBLANK(Tableau3[[#This Row],[Date de fin]]),"",UPPER(TEXT(Tableau3[[#This Row],[Date de fin]],"AAAA")))</f>
        <v>1900</v>
      </c>
      <c r="Q782" s="371">
        <v>0</v>
      </c>
      <c r="S782" s="49">
        <f>[2]!tblÉvénements[[#This Row],[Secteur]]</f>
        <v>0</v>
      </c>
      <c r="T782" s="49">
        <f>[2]!tblÉvénements[[#This Row],[Commentaires]]</f>
        <v>0</v>
      </c>
    </row>
    <row r="783" spans="2:20" ht="14.5" x14ac:dyDescent="0.3">
      <c r="B783" s="42">
        <f>'2. Termes '!H925</f>
        <v>0</v>
      </c>
      <c r="C783" s="382">
        <v>0</v>
      </c>
      <c r="D783" s="368">
        <v>0</v>
      </c>
      <c r="E783" s="368">
        <v>0</v>
      </c>
      <c r="F783" s="368">
        <v>0</v>
      </c>
      <c r="G783" s="368">
        <v>0</v>
      </c>
      <c r="H783" s="381" t="str">
        <f>IF('2. Termes '!H925="","",VLOOKUP('2. Termes '!H925,'2. Termes '!$H$8:$H$1141,3))</f>
        <v/>
      </c>
      <c r="I783" s="368">
        <v>0</v>
      </c>
      <c r="J783" s="368">
        <v>0</v>
      </c>
      <c r="K783" s="370" t="s">
        <v>150</v>
      </c>
      <c r="L783" s="370" t="str">
        <f>IF(ISBLANK(Tableau3[[#This Row],[Date début ]]),"",UPPER(TEXT(Tableau3[[#This Row],[Date début ]],"mmm")))</f>
        <v/>
      </c>
      <c r="M783" s="370" t="str">
        <f>IF(ISBLANK(Tableau3[[#This Row],[Date début ]]),"",UPPER(TEXT(Tableau3[[#This Row],[Date début ]],"AAAA")))</f>
        <v/>
      </c>
      <c r="N783" s="370">
        <v>0</v>
      </c>
      <c r="O783" s="369" t="str">
        <f>IF(ISBLANK(Tableau3[[#This Row],[Date de fin]]),"",UPPER(TEXT(Tableau3[[#This Row],[Date de fin]],"mmm")))</f>
        <v>JANV</v>
      </c>
      <c r="P783" s="370" t="str">
        <f>IF(ISBLANK(Tableau3[[#This Row],[Date de fin]]),"",UPPER(TEXT(Tableau3[[#This Row],[Date de fin]],"AAAA")))</f>
        <v>1900</v>
      </c>
      <c r="Q783" s="371">
        <v>0</v>
      </c>
      <c r="S783" s="49">
        <f>[2]!tblÉvénements[[#This Row],[Secteur]]</f>
        <v>0</v>
      </c>
      <c r="T783" s="49">
        <f>[2]!tblÉvénements[[#This Row],[Commentaires]]</f>
        <v>0</v>
      </c>
    </row>
    <row r="784" spans="2:20" ht="14.5" x14ac:dyDescent="0.3">
      <c r="B784" s="42">
        <f>'2. Termes '!H926</f>
        <v>0</v>
      </c>
      <c r="C784" s="382">
        <v>0</v>
      </c>
      <c r="D784" s="368">
        <v>0</v>
      </c>
      <c r="E784" s="368">
        <v>0</v>
      </c>
      <c r="F784" s="368">
        <v>0</v>
      </c>
      <c r="G784" s="368">
        <v>0</v>
      </c>
      <c r="H784" s="381" t="str">
        <f>IF('2. Termes '!H926="","",VLOOKUP('2. Termes '!H926,'2. Termes '!$H$8:$H$1141,3))</f>
        <v/>
      </c>
      <c r="I784" s="368">
        <v>0</v>
      </c>
      <c r="J784" s="368">
        <v>0</v>
      </c>
      <c r="K784" s="370" t="s">
        <v>150</v>
      </c>
      <c r="L784" s="370" t="str">
        <f>IF(ISBLANK(Tableau3[[#This Row],[Date début ]]),"",UPPER(TEXT(Tableau3[[#This Row],[Date début ]],"mmm")))</f>
        <v/>
      </c>
      <c r="M784" s="370" t="str">
        <f>IF(ISBLANK(Tableau3[[#This Row],[Date début ]]),"",UPPER(TEXT(Tableau3[[#This Row],[Date début ]],"AAAA")))</f>
        <v/>
      </c>
      <c r="N784" s="370">
        <v>0</v>
      </c>
      <c r="O784" s="369" t="str">
        <f>IF(ISBLANK(Tableau3[[#This Row],[Date de fin]]),"",UPPER(TEXT(Tableau3[[#This Row],[Date de fin]],"mmm")))</f>
        <v>JANV</v>
      </c>
      <c r="P784" s="370" t="str">
        <f>IF(ISBLANK(Tableau3[[#This Row],[Date de fin]]),"",UPPER(TEXT(Tableau3[[#This Row],[Date de fin]],"AAAA")))</f>
        <v>1900</v>
      </c>
      <c r="Q784" s="371">
        <v>0</v>
      </c>
      <c r="S784" s="49">
        <f>[2]!tblÉvénements[[#This Row],[Secteur]]</f>
        <v>0</v>
      </c>
      <c r="T784" s="49">
        <f>[2]!tblÉvénements[[#This Row],[Commentaires]]</f>
        <v>0</v>
      </c>
    </row>
    <row r="785" spans="2:20" ht="14.5" x14ac:dyDescent="0.3">
      <c r="B785" s="42">
        <f>'2. Termes '!H927</f>
        <v>0</v>
      </c>
      <c r="C785" s="382">
        <v>0</v>
      </c>
      <c r="D785" s="368">
        <v>0</v>
      </c>
      <c r="E785" s="368">
        <v>0</v>
      </c>
      <c r="F785" s="368">
        <v>0</v>
      </c>
      <c r="G785" s="368">
        <v>0</v>
      </c>
      <c r="H785" s="381" t="str">
        <f>IF('2. Termes '!H927="","",VLOOKUP('2. Termes '!H927,'2. Termes '!$H$8:$H$1141,3))</f>
        <v/>
      </c>
      <c r="I785" s="368">
        <v>0</v>
      </c>
      <c r="J785" s="368">
        <v>0</v>
      </c>
      <c r="K785" s="370" t="s">
        <v>150</v>
      </c>
      <c r="L785" s="370" t="str">
        <f>IF(ISBLANK(Tableau3[[#This Row],[Date début ]]),"",UPPER(TEXT(Tableau3[[#This Row],[Date début ]],"mmm")))</f>
        <v/>
      </c>
      <c r="M785" s="370" t="str">
        <f>IF(ISBLANK(Tableau3[[#This Row],[Date début ]]),"",UPPER(TEXT(Tableau3[[#This Row],[Date début ]],"AAAA")))</f>
        <v/>
      </c>
      <c r="N785" s="370">
        <v>0</v>
      </c>
      <c r="O785" s="369" t="str">
        <f>IF(ISBLANK(Tableau3[[#This Row],[Date de fin]]),"",UPPER(TEXT(Tableau3[[#This Row],[Date de fin]],"mmm")))</f>
        <v>JANV</v>
      </c>
      <c r="P785" s="370" t="str">
        <f>IF(ISBLANK(Tableau3[[#This Row],[Date de fin]]),"",UPPER(TEXT(Tableau3[[#This Row],[Date de fin]],"AAAA")))</f>
        <v>1900</v>
      </c>
      <c r="Q785" s="371">
        <v>0</v>
      </c>
      <c r="S785" s="49">
        <f>[2]!tblÉvénements[[#This Row],[Secteur]]</f>
        <v>0</v>
      </c>
      <c r="T785" s="49">
        <f>[2]!tblÉvénements[[#This Row],[Commentaires]]</f>
        <v>0</v>
      </c>
    </row>
    <row r="786" spans="2:20" ht="14.5" x14ac:dyDescent="0.3">
      <c r="B786" s="42">
        <f>'2. Termes '!H928</f>
        <v>0</v>
      </c>
      <c r="C786" s="382">
        <v>0</v>
      </c>
      <c r="D786" s="368">
        <v>0</v>
      </c>
      <c r="E786" s="368">
        <v>0</v>
      </c>
      <c r="F786" s="368">
        <v>0</v>
      </c>
      <c r="G786" s="368">
        <v>0</v>
      </c>
      <c r="H786" s="381" t="str">
        <f>IF('2. Termes '!H928="","",VLOOKUP('2. Termes '!H928,'2. Termes '!$H$8:$H$1141,3))</f>
        <v/>
      </c>
      <c r="I786" s="368">
        <v>0</v>
      </c>
      <c r="J786" s="368">
        <v>0</v>
      </c>
      <c r="K786" s="370" t="s">
        <v>150</v>
      </c>
      <c r="L786" s="370" t="str">
        <f>IF(ISBLANK(Tableau3[[#This Row],[Date début ]]),"",UPPER(TEXT(Tableau3[[#This Row],[Date début ]],"mmm")))</f>
        <v/>
      </c>
      <c r="M786" s="370" t="str">
        <f>IF(ISBLANK(Tableau3[[#This Row],[Date début ]]),"",UPPER(TEXT(Tableau3[[#This Row],[Date début ]],"AAAA")))</f>
        <v/>
      </c>
      <c r="N786" s="370">
        <v>0</v>
      </c>
      <c r="O786" s="369" t="str">
        <f>IF(ISBLANK(Tableau3[[#This Row],[Date de fin]]),"",UPPER(TEXT(Tableau3[[#This Row],[Date de fin]],"mmm")))</f>
        <v>JANV</v>
      </c>
      <c r="P786" s="370" t="str">
        <f>IF(ISBLANK(Tableau3[[#This Row],[Date de fin]]),"",UPPER(TEXT(Tableau3[[#This Row],[Date de fin]],"AAAA")))</f>
        <v>1900</v>
      </c>
      <c r="Q786" s="371">
        <v>0</v>
      </c>
      <c r="S786" s="49">
        <f>[2]!tblÉvénements[[#This Row],[Secteur]]</f>
        <v>0</v>
      </c>
      <c r="T786" s="49">
        <f>[2]!tblÉvénements[[#This Row],[Commentaires]]</f>
        <v>0</v>
      </c>
    </row>
    <row r="787" spans="2:20" ht="14.5" x14ac:dyDescent="0.3">
      <c r="B787" s="42">
        <f>'2. Termes '!H929</f>
        <v>0</v>
      </c>
      <c r="C787" s="382">
        <v>0</v>
      </c>
      <c r="D787" s="368">
        <v>0</v>
      </c>
      <c r="E787" s="368">
        <v>0</v>
      </c>
      <c r="F787" s="368">
        <v>0</v>
      </c>
      <c r="G787" s="368">
        <v>0</v>
      </c>
      <c r="H787" s="381" t="str">
        <f>IF('2. Termes '!H929="","",VLOOKUP('2. Termes '!H929,'2. Termes '!$H$8:$H$1141,3))</f>
        <v/>
      </c>
      <c r="I787" s="368">
        <v>0</v>
      </c>
      <c r="J787" s="368">
        <v>0</v>
      </c>
      <c r="K787" s="370" t="s">
        <v>150</v>
      </c>
      <c r="L787" s="370" t="str">
        <f>IF(ISBLANK(Tableau3[[#This Row],[Date début ]]),"",UPPER(TEXT(Tableau3[[#This Row],[Date début ]],"mmm")))</f>
        <v/>
      </c>
      <c r="M787" s="370" t="str">
        <f>IF(ISBLANK(Tableau3[[#This Row],[Date début ]]),"",UPPER(TEXT(Tableau3[[#This Row],[Date début ]],"AAAA")))</f>
        <v/>
      </c>
      <c r="N787" s="370">
        <v>0</v>
      </c>
      <c r="O787" s="369" t="str">
        <f>IF(ISBLANK(Tableau3[[#This Row],[Date de fin]]),"",UPPER(TEXT(Tableau3[[#This Row],[Date de fin]],"mmm")))</f>
        <v>JANV</v>
      </c>
      <c r="P787" s="370" t="str">
        <f>IF(ISBLANK(Tableau3[[#This Row],[Date de fin]]),"",UPPER(TEXT(Tableau3[[#This Row],[Date de fin]],"AAAA")))</f>
        <v>1900</v>
      </c>
      <c r="Q787" s="371">
        <v>0</v>
      </c>
      <c r="S787" s="49">
        <f>[2]!tblÉvénements[[#This Row],[Secteur]]</f>
        <v>0</v>
      </c>
      <c r="T787" s="49">
        <f>[2]!tblÉvénements[[#This Row],[Commentaires]]</f>
        <v>0</v>
      </c>
    </row>
    <row r="788" spans="2:20" ht="14.5" x14ac:dyDescent="0.3">
      <c r="B788" s="42">
        <f>'2. Termes '!H930</f>
        <v>0</v>
      </c>
      <c r="C788" s="382">
        <v>0</v>
      </c>
      <c r="D788" s="368">
        <v>0</v>
      </c>
      <c r="E788" s="368">
        <v>0</v>
      </c>
      <c r="F788" s="368">
        <v>0</v>
      </c>
      <c r="G788" s="368">
        <v>0</v>
      </c>
      <c r="H788" s="381" t="str">
        <f>IF('2. Termes '!H930="","",VLOOKUP('2. Termes '!H930,'2. Termes '!$H$8:$H$1141,3))</f>
        <v/>
      </c>
      <c r="I788" s="368">
        <v>0</v>
      </c>
      <c r="J788" s="368">
        <v>0</v>
      </c>
      <c r="K788" s="370" t="s">
        <v>150</v>
      </c>
      <c r="L788" s="370" t="str">
        <f>IF(ISBLANK(Tableau3[[#This Row],[Date début ]]),"",UPPER(TEXT(Tableau3[[#This Row],[Date début ]],"mmm")))</f>
        <v/>
      </c>
      <c r="M788" s="370" t="str">
        <f>IF(ISBLANK(Tableau3[[#This Row],[Date début ]]),"",UPPER(TEXT(Tableau3[[#This Row],[Date début ]],"AAAA")))</f>
        <v/>
      </c>
      <c r="N788" s="370">
        <v>0</v>
      </c>
      <c r="O788" s="369" t="str">
        <f>IF(ISBLANK(Tableau3[[#This Row],[Date de fin]]),"",UPPER(TEXT(Tableau3[[#This Row],[Date de fin]],"mmm")))</f>
        <v>JANV</v>
      </c>
      <c r="P788" s="370" t="str">
        <f>IF(ISBLANK(Tableau3[[#This Row],[Date de fin]]),"",UPPER(TEXT(Tableau3[[#This Row],[Date de fin]],"AAAA")))</f>
        <v>1900</v>
      </c>
      <c r="Q788" s="371">
        <v>0</v>
      </c>
      <c r="S788" s="49">
        <f>[2]!tblÉvénements[[#This Row],[Secteur]]</f>
        <v>0</v>
      </c>
      <c r="T788" s="49">
        <f>[2]!tblÉvénements[[#This Row],[Commentaires]]</f>
        <v>0</v>
      </c>
    </row>
    <row r="789" spans="2:20" ht="14.5" x14ac:dyDescent="0.3">
      <c r="B789" s="42">
        <f>'2. Termes '!H931</f>
        <v>0</v>
      </c>
      <c r="C789" s="382">
        <v>0</v>
      </c>
      <c r="D789" s="368">
        <v>0</v>
      </c>
      <c r="E789" s="368">
        <v>0</v>
      </c>
      <c r="F789" s="368">
        <v>0</v>
      </c>
      <c r="G789" s="368">
        <v>0</v>
      </c>
      <c r="H789" s="381" t="str">
        <f>IF('2. Termes '!H931="","",VLOOKUP('2. Termes '!H931,'2. Termes '!$H$8:$H$1141,3))</f>
        <v/>
      </c>
      <c r="I789" s="368">
        <v>0</v>
      </c>
      <c r="J789" s="368">
        <v>0</v>
      </c>
      <c r="K789" s="370" t="s">
        <v>150</v>
      </c>
      <c r="L789" s="370" t="str">
        <f>IF(ISBLANK(Tableau3[[#This Row],[Date début ]]),"",UPPER(TEXT(Tableau3[[#This Row],[Date début ]],"mmm")))</f>
        <v/>
      </c>
      <c r="M789" s="370" t="str">
        <f>IF(ISBLANK(Tableau3[[#This Row],[Date début ]]),"",UPPER(TEXT(Tableau3[[#This Row],[Date début ]],"AAAA")))</f>
        <v/>
      </c>
      <c r="N789" s="370">
        <v>0</v>
      </c>
      <c r="O789" s="369" t="str">
        <f>IF(ISBLANK(Tableau3[[#This Row],[Date de fin]]),"",UPPER(TEXT(Tableau3[[#This Row],[Date de fin]],"mmm")))</f>
        <v>JANV</v>
      </c>
      <c r="P789" s="370" t="str">
        <f>IF(ISBLANK(Tableau3[[#This Row],[Date de fin]]),"",UPPER(TEXT(Tableau3[[#This Row],[Date de fin]],"AAAA")))</f>
        <v>1900</v>
      </c>
      <c r="Q789" s="371">
        <v>0</v>
      </c>
      <c r="S789" s="49">
        <f>[2]!tblÉvénements[[#This Row],[Secteur]]</f>
        <v>0</v>
      </c>
      <c r="T789" s="49">
        <f>[2]!tblÉvénements[[#This Row],[Commentaires]]</f>
        <v>0</v>
      </c>
    </row>
    <row r="790" spans="2:20" ht="14.5" x14ac:dyDescent="0.3">
      <c r="B790" s="42">
        <f>'2. Termes '!H932</f>
        <v>0</v>
      </c>
      <c r="C790" s="382">
        <v>0</v>
      </c>
      <c r="D790" s="368">
        <v>0</v>
      </c>
      <c r="E790" s="368">
        <v>0</v>
      </c>
      <c r="F790" s="368">
        <v>0</v>
      </c>
      <c r="G790" s="368">
        <v>0</v>
      </c>
      <c r="H790" s="381" t="str">
        <f>IF('2. Termes '!H932="","",VLOOKUP('2. Termes '!H932,'2. Termes '!$H$8:$H$1141,3))</f>
        <v/>
      </c>
      <c r="I790" s="368">
        <v>0</v>
      </c>
      <c r="J790" s="368">
        <v>0</v>
      </c>
      <c r="K790" s="370" t="s">
        <v>150</v>
      </c>
      <c r="L790" s="370" t="str">
        <f>IF(ISBLANK(Tableau3[[#This Row],[Date début ]]),"",UPPER(TEXT(Tableau3[[#This Row],[Date début ]],"mmm")))</f>
        <v/>
      </c>
      <c r="M790" s="370" t="str">
        <f>IF(ISBLANK(Tableau3[[#This Row],[Date début ]]),"",UPPER(TEXT(Tableau3[[#This Row],[Date début ]],"AAAA")))</f>
        <v/>
      </c>
      <c r="N790" s="370">
        <v>0</v>
      </c>
      <c r="O790" s="369" t="str">
        <f>IF(ISBLANK(Tableau3[[#This Row],[Date de fin]]),"",UPPER(TEXT(Tableau3[[#This Row],[Date de fin]],"mmm")))</f>
        <v>JANV</v>
      </c>
      <c r="P790" s="370" t="str">
        <f>IF(ISBLANK(Tableau3[[#This Row],[Date de fin]]),"",UPPER(TEXT(Tableau3[[#This Row],[Date de fin]],"AAAA")))</f>
        <v>1900</v>
      </c>
      <c r="Q790" s="371">
        <v>0</v>
      </c>
      <c r="S790" s="49">
        <f>[2]!tblÉvénements[[#This Row],[Secteur]]</f>
        <v>0</v>
      </c>
      <c r="T790" s="49">
        <f>[2]!tblÉvénements[[#This Row],[Commentaires]]</f>
        <v>0</v>
      </c>
    </row>
    <row r="791" spans="2:20" ht="14.5" x14ac:dyDescent="0.3">
      <c r="B791" s="42">
        <f>'2. Termes '!H933</f>
        <v>0</v>
      </c>
      <c r="C791" s="382">
        <v>0</v>
      </c>
      <c r="D791" s="368">
        <v>0</v>
      </c>
      <c r="E791" s="368">
        <v>0</v>
      </c>
      <c r="F791" s="368">
        <v>0</v>
      </c>
      <c r="G791" s="368">
        <v>0</v>
      </c>
      <c r="H791" s="381" t="str">
        <f>IF('2. Termes '!H933="","",VLOOKUP('2. Termes '!H933,'2. Termes '!$H$8:$H$1141,3))</f>
        <v/>
      </c>
      <c r="I791" s="368">
        <v>0</v>
      </c>
      <c r="J791" s="368">
        <v>0</v>
      </c>
      <c r="K791" s="370" t="s">
        <v>150</v>
      </c>
      <c r="L791" s="370" t="str">
        <f>IF(ISBLANK(Tableau3[[#This Row],[Date début ]]),"",UPPER(TEXT(Tableau3[[#This Row],[Date début ]],"mmm")))</f>
        <v/>
      </c>
      <c r="M791" s="370" t="str">
        <f>IF(ISBLANK(Tableau3[[#This Row],[Date début ]]),"",UPPER(TEXT(Tableau3[[#This Row],[Date début ]],"AAAA")))</f>
        <v/>
      </c>
      <c r="N791" s="370">
        <v>0</v>
      </c>
      <c r="O791" s="369" t="str">
        <f>IF(ISBLANK(Tableau3[[#This Row],[Date de fin]]),"",UPPER(TEXT(Tableau3[[#This Row],[Date de fin]],"mmm")))</f>
        <v>JANV</v>
      </c>
      <c r="P791" s="370" t="str">
        <f>IF(ISBLANK(Tableau3[[#This Row],[Date de fin]]),"",UPPER(TEXT(Tableau3[[#This Row],[Date de fin]],"AAAA")))</f>
        <v>1900</v>
      </c>
      <c r="Q791" s="371">
        <v>0</v>
      </c>
      <c r="S791" s="49">
        <f>[2]!tblÉvénements[[#This Row],[Secteur]]</f>
        <v>0</v>
      </c>
      <c r="T791" s="49">
        <f>[2]!tblÉvénements[[#This Row],[Commentaires]]</f>
        <v>0</v>
      </c>
    </row>
    <row r="792" spans="2:20" ht="14.5" x14ac:dyDescent="0.3">
      <c r="B792" s="42">
        <f>'2. Termes '!H934</f>
        <v>0</v>
      </c>
      <c r="C792" s="382">
        <v>0</v>
      </c>
      <c r="D792" s="368">
        <v>0</v>
      </c>
      <c r="E792" s="368">
        <v>0</v>
      </c>
      <c r="F792" s="368">
        <v>0</v>
      </c>
      <c r="G792" s="368">
        <v>0</v>
      </c>
      <c r="H792" s="381" t="str">
        <f>IF('2. Termes '!H934="","",VLOOKUP('2. Termes '!H934,'2. Termes '!$H$8:$H$1141,3))</f>
        <v/>
      </c>
      <c r="I792" s="368">
        <v>0</v>
      </c>
      <c r="J792" s="368">
        <v>0</v>
      </c>
      <c r="K792" s="370" t="s">
        <v>150</v>
      </c>
      <c r="L792" s="370" t="str">
        <f>IF(ISBLANK(Tableau3[[#This Row],[Date début ]]),"",UPPER(TEXT(Tableau3[[#This Row],[Date début ]],"mmm")))</f>
        <v/>
      </c>
      <c r="M792" s="370" t="str">
        <f>IF(ISBLANK(Tableau3[[#This Row],[Date début ]]),"",UPPER(TEXT(Tableau3[[#This Row],[Date début ]],"AAAA")))</f>
        <v/>
      </c>
      <c r="N792" s="370">
        <v>0</v>
      </c>
      <c r="O792" s="369" t="str">
        <f>IF(ISBLANK(Tableau3[[#This Row],[Date de fin]]),"",UPPER(TEXT(Tableau3[[#This Row],[Date de fin]],"mmm")))</f>
        <v>JANV</v>
      </c>
      <c r="P792" s="370" t="str">
        <f>IF(ISBLANK(Tableau3[[#This Row],[Date de fin]]),"",UPPER(TEXT(Tableau3[[#This Row],[Date de fin]],"AAAA")))</f>
        <v>1900</v>
      </c>
      <c r="Q792" s="371">
        <v>0</v>
      </c>
      <c r="S792" s="49">
        <f>[2]!tblÉvénements[[#This Row],[Secteur]]</f>
        <v>0</v>
      </c>
      <c r="T792" s="49">
        <f>[2]!tblÉvénements[[#This Row],[Commentaires]]</f>
        <v>0</v>
      </c>
    </row>
    <row r="793" spans="2:20" ht="14.5" x14ac:dyDescent="0.3">
      <c r="B793" s="42">
        <f>'2. Termes '!H935</f>
        <v>0</v>
      </c>
      <c r="C793" s="382">
        <v>0</v>
      </c>
      <c r="D793" s="368">
        <v>0</v>
      </c>
      <c r="E793" s="368">
        <v>0</v>
      </c>
      <c r="F793" s="368">
        <v>0</v>
      </c>
      <c r="G793" s="368">
        <v>0</v>
      </c>
      <c r="H793" s="381" t="str">
        <f>IF('2. Termes '!H935="","",VLOOKUP('2. Termes '!H935,'2. Termes '!$H$8:$H$1141,3))</f>
        <v/>
      </c>
      <c r="I793" s="368">
        <v>0</v>
      </c>
      <c r="J793" s="368">
        <v>0</v>
      </c>
      <c r="K793" s="370" t="s">
        <v>150</v>
      </c>
      <c r="L793" s="370" t="str">
        <f>IF(ISBLANK(Tableau3[[#This Row],[Date début ]]),"",UPPER(TEXT(Tableau3[[#This Row],[Date début ]],"mmm")))</f>
        <v/>
      </c>
      <c r="M793" s="370" t="str">
        <f>IF(ISBLANK(Tableau3[[#This Row],[Date début ]]),"",UPPER(TEXT(Tableau3[[#This Row],[Date début ]],"AAAA")))</f>
        <v/>
      </c>
      <c r="N793" s="370">
        <v>0</v>
      </c>
      <c r="O793" s="369" t="str">
        <f>IF(ISBLANK(Tableau3[[#This Row],[Date de fin]]),"",UPPER(TEXT(Tableau3[[#This Row],[Date de fin]],"mmm")))</f>
        <v>JANV</v>
      </c>
      <c r="P793" s="370" t="str">
        <f>IF(ISBLANK(Tableau3[[#This Row],[Date de fin]]),"",UPPER(TEXT(Tableau3[[#This Row],[Date de fin]],"AAAA")))</f>
        <v>1900</v>
      </c>
      <c r="Q793" s="371">
        <v>0</v>
      </c>
      <c r="S793" s="49">
        <f>[2]!tblÉvénements[[#This Row],[Secteur]]</f>
        <v>0</v>
      </c>
      <c r="T793" s="49">
        <f>[2]!tblÉvénements[[#This Row],[Commentaires]]</f>
        <v>0</v>
      </c>
    </row>
    <row r="794" spans="2:20" ht="14.5" x14ac:dyDescent="0.3">
      <c r="B794" s="42">
        <f>'2. Termes '!H936</f>
        <v>0</v>
      </c>
      <c r="C794" s="382">
        <v>0</v>
      </c>
      <c r="D794" s="368">
        <v>0</v>
      </c>
      <c r="E794" s="368">
        <v>0</v>
      </c>
      <c r="F794" s="368">
        <v>0</v>
      </c>
      <c r="G794" s="368">
        <v>0</v>
      </c>
      <c r="H794" s="381" t="str">
        <f>IF('2. Termes '!H936="","",VLOOKUP('2. Termes '!H936,'2. Termes '!$H$8:$H$1141,3))</f>
        <v/>
      </c>
      <c r="I794" s="368">
        <v>0</v>
      </c>
      <c r="J794" s="368">
        <v>0</v>
      </c>
      <c r="K794" s="370" t="s">
        <v>150</v>
      </c>
      <c r="L794" s="370" t="str">
        <f>IF(ISBLANK(Tableau3[[#This Row],[Date début ]]),"",UPPER(TEXT(Tableau3[[#This Row],[Date début ]],"mmm")))</f>
        <v/>
      </c>
      <c r="M794" s="370" t="str">
        <f>IF(ISBLANK(Tableau3[[#This Row],[Date début ]]),"",UPPER(TEXT(Tableau3[[#This Row],[Date début ]],"AAAA")))</f>
        <v/>
      </c>
      <c r="N794" s="370">
        <v>0</v>
      </c>
      <c r="O794" s="369" t="str">
        <f>IF(ISBLANK(Tableau3[[#This Row],[Date de fin]]),"",UPPER(TEXT(Tableau3[[#This Row],[Date de fin]],"mmm")))</f>
        <v>JANV</v>
      </c>
      <c r="P794" s="370" t="str">
        <f>IF(ISBLANK(Tableau3[[#This Row],[Date de fin]]),"",UPPER(TEXT(Tableau3[[#This Row],[Date de fin]],"AAAA")))</f>
        <v>1900</v>
      </c>
      <c r="Q794" s="371">
        <v>0</v>
      </c>
      <c r="S794" s="49">
        <f>[2]!tblÉvénements[[#This Row],[Secteur]]</f>
        <v>0</v>
      </c>
      <c r="T794" s="49">
        <f>[2]!tblÉvénements[[#This Row],[Commentaires]]</f>
        <v>0</v>
      </c>
    </row>
    <row r="795" spans="2:20" ht="14.5" x14ac:dyDescent="0.3">
      <c r="B795" s="42">
        <f>'2. Termes '!H937</f>
        <v>0</v>
      </c>
      <c r="C795" s="382">
        <v>0</v>
      </c>
      <c r="D795" s="368">
        <v>0</v>
      </c>
      <c r="E795" s="368">
        <v>0</v>
      </c>
      <c r="F795" s="368">
        <v>0</v>
      </c>
      <c r="G795" s="368">
        <v>0</v>
      </c>
      <c r="H795" s="381" t="str">
        <f>IF('2. Termes '!H937="","",VLOOKUP('2. Termes '!H937,'2. Termes '!$H$8:$H$1141,3))</f>
        <v/>
      </c>
      <c r="I795" s="368">
        <v>0</v>
      </c>
      <c r="J795" s="368">
        <v>0</v>
      </c>
      <c r="K795" s="370" t="s">
        <v>150</v>
      </c>
      <c r="L795" s="370" t="str">
        <f>IF(ISBLANK(Tableau3[[#This Row],[Date début ]]),"",UPPER(TEXT(Tableau3[[#This Row],[Date début ]],"mmm")))</f>
        <v/>
      </c>
      <c r="M795" s="370" t="str">
        <f>IF(ISBLANK(Tableau3[[#This Row],[Date début ]]),"",UPPER(TEXT(Tableau3[[#This Row],[Date début ]],"AAAA")))</f>
        <v/>
      </c>
      <c r="N795" s="370">
        <v>0</v>
      </c>
      <c r="O795" s="369" t="str">
        <f>IF(ISBLANK(Tableau3[[#This Row],[Date de fin]]),"",UPPER(TEXT(Tableau3[[#This Row],[Date de fin]],"mmm")))</f>
        <v>JANV</v>
      </c>
      <c r="P795" s="370" t="str">
        <f>IF(ISBLANK(Tableau3[[#This Row],[Date de fin]]),"",UPPER(TEXT(Tableau3[[#This Row],[Date de fin]],"AAAA")))</f>
        <v>1900</v>
      </c>
      <c r="Q795" s="371">
        <v>0</v>
      </c>
      <c r="S795" s="49">
        <f>[2]!tblÉvénements[[#This Row],[Secteur]]</f>
        <v>0</v>
      </c>
      <c r="T795" s="49">
        <f>[2]!tblÉvénements[[#This Row],[Commentaires]]</f>
        <v>0</v>
      </c>
    </row>
    <row r="796" spans="2:20" ht="14.5" x14ac:dyDescent="0.3">
      <c r="B796" s="42">
        <f>'2. Termes '!H938</f>
        <v>0</v>
      </c>
      <c r="C796" s="382">
        <v>0</v>
      </c>
      <c r="D796" s="368">
        <v>0</v>
      </c>
      <c r="E796" s="368">
        <v>0</v>
      </c>
      <c r="F796" s="368">
        <v>0</v>
      </c>
      <c r="G796" s="368">
        <v>0</v>
      </c>
      <c r="H796" s="381" t="str">
        <f>IF('2. Termes '!H938="","",VLOOKUP('2. Termes '!H938,'2. Termes '!$H$8:$H$1141,3))</f>
        <v/>
      </c>
      <c r="I796" s="368">
        <v>0</v>
      </c>
      <c r="J796" s="368">
        <v>0</v>
      </c>
      <c r="K796" s="370" t="s">
        <v>150</v>
      </c>
      <c r="L796" s="370" t="str">
        <f>IF(ISBLANK(Tableau3[[#This Row],[Date début ]]),"",UPPER(TEXT(Tableau3[[#This Row],[Date début ]],"mmm")))</f>
        <v/>
      </c>
      <c r="M796" s="370" t="str">
        <f>IF(ISBLANK(Tableau3[[#This Row],[Date début ]]),"",UPPER(TEXT(Tableau3[[#This Row],[Date début ]],"AAAA")))</f>
        <v/>
      </c>
      <c r="N796" s="370">
        <v>0</v>
      </c>
      <c r="O796" s="369" t="str">
        <f>IF(ISBLANK(Tableau3[[#This Row],[Date de fin]]),"",UPPER(TEXT(Tableau3[[#This Row],[Date de fin]],"mmm")))</f>
        <v>JANV</v>
      </c>
      <c r="P796" s="370" t="str">
        <f>IF(ISBLANK(Tableau3[[#This Row],[Date de fin]]),"",UPPER(TEXT(Tableau3[[#This Row],[Date de fin]],"AAAA")))</f>
        <v>1900</v>
      </c>
      <c r="Q796" s="371">
        <v>0</v>
      </c>
      <c r="S796" s="49">
        <f>[2]!tblÉvénements[[#This Row],[Secteur]]</f>
        <v>0</v>
      </c>
      <c r="T796" s="49">
        <f>[2]!tblÉvénements[[#This Row],[Commentaires]]</f>
        <v>0</v>
      </c>
    </row>
    <row r="797" spans="2:20" ht="14.5" x14ac:dyDescent="0.3">
      <c r="B797" s="42">
        <f>'2. Termes '!H939</f>
        <v>0</v>
      </c>
      <c r="C797" s="382">
        <v>0</v>
      </c>
      <c r="D797" s="368">
        <v>0</v>
      </c>
      <c r="E797" s="368">
        <v>0</v>
      </c>
      <c r="F797" s="368">
        <v>0</v>
      </c>
      <c r="G797" s="368">
        <v>0</v>
      </c>
      <c r="H797" s="381" t="str">
        <f>IF('2. Termes '!H939="","",VLOOKUP('2. Termes '!H939,'2. Termes '!$H$8:$H$1141,3))</f>
        <v/>
      </c>
      <c r="I797" s="368">
        <v>0</v>
      </c>
      <c r="J797" s="368">
        <v>0</v>
      </c>
      <c r="K797" s="370" t="s">
        <v>150</v>
      </c>
      <c r="L797" s="370" t="str">
        <f>IF(ISBLANK(Tableau3[[#This Row],[Date début ]]),"",UPPER(TEXT(Tableau3[[#This Row],[Date début ]],"mmm")))</f>
        <v/>
      </c>
      <c r="M797" s="370" t="str">
        <f>IF(ISBLANK(Tableau3[[#This Row],[Date début ]]),"",UPPER(TEXT(Tableau3[[#This Row],[Date début ]],"AAAA")))</f>
        <v/>
      </c>
      <c r="N797" s="370">
        <v>0</v>
      </c>
      <c r="O797" s="369" t="str">
        <f>IF(ISBLANK(Tableau3[[#This Row],[Date de fin]]),"",UPPER(TEXT(Tableau3[[#This Row],[Date de fin]],"mmm")))</f>
        <v>JANV</v>
      </c>
      <c r="P797" s="370" t="str">
        <f>IF(ISBLANK(Tableau3[[#This Row],[Date de fin]]),"",UPPER(TEXT(Tableau3[[#This Row],[Date de fin]],"AAAA")))</f>
        <v>1900</v>
      </c>
      <c r="Q797" s="371">
        <v>0</v>
      </c>
      <c r="S797" s="49">
        <f>[2]!tblÉvénements[[#This Row],[Secteur]]</f>
        <v>0</v>
      </c>
      <c r="T797" s="49">
        <f>[2]!tblÉvénements[[#This Row],[Commentaires]]</f>
        <v>0</v>
      </c>
    </row>
    <row r="798" spans="2:20" ht="14.5" x14ac:dyDescent="0.3">
      <c r="B798" s="42">
        <f>'2. Termes '!H940</f>
        <v>0</v>
      </c>
      <c r="C798" s="382">
        <v>0</v>
      </c>
      <c r="D798" s="368">
        <v>0</v>
      </c>
      <c r="E798" s="368">
        <v>0</v>
      </c>
      <c r="F798" s="368">
        <v>0</v>
      </c>
      <c r="G798" s="368">
        <v>0</v>
      </c>
      <c r="H798" s="381" t="str">
        <f>IF('2. Termes '!H940="","",VLOOKUP('2. Termes '!H940,'2. Termes '!$H$8:$H$1141,3))</f>
        <v/>
      </c>
      <c r="I798" s="368">
        <v>0</v>
      </c>
      <c r="J798" s="368">
        <v>0</v>
      </c>
      <c r="K798" s="370" t="s">
        <v>150</v>
      </c>
      <c r="L798" s="370" t="str">
        <f>IF(ISBLANK(Tableau3[[#This Row],[Date début ]]),"",UPPER(TEXT(Tableau3[[#This Row],[Date début ]],"mmm")))</f>
        <v/>
      </c>
      <c r="M798" s="370" t="str">
        <f>IF(ISBLANK(Tableau3[[#This Row],[Date début ]]),"",UPPER(TEXT(Tableau3[[#This Row],[Date début ]],"AAAA")))</f>
        <v/>
      </c>
      <c r="N798" s="370">
        <v>0</v>
      </c>
      <c r="O798" s="369" t="str">
        <f>IF(ISBLANK(Tableau3[[#This Row],[Date de fin]]),"",UPPER(TEXT(Tableau3[[#This Row],[Date de fin]],"mmm")))</f>
        <v>JANV</v>
      </c>
      <c r="P798" s="370" t="str">
        <f>IF(ISBLANK(Tableau3[[#This Row],[Date de fin]]),"",UPPER(TEXT(Tableau3[[#This Row],[Date de fin]],"AAAA")))</f>
        <v>1900</v>
      </c>
      <c r="Q798" s="371">
        <v>0</v>
      </c>
      <c r="S798" s="49">
        <f>[2]!tblÉvénements[[#This Row],[Secteur]]</f>
        <v>0</v>
      </c>
      <c r="T798" s="49">
        <f>[2]!tblÉvénements[[#This Row],[Commentaires]]</f>
        <v>0</v>
      </c>
    </row>
    <row r="799" spans="2:20" ht="14.5" x14ac:dyDescent="0.3">
      <c r="B799" s="42">
        <f>'2. Termes '!H941</f>
        <v>0</v>
      </c>
      <c r="C799" s="382">
        <v>0</v>
      </c>
      <c r="D799" s="368">
        <v>0</v>
      </c>
      <c r="E799" s="368">
        <v>0</v>
      </c>
      <c r="F799" s="368">
        <v>0</v>
      </c>
      <c r="G799" s="368">
        <v>0</v>
      </c>
      <c r="H799" s="381" t="str">
        <f>IF('2. Termes '!H941="","",VLOOKUP('2. Termes '!H941,'2. Termes '!$H$8:$H$1141,3))</f>
        <v/>
      </c>
      <c r="I799" s="368">
        <v>0</v>
      </c>
      <c r="J799" s="368">
        <v>0</v>
      </c>
      <c r="K799" s="370" t="s">
        <v>150</v>
      </c>
      <c r="L799" s="370" t="str">
        <f>IF(ISBLANK(Tableau3[[#This Row],[Date début ]]),"",UPPER(TEXT(Tableau3[[#This Row],[Date début ]],"mmm")))</f>
        <v/>
      </c>
      <c r="M799" s="370" t="str">
        <f>IF(ISBLANK(Tableau3[[#This Row],[Date début ]]),"",UPPER(TEXT(Tableau3[[#This Row],[Date début ]],"AAAA")))</f>
        <v/>
      </c>
      <c r="N799" s="370">
        <v>0</v>
      </c>
      <c r="O799" s="369" t="str">
        <f>IF(ISBLANK(Tableau3[[#This Row],[Date de fin]]),"",UPPER(TEXT(Tableau3[[#This Row],[Date de fin]],"mmm")))</f>
        <v>JANV</v>
      </c>
      <c r="P799" s="370" t="str">
        <f>IF(ISBLANK(Tableau3[[#This Row],[Date de fin]]),"",UPPER(TEXT(Tableau3[[#This Row],[Date de fin]],"AAAA")))</f>
        <v>1900</v>
      </c>
      <c r="Q799" s="371">
        <v>0</v>
      </c>
      <c r="S799" s="49">
        <f>[2]!tblÉvénements[[#This Row],[Secteur]]</f>
        <v>0</v>
      </c>
      <c r="T799" s="49">
        <f>[2]!tblÉvénements[[#This Row],[Commentaires]]</f>
        <v>0</v>
      </c>
    </row>
    <row r="800" spans="2:20" ht="14.5" x14ac:dyDescent="0.3">
      <c r="B800" s="42">
        <f>'2. Termes '!H942</f>
        <v>0</v>
      </c>
      <c r="C800" s="382">
        <v>0</v>
      </c>
      <c r="D800" s="368">
        <v>0</v>
      </c>
      <c r="E800" s="368">
        <v>0</v>
      </c>
      <c r="F800" s="368">
        <v>0</v>
      </c>
      <c r="G800" s="368">
        <v>0</v>
      </c>
      <c r="H800" s="381" t="str">
        <f>IF('2. Termes '!H942="","",VLOOKUP('2. Termes '!H942,'2. Termes '!$H$8:$H$1141,3))</f>
        <v/>
      </c>
      <c r="I800" s="368">
        <v>0</v>
      </c>
      <c r="J800" s="368">
        <v>0</v>
      </c>
      <c r="K800" s="370" t="s">
        <v>150</v>
      </c>
      <c r="L800" s="370" t="str">
        <f>IF(ISBLANK(Tableau3[[#This Row],[Date début ]]),"",UPPER(TEXT(Tableau3[[#This Row],[Date début ]],"mmm")))</f>
        <v/>
      </c>
      <c r="M800" s="370" t="str">
        <f>IF(ISBLANK(Tableau3[[#This Row],[Date début ]]),"",UPPER(TEXT(Tableau3[[#This Row],[Date début ]],"AAAA")))</f>
        <v/>
      </c>
      <c r="N800" s="370">
        <v>0</v>
      </c>
      <c r="O800" s="369" t="str">
        <f>IF(ISBLANK(Tableau3[[#This Row],[Date de fin]]),"",UPPER(TEXT(Tableau3[[#This Row],[Date de fin]],"mmm")))</f>
        <v>JANV</v>
      </c>
      <c r="P800" s="370" t="str">
        <f>IF(ISBLANK(Tableau3[[#This Row],[Date de fin]]),"",UPPER(TEXT(Tableau3[[#This Row],[Date de fin]],"AAAA")))</f>
        <v>1900</v>
      </c>
      <c r="Q800" s="371">
        <v>0</v>
      </c>
      <c r="S800" s="49">
        <f>[2]!tblÉvénements[[#This Row],[Secteur]]</f>
        <v>0</v>
      </c>
      <c r="T800" s="49">
        <f>[2]!tblÉvénements[[#This Row],[Commentaires]]</f>
        <v>0</v>
      </c>
    </row>
    <row r="801" spans="2:20" ht="14.5" x14ac:dyDescent="0.3">
      <c r="B801" s="42">
        <f>'2. Termes '!H943</f>
        <v>0</v>
      </c>
      <c r="C801" s="382">
        <v>0</v>
      </c>
      <c r="D801" s="368">
        <v>0</v>
      </c>
      <c r="E801" s="368">
        <v>0</v>
      </c>
      <c r="F801" s="368">
        <v>0</v>
      </c>
      <c r="G801" s="368">
        <v>0</v>
      </c>
      <c r="H801" s="381" t="str">
        <f>IF('2. Termes '!H943="","",VLOOKUP('2. Termes '!H943,'2. Termes '!$H$8:$H$1141,3))</f>
        <v/>
      </c>
      <c r="I801" s="368">
        <v>0</v>
      </c>
      <c r="J801" s="368">
        <v>0</v>
      </c>
      <c r="K801" s="370" t="s">
        <v>150</v>
      </c>
      <c r="L801" s="370" t="str">
        <f>IF(ISBLANK(Tableau3[[#This Row],[Date début ]]),"",UPPER(TEXT(Tableau3[[#This Row],[Date début ]],"mmm")))</f>
        <v/>
      </c>
      <c r="M801" s="370" t="str">
        <f>IF(ISBLANK(Tableau3[[#This Row],[Date début ]]),"",UPPER(TEXT(Tableau3[[#This Row],[Date début ]],"AAAA")))</f>
        <v/>
      </c>
      <c r="N801" s="370">
        <v>0</v>
      </c>
      <c r="O801" s="369" t="str">
        <f>IF(ISBLANK(Tableau3[[#This Row],[Date de fin]]),"",UPPER(TEXT(Tableau3[[#This Row],[Date de fin]],"mmm")))</f>
        <v>JANV</v>
      </c>
      <c r="P801" s="370" t="str">
        <f>IF(ISBLANK(Tableau3[[#This Row],[Date de fin]]),"",UPPER(TEXT(Tableau3[[#This Row],[Date de fin]],"AAAA")))</f>
        <v>1900</v>
      </c>
      <c r="Q801" s="371">
        <v>0</v>
      </c>
      <c r="S801" s="49">
        <f>[2]!tblÉvénements[[#This Row],[Secteur]]</f>
        <v>0</v>
      </c>
      <c r="T801" s="49">
        <f>[2]!tblÉvénements[[#This Row],[Commentaires]]</f>
        <v>0</v>
      </c>
    </row>
    <row r="802" spans="2:20" ht="14.5" x14ac:dyDescent="0.3">
      <c r="B802" s="42">
        <f>'2. Termes '!H944</f>
        <v>0</v>
      </c>
      <c r="C802" s="382">
        <v>0</v>
      </c>
      <c r="D802" s="368">
        <v>0</v>
      </c>
      <c r="E802" s="368">
        <v>0</v>
      </c>
      <c r="F802" s="368">
        <v>0</v>
      </c>
      <c r="G802" s="368">
        <v>0</v>
      </c>
      <c r="H802" s="381" t="str">
        <f>IF('2. Termes '!H944="","",VLOOKUP('2. Termes '!H944,'2. Termes '!$H$8:$H$1141,3))</f>
        <v/>
      </c>
      <c r="I802" s="368">
        <v>0</v>
      </c>
      <c r="J802" s="368">
        <v>0</v>
      </c>
      <c r="K802" s="370" t="s">
        <v>150</v>
      </c>
      <c r="L802" s="370" t="str">
        <f>IF(ISBLANK(Tableau3[[#This Row],[Date début ]]),"",UPPER(TEXT(Tableau3[[#This Row],[Date début ]],"mmm")))</f>
        <v/>
      </c>
      <c r="M802" s="370" t="str">
        <f>IF(ISBLANK(Tableau3[[#This Row],[Date début ]]),"",UPPER(TEXT(Tableau3[[#This Row],[Date début ]],"AAAA")))</f>
        <v/>
      </c>
      <c r="N802" s="370">
        <v>0</v>
      </c>
      <c r="O802" s="369" t="str">
        <f>IF(ISBLANK(Tableau3[[#This Row],[Date de fin]]),"",UPPER(TEXT(Tableau3[[#This Row],[Date de fin]],"mmm")))</f>
        <v>JANV</v>
      </c>
      <c r="P802" s="370" t="str">
        <f>IF(ISBLANK(Tableau3[[#This Row],[Date de fin]]),"",UPPER(TEXT(Tableau3[[#This Row],[Date de fin]],"AAAA")))</f>
        <v>1900</v>
      </c>
      <c r="Q802" s="371">
        <v>0</v>
      </c>
      <c r="S802" s="49">
        <f>[2]!tblÉvénements[[#This Row],[Secteur]]</f>
        <v>0</v>
      </c>
      <c r="T802" s="49">
        <f>[2]!tblÉvénements[[#This Row],[Commentaires]]</f>
        <v>0</v>
      </c>
    </row>
    <row r="803" spans="2:20" ht="14.5" x14ac:dyDescent="0.3">
      <c r="B803" s="42">
        <f>'2. Termes '!H945</f>
        <v>0</v>
      </c>
      <c r="C803" s="382">
        <v>0</v>
      </c>
      <c r="D803" s="368">
        <v>0</v>
      </c>
      <c r="E803" s="368">
        <v>0</v>
      </c>
      <c r="F803" s="368">
        <v>0</v>
      </c>
      <c r="G803" s="368">
        <v>0</v>
      </c>
      <c r="H803" s="381" t="str">
        <f>IF('2. Termes '!H945="","",VLOOKUP('2. Termes '!H945,'2. Termes '!$H$8:$H$1141,3))</f>
        <v/>
      </c>
      <c r="I803" s="368">
        <v>0</v>
      </c>
      <c r="J803" s="368">
        <v>0</v>
      </c>
      <c r="K803" s="370" t="s">
        <v>150</v>
      </c>
      <c r="L803" s="370" t="str">
        <f>IF(ISBLANK(Tableau3[[#This Row],[Date début ]]),"",UPPER(TEXT(Tableau3[[#This Row],[Date début ]],"mmm")))</f>
        <v/>
      </c>
      <c r="M803" s="370" t="str">
        <f>IF(ISBLANK(Tableau3[[#This Row],[Date début ]]),"",UPPER(TEXT(Tableau3[[#This Row],[Date début ]],"AAAA")))</f>
        <v/>
      </c>
      <c r="N803" s="370">
        <v>0</v>
      </c>
      <c r="O803" s="369" t="str">
        <f>IF(ISBLANK(Tableau3[[#This Row],[Date de fin]]),"",UPPER(TEXT(Tableau3[[#This Row],[Date de fin]],"mmm")))</f>
        <v>JANV</v>
      </c>
      <c r="P803" s="370" t="str">
        <f>IF(ISBLANK(Tableau3[[#This Row],[Date de fin]]),"",UPPER(TEXT(Tableau3[[#This Row],[Date de fin]],"AAAA")))</f>
        <v>1900</v>
      </c>
      <c r="Q803" s="371">
        <v>0</v>
      </c>
      <c r="S803" s="49">
        <f>[2]!tblÉvénements[[#This Row],[Secteur]]</f>
        <v>0</v>
      </c>
      <c r="T803" s="49">
        <f>[2]!tblÉvénements[[#This Row],[Commentaires]]</f>
        <v>0</v>
      </c>
    </row>
    <row r="804" spans="2:20" ht="14.5" x14ac:dyDescent="0.3">
      <c r="B804" s="42">
        <f>'2. Termes '!H946</f>
        <v>0</v>
      </c>
      <c r="C804" s="382">
        <v>0</v>
      </c>
      <c r="D804" s="368">
        <v>0</v>
      </c>
      <c r="E804" s="368">
        <v>0</v>
      </c>
      <c r="F804" s="368">
        <v>0</v>
      </c>
      <c r="G804" s="368">
        <v>0</v>
      </c>
      <c r="H804" s="381" t="str">
        <f>IF('2. Termes '!H946="","",VLOOKUP('2. Termes '!H946,'2. Termes '!$H$8:$H$1141,3))</f>
        <v/>
      </c>
      <c r="I804" s="368">
        <v>0</v>
      </c>
      <c r="J804" s="368">
        <v>0</v>
      </c>
      <c r="K804" s="370" t="s">
        <v>150</v>
      </c>
      <c r="L804" s="370" t="str">
        <f>IF(ISBLANK(Tableau3[[#This Row],[Date début ]]),"",UPPER(TEXT(Tableau3[[#This Row],[Date début ]],"mmm")))</f>
        <v/>
      </c>
      <c r="M804" s="370" t="str">
        <f>IF(ISBLANK(Tableau3[[#This Row],[Date début ]]),"",UPPER(TEXT(Tableau3[[#This Row],[Date début ]],"AAAA")))</f>
        <v/>
      </c>
      <c r="N804" s="370">
        <v>0</v>
      </c>
      <c r="O804" s="369" t="str">
        <f>IF(ISBLANK(Tableau3[[#This Row],[Date de fin]]),"",UPPER(TEXT(Tableau3[[#This Row],[Date de fin]],"mmm")))</f>
        <v>JANV</v>
      </c>
      <c r="P804" s="370" t="str">
        <f>IF(ISBLANK(Tableau3[[#This Row],[Date de fin]]),"",UPPER(TEXT(Tableau3[[#This Row],[Date de fin]],"AAAA")))</f>
        <v>1900</v>
      </c>
      <c r="Q804" s="371">
        <v>0</v>
      </c>
      <c r="S804" s="49">
        <f>[2]!tblÉvénements[[#This Row],[Secteur]]</f>
        <v>0</v>
      </c>
      <c r="T804" s="49">
        <f>[2]!tblÉvénements[[#This Row],[Commentaires]]</f>
        <v>0</v>
      </c>
    </row>
    <row r="805" spans="2:20" ht="14.5" x14ac:dyDescent="0.3">
      <c r="B805" s="42">
        <f>'2. Termes '!H947</f>
        <v>0</v>
      </c>
      <c r="C805" s="382">
        <v>0</v>
      </c>
      <c r="D805" s="368">
        <v>0</v>
      </c>
      <c r="E805" s="368">
        <v>0</v>
      </c>
      <c r="F805" s="368">
        <v>0</v>
      </c>
      <c r="G805" s="368">
        <v>0</v>
      </c>
      <c r="H805" s="381" t="str">
        <f>IF('2. Termes '!H947="","",VLOOKUP('2. Termes '!H947,'2. Termes '!$H$8:$H$1141,3))</f>
        <v/>
      </c>
      <c r="I805" s="368">
        <v>0</v>
      </c>
      <c r="J805" s="368">
        <v>0</v>
      </c>
      <c r="K805" s="370" t="s">
        <v>150</v>
      </c>
      <c r="L805" s="370" t="str">
        <f>IF(ISBLANK(Tableau3[[#This Row],[Date début ]]),"",UPPER(TEXT(Tableau3[[#This Row],[Date début ]],"mmm")))</f>
        <v/>
      </c>
      <c r="M805" s="370" t="str">
        <f>IF(ISBLANK(Tableau3[[#This Row],[Date début ]]),"",UPPER(TEXT(Tableau3[[#This Row],[Date début ]],"AAAA")))</f>
        <v/>
      </c>
      <c r="N805" s="370">
        <v>0</v>
      </c>
      <c r="O805" s="369" t="str">
        <f>IF(ISBLANK(Tableau3[[#This Row],[Date de fin]]),"",UPPER(TEXT(Tableau3[[#This Row],[Date de fin]],"mmm")))</f>
        <v>JANV</v>
      </c>
      <c r="P805" s="370" t="str">
        <f>IF(ISBLANK(Tableau3[[#This Row],[Date de fin]]),"",UPPER(TEXT(Tableau3[[#This Row],[Date de fin]],"AAAA")))</f>
        <v>1900</v>
      </c>
      <c r="Q805" s="371">
        <v>0</v>
      </c>
      <c r="S805" s="49">
        <f>[2]!tblÉvénements[[#This Row],[Secteur]]</f>
        <v>0</v>
      </c>
      <c r="T805" s="49">
        <f>[2]!tblÉvénements[[#This Row],[Commentaires]]</f>
        <v>0</v>
      </c>
    </row>
    <row r="806" spans="2:20" ht="14.5" x14ac:dyDescent="0.3">
      <c r="B806" s="42">
        <f>'2. Termes '!H948</f>
        <v>0</v>
      </c>
      <c r="C806" s="382">
        <v>0</v>
      </c>
      <c r="D806" s="368">
        <v>0</v>
      </c>
      <c r="E806" s="368">
        <v>0</v>
      </c>
      <c r="F806" s="368">
        <v>0</v>
      </c>
      <c r="G806" s="368">
        <v>0</v>
      </c>
      <c r="H806" s="381" t="str">
        <f>IF('2. Termes '!H948="","",VLOOKUP('2. Termes '!H948,'2. Termes '!$H$8:$H$1141,3))</f>
        <v/>
      </c>
      <c r="I806" s="368">
        <v>0</v>
      </c>
      <c r="J806" s="368">
        <v>0</v>
      </c>
      <c r="K806" s="370" t="s">
        <v>150</v>
      </c>
      <c r="L806" s="370" t="str">
        <f>IF(ISBLANK(Tableau3[[#This Row],[Date début ]]),"",UPPER(TEXT(Tableau3[[#This Row],[Date début ]],"mmm")))</f>
        <v/>
      </c>
      <c r="M806" s="370" t="str">
        <f>IF(ISBLANK(Tableau3[[#This Row],[Date début ]]),"",UPPER(TEXT(Tableau3[[#This Row],[Date début ]],"AAAA")))</f>
        <v/>
      </c>
      <c r="N806" s="370">
        <v>0</v>
      </c>
      <c r="O806" s="369" t="str">
        <f>IF(ISBLANK(Tableau3[[#This Row],[Date de fin]]),"",UPPER(TEXT(Tableau3[[#This Row],[Date de fin]],"mmm")))</f>
        <v>JANV</v>
      </c>
      <c r="P806" s="370" t="str">
        <f>IF(ISBLANK(Tableau3[[#This Row],[Date de fin]]),"",UPPER(TEXT(Tableau3[[#This Row],[Date de fin]],"AAAA")))</f>
        <v>1900</v>
      </c>
      <c r="Q806" s="371">
        <v>0</v>
      </c>
      <c r="S806" s="49">
        <f>[2]!tblÉvénements[[#This Row],[Secteur]]</f>
        <v>0</v>
      </c>
      <c r="T806" s="49">
        <f>[2]!tblÉvénements[[#This Row],[Commentaires]]</f>
        <v>0</v>
      </c>
    </row>
    <row r="807" spans="2:20" ht="14.5" x14ac:dyDescent="0.3">
      <c r="B807" s="42">
        <f>'2. Termes '!H949</f>
        <v>0</v>
      </c>
      <c r="C807" s="382">
        <v>0</v>
      </c>
      <c r="D807" s="368">
        <v>0</v>
      </c>
      <c r="E807" s="368">
        <v>0</v>
      </c>
      <c r="F807" s="368">
        <v>0</v>
      </c>
      <c r="G807" s="368">
        <v>0</v>
      </c>
      <c r="H807" s="381" t="str">
        <f>IF('2. Termes '!H949="","",VLOOKUP('2. Termes '!H949,'2. Termes '!$H$8:$H$1141,3))</f>
        <v/>
      </c>
      <c r="I807" s="368">
        <v>0</v>
      </c>
      <c r="J807" s="368">
        <v>0</v>
      </c>
      <c r="K807" s="370" t="s">
        <v>150</v>
      </c>
      <c r="L807" s="370" t="str">
        <f>IF(ISBLANK(Tableau3[[#This Row],[Date début ]]),"",UPPER(TEXT(Tableau3[[#This Row],[Date début ]],"mmm")))</f>
        <v/>
      </c>
      <c r="M807" s="370" t="str">
        <f>IF(ISBLANK(Tableau3[[#This Row],[Date début ]]),"",UPPER(TEXT(Tableau3[[#This Row],[Date début ]],"AAAA")))</f>
        <v/>
      </c>
      <c r="N807" s="370">
        <v>0</v>
      </c>
      <c r="O807" s="369" t="str">
        <f>IF(ISBLANK(Tableau3[[#This Row],[Date de fin]]),"",UPPER(TEXT(Tableau3[[#This Row],[Date de fin]],"mmm")))</f>
        <v>JANV</v>
      </c>
      <c r="P807" s="370" t="str">
        <f>IF(ISBLANK(Tableau3[[#This Row],[Date de fin]]),"",UPPER(TEXT(Tableau3[[#This Row],[Date de fin]],"AAAA")))</f>
        <v>1900</v>
      </c>
      <c r="Q807" s="371">
        <v>0</v>
      </c>
      <c r="S807" s="49">
        <f>[2]!tblÉvénements[[#This Row],[Secteur]]</f>
        <v>0</v>
      </c>
      <c r="T807" s="49">
        <f>[2]!tblÉvénements[[#This Row],[Commentaires]]</f>
        <v>0</v>
      </c>
    </row>
    <row r="808" spans="2:20" ht="14.5" x14ac:dyDescent="0.3">
      <c r="B808" s="42">
        <f>'2. Termes '!H950</f>
        <v>0</v>
      </c>
      <c r="C808" s="382">
        <v>0</v>
      </c>
      <c r="D808" s="368">
        <v>0</v>
      </c>
      <c r="E808" s="368">
        <v>0</v>
      </c>
      <c r="F808" s="368">
        <v>0</v>
      </c>
      <c r="G808" s="368">
        <v>0</v>
      </c>
      <c r="H808" s="381" t="str">
        <f>IF('2. Termes '!H950="","",VLOOKUP('2. Termes '!H950,'2. Termes '!$H$8:$H$1141,3))</f>
        <v/>
      </c>
      <c r="I808" s="368">
        <v>0</v>
      </c>
      <c r="J808" s="368">
        <v>0</v>
      </c>
      <c r="K808" s="370" t="s">
        <v>150</v>
      </c>
      <c r="L808" s="370" t="str">
        <f>IF(ISBLANK(Tableau3[[#This Row],[Date début ]]),"",UPPER(TEXT(Tableau3[[#This Row],[Date début ]],"mmm")))</f>
        <v/>
      </c>
      <c r="M808" s="370" t="str">
        <f>IF(ISBLANK(Tableau3[[#This Row],[Date début ]]),"",UPPER(TEXT(Tableau3[[#This Row],[Date début ]],"AAAA")))</f>
        <v/>
      </c>
      <c r="N808" s="370">
        <v>0</v>
      </c>
      <c r="O808" s="369" t="str">
        <f>IF(ISBLANK(Tableau3[[#This Row],[Date de fin]]),"",UPPER(TEXT(Tableau3[[#This Row],[Date de fin]],"mmm")))</f>
        <v>JANV</v>
      </c>
      <c r="P808" s="370" t="str">
        <f>IF(ISBLANK(Tableau3[[#This Row],[Date de fin]]),"",UPPER(TEXT(Tableau3[[#This Row],[Date de fin]],"AAAA")))</f>
        <v>1900</v>
      </c>
      <c r="Q808" s="371">
        <v>0</v>
      </c>
      <c r="S808" s="49">
        <f>[2]!tblÉvénements[[#This Row],[Secteur]]</f>
        <v>0</v>
      </c>
      <c r="T808" s="49">
        <f>[2]!tblÉvénements[[#This Row],[Commentaires]]</f>
        <v>0</v>
      </c>
    </row>
    <row r="809" spans="2:20" ht="14.5" x14ac:dyDescent="0.3">
      <c r="B809" s="42">
        <f>'2. Termes '!H951</f>
        <v>0</v>
      </c>
      <c r="C809" s="382">
        <v>0</v>
      </c>
      <c r="D809" s="368">
        <v>0</v>
      </c>
      <c r="E809" s="368">
        <v>0</v>
      </c>
      <c r="F809" s="368">
        <v>0</v>
      </c>
      <c r="G809" s="368">
        <v>0</v>
      </c>
      <c r="H809" s="381" t="str">
        <f>IF('2. Termes '!H951="","",VLOOKUP('2. Termes '!H951,'2. Termes '!$H$8:$H$1141,3))</f>
        <v/>
      </c>
      <c r="I809" s="368">
        <v>0</v>
      </c>
      <c r="J809" s="368">
        <v>0</v>
      </c>
      <c r="K809" s="370" t="s">
        <v>150</v>
      </c>
      <c r="L809" s="370" t="str">
        <f>IF(ISBLANK(Tableau3[[#This Row],[Date début ]]),"",UPPER(TEXT(Tableau3[[#This Row],[Date début ]],"mmm")))</f>
        <v/>
      </c>
      <c r="M809" s="370" t="str">
        <f>IF(ISBLANK(Tableau3[[#This Row],[Date début ]]),"",UPPER(TEXT(Tableau3[[#This Row],[Date début ]],"AAAA")))</f>
        <v/>
      </c>
      <c r="N809" s="370">
        <v>0</v>
      </c>
      <c r="O809" s="369" t="str">
        <f>IF(ISBLANK(Tableau3[[#This Row],[Date de fin]]),"",UPPER(TEXT(Tableau3[[#This Row],[Date de fin]],"mmm")))</f>
        <v>JANV</v>
      </c>
      <c r="P809" s="370" t="str">
        <f>IF(ISBLANK(Tableau3[[#This Row],[Date de fin]]),"",UPPER(TEXT(Tableau3[[#This Row],[Date de fin]],"AAAA")))</f>
        <v>1900</v>
      </c>
      <c r="Q809" s="371">
        <v>0</v>
      </c>
      <c r="S809" s="49">
        <f>[2]!tblÉvénements[[#This Row],[Secteur]]</f>
        <v>0</v>
      </c>
      <c r="T809" s="49">
        <f>[2]!tblÉvénements[[#This Row],[Commentaires]]</f>
        <v>0</v>
      </c>
    </row>
    <row r="810" spans="2:20" ht="14.5" x14ac:dyDescent="0.3">
      <c r="B810" s="42">
        <f>'2. Termes '!H952</f>
        <v>0</v>
      </c>
      <c r="C810" s="382">
        <v>0</v>
      </c>
      <c r="D810" s="368">
        <v>0</v>
      </c>
      <c r="E810" s="368">
        <v>0</v>
      </c>
      <c r="F810" s="368">
        <v>0</v>
      </c>
      <c r="G810" s="368">
        <v>0</v>
      </c>
      <c r="H810" s="381" t="str">
        <f>IF('2. Termes '!H952="","",VLOOKUP('2. Termes '!H952,'2. Termes '!$H$8:$H$1141,3))</f>
        <v/>
      </c>
      <c r="I810" s="368">
        <v>0</v>
      </c>
      <c r="J810" s="368">
        <v>0</v>
      </c>
      <c r="K810" s="370" t="s">
        <v>150</v>
      </c>
      <c r="L810" s="370" t="str">
        <f>IF(ISBLANK(Tableau3[[#This Row],[Date début ]]),"",UPPER(TEXT(Tableau3[[#This Row],[Date début ]],"mmm")))</f>
        <v/>
      </c>
      <c r="M810" s="370" t="str">
        <f>IF(ISBLANK(Tableau3[[#This Row],[Date début ]]),"",UPPER(TEXT(Tableau3[[#This Row],[Date début ]],"AAAA")))</f>
        <v/>
      </c>
      <c r="N810" s="370">
        <v>0</v>
      </c>
      <c r="O810" s="369" t="str">
        <f>IF(ISBLANK(Tableau3[[#This Row],[Date de fin]]),"",UPPER(TEXT(Tableau3[[#This Row],[Date de fin]],"mmm")))</f>
        <v>JANV</v>
      </c>
      <c r="P810" s="370" t="str">
        <f>IF(ISBLANK(Tableau3[[#This Row],[Date de fin]]),"",UPPER(TEXT(Tableau3[[#This Row],[Date de fin]],"AAAA")))</f>
        <v>1900</v>
      </c>
      <c r="Q810" s="371">
        <v>0</v>
      </c>
      <c r="S810" s="49">
        <f>[2]!tblÉvénements[[#This Row],[Secteur]]</f>
        <v>0</v>
      </c>
      <c r="T810" s="49">
        <f>[2]!tblÉvénements[[#This Row],[Commentaires]]</f>
        <v>0</v>
      </c>
    </row>
    <row r="811" spans="2:20" ht="14.5" x14ac:dyDescent="0.3">
      <c r="B811" s="42">
        <f>'2. Termes '!H953</f>
        <v>0</v>
      </c>
      <c r="C811" s="382">
        <v>0</v>
      </c>
      <c r="D811" s="368">
        <v>0</v>
      </c>
      <c r="E811" s="368">
        <v>0</v>
      </c>
      <c r="F811" s="368">
        <v>0</v>
      </c>
      <c r="G811" s="368">
        <v>0</v>
      </c>
      <c r="H811" s="381" t="str">
        <f>IF('2. Termes '!H953="","",VLOOKUP('2. Termes '!H953,'2. Termes '!$H$8:$H$1141,3))</f>
        <v/>
      </c>
      <c r="I811" s="368">
        <v>0</v>
      </c>
      <c r="J811" s="368">
        <v>0</v>
      </c>
      <c r="K811" s="370" t="s">
        <v>150</v>
      </c>
      <c r="L811" s="370" t="str">
        <f>IF(ISBLANK(Tableau3[[#This Row],[Date début ]]),"",UPPER(TEXT(Tableau3[[#This Row],[Date début ]],"mmm")))</f>
        <v/>
      </c>
      <c r="M811" s="370" t="str">
        <f>IF(ISBLANK(Tableau3[[#This Row],[Date début ]]),"",UPPER(TEXT(Tableau3[[#This Row],[Date début ]],"AAAA")))</f>
        <v/>
      </c>
      <c r="N811" s="370">
        <v>0</v>
      </c>
      <c r="O811" s="369" t="str">
        <f>IF(ISBLANK(Tableau3[[#This Row],[Date de fin]]),"",UPPER(TEXT(Tableau3[[#This Row],[Date de fin]],"mmm")))</f>
        <v>JANV</v>
      </c>
      <c r="P811" s="370" t="str">
        <f>IF(ISBLANK(Tableau3[[#This Row],[Date de fin]]),"",UPPER(TEXT(Tableau3[[#This Row],[Date de fin]],"AAAA")))</f>
        <v>1900</v>
      </c>
      <c r="Q811" s="371">
        <v>0</v>
      </c>
      <c r="S811" s="49">
        <f>[2]!tblÉvénements[[#This Row],[Secteur]]</f>
        <v>0</v>
      </c>
      <c r="T811" s="49">
        <f>[2]!tblÉvénements[[#This Row],[Commentaires]]</f>
        <v>0</v>
      </c>
    </row>
    <row r="812" spans="2:20" ht="14.5" x14ac:dyDescent="0.3">
      <c r="B812" s="42">
        <f>'2. Termes '!H954</f>
        <v>0</v>
      </c>
      <c r="C812" s="382">
        <v>0</v>
      </c>
      <c r="D812" s="368">
        <v>0</v>
      </c>
      <c r="E812" s="368">
        <v>0</v>
      </c>
      <c r="F812" s="368">
        <v>0</v>
      </c>
      <c r="G812" s="368">
        <v>0</v>
      </c>
      <c r="H812" s="381" t="str">
        <f>IF('2. Termes '!H954="","",VLOOKUP('2. Termes '!H954,'2. Termes '!$H$8:$H$1141,3))</f>
        <v/>
      </c>
      <c r="I812" s="368">
        <v>0</v>
      </c>
      <c r="J812" s="368">
        <v>0</v>
      </c>
      <c r="K812" s="370" t="s">
        <v>150</v>
      </c>
      <c r="L812" s="370" t="str">
        <f>IF(ISBLANK(Tableau3[[#This Row],[Date début ]]),"",UPPER(TEXT(Tableau3[[#This Row],[Date début ]],"mmm")))</f>
        <v/>
      </c>
      <c r="M812" s="370" t="str">
        <f>IF(ISBLANK(Tableau3[[#This Row],[Date début ]]),"",UPPER(TEXT(Tableau3[[#This Row],[Date début ]],"AAAA")))</f>
        <v/>
      </c>
      <c r="N812" s="370">
        <v>0</v>
      </c>
      <c r="O812" s="369" t="str">
        <f>IF(ISBLANK(Tableau3[[#This Row],[Date de fin]]),"",UPPER(TEXT(Tableau3[[#This Row],[Date de fin]],"mmm")))</f>
        <v>JANV</v>
      </c>
      <c r="P812" s="370" t="str">
        <f>IF(ISBLANK(Tableau3[[#This Row],[Date de fin]]),"",UPPER(TEXT(Tableau3[[#This Row],[Date de fin]],"AAAA")))</f>
        <v>1900</v>
      </c>
      <c r="Q812" s="371">
        <v>0</v>
      </c>
      <c r="S812" s="49">
        <f>[2]!tblÉvénements[[#This Row],[Secteur]]</f>
        <v>0</v>
      </c>
      <c r="T812" s="49">
        <f>[2]!tblÉvénements[[#This Row],[Commentaires]]</f>
        <v>0</v>
      </c>
    </row>
    <row r="813" spans="2:20" ht="14.5" x14ac:dyDescent="0.3">
      <c r="B813" s="42">
        <f>'2. Termes '!H955</f>
        <v>0</v>
      </c>
      <c r="C813" s="382">
        <v>0</v>
      </c>
      <c r="D813" s="368">
        <v>0</v>
      </c>
      <c r="E813" s="368">
        <v>0</v>
      </c>
      <c r="F813" s="368">
        <v>0</v>
      </c>
      <c r="G813" s="368">
        <v>0</v>
      </c>
      <c r="H813" s="381" t="str">
        <f>IF('2. Termes '!H955="","",VLOOKUP('2. Termes '!H955,'2. Termes '!$H$8:$H$1141,3))</f>
        <v/>
      </c>
      <c r="I813" s="368">
        <v>0</v>
      </c>
      <c r="J813" s="368">
        <v>0</v>
      </c>
      <c r="K813" s="370" t="s">
        <v>150</v>
      </c>
      <c r="L813" s="370" t="str">
        <f>IF(ISBLANK(Tableau3[[#This Row],[Date début ]]),"",UPPER(TEXT(Tableau3[[#This Row],[Date début ]],"mmm")))</f>
        <v/>
      </c>
      <c r="M813" s="370" t="str">
        <f>IF(ISBLANK(Tableau3[[#This Row],[Date début ]]),"",UPPER(TEXT(Tableau3[[#This Row],[Date début ]],"AAAA")))</f>
        <v/>
      </c>
      <c r="N813" s="370">
        <v>0</v>
      </c>
      <c r="O813" s="369" t="str">
        <f>IF(ISBLANK(Tableau3[[#This Row],[Date de fin]]),"",UPPER(TEXT(Tableau3[[#This Row],[Date de fin]],"mmm")))</f>
        <v>JANV</v>
      </c>
      <c r="P813" s="370" t="str">
        <f>IF(ISBLANK(Tableau3[[#This Row],[Date de fin]]),"",UPPER(TEXT(Tableau3[[#This Row],[Date de fin]],"AAAA")))</f>
        <v>1900</v>
      </c>
      <c r="Q813" s="371">
        <v>0</v>
      </c>
      <c r="S813" s="49">
        <f>[2]!tblÉvénements[[#This Row],[Secteur]]</f>
        <v>0</v>
      </c>
      <c r="T813" s="49">
        <f>[2]!tblÉvénements[[#This Row],[Commentaires]]</f>
        <v>0</v>
      </c>
    </row>
    <row r="814" spans="2:20" ht="14.5" x14ac:dyDescent="0.3">
      <c r="B814" s="42">
        <f>'2. Termes '!H956</f>
        <v>0</v>
      </c>
      <c r="C814" s="382">
        <v>0</v>
      </c>
      <c r="D814" s="368">
        <v>0</v>
      </c>
      <c r="E814" s="368">
        <v>0</v>
      </c>
      <c r="F814" s="368">
        <v>0</v>
      </c>
      <c r="G814" s="368">
        <v>0</v>
      </c>
      <c r="H814" s="381" t="str">
        <f>IF('2. Termes '!H956="","",VLOOKUP('2. Termes '!H956,'2. Termes '!$H$8:$H$1141,3))</f>
        <v/>
      </c>
      <c r="I814" s="368">
        <v>0</v>
      </c>
      <c r="J814" s="368">
        <v>0</v>
      </c>
      <c r="K814" s="370" t="s">
        <v>150</v>
      </c>
      <c r="L814" s="370" t="str">
        <f>IF(ISBLANK(Tableau3[[#This Row],[Date début ]]),"",UPPER(TEXT(Tableau3[[#This Row],[Date début ]],"mmm")))</f>
        <v/>
      </c>
      <c r="M814" s="370" t="str">
        <f>IF(ISBLANK(Tableau3[[#This Row],[Date début ]]),"",UPPER(TEXT(Tableau3[[#This Row],[Date début ]],"AAAA")))</f>
        <v/>
      </c>
      <c r="N814" s="370">
        <v>0</v>
      </c>
      <c r="O814" s="369" t="str">
        <f>IF(ISBLANK(Tableau3[[#This Row],[Date de fin]]),"",UPPER(TEXT(Tableau3[[#This Row],[Date de fin]],"mmm")))</f>
        <v>JANV</v>
      </c>
      <c r="P814" s="370" t="str">
        <f>IF(ISBLANK(Tableau3[[#This Row],[Date de fin]]),"",UPPER(TEXT(Tableau3[[#This Row],[Date de fin]],"AAAA")))</f>
        <v>1900</v>
      </c>
      <c r="Q814" s="371">
        <v>0</v>
      </c>
      <c r="S814" s="49">
        <f>[2]!tblÉvénements[[#This Row],[Secteur]]</f>
        <v>0</v>
      </c>
      <c r="T814" s="49">
        <f>[2]!tblÉvénements[[#This Row],[Commentaires]]</f>
        <v>0</v>
      </c>
    </row>
    <row r="815" spans="2:20" ht="14.5" x14ac:dyDescent="0.3">
      <c r="B815" s="42">
        <f>'2. Termes '!H957</f>
        <v>0</v>
      </c>
      <c r="C815" s="382">
        <v>0</v>
      </c>
      <c r="D815" s="368">
        <v>0</v>
      </c>
      <c r="E815" s="368">
        <v>0</v>
      </c>
      <c r="F815" s="368">
        <v>0</v>
      </c>
      <c r="G815" s="368">
        <v>0</v>
      </c>
      <c r="H815" s="381" t="str">
        <f>IF('2. Termes '!H957="","",VLOOKUP('2. Termes '!H957,'2. Termes '!$H$8:$H$1141,3))</f>
        <v/>
      </c>
      <c r="I815" s="368">
        <v>0</v>
      </c>
      <c r="J815" s="368">
        <v>0</v>
      </c>
      <c r="K815" s="370" t="s">
        <v>150</v>
      </c>
      <c r="L815" s="370" t="str">
        <f>IF(ISBLANK(Tableau3[[#This Row],[Date début ]]),"",UPPER(TEXT(Tableau3[[#This Row],[Date début ]],"mmm")))</f>
        <v/>
      </c>
      <c r="M815" s="370" t="str">
        <f>IF(ISBLANK(Tableau3[[#This Row],[Date début ]]),"",UPPER(TEXT(Tableau3[[#This Row],[Date début ]],"AAAA")))</f>
        <v/>
      </c>
      <c r="N815" s="370">
        <v>0</v>
      </c>
      <c r="O815" s="369" t="str">
        <f>IF(ISBLANK(Tableau3[[#This Row],[Date de fin]]),"",UPPER(TEXT(Tableau3[[#This Row],[Date de fin]],"mmm")))</f>
        <v>JANV</v>
      </c>
      <c r="P815" s="370" t="str">
        <f>IF(ISBLANK(Tableau3[[#This Row],[Date de fin]]),"",UPPER(TEXT(Tableau3[[#This Row],[Date de fin]],"AAAA")))</f>
        <v>1900</v>
      </c>
      <c r="Q815" s="371">
        <v>0</v>
      </c>
      <c r="S815" s="49">
        <f>[2]!tblÉvénements[[#This Row],[Secteur]]</f>
        <v>0</v>
      </c>
      <c r="T815" s="49">
        <f>[2]!tblÉvénements[[#This Row],[Commentaires]]</f>
        <v>0</v>
      </c>
    </row>
    <row r="816" spans="2:20" ht="14.5" x14ac:dyDescent="0.3">
      <c r="B816" s="42">
        <f>'2. Termes '!H958</f>
        <v>0</v>
      </c>
      <c r="C816" s="382">
        <v>0</v>
      </c>
      <c r="D816" s="368">
        <v>0</v>
      </c>
      <c r="E816" s="368">
        <v>0</v>
      </c>
      <c r="F816" s="368">
        <v>0</v>
      </c>
      <c r="G816" s="368">
        <v>0</v>
      </c>
      <c r="H816" s="381" t="str">
        <f>IF('2. Termes '!H958="","",VLOOKUP('2. Termes '!H958,'2. Termes '!$H$8:$H$1141,3))</f>
        <v/>
      </c>
      <c r="I816" s="368">
        <v>0</v>
      </c>
      <c r="J816" s="368">
        <v>0</v>
      </c>
      <c r="K816" s="370" t="s">
        <v>150</v>
      </c>
      <c r="L816" s="370" t="str">
        <f>IF(ISBLANK(Tableau3[[#This Row],[Date début ]]),"",UPPER(TEXT(Tableau3[[#This Row],[Date début ]],"mmm")))</f>
        <v/>
      </c>
      <c r="M816" s="370" t="str">
        <f>IF(ISBLANK(Tableau3[[#This Row],[Date début ]]),"",UPPER(TEXT(Tableau3[[#This Row],[Date début ]],"AAAA")))</f>
        <v/>
      </c>
      <c r="N816" s="370">
        <v>0</v>
      </c>
      <c r="O816" s="369" t="str">
        <f>IF(ISBLANK(Tableau3[[#This Row],[Date de fin]]),"",UPPER(TEXT(Tableau3[[#This Row],[Date de fin]],"mmm")))</f>
        <v>JANV</v>
      </c>
      <c r="P816" s="370" t="str">
        <f>IF(ISBLANK(Tableau3[[#This Row],[Date de fin]]),"",UPPER(TEXT(Tableau3[[#This Row],[Date de fin]],"AAAA")))</f>
        <v>1900</v>
      </c>
      <c r="Q816" s="371">
        <v>0</v>
      </c>
      <c r="S816" s="49">
        <f>[2]!tblÉvénements[[#This Row],[Secteur]]</f>
        <v>0</v>
      </c>
      <c r="T816" s="49">
        <f>[2]!tblÉvénements[[#This Row],[Commentaires]]</f>
        <v>0</v>
      </c>
    </row>
    <row r="817" spans="2:20" ht="14.5" x14ac:dyDescent="0.3">
      <c r="B817" s="42">
        <f>'2. Termes '!H959</f>
        <v>0</v>
      </c>
      <c r="C817" s="382">
        <v>0</v>
      </c>
      <c r="D817" s="368">
        <v>0</v>
      </c>
      <c r="E817" s="368">
        <v>0</v>
      </c>
      <c r="F817" s="368">
        <v>0</v>
      </c>
      <c r="G817" s="368">
        <v>0</v>
      </c>
      <c r="H817" s="381" t="str">
        <f>IF('2. Termes '!H959="","",VLOOKUP('2. Termes '!H959,'2. Termes '!$H$8:$H$1141,3))</f>
        <v/>
      </c>
      <c r="I817" s="368">
        <v>0</v>
      </c>
      <c r="J817" s="368">
        <v>0</v>
      </c>
      <c r="K817" s="370" t="s">
        <v>150</v>
      </c>
      <c r="L817" s="370" t="str">
        <f>IF(ISBLANK(Tableau3[[#This Row],[Date début ]]),"",UPPER(TEXT(Tableau3[[#This Row],[Date début ]],"mmm")))</f>
        <v/>
      </c>
      <c r="M817" s="370" t="str">
        <f>IF(ISBLANK(Tableau3[[#This Row],[Date début ]]),"",UPPER(TEXT(Tableau3[[#This Row],[Date début ]],"AAAA")))</f>
        <v/>
      </c>
      <c r="N817" s="370">
        <v>0</v>
      </c>
      <c r="O817" s="369" t="str">
        <f>IF(ISBLANK(Tableau3[[#This Row],[Date de fin]]),"",UPPER(TEXT(Tableau3[[#This Row],[Date de fin]],"mmm")))</f>
        <v>JANV</v>
      </c>
      <c r="P817" s="370" t="str">
        <f>IF(ISBLANK(Tableau3[[#This Row],[Date de fin]]),"",UPPER(TEXT(Tableau3[[#This Row],[Date de fin]],"AAAA")))</f>
        <v>1900</v>
      </c>
      <c r="Q817" s="371">
        <v>0</v>
      </c>
      <c r="S817" s="49">
        <f>[2]!tblÉvénements[[#This Row],[Secteur]]</f>
        <v>0</v>
      </c>
      <c r="T817" s="49">
        <f>[2]!tblÉvénements[[#This Row],[Commentaires]]</f>
        <v>0</v>
      </c>
    </row>
    <row r="818" spans="2:20" ht="14.5" x14ac:dyDescent="0.3">
      <c r="B818" s="42">
        <f>'2. Termes '!H960</f>
        <v>0</v>
      </c>
      <c r="C818" s="382">
        <v>0</v>
      </c>
      <c r="D818" s="368">
        <v>0</v>
      </c>
      <c r="E818" s="368">
        <v>0</v>
      </c>
      <c r="F818" s="368">
        <v>0</v>
      </c>
      <c r="G818" s="368">
        <v>0</v>
      </c>
      <c r="H818" s="381" t="str">
        <f>IF('2. Termes '!H960="","",VLOOKUP('2. Termes '!H960,'2. Termes '!$H$8:$H$1141,3))</f>
        <v/>
      </c>
      <c r="I818" s="368">
        <v>0</v>
      </c>
      <c r="J818" s="368">
        <v>0</v>
      </c>
      <c r="K818" s="370" t="s">
        <v>150</v>
      </c>
      <c r="L818" s="370" t="str">
        <f>IF(ISBLANK(Tableau3[[#This Row],[Date début ]]),"",UPPER(TEXT(Tableau3[[#This Row],[Date début ]],"mmm")))</f>
        <v/>
      </c>
      <c r="M818" s="370" t="str">
        <f>IF(ISBLANK(Tableau3[[#This Row],[Date début ]]),"",UPPER(TEXT(Tableau3[[#This Row],[Date début ]],"AAAA")))</f>
        <v/>
      </c>
      <c r="N818" s="370">
        <v>0</v>
      </c>
      <c r="O818" s="369" t="str">
        <f>IF(ISBLANK(Tableau3[[#This Row],[Date de fin]]),"",UPPER(TEXT(Tableau3[[#This Row],[Date de fin]],"mmm")))</f>
        <v>JANV</v>
      </c>
      <c r="P818" s="370" t="str">
        <f>IF(ISBLANK(Tableau3[[#This Row],[Date de fin]]),"",UPPER(TEXT(Tableau3[[#This Row],[Date de fin]],"AAAA")))</f>
        <v>1900</v>
      </c>
      <c r="Q818" s="371">
        <v>0</v>
      </c>
      <c r="S818" s="49">
        <f>[2]!tblÉvénements[[#This Row],[Secteur]]</f>
        <v>0</v>
      </c>
      <c r="T818" s="49">
        <f>[2]!tblÉvénements[[#This Row],[Commentaires]]</f>
        <v>0</v>
      </c>
    </row>
    <row r="819" spans="2:20" ht="14.5" x14ac:dyDescent="0.3">
      <c r="B819" s="42">
        <f>'2. Termes '!H961</f>
        <v>0</v>
      </c>
      <c r="C819" s="382">
        <v>0</v>
      </c>
      <c r="D819" s="368">
        <v>0</v>
      </c>
      <c r="E819" s="368">
        <v>0</v>
      </c>
      <c r="F819" s="368">
        <v>0</v>
      </c>
      <c r="G819" s="368">
        <v>0</v>
      </c>
      <c r="H819" s="381" t="str">
        <f>IF('2. Termes '!H961="","",VLOOKUP('2. Termes '!H961,'2. Termes '!$H$8:$H$1141,3))</f>
        <v/>
      </c>
      <c r="I819" s="368">
        <v>0</v>
      </c>
      <c r="J819" s="368">
        <v>0</v>
      </c>
      <c r="K819" s="370" t="s">
        <v>150</v>
      </c>
      <c r="L819" s="370" t="str">
        <f>IF(ISBLANK(Tableau3[[#This Row],[Date début ]]),"",UPPER(TEXT(Tableau3[[#This Row],[Date début ]],"mmm")))</f>
        <v/>
      </c>
      <c r="M819" s="370" t="str">
        <f>IF(ISBLANK(Tableau3[[#This Row],[Date début ]]),"",UPPER(TEXT(Tableau3[[#This Row],[Date début ]],"AAAA")))</f>
        <v/>
      </c>
      <c r="N819" s="370">
        <v>0</v>
      </c>
      <c r="O819" s="369" t="str">
        <f>IF(ISBLANK(Tableau3[[#This Row],[Date de fin]]),"",UPPER(TEXT(Tableau3[[#This Row],[Date de fin]],"mmm")))</f>
        <v>JANV</v>
      </c>
      <c r="P819" s="370" t="str">
        <f>IF(ISBLANK(Tableau3[[#This Row],[Date de fin]]),"",UPPER(TEXT(Tableau3[[#This Row],[Date de fin]],"AAAA")))</f>
        <v>1900</v>
      </c>
      <c r="Q819" s="371">
        <v>0</v>
      </c>
      <c r="S819" s="49">
        <f>[2]!tblÉvénements[[#This Row],[Secteur]]</f>
        <v>0</v>
      </c>
      <c r="T819" s="49">
        <f>[2]!tblÉvénements[[#This Row],[Commentaires]]</f>
        <v>0</v>
      </c>
    </row>
    <row r="820" spans="2:20" ht="14.5" x14ac:dyDescent="0.3">
      <c r="B820" s="42">
        <f>'2. Termes '!H962</f>
        <v>0</v>
      </c>
      <c r="C820" s="382">
        <v>0</v>
      </c>
      <c r="D820" s="368">
        <v>0</v>
      </c>
      <c r="E820" s="368">
        <v>0</v>
      </c>
      <c r="F820" s="368">
        <v>0</v>
      </c>
      <c r="G820" s="368">
        <v>0</v>
      </c>
      <c r="H820" s="381" t="str">
        <f>IF('2. Termes '!H962="","",VLOOKUP('2. Termes '!H962,'2. Termes '!$H$8:$H$1141,3))</f>
        <v/>
      </c>
      <c r="I820" s="368">
        <v>0</v>
      </c>
      <c r="J820" s="368">
        <v>0</v>
      </c>
      <c r="K820" s="370" t="s">
        <v>150</v>
      </c>
      <c r="L820" s="370" t="str">
        <f>IF(ISBLANK(Tableau3[[#This Row],[Date début ]]),"",UPPER(TEXT(Tableau3[[#This Row],[Date début ]],"mmm")))</f>
        <v/>
      </c>
      <c r="M820" s="370" t="str">
        <f>IF(ISBLANK(Tableau3[[#This Row],[Date début ]]),"",UPPER(TEXT(Tableau3[[#This Row],[Date début ]],"AAAA")))</f>
        <v/>
      </c>
      <c r="N820" s="370">
        <v>0</v>
      </c>
      <c r="O820" s="369" t="str">
        <f>IF(ISBLANK(Tableau3[[#This Row],[Date de fin]]),"",UPPER(TEXT(Tableau3[[#This Row],[Date de fin]],"mmm")))</f>
        <v>JANV</v>
      </c>
      <c r="P820" s="370" t="str">
        <f>IF(ISBLANK(Tableau3[[#This Row],[Date de fin]]),"",UPPER(TEXT(Tableau3[[#This Row],[Date de fin]],"AAAA")))</f>
        <v>1900</v>
      </c>
      <c r="Q820" s="371">
        <v>0</v>
      </c>
      <c r="S820" s="49">
        <f>[2]!tblÉvénements[[#This Row],[Secteur]]</f>
        <v>0</v>
      </c>
      <c r="T820" s="49">
        <f>[2]!tblÉvénements[[#This Row],[Commentaires]]</f>
        <v>0</v>
      </c>
    </row>
    <row r="821" spans="2:20" ht="14.5" x14ac:dyDescent="0.3">
      <c r="B821" s="42">
        <f>'2. Termes '!H963</f>
        <v>0</v>
      </c>
      <c r="C821" s="382">
        <v>0</v>
      </c>
      <c r="D821" s="368">
        <v>0</v>
      </c>
      <c r="E821" s="368">
        <v>0</v>
      </c>
      <c r="F821" s="368">
        <v>0</v>
      </c>
      <c r="G821" s="368">
        <v>0</v>
      </c>
      <c r="H821" s="381" t="str">
        <f>IF('2. Termes '!H963="","",VLOOKUP('2. Termes '!H963,'2. Termes '!$H$8:$H$1141,3))</f>
        <v/>
      </c>
      <c r="I821" s="368">
        <v>0</v>
      </c>
      <c r="J821" s="368">
        <v>0</v>
      </c>
      <c r="K821" s="370" t="s">
        <v>150</v>
      </c>
      <c r="L821" s="370" t="str">
        <f>IF(ISBLANK(Tableau3[[#This Row],[Date début ]]),"",UPPER(TEXT(Tableau3[[#This Row],[Date début ]],"mmm")))</f>
        <v/>
      </c>
      <c r="M821" s="370" t="str">
        <f>IF(ISBLANK(Tableau3[[#This Row],[Date début ]]),"",UPPER(TEXT(Tableau3[[#This Row],[Date début ]],"AAAA")))</f>
        <v/>
      </c>
      <c r="N821" s="370">
        <v>0</v>
      </c>
      <c r="O821" s="369" t="str">
        <f>IF(ISBLANK(Tableau3[[#This Row],[Date de fin]]),"",UPPER(TEXT(Tableau3[[#This Row],[Date de fin]],"mmm")))</f>
        <v>JANV</v>
      </c>
      <c r="P821" s="370" t="str">
        <f>IF(ISBLANK(Tableau3[[#This Row],[Date de fin]]),"",UPPER(TEXT(Tableau3[[#This Row],[Date de fin]],"AAAA")))</f>
        <v>1900</v>
      </c>
      <c r="Q821" s="371">
        <v>0</v>
      </c>
      <c r="S821" s="49">
        <f>[2]!tblÉvénements[[#This Row],[Secteur]]</f>
        <v>0</v>
      </c>
      <c r="T821" s="49">
        <f>[2]!tblÉvénements[[#This Row],[Commentaires]]</f>
        <v>0</v>
      </c>
    </row>
    <row r="822" spans="2:20" ht="14.5" x14ac:dyDescent="0.3">
      <c r="B822" s="42">
        <f>'2. Termes '!H964</f>
        <v>0</v>
      </c>
      <c r="C822" s="382">
        <v>0</v>
      </c>
      <c r="D822" s="368">
        <v>0</v>
      </c>
      <c r="E822" s="368">
        <v>0</v>
      </c>
      <c r="F822" s="368">
        <v>0</v>
      </c>
      <c r="G822" s="368">
        <v>0</v>
      </c>
      <c r="H822" s="381" t="str">
        <f>IF('2. Termes '!H964="","",VLOOKUP('2. Termes '!H964,'2. Termes '!$H$8:$H$1141,3))</f>
        <v/>
      </c>
      <c r="I822" s="368">
        <v>0</v>
      </c>
      <c r="J822" s="368">
        <v>0</v>
      </c>
      <c r="K822" s="370" t="s">
        <v>150</v>
      </c>
      <c r="L822" s="370" t="str">
        <f>IF(ISBLANK(Tableau3[[#This Row],[Date début ]]),"",UPPER(TEXT(Tableau3[[#This Row],[Date début ]],"mmm")))</f>
        <v/>
      </c>
      <c r="M822" s="370" t="str">
        <f>IF(ISBLANK(Tableau3[[#This Row],[Date début ]]),"",UPPER(TEXT(Tableau3[[#This Row],[Date début ]],"AAAA")))</f>
        <v/>
      </c>
      <c r="N822" s="370">
        <v>0</v>
      </c>
      <c r="O822" s="369" t="str">
        <f>IF(ISBLANK(Tableau3[[#This Row],[Date de fin]]),"",UPPER(TEXT(Tableau3[[#This Row],[Date de fin]],"mmm")))</f>
        <v>JANV</v>
      </c>
      <c r="P822" s="370" t="str">
        <f>IF(ISBLANK(Tableau3[[#This Row],[Date de fin]]),"",UPPER(TEXT(Tableau3[[#This Row],[Date de fin]],"AAAA")))</f>
        <v>1900</v>
      </c>
      <c r="Q822" s="371">
        <v>0</v>
      </c>
      <c r="S822" s="49">
        <f>[2]!tblÉvénements[[#This Row],[Secteur]]</f>
        <v>0</v>
      </c>
      <c r="T822" s="49">
        <f>[2]!tblÉvénements[[#This Row],[Commentaires]]</f>
        <v>0</v>
      </c>
    </row>
    <row r="823" spans="2:20" ht="14.5" x14ac:dyDescent="0.3">
      <c r="B823" s="42">
        <f>'2. Termes '!H965</f>
        <v>0</v>
      </c>
      <c r="C823" s="382">
        <v>0</v>
      </c>
      <c r="D823" s="368">
        <v>0</v>
      </c>
      <c r="E823" s="368">
        <v>0</v>
      </c>
      <c r="F823" s="368">
        <v>0</v>
      </c>
      <c r="G823" s="368">
        <v>0</v>
      </c>
      <c r="H823" s="381" t="str">
        <f>IF('2. Termes '!H965="","",VLOOKUP('2. Termes '!H965,'2. Termes '!$H$8:$H$1141,3))</f>
        <v/>
      </c>
      <c r="I823" s="368">
        <v>0</v>
      </c>
      <c r="J823" s="368">
        <v>0</v>
      </c>
      <c r="K823" s="370" t="s">
        <v>150</v>
      </c>
      <c r="L823" s="370" t="str">
        <f>IF(ISBLANK(Tableau3[[#This Row],[Date début ]]),"",UPPER(TEXT(Tableau3[[#This Row],[Date début ]],"mmm")))</f>
        <v/>
      </c>
      <c r="M823" s="370" t="str">
        <f>IF(ISBLANK(Tableau3[[#This Row],[Date début ]]),"",UPPER(TEXT(Tableau3[[#This Row],[Date début ]],"AAAA")))</f>
        <v/>
      </c>
      <c r="N823" s="370">
        <v>0</v>
      </c>
      <c r="O823" s="369" t="str">
        <f>IF(ISBLANK(Tableau3[[#This Row],[Date de fin]]),"",UPPER(TEXT(Tableau3[[#This Row],[Date de fin]],"mmm")))</f>
        <v>JANV</v>
      </c>
      <c r="P823" s="370" t="str">
        <f>IF(ISBLANK(Tableau3[[#This Row],[Date de fin]]),"",UPPER(TEXT(Tableau3[[#This Row],[Date de fin]],"AAAA")))</f>
        <v>1900</v>
      </c>
      <c r="Q823" s="371">
        <v>0</v>
      </c>
      <c r="S823" s="49">
        <f>[2]!tblÉvénements[[#This Row],[Secteur]]</f>
        <v>0</v>
      </c>
      <c r="T823" s="49">
        <f>[2]!tblÉvénements[[#This Row],[Commentaires]]</f>
        <v>0</v>
      </c>
    </row>
    <row r="824" spans="2:20" ht="14.5" x14ac:dyDescent="0.3">
      <c r="B824" s="42">
        <f>'2. Termes '!H966</f>
        <v>0</v>
      </c>
      <c r="C824" s="382">
        <v>0</v>
      </c>
      <c r="D824" s="368">
        <v>0</v>
      </c>
      <c r="E824" s="368">
        <v>0</v>
      </c>
      <c r="F824" s="368">
        <v>0</v>
      </c>
      <c r="G824" s="368">
        <v>0</v>
      </c>
      <c r="H824" s="381" t="str">
        <f>IF('2. Termes '!H966="","",VLOOKUP('2. Termes '!H966,'2. Termes '!$H$8:$H$1141,3))</f>
        <v/>
      </c>
      <c r="I824" s="368">
        <v>0</v>
      </c>
      <c r="J824" s="368">
        <v>0</v>
      </c>
      <c r="K824" s="370" t="s">
        <v>150</v>
      </c>
      <c r="L824" s="370" t="str">
        <f>IF(ISBLANK(Tableau3[[#This Row],[Date début ]]),"",UPPER(TEXT(Tableau3[[#This Row],[Date début ]],"mmm")))</f>
        <v/>
      </c>
      <c r="M824" s="370" t="str">
        <f>IF(ISBLANK(Tableau3[[#This Row],[Date début ]]),"",UPPER(TEXT(Tableau3[[#This Row],[Date début ]],"AAAA")))</f>
        <v/>
      </c>
      <c r="N824" s="370">
        <v>0</v>
      </c>
      <c r="O824" s="369" t="str">
        <f>IF(ISBLANK(Tableau3[[#This Row],[Date de fin]]),"",UPPER(TEXT(Tableau3[[#This Row],[Date de fin]],"mmm")))</f>
        <v>JANV</v>
      </c>
      <c r="P824" s="370" t="str">
        <f>IF(ISBLANK(Tableau3[[#This Row],[Date de fin]]),"",UPPER(TEXT(Tableau3[[#This Row],[Date de fin]],"AAAA")))</f>
        <v>1900</v>
      </c>
      <c r="Q824" s="371">
        <v>0</v>
      </c>
      <c r="S824" s="49">
        <f>[2]!tblÉvénements[[#This Row],[Secteur]]</f>
        <v>0</v>
      </c>
      <c r="T824" s="49">
        <f>[2]!tblÉvénements[[#This Row],[Commentaires]]</f>
        <v>0</v>
      </c>
    </row>
    <row r="825" spans="2:20" ht="14.5" x14ac:dyDescent="0.3">
      <c r="B825" s="42">
        <f>'2. Termes '!H967</f>
        <v>0</v>
      </c>
      <c r="C825" s="382">
        <v>0</v>
      </c>
      <c r="D825" s="368">
        <v>0</v>
      </c>
      <c r="E825" s="368">
        <v>0</v>
      </c>
      <c r="F825" s="368">
        <v>0</v>
      </c>
      <c r="G825" s="368">
        <v>0</v>
      </c>
      <c r="H825" s="381" t="str">
        <f>IF('2. Termes '!H967="","",VLOOKUP('2. Termes '!H967,'2. Termes '!$H$8:$H$1141,3))</f>
        <v/>
      </c>
      <c r="I825" s="368">
        <v>0</v>
      </c>
      <c r="J825" s="368">
        <v>0</v>
      </c>
      <c r="K825" s="370" t="s">
        <v>150</v>
      </c>
      <c r="L825" s="370" t="str">
        <f>IF(ISBLANK(Tableau3[[#This Row],[Date début ]]),"",UPPER(TEXT(Tableau3[[#This Row],[Date début ]],"mmm")))</f>
        <v/>
      </c>
      <c r="M825" s="370" t="str">
        <f>IF(ISBLANK(Tableau3[[#This Row],[Date début ]]),"",UPPER(TEXT(Tableau3[[#This Row],[Date début ]],"AAAA")))</f>
        <v/>
      </c>
      <c r="N825" s="370">
        <v>0</v>
      </c>
      <c r="O825" s="369" t="str">
        <f>IF(ISBLANK(Tableau3[[#This Row],[Date de fin]]),"",UPPER(TEXT(Tableau3[[#This Row],[Date de fin]],"mmm")))</f>
        <v>JANV</v>
      </c>
      <c r="P825" s="370" t="str">
        <f>IF(ISBLANK(Tableau3[[#This Row],[Date de fin]]),"",UPPER(TEXT(Tableau3[[#This Row],[Date de fin]],"AAAA")))</f>
        <v>1900</v>
      </c>
      <c r="Q825" s="371">
        <v>0</v>
      </c>
      <c r="S825" s="49">
        <f>[2]!tblÉvénements[[#This Row],[Secteur]]</f>
        <v>0</v>
      </c>
      <c r="T825" s="49">
        <f>[2]!tblÉvénements[[#This Row],[Commentaires]]</f>
        <v>0</v>
      </c>
    </row>
    <row r="826" spans="2:20" ht="14.5" x14ac:dyDescent="0.3">
      <c r="B826" s="42">
        <f>'2. Termes '!H968</f>
        <v>0</v>
      </c>
      <c r="C826" s="382">
        <v>0</v>
      </c>
      <c r="D826" s="368">
        <v>0</v>
      </c>
      <c r="E826" s="368">
        <v>0</v>
      </c>
      <c r="F826" s="368">
        <v>0</v>
      </c>
      <c r="G826" s="368">
        <v>0</v>
      </c>
      <c r="H826" s="381" t="str">
        <f>IF('2. Termes '!H968="","",VLOOKUP('2. Termes '!H968,'2. Termes '!$H$8:$H$1141,3))</f>
        <v/>
      </c>
      <c r="I826" s="368">
        <v>0</v>
      </c>
      <c r="J826" s="368">
        <v>0</v>
      </c>
      <c r="K826" s="370" t="s">
        <v>150</v>
      </c>
      <c r="L826" s="370" t="str">
        <f>IF(ISBLANK(Tableau3[[#This Row],[Date début ]]),"",UPPER(TEXT(Tableau3[[#This Row],[Date début ]],"mmm")))</f>
        <v/>
      </c>
      <c r="M826" s="370" t="str">
        <f>IF(ISBLANK(Tableau3[[#This Row],[Date début ]]),"",UPPER(TEXT(Tableau3[[#This Row],[Date début ]],"AAAA")))</f>
        <v/>
      </c>
      <c r="N826" s="370">
        <v>0</v>
      </c>
      <c r="O826" s="369" t="str">
        <f>IF(ISBLANK(Tableau3[[#This Row],[Date de fin]]),"",UPPER(TEXT(Tableau3[[#This Row],[Date de fin]],"mmm")))</f>
        <v>JANV</v>
      </c>
      <c r="P826" s="370" t="str">
        <f>IF(ISBLANK(Tableau3[[#This Row],[Date de fin]]),"",UPPER(TEXT(Tableau3[[#This Row],[Date de fin]],"AAAA")))</f>
        <v>1900</v>
      </c>
      <c r="Q826" s="371">
        <v>0</v>
      </c>
      <c r="S826" s="49">
        <f>[2]!tblÉvénements[[#This Row],[Secteur]]</f>
        <v>0</v>
      </c>
      <c r="T826" s="49">
        <f>[2]!tblÉvénements[[#This Row],[Commentaires]]</f>
        <v>0</v>
      </c>
    </row>
    <row r="827" spans="2:20" ht="14.5" x14ac:dyDescent="0.3">
      <c r="B827" s="42">
        <f>'2. Termes '!H969</f>
        <v>0</v>
      </c>
      <c r="C827" s="382">
        <v>0</v>
      </c>
      <c r="D827" s="368">
        <v>0</v>
      </c>
      <c r="E827" s="368">
        <v>0</v>
      </c>
      <c r="F827" s="368">
        <v>0</v>
      </c>
      <c r="G827" s="368">
        <v>0</v>
      </c>
      <c r="H827" s="381" t="str">
        <f>IF('2. Termes '!H969="","",VLOOKUP('2. Termes '!H969,'2. Termes '!$H$8:$H$1141,3))</f>
        <v/>
      </c>
      <c r="I827" s="368">
        <v>0</v>
      </c>
      <c r="J827" s="368">
        <v>0</v>
      </c>
      <c r="K827" s="370" t="s">
        <v>150</v>
      </c>
      <c r="L827" s="370" t="str">
        <f>IF(ISBLANK(Tableau3[[#This Row],[Date début ]]),"",UPPER(TEXT(Tableau3[[#This Row],[Date début ]],"mmm")))</f>
        <v/>
      </c>
      <c r="M827" s="370" t="str">
        <f>IF(ISBLANK(Tableau3[[#This Row],[Date début ]]),"",UPPER(TEXT(Tableau3[[#This Row],[Date début ]],"AAAA")))</f>
        <v/>
      </c>
      <c r="N827" s="370">
        <v>0</v>
      </c>
      <c r="O827" s="369" t="str">
        <f>IF(ISBLANK(Tableau3[[#This Row],[Date de fin]]),"",UPPER(TEXT(Tableau3[[#This Row],[Date de fin]],"mmm")))</f>
        <v>JANV</v>
      </c>
      <c r="P827" s="370" t="str">
        <f>IF(ISBLANK(Tableau3[[#This Row],[Date de fin]]),"",UPPER(TEXT(Tableau3[[#This Row],[Date de fin]],"AAAA")))</f>
        <v>1900</v>
      </c>
      <c r="Q827" s="371">
        <v>0</v>
      </c>
      <c r="S827" s="49">
        <f>[2]!tblÉvénements[[#This Row],[Secteur]]</f>
        <v>0</v>
      </c>
      <c r="T827" s="49">
        <f>[2]!tblÉvénements[[#This Row],[Commentaires]]</f>
        <v>0</v>
      </c>
    </row>
    <row r="828" spans="2:20" ht="14.5" x14ac:dyDescent="0.3">
      <c r="B828" s="42">
        <f>'2. Termes '!H970</f>
        <v>0</v>
      </c>
      <c r="C828" s="382">
        <v>0</v>
      </c>
      <c r="D828" s="368">
        <v>0</v>
      </c>
      <c r="E828" s="368">
        <v>0</v>
      </c>
      <c r="F828" s="368">
        <v>0</v>
      </c>
      <c r="G828" s="368">
        <v>0</v>
      </c>
      <c r="H828" s="381" t="str">
        <f>IF('2. Termes '!H970="","",VLOOKUP('2. Termes '!H970,'2. Termes '!$H$8:$H$1141,3))</f>
        <v/>
      </c>
      <c r="I828" s="368">
        <v>0</v>
      </c>
      <c r="J828" s="368">
        <v>0</v>
      </c>
      <c r="K828" s="370" t="s">
        <v>150</v>
      </c>
      <c r="L828" s="370" t="str">
        <f>IF(ISBLANK(Tableau3[[#This Row],[Date début ]]),"",UPPER(TEXT(Tableau3[[#This Row],[Date début ]],"mmm")))</f>
        <v/>
      </c>
      <c r="M828" s="370" t="str">
        <f>IF(ISBLANK(Tableau3[[#This Row],[Date début ]]),"",UPPER(TEXT(Tableau3[[#This Row],[Date début ]],"AAAA")))</f>
        <v/>
      </c>
      <c r="N828" s="370">
        <v>0</v>
      </c>
      <c r="O828" s="369" t="str">
        <f>IF(ISBLANK(Tableau3[[#This Row],[Date de fin]]),"",UPPER(TEXT(Tableau3[[#This Row],[Date de fin]],"mmm")))</f>
        <v>JANV</v>
      </c>
      <c r="P828" s="370" t="str">
        <f>IF(ISBLANK(Tableau3[[#This Row],[Date de fin]]),"",UPPER(TEXT(Tableau3[[#This Row],[Date de fin]],"AAAA")))</f>
        <v>1900</v>
      </c>
      <c r="Q828" s="371">
        <v>0</v>
      </c>
      <c r="S828" s="49">
        <f>[2]!tblÉvénements[[#This Row],[Secteur]]</f>
        <v>0</v>
      </c>
      <c r="T828" s="49">
        <f>[2]!tblÉvénements[[#This Row],[Commentaires]]</f>
        <v>0</v>
      </c>
    </row>
    <row r="829" spans="2:20" ht="14.5" x14ac:dyDescent="0.3">
      <c r="B829" s="42">
        <f>'2. Termes '!H971</f>
        <v>0</v>
      </c>
      <c r="C829" s="382">
        <v>0</v>
      </c>
      <c r="D829" s="368">
        <v>0</v>
      </c>
      <c r="E829" s="368">
        <v>0</v>
      </c>
      <c r="F829" s="368">
        <v>0</v>
      </c>
      <c r="G829" s="368">
        <v>0</v>
      </c>
      <c r="H829" s="381" t="str">
        <f>IF('2. Termes '!H971="","",VLOOKUP('2. Termes '!H971,'2. Termes '!$H$8:$H$1141,3))</f>
        <v/>
      </c>
      <c r="I829" s="368">
        <v>0</v>
      </c>
      <c r="J829" s="368">
        <v>0</v>
      </c>
      <c r="K829" s="370" t="s">
        <v>150</v>
      </c>
      <c r="L829" s="370" t="str">
        <f>IF(ISBLANK(Tableau3[[#This Row],[Date début ]]),"",UPPER(TEXT(Tableau3[[#This Row],[Date début ]],"mmm")))</f>
        <v/>
      </c>
      <c r="M829" s="370" t="str">
        <f>IF(ISBLANK(Tableau3[[#This Row],[Date début ]]),"",UPPER(TEXT(Tableau3[[#This Row],[Date début ]],"AAAA")))</f>
        <v/>
      </c>
      <c r="N829" s="370">
        <v>0</v>
      </c>
      <c r="O829" s="369" t="str">
        <f>IF(ISBLANK(Tableau3[[#This Row],[Date de fin]]),"",UPPER(TEXT(Tableau3[[#This Row],[Date de fin]],"mmm")))</f>
        <v>JANV</v>
      </c>
      <c r="P829" s="370" t="str">
        <f>IF(ISBLANK(Tableau3[[#This Row],[Date de fin]]),"",UPPER(TEXT(Tableau3[[#This Row],[Date de fin]],"AAAA")))</f>
        <v>1900</v>
      </c>
      <c r="Q829" s="371">
        <v>0</v>
      </c>
      <c r="S829" s="49">
        <f>[2]!tblÉvénements[[#This Row],[Secteur]]</f>
        <v>0</v>
      </c>
      <c r="T829" s="49">
        <f>[2]!tblÉvénements[[#This Row],[Commentaires]]</f>
        <v>0</v>
      </c>
    </row>
    <row r="830" spans="2:20" ht="14.5" x14ac:dyDescent="0.3">
      <c r="B830" s="42">
        <f>'2. Termes '!H972</f>
        <v>0</v>
      </c>
      <c r="C830" s="382">
        <v>0</v>
      </c>
      <c r="D830" s="368">
        <v>0</v>
      </c>
      <c r="E830" s="368">
        <v>0</v>
      </c>
      <c r="F830" s="368">
        <v>0</v>
      </c>
      <c r="G830" s="368">
        <v>0</v>
      </c>
      <c r="H830" s="381" t="str">
        <f>IF('2. Termes '!H972="","",VLOOKUP('2. Termes '!H972,'2. Termes '!$H$8:$H$1141,3))</f>
        <v/>
      </c>
      <c r="I830" s="368">
        <v>0</v>
      </c>
      <c r="J830" s="368">
        <v>0</v>
      </c>
      <c r="K830" s="370" t="s">
        <v>150</v>
      </c>
      <c r="L830" s="370" t="str">
        <f>IF(ISBLANK(Tableau3[[#This Row],[Date début ]]),"",UPPER(TEXT(Tableau3[[#This Row],[Date début ]],"mmm")))</f>
        <v/>
      </c>
      <c r="M830" s="370" t="str">
        <f>IF(ISBLANK(Tableau3[[#This Row],[Date début ]]),"",UPPER(TEXT(Tableau3[[#This Row],[Date début ]],"AAAA")))</f>
        <v/>
      </c>
      <c r="N830" s="370">
        <v>0</v>
      </c>
      <c r="O830" s="369" t="str">
        <f>IF(ISBLANK(Tableau3[[#This Row],[Date de fin]]),"",UPPER(TEXT(Tableau3[[#This Row],[Date de fin]],"mmm")))</f>
        <v>JANV</v>
      </c>
      <c r="P830" s="370" t="str">
        <f>IF(ISBLANK(Tableau3[[#This Row],[Date de fin]]),"",UPPER(TEXT(Tableau3[[#This Row],[Date de fin]],"AAAA")))</f>
        <v>1900</v>
      </c>
      <c r="Q830" s="371">
        <v>0</v>
      </c>
      <c r="S830" s="49">
        <f>[2]!tblÉvénements[[#This Row],[Secteur]]</f>
        <v>0</v>
      </c>
      <c r="T830" s="49">
        <f>[2]!tblÉvénements[[#This Row],[Commentaires]]</f>
        <v>0</v>
      </c>
    </row>
    <row r="831" spans="2:20" ht="14.5" x14ac:dyDescent="0.3">
      <c r="B831" s="42">
        <f>'2. Termes '!H973</f>
        <v>0</v>
      </c>
      <c r="C831" s="382">
        <v>0</v>
      </c>
      <c r="D831" s="368">
        <v>0</v>
      </c>
      <c r="E831" s="368">
        <v>0</v>
      </c>
      <c r="F831" s="368">
        <v>0</v>
      </c>
      <c r="G831" s="368">
        <v>0</v>
      </c>
      <c r="H831" s="381" t="str">
        <f>IF('2. Termes '!H973="","",VLOOKUP('2. Termes '!H973,'2. Termes '!$H$8:$H$1141,3))</f>
        <v/>
      </c>
      <c r="I831" s="368">
        <v>0</v>
      </c>
      <c r="J831" s="368">
        <v>0</v>
      </c>
      <c r="K831" s="370" t="s">
        <v>150</v>
      </c>
      <c r="L831" s="370" t="str">
        <f>IF(ISBLANK(Tableau3[[#This Row],[Date début ]]),"",UPPER(TEXT(Tableau3[[#This Row],[Date début ]],"mmm")))</f>
        <v/>
      </c>
      <c r="M831" s="370" t="str">
        <f>IF(ISBLANK(Tableau3[[#This Row],[Date début ]]),"",UPPER(TEXT(Tableau3[[#This Row],[Date début ]],"AAAA")))</f>
        <v/>
      </c>
      <c r="N831" s="370">
        <v>0</v>
      </c>
      <c r="O831" s="369" t="str">
        <f>IF(ISBLANK(Tableau3[[#This Row],[Date de fin]]),"",UPPER(TEXT(Tableau3[[#This Row],[Date de fin]],"mmm")))</f>
        <v>JANV</v>
      </c>
      <c r="P831" s="370" t="str">
        <f>IF(ISBLANK(Tableau3[[#This Row],[Date de fin]]),"",UPPER(TEXT(Tableau3[[#This Row],[Date de fin]],"AAAA")))</f>
        <v>1900</v>
      </c>
      <c r="Q831" s="371">
        <v>0</v>
      </c>
      <c r="S831" s="49">
        <f>[2]!tblÉvénements[[#This Row],[Secteur]]</f>
        <v>0</v>
      </c>
      <c r="T831" s="49">
        <f>[2]!tblÉvénements[[#This Row],[Commentaires]]</f>
        <v>0</v>
      </c>
    </row>
    <row r="832" spans="2:20" ht="14.5" x14ac:dyDescent="0.3">
      <c r="B832" s="42">
        <f>'2. Termes '!H974</f>
        <v>0</v>
      </c>
      <c r="C832" s="382">
        <v>0</v>
      </c>
      <c r="D832" s="368">
        <v>0</v>
      </c>
      <c r="E832" s="368">
        <v>0</v>
      </c>
      <c r="F832" s="368">
        <v>0</v>
      </c>
      <c r="G832" s="368">
        <v>0</v>
      </c>
      <c r="H832" s="381" t="str">
        <f>IF('2. Termes '!H974="","",VLOOKUP('2. Termes '!H974,'2. Termes '!$H$8:$H$1141,3))</f>
        <v/>
      </c>
      <c r="I832" s="368">
        <v>0</v>
      </c>
      <c r="J832" s="368">
        <v>0</v>
      </c>
      <c r="K832" s="370" t="s">
        <v>150</v>
      </c>
      <c r="L832" s="370" t="str">
        <f>IF(ISBLANK(Tableau3[[#This Row],[Date début ]]),"",UPPER(TEXT(Tableau3[[#This Row],[Date début ]],"mmm")))</f>
        <v/>
      </c>
      <c r="M832" s="370" t="str">
        <f>IF(ISBLANK(Tableau3[[#This Row],[Date début ]]),"",UPPER(TEXT(Tableau3[[#This Row],[Date début ]],"AAAA")))</f>
        <v/>
      </c>
      <c r="N832" s="370">
        <v>0</v>
      </c>
      <c r="O832" s="369" t="str">
        <f>IF(ISBLANK(Tableau3[[#This Row],[Date de fin]]),"",UPPER(TEXT(Tableau3[[#This Row],[Date de fin]],"mmm")))</f>
        <v>JANV</v>
      </c>
      <c r="P832" s="370" t="str">
        <f>IF(ISBLANK(Tableau3[[#This Row],[Date de fin]]),"",UPPER(TEXT(Tableau3[[#This Row],[Date de fin]],"AAAA")))</f>
        <v>1900</v>
      </c>
      <c r="Q832" s="371">
        <v>0</v>
      </c>
      <c r="S832" s="49">
        <f>[2]!tblÉvénements[[#This Row],[Secteur]]</f>
        <v>0</v>
      </c>
      <c r="T832" s="49">
        <f>[2]!tblÉvénements[[#This Row],[Commentaires]]</f>
        <v>0</v>
      </c>
    </row>
    <row r="833" spans="2:20" ht="14.5" x14ac:dyDescent="0.3">
      <c r="B833" s="42">
        <f>'2. Termes '!H975</f>
        <v>0</v>
      </c>
      <c r="C833" s="382">
        <v>0</v>
      </c>
      <c r="D833" s="368">
        <v>0</v>
      </c>
      <c r="E833" s="368">
        <v>0</v>
      </c>
      <c r="F833" s="368">
        <v>0</v>
      </c>
      <c r="G833" s="368">
        <v>0</v>
      </c>
      <c r="H833" s="381" t="str">
        <f>IF('2. Termes '!H975="","",VLOOKUP('2. Termes '!H975,'2. Termes '!$H$8:$H$1141,3))</f>
        <v/>
      </c>
      <c r="I833" s="368">
        <v>0</v>
      </c>
      <c r="J833" s="368">
        <v>0</v>
      </c>
      <c r="K833" s="370" t="s">
        <v>150</v>
      </c>
      <c r="L833" s="370" t="str">
        <f>IF(ISBLANK(Tableau3[[#This Row],[Date début ]]),"",UPPER(TEXT(Tableau3[[#This Row],[Date début ]],"mmm")))</f>
        <v/>
      </c>
      <c r="M833" s="370" t="str">
        <f>IF(ISBLANK(Tableau3[[#This Row],[Date début ]]),"",UPPER(TEXT(Tableau3[[#This Row],[Date début ]],"AAAA")))</f>
        <v/>
      </c>
      <c r="N833" s="370">
        <v>0</v>
      </c>
      <c r="O833" s="369" t="str">
        <f>IF(ISBLANK(Tableau3[[#This Row],[Date de fin]]),"",UPPER(TEXT(Tableau3[[#This Row],[Date de fin]],"mmm")))</f>
        <v>JANV</v>
      </c>
      <c r="P833" s="370" t="str">
        <f>IF(ISBLANK(Tableau3[[#This Row],[Date de fin]]),"",UPPER(TEXT(Tableau3[[#This Row],[Date de fin]],"AAAA")))</f>
        <v>1900</v>
      </c>
      <c r="Q833" s="371">
        <v>0</v>
      </c>
      <c r="S833" s="49">
        <f>[2]!tblÉvénements[[#This Row],[Secteur]]</f>
        <v>0</v>
      </c>
      <c r="T833" s="49">
        <f>[2]!tblÉvénements[[#This Row],[Commentaires]]</f>
        <v>0</v>
      </c>
    </row>
    <row r="834" spans="2:20" ht="14.5" x14ac:dyDescent="0.3">
      <c r="B834" s="42">
        <f>'2. Termes '!H976</f>
        <v>0</v>
      </c>
      <c r="C834" s="382">
        <v>0</v>
      </c>
      <c r="D834" s="368">
        <v>0</v>
      </c>
      <c r="E834" s="368">
        <v>0</v>
      </c>
      <c r="F834" s="368">
        <v>0</v>
      </c>
      <c r="G834" s="368">
        <v>0</v>
      </c>
      <c r="H834" s="381" t="str">
        <f>IF('2. Termes '!H976="","",VLOOKUP('2. Termes '!H976,'2. Termes '!$H$8:$H$1141,3))</f>
        <v/>
      </c>
      <c r="I834" s="368">
        <v>0</v>
      </c>
      <c r="J834" s="368">
        <v>0</v>
      </c>
      <c r="K834" s="370" t="s">
        <v>150</v>
      </c>
      <c r="L834" s="370" t="str">
        <f>IF(ISBLANK(Tableau3[[#This Row],[Date début ]]),"",UPPER(TEXT(Tableau3[[#This Row],[Date début ]],"mmm")))</f>
        <v/>
      </c>
      <c r="M834" s="370" t="str">
        <f>IF(ISBLANK(Tableau3[[#This Row],[Date début ]]),"",UPPER(TEXT(Tableau3[[#This Row],[Date début ]],"AAAA")))</f>
        <v/>
      </c>
      <c r="N834" s="370">
        <v>0</v>
      </c>
      <c r="O834" s="369" t="str">
        <f>IF(ISBLANK(Tableau3[[#This Row],[Date de fin]]),"",UPPER(TEXT(Tableau3[[#This Row],[Date de fin]],"mmm")))</f>
        <v>JANV</v>
      </c>
      <c r="P834" s="370" t="str">
        <f>IF(ISBLANK(Tableau3[[#This Row],[Date de fin]]),"",UPPER(TEXT(Tableau3[[#This Row],[Date de fin]],"AAAA")))</f>
        <v>1900</v>
      </c>
      <c r="Q834" s="371">
        <v>0</v>
      </c>
      <c r="S834" s="49">
        <f>[2]!tblÉvénements[[#This Row],[Secteur]]</f>
        <v>0</v>
      </c>
      <c r="T834" s="49">
        <f>[2]!tblÉvénements[[#This Row],[Commentaires]]</f>
        <v>0</v>
      </c>
    </row>
    <row r="835" spans="2:20" ht="14.5" x14ac:dyDescent="0.3">
      <c r="B835" s="42">
        <f>'2. Termes '!H977</f>
        <v>0</v>
      </c>
      <c r="C835" s="382">
        <v>0</v>
      </c>
      <c r="D835" s="368">
        <v>0</v>
      </c>
      <c r="E835" s="368">
        <v>0</v>
      </c>
      <c r="F835" s="368">
        <v>0</v>
      </c>
      <c r="G835" s="368">
        <v>0</v>
      </c>
      <c r="H835" s="381" t="str">
        <f>IF('2. Termes '!H977="","",VLOOKUP('2. Termes '!H977,'2. Termes '!$H$8:$H$1141,3))</f>
        <v/>
      </c>
      <c r="I835" s="368">
        <v>0</v>
      </c>
      <c r="J835" s="368">
        <v>0</v>
      </c>
      <c r="K835" s="370" t="s">
        <v>150</v>
      </c>
      <c r="L835" s="370" t="str">
        <f>IF(ISBLANK(Tableau3[[#This Row],[Date début ]]),"",UPPER(TEXT(Tableau3[[#This Row],[Date début ]],"mmm")))</f>
        <v/>
      </c>
      <c r="M835" s="370" t="str">
        <f>IF(ISBLANK(Tableau3[[#This Row],[Date début ]]),"",UPPER(TEXT(Tableau3[[#This Row],[Date début ]],"AAAA")))</f>
        <v/>
      </c>
      <c r="N835" s="370">
        <v>0</v>
      </c>
      <c r="O835" s="369" t="str">
        <f>IF(ISBLANK(Tableau3[[#This Row],[Date de fin]]),"",UPPER(TEXT(Tableau3[[#This Row],[Date de fin]],"mmm")))</f>
        <v>JANV</v>
      </c>
      <c r="P835" s="370" t="str">
        <f>IF(ISBLANK(Tableau3[[#This Row],[Date de fin]]),"",UPPER(TEXT(Tableau3[[#This Row],[Date de fin]],"AAAA")))</f>
        <v>1900</v>
      </c>
      <c r="Q835" s="371">
        <v>0</v>
      </c>
      <c r="S835" s="49">
        <f>[2]!tblÉvénements[[#This Row],[Secteur]]</f>
        <v>0</v>
      </c>
      <c r="T835" s="49">
        <f>[2]!tblÉvénements[[#This Row],[Commentaires]]</f>
        <v>0</v>
      </c>
    </row>
    <row r="836" spans="2:20" ht="14.5" x14ac:dyDescent="0.3">
      <c r="B836" s="42">
        <f>'2. Termes '!H978</f>
        <v>0</v>
      </c>
      <c r="C836" s="382">
        <v>0</v>
      </c>
      <c r="D836" s="368">
        <v>0</v>
      </c>
      <c r="E836" s="368">
        <v>0</v>
      </c>
      <c r="F836" s="368">
        <v>0</v>
      </c>
      <c r="G836" s="368">
        <v>0</v>
      </c>
      <c r="H836" s="381" t="str">
        <f>IF('2. Termes '!H978="","",VLOOKUP('2. Termes '!H978,'2. Termes '!$H$8:$H$1141,3))</f>
        <v/>
      </c>
      <c r="I836" s="368">
        <v>0</v>
      </c>
      <c r="J836" s="368">
        <v>0</v>
      </c>
      <c r="K836" s="370" t="s">
        <v>150</v>
      </c>
      <c r="L836" s="370" t="str">
        <f>IF(ISBLANK(Tableau3[[#This Row],[Date début ]]),"",UPPER(TEXT(Tableau3[[#This Row],[Date début ]],"mmm")))</f>
        <v/>
      </c>
      <c r="M836" s="370" t="str">
        <f>IF(ISBLANK(Tableau3[[#This Row],[Date début ]]),"",UPPER(TEXT(Tableau3[[#This Row],[Date début ]],"AAAA")))</f>
        <v/>
      </c>
      <c r="N836" s="370">
        <v>0</v>
      </c>
      <c r="O836" s="369" t="str">
        <f>IF(ISBLANK(Tableau3[[#This Row],[Date de fin]]),"",UPPER(TEXT(Tableau3[[#This Row],[Date de fin]],"mmm")))</f>
        <v>JANV</v>
      </c>
      <c r="P836" s="370" t="str">
        <f>IF(ISBLANK(Tableau3[[#This Row],[Date de fin]]),"",UPPER(TEXT(Tableau3[[#This Row],[Date de fin]],"AAAA")))</f>
        <v>1900</v>
      </c>
      <c r="Q836" s="371">
        <v>0</v>
      </c>
      <c r="S836" s="49">
        <f>[2]!tblÉvénements[[#This Row],[Secteur]]</f>
        <v>0</v>
      </c>
      <c r="T836" s="49">
        <f>[2]!tblÉvénements[[#This Row],[Commentaires]]</f>
        <v>0</v>
      </c>
    </row>
    <row r="837" spans="2:20" ht="14.5" x14ac:dyDescent="0.3">
      <c r="B837" s="42">
        <f>'2. Termes '!H979</f>
        <v>0</v>
      </c>
      <c r="C837" s="382">
        <v>0</v>
      </c>
      <c r="D837" s="368">
        <v>0</v>
      </c>
      <c r="E837" s="368">
        <v>0</v>
      </c>
      <c r="F837" s="368">
        <v>0</v>
      </c>
      <c r="G837" s="368">
        <v>0</v>
      </c>
      <c r="H837" s="381" t="str">
        <f>IF('2. Termes '!H979="","",VLOOKUP('2. Termes '!H979,'2. Termes '!$H$8:$H$1141,3))</f>
        <v/>
      </c>
      <c r="I837" s="368">
        <v>0</v>
      </c>
      <c r="J837" s="368">
        <v>0</v>
      </c>
      <c r="K837" s="370" t="s">
        <v>150</v>
      </c>
      <c r="L837" s="370" t="str">
        <f>IF(ISBLANK(Tableau3[[#This Row],[Date début ]]),"",UPPER(TEXT(Tableau3[[#This Row],[Date début ]],"mmm")))</f>
        <v/>
      </c>
      <c r="M837" s="370" t="str">
        <f>IF(ISBLANK(Tableau3[[#This Row],[Date début ]]),"",UPPER(TEXT(Tableau3[[#This Row],[Date début ]],"AAAA")))</f>
        <v/>
      </c>
      <c r="N837" s="370">
        <v>0</v>
      </c>
      <c r="O837" s="369" t="str">
        <f>IF(ISBLANK(Tableau3[[#This Row],[Date de fin]]),"",UPPER(TEXT(Tableau3[[#This Row],[Date de fin]],"mmm")))</f>
        <v>JANV</v>
      </c>
      <c r="P837" s="370" t="str">
        <f>IF(ISBLANK(Tableau3[[#This Row],[Date de fin]]),"",UPPER(TEXT(Tableau3[[#This Row],[Date de fin]],"AAAA")))</f>
        <v>1900</v>
      </c>
      <c r="Q837" s="371">
        <v>0</v>
      </c>
      <c r="S837" s="49">
        <f>[2]!tblÉvénements[[#This Row],[Secteur]]</f>
        <v>0</v>
      </c>
      <c r="T837" s="49">
        <f>[2]!tblÉvénements[[#This Row],[Commentaires]]</f>
        <v>0</v>
      </c>
    </row>
    <row r="838" spans="2:20" ht="14.5" x14ac:dyDescent="0.3">
      <c r="B838" s="42">
        <f>'2. Termes '!H980</f>
        <v>0</v>
      </c>
      <c r="C838" s="382">
        <v>0</v>
      </c>
      <c r="D838" s="368">
        <v>0</v>
      </c>
      <c r="E838" s="368">
        <v>0</v>
      </c>
      <c r="F838" s="368">
        <v>0</v>
      </c>
      <c r="G838" s="368">
        <v>0</v>
      </c>
      <c r="H838" s="381" t="str">
        <f>IF('2. Termes '!H980="","",VLOOKUP('2. Termes '!H980,'2. Termes '!$H$8:$H$1141,3))</f>
        <v/>
      </c>
      <c r="I838" s="368">
        <v>0</v>
      </c>
      <c r="J838" s="368">
        <v>0</v>
      </c>
      <c r="K838" s="370" t="s">
        <v>150</v>
      </c>
      <c r="L838" s="370" t="str">
        <f>IF(ISBLANK(Tableau3[[#This Row],[Date début ]]),"",UPPER(TEXT(Tableau3[[#This Row],[Date début ]],"mmm")))</f>
        <v/>
      </c>
      <c r="M838" s="370" t="str">
        <f>IF(ISBLANK(Tableau3[[#This Row],[Date début ]]),"",UPPER(TEXT(Tableau3[[#This Row],[Date début ]],"AAAA")))</f>
        <v/>
      </c>
      <c r="N838" s="370">
        <v>0</v>
      </c>
      <c r="O838" s="369" t="str">
        <f>IF(ISBLANK(Tableau3[[#This Row],[Date de fin]]),"",UPPER(TEXT(Tableau3[[#This Row],[Date de fin]],"mmm")))</f>
        <v>JANV</v>
      </c>
      <c r="P838" s="370" t="str">
        <f>IF(ISBLANK(Tableau3[[#This Row],[Date de fin]]),"",UPPER(TEXT(Tableau3[[#This Row],[Date de fin]],"AAAA")))</f>
        <v>1900</v>
      </c>
      <c r="Q838" s="371">
        <v>0</v>
      </c>
      <c r="S838" s="49">
        <f>[2]!tblÉvénements[[#This Row],[Secteur]]</f>
        <v>0</v>
      </c>
      <c r="T838" s="49">
        <f>[2]!tblÉvénements[[#This Row],[Commentaires]]</f>
        <v>0</v>
      </c>
    </row>
    <row r="839" spans="2:20" ht="14.5" x14ac:dyDescent="0.3">
      <c r="B839" s="42">
        <f>'2. Termes '!H981</f>
        <v>0</v>
      </c>
      <c r="C839" s="382">
        <v>0</v>
      </c>
      <c r="D839" s="368">
        <v>0</v>
      </c>
      <c r="E839" s="368">
        <v>0</v>
      </c>
      <c r="F839" s="368">
        <v>0</v>
      </c>
      <c r="G839" s="368">
        <v>0</v>
      </c>
      <c r="H839" s="381" t="str">
        <f>IF('2. Termes '!H981="","",VLOOKUP('2. Termes '!H981,'2. Termes '!$H$8:$H$1141,3))</f>
        <v/>
      </c>
      <c r="I839" s="368">
        <v>0</v>
      </c>
      <c r="J839" s="368">
        <v>0</v>
      </c>
      <c r="K839" s="370" t="s">
        <v>150</v>
      </c>
      <c r="L839" s="370" t="str">
        <f>IF(ISBLANK(Tableau3[[#This Row],[Date début ]]),"",UPPER(TEXT(Tableau3[[#This Row],[Date début ]],"mmm")))</f>
        <v/>
      </c>
      <c r="M839" s="370" t="str">
        <f>IF(ISBLANK(Tableau3[[#This Row],[Date début ]]),"",UPPER(TEXT(Tableau3[[#This Row],[Date début ]],"AAAA")))</f>
        <v/>
      </c>
      <c r="N839" s="370">
        <v>0</v>
      </c>
      <c r="O839" s="369" t="str">
        <f>IF(ISBLANK(Tableau3[[#This Row],[Date de fin]]),"",UPPER(TEXT(Tableau3[[#This Row],[Date de fin]],"mmm")))</f>
        <v>JANV</v>
      </c>
      <c r="P839" s="370" t="str">
        <f>IF(ISBLANK(Tableau3[[#This Row],[Date de fin]]),"",UPPER(TEXT(Tableau3[[#This Row],[Date de fin]],"AAAA")))</f>
        <v>1900</v>
      </c>
      <c r="Q839" s="371">
        <v>0</v>
      </c>
      <c r="S839" s="49">
        <f>[2]!tblÉvénements[[#This Row],[Secteur]]</f>
        <v>0</v>
      </c>
      <c r="T839" s="49">
        <f>[2]!tblÉvénements[[#This Row],[Commentaires]]</f>
        <v>0</v>
      </c>
    </row>
    <row r="840" spans="2:20" ht="14.5" x14ac:dyDescent="0.3">
      <c r="B840" s="42">
        <f>'2. Termes '!H982</f>
        <v>0</v>
      </c>
      <c r="C840" s="382">
        <v>0</v>
      </c>
      <c r="D840" s="368">
        <v>0</v>
      </c>
      <c r="E840" s="368">
        <v>0</v>
      </c>
      <c r="F840" s="368">
        <v>0</v>
      </c>
      <c r="G840" s="368">
        <v>0</v>
      </c>
      <c r="H840" s="381" t="str">
        <f>IF('2. Termes '!H982="","",VLOOKUP('2. Termes '!H982,'2. Termes '!$H$8:$H$1141,3))</f>
        <v/>
      </c>
      <c r="I840" s="368">
        <v>0</v>
      </c>
      <c r="J840" s="368">
        <v>0</v>
      </c>
      <c r="K840" s="370" t="s">
        <v>150</v>
      </c>
      <c r="L840" s="370" t="str">
        <f>IF(ISBLANK(Tableau3[[#This Row],[Date début ]]),"",UPPER(TEXT(Tableau3[[#This Row],[Date début ]],"mmm")))</f>
        <v/>
      </c>
      <c r="M840" s="370" t="str">
        <f>IF(ISBLANK(Tableau3[[#This Row],[Date début ]]),"",UPPER(TEXT(Tableau3[[#This Row],[Date début ]],"AAAA")))</f>
        <v/>
      </c>
      <c r="N840" s="370">
        <v>0</v>
      </c>
      <c r="O840" s="369" t="str">
        <f>IF(ISBLANK(Tableau3[[#This Row],[Date de fin]]),"",UPPER(TEXT(Tableau3[[#This Row],[Date de fin]],"mmm")))</f>
        <v>JANV</v>
      </c>
      <c r="P840" s="370" t="str">
        <f>IF(ISBLANK(Tableau3[[#This Row],[Date de fin]]),"",UPPER(TEXT(Tableau3[[#This Row],[Date de fin]],"AAAA")))</f>
        <v>1900</v>
      </c>
      <c r="Q840" s="371">
        <v>0</v>
      </c>
      <c r="S840" s="49">
        <f>[2]!tblÉvénements[[#This Row],[Secteur]]</f>
        <v>0</v>
      </c>
      <c r="T840" s="49">
        <f>[2]!tblÉvénements[[#This Row],[Commentaires]]</f>
        <v>0</v>
      </c>
    </row>
    <row r="841" spans="2:20" ht="14.5" x14ac:dyDescent="0.3">
      <c r="B841" s="42">
        <f>'2. Termes '!H983</f>
        <v>0</v>
      </c>
      <c r="C841" s="382">
        <v>0</v>
      </c>
      <c r="D841" s="368">
        <v>0</v>
      </c>
      <c r="E841" s="368">
        <v>0</v>
      </c>
      <c r="F841" s="368">
        <v>0</v>
      </c>
      <c r="G841" s="368">
        <v>0</v>
      </c>
      <c r="H841" s="381" t="str">
        <f>IF('2. Termes '!H983="","",VLOOKUP('2. Termes '!H983,'2. Termes '!$H$8:$H$1141,3))</f>
        <v/>
      </c>
      <c r="I841" s="368">
        <v>0</v>
      </c>
      <c r="J841" s="368">
        <v>0</v>
      </c>
      <c r="K841" s="370" t="s">
        <v>150</v>
      </c>
      <c r="L841" s="370" t="str">
        <f>IF(ISBLANK(Tableau3[[#This Row],[Date début ]]),"",UPPER(TEXT(Tableau3[[#This Row],[Date début ]],"mmm")))</f>
        <v/>
      </c>
      <c r="M841" s="370" t="str">
        <f>IF(ISBLANK(Tableau3[[#This Row],[Date début ]]),"",UPPER(TEXT(Tableau3[[#This Row],[Date début ]],"AAAA")))</f>
        <v/>
      </c>
      <c r="N841" s="370">
        <v>0</v>
      </c>
      <c r="O841" s="369" t="str">
        <f>IF(ISBLANK(Tableau3[[#This Row],[Date de fin]]),"",UPPER(TEXT(Tableau3[[#This Row],[Date de fin]],"mmm")))</f>
        <v>JANV</v>
      </c>
      <c r="P841" s="370" t="str">
        <f>IF(ISBLANK(Tableau3[[#This Row],[Date de fin]]),"",UPPER(TEXT(Tableau3[[#This Row],[Date de fin]],"AAAA")))</f>
        <v>1900</v>
      </c>
      <c r="Q841" s="371">
        <v>0</v>
      </c>
      <c r="S841" s="49">
        <f>[2]!tblÉvénements[[#This Row],[Secteur]]</f>
        <v>0</v>
      </c>
      <c r="T841" s="49">
        <f>[2]!tblÉvénements[[#This Row],[Commentaires]]</f>
        <v>0</v>
      </c>
    </row>
    <row r="842" spans="2:20" ht="14.5" x14ac:dyDescent="0.3">
      <c r="B842" s="42">
        <f>'2. Termes '!H984</f>
        <v>0</v>
      </c>
      <c r="C842" s="382">
        <v>0</v>
      </c>
      <c r="D842" s="368">
        <v>0</v>
      </c>
      <c r="E842" s="368">
        <v>0</v>
      </c>
      <c r="F842" s="368">
        <v>0</v>
      </c>
      <c r="G842" s="368">
        <v>0</v>
      </c>
      <c r="H842" s="381" t="str">
        <f>IF('2. Termes '!H984="","",VLOOKUP('2. Termes '!H984,'2. Termes '!$H$8:$H$1141,3))</f>
        <v/>
      </c>
      <c r="I842" s="368">
        <v>0</v>
      </c>
      <c r="J842" s="368">
        <v>0</v>
      </c>
      <c r="K842" s="370" t="s">
        <v>150</v>
      </c>
      <c r="L842" s="370" t="str">
        <f>IF(ISBLANK(Tableau3[[#This Row],[Date début ]]),"",UPPER(TEXT(Tableau3[[#This Row],[Date début ]],"mmm")))</f>
        <v/>
      </c>
      <c r="M842" s="370" t="str">
        <f>IF(ISBLANK(Tableau3[[#This Row],[Date début ]]),"",UPPER(TEXT(Tableau3[[#This Row],[Date début ]],"AAAA")))</f>
        <v/>
      </c>
      <c r="N842" s="370">
        <v>0</v>
      </c>
      <c r="O842" s="369" t="str">
        <f>IF(ISBLANK(Tableau3[[#This Row],[Date de fin]]),"",UPPER(TEXT(Tableau3[[#This Row],[Date de fin]],"mmm")))</f>
        <v>JANV</v>
      </c>
      <c r="P842" s="370" t="str">
        <f>IF(ISBLANK(Tableau3[[#This Row],[Date de fin]]),"",UPPER(TEXT(Tableau3[[#This Row],[Date de fin]],"AAAA")))</f>
        <v>1900</v>
      </c>
      <c r="Q842" s="371">
        <v>0</v>
      </c>
      <c r="S842" s="49">
        <f>[2]!tblÉvénements[[#This Row],[Secteur]]</f>
        <v>0</v>
      </c>
      <c r="T842" s="49">
        <f>[2]!tblÉvénements[[#This Row],[Commentaires]]</f>
        <v>0</v>
      </c>
    </row>
    <row r="843" spans="2:20" ht="14.5" x14ac:dyDescent="0.3">
      <c r="B843" s="42">
        <f>'2. Termes '!H985</f>
        <v>0</v>
      </c>
      <c r="C843" s="382">
        <v>0</v>
      </c>
      <c r="D843" s="368">
        <v>0</v>
      </c>
      <c r="E843" s="368">
        <v>0</v>
      </c>
      <c r="F843" s="368">
        <v>0</v>
      </c>
      <c r="G843" s="368">
        <v>0</v>
      </c>
      <c r="H843" s="381" t="str">
        <f>IF('2. Termes '!H985="","",VLOOKUP('2. Termes '!H985,'2. Termes '!$H$8:$H$1141,3))</f>
        <v/>
      </c>
      <c r="I843" s="368">
        <v>0</v>
      </c>
      <c r="J843" s="368">
        <v>0</v>
      </c>
      <c r="K843" s="370" t="s">
        <v>150</v>
      </c>
      <c r="L843" s="370" t="str">
        <f>IF(ISBLANK(Tableau3[[#This Row],[Date début ]]),"",UPPER(TEXT(Tableau3[[#This Row],[Date début ]],"mmm")))</f>
        <v/>
      </c>
      <c r="M843" s="370" t="str">
        <f>IF(ISBLANK(Tableau3[[#This Row],[Date début ]]),"",UPPER(TEXT(Tableau3[[#This Row],[Date début ]],"AAAA")))</f>
        <v/>
      </c>
      <c r="N843" s="370">
        <v>0</v>
      </c>
      <c r="O843" s="369" t="str">
        <f>IF(ISBLANK(Tableau3[[#This Row],[Date de fin]]),"",UPPER(TEXT(Tableau3[[#This Row],[Date de fin]],"mmm")))</f>
        <v>JANV</v>
      </c>
      <c r="P843" s="370" t="str">
        <f>IF(ISBLANK(Tableau3[[#This Row],[Date de fin]]),"",UPPER(TEXT(Tableau3[[#This Row],[Date de fin]],"AAAA")))</f>
        <v>1900</v>
      </c>
      <c r="Q843" s="371">
        <v>0</v>
      </c>
      <c r="S843" s="49">
        <f>[2]!tblÉvénements[[#This Row],[Secteur]]</f>
        <v>0</v>
      </c>
      <c r="T843" s="49">
        <f>[2]!tblÉvénements[[#This Row],[Commentaires]]</f>
        <v>0</v>
      </c>
    </row>
    <row r="844" spans="2:20" ht="14.5" x14ac:dyDescent="0.3">
      <c r="B844" s="42">
        <f>'2. Termes '!H986</f>
        <v>0</v>
      </c>
      <c r="C844" s="382">
        <v>0</v>
      </c>
      <c r="D844" s="368">
        <v>0</v>
      </c>
      <c r="E844" s="368">
        <v>0</v>
      </c>
      <c r="F844" s="368">
        <v>0</v>
      </c>
      <c r="G844" s="368">
        <v>0</v>
      </c>
      <c r="H844" s="381" t="str">
        <f>IF('2. Termes '!H986="","",VLOOKUP('2. Termes '!H986,'2. Termes '!$H$8:$H$1141,3))</f>
        <v/>
      </c>
      <c r="I844" s="368">
        <v>0</v>
      </c>
      <c r="J844" s="368">
        <v>0</v>
      </c>
      <c r="K844" s="370" t="s">
        <v>150</v>
      </c>
      <c r="L844" s="370" t="str">
        <f>IF(ISBLANK(Tableau3[[#This Row],[Date début ]]),"",UPPER(TEXT(Tableau3[[#This Row],[Date début ]],"mmm")))</f>
        <v/>
      </c>
      <c r="M844" s="370" t="str">
        <f>IF(ISBLANK(Tableau3[[#This Row],[Date début ]]),"",UPPER(TEXT(Tableau3[[#This Row],[Date début ]],"AAAA")))</f>
        <v/>
      </c>
      <c r="N844" s="370">
        <v>0</v>
      </c>
      <c r="O844" s="369" t="str">
        <f>IF(ISBLANK(Tableau3[[#This Row],[Date de fin]]),"",UPPER(TEXT(Tableau3[[#This Row],[Date de fin]],"mmm")))</f>
        <v>JANV</v>
      </c>
      <c r="P844" s="370" t="str">
        <f>IF(ISBLANK(Tableau3[[#This Row],[Date de fin]]),"",UPPER(TEXT(Tableau3[[#This Row],[Date de fin]],"AAAA")))</f>
        <v>1900</v>
      </c>
      <c r="Q844" s="371">
        <v>0</v>
      </c>
      <c r="S844" s="49">
        <f>[2]!tblÉvénements[[#This Row],[Secteur]]</f>
        <v>0</v>
      </c>
      <c r="T844" s="49">
        <f>[2]!tblÉvénements[[#This Row],[Commentaires]]</f>
        <v>0</v>
      </c>
    </row>
    <row r="845" spans="2:20" ht="14.5" x14ac:dyDescent="0.3">
      <c r="B845" s="42">
        <f>'2. Termes '!H987</f>
        <v>0</v>
      </c>
      <c r="C845" s="382">
        <v>0</v>
      </c>
      <c r="D845" s="368">
        <v>0</v>
      </c>
      <c r="E845" s="368">
        <v>0</v>
      </c>
      <c r="F845" s="368">
        <v>0</v>
      </c>
      <c r="G845" s="368">
        <v>0</v>
      </c>
      <c r="H845" s="381" t="str">
        <f>IF('2. Termes '!H987="","",VLOOKUP('2. Termes '!H987,'2. Termes '!$H$8:$H$1141,3))</f>
        <v/>
      </c>
      <c r="I845" s="368">
        <v>0</v>
      </c>
      <c r="J845" s="368">
        <v>0</v>
      </c>
      <c r="K845" s="370" t="s">
        <v>150</v>
      </c>
      <c r="L845" s="370" t="str">
        <f>IF(ISBLANK(Tableau3[[#This Row],[Date début ]]),"",UPPER(TEXT(Tableau3[[#This Row],[Date début ]],"mmm")))</f>
        <v/>
      </c>
      <c r="M845" s="370" t="str">
        <f>IF(ISBLANK(Tableau3[[#This Row],[Date début ]]),"",UPPER(TEXT(Tableau3[[#This Row],[Date début ]],"AAAA")))</f>
        <v/>
      </c>
      <c r="N845" s="370">
        <v>0</v>
      </c>
      <c r="O845" s="369" t="str">
        <f>IF(ISBLANK(Tableau3[[#This Row],[Date de fin]]),"",UPPER(TEXT(Tableau3[[#This Row],[Date de fin]],"mmm")))</f>
        <v>JANV</v>
      </c>
      <c r="P845" s="370" t="str">
        <f>IF(ISBLANK(Tableau3[[#This Row],[Date de fin]]),"",UPPER(TEXT(Tableau3[[#This Row],[Date de fin]],"AAAA")))</f>
        <v>1900</v>
      </c>
      <c r="Q845" s="371">
        <v>0</v>
      </c>
      <c r="S845" s="49">
        <f>[2]!tblÉvénements[[#This Row],[Secteur]]</f>
        <v>0</v>
      </c>
      <c r="T845" s="49">
        <f>[2]!tblÉvénements[[#This Row],[Commentaires]]</f>
        <v>0</v>
      </c>
    </row>
    <row r="846" spans="2:20" ht="14.5" x14ac:dyDescent="0.3">
      <c r="B846" s="42">
        <f>'2. Termes '!H988</f>
        <v>0</v>
      </c>
      <c r="C846" s="382">
        <v>0</v>
      </c>
      <c r="D846" s="368">
        <v>0</v>
      </c>
      <c r="E846" s="368">
        <v>0</v>
      </c>
      <c r="F846" s="368">
        <v>0</v>
      </c>
      <c r="G846" s="368">
        <v>0</v>
      </c>
      <c r="H846" s="381" t="str">
        <f>IF('2. Termes '!H988="","",VLOOKUP('2. Termes '!H988,'2. Termes '!$H$8:$H$1141,3))</f>
        <v/>
      </c>
      <c r="I846" s="368">
        <v>0</v>
      </c>
      <c r="J846" s="368">
        <v>0</v>
      </c>
      <c r="K846" s="370" t="s">
        <v>150</v>
      </c>
      <c r="L846" s="370" t="str">
        <f>IF(ISBLANK(Tableau3[[#This Row],[Date début ]]),"",UPPER(TEXT(Tableau3[[#This Row],[Date début ]],"mmm")))</f>
        <v/>
      </c>
      <c r="M846" s="370" t="str">
        <f>IF(ISBLANK(Tableau3[[#This Row],[Date début ]]),"",UPPER(TEXT(Tableau3[[#This Row],[Date début ]],"AAAA")))</f>
        <v/>
      </c>
      <c r="N846" s="370">
        <v>0</v>
      </c>
      <c r="O846" s="369" t="str">
        <f>IF(ISBLANK(Tableau3[[#This Row],[Date de fin]]),"",UPPER(TEXT(Tableau3[[#This Row],[Date de fin]],"mmm")))</f>
        <v>JANV</v>
      </c>
      <c r="P846" s="370" t="str">
        <f>IF(ISBLANK(Tableau3[[#This Row],[Date de fin]]),"",UPPER(TEXT(Tableau3[[#This Row],[Date de fin]],"AAAA")))</f>
        <v>1900</v>
      </c>
      <c r="Q846" s="371">
        <v>0</v>
      </c>
      <c r="S846" s="49">
        <f>[2]!tblÉvénements[[#This Row],[Secteur]]</f>
        <v>0</v>
      </c>
      <c r="T846" s="49">
        <f>[2]!tblÉvénements[[#This Row],[Commentaires]]</f>
        <v>0</v>
      </c>
    </row>
    <row r="847" spans="2:20" ht="14.5" x14ac:dyDescent="0.3">
      <c r="B847" s="42">
        <f>'2. Termes '!H989</f>
        <v>0</v>
      </c>
      <c r="C847" s="382">
        <v>0</v>
      </c>
      <c r="D847" s="368">
        <v>0</v>
      </c>
      <c r="E847" s="368">
        <v>0</v>
      </c>
      <c r="F847" s="368">
        <v>0</v>
      </c>
      <c r="G847" s="368">
        <v>0</v>
      </c>
      <c r="H847" s="381" t="str">
        <f>IF('2. Termes '!H989="","",VLOOKUP('2. Termes '!H989,'2. Termes '!$H$8:$H$1141,3))</f>
        <v/>
      </c>
      <c r="I847" s="368">
        <v>0</v>
      </c>
      <c r="J847" s="368">
        <v>0</v>
      </c>
      <c r="K847" s="370" t="s">
        <v>150</v>
      </c>
      <c r="L847" s="370" t="str">
        <f>IF(ISBLANK(Tableau3[[#This Row],[Date début ]]),"",UPPER(TEXT(Tableau3[[#This Row],[Date début ]],"mmm")))</f>
        <v/>
      </c>
      <c r="M847" s="370" t="str">
        <f>IF(ISBLANK(Tableau3[[#This Row],[Date début ]]),"",UPPER(TEXT(Tableau3[[#This Row],[Date début ]],"AAAA")))</f>
        <v/>
      </c>
      <c r="N847" s="370">
        <v>0</v>
      </c>
      <c r="O847" s="369" t="str">
        <f>IF(ISBLANK(Tableau3[[#This Row],[Date de fin]]),"",UPPER(TEXT(Tableau3[[#This Row],[Date de fin]],"mmm")))</f>
        <v>JANV</v>
      </c>
      <c r="P847" s="370" t="str">
        <f>IF(ISBLANK(Tableau3[[#This Row],[Date de fin]]),"",UPPER(TEXT(Tableau3[[#This Row],[Date de fin]],"AAAA")))</f>
        <v>1900</v>
      </c>
      <c r="Q847" s="371">
        <v>0</v>
      </c>
      <c r="S847" s="49">
        <f>[2]!tblÉvénements[[#This Row],[Secteur]]</f>
        <v>0</v>
      </c>
      <c r="T847" s="49">
        <f>[2]!tblÉvénements[[#This Row],[Commentaires]]</f>
        <v>0</v>
      </c>
    </row>
    <row r="848" spans="2:20" ht="14.5" x14ac:dyDescent="0.3">
      <c r="B848" s="42">
        <f>'2. Termes '!H990</f>
        <v>0</v>
      </c>
      <c r="C848" s="382">
        <v>0</v>
      </c>
      <c r="D848" s="368">
        <v>0</v>
      </c>
      <c r="E848" s="368">
        <v>0</v>
      </c>
      <c r="F848" s="368">
        <v>0</v>
      </c>
      <c r="G848" s="368">
        <v>0</v>
      </c>
      <c r="H848" s="381" t="str">
        <f>IF('2. Termes '!H990="","",VLOOKUP('2. Termes '!H990,'2. Termes '!$H$8:$H$1141,3))</f>
        <v/>
      </c>
      <c r="I848" s="368">
        <v>0</v>
      </c>
      <c r="J848" s="368">
        <v>0</v>
      </c>
      <c r="K848" s="370" t="s">
        <v>150</v>
      </c>
      <c r="L848" s="370" t="str">
        <f>IF(ISBLANK(Tableau3[[#This Row],[Date début ]]),"",UPPER(TEXT(Tableau3[[#This Row],[Date début ]],"mmm")))</f>
        <v/>
      </c>
      <c r="M848" s="370" t="str">
        <f>IF(ISBLANK(Tableau3[[#This Row],[Date début ]]),"",UPPER(TEXT(Tableau3[[#This Row],[Date début ]],"AAAA")))</f>
        <v/>
      </c>
      <c r="N848" s="370">
        <v>0</v>
      </c>
      <c r="O848" s="369" t="str">
        <f>IF(ISBLANK(Tableau3[[#This Row],[Date de fin]]),"",UPPER(TEXT(Tableau3[[#This Row],[Date de fin]],"mmm")))</f>
        <v>JANV</v>
      </c>
      <c r="P848" s="370" t="str">
        <f>IF(ISBLANK(Tableau3[[#This Row],[Date de fin]]),"",UPPER(TEXT(Tableau3[[#This Row],[Date de fin]],"AAAA")))</f>
        <v>1900</v>
      </c>
      <c r="Q848" s="371">
        <v>0</v>
      </c>
      <c r="S848" s="49">
        <f>[2]!tblÉvénements[[#This Row],[Secteur]]</f>
        <v>0</v>
      </c>
      <c r="T848" s="49">
        <f>[2]!tblÉvénements[[#This Row],[Commentaires]]</f>
        <v>0</v>
      </c>
    </row>
    <row r="849" spans="2:20" ht="14.5" x14ac:dyDescent="0.3">
      <c r="B849" s="42">
        <f>'2. Termes '!H991</f>
        <v>0</v>
      </c>
      <c r="C849" s="382">
        <v>0</v>
      </c>
      <c r="D849" s="368">
        <v>0</v>
      </c>
      <c r="E849" s="368">
        <v>0</v>
      </c>
      <c r="F849" s="368">
        <v>0</v>
      </c>
      <c r="G849" s="368">
        <v>0</v>
      </c>
      <c r="H849" s="381" t="str">
        <f>IF('2. Termes '!H991="","",VLOOKUP('2. Termes '!H991,'2. Termes '!$H$8:$H$1141,3))</f>
        <v/>
      </c>
      <c r="I849" s="368">
        <v>0</v>
      </c>
      <c r="J849" s="368">
        <v>0</v>
      </c>
      <c r="K849" s="370" t="s">
        <v>150</v>
      </c>
      <c r="L849" s="370" t="str">
        <f>IF(ISBLANK(Tableau3[[#This Row],[Date début ]]),"",UPPER(TEXT(Tableau3[[#This Row],[Date début ]],"mmm")))</f>
        <v/>
      </c>
      <c r="M849" s="370" t="str">
        <f>IF(ISBLANK(Tableau3[[#This Row],[Date début ]]),"",UPPER(TEXT(Tableau3[[#This Row],[Date début ]],"AAAA")))</f>
        <v/>
      </c>
      <c r="N849" s="370">
        <v>0</v>
      </c>
      <c r="O849" s="369" t="str">
        <f>IF(ISBLANK(Tableau3[[#This Row],[Date de fin]]),"",UPPER(TEXT(Tableau3[[#This Row],[Date de fin]],"mmm")))</f>
        <v>JANV</v>
      </c>
      <c r="P849" s="370" t="str">
        <f>IF(ISBLANK(Tableau3[[#This Row],[Date de fin]]),"",UPPER(TEXT(Tableau3[[#This Row],[Date de fin]],"AAAA")))</f>
        <v>1900</v>
      </c>
      <c r="Q849" s="371">
        <v>0</v>
      </c>
      <c r="S849" s="49">
        <f>[2]!tblÉvénements[[#This Row],[Secteur]]</f>
        <v>0</v>
      </c>
      <c r="T849" s="49">
        <f>[2]!tblÉvénements[[#This Row],[Commentaires]]</f>
        <v>0</v>
      </c>
    </row>
    <row r="850" spans="2:20" ht="14.5" x14ac:dyDescent="0.3">
      <c r="B850" s="42">
        <f>'2. Termes '!H992</f>
        <v>0</v>
      </c>
      <c r="C850" s="382">
        <v>0</v>
      </c>
      <c r="D850" s="368">
        <v>0</v>
      </c>
      <c r="E850" s="368">
        <v>0</v>
      </c>
      <c r="F850" s="368">
        <v>0</v>
      </c>
      <c r="G850" s="368">
        <v>0</v>
      </c>
      <c r="H850" s="381" t="str">
        <f>IF('2. Termes '!H992="","",VLOOKUP('2. Termes '!H992,'2. Termes '!$H$8:$H$1141,3))</f>
        <v/>
      </c>
      <c r="I850" s="368">
        <v>0</v>
      </c>
      <c r="J850" s="368">
        <v>0</v>
      </c>
      <c r="K850" s="370" t="s">
        <v>150</v>
      </c>
      <c r="L850" s="370" t="str">
        <f>IF(ISBLANK(Tableau3[[#This Row],[Date début ]]),"",UPPER(TEXT(Tableau3[[#This Row],[Date début ]],"mmm")))</f>
        <v/>
      </c>
      <c r="M850" s="370" t="str">
        <f>IF(ISBLANK(Tableau3[[#This Row],[Date début ]]),"",UPPER(TEXT(Tableau3[[#This Row],[Date début ]],"AAAA")))</f>
        <v/>
      </c>
      <c r="N850" s="370">
        <v>0</v>
      </c>
      <c r="O850" s="369" t="str">
        <f>IF(ISBLANK(Tableau3[[#This Row],[Date de fin]]),"",UPPER(TEXT(Tableau3[[#This Row],[Date de fin]],"mmm")))</f>
        <v>JANV</v>
      </c>
      <c r="P850" s="370" t="str">
        <f>IF(ISBLANK(Tableau3[[#This Row],[Date de fin]]),"",UPPER(TEXT(Tableau3[[#This Row],[Date de fin]],"AAAA")))</f>
        <v>1900</v>
      </c>
      <c r="Q850" s="371">
        <v>0</v>
      </c>
      <c r="S850" s="49">
        <f>[2]!tblÉvénements[[#This Row],[Secteur]]</f>
        <v>0</v>
      </c>
      <c r="T850" s="49">
        <f>[2]!tblÉvénements[[#This Row],[Commentaires]]</f>
        <v>0</v>
      </c>
    </row>
    <row r="851" spans="2:20" ht="14.5" x14ac:dyDescent="0.3">
      <c r="B851" s="42">
        <f>'2. Termes '!H993</f>
        <v>0</v>
      </c>
      <c r="C851" s="382">
        <v>0</v>
      </c>
      <c r="D851" s="368">
        <v>0</v>
      </c>
      <c r="E851" s="368">
        <v>0</v>
      </c>
      <c r="F851" s="368">
        <v>0</v>
      </c>
      <c r="G851" s="368">
        <v>0</v>
      </c>
      <c r="H851" s="381" t="str">
        <f>IF('2. Termes '!H993="","",VLOOKUP('2. Termes '!H993,'2. Termes '!$H$8:$H$1141,3))</f>
        <v/>
      </c>
      <c r="I851" s="368">
        <v>0</v>
      </c>
      <c r="J851" s="368">
        <v>0</v>
      </c>
      <c r="K851" s="370" t="s">
        <v>150</v>
      </c>
      <c r="L851" s="370" t="str">
        <f>IF(ISBLANK(Tableau3[[#This Row],[Date début ]]),"",UPPER(TEXT(Tableau3[[#This Row],[Date début ]],"mmm")))</f>
        <v/>
      </c>
      <c r="M851" s="370" t="str">
        <f>IF(ISBLANK(Tableau3[[#This Row],[Date début ]]),"",UPPER(TEXT(Tableau3[[#This Row],[Date début ]],"AAAA")))</f>
        <v/>
      </c>
      <c r="N851" s="370">
        <v>0</v>
      </c>
      <c r="O851" s="369" t="str">
        <f>IF(ISBLANK(Tableau3[[#This Row],[Date de fin]]),"",UPPER(TEXT(Tableau3[[#This Row],[Date de fin]],"mmm")))</f>
        <v>JANV</v>
      </c>
      <c r="P851" s="370" t="str">
        <f>IF(ISBLANK(Tableau3[[#This Row],[Date de fin]]),"",UPPER(TEXT(Tableau3[[#This Row],[Date de fin]],"AAAA")))</f>
        <v>1900</v>
      </c>
      <c r="Q851" s="371">
        <v>0</v>
      </c>
      <c r="S851" s="49">
        <f>[2]!tblÉvénements[[#This Row],[Secteur]]</f>
        <v>0</v>
      </c>
      <c r="T851" s="49">
        <f>[2]!tblÉvénements[[#This Row],[Commentaires]]</f>
        <v>0</v>
      </c>
    </row>
    <row r="852" spans="2:20" ht="14.5" x14ac:dyDescent="0.3">
      <c r="B852" s="42">
        <f>'2. Termes '!H994</f>
        <v>0</v>
      </c>
      <c r="C852" s="382">
        <v>0</v>
      </c>
      <c r="D852" s="368">
        <v>0</v>
      </c>
      <c r="E852" s="368">
        <v>0</v>
      </c>
      <c r="F852" s="368">
        <v>0</v>
      </c>
      <c r="G852" s="368">
        <v>0</v>
      </c>
      <c r="H852" s="381" t="str">
        <f>IF('2. Termes '!H994="","",VLOOKUP('2. Termes '!H994,'2. Termes '!$H$8:$H$1141,3))</f>
        <v/>
      </c>
      <c r="I852" s="368">
        <v>0</v>
      </c>
      <c r="J852" s="368">
        <v>0</v>
      </c>
      <c r="K852" s="370" t="s">
        <v>150</v>
      </c>
      <c r="L852" s="370" t="str">
        <f>IF(ISBLANK(Tableau3[[#This Row],[Date début ]]),"",UPPER(TEXT(Tableau3[[#This Row],[Date début ]],"mmm")))</f>
        <v/>
      </c>
      <c r="M852" s="370" t="str">
        <f>IF(ISBLANK(Tableau3[[#This Row],[Date début ]]),"",UPPER(TEXT(Tableau3[[#This Row],[Date début ]],"AAAA")))</f>
        <v/>
      </c>
      <c r="N852" s="370">
        <v>0</v>
      </c>
      <c r="O852" s="369" t="str">
        <f>IF(ISBLANK(Tableau3[[#This Row],[Date de fin]]),"",UPPER(TEXT(Tableau3[[#This Row],[Date de fin]],"mmm")))</f>
        <v>JANV</v>
      </c>
      <c r="P852" s="370" t="str">
        <f>IF(ISBLANK(Tableau3[[#This Row],[Date de fin]]),"",UPPER(TEXT(Tableau3[[#This Row],[Date de fin]],"AAAA")))</f>
        <v>1900</v>
      </c>
      <c r="Q852" s="371">
        <v>0</v>
      </c>
      <c r="S852" s="49">
        <f>[2]!tblÉvénements[[#This Row],[Secteur]]</f>
        <v>0</v>
      </c>
      <c r="T852" s="49">
        <f>[2]!tblÉvénements[[#This Row],[Commentaires]]</f>
        <v>0</v>
      </c>
    </row>
    <row r="853" spans="2:20" ht="14.5" x14ac:dyDescent="0.3">
      <c r="B853" s="42">
        <f>'2. Termes '!H995</f>
        <v>0</v>
      </c>
      <c r="C853" s="382">
        <v>0</v>
      </c>
      <c r="D853" s="368">
        <v>0</v>
      </c>
      <c r="E853" s="368">
        <v>0</v>
      </c>
      <c r="F853" s="368">
        <v>0</v>
      </c>
      <c r="G853" s="368">
        <v>0</v>
      </c>
      <c r="H853" s="381" t="str">
        <f>IF('2. Termes '!H995="","",VLOOKUP('2. Termes '!H995,'2. Termes '!$H$8:$H$1141,3))</f>
        <v/>
      </c>
      <c r="I853" s="368">
        <v>0</v>
      </c>
      <c r="J853" s="368">
        <v>0</v>
      </c>
      <c r="K853" s="370" t="s">
        <v>150</v>
      </c>
      <c r="L853" s="370" t="str">
        <f>IF(ISBLANK(Tableau3[[#This Row],[Date début ]]),"",UPPER(TEXT(Tableau3[[#This Row],[Date début ]],"mmm")))</f>
        <v/>
      </c>
      <c r="M853" s="370" t="str">
        <f>IF(ISBLANK(Tableau3[[#This Row],[Date début ]]),"",UPPER(TEXT(Tableau3[[#This Row],[Date début ]],"AAAA")))</f>
        <v/>
      </c>
      <c r="N853" s="370">
        <v>0</v>
      </c>
      <c r="O853" s="369" t="str">
        <f>IF(ISBLANK(Tableau3[[#This Row],[Date de fin]]),"",UPPER(TEXT(Tableau3[[#This Row],[Date de fin]],"mmm")))</f>
        <v>JANV</v>
      </c>
      <c r="P853" s="370" t="str">
        <f>IF(ISBLANK(Tableau3[[#This Row],[Date de fin]]),"",UPPER(TEXT(Tableau3[[#This Row],[Date de fin]],"AAAA")))</f>
        <v>1900</v>
      </c>
      <c r="Q853" s="371">
        <v>0</v>
      </c>
      <c r="S853" s="49">
        <f>[2]!tblÉvénements[[#This Row],[Secteur]]</f>
        <v>0</v>
      </c>
      <c r="T853" s="49">
        <f>[2]!tblÉvénements[[#This Row],[Commentaires]]</f>
        <v>0</v>
      </c>
    </row>
    <row r="854" spans="2:20" ht="14.5" x14ac:dyDescent="0.3">
      <c r="B854" s="42">
        <f>'2. Termes '!H996</f>
        <v>0</v>
      </c>
      <c r="C854" s="382">
        <v>0</v>
      </c>
      <c r="D854" s="368">
        <v>0</v>
      </c>
      <c r="E854" s="368">
        <v>0</v>
      </c>
      <c r="F854" s="368">
        <v>0</v>
      </c>
      <c r="G854" s="368">
        <v>0</v>
      </c>
      <c r="H854" s="381" t="str">
        <f>IF('2. Termes '!H996="","",VLOOKUP('2. Termes '!H996,'2. Termes '!$H$8:$H$1141,3))</f>
        <v/>
      </c>
      <c r="I854" s="368">
        <v>0</v>
      </c>
      <c r="J854" s="368">
        <v>0</v>
      </c>
      <c r="K854" s="370" t="s">
        <v>150</v>
      </c>
      <c r="L854" s="370" t="str">
        <f>IF(ISBLANK(Tableau3[[#This Row],[Date début ]]),"",UPPER(TEXT(Tableau3[[#This Row],[Date début ]],"mmm")))</f>
        <v/>
      </c>
      <c r="M854" s="370" t="str">
        <f>IF(ISBLANK(Tableau3[[#This Row],[Date début ]]),"",UPPER(TEXT(Tableau3[[#This Row],[Date début ]],"AAAA")))</f>
        <v/>
      </c>
      <c r="N854" s="370">
        <v>0</v>
      </c>
      <c r="O854" s="369" t="str">
        <f>IF(ISBLANK(Tableau3[[#This Row],[Date de fin]]),"",UPPER(TEXT(Tableau3[[#This Row],[Date de fin]],"mmm")))</f>
        <v>JANV</v>
      </c>
      <c r="P854" s="370" t="str">
        <f>IF(ISBLANK(Tableau3[[#This Row],[Date de fin]]),"",UPPER(TEXT(Tableau3[[#This Row],[Date de fin]],"AAAA")))</f>
        <v>1900</v>
      </c>
      <c r="Q854" s="371">
        <v>0</v>
      </c>
      <c r="S854" s="49">
        <f>[2]!tblÉvénements[[#This Row],[Secteur]]</f>
        <v>0</v>
      </c>
      <c r="T854" s="49">
        <f>[2]!tblÉvénements[[#This Row],[Commentaires]]</f>
        <v>0</v>
      </c>
    </row>
    <row r="855" spans="2:20" ht="14.5" x14ac:dyDescent="0.3">
      <c r="B855" s="42">
        <f>'2. Termes '!H997</f>
        <v>0</v>
      </c>
      <c r="C855" s="382">
        <v>0</v>
      </c>
      <c r="D855" s="368">
        <v>0</v>
      </c>
      <c r="E855" s="368">
        <v>0</v>
      </c>
      <c r="F855" s="368">
        <v>0</v>
      </c>
      <c r="G855" s="368">
        <v>0</v>
      </c>
      <c r="H855" s="381" t="str">
        <f>IF('2. Termes '!H997="","",VLOOKUP('2. Termes '!H997,'2. Termes '!$H$8:$H$1141,3))</f>
        <v/>
      </c>
      <c r="I855" s="368">
        <v>0</v>
      </c>
      <c r="J855" s="368">
        <v>0</v>
      </c>
      <c r="K855" s="370" t="s">
        <v>150</v>
      </c>
      <c r="L855" s="370" t="str">
        <f>IF(ISBLANK(Tableau3[[#This Row],[Date début ]]),"",UPPER(TEXT(Tableau3[[#This Row],[Date début ]],"mmm")))</f>
        <v/>
      </c>
      <c r="M855" s="370" t="str">
        <f>IF(ISBLANK(Tableau3[[#This Row],[Date début ]]),"",UPPER(TEXT(Tableau3[[#This Row],[Date début ]],"AAAA")))</f>
        <v/>
      </c>
      <c r="N855" s="370">
        <v>0</v>
      </c>
      <c r="O855" s="369" t="str">
        <f>IF(ISBLANK(Tableau3[[#This Row],[Date de fin]]),"",UPPER(TEXT(Tableau3[[#This Row],[Date de fin]],"mmm")))</f>
        <v>JANV</v>
      </c>
      <c r="P855" s="370" t="str">
        <f>IF(ISBLANK(Tableau3[[#This Row],[Date de fin]]),"",UPPER(TEXT(Tableau3[[#This Row],[Date de fin]],"AAAA")))</f>
        <v>1900</v>
      </c>
      <c r="Q855" s="371">
        <v>0</v>
      </c>
      <c r="S855" s="49">
        <f>[2]!tblÉvénements[[#This Row],[Secteur]]</f>
        <v>0</v>
      </c>
      <c r="T855" s="49">
        <f>[2]!tblÉvénements[[#This Row],[Commentaires]]</f>
        <v>0</v>
      </c>
    </row>
    <row r="856" spans="2:20" ht="14.5" x14ac:dyDescent="0.3">
      <c r="B856" s="42">
        <f>'2. Termes '!H998</f>
        <v>0</v>
      </c>
      <c r="C856" s="382">
        <v>0</v>
      </c>
      <c r="D856" s="368">
        <v>0</v>
      </c>
      <c r="E856" s="368">
        <v>0</v>
      </c>
      <c r="F856" s="368">
        <v>0</v>
      </c>
      <c r="G856" s="368">
        <v>0</v>
      </c>
      <c r="H856" s="381" t="str">
        <f>IF('2. Termes '!H998="","",VLOOKUP('2. Termes '!H998,'2. Termes '!$H$8:$H$1141,3))</f>
        <v/>
      </c>
      <c r="I856" s="368">
        <v>0</v>
      </c>
      <c r="J856" s="368">
        <v>0</v>
      </c>
      <c r="K856" s="370" t="s">
        <v>150</v>
      </c>
      <c r="L856" s="370" t="str">
        <f>IF(ISBLANK(Tableau3[[#This Row],[Date début ]]),"",UPPER(TEXT(Tableau3[[#This Row],[Date début ]],"mmm")))</f>
        <v/>
      </c>
      <c r="M856" s="370" t="str">
        <f>IF(ISBLANK(Tableau3[[#This Row],[Date début ]]),"",UPPER(TEXT(Tableau3[[#This Row],[Date début ]],"AAAA")))</f>
        <v/>
      </c>
      <c r="N856" s="370">
        <v>0</v>
      </c>
      <c r="O856" s="369" t="str">
        <f>IF(ISBLANK(Tableau3[[#This Row],[Date de fin]]),"",UPPER(TEXT(Tableau3[[#This Row],[Date de fin]],"mmm")))</f>
        <v>JANV</v>
      </c>
      <c r="P856" s="370" t="str">
        <f>IF(ISBLANK(Tableau3[[#This Row],[Date de fin]]),"",UPPER(TEXT(Tableau3[[#This Row],[Date de fin]],"AAAA")))</f>
        <v>1900</v>
      </c>
      <c r="Q856" s="371">
        <v>0</v>
      </c>
      <c r="S856" s="49">
        <f>[2]!tblÉvénements[[#This Row],[Secteur]]</f>
        <v>0</v>
      </c>
      <c r="T856" s="49">
        <f>[2]!tblÉvénements[[#This Row],[Commentaires]]</f>
        <v>0</v>
      </c>
    </row>
    <row r="857" spans="2:20" ht="14.5" x14ac:dyDescent="0.3">
      <c r="B857" s="42">
        <f>'2. Termes '!H999</f>
        <v>0</v>
      </c>
      <c r="C857" s="382">
        <v>0</v>
      </c>
      <c r="D857" s="368">
        <v>0</v>
      </c>
      <c r="E857" s="368">
        <v>0</v>
      </c>
      <c r="F857" s="368">
        <v>0</v>
      </c>
      <c r="G857" s="368">
        <v>0</v>
      </c>
      <c r="H857" s="381" t="str">
        <f>IF('2. Termes '!H999="","",VLOOKUP('2. Termes '!H999,'2. Termes '!$H$8:$H$1141,3))</f>
        <v/>
      </c>
      <c r="I857" s="368">
        <v>0</v>
      </c>
      <c r="J857" s="368">
        <v>0</v>
      </c>
      <c r="K857" s="370" t="s">
        <v>150</v>
      </c>
      <c r="L857" s="370" t="str">
        <f>IF(ISBLANK(Tableau3[[#This Row],[Date début ]]),"",UPPER(TEXT(Tableau3[[#This Row],[Date début ]],"mmm")))</f>
        <v/>
      </c>
      <c r="M857" s="370" t="str">
        <f>IF(ISBLANK(Tableau3[[#This Row],[Date début ]]),"",UPPER(TEXT(Tableau3[[#This Row],[Date début ]],"AAAA")))</f>
        <v/>
      </c>
      <c r="N857" s="370">
        <v>0</v>
      </c>
      <c r="O857" s="369" t="str">
        <f>IF(ISBLANK(Tableau3[[#This Row],[Date de fin]]),"",UPPER(TEXT(Tableau3[[#This Row],[Date de fin]],"mmm")))</f>
        <v>JANV</v>
      </c>
      <c r="P857" s="370" t="str">
        <f>IF(ISBLANK(Tableau3[[#This Row],[Date de fin]]),"",UPPER(TEXT(Tableau3[[#This Row],[Date de fin]],"AAAA")))</f>
        <v>1900</v>
      </c>
      <c r="Q857" s="371">
        <v>0</v>
      </c>
      <c r="S857" s="49">
        <f>[2]!tblÉvénements[[#This Row],[Secteur]]</f>
        <v>0</v>
      </c>
      <c r="T857" s="49">
        <f>[2]!tblÉvénements[[#This Row],[Commentaires]]</f>
        <v>0</v>
      </c>
    </row>
    <row r="858" spans="2:20" ht="14.5" x14ac:dyDescent="0.3">
      <c r="B858" s="42">
        <f>'2. Termes '!H1000</f>
        <v>0</v>
      </c>
      <c r="C858" s="382">
        <v>0</v>
      </c>
      <c r="D858" s="368">
        <v>0</v>
      </c>
      <c r="E858" s="368">
        <v>0</v>
      </c>
      <c r="F858" s="368">
        <v>0</v>
      </c>
      <c r="G858" s="368">
        <v>0</v>
      </c>
      <c r="H858" s="381" t="str">
        <f>IF('2. Termes '!H1000="","",VLOOKUP('2. Termes '!H1000,'2. Termes '!$H$8:$H$1141,3))</f>
        <v/>
      </c>
      <c r="I858" s="368">
        <v>0</v>
      </c>
      <c r="J858" s="368">
        <v>0</v>
      </c>
      <c r="K858" s="370" t="s">
        <v>150</v>
      </c>
      <c r="L858" s="370" t="str">
        <f>IF(ISBLANK(Tableau3[[#This Row],[Date début ]]),"",UPPER(TEXT(Tableau3[[#This Row],[Date début ]],"mmm")))</f>
        <v/>
      </c>
      <c r="M858" s="370" t="str">
        <f>IF(ISBLANK(Tableau3[[#This Row],[Date début ]]),"",UPPER(TEXT(Tableau3[[#This Row],[Date début ]],"AAAA")))</f>
        <v/>
      </c>
      <c r="N858" s="370">
        <v>0</v>
      </c>
      <c r="O858" s="369" t="str">
        <f>IF(ISBLANK(Tableau3[[#This Row],[Date de fin]]),"",UPPER(TEXT(Tableau3[[#This Row],[Date de fin]],"mmm")))</f>
        <v>JANV</v>
      </c>
      <c r="P858" s="370" t="str">
        <f>IF(ISBLANK(Tableau3[[#This Row],[Date de fin]]),"",UPPER(TEXT(Tableau3[[#This Row],[Date de fin]],"AAAA")))</f>
        <v>1900</v>
      </c>
      <c r="Q858" s="371">
        <v>0</v>
      </c>
      <c r="S858" s="49">
        <f>[2]!tblÉvénements[[#This Row],[Secteur]]</f>
        <v>0</v>
      </c>
      <c r="T858" s="49">
        <f>[2]!tblÉvénements[[#This Row],[Commentaires]]</f>
        <v>0</v>
      </c>
    </row>
    <row r="859" spans="2:20" ht="14.5" x14ac:dyDescent="0.3">
      <c r="B859" s="42">
        <f>'2. Termes '!H1001</f>
        <v>0</v>
      </c>
      <c r="C859" s="382">
        <v>0</v>
      </c>
      <c r="D859" s="368">
        <v>0</v>
      </c>
      <c r="E859" s="368">
        <v>0</v>
      </c>
      <c r="F859" s="368">
        <v>0</v>
      </c>
      <c r="G859" s="368">
        <v>0</v>
      </c>
      <c r="H859" s="381" t="str">
        <f>IF('2. Termes '!H1001="","",VLOOKUP('2. Termes '!H1001,'2. Termes '!$H$8:$H$1141,3))</f>
        <v/>
      </c>
      <c r="I859" s="368">
        <v>0</v>
      </c>
      <c r="J859" s="368">
        <v>0</v>
      </c>
      <c r="K859" s="370" t="s">
        <v>150</v>
      </c>
      <c r="L859" s="370" t="str">
        <f>IF(ISBLANK(Tableau3[[#This Row],[Date début ]]),"",UPPER(TEXT(Tableau3[[#This Row],[Date début ]],"mmm")))</f>
        <v/>
      </c>
      <c r="M859" s="370" t="str">
        <f>IF(ISBLANK(Tableau3[[#This Row],[Date début ]]),"",UPPER(TEXT(Tableau3[[#This Row],[Date début ]],"AAAA")))</f>
        <v/>
      </c>
      <c r="N859" s="370">
        <v>0</v>
      </c>
      <c r="O859" s="369" t="str">
        <f>IF(ISBLANK(Tableau3[[#This Row],[Date de fin]]),"",UPPER(TEXT(Tableau3[[#This Row],[Date de fin]],"mmm")))</f>
        <v>JANV</v>
      </c>
      <c r="P859" s="370" t="str">
        <f>IF(ISBLANK(Tableau3[[#This Row],[Date de fin]]),"",UPPER(TEXT(Tableau3[[#This Row],[Date de fin]],"AAAA")))</f>
        <v>1900</v>
      </c>
      <c r="Q859" s="371">
        <v>0</v>
      </c>
      <c r="S859" s="49">
        <f>[2]!tblÉvénements[[#This Row],[Secteur]]</f>
        <v>0</v>
      </c>
      <c r="T859" s="49">
        <f>[2]!tblÉvénements[[#This Row],[Commentaires]]</f>
        <v>0</v>
      </c>
    </row>
    <row r="860" spans="2:20" ht="14.5" x14ac:dyDescent="0.3">
      <c r="B860" s="42">
        <f>'2. Termes '!H1002</f>
        <v>0</v>
      </c>
      <c r="C860" s="382">
        <v>0</v>
      </c>
      <c r="D860" s="368">
        <v>0</v>
      </c>
      <c r="E860" s="368">
        <v>0</v>
      </c>
      <c r="F860" s="368">
        <v>0</v>
      </c>
      <c r="G860" s="368">
        <v>0</v>
      </c>
      <c r="H860" s="381" t="str">
        <f>IF('2. Termes '!H1002="","",VLOOKUP('2. Termes '!H1002,'2. Termes '!$H$8:$H$1141,3))</f>
        <v/>
      </c>
      <c r="I860" s="368">
        <v>0</v>
      </c>
      <c r="J860" s="368">
        <v>0</v>
      </c>
      <c r="K860" s="370" t="s">
        <v>150</v>
      </c>
      <c r="L860" s="370" t="str">
        <f>IF(ISBLANK(Tableau3[[#This Row],[Date début ]]),"",UPPER(TEXT(Tableau3[[#This Row],[Date début ]],"mmm")))</f>
        <v/>
      </c>
      <c r="M860" s="370" t="str">
        <f>IF(ISBLANK(Tableau3[[#This Row],[Date début ]]),"",UPPER(TEXT(Tableau3[[#This Row],[Date début ]],"AAAA")))</f>
        <v/>
      </c>
      <c r="N860" s="370">
        <v>0</v>
      </c>
      <c r="O860" s="369" t="str">
        <f>IF(ISBLANK(Tableau3[[#This Row],[Date de fin]]),"",UPPER(TEXT(Tableau3[[#This Row],[Date de fin]],"mmm")))</f>
        <v>JANV</v>
      </c>
      <c r="P860" s="370" t="str">
        <f>IF(ISBLANK(Tableau3[[#This Row],[Date de fin]]),"",UPPER(TEXT(Tableau3[[#This Row],[Date de fin]],"AAAA")))</f>
        <v>1900</v>
      </c>
      <c r="Q860" s="371">
        <v>0</v>
      </c>
      <c r="S860" s="49">
        <f>[2]!tblÉvénements[[#This Row],[Secteur]]</f>
        <v>0</v>
      </c>
      <c r="T860" s="49">
        <f>[2]!tblÉvénements[[#This Row],[Commentaires]]</f>
        <v>0</v>
      </c>
    </row>
    <row r="861" spans="2:20" ht="14.5" x14ac:dyDescent="0.3">
      <c r="B861" s="42">
        <f>'2. Termes '!H1003</f>
        <v>0</v>
      </c>
      <c r="C861" s="382">
        <v>0</v>
      </c>
      <c r="D861" s="368">
        <v>0</v>
      </c>
      <c r="E861" s="368">
        <v>0</v>
      </c>
      <c r="F861" s="368">
        <v>0</v>
      </c>
      <c r="G861" s="368">
        <v>0</v>
      </c>
      <c r="H861" s="381" t="str">
        <f>IF('2. Termes '!H1003="","",VLOOKUP('2. Termes '!H1003,'2. Termes '!$H$8:$H$1141,3))</f>
        <v/>
      </c>
      <c r="I861" s="368">
        <v>0</v>
      </c>
      <c r="J861" s="368">
        <v>0</v>
      </c>
      <c r="K861" s="370" t="s">
        <v>150</v>
      </c>
      <c r="L861" s="370" t="str">
        <f>IF(ISBLANK(Tableau3[[#This Row],[Date début ]]),"",UPPER(TEXT(Tableau3[[#This Row],[Date début ]],"mmm")))</f>
        <v/>
      </c>
      <c r="M861" s="370" t="str">
        <f>IF(ISBLANK(Tableau3[[#This Row],[Date début ]]),"",UPPER(TEXT(Tableau3[[#This Row],[Date début ]],"AAAA")))</f>
        <v/>
      </c>
      <c r="N861" s="370">
        <v>0</v>
      </c>
      <c r="O861" s="369" t="str">
        <f>IF(ISBLANK(Tableau3[[#This Row],[Date de fin]]),"",UPPER(TEXT(Tableau3[[#This Row],[Date de fin]],"mmm")))</f>
        <v>JANV</v>
      </c>
      <c r="P861" s="370" t="str">
        <f>IF(ISBLANK(Tableau3[[#This Row],[Date de fin]]),"",UPPER(TEXT(Tableau3[[#This Row],[Date de fin]],"AAAA")))</f>
        <v>1900</v>
      </c>
      <c r="Q861" s="371">
        <v>0</v>
      </c>
      <c r="S861" s="49">
        <f>[2]!tblÉvénements[[#This Row],[Secteur]]</f>
        <v>0</v>
      </c>
      <c r="T861" s="49">
        <f>[2]!tblÉvénements[[#This Row],[Commentaires]]</f>
        <v>0</v>
      </c>
    </row>
    <row r="862" spans="2:20" ht="14.5" x14ac:dyDescent="0.3">
      <c r="B862" s="42">
        <f>'2. Termes '!H1004</f>
        <v>0</v>
      </c>
      <c r="C862" s="382">
        <v>0</v>
      </c>
      <c r="D862" s="368">
        <v>0</v>
      </c>
      <c r="E862" s="368">
        <v>0</v>
      </c>
      <c r="F862" s="368">
        <v>0</v>
      </c>
      <c r="G862" s="368">
        <v>0</v>
      </c>
      <c r="H862" s="381" t="str">
        <f>IF('2. Termes '!H1004="","",VLOOKUP('2. Termes '!H1004,'2. Termes '!$H$8:$H$1141,3))</f>
        <v/>
      </c>
      <c r="I862" s="368">
        <v>0</v>
      </c>
      <c r="J862" s="368">
        <v>0</v>
      </c>
      <c r="K862" s="370" t="s">
        <v>150</v>
      </c>
      <c r="L862" s="370" t="str">
        <f>IF(ISBLANK(Tableau3[[#This Row],[Date début ]]),"",UPPER(TEXT(Tableau3[[#This Row],[Date début ]],"mmm")))</f>
        <v/>
      </c>
      <c r="M862" s="370" t="str">
        <f>IF(ISBLANK(Tableau3[[#This Row],[Date début ]]),"",UPPER(TEXT(Tableau3[[#This Row],[Date début ]],"AAAA")))</f>
        <v/>
      </c>
      <c r="N862" s="370">
        <v>0</v>
      </c>
      <c r="O862" s="369" t="str">
        <f>IF(ISBLANK(Tableau3[[#This Row],[Date de fin]]),"",UPPER(TEXT(Tableau3[[#This Row],[Date de fin]],"mmm")))</f>
        <v>JANV</v>
      </c>
      <c r="P862" s="370" t="str">
        <f>IF(ISBLANK(Tableau3[[#This Row],[Date de fin]]),"",UPPER(TEXT(Tableau3[[#This Row],[Date de fin]],"AAAA")))</f>
        <v>1900</v>
      </c>
      <c r="Q862" s="371">
        <v>0</v>
      </c>
      <c r="S862" s="49">
        <f>[2]!tblÉvénements[[#This Row],[Secteur]]</f>
        <v>0</v>
      </c>
      <c r="T862" s="49">
        <f>[2]!tblÉvénements[[#This Row],[Commentaires]]</f>
        <v>0</v>
      </c>
    </row>
    <row r="863" spans="2:20" ht="14.5" x14ac:dyDescent="0.3">
      <c r="B863" s="42">
        <f>'2. Termes '!H1005</f>
        <v>0</v>
      </c>
      <c r="C863" s="382">
        <v>0</v>
      </c>
      <c r="D863" s="368">
        <v>0</v>
      </c>
      <c r="E863" s="368">
        <v>0</v>
      </c>
      <c r="F863" s="368">
        <v>0</v>
      </c>
      <c r="G863" s="368">
        <v>0</v>
      </c>
      <c r="H863" s="381" t="str">
        <f>IF('2. Termes '!H1005="","",VLOOKUP('2. Termes '!H1005,'2. Termes '!$H$8:$H$1141,3))</f>
        <v/>
      </c>
      <c r="I863" s="368">
        <v>0</v>
      </c>
      <c r="J863" s="368">
        <v>0</v>
      </c>
      <c r="K863" s="370" t="s">
        <v>150</v>
      </c>
      <c r="L863" s="370" t="str">
        <f>IF(ISBLANK(Tableau3[[#This Row],[Date début ]]),"",UPPER(TEXT(Tableau3[[#This Row],[Date début ]],"mmm")))</f>
        <v/>
      </c>
      <c r="M863" s="370" t="str">
        <f>IF(ISBLANK(Tableau3[[#This Row],[Date début ]]),"",UPPER(TEXT(Tableau3[[#This Row],[Date début ]],"AAAA")))</f>
        <v/>
      </c>
      <c r="N863" s="370">
        <v>0</v>
      </c>
      <c r="O863" s="369" t="str">
        <f>IF(ISBLANK(Tableau3[[#This Row],[Date de fin]]),"",UPPER(TEXT(Tableau3[[#This Row],[Date de fin]],"mmm")))</f>
        <v>JANV</v>
      </c>
      <c r="P863" s="370" t="str">
        <f>IF(ISBLANK(Tableau3[[#This Row],[Date de fin]]),"",UPPER(TEXT(Tableau3[[#This Row],[Date de fin]],"AAAA")))</f>
        <v>1900</v>
      </c>
      <c r="Q863" s="371">
        <v>0</v>
      </c>
      <c r="S863" s="49">
        <f>[2]!tblÉvénements[[#This Row],[Secteur]]</f>
        <v>0</v>
      </c>
      <c r="T863" s="49">
        <f>[2]!tblÉvénements[[#This Row],[Commentaires]]</f>
        <v>0</v>
      </c>
    </row>
    <row r="864" spans="2:20" ht="14.5" x14ac:dyDescent="0.3">
      <c r="B864" s="42">
        <f>'2. Termes '!H1006</f>
        <v>0</v>
      </c>
      <c r="C864" s="382">
        <v>0</v>
      </c>
      <c r="D864" s="368">
        <v>0</v>
      </c>
      <c r="E864" s="368">
        <v>0</v>
      </c>
      <c r="F864" s="368">
        <v>0</v>
      </c>
      <c r="G864" s="368">
        <v>0</v>
      </c>
      <c r="H864" s="381" t="str">
        <f>IF('2. Termes '!H1006="","",VLOOKUP('2. Termes '!H1006,'2. Termes '!$H$8:$H$1141,3))</f>
        <v/>
      </c>
      <c r="I864" s="368">
        <v>0</v>
      </c>
      <c r="J864" s="368">
        <v>0</v>
      </c>
      <c r="K864" s="370" t="s">
        <v>150</v>
      </c>
      <c r="L864" s="370" t="str">
        <f>IF(ISBLANK(Tableau3[[#This Row],[Date début ]]),"",UPPER(TEXT(Tableau3[[#This Row],[Date début ]],"mmm")))</f>
        <v/>
      </c>
      <c r="M864" s="370" t="str">
        <f>IF(ISBLANK(Tableau3[[#This Row],[Date début ]]),"",UPPER(TEXT(Tableau3[[#This Row],[Date début ]],"AAAA")))</f>
        <v/>
      </c>
      <c r="N864" s="370">
        <v>0</v>
      </c>
      <c r="O864" s="369" t="str">
        <f>IF(ISBLANK(Tableau3[[#This Row],[Date de fin]]),"",UPPER(TEXT(Tableau3[[#This Row],[Date de fin]],"mmm")))</f>
        <v>JANV</v>
      </c>
      <c r="P864" s="370" t="str">
        <f>IF(ISBLANK(Tableau3[[#This Row],[Date de fin]]),"",UPPER(TEXT(Tableau3[[#This Row],[Date de fin]],"AAAA")))</f>
        <v>1900</v>
      </c>
      <c r="Q864" s="371">
        <v>0</v>
      </c>
      <c r="S864" s="49">
        <f>[2]!tblÉvénements[[#This Row],[Secteur]]</f>
        <v>0</v>
      </c>
      <c r="T864" s="49">
        <f>[2]!tblÉvénements[[#This Row],[Commentaires]]</f>
        <v>0</v>
      </c>
    </row>
    <row r="865" spans="2:20" ht="14.5" x14ac:dyDescent="0.3">
      <c r="B865" s="42">
        <f>'2. Termes '!H1007</f>
        <v>0</v>
      </c>
      <c r="C865" s="382">
        <v>0</v>
      </c>
      <c r="D865" s="368">
        <v>0</v>
      </c>
      <c r="E865" s="368">
        <v>0</v>
      </c>
      <c r="F865" s="368">
        <v>0</v>
      </c>
      <c r="G865" s="368">
        <v>0</v>
      </c>
      <c r="H865" s="381" t="str">
        <f>IF('2. Termes '!H1007="","",VLOOKUP('2. Termes '!H1007,'2. Termes '!$H$8:$H$1141,3))</f>
        <v/>
      </c>
      <c r="I865" s="368">
        <v>0</v>
      </c>
      <c r="J865" s="368">
        <v>0</v>
      </c>
      <c r="K865" s="370" t="s">
        <v>150</v>
      </c>
      <c r="L865" s="370" t="str">
        <f>IF(ISBLANK(Tableau3[[#This Row],[Date début ]]),"",UPPER(TEXT(Tableau3[[#This Row],[Date début ]],"mmm")))</f>
        <v/>
      </c>
      <c r="M865" s="370" t="str">
        <f>IF(ISBLANK(Tableau3[[#This Row],[Date début ]]),"",UPPER(TEXT(Tableau3[[#This Row],[Date début ]],"AAAA")))</f>
        <v/>
      </c>
      <c r="N865" s="370">
        <v>0</v>
      </c>
      <c r="O865" s="369" t="str">
        <f>IF(ISBLANK(Tableau3[[#This Row],[Date de fin]]),"",UPPER(TEXT(Tableau3[[#This Row],[Date de fin]],"mmm")))</f>
        <v>JANV</v>
      </c>
      <c r="P865" s="370" t="str">
        <f>IF(ISBLANK(Tableau3[[#This Row],[Date de fin]]),"",UPPER(TEXT(Tableau3[[#This Row],[Date de fin]],"AAAA")))</f>
        <v>1900</v>
      </c>
      <c r="Q865" s="371">
        <v>0</v>
      </c>
      <c r="S865" s="49">
        <f>[2]!tblÉvénements[[#This Row],[Secteur]]</f>
        <v>0</v>
      </c>
      <c r="T865" s="49">
        <f>[2]!tblÉvénements[[#This Row],[Commentaires]]</f>
        <v>0</v>
      </c>
    </row>
    <row r="866" spans="2:20" ht="14.5" x14ac:dyDescent="0.3">
      <c r="B866" s="42">
        <f>'2. Termes '!H1008</f>
        <v>0</v>
      </c>
      <c r="C866" s="382">
        <v>0</v>
      </c>
      <c r="D866" s="368">
        <v>0</v>
      </c>
      <c r="E866" s="368">
        <v>0</v>
      </c>
      <c r="F866" s="368">
        <v>0</v>
      </c>
      <c r="G866" s="368">
        <v>0</v>
      </c>
      <c r="H866" s="381" t="str">
        <f>IF('2. Termes '!H1008="","",VLOOKUP('2. Termes '!H1008,'2. Termes '!$H$8:$H$1141,3))</f>
        <v/>
      </c>
      <c r="I866" s="368">
        <v>0</v>
      </c>
      <c r="J866" s="368">
        <v>0</v>
      </c>
      <c r="K866" s="370" t="s">
        <v>150</v>
      </c>
      <c r="L866" s="370" t="str">
        <f>IF(ISBLANK(Tableau3[[#This Row],[Date début ]]),"",UPPER(TEXT(Tableau3[[#This Row],[Date début ]],"mmm")))</f>
        <v/>
      </c>
      <c r="M866" s="370" t="str">
        <f>IF(ISBLANK(Tableau3[[#This Row],[Date début ]]),"",UPPER(TEXT(Tableau3[[#This Row],[Date début ]],"AAAA")))</f>
        <v/>
      </c>
      <c r="N866" s="370">
        <v>0</v>
      </c>
      <c r="O866" s="369" t="str">
        <f>IF(ISBLANK(Tableau3[[#This Row],[Date de fin]]),"",UPPER(TEXT(Tableau3[[#This Row],[Date de fin]],"mmm")))</f>
        <v>JANV</v>
      </c>
      <c r="P866" s="370" t="str">
        <f>IF(ISBLANK(Tableau3[[#This Row],[Date de fin]]),"",UPPER(TEXT(Tableau3[[#This Row],[Date de fin]],"AAAA")))</f>
        <v>1900</v>
      </c>
      <c r="Q866" s="371">
        <v>0</v>
      </c>
      <c r="S866" s="49">
        <f>[2]!tblÉvénements[[#This Row],[Secteur]]</f>
        <v>0</v>
      </c>
      <c r="T866" s="49">
        <f>[2]!tblÉvénements[[#This Row],[Commentaires]]</f>
        <v>0</v>
      </c>
    </row>
    <row r="867" spans="2:20" ht="14.5" x14ac:dyDescent="0.3">
      <c r="B867" s="42">
        <f>'2. Termes '!H1009</f>
        <v>0</v>
      </c>
      <c r="C867" s="382">
        <v>0</v>
      </c>
      <c r="D867" s="368">
        <v>0</v>
      </c>
      <c r="E867" s="368">
        <v>0</v>
      </c>
      <c r="F867" s="368">
        <v>0</v>
      </c>
      <c r="G867" s="368">
        <v>0</v>
      </c>
      <c r="H867" s="381" t="str">
        <f>IF('2. Termes '!H1009="","",VLOOKUP('2. Termes '!H1009,'2. Termes '!$H$8:$H$1141,3))</f>
        <v/>
      </c>
      <c r="I867" s="368">
        <v>0</v>
      </c>
      <c r="J867" s="368">
        <v>0</v>
      </c>
      <c r="K867" s="370" t="s">
        <v>150</v>
      </c>
      <c r="L867" s="370" t="str">
        <f>IF(ISBLANK(Tableau3[[#This Row],[Date début ]]),"",UPPER(TEXT(Tableau3[[#This Row],[Date début ]],"mmm")))</f>
        <v/>
      </c>
      <c r="M867" s="370" t="str">
        <f>IF(ISBLANK(Tableau3[[#This Row],[Date début ]]),"",UPPER(TEXT(Tableau3[[#This Row],[Date début ]],"AAAA")))</f>
        <v/>
      </c>
      <c r="N867" s="370">
        <v>0</v>
      </c>
      <c r="O867" s="369" t="str">
        <f>IF(ISBLANK(Tableau3[[#This Row],[Date de fin]]),"",UPPER(TEXT(Tableau3[[#This Row],[Date de fin]],"mmm")))</f>
        <v>JANV</v>
      </c>
      <c r="P867" s="370" t="str">
        <f>IF(ISBLANK(Tableau3[[#This Row],[Date de fin]]),"",UPPER(TEXT(Tableau3[[#This Row],[Date de fin]],"AAAA")))</f>
        <v>1900</v>
      </c>
      <c r="Q867" s="371">
        <v>0</v>
      </c>
      <c r="S867" s="49">
        <f>[2]!tblÉvénements[[#This Row],[Secteur]]</f>
        <v>0</v>
      </c>
      <c r="T867" s="49">
        <f>[2]!tblÉvénements[[#This Row],[Commentaires]]</f>
        <v>0</v>
      </c>
    </row>
    <row r="868" spans="2:20" ht="14.5" x14ac:dyDescent="0.3">
      <c r="B868" s="42">
        <f>'2. Termes '!H1010</f>
        <v>0</v>
      </c>
      <c r="C868" s="382">
        <v>0</v>
      </c>
      <c r="D868" s="368">
        <v>0</v>
      </c>
      <c r="E868" s="368">
        <v>0</v>
      </c>
      <c r="F868" s="368">
        <v>0</v>
      </c>
      <c r="G868" s="368">
        <v>0</v>
      </c>
      <c r="H868" s="381" t="str">
        <f>IF('2. Termes '!H1010="","",VLOOKUP('2. Termes '!H1010,'2. Termes '!$H$8:$H$1141,3))</f>
        <v/>
      </c>
      <c r="I868" s="368">
        <v>0</v>
      </c>
      <c r="J868" s="368">
        <v>0</v>
      </c>
      <c r="K868" s="370" t="s">
        <v>150</v>
      </c>
      <c r="L868" s="370" t="str">
        <f>IF(ISBLANK(Tableau3[[#This Row],[Date début ]]),"",UPPER(TEXT(Tableau3[[#This Row],[Date début ]],"mmm")))</f>
        <v/>
      </c>
      <c r="M868" s="370" t="str">
        <f>IF(ISBLANK(Tableau3[[#This Row],[Date début ]]),"",UPPER(TEXT(Tableau3[[#This Row],[Date début ]],"AAAA")))</f>
        <v/>
      </c>
      <c r="N868" s="370">
        <v>0</v>
      </c>
      <c r="O868" s="369" t="str">
        <f>IF(ISBLANK(Tableau3[[#This Row],[Date de fin]]),"",UPPER(TEXT(Tableau3[[#This Row],[Date de fin]],"mmm")))</f>
        <v>JANV</v>
      </c>
      <c r="P868" s="370" t="str">
        <f>IF(ISBLANK(Tableau3[[#This Row],[Date de fin]]),"",UPPER(TEXT(Tableau3[[#This Row],[Date de fin]],"AAAA")))</f>
        <v>1900</v>
      </c>
      <c r="Q868" s="371">
        <v>0</v>
      </c>
      <c r="S868" s="49">
        <f>[2]!tblÉvénements[[#This Row],[Secteur]]</f>
        <v>0</v>
      </c>
      <c r="T868" s="49">
        <f>[2]!tblÉvénements[[#This Row],[Commentaires]]</f>
        <v>0</v>
      </c>
    </row>
    <row r="869" spans="2:20" ht="14.5" x14ac:dyDescent="0.3">
      <c r="B869" s="42">
        <f>'2. Termes '!H1011</f>
        <v>0</v>
      </c>
      <c r="C869" s="382">
        <v>0</v>
      </c>
      <c r="D869" s="368">
        <v>0</v>
      </c>
      <c r="E869" s="368">
        <v>0</v>
      </c>
      <c r="F869" s="368">
        <v>0</v>
      </c>
      <c r="G869" s="368">
        <v>0</v>
      </c>
      <c r="H869" s="381" t="str">
        <f>IF('2. Termes '!H1011="","",VLOOKUP('2. Termes '!H1011,'2. Termes '!$H$8:$H$1141,3))</f>
        <v/>
      </c>
      <c r="I869" s="368">
        <v>0</v>
      </c>
      <c r="J869" s="368">
        <v>0</v>
      </c>
      <c r="K869" s="370" t="s">
        <v>150</v>
      </c>
      <c r="L869" s="370" t="str">
        <f>IF(ISBLANK(Tableau3[[#This Row],[Date début ]]),"",UPPER(TEXT(Tableau3[[#This Row],[Date début ]],"mmm")))</f>
        <v/>
      </c>
      <c r="M869" s="370" t="str">
        <f>IF(ISBLANK(Tableau3[[#This Row],[Date début ]]),"",UPPER(TEXT(Tableau3[[#This Row],[Date début ]],"AAAA")))</f>
        <v/>
      </c>
      <c r="N869" s="370">
        <v>0</v>
      </c>
      <c r="O869" s="369" t="str">
        <f>IF(ISBLANK(Tableau3[[#This Row],[Date de fin]]),"",UPPER(TEXT(Tableau3[[#This Row],[Date de fin]],"mmm")))</f>
        <v>JANV</v>
      </c>
      <c r="P869" s="370" t="str">
        <f>IF(ISBLANK(Tableau3[[#This Row],[Date de fin]]),"",UPPER(TEXT(Tableau3[[#This Row],[Date de fin]],"AAAA")))</f>
        <v>1900</v>
      </c>
      <c r="Q869" s="371">
        <v>0</v>
      </c>
      <c r="S869" s="49">
        <f>[2]!tblÉvénements[[#This Row],[Secteur]]</f>
        <v>0</v>
      </c>
      <c r="T869" s="49">
        <f>[2]!tblÉvénements[[#This Row],[Commentaires]]</f>
        <v>0</v>
      </c>
    </row>
    <row r="870" spans="2:20" ht="14.5" x14ac:dyDescent="0.3">
      <c r="B870" s="42">
        <f>'2. Termes '!H1012</f>
        <v>0</v>
      </c>
      <c r="C870" s="382">
        <v>0</v>
      </c>
      <c r="D870" s="368">
        <v>0</v>
      </c>
      <c r="E870" s="368">
        <v>0</v>
      </c>
      <c r="F870" s="368">
        <v>0</v>
      </c>
      <c r="G870" s="368">
        <v>0</v>
      </c>
      <c r="H870" s="381" t="str">
        <f>IF('2. Termes '!H1012="","",VLOOKUP('2. Termes '!H1012,'2. Termes '!$H$8:$H$1141,3))</f>
        <v/>
      </c>
      <c r="I870" s="368">
        <v>0</v>
      </c>
      <c r="J870" s="368">
        <v>0</v>
      </c>
      <c r="K870" s="370" t="s">
        <v>150</v>
      </c>
      <c r="L870" s="370" t="str">
        <f>IF(ISBLANK(Tableau3[[#This Row],[Date début ]]),"",UPPER(TEXT(Tableau3[[#This Row],[Date début ]],"mmm")))</f>
        <v/>
      </c>
      <c r="M870" s="370" t="str">
        <f>IF(ISBLANK(Tableau3[[#This Row],[Date début ]]),"",UPPER(TEXT(Tableau3[[#This Row],[Date début ]],"AAAA")))</f>
        <v/>
      </c>
      <c r="N870" s="370">
        <v>0</v>
      </c>
      <c r="O870" s="369" t="str">
        <f>IF(ISBLANK(Tableau3[[#This Row],[Date de fin]]),"",UPPER(TEXT(Tableau3[[#This Row],[Date de fin]],"mmm")))</f>
        <v>JANV</v>
      </c>
      <c r="P870" s="370" t="str">
        <f>IF(ISBLANK(Tableau3[[#This Row],[Date de fin]]),"",UPPER(TEXT(Tableau3[[#This Row],[Date de fin]],"AAAA")))</f>
        <v>1900</v>
      </c>
      <c r="Q870" s="371">
        <v>0</v>
      </c>
      <c r="S870" s="49">
        <f>[2]!tblÉvénements[[#This Row],[Secteur]]</f>
        <v>0</v>
      </c>
      <c r="T870" s="49">
        <f>[2]!tblÉvénements[[#This Row],[Commentaires]]</f>
        <v>0</v>
      </c>
    </row>
    <row r="871" spans="2:20" ht="14.5" x14ac:dyDescent="0.3">
      <c r="B871" s="42">
        <f>'2. Termes '!H1013</f>
        <v>0</v>
      </c>
      <c r="C871" s="382">
        <v>0</v>
      </c>
      <c r="D871" s="368">
        <v>0</v>
      </c>
      <c r="E871" s="368">
        <v>0</v>
      </c>
      <c r="F871" s="368">
        <v>0</v>
      </c>
      <c r="G871" s="368">
        <v>0</v>
      </c>
      <c r="H871" s="381" t="str">
        <f>IF('2. Termes '!H1013="","",VLOOKUP('2. Termes '!H1013,'2. Termes '!$H$8:$H$1141,3))</f>
        <v/>
      </c>
      <c r="I871" s="368">
        <v>0</v>
      </c>
      <c r="J871" s="368">
        <v>0</v>
      </c>
      <c r="K871" s="370" t="s">
        <v>150</v>
      </c>
      <c r="L871" s="370" t="str">
        <f>IF(ISBLANK(Tableau3[[#This Row],[Date début ]]),"",UPPER(TEXT(Tableau3[[#This Row],[Date début ]],"mmm")))</f>
        <v/>
      </c>
      <c r="M871" s="370" t="str">
        <f>IF(ISBLANK(Tableau3[[#This Row],[Date début ]]),"",UPPER(TEXT(Tableau3[[#This Row],[Date début ]],"AAAA")))</f>
        <v/>
      </c>
      <c r="N871" s="370">
        <v>0</v>
      </c>
      <c r="O871" s="369" t="str">
        <f>IF(ISBLANK(Tableau3[[#This Row],[Date de fin]]),"",UPPER(TEXT(Tableau3[[#This Row],[Date de fin]],"mmm")))</f>
        <v>JANV</v>
      </c>
      <c r="P871" s="370" t="str">
        <f>IF(ISBLANK(Tableau3[[#This Row],[Date de fin]]),"",UPPER(TEXT(Tableau3[[#This Row],[Date de fin]],"AAAA")))</f>
        <v>1900</v>
      </c>
      <c r="Q871" s="371">
        <v>0</v>
      </c>
      <c r="S871" s="49">
        <f>[2]!tblÉvénements[[#This Row],[Secteur]]</f>
        <v>0</v>
      </c>
      <c r="T871" s="49">
        <f>[2]!tblÉvénements[[#This Row],[Commentaires]]</f>
        <v>0</v>
      </c>
    </row>
    <row r="872" spans="2:20" ht="14.5" x14ac:dyDescent="0.3">
      <c r="B872" s="42">
        <f>'2. Termes '!H1014</f>
        <v>0</v>
      </c>
      <c r="C872" s="382">
        <v>0</v>
      </c>
      <c r="D872" s="368">
        <v>0</v>
      </c>
      <c r="E872" s="368">
        <v>0</v>
      </c>
      <c r="F872" s="368">
        <v>0</v>
      </c>
      <c r="G872" s="368">
        <v>0</v>
      </c>
      <c r="H872" s="381" t="str">
        <f>IF('2. Termes '!H1014="","",VLOOKUP('2. Termes '!H1014,'2. Termes '!$H$8:$H$1141,3))</f>
        <v/>
      </c>
      <c r="I872" s="368">
        <v>0</v>
      </c>
      <c r="J872" s="368">
        <v>0</v>
      </c>
      <c r="K872" s="370" t="s">
        <v>150</v>
      </c>
      <c r="L872" s="370" t="str">
        <f>IF(ISBLANK(Tableau3[[#This Row],[Date début ]]),"",UPPER(TEXT(Tableau3[[#This Row],[Date début ]],"mmm")))</f>
        <v/>
      </c>
      <c r="M872" s="370" t="str">
        <f>IF(ISBLANK(Tableau3[[#This Row],[Date début ]]),"",UPPER(TEXT(Tableau3[[#This Row],[Date début ]],"AAAA")))</f>
        <v/>
      </c>
      <c r="N872" s="370">
        <v>0</v>
      </c>
      <c r="O872" s="369" t="str">
        <f>IF(ISBLANK(Tableau3[[#This Row],[Date de fin]]),"",UPPER(TEXT(Tableau3[[#This Row],[Date de fin]],"mmm")))</f>
        <v>JANV</v>
      </c>
      <c r="P872" s="370" t="str">
        <f>IF(ISBLANK(Tableau3[[#This Row],[Date de fin]]),"",UPPER(TEXT(Tableau3[[#This Row],[Date de fin]],"AAAA")))</f>
        <v>1900</v>
      </c>
      <c r="Q872" s="371">
        <v>0</v>
      </c>
      <c r="S872" s="49">
        <f>[2]!tblÉvénements[[#This Row],[Secteur]]</f>
        <v>0</v>
      </c>
      <c r="T872" s="49">
        <f>[2]!tblÉvénements[[#This Row],[Commentaires]]</f>
        <v>0</v>
      </c>
    </row>
    <row r="873" spans="2:20" ht="14.5" x14ac:dyDescent="0.3">
      <c r="B873" s="42">
        <f>'2. Termes '!H1015</f>
        <v>0</v>
      </c>
      <c r="C873" s="382">
        <v>0</v>
      </c>
      <c r="D873" s="368">
        <v>0</v>
      </c>
      <c r="E873" s="368">
        <v>0</v>
      </c>
      <c r="F873" s="368">
        <v>0</v>
      </c>
      <c r="G873" s="368">
        <v>0</v>
      </c>
      <c r="H873" s="381" t="str">
        <f>IF('2. Termes '!H1015="","",VLOOKUP('2. Termes '!H1015,'2. Termes '!$H$8:$H$1141,3))</f>
        <v/>
      </c>
      <c r="I873" s="368">
        <v>0</v>
      </c>
      <c r="J873" s="368">
        <v>0</v>
      </c>
      <c r="K873" s="370" t="s">
        <v>150</v>
      </c>
      <c r="L873" s="370" t="str">
        <f>IF(ISBLANK(Tableau3[[#This Row],[Date début ]]),"",UPPER(TEXT(Tableau3[[#This Row],[Date début ]],"mmm")))</f>
        <v/>
      </c>
      <c r="M873" s="370" t="str">
        <f>IF(ISBLANK(Tableau3[[#This Row],[Date début ]]),"",UPPER(TEXT(Tableau3[[#This Row],[Date début ]],"AAAA")))</f>
        <v/>
      </c>
      <c r="N873" s="370">
        <v>0</v>
      </c>
      <c r="O873" s="369" t="str">
        <f>IF(ISBLANK(Tableau3[[#This Row],[Date de fin]]),"",UPPER(TEXT(Tableau3[[#This Row],[Date de fin]],"mmm")))</f>
        <v>JANV</v>
      </c>
      <c r="P873" s="370" t="str">
        <f>IF(ISBLANK(Tableau3[[#This Row],[Date de fin]]),"",UPPER(TEXT(Tableau3[[#This Row],[Date de fin]],"AAAA")))</f>
        <v>1900</v>
      </c>
      <c r="Q873" s="371">
        <v>0</v>
      </c>
      <c r="S873" s="49">
        <f>[2]!tblÉvénements[[#This Row],[Secteur]]</f>
        <v>0</v>
      </c>
      <c r="T873" s="49">
        <f>[2]!tblÉvénements[[#This Row],[Commentaires]]</f>
        <v>0</v>
      </c>
    </row>
    <row r="874" spans="2:20" ht="14.5" x14ac:dyDescent="0.3">
      <c r="B874" s="42">
        <f>'2. Termes '!H1016</f>
        <v>0</v>
      </c>
      <c r="C874" s="382">
        <v>0</v>
      </c>
      <c r="D874" s="368">
        <v>0</v>
      </c>
      <c r="E874" s="368">
        <v>0</v>
      </c>
      <c r="F874" s="368">
        <v>0</v>
      </c>
      <c r="G874" s="368">
        <v>0</v>
      </c>
      <c r="H874" s="381" t="str">
        <f>IF('2. Termes '!H1016="","",VLOOKUP('2. Termes '!H1016,'2. Termes '!$H$8:$H$1141,3))</f>
        <v/>
      </c>
      <c r="I874" s="368">
        <v>0</v>
      </c>
      <c r="J874" s="368">
        <v>0</v>
      </c>
      <c r="K874" s="370" t="s">
        <v>150</v>
      </c>
      <c r="L874" s="370" t="str">
        <f>IF(ISBLANK(Tableau3[[#This Row],[Date début ]]),"",UPPER(TEXT(Tableau3[[#This Row],[Date début ]],"mmm")))</f>
        <v/>
      </c>
      <c r="M874" s="370" t="str">
        <f>IF(ISBLANK(Tableau3[[#This Row],[Date début ]]),"",UPPER(TEXT(Tableau3[[#This Row],[Date début ]],"AAAA")))</f>
        <v/>
      </c>
      <c r="N874" s="370">
        <v>0</v>
      </c>
      <c r="O874" s="369" t="str">
        <f>IF(ISBLANK(Tableau3[[#This Row],[Date de fin]]),"",UPPER(TEXT(Tableau3[[#This Row],[Date de fin]],"mmm")))</f>
        <v>JANV</v>
      </c>
      <c r="P874" s="370" t="str">
        <f>IF(ISBLANK(Tableau3[[#This Row],[Date de fin]]),"",UPPER(TEXT(Tableau3[[#This Row],[Date de fin]],"AAAA")))</f>
        <v>1900</v>
      </c>
      <c r="Q874" s="371">
        <v>0</v>
      </c>
      <c r="S874" s="49">
        <f>[2]!tblÉvénements[[#This Row],[Secteur]]</f>
        <v>0</v>
      </c>
      <c r="T874" s="49">
        <f>[2]!tblÉvénements[[#This Row],[Commentaires]]</f>
        <v>0</v>
      </c>
    </row>
    <row r="875" spans="2:20" ht="14.5" x14ac:dyDescent="0.3">
      <c r="B875" s="42">
        <f>'2. Termes '!H1017</f>
        <v>0</v>
      </c>
      <c r="C875" s="382">
        <v>0</v>
      </c>
      <c r="D875" s="368">
        <v>0</v>
      </c>
      <c r="E875" s="368">
        <v>0</v>
      </c>
      <c r="F875" s="368">
        <v>0</v>
      </c>
      <c r="G875" s="368">
        <v>0</v>
      </c>
      <c r="H875" s="381" t="str">
        <f>IF('2. Termes '!H1017="","",VLOOKUP('2. Termes '!H1017,'2. Termes '!$H$8:$H$1141,3))</f>
        <v/>
      </c>
      <c r="I875" s="368">
        <v>0</v>
      </c>
      <c r="J875" s="368">
        <v>0</v>
      </c>
      <c r="K875" s="370" t="s">
        <v>150</v>
      </c>
      <c r="L875" s="370" t="str">
        <f>IF(ISBLANK(Tableau3[[#This Row],[Date début ]]),"",UPPER(TEXT(Tableau3[[#This Row],[Date début ]],"mmm")))</f>
        <v/>
      </c>
      <c r="M875" s="370" t="str">
        <f>IF(ISBLANK(Tableau3[[#This Row],[Date début ]]),"",UPPER(TEXT(Tableau3[[#This Row],[Date début ]],"AAAA")))</f>
        <v/>
      </c>
      <c r="N875" s="370">
        <v>0</v>
      </c>
      <c r="O875" s="369" t="str">
        <f>IF(ISBLANK(Tableau3[[#This Row],[Date de fin]]),"",UPPER(TEXT(Tableau3[[#This Row],[Date de fin]],"mmm")))</f>
        <v>JANV</v>
      </c>
      <c r="P875" s="370" t="str">
        <f>IF(ISBLANK(Tableau3[[#This Row],[Date de fin]]),"",UPPER(TEXT(Tableau3[[#This Row],[Date de fin]],"AAAA")))</f>
        <v>1900</v>
      </c>
      <c r="Q875" s="371">
        <v>0</v>
      </c>
      <c r="S875" s="49">
        <f>[2]!tblÉvénements[[#This Row],[Secteur]]</f>
        <v>0</v>
      </c>
      <c r="T875" s="49">
        <f>[2]!tblÉvénements[[#This Row],[Commentaires]]</f>
        <v>0</v>
      </c>
    </row>
    <row r="876" spans="2:20" ht="14.5" x14ac:dyDescent="0.3">
      <c r="B876" s="42">
        <f>'2. Termes '!H1018</f>
        <v>0</v>
      </c>
      <c r="C876" s="382">
        <v>0</v>
      </c>
      <c r="D876" s="368">
        <v>0</v>
      </c>
      <c r="E876" s="368">
        <v>0</v>
      </c>
      <c r="F876" s="368">
        <v>0</v>
      </c>
      <c r="G876" s="368">
        <v>0</v>
      </c>
      <c r="H876" s="381" t="str">
        <f>IF('2. Termes '!H1018="","",VLOOKUP('2. Termes '!H1018,'2. Termes '!$H$8:$H$1141,3))</f>
        <v/>
      </c>
      <c r="I876" s="368">
        <v>0</v>
      </c>
      <c r="J876" s="368">
        <v>0</v>
      </c>
      <c r="K876" s="370" t="s">
        <v>150</v>
      </c>
      <c r="L876" s="370" t="str">
        <f>IF(ISBLANK(Tableau3[[#This Row],[Date début ]]),"",UPPER(TEXT(Tableau3[[#This Row],[Date début ]],"mmm")))</f>
        <v/>
      </c>
      <c r="M876" s="370" t="str">
        <f>IF(ISBLANK(Tableau3[[#This Row],[Date début ]]),"",UPPER(TEXT(Tableau3[[#This Row],[Date début ]],"AAAA")))</f>
        <v/>
      </c>
      <c r="N876" s="370">
        <v>0</v>
      </c>
      <c r="O876" s="369" t="str">
        <f>IF(ISBLANK(Tableau3[[#This Row],[Date de fin]]),"",UPPER(TEXT(Tableau3[[#This Row],[Date de fin]],"mmm")))</f>
        <v>JANV</v>
      </c>
      <c r="P876" s="370" t="str">
        <f>IF(ISBLANK(Tableau3[[#This Row],[Date de fin]]),"",UPPER(TEXT(Tableau3[[#This Row],[Date de fin]],"AAAA")))</f>
        <v>1900</v>
      </c>
      <c r="Q876" s="371">
        <v>0</v>
      </c>
      <c r="S876" s="49">
        <f>[2]!tblÉvénements[[#This Row],[Secteur]]</f>
        <v>0</v>
      </c>
      <c r="T876" s="49">
        <f>[2]!tblÉvénements[[#This Row],[Commentaires]]</f>
        <v>0</v>
      </c>
    </row>
    <row r="877" spans="2:20" ht="14.5" x14ac:dyDescent="0.3">
      <c r="B877" s="42">
        <f>'2. Termes '!H1019</f>
        <v>0</v>
      </c>
      <c r="C877" s="382">
        <v>0</v>
      </c>
      <c r="D877" s="368">
        <v>0</v>
      </c>
      <c r="E877" s="368">
        <v>0</v>
      </c>
      <c r="F877" s="368">
        <v>0</v>
      </c>
      <c r="G877" s="368">
        <v>0</v>
      </c>
      <c r="H877" s="381" t="str">
        <f>IF('2. Termes '!H1019="","",VLOOKUP('2. Termes '!H1019,'2. Termes '!$H$8:$H$1141,3))</f>
        <v/>
      </c>
      <c r="I877" s="368">
        <v>0</v>
      </c>
      <c r="J877" s="368">
        <v>0</v>
      </c>
      <c r="K877" s="370" t="s">
        <v>150</v>
      </c>
      <c r="L877" s="370" t="str">
        <f>IF(ISBLANK(Tableau3[[#This Row],[Date début ]]),"",UPPER(TEXT(Tableau3[[#This Row],[Date début ]],"mmm")))</f>
        <v/>
      </c>
      <c r="M877" s="370" t="str">
        <f>IF(ISBLANK(Tableau3[[#This Row],[Date début ]]),"",UPPER(TEXT(Tableau3[[#This Row],[Date début ]],"AAAA")))</f>
        <v/>
      </c>
      <c r="N877" s="370">
        <v>0</v>
      </c>
      <c r="O877" s="369" t="str">
        <f>IF(ISBLANK(Tableau3[[#This Row],[Date de fin]]),"",UPPER(TEXT(Tableau3[[#This Row],[Date de fin]],"mmm")))</f>
        <v>JANV</v>
      </c>
      <c r="P877" s="370" t="str">
        <f>IF(ISBLANK(Tableau3[[#This Row],[Date de fin]]),"",UPPER(TEXT(Tableau3[[#This Row],[Date de fin]],"AAAA")))</f>
        <v>1900</v>
      </c>
      <c r="Q877" s="371">
        <v>0</v>
      </c>
      <c r="S877" s="49">
        <f>[2]!tblÉvénements[[#This Row],[Secteur]]</f>
        <v>0</v>
      </c>
      <c r="T877" s="49">
        <f>[2]!tblÉvénements[[#This Row],[Commentaires]]</f>
        <v>0</v>
      </c>
    </row>
    <row r="878" spans="2:20" ht="14.5" x14ac:dyDescent="0.3">
      <c r="B878" s="42">
        <f>'2. Termes '!H1020</f>
        <v>0</v>
      </c>
      <c r="C878" s="382">
        <v>0</v>
      </c>
      <c r="D878" s="368">
        <v>0</v>
      </c>
      <c r="E878" s="368">
        <v>0</v>
      </c>
      <c r="F878" s="368">
        <v>0</v>
      </c>
      <c r="G878" s="368">
        <v>0</v>
      </c>
      <c r="H878" s="381" t="str">
        <f>IF('2. Termes '!H1020="","",VLOOKUP('2. Termes '!H1020,'2. Termes '!$H$8:$H$1141,3))</f>
        <v/>
      </c>
      <c r="I878" s="368">
        <v>0</v>
      </c>
      <c r="J878" s="368">
        <v>0</v>
      </c>
      <c r="K878" s="370" t="s">
        <v>150</v>
      </c>
      <c r="L878" s="370" t="str">
        <f>IF(ISBLANK(Tableau3[[#This Row],[Date début ]]),"",UPPER(TEXT(Tableau3[[#This Row],[Date début ]],"mmm")))</f>
        <v/>
      </c>
      <c r="M878" s="370" t="str">
        <f>IF(ISBLANK(Tableau3[[#This Row],[Date début ]]),"",UPPER(TEXT(Tableau3[[#This Row],[Date début ]],"AAAA")))</f>
        <v/>
      </c>
      <c r="N878" s="370">
        <v>0</v>
      </c>
      <c r="O878" s="369" t="str">
        <f>IF(ISBLANK(Tableau3[[#This Row],[Date de fin]]),"",UPPER(TEXT(Tableau3[[#This Row],[Date de fin]],"mmm")))</f>
        <v>JANV</v>
      </c>
      <c r="P878" s="370" t="str">
        <f>IF(ISBLANK(Tableau3[[#This Row],[Date de fin]]),"",UPPER(TEXT(Tableau3[[#This Row],[Date de fin]],"AAAA")))</f>
        <v>1900</v>
      </c>
      <c r="Q878" s="371">
        <v>0</v>
      </c>
      <c r="S878" s="49">
        <f>[2]!tblÉvénements[[#This Row],[Secteur]]</f>
        <v>0</v>
      </c>
      <c r="T878" s="49">
        <f>[2]!tblÉvénements[[#This Row],[Commentaires]]</f>
        <v>0</v>
      </c>
    </row>
    <row r="879" spans="2:20" ht="14.5" x14ac:dyDescent="0.3">
      <c r="B879" s="42">
        <f>'2. Termes '!H1021</f>
        <v>0</v>
      </c>
      <c r="C879" s="382">
        <v>0</v>
      </c>
      <c r="D879" s="368">
        <v>0</v>
      </c>
      <c r="E879" s="368">
        <v>0</v>
      </c>
      <c r="F879" s="368">
        <v>0</v>
      </c>
      <c r="G879" s="368">
        <v>0</v>
      </c>
      <c r="H879" s="381" t="str">
        <f>IF('2. Termes '!H1021="","",VLOOKUP('2. Termes '!H1021,'2. Termes '!$H$8:$H$1141,3))</f>
        <v/>
      </c>
      <c r="I879" s="368">
        <v>0</v>
      </c>
      <c r="J879" s="368">
        <v>0</v>
      </c>
      <c r="K879" s="370" t="s">
        <v>150</v>
      </c>
      <c r="L879" s="370" t="str">
        <f>IF(ISBLANK(Tableau3[[#This Row],[Date début ]]),"",UPPER(TEXT(Tableau3[[#This Row],[Date début ]],"mmm")))</f>
        <v/>
      </c>
      <c r="M879" s="370" t="str">
        <f>IF(ISBLANK(Tableau3[[#This Row],[Date début ]]),"",UPPER(TEXT(Tableau3[[#This Row],[Date début ]],"AAAA")))</f>
        <v/>
      </c>
      <c r="N879" s="370">
        <v>0</v>
      </c>
      <c r="O879" s="369" t="str">
        <f>IF(ISBLANK(Tableau3[[#This Row],[Date de fin]]),"",UPPER(TEXT(Tableau3[[#This Row],[Date de fin]],"mmm")))</f>
        <v>JANV</v>
      </c>
      <c r="P879" s="370" t="str">
        <f>IF(ISBLANK(Tableau3[[#This Row],[Date de fin]]),"",UPPER(TEXT(Tableau3[[#This Row],[Date de fin]],"AAAA")))</f>
        <v>1900</v>
      </c>
      <c r="Q879" s="371">
        <v>0</v>
      </c>
      <c r="S879" s="49">
        <f>[2]!tblÉvénements[[#This Row],[Secteur]]</f>
        <v>0</v>
      </c>
      <c r="T879" s="49">
        <f>[2]!tblÉvénements[[#This Row],[Commentaires]]</f>
        <v>0</v>
      </c>
    </row>
    <row r="880" spans="2:20" ht="14.5" x14ac:dyDescent="0.3">
      <c r="B880" s="42">
        <f>'2. Termes '!H1022</f>
        <v>0</v>
      </c>
      <c r="C880" s="382">
        <v>0</v>
      </c>
      <c r="D880" s="368">
        <v>0</v>
      </c>
      <c r="E880" s="368">
        <v>0</v>
      </c>
      <c r="F880" s="368">
        <v>0</v>
      </c>
      <c r="G880" s="368">
        <v>0</v>
      </c>
      <c r="H880" s="381" t="str">
        <f>IF('2. Termes '!H1022="","",VLOOKUP('2. Termes '!H1022,'2. Termes '!$H$8:$H$1141,3))</f>
        <v/>
      </c>
      <c r="I880" s="368">
        <v>0</v>
      </c>
      <c r="J880" s="368">
        <v>0</v>
      </c>
      <c r="K880" s="370" t="s">
        <v>150</v>
      </c>
      <c r="L880" s="370" t="str">
        <f>IF(ISBLANK(Tableau3[[#This Row],[Date début ]]),"",UPPER(TEXT(Tableau3[[#This Row],[Date début ]],"mmm")))</f>
        <v/>
      </c>
      <c r="M880" s="370" t="str">
        <f>IF(ISBLANK(Tableau3[[#This Row],[Date début ]]),"",UPPER(TEXT(Tableau3[[#This Row],[Date début ]],"AAAA")))</f>
        <v/>
      </c>
      <c r="N880" s="370">
        <v>0</v>
      </c>
      <c r="O880" s="369" t="str">
        <f>IF(ISBLANK(Tableau3[[#This Row],[Date de fin]]),"",UPPER(TEXT(Tableau3[[#This Row],[Date de fin]],"mmm")))</f>
        <v>JANV</v>
      </c>
      <c r="P880" s="370" t="str">
        <f>IF(ISBLANK(Tableau3[[#This Row],[Date de fin]]),"",UPPER(TEXT(Tableau3[[#This Row],[Date de fin]],"AAAA")))</f>
        <v>1900</v>
      </c>
      <c r="Q880" s="371">
        <v>0</v>
      </c>
      <c r="S880" s="49">
        <f>[2]!tblÉvénements[[#This Row],[Secteur]]</f>
        <v>0</v>
      </c>
      <c r="T880" s="49">
        <f>[2]!tblÉvénements[[#This Row],[Commentaires]]</f>
        <v>0</v>
      </c>
    </row>
    <row r="881" spans="2:20" ht="14.5" x14ac:dyDescent="0.3">
      <c r="B881" s="42">
        <f>'2. Termes '!H1023</f>
        <v>0</v>
      </c>
      <c r="C881" s="382">
        <v>0</v>
      </c>
      <c r="D881" s="368">
        <v>0</v>
      </c>
      <c r="E881" s="368">
        <v>0</v>
      </c>
      <c r="F881" s="368">
        <v>0</v>
      </c>
      <c r="G881" s="368">
        <v>0</v>
      </c>
      <c r="H881" s="381" t="str">
        <f>IF('2. Termes '!H1023="","",VLOOKUP('2. Termes '!H1023,'2. Termes '!$H$8:$H$1141,3))</f>
        <v/>
      </c>
      <c r="I881" s="368">
        <v>0</v>
      </c>
      <c r="J881" s="368">
        <v>0</v>
      </c>
      <c r="K881" s="370" t="s">
        <v>150</v>
      </c>
      <c r="L881" s="370" t="str">
        <f>IF(ISBLANK(Tableau3[[#This Row],[Date début ]]),"",UPPER(TEXT(Tableau3[[#This Row],[Date début ]],"mmm")))</f>
        <v/>
      </c>
      <c r="M881" s="370" t="str">
        <f>IF(ISBLANK(Tableau3[[#This Row],[Date début ]]),"",UPPER(TEXT(Tableau3[[#This Row],[Date début ]],"AAAA")))</f>
        <v/>
      </c>
      <c r="N881" s="370">
        <v>0</v>
      </c>
      <c r="O881" s="369" t="str">
        <f>IF(ISBLANK(Tableau3[[#This Row],[Date de fin]]),"",UPPER(TEXT(Tableau3[[#This Row],[Date de fin]],"mmm")))</f>
        <v>JANV</v>
      </c>
      <c r="P881" s="370" t="str">
        <f>IF(ISBLANK(Tableau3[[#This Row],[Date de fin]]),"",UPPER(TEXT(Tableau3[[#This Row],[Date de fin]],"AAAA")))</f>
        <v>1900</v>
      </c>
      <c r="Q881" s="371">
        <v>0</v>
      </c>
      <c r="S881" s="49">
        <f>[2]!tblÉvénements[[#This Row],[Secteur]]</f>
        <v>0</v>
      </c>
      <c r="T881" s="49">
        <f>[2]!tblÉvénements[[#This Row],[Commentaires]]</f>
        <v>0</v>
      </c>
    </row>
    <row r="882" spans="2:20" ht="14.5" x14ac:dyDescent="0.3">
      <c r="B882" s="42">
        <f>'2. Termes '!H1024</f>
        <v>0</v>
      </c>
      <c r="C882" s="382">
        <v>0</v>
      </c>
      <c r="D882" s="368">
        <v>0</v>
      </c>
      <c r="E882" s="368">
        <v>0</v>
      </c>
      <c r="F882" s="368">
        <v>0</v>
      </c>
      <c r="G882" s="368">
        <v>0</v>
      </c>
      <c r="H882" s="381" t="str">
        <f>IF('2. Termes '!H1024="","",VLOOKUP('2. Termes '!H1024,'2. Termes '!$H$8:$H$1141,3))</f>
        <v/>
      </c>
      <c r="I882" s="368">
        <v>0</v>
      </c>
      <c r="J882" s="368">
        <v>0</v>
      </c>
      <c r="K882" s="370" t="s">
        <v>150</v>
      </c>
      <c r="L882" s="370" t="str">
        <f>IF(ISBLANK(Tableau3[[#This Row],[Date début ]]),"",UPPER(TEXT(Tableau3[[#This Row],[Date début ]],"mmm")))</f>
        <v/>
      </c>
      <c r="M882" s="370" t="str">
        <f>IF(ISBLANK(Tableau3[[#This Row],[Date début ]]),"",UPPER(TEXT(Tableau3[[#This Row],[Date début ]],"AAAA")))</f>
        <v/>
      </c>
      <c r="N882" s="370">
        <v>0</v>
      </c>
      <c r="O882" s="369" t="str">
        <f>IF(ISBLANK(Tableau3[[#This Row],[Date de fin]]),"",UPPER(TEXT(Tableau3[[#This Row],[Date de fin]],"mmm")))</f>
        <v>JANV</v>
      </c>
      <c r="P882" s="370" t="str">
        <f>IF(ISBLANK(Tableau3[[#This Row],[Date de fin]]),"",UPPER(TEXT(Tableau3[[#This Row],[Date de fin]],"AAAA")))</f>
        <v>1900</v>
      </c>
      <c r="Q882" s="371">
        <v>0</v>
      </c>
      <c r="S882" s="49">
        <f>[2]!tblÉvénements[[#This Row],[Secteur]]</f>
        <v>0</v>
      </c>
      <c r="T882" s="49">
        <f>[2]!tblÉvénements[[#This Row],[Commentaires]]</f>
        <v>0</v>
      </c>
    </row>
    <row r="883" spans="2:20" ht="14.5" x14ac:dyDescent="0.3">
      <c r="B883" s="42">
        <f>'2. Termes '!H1025</f>
        <v>0</v>
      </c>
      <c r="C883" s="382">
        <v>0</v>
      </c>
      <c r="D883" s="368">
        <v>0</v>
      </c>
      <c r="E883" s="368">
        <v>0</v>
      </c>
      <c r="F883" s="368">
        <v>0</v>
      </c>
      <c r="G883" s="368">
        <v>0</v>
      </c>
      <c r="H883" s="381" t="str">
        <f>IF('2. Termes '!H1025="","",VLOOKUP('2. Termes '!H1025,'2. Termes '!$H$8:$H$1141,3))</f>
        <v/>
      </c>
      <c r="I883" s="368">
        <v>0</v>
      </c>
      <c r="J883" s="368">
        <v>0</v>
      </c>
      <c r="K883" s="370" t="s">
        <v>150</v>
      </c>
      <c r="L883" s="370" t="str">
        <f>IF(ISBLANK(Tableau3[[#This Row],[Date début ]]),"",UPPER(TEXT(Tableau3[[#This Row],[Date début ]],"mmm")))</f>
        <v/>
      </c>
      <c r="M883" s="370" t="str">
        <f>IF(ISBLANK(Tableau3[[#This Row],[Date début ]]),"",UPPER(TEXT(Tableau3[[#This Row],[Date début ]],"AAAA")))</f>
        <v/>
      </c>
      <c r="N883" s="370">
        <v>0</v>
      </c>
      <c r="O883" s="369" t="str">
        <f>IF(ISBLANK(Tableau3[[#This Row],[Date de fin]]),"",UPPER(TEXT(Tableau3[[#This Row],[Date de fin]],"mmm")))</f>
        <v>JANV</v>
      </c>
      <c r="P883" s="370" t="str">
        <f>IF(ISBLANK(Tableau3[[#This Row],[Date de fin]]),"",UPPER(TEXT(Tableau3[[#This Row],[Date de fin]],"AAAA")))</f>
        <v>1900</v>
      </c>
      <c r="Q883" s="371">
        <v>0</v>
      </c>
      <c r="S883" s="49">
        <f>[2]!tblÉvénements[[#This Row],[Secteur]]</f>
        <v>0</v>
      </c>
      <c r="T883" s="49">
        <f>[2]!tblÉvénements[[#This Row],[Commentaires]]</f>
        <v>0</v>
      </c>
    </row>
    <row r="884" spans="2:20" ht="14.5" x14ac:dyDescent="0.3">
      <c r="B884" s="42">
        <f>'2. Termes '!H1026</f>
        <v>0</v>
      </c>
      <c r="C884" s="382">
        <v>0</v>
      </c>
      <c r="D884" s="368">
        <v>0</v>
      </c>
      <c r="E884" s="368">
        <v>0</v>
      </c>
      <c r="F884" s="368">
        <v>0</v>
      </c>
      <c r="G884" s="368">
        <v>0</v>
      </c>
      <c r="H884" s="381" t="str">
        <f>IF('2. Termes '!H1026="","",VLOOKUP('2. Termes '!H1026,'2. Termes '!$H$8:$H$1141,3))</f>
        <v/>
      </c>
      <c r="I884" s="368">
        <v>0</v>
      </c>
      <c r="J884" s="368">
        <v>0</v>
      </c>
      <c r="K884" s="370" t="s">
        <v>150</v>
      </c>
      <c r="L884" s="370" t="str">
        <f>IF(ISBLANK(Tableau3[[#This Row],[Date début ]]),"",UPPER(TEXT(Tableau3[[#This Row],[Date début ]],"mmm")))</f>
        <v/>
      </c>
      <c r="M884" s="370" t="str">
        <f>IF(ISBLANK(Tableau3[[#This Row],[Date début ]]),"",UPPER(TEXT(Tableau3[[#This Row],[Date début ]],"AAAA")))</f>
        <v/>
      </c>
      <c r="N884" s="370">
        <v>0</v>
      </c>
      <c r="O884" s="369" t="str">
        <f>IF(ISBLANK(Tableau3[[#This Row],[Date de fin]]),"",UPPER(TEXT(Tableau3[[#This Row],[Date de fin]],"mmm")))</f>
        <v>JANV</v>
      </c>
      <c r="P884" s="370" t="str">
        <f>IF(ISBLANK(Tableau3[[#This Row],[Date de fin]]),"",UPPER(TEXT(Tableau3[[#This Row],[Date de fin]],"AAAA")))</f>
        <v>1900</v>
      </c>
      <c r="Q884" s="371">
        <v>0</v>
      </c>
      <c r="S884" s="49">
        <f>[2]!tblÉvénements[[#This Row],[Secteur]]</f>
        <v>0</v>
      </c>
      <c r="T884" s="49">
        <f>[2]!tblÉvénements[[#This Row],[Commentaires]]</f>
        <v>0</v>
      </c>
    </row>
    <row r="885" spans="2:20" ht="14.5" x14ac:dyDescent="0.3">
      <c r="B885" s="42">
        <f>'2. Termes '!H1027</f>
        <v>0</v>
      </c>
      <c r="C885" s="382">
        <v>0</v>
      </c>
      <c r="D885" s="368">
        <v>0</v>
      </c>
      <c r="E885" s="368">
        <v>0</v>
      </c>
      <c r="F885" s="368">
        <v>0</v>
      </c>
      <c r="G885" s="368">
        <v>0</v>
      </c>
      <c r="H885" s="381" t="str">
        <f>IF('2. Termes '!H1027="","",VLOOKUP('2. Termes '!H1027,'2. Termes '!$H$8:$H$1141,3))</f>
        <v/>
      </c>
      <c r="I885" s="368">
        <v>0</v>
      </c>
      <c r="J885" s="368">
        <v>0</v>
      </c>
      <c r="K885" s="370" t="s">
        <v>150</v>
      </c>
      <c r="L885" s="370" t="str">
        <f>IF(ISBLANK(Tableau3[[#This Row],[Date début ]]),"",UPPER(TEXT(Tableau3[[#This Row],[Date début ]],"mmm")))</f>
        <v/>
      </c>
      <c r="M885" s="370" t="str">
        <f>IF(ISBLANK(Tableau3[[#This Row],[Date début ]]),"",UPPER(TEXT(Tableau3[[#This Row],[Date début ]],"AAAA")))</f>
        <v/>
      </c>
      <c r="N885" s="370">
        <v>0</v>
      </c>
      <c r="O885" s="369" t="str">
        <f>IF(ISBLANK(Tableau3[[#This Row],[Date de fin]]),"",UPPER(TEXT(Tableau3[[#This Row],[Date de fin]],"mmm")))</f>
        <v>JANV</v>
      </c>
      <c r="P885" s="370" t="str">
        <f>IF(ISBLANK(Tableau3[[#This Row],[Date de fin]]),"",UPPER(TEXT(Tableau3[[#This Row],[Date de fin]],"AAAA")))</f>
        <v>1900</v>
      </c>
      <c r="Q885" s="371">
        <v>0</v>
      </c>
      <c r="S885" s="49">
        <f>[2]!tblÉvénements[[#This Row],[Secteur]]</f>
        <v>0</v>
      </c>
      <c r="T885" s="49">
        <f>[2]!tblÉvénements[[#This Row],[Commentaires]]</f>
        <v>0</v>
      </c>
    </row>
    <row r="886" spans="2:20" ht="14.5" x14ac:dyDescent="0.3">
      <c r="B886" s="42">
        <f>'2. Termes '!H1028</f>
        <v>0</v>
      </c>
      <c r="C886" s="382">
        <v>0</v>
      </c>
      <c r="D886" s="368">
        <v>0</v>
      </c>
      <c r="E886" s="368">
        <v>0</v>
      </c>
      <c r="F886" s="368">
        <v>0</v>
      </c>
      <c r="G886" s="368">
        <v>0</v>
      </c>
      <c r="H886" s="381" t="str">
        <f>IF('2. Termes '!H1028="","",VLOOKUP('2. Termes '!H1028,'2. Termes '!$H$8:$H$1141,3))</f>
        <v/>
      </c>
      <c r="I886" s="368">
        <v>0</v>
      </c>
      <c r="J886" s="368">
        <v>0</v>
      </c>
      <c r="K886" s="370" t="s">
        <v>150</v>
      </c>
      <c r="L886" s="370" t="str">
        <f>IF(ISBLANK(Tableau3[[#This Row],[Date début ]]),"",UPPER(TEXT(Tableau3[[#This Row],[Date début ]],"mmm")))</f>
        <v/>
      </c>
      <c r="M886" s="370" t="str">
        <f>IF(ISBLANK(Tableau3[[#This Row],[Date début ]]),"",UPPER(TEXT(Tableau3[[#This Row],[Date début ]],"AAAA")))</f>
        <v/>
      </c>
      <c r="N886" s="370">
        <v>0</v>
      </c>
      <c r="O886" s="369" t="str">
        <f>IF(ISBLANK(Tableau3[[#This Row],[Date de fin]]),"",UPPER(TEXT(Tableau3[[#This Row],[Date de fin]],"mmm")))</f>
        <v>JANV</v>
      </c>
      <c r="P886" s="370" t="str">
        <f>IF(ISBLANK(Tableau3[[#This Row],[Date de fin]]),"",UPPER(TEXT(Tableau3[[#This Row],[Date de fin]],"AAAA")))</f>
        <v>1900</v>
      </c>
      <c r="Q886" s="371">
        <v>0</v>
      </c>
      <c r="S886" s="49">
        <f>[2]!tblÉvénements[[#This Row],[Secteur]]</f>
        <v>0</v>
      </c>
      <c r="T886" s="49">
        <f>[2]!tblÉvénements[[#This Row],[Commentaires]]</f>
        <v>0</v>
      </c>
    </row>
    <row r="887" spans="2:20" ht="14.5" x14ac:dyDescent="0.3">
      <c r="B887" s="42">
        <f>'2. Termes '!H1029</f>
        <v>0</v>
      </c>
      <c r="C887" s="382">
        <v>0</v>
      </c>
      <c r="D887" s="368">
        <v>0</v>
      </c>
      <c r="E887" s="368">
        <v>0</v>
      </c>
      <c r="F887" s="368">
        <v>0</v>
      </c>
      <c r="G887" s="368">
        <v>0</v>
      </c>
      <c r="H887" s="381" t="str">
        <f>IF('2. Termes '!H1029="","",VLOOKUP('2. Termes '!H1029,'2. Termes '!$H$8:$H$1141,3))</f>
        <v/>
      </c>
      <c r="I887" s="368">
        <v>0</v>
      </c>
      <c r="J887" s="368">
        <v>0</v>
      </c>
      <c r="K887" s="370" t="s">
        <v>150</v>
      </c>
      <c r="L887" s="370" t="str">
        <f>IF(ISBLANK(Tableau3[[#This Row],[Date début ]]),"",UPPER(TEXT(Tableau3[[#This Row],[Date début ]],"mmm")))</f>
        <v/>
      </c>
      <c r="M887" s="370" t="str">
        <f>IF(ISBLANK(Tableau3[[#This Row],[Date début ]]),"",UPPER(TEXT(Tableau3[[#This Row],[Date début ]],"AAAA")))</f>
        <v/>
      </c>
      <c r="N887" s="370">
        <v>0</v>
      </c>
      <c r="O887" s="369" t="str">
        <f>IF(ISBLANK(Tableau3[[#This Row],[Date de fin]]),"",UPPER(TEXT(Tableau3[[#This Row],[Date de fin]],"mmm")))</f>
        <v>JANV</v>
      </c>
      <c r="P887" s="370" t="str">
        <f>IF(ISBLANK(Tableau3[[#This Row],[Date de fin]]),"",UPPER(TEXT(Tableau3[[#This Row],[Date de fin]],"AAAA")))</f>
        <v>1900</v>
      </c>
      <c r="Q887" s="371">
        <v>0</v>
      </c>
      <c r="S887" s="49">
        <f>[2]!tblÉvénements[[#This Row],[Secteur]]</f>
        <v>0</v>
      </c>
      <c r="T887" s="49">
        <f>[2]!tblÉvénements[[#This Row],[Commentaires]]</f>
        <v>0</v>
      </c>
    </row>
    <row r="888" spans="2:20" ht="14.5" x14ac:dyDescent="0.3">
      <c r="B888" s="42">
        <f>'2. Termes '!H1030</f>
        <v>0</v>
      </c>
      <c r="C888" s="382">
        <v>0</v>
      </c>
      <c r="D888" s="368">
        <v>0</v>
      </c>
      <c r="E888" s="368">
        <v>0</v>
      </c>
      <c r="F888" s="368">
        <v>0</v>
      </c>
      <c r="G888" s="368">
        <v>0</v>
      </c>
      <c r="H888" s="381" t="str">
        <f>IF('2. Termes '!H1030="","",VLOOKUP('2. Termes '!H1030,'2. Termes '!$H$8:$H$1141,3))</f>
        <v/>
      </c>
      <c r="I888" s="368">
        <v>0</v>
      </c>
      <c r="J888" s="368">
        <v>0</v>
      </c>
      <c r="K888" s="370" t="s">
        <v>150</v>
      </c>
      <c r="L888" s="370" t="str">
        <f>IF(ISBLANK(Tableau3[[#This Row],[Date début ]]),"",UPPER(TEXT(Tableau3[[#This Row],[Date début ]],"mmm")))</f>
        <v/>
      </c>
      <c r="M888" s="370" t="str">
        <f>IF(ISBLANK(Tableau3[[#This Row],[Date début ]]),"",UPPER(TEXT(Tableau3[[#This Row],[Date début ]],"AAAA")))</f>
        <v/>
      </c>
      <c r="N888" s="370">
        <v>0</v>
      </c>
      <c r="O888" s="369" t="str">
        <f>IF(ISBLANK(Tableau3[[#This Row],[Date de fin]]),"",UPPER(TEXT(Tableau3[[#This Row],[Date de fin]],"mmm")))</f>
        <v>JANV</v>
      </c>
      <c r="P888" s="370" t="str">
        <f>IF(ISBLANK(Tableau3[[#This Row],[Date de fin]]),"",UPPER(TEXT(Tableau3[[#This Row],[Date de fin]],"AAAA")))</f>
        <v>1900</v>
      </c>
      <c r="Q888" s="371">
        <v>0</v>
      </c>
      <c r="S888" s="49">
        <f>[2]!tblÉvénements[[#This Row],[Secteur]]</f>
        <v>0</v>
      </c>
      <c r="T888" s="49">
        <f>[2]!tblÉvénements[[#This Row],[Commentaires]]</f>
        <v>0</v>
      </c>
    </row>
    <row r="889" spans="2:20" ht="14.5" x14ac:dyDescent="0.3">
      <c r="B889" s="42">
        <f>'2. Termes '!H1031</f>
        <v>0</v>
      </c>
      <c r="C889" s="382">
        <v>0</v>
      </c>
      <c r="D889" s="368">
        <v>0</v>
      </c>
      <c r="E889" s="368">
        <v>0</v>
      </c>
      <c r="F889" s="368">
        <v>0</v>
      </c>
      <c r="G889" s="368">
        <v>0</v>
      </c>
      <c r="H889" s="381" t="str">
        <f>IF('2. Termes '!H1031="","",VLOOKUP('2. Termes '!H1031,'2. Termes '!$H$8:$H$1141,3))</f>
        <v/>
      </c>
      <c r="I889" s="368">
        <v>0</v>
      </c>
      <c r="J889" s="368">
        <v>0</v>
      </c>
      <c r="K889" s="370" t="s">
        <v>150</v>
      </c>
      <c r="L889" s="370" t="str">
        <f>IF(ISBLANK(Tableau3[[#This Row],[Date début ]]),"",UPPER(TEXT(Tableau3[[#This Row],[Date début ]],"mmm")))</f>
        <v/>
      </c>
      <c r="M889" s="370" t="str">
        <f>IF(ISBLANK(Tableau3[[#This Row],[Date début ]]),"",UPPER(TEXT(Tableau3[[#This Row],[Date début ]],"AAAA")))</f>
        <v/>
      </c>
      <c r="N889" s="370">
        <v>0</v>
      </c>
      <c r="O889" s="369" t="str">
        <f>IF(ISBLANK(Tableau3[[#This Row],[Date de fin]]),"",UPPER(TEXT(Tableau3[[#This Row],[Date de fin]],"mmm")))</f>
        <v>JANV</v>
      </c>
      <c r="P889" s="370" t="str">
        <f>IF(ISBLANK(Tableau3[[#This Row],[Date de fin]]),"",UPPER(TEXT(Tableau3[[#This Row],[Date de fin]],"AAAA")))</f>
        <v>1900</v>
      </c>
      <c r="Q889" s="371">
        <v>0</v>
      </c>
      <c r="S889" s="49">
        <f>[2]!tblÉvénements[[#This Row],[Secteur]]</f>
        <v>0</v>
      </c>
      <c r="T889" s="49">
        <f>[2]!tblÉvénements[[#This Row],[Commentaires]]</f>
        <v>0</v>
      </c>
    </row>
    <row r="890" spans="2:20" ht="14.5" x14ac:dyDescent="0.3">
      <c r="B890" s="42">
        <f>'2. Termes '!H1032</f>
        <v>0</v>
      </c>
      <c r="C890" s="382">
        <v>0</v>
      </c>
      <c r="D890" s="368">
        <v>0</v>
      </c>
      <c r="E890" s="368">
        <v>0</v>
      </c>
      <c r="F890" s="368">
        <v>0</v>
      </c>
      <c r="G890" s="368">
        <v>0</v>
      </c>
      <c r="H890" s="381" t="str">
        <f>IF('2. Termes '!H1032="","",VLOOKUP('2. Termes '!H1032,'2. Termes '!$H$8:$H$1141,3))</f>
        <v/>
      </c>
      <c r="I890" s="368">
        <v>0</v>
      </c>
      <c r="J890" s="368">
        <v>0</v>
      </c>
      <c r="K890" s="370" t="s">
        <v>150</v>
      </c>
      <c r="L890" s="370" t="str">
        <f>IF(ISBLANK(Tableau3[[#This Row],[Date début ]]),"",UPPER(TEXT(Tableau3[[#This Row],[Date début ]],"mmm")))</f>
        <v/>
      </c>
      <c r="M890" s="370" t="str">
        <f>IF(ISBLANK(Tableau3[[#This Row],[Date début ]]),"",UPPER(TEXT(Tableau3[[#This Row],[Date début ]],"AAAA")))</f>
        <v/>
      </c>
      <c r="N890" s="370">
        <v>0</v>
      </c>
      <c r="O890" s="369" t="str">
        <f>IF(ISBLANK(Tableau3[[#This Row],[Date de fin]]),"",UPPER(TEXT(Tableau3[[#This Row],[Date de fin]],"mmm")))</f>
        <v>JANV</v>
      </c>
      <c r="P890" s="370" t="str">
        <f>IF(ISBLANK(Tableau3[[#This Row],[Date de fin]]),"",UPPER(TEXT(Tableau3[[#This Row],[Date de fin]],"AAAA")))</f>
        <v>1900</v>
      </c>
      <c r="Q890" s="371">
        <v>0</v>
      </c>
      <c r="S890" s="49">
        <f>[2]!tblÉvénements[[#This Row],[Secteur]]</f>
        <v>0</v>
      </c>
      <c r="T890" s="49">
        <f>[2]!tblÉvénements[[#This Row],[Commentaires]]</f>
        <v>0</v>
      </c>
    </row>
    <row r="891" spans="2:20" ht="14.5" x14ac:dyDescent="0.3">
      <c r="B891" s="42">
        <f>'2. Termes '!H1033</f>
        <v>0</v>
      </c>
      <c r="C891" s="382">
        <v>0</v>
      </c>
      <c r="D891" s="368">
        <v>0</v>
      </c>
      <c r="E891" s="368">
        <v>0</v>
      </c>
      <c r="F891" s="368">
        <v>0</v>
      </c>
      <c r="G891" s="368">
        <v>0</v>
      </c>
      <c r="H891" s="381" t="str">
        <f>IF('2. Termes '!H1033="","",VLOOKUP('2. Termes '!H1033,'2. Termes '!$H$8:$H$1141,3))</f>
        <v/>
      </c>
      <c r="I891" s="368">
        <v>0</v>
      </c>
      <c r="J891" s="368">
        <v>0</v>
      </c>
      <c r="K891" s="370" t="s">
        <v>150</v>
      </c>
      <c r="L891" s="370" t="str">
        <f>IF(ISBLANK(Tableau3[[#This Row],[Date début ]]),"",UPPER(TEXT(Tableau3[[#This Row],[Date début ]],"mmm")))</f>
        <v/>
      </c>
      <c r="M891" s="370" t="str">
        <f>IF(ISBLANK(Tableau3[[#This Row],[Date début ]]),"",UPPER(TEXT(Tableau3[[#This Row],[Date début ]],"AAAA")))</f>
        <v/>
      </c>
      <c r="N891" s="370">
        <v>0</v>
      </c>
      <c r="O891" s="369" t="str">
        <f>IF(ISBLANK(Tableau3[[#This Row],[Date de fin]]),"",UPPER(TEXT(Tableau3[[#This Row],[Date de fin]],"mmm")))</f>
        <v>JANV</v>
      </c>
      <c r="P891" s="370" t="str">
        <f>IF(ISBLANK(Tableau3[[#This Row],[Date de fin]]),"",UPPER(TEXT(Tableau3[[#This Row],[Date de fin]],"AAAA")))</f>
        <v>1900</v>
      </c>
      <c r="Q891" s="371">
        <v>0</v>
      </c>
      <c r="S891" s="49">
        <f>[2]!tblÉvénements[[#This Row],[Secteur]]</f>
        <v>0</v>
      </c>
      <c r="T891" s="49">
        <f>[2]!tblÉvénements[[#This Row],[Commentaires]]</f>
        <v>0</v>
      </c>
    </row>
    <row r="892" spans="2:20" ht="14.5" x14ac:dyDescent="0.3">
      <c r="B892" s="42">
        <f>'2. Termes '!H1034</f>
        <v>0</v>
      </c>
      <c r="C892" s="382">
        <v>0</v>
      </c>
      <c r="D892" s="368">
        <v>0</v>
      </c>
      <c r="E892" s="368">
        <v>0</v>
      </c>
      <c r="F892" s="368">
        <v>0</v>
      </c>
      <c r="G892" s="368">
        <v>0</v>
      </c>
      <c r="H892" s="381" t="str">
        <f>IF('2. Termes '!H1034="","",VLOOKUP('2. Termes '!H1034,'2. Termes '!$H$8:$H$1141,3))</f>
        <v/>
      </c>
      <c r="I892" s="368">
        <v>0</v>
      </c>
      <c r="J892" s="368">
        <v>0</v>
      </c>
      <c r="K892" s="370" t="s">
        <v>150</v>
      </c>
      <c r="L892" s="370" t="str">
        <f>IF(ISBLANK(Tableau3[[#This Row],[Date début ]]),"",UPPER(TEXT(Tableau3[[#This Row],[Date début ]],"mmm")))</f>
        <v/>
      </c>
      <c r="M892" s="370" t="str">
        <f>IF(ISBLANK(Tableau3[[#This Row],[Date début ]]),"",UPPER(TEXT(Tableau3[[#This Row],[Date début ]],"AAAA")))</f>
        <v/>
      </c>
      <c r="N892" s="370">
        <v>0</v>
      </c>
      <c r="O892" s="369" t="str">
        <f>IF(ISBLANK(Tableau3[[#This Row],[Date de fin]]),"",UPPER(TEXT(Tableau3[[#This Row],[Date de fin]],"mmm")))</f>
        <v>JANV</v>
      </c>
      <c r="P892" s="370" t="str">
        <f>IF(ISBLANK(Tableau3[[#This Row],[Date de fin]]),"",UPPER(TEXT(Tableau3[[#This Row],[Date de fin]],"AAAA")))</f>
        <v>1900</v>
      </c>
      <c r="Q892" s="371">
        <v>0</v>
      </c>
      <c r="S892" s="49">
        <f>[2]!tblÉvénements[[#This Row],[Secteur]]</f>
        <v>0</v>
      </c>
      <c r="T892" s="49">
        <f>[2]!tblÉvénements[[#This Row],[Commentaires]]</f>
        <v>0</v>
      </c>
    </row>
    <row r="893" spans="2:20" ht="14.5" x14ac:dyDescent="0.3">
      <c r="B893" s="42">
        <f>'2. Termes '!H1035</f>
        <v>0</v>
      </c>
      <c r="C893" s="382">
        <v>0</v>
      </c>
      <c r="D893" s="368">
        <v>0</v>
      </c>
      <c r="E893" s="368">
        <v>0</v>
      </c>
      <c r="F893" s="368">
        <v>0</v>
      </c>
      <c r="G893" s="368">
        <v>0</v>
      </c>
      <c r="H893" s="381" t="str">
        <f>IF('2. Termes '!H1035="","",VLOOKUP('2. Termes '!H1035,'2. Termes '!$H$8:$H$1141,3))</f>
        <v/>
      </c>
      <c r="I893" s="368">
        <v>0</v>
      </c>
      <c r="J893" s="368">
        <v>0</v>
      </c>
      <c r="K893" s="370" t="s">
        <v>150</v>
      </c>
      <c r="L893" s="370" t="str">
        <f>IF(ISBLANK(Tableau3[[#This Row],[Date début ]]),"",UPPER(TEXT(Tableau3[[#This Row],[Date début ]],"mmm")))</f>
        <v/>
      </c>
      <c r="M893" s="370" t="str">
        <f>IF(ISBLANK(Tableau3[[#This Row],[Date début ]]),"",UPPER(TEXT(Tableau3[[#This Row],[Date début ]],"AAAA")))</f>
        <v/>
      </c>
      <c r="N893" s="370">
        <v>0</v>
      </c>
      <c r="O893" s="369" t="str">
        <f>IF(ISBLANK(Tableau3[[#This Row],[Date de fin]]),"",UPPER(TEXT(Tableau3[[#This Row],[Date de fin]],"mmm")))</f>
        <v>JANV</v>
      </c>
      <c r="P893" s="370" t="str">
        <f>IF(ISBLANK(Tableau3[[#This Row],[Date de fin]]),"",UPPER(TEXT(Tableau3[[#This Row],[Date de fin]],"AAAA")))</f>
        <v>1900</v>
      </c>
      <c r="Q893" s="371">
        <v>0</v>
      </c>
      <c r="S893" s="49">
        <f>[2]!tblÉvénements[[#This Row],[Secteur]]</f>
        <v>0</v>
      </c>
      <c r="T893" s="49">
        <f>[2]!tblÉvénements[[#This Row],[Commentaires]]</f>
        <v>0</v>
      </c>
    </row>
    <row r="894" spans="2:20" ht="14.5" x14ac:dyDescent="0.3">
      <c r="B894" s="42">
        <f>'2. Termes '!H1036</f>
        <v>0</v>
      </c>
      <c r="C894" s="382">
        <v>0</v>
      </c>
      <c r="D894" s="368">
        <v>0</v>
      </c>
      <c r="E894" s="368">
        <v>0</v>
      </c>
      <c r="F894" s="368">
        <v>0</v>
      </c>
      <c r="G894" s="368">
        <v>0</v>
      </c>
      <c r="H894" s="381" t="str">
        <f>IF('2. Termes '!H1036="","",VLOOKUP('2. Termes '!H1036,'2. Termes '!$H$8:$H$1141,3))</f>
        <v/>
      </c>
      <c r="I894" s="368">
        <v>0</v>
      </c>
      <c r="J894" s="368">
        <v>0</v>
      </c>
      <c r="K894" s="370" t="s">
        <v>150</v>
      </c>
      <c r="L894" s="370" t="str">
        <f>IF(ISBLANK(Tableau3[[#This Row],[Date début ]]),"",UPPER(TEXT(Tableau3[[#This Row],[Date début ]],"mmm")))</f>
        <v/>
      </c>
      <c r="M894" s="370" t="str">
        <f>IF(ISBLANK(Tableau3[[#This Row],[Date début ]]),"",UPPER(TEXT(Tableau3[[#This Row],[Date début ]],"AAAA")))</f>
        <v/>
      </c>
      <c r="N894" s="370">
        <v>0</v>
      </c>
      <c r="O894" s="369" t="str">
        <f>IF(ISBLANK(Tableau3[[#This Row],[Date de fin]]),"",UPPER(TEXT(Tableau3[[#This Row],[Date de fin]],"mmm")))</f>
        <v>JANV</v>
      </c>
      <c r="P894" s="370" t="str">
        <f>IF(ISBLANK(Tableau3[[#This Row],[Date de fin]]),"",UPPER(TEXT(Tableau3[[#This Row],[Date de fin]],"AAAA")))</f>
        <v>1900</v>
      </c>
      <c r="Q894" s="371">
        <v>0</v>
      </c>
      <c r="S894" s="49">
        <f>[2]!tblÉvénements[[#This Row],[Secteur]]</f>
        <v>0</v>
      </c>
      <c r="T894" s="49">
        <f>[2]!tblÉvénements[[#This Row],[Commentaires]]</f>
        <v>0</v>
      </c>
    </row>
    <row r="895" spans="2:20" ht="14.5" x14ac:dyDescent="0.3">
      <c r="B895" s="42">
        <f>'2. Termes '!H1037</f>
        <v>0</v>
      </c>
      <c r="C895" s="382">
        <v>0</v>
      </c>
      <c r="D895" s="368">
        <v>0</v>
      </c>
      <c r="E895" s="368">
        <v>0</v>
      </c>
      <c r="F895" s="368">
        <v>0</v>
      </c>
      <c r="G895" s="368">
        <v>0</v>
      </c>
      <c r="H895" s="381" t="str">
        <f>IF('2. Termes '!H1037="","",VLOOKUP('2. Termes '!H1037,'2. Termes '!$H$8:$H$1141,3))</f>
        <v/>
      </c>
      <c r="I895" s="368">
        <v>0</v>
      </c>
      <c r="J895" s="368">
        <v>0</v>
      </c>
      <c r="K895" s="370" t="s">
        <v>150</v>
      </c>
      <c r="L895" s="370" t="str">
        <f>IF(ISBLANK(Tableau3[[#This Row],[Date début ]]),"",UPPER(TEXT(Tableau3[[#This Row],[Date début ]],"mmm")))</f>
        <v/>
      </c>
      <c r="M895" s="370" t="str">
        <f>IF(ISBLANK(Tableau3[[#This Row],[Date début ]]),"",UPPER(TEXT(Tableau3[[#This Row],[Date début ]],"AAAA")))</f>
        <v/>
      </c>
      <c r="N895" s="370">
        <v>0</v>
      </c>
      <c r="O895" s="369" t="str">
        <f>IF(ISBLANK(Tableau3[[#This Row],[Date de fin]]),"",UPPER(TEXT(Tableau3[[#This Row],[Date de fin]],"mmm")))</f>
        <v>JANV</v>
      </c>
      <c r="P895" s="370" t="str">
        <f>IF(ISBLANK(Tableau3[[#This Row],[Date de fin]]),"",UPPER(TEXT(Tableau3[[#This Row],[Date de fin]],"AAAA")))</f>
        <v>1900</v>
      </c>
      <c r="Q895" s="371">
        <v>0</v>
      </c>
      <c r="S895" s="49">
        <f>[2]!tblÉvénements[[#This Row],[Secteur]]</f>
        <v>0</v>
      </c>
      <c r="T895" s="49">
        <f>[2]!tblÉvénements[[#This Row],[Commentaires]]</f>
        <v>0</v>
      </c>
    </row>
    <row r="896" spans="2:20" ht="14.5" x14ac:dyDescent="0.3">
      <c r="B896" s="42">
        <f>'2. Termes '!H1038</f>
        <v>0</v>
      </c>
      <c r="C896" s="382">
        <v>0</v>
      </c>
      <c r="D896" s="368">
        <v>0</v>
      </c>
      <c r="E896" s="368">
        <v>0</v>
      </c>
      <c r="F896" s="368">
        <v>0</v>
      </c>
      <c r="G896" s="368">
        <v>0</v>
      </c>
      <c r="H896" s="381" t="str">
        <f>IF('2. Termes '!H1038="","",VLOOKUP('2. Termes '!H1038,'2. Termes '!$H$8:$H$1141,3))</f>
        <v/>
      </c>
      <c r="I896" s="368">
        <v>0</v>
      </c>
      <c r="J896" s="368">
        <v>0</v>
      </c>
      <c r="K896" s="370" t="s">
        <v>150</v>
      </c>
      <c r="L896" s="370" t="str">
        <f>IF(ISBLANK(Tableau3[[#This Row],[Date début ]]),"",UPPER(TEXT(Tableau3[[#This Row],[Date début ]],"mmm")))</f>
        <v/>
      </c>
      <c r="M896" s="370" t="str">
        <f>IF(ISBLANK(Tableau3[[#This Row],[Date début ]]),"",UPPER(TEXT(Tableau3[[#This Row],[Date début ]],"AAAA")))</f>
        <v/>
      </c>
      <c r="N896" s="370">
        <v>0</v>
      </c>
      <c r="O896" s="369" t="str">
        <f>IF(ISBLANK(Tableau3[[#This Row],[Date de fin]]),"",UPPER(TEXT(Tableau3[[#This Row],[Date de fin]],"mmm")))</f>
        <v>JANV</v>
      </c>
      <c r="P896" s="370" t="str">
        <f>IF(ISBLANK(Tableau3[[#This Row],[Date de fin]]),"",UPPER(TEXT(Tableau3[[#This Row],[Date de fin]],"AAAA")))</f>
        <v>1900</v>
      </c>
      <c r="Q896" s="371">
        <v>0</v>
      </c>
      <c r="S896" s="49">
        <f>[2]!tblÉvénements[[#This Row],[Secteur]]</f>
        <v>0</v>
      </c>
      <c r="T896" s="49">
        <f>[2]!tblÉvénements[[#This Row],[Commentaires]]</f>
        <v>0</v>
      </c>
    </row>
    <row r="897" spans="2:20" ht="14.5" x14ac:dyDescent="0.3">
      <c r="B897" s="42">
        <f>'2. Termes '!H1039</f>
        <v>0</v>
      </c>
      <c r="C897" s="382">
        <v>0</v>
      </c>
      <c r="D897" s="368">
        <v>0</v>
      </c>
      <c r="E897" s="368">
        <v>0</v>
      </c>
      <c r="F897" s="368">
        <v>0</v>
      </c>
      <c r="G897" s="368">
        <v>0</v>
      </c>
      <c r="H897" s="381" t="str">
        <f>IF('2. Termes '!H1039="","",VLOOKUP('2. Termes '!H1039,'2. Termes '!$H$8:$H$1141,3))</f>
        <v/>
      </c>
      <c r="I897" s="368">
        <v>0</v>
      </c>
      <c r="J897" s="368">
        <v>0</v>
      </c>
      <c r="K897" s="370" t="s">
        <v>150</v>
      </c>
      <c r="L897" s="370" t="str">
        <f>IF(ISBLANK(Tableau3[[#This Row],[Date début ]]),"",UPPER(TEXT(Tableau3[[#This Row],[Date début ]],"mmm")))</f>
        <v/>
      </c>
      <c r="M897" s="370" t="str">
        <f>IF(ISBLANK(Tableau3[[#This Row],[Date début ]]),"",UPPER(TEXT(Tableau3[[#This Row],[Date début ]],"AAAA")))</f>
        <v/>
      </c>
      <c r="N897" s="370">
        <v>0</v>
      </c>
      <c r="O897" s="369" t="str">
        <f>IF(ISBLANK(Tableau3[[#This Row],[Date de fin]]),"",UPPER(TEXT(Tableau3[[#This Row],[Date de fin]],"mmm")))</f>
        <v>JANV</v>
      </c>
      <c r="P897" s="370" t="str">
        <f>IF(ISBLANK(Tableau3[[#This Row],[Date de fin]]),"",UPPER(TEXT(Tableau3[[#This Row],[Date de fin]],"AAAA")))</f>
        <v>1900</v>
      </c>
      <c r="Q897" s="371">
        <v>0</v>
      </c>
      <c r="S897" s="49">
        <f>[2]!tblÉvénements[[#This Row],[Secteur]]</f>
        <v>0</v>
      </c>
      <c r="T897" s="49">
        <f>[2]!tblÉvénements[[#This Row],[Commentaires]]</f>
        <v>0</v>
      </c>
    </row>
    <row r="898" spans="2:20" ht="14.5" x14ac:dyDescent="0.3">
      <c r="B898" s="42">
        <f>'2. Termes '!H1040</f>
        <v>0</v>
      </c>
      <c r="C898" s="382">
        <v>0</v>
      </c>
      <c r="D898" s="368">
        <v>0</v>
      </c>
      <c r="E898" s="368">
        <v>0</v>
      </c>
      <c r="F898" s="368">
        <v>0</v>
      </c>
      <c r="G898" s="368">
        <v>0</v>
      </c>
      <c r="H898" s="381" t="str">
        <f>IF('2. Termes '!H1040="","",VLOOKUP('2. Termes '!H1040,'2. Termes '!$H$8:$H$1141,3))</f>
        <v/>
      </c>
      <c r="I898" s="368">
        <v>0</v>
      </c>
      <c r="J898" s="368">
        <v>0</v>
      </c>
      <c r="K898" s="370" t="s">
        <v>150</v>
      </c>
      <c r="L898" s="370" t="str">
        <f>IF(ISBLANK(Tableau3[[#This Row],[Date début ]]),"",UPPER(TEXT(Tableau3[[#This Row],[Date début ]],"mmm")))</f>
        <v/>
      </c>
      <c r="M898" s="370" t="str">
        <f>IF(ISBLANK(Tableau3[[#This Row],[Date début ]]),"",UPPER(TEXT(Tableau3[[#This Row],[Date début ]],"AAAA")))</f>
        <v/>
      </c>
      <c r="N898" s="370">
        <v>0</v>
      </c>
      <c r="O898" s="369" t="str">
        <f>IF(ISBLANK(Tableau3[[#This Row],[Date de fin]]),"",UPPER(TEXT(Tableau3[[#This Row],[Date de fin]],"mmm")))</f>
        <v>JANV</v>
      </c>
      <c r="P898" s="370" t="str">
        <f>IF(ISBLANK(Tableau3[[#This Row],[Date de fin]]),"",UPPER(TEXT(Tableau3[[#This Row],[Date de fin]],"AAAA")))</f>
        <v>1900</v>
      </c>
      <c r="Q898" s="371">
        <v>0</v>
      </c>
      <c r="S898" s="49">
        <f>[2]!tblÉvénements[[#This Row],[Secteur]]</f>
        <v>0</v>
      </c>
      <c r="T898" s="49">
        <f>[2]!tblÉvénements[[#This Row],[Commentaires]]</f>
        <v>0</v>
      </c>
    </row>
    <row r="899" spans="2:20" ht="14.5" x14ac:dyDescent="0.3">
      <c r="B899" s="42">
        <f>'2. Termes '!H1041</f>
        <v>0</v>
      </c>
      <c r="C899" s="382">
        <v>0</v>
      </c>
      <c r="D899" s="368">
        <v>0</v>
      </c>
      <c r="E899" s="368">
        <v>0</v>
      </c>
      <c r="F899" s="368">
        <v>0</v>
      </c>
      <c r="G899" s="368">
        <v>0</v>
      </c>
      <c r="H899" s="381" t="str">
        <f>IF('2. Termes '!H1041="","",VLOOKUP('2. Termes '!H1041,'2. Termes '!$H$8:$H$1141,3))</f>
        <v/>
      </c>
      <c r="I899" s="368">
        <v>0</v>
      </c>
      <c r="J899" s="368">
        <v>0</v>
      </c>
      <c r="K899" s="370" t="s">
        <v>150</v>
      </c>
      <c r="L899" s="370" t="str">
        <f>IF(ISBLANK(Tableau3[[#This Row],[Date début ]]),"",UPPER(TEXT(Tableau3[[#This Row],[Date début ]],"mmm")))</f>
        <v/>
      </c>
      <c r="M899" s="370" t="str">
        <f>IF(ISBLANK(Tableau3[[#This Row],[Date début ]]),"",UPPER(TEXT(Tableau3[[#This Row],[Date début ]],"AAAA")))</f>
        <v/>
      </c>
      <c r="N899" s="370">
        <v>0</v>
      </c>
      <c r="O899" s="369" t="str">
        <f>IF(ISBLANK(Tableau3[[#This Row],[Date de fin]]),"",UPPER(TEXT(Tableau3[[#This Row],[Date de fin]],"mmm")))</f>
        <v>JANV</v>
      </c>
      <c r="P899" s="370" t="str">
        <f>IF(ISBLANK(Tableau3[[#This Row],[Date de fin]]),"",UPPER(TEXT(Tableau3[[#This Row],[Date de fin]],"AAAA")))</f>
        <v>1900</v>
      </c>
      <c r="Q899" s="371">
        <v>0</v>
      </c>
      <c r="S899" s="49">
        <f>[2]!tblÉvénements[[#This Row],[Secteur]]</f>
        <v>0</v>
      </c>
      <c r="T899" s="49">
        <f>[2]!tblÉvénements[[#This Row],[Commentaires]]</f>
        <v>0</v>
      </c>
    </row>
    <row r="900" spans="2:20" ht="14.5" x14ac:dyDescent="0.3">
      <c r="B900" s="42">
        <f>'2. Termes '!H1042</f>
        <v>0</v>
      </c>
      <c r="C900" s="382">
        <v>0</v>
      </c>
      <c r="D900" s="368">
        <v>0</v>
      </c>
      <c r="E900" s="368">
        <v>0</v>
      </c>
      <c r="F900" s="368">
        <v>0</v>
      </c>
      <c r="G900" s="368">
        <v>0</v>
      </c>
      <c r="H900" s="381" t="str">
        <f>IF('2. Termes '!H1042="","",VLOOKUP('2. Termes '!H1042,'2. Termes '!$H$8:$H$1141,3))</f>
        <v/>
      </c>
      <c r="I900" s="368">
        <v>0</v>
      </c>
      <c r="J900" s="368">
        <v>0</v>
      </c>
      <c r="K900" s="370" t="s">
        <v>150</v>
      </c>
      <c r="L900" s="370" t="str">
        <f>IF(ISBLANK(Tableau3[[#This Row],[Date début ]]),"",UPPER(TEXT(Tableau3[[#This Row],[Date début ]],"mmm")))</f>
        <v/>
      </c>
      <c r="M900" s="370" t="str">
        <f>IF(ISBLANK(Tableau3[[#This Row],[Date début ]]),"",UPPER(TEXT(Tableau3[[#This Row],[Date début ]],"AAAA")))</f>
        <v/>
      </c>
      <c r="N900" s="370">
        <v>0</v>
      </c>
      <c r="O900" s="369" t="str">
        <f>IF(ISBLANK(Tableau3[[#This Row],[Date de fin]]),"",UPPER(TEXT(Tableau3[[#This Row],[Date de fin]],"mmm")))</f>
        <v>JANV</v>
      </c>
      <c r="P900" s="370" t="str">
        <f>IF(ISBLANK(Tableau3[[#This Row],[Date de fin]]),"",UPPER(TEXT(Tableau3[[#This Row],[Date de fin]],"AAAA")))</f>
        <v>1900</v>
      </c>
      <c r="Q900" s="371">
        <v>0</v>
      </c>
      <c r="S900" s="49">
        <f>[2]!tblÉvénements[[#This Row],[Secteur]]</f>
        <v>0</v>
      </c>
      <c r="T900" s="49">
        <f>[2]!tblÉvénements[[#This Row],[Commentaires]]</f>
        <v>0</v>
      </c>
    </row>
    <row r="901" spans="2:20" ht="14.5" x14ac:dyDescent="0.3">
      <c r="B901" s="42">
        <f>'2. Termes '!H1043</f>
        <v>0</v>
      </c>
      <c r="C901" s="382">
        <v>0</v>
      </c>
      <c r="D901" s="368">
        <v>0</v>
      </c>
      <c r="E901" s="368">
        <v>0</v>
      </c>
      <c r="F901" s="368">
        <v>0</v>
      </c>
      <c r="G901" s="368">
        <v>0</v>
      </c>
      <c r="H901" s="381" t="str">
        <f>IF('2. Termes '!H1043="","",VLOOKUP('2. Termes '!H1043,'2. Termes '!$H$8:$H$1141,3))</f>
        <v/>
      </c>
      <c r="I901" s="368">
        <v>0</v>
      </c>
      <c r="J901" s="368">
        <v>0</v>
      </c>
      <c r="K901" s="370" t="s">
        <v>150</v>
      </c>
      <c r="L901" s="370" t="str">
        <f>IF(ISBLANK(Tableau3[[#This Row],[Date début ]]),"",UPPER(TEXT(Tableau3[[#This Row],[Date début ]],"mmm")))</f>
        <v/>
      </c>
      <c r="M901" s="370" t="str">
        <f>IF(ISBLANK(Tableau3[[#This Row],[Date début ]]),"",UPPER(TEXT(Tableau3[[#This Row],[Date début ]],"AAAA")))</f>
        <v/>
      </c>
      <c r="N901" s="370">
        <v>0</v>
      </c>
      <c r="O901" s="369" t="str">
        <f>IF(ISBLANK(Tableau3[[#This Row],[Date de fin]]),"",UPPER(TEXT(Tableau3[[#This Row],[Date de fin]],"mmm")))</f>
        <v>JANV</v>
      </c>
      <c r="P901" s="370" t="str">
        <f>IF(ISBLANK(Tableau3[[#This Row],[Date de fin]]),"",UPPER(TEXT(Tableau3[[#This Row],[Date de fin]],"AAAA")))</f>
        <v>1900</v>
      </c>
      <c r="Q901" s="371">
        <v>0</v>
      </c>
      <c r="S901" s="49">
        <f>[2]!tblÉvénements[[#This Row],[Secteur]]</f>
        <v>0</v>
      </c>
      <c r="T901" s="49">
        <f>[2]!tblÉvénements[[#This Row],[Commentaires]]</f>
        <v>0</v>
      </c>
    </row>
    <row r="902" spans="2:20" ht="14.5" x14ac:dyDescent="0.3">
      <c r="B902" s="42">
        <f>'2. Termes '!H1044</f>
        <v>0</v>
      </c>
      <c r="C902" s="382">
        <v>0</v>
      </c>
      <c r="D902" s="368">
        <v>0</v>
      </c>
      <c r="E902" s="368">
        <v>0</v>
      </c>
      <c r="F902" s="368">
        <v>0</v>
      </c>
      <c r="G902" s="368">
        <v>0</v>
      </c>
      <c r="H902" s="381" t="str">
        <f>IF('2. Termes '!H1044="","",VLOOKUP('2. Termes '!H1044,'2. Termes '!$H$8:$H$1141,3))</f>
        <v/>
      </c>
      <c r="I902" s="368">
        <v>0</v>
      </c>
      <c r="J902" s="368">
        <v>0</v>
      </c>
      <c r="K902" s="370" t="s">
        <v>150</v>
      </c>
      <c r="L902" s="370" t="str">
        <f>IF(ISBLANK(Tableau3[[#This Row],[Date début ]]),"",UPPER(TEXT(Tableau3[[#This Row],[Date début ]],"mmm")))</f>
        <v/>
      </c>
      <c r="M902" s="370" t="str">
        <f>IF(ISBLANK(Tableau3[[#This Row],[Date début ]]),"",UPPER(TEXT(Tableau3[[#This Row],[Date début ]],"AAAA")))</f>
        <v/>
      </c>
      <c r="N902" s="370">
        <v>0</v>
      </c>
      <c r="O902" s="369" t="str">
        <f>IF(ISBLANK(Tableau3[[#This Row],[Date de fin]]),"",UPPER(TEXT(Tableau3[[#This Row],[Date de fin]],"mmm")))</f>
        <v>JANV</v>
      </c>
      <c r="P902" s="370" t="str">
        <f>IF(ISBLANK(Tableau3[[#This Row],[Date de fin]]),"",UPPER(TEXT(Tableau3[[#This Row],[Date de fin]],"AAAA")))</f>
        <v>1900</v>
      </c>
      <c r="Q902" s="371">
        <v>0</v>
      </c>
      <c r="S902" s="49">
        <f>[2]!tblÉvénements[[#This Row],[Secteur]]</f>
        <v>0</v>
      </c>
      <c r="T902" s="49">
        <f>[2]!tblÉvénements[[#This Row],[Commentaires]]</f>
        <v>0</v>
      </c>
    </row>
    <row r="903" spans="2:20" ht="14.5" x14ac:dyDescent="0.3">
      <c r="B903" s="42">
        <f>'2. Termes '!H1045</f>
        <v>0</v>
      </c>
      <c r="C903" s="382">
        <v>0</v>
      </c>
      <c r="D903" s="368">
        <v>0</v>
      </c>
      <c r="E903" s="368">
        <v>0</v>
      </c>
      <c r="F903" s="368">
        <v>0</v>
      </c>
      <c r="G903" s="368">
        <v>0</v>
      </c>
      <c r="H903" s="381" t="str">
        <f>IF('2. Termes '!H1045="","",VLOOKUP('2. Termes '!H1045,'2. Termes '!$H$8:$H$1141,3))</f>
        <v/>
      </c>
      <c r="I903" s="368">
        <v>0</v>
      </c>
      <c r="J903" s="368">
        <v>0</v>
      </c>
      <c r="K903" s="370" t="s">
        <v>150</v>
      </c>
      <c r="L903" s="370" t="str">
        <f>IF(ISBLANK(Tableau3[[#This Row],[Date début ]]),"",UPPER(TEXT(Tableau3[[#This Row],[Date début ]],"mmm")))</f>
        <v/>
      </c>
      <c r="M903" s="370" t="str">
        <f>IF(ISBLANK(Tableau3[[#This Row],[Date début ]]),"",UPPER(TEXT(Tableau3[[#This Row],[Date début ]],"AAAA")))</f>
        <v/>
      </c>
      <c r="N903" s="370">
        <v>0</v>
      </c>
      <c r="O903" s="369" t="str">
        <f>IF(ISBLANK(Tableau3[[#This Row],[Date de fin]]),"",UPPER(TEXT(Tableau3[[#This Row],[Date de fin]],"mmm")))</f>
        <v>JANV</v>
      </c>
      <c r="P903" s="370" t="str">
        <f>IF(ISBLANK(Tableau3[[#This Row],[Date de fin]]),"",UPPER(TEXT(Tableau3[[#This Row],[Date de fin]],"AAAA")))</f>
        <v>1900</v>
      </c>
      <c r="Q903" s="371">
        <v>0</v>
      </c>
      <c r="S903" s="49">
        <f>[2]!tblÉvénements[[#This Row],[Secteur]]</f>
        <v>0</v>
      </c>
      <c r="T903" s="49">
        <f>[2]!tblÉvénements[[#This Row],[Commentaires]]</f>
        <v>0</v>
      </c>
    </row>
    <row r="904" spans="2:20" ht="14.5" x14ac:dyDescent="0.3">
      <c r="B904" s="42">
        <f>'2. Termes '!H1046</f>
        <v>0</v>
      </c>
      <c r="C904" s="382">
        <v>0</v>
      </c>
      <c r="D904" s="368">
        <v>0</v>
      </c>
      <c r="E904" s="368">
        <v>0</v>
      </c>
      <c r="F904" s="368">
        <v>0</v>
      </c>
      <c r="G904" s="368">
        <v>0</v>
      </c>
      <c r="H904" s="381" t="str">
        <f>IF('2. Termes '!H1046="","",VLOOKUP('2. Termes '!H1046,'2. Termes '!$H$8:$H$1141,3))</f>
        <v/>
      </c>
      <c r="I904" s="368">
        <v>0</v>
      </c>
      <c r="J904" s="368">
        <v>0</v>
      </c>
      <c r="K904" s="370" t="s">
        <v>150</v>
      </c>
      <c r="L904" s="370" t="str">
        <f>IF(ISBLANK(Tableau3[[#This Row],[Date début ]]),"",UPPER(TEXT(Tableau3[[#This Row],[Date début ]],"mmm")))</f>
        <v/>
      </c>
      <c r="M904" s="370" t="str">
        <f>IF(ISBLANK(Tableau3[[#This Row],[Date début ]]),"",UPPER(TEXT(Tableau3[[#This Row],[Date début ]],"AAAA")))</f>
        <v/>
      </c>
      <c r="N904" s="370">
        <v>0</v>
      </c>
      <c r="O904" s="369" t="str">
        <f>IF(ISBLANK(Tableau3[[#This Row],[Date de fin]]),"",UPPER(TEXT(Tableau3[[#This Row],[Date de fin]],"mmm")))</f>
        <v>JANV</v>
      </c>
      <c r="P904" s="370" t="str">
        <f>IF(ISBLANK(Tableau3[[#This Row],[Date de fin]]),"",UPPER(TEXT(Tableau3[[#This Row],[Date de fin]],"AAAA")))</f>
        <v>1900</v>
      </c>
      <c r="Q904" s="371">
        <v>0</v>
      </c>
      <c r="S904" s="49">
        <f>[2]!tblÉvénements[[#This Row],[Secteur]]</f>
        <v>0</v>
      </c>
      <c r="T904" s="49">
        <f>[2]!tblÉvénements[[#This Row],[Commentaires]]</f>
        <v>0</v>
      </c>
    </row>
    <row r="905" spans="2:20" ht="14.5" x14ac:dyDescent="0.3">
      <c r="B905" s="42">
        <f>'2. Termes '!H1047</f>
        <v>0</v>
      </c>
      <c r="C905" s="382">
        <v>0</v>
      </c>
      <c r="D905" s="368">
        <v>0</v>
      </c>
      <c r="E905" s="368">
        <v>0</v>
      </c>
      <c r="F905" s="368">
        <v>0</v>
      </c>
      <c r="G905" s="368">
        <v>0</v>
      </c>
      <c r="H905" s="381" t="str">
        <f>IF('2. Termes '!H1047="","",VLOOKUP('2. Termes '!H1047,'2. Termes '!$H$8:$H$1141,3))</f>
        <v/>
      </c>
      <c r="I905" s="368">
        <v>0</v>
      </c>
      <c r="J905" s="368">
        <v>0</v>
      </c>
      <c r="K905" s="370" t="s">
        <v>150</v>
      </c>
      <c r="L905" s="370" t="str">
        <f>IF(ISBLANK(Tableau3[[#This Row],[Date début ]]),"",UPPER(TEXT(Tableau3[[#This Row],[Date début ]],"mmm")))</f>
        <v/>
      </c>
      <c r="M905" s="370" t="str">
        <f>IF(ISBLANK(Tableau3[[#This Row],[Date début ]]),"",UPPER(TEXT(Tableau3[[#This Row],[Date début ]],"AAAA")))</f>
        <v/>
      </c>
      <c r="N905" s="370">
        <v>0</v>
      </c>
      <c r="O905" s="369" t="str">
        <f>IF(ISBLANK(Tableau3[[#This Row],[Date de fin]]),"",UPPER(TEXT(Tableau3[[#This Row],[Date de fin]],"mmm")))</f>
        <v>JANV</v>
      </c>
      <c r="P905" s="370" t="str">
        <f>IF(ISBLANK(Tableau3[[#This Row],[Date de fin]]),"",UPPER(TEXT(Tableau3[[#This Row],[Date de fin]],"AAAA")))</f>
        <v>1900</v>
      </c>
      <c r="Q905" s="371">
        <v>0</v>
      </c>
      <c r="S905" s="49">
        <f>[2]!tblÉvénements[[#This Row],[Secteur]]</f>
        <v>0</v>
      </c>
      <c r="T905" s="49">
        <f>[2]!tblÉvénements[[#This Row],[Commentaires]]</f>
        <v>0</v>
      </c>
    </row>
    <row r="906" spans="2:20" ht="14.5" x14ac:dyDescent="0.3">
      <c r="B906" s="42">
        <f>'2. Termes '!H1048</f>
        <v>0</v>
      </c>
      <c r="C906" s="382">
        <v>0</v>
      </c>
      <c r="D906" s="368">
        <v>0</v>
      </c>
      <c r="E906" s="368">
        <v>0</v>
      </c>
      <c r="F906" s="368">
        <v>0</v>
      </c>
      <c r="G906" s="368">
        <v>0</v>
      </c>
      <c r="H906" s="381" t="str">
        <f>IF('2. Termes '!H1048="","",VLOOKUP('2. Termes '!H1048,'2. Termes '!$H$8:$H$1141,3))</f>
        <v/>
      </c>
      <c r="I906" s="368">
        <v>0</v>
      </c>
      <c r="J906" s="368">
        <v>0</v>
      </c>
      <c r="K906" s="370" t="s">
        <v>150</v>
      </c>
      <c r="L906" s="370" t="str">
        <f>IF(ISBLANK(Tableau3[[#This Row],[Date début ]]),"",UPPER(TEXT(Tableau3[[#This Row],[Date début ]],"mmm")))</f>
        <v/>
      </c>
      <c r="M906" s="370" t="str">
        <f>IF(ISBLANK(Tableau3[[#This Row],[Date début ]]),"",UPPER(TEXT(Tableau3[[#This Row],[Date début ]],"AAAA")))</f>
        <v/>
      </c>
      <c r="N906" s="370">
        <v>0</v>
      </c>
      <c r="O906" s="369" t="str">
        <f>IF(ISBLANK(Tableau3[[#This Row],[Date de fin]]),"",UPPER(TEXT(Tableau3[[#This Row],[Date de fin]],"mmm")))</f>
        <v>JANV</v>
      </c>
      <c r="P906" s="370" t="str">
        <f>IF(ISBLANK(Tableau3[[#This Row],[Date de fin]]),"",UPPER(TEXT(Tableau3[[#This Row],[Date de fin]],"AAAA")))</f>
        <v>1900</v>
      </c>
      <c r="Q906" s="371">
        <v>0</v>
      </c>
      <c r="S906" s="49">
        <f>[2]!tblÉvénements[[#This Row],[Secteur]]</f>
        <v>0</v>
      </c>
      <c r="T906" s="49">
        <f>[2]!tblÉvénements[[#This Row],[Commentaires]]</f>
        <v>0</v>
      </c>
    </row>
    <row r="907" spans="2:20" ht="14.5" x14ac:dyDescent="0.3">
      <c r="B907" s="42">
        <f>'2. Termes '!H1049</f>
        <v>0</v>
      </c>
      <c r="C907" s="382">
        <v>0</v>
      </c>
      <c r="D907" s="368">
        <v>0</v>
      </c>
      <c r="E907" s="368">
        <v>0</v>
      </c>
      <c r="F907" s="368">
        <v>0</v>
      </c>
      <c r="G907" s="368">
        <v>0</v>
      </c>
      <c r="H907" s="381" t="str">
        <f>IF('2. Termes '!H1049="","",VLOOKUP('2. Termes '!H1049,'2. Termes '!$H$8:$H$1141,3))</f>
        <v/>
      </c>
      <c r="I907" s="368">
        <v>0</v>
      </c>
      <c r="J907" s="368">
        <v>0</v>
      </c>
      <c r="K907" s="370" t="s">
        <v>150</v>
      </c>
      <c r="L907" s="370" t="str">
        <f>IF(ISBLANK(Tableau3[[#This Row],[Date début ]]),"",UPPER(TEXT(Tableau3[[#This Row],[Date début ]],"mmm")))</f>
        <v/>
      </c>
      <c r="M907" s="370" t="str">
        <f>IF(ISBLANK(Tableau3[[#This Row],[Date début ]]),"",UPPER(TEXT(Tableau3[[#This Row],[Date début ]],"AAAA")))</f>
        <v/>
      </c>
      <c r="N907" s="370">
        <v>0</v>
      </c>
      <c r="O907" s="369" t="str">
        <f>IF(ISBLANK(Tableau3[[#This Row],[Date de fin]]),"",UPPER(TEXT(Tableau3[[#This Row],[Date de fin]],"mmm")))</f>
        <v>JANV</v>
      </c>
      <c r="P907" s="370" t="str">
        <f>IF(ISBLANK(Tableau3[[#This Row],[Date de fin]]),"",UPPER(TEXT(Tableau3[[#This Row],[Date de fin]],"AAAA")))</f>
        <v>1900</v>
      </c>
      <c r="Q907" s="371">
        <v>0</v>
      </c>
      <c r="S907" s="49">
        <f>[2]!tblÉvénements[[#This Row],[Secteur]]</f>
        <v>0</v>
      </c>
      <c r="T907" s="49">
        <f>[2]!tblÉvénements[[#This Row],[Commentaires]]</f>
        <v>0</v>
      </c>
    </row>
    <row r="908" spans="2:20" ht="14.5" x14ac:dyDescent="0.3">
      <c r="B908" s="42">
        <f>'2. Termes '!H1050</f>
        <v>0</v>
      </c>
      <c r="C908" s="382">
        <v>0</v>
      </c>
      <c r="D908" s="368">
        <v>0</v>
      </c>
      <c r="E908" s="368">
        <v>0</v>
      </c>
      <c r="F908" s="368">
        <v>0</v>
      </c>
      <c r="G908" s="368">
        <v>0</v>
      </c>
      <c r="H908" s="381" t="str">
        <f>IF('2. Termes '!H1050="","",VLOOKUP('2. Termes '!H1050,'2. Termes '!$H$8:$H$1141,3))</f>
        <v/>
      </c>
      <c r="I908" s="368">
        <v>0</v>
      </c>
      <c r="J908" s="368">
        <v>0</v>
      </c>
      <c r="K908" s="370" t="s">
        <v>150</v>
      </c>
      <c r="L908" s="370" t="str">
        <f>IF(ISBLANK(Tableau3[[#This Row],[Date début ]]),"",UPPER(TEXT(Tableau3[[#This Row],[Date début ]],"mmm")))</f>
        <v/>
      </c>
      <c r="M908" s="370" t="str">
        <f>IF(ISBLANK(Tableau3[[#This Row],[Date début ]]),"",UPPER(TEXT(Tableau3[[#This Row],[Date début ]],"AAAA")))</f>
        <v/>
      </c>
      <c r="N908" s="370">
        <v>0</v>
      </c>
      <c r="O908" s="369" t="str">
        <f>IF(ISBLANK(Tableau3[[#This Row],[Date de fin]]),"",UPPER(TEXT(Tableau3[[#This Row],[Date de fin]],"mmm")))</f>
        <v>JANV</v>
      </c>
      <c r="P908" s="370" t="str">
        <f>IF(ISBLANK(Tableau3[[#This Row],[Date de fin]]),"",UPPER(TEXT(Tableau3[[#This Row],[Date de fin]],"AAAA")))</f>
        <v>1900</v>
      </c>
      <c r="Q908" s="371">
        <v>0</v>
      </c>
      <c r="S908" s="49">
        <f>[2]!tblÉvénements[[#This Row],[Secteur]]</f>
        <v>0</v>
      </c>
      <c r="T908" s="49">
        <f>[2]!tblÉvénements[[#This Row],[Commentaires]]</f>
        <v>0</v>
      </c>
    </row>
    <row r="909" spans="2:20" ht="14.5" x14ac:dyDescent="0.3">
      <c r="B909" s="42">
        <f>'2. Termes '!H1051</f>
        <v>0</v>
      </c>
      <c r="C909" s="382">
        <v>0</v>
      </c>
      <c r="D909" s="368">
        <v>0</v>
      </c>
      <c r="E909" s="368">
        <v>0</v>
      </c>
      <c r="F909" s="368">
        <v>0</v>
      </c>
      <c r="G909" s="368">
        <v>0</v>
      </c>
      <c r="H909" s="381" t="str">
        <f>IF('2. Termes '!H1051="","",VLOOKUP('2. Termes '!H1051,'2. Termes '!$H$8:$H$1141,3))</f>
        <v/>
      </c>
      <c r="I909" s="368">
        <v>0</v>
      </c>
      <c r="J909" s="368">
        <v>0</v>
      </c>
      <c r="K909" s="370" t="s">
        <v>150</v>
      </c>
      <c r="L909" s="370" t="str">
        <f>IF(ISBLANK(Tableau3[[#This Row],[Date début ]]),"",UPPER(TEXT(Tableau3[[#This Row],[Date début ]],"mmm")))</f>
        <v/>
      </c>
      <c r="M909" s="370" t="str">
        <f>IF(ISBLANK(Tableau3[[#This Row],[Date début ]]),"",UPPER(TEXT(Tableau3[[#This Row],[Date début ]],"AAAA")))</f>
        <v/>
      </c>
      <c r="N909" s="370">
        <v>0</v>
      </c>
      <c r="O909" s="369" t="str">
        <f>IF(ISBLANK(Tableau3[[#This Row],[Date de fin]]),"",UPPER(TEXT(Tableau3[[#This Row],[Date de fin]],"mmm")))</f>
        <v>JANV</v>
      </c>
      <c r="P909" s="370" t="str">
        <f>IF(ISBLANK(Tableau3[[#This Row],[Date de fin]]),"",UPPER(TEXT(Tableau3[[#This Row],[Date de fin]],"AAAA")))</f>
        <v>1900</v>
      </c>
      <c r="Q909" s="371">
        <v>0</v>
      </c>
      <c r="S909" s="49">
        <f>[2]!tblÉvénements[[#This Row],[Secteur]]</f>
        <v>0</v>
      </c>
      <c r="T909" s="49">
        <f>[2]!tblÉvénements[[#This Row],[Commentaires]]</f>
        <v>0</v>
      </c>
    </row>
    <row r="910" spans="2:20" ht="14.5" x14ac:dyDescent="0.3">
      <c r="B910" s="42">
        <f>'2. Termes '!H1052</f>
        <v>0</v>
      </c>
      <c r="C910" s="382">
        <v>0</v>
      </c>
      <c r="D910" s="368">
        <v>0</v>
      </c>
      <c r="E910" s="368">
        <v>0</v>
      </c>
      <c r="F910" s="368">
        <v>0</v>
      </c>
      <c r="G910" s="368">
        <v>0</v>
      </c>
      <c r="H910" s="381" t="str">
        <f>IF('2. Termes '!H1052="","",VLOOKUP('2. Termes '!H1052,'2. Termes '!$H$8:$H$1141,3))</f>
        <v/>
      </c>
      <c r="I910" s="368">
        <v>0</v>
      </c>
      <c r="J910" s="368">
        <v>0</v>
      </c>
      <c r="K910" s="370" t="s">
        <v>150</v>
      </c>
      <c r="L910" s="370" t="str">
        <f>IF(ISBLANK(Tableau3[[#This Row],[Date début ]]),"",UPPER(TEXT(Tableau3[[#This Row],[Date début ]],"mmm")))</f>
        <v/>
      </c>
      <c r="M910" s="370" t="str">
        <f>IF(ISBLANK(Tableau3[[#This Row],[Date début ]]),"",UPPER(TEXT(Tableau3[[#This Row],[Date début ]],"AAAA")))</f>
        <v/>
      </c>
      <c r="N910" s="370">
        <v>0</v>
      </c>
      <c r="O910" s="369" t="str">
        <f>IF(ISBLANK(Tableau3[[#This Row],[Date de fin]]),"",UPPER(TEXT(Tableau3[[#This Row],[Date de fin]],"mmm")))</f>
        <v>JANV</v>
      </c>
      <c r="P910" s="370" t="str">
        <f>IF(ISBLANK(Tableau3[[#This Row],[Date de fin]]),"",UPPER(TEXT(Tableau3[[#This Row],[Date de fin]],"AAAA")))</f>
        <v>1900</v>
      </c>
      <c r="Q910" s="371">
        <v>0</v>
      </c>
      <c r="S910" s="49">
        <f>[2]!tblÉvénements[[#This Row],[Secteur]]</f>
        <v>0</v>
      </c>
      <c r="T910" s="49">
        <f>[2]!tblÉvénements[[#This Row],[Commentaires]]</f>
        <v>0</v>
      </c>
    </row>
    <row r="911" spans="2:20" ht="14.5" x14ac:dyDescent="0.3">
      <c r="B911" s="42">
        <f>'2. Termes '!H1053</f>
        <v>0</v>
      </c>
      <c r="C911" s="382">
        <v>0</v>
      </c>
      <c r="D911" s="368">
        <v>0</v>
      </c>
      <c r="E911" s="368">
        <v>0</v>
      </c>
      <c r="F911" s="368">
        <v>0</v>
      </c>
      <c r="G911" s="368">
        <v>0</v>
      </c>
      <c r="H911" s="381" t="str">
        <f>IF('2. Termes '!H1053="","",VLOOKUP('2. Termes '!H1053,'2. Termes '!$H$8:$H$1141,3))</f>
        <v/>
      </c>
      <c r="I911" s="368">
        <v>0</v>
      </c>
      <c r="J911" s="368">
        <v>0</v>
      </c>
      <c r="K911" s="370" t="s">
        <v>150</v>
      </c>
      <c r="L911" s="370" t="str">
        <f>IF(ISBLANK(Tableau3[[#This Row],[Date début ]]),"",UPPER(TEXT(Tableau3[[#This Row],[Date début ]],"mmm")))</f>
        <v/>
      </c>
      <c r="M911" s="370" t="str">
        <f>IF(ISBLANK(Tableau3[[#This Row],[Date début ]]),"",UPPER(TEXT(Tableau3[[#This Row],[Date début ]],"AAAA")))</f>
        <v/>
      </c>
      <c r="N911" s="370">
        <v>0</v>
      </c>
      <c r="O911" s="369" t="str">
        <f>IF(ISBLANK(Tableau3[[#This Row],[Date de fin]]),"",UPPER(TEXT(Tableau3[[#This Row],[Date de fin]],"mmm")))</f>
        <v>JANV</v>
      </c>
      <c r="P911" s="370" t="str">
        <f>IF(ISBLANK(Tableau3[[#This Row],[Date de fin]]),"",UPPER(TEXT(Tableau3[[#This Row],[Date de fin]],"AAAA")))</f>
        <v>1900</v>
      </c>
      <c r="Q911" s="371">
        <v>0</v>
      </c>
      <c r="S911" s="49">
        <f>[2]!tblÉvénements[[#This Row],[Secteur]]</f>
        <v>0</v>
      </c>
      <c r="T911" s="49">
        <f>[2]!tblÉvénements[[#This Row],[Commentaires]]</f>
        <v>0</v>
      </c>
    </row>
    <row r="912" spans="2:20" ht="14.5" x14ac:dyDescent="0.3">
      <c r="B912" s="42">
        <f>'2. Termes '!H1054</f>
        <v>0</v>
      </c>
      <c r="C912" s="382">
        <v>0</v>
      </c>
      <c r="D912" s="368">
        <v>0</v>
      </c>
      <c r="E912" s="368">
        <v>0</v>
      </c>
      <c r="F912" s="368">
        <v>0</v>
      </c>
      <c r="G912" s="368">
        <v>0</v>
      </c>
      <c r="H912" s="381" t="str">
        <f>IF('2. Termes '!H1054="","",VLOOKUP('2. Termes '!H1054,'2. Termes '!$H$8:$H$1141,3))</f>
        <v/>
      </c>
      <c r="I912" s="368">
        <v>0</v>
      </c>
      <c r="J912" s="368">
        <v>0</v>
      </c>
      <c r="K912" s="370" t="s">
        <v>150</v>
      </c>
      <c r="L912" s="370" t="str">
        <f>IF(ISBLANK(Tableau3[[#This Row],[Date début ]]),"",UPPER(TEXT(Tableau3[[#This Row],[Date début ]],"mmm")))</f>
        <v/>
      </c>
      <c r="M912" s="370" t="str">
        <f>IF(ISBLANK(Tableau3[[#This Row],[Date début ]]),"",UPPER(TEXT(Tableau3[[#This Row],[Date début ]],"AAAA")))</f>
        <v/>
      </c>
      <c r="N912" s="370">
        <v>0</v>
      </c>
      <c r="O912" s="369" t="str">
        <f>IF(ISBLANK(Tableau3[[#This Row],[Date de fin]]),"",UPPER(TEXT(Tableau3[[#This Row],[Date de fin]],"mmm")))</f>
        <v>JANV</v>
      </c>
      <c r="P912" s="370" t="str">
        <f>IF(ISBLANK(Tableau3[[#This Row],[Date de fin]]),"",UPPER(TEXT(Tableau3[[#This Row],[Date de fin]],"AAAA")))</f>
        <v>1900</v>
      </c>
      <c r="Q912" s="371">
        <v>0</v>
      </c>
      <c r="S912" s="49">
        <f>[2]!tblÉvénements[[#This Row],[Secteur]]</f>
        <v>0</v>
      </c>
      <c r="T912" s="49">
        <f>[2]!tblÉvénements[[#This Row],[Commentaires]]</f>
        <v>0</v>
      </c>
    </row>
    <row r="913" spans="2:20" ht="14.5" x14ac:dyDescent="0.3">
      <c r="B913" s="42">
        <f>'2. Termes '!H1055</f>
        <v>0</v>
      </c>
      <c r="C913" s="382">
        <v>0</v>
      </c>
      <c r="D913" s="368">
        <v>0</v>
      </c>
      <c r="E913" s="368">
        <v>0</v>
      </c>
      <c r="F913" s="368">
        <v>0</v>
      </c>
      <c r="G913" s="368">
        <v>0</v>
      </c>
      <c r="H913" s="381" t="str">
        <f>IF('2. Termes '!H1055="","",VLOOKUP('2. Termes '!H1055,'2. Termes '!$H$8:$H$1141,3))</f>
        <v/>
      </c>
      <c r="I913" s="368">
        <v>0</v>
      </c>
      <c r="J913" s="368">
        <v>0</v>
      </c>
      <c r="K913" s="370" t="s">
        <v>150</v>
      </c>
      <c r="L913" s="370" t="str">
        <f>IF(ISBLANK(Tableau3[[#This Row],[Date début ]]),"",UPPER(TEXT(Tableau3[[#This Row],[Date début ]],"mmm")))</f>
        <v/>
      </c>
      <c r="M913" s="370" t="str">
        <f>IF(ISBLANK(Tableau3[[#This Row],[Date début ]]),"",UPPER(TEXT(Tableau3[[#This Row],[Date début ]],"AAAA")))</f>
        <v/>
      </c>
      <c r="N913" s="370">
        <v>0</v>
      </c>
      <c r="O913" s="369" t="str">
        <f>IF(ISBLANK(Tableau3[[#This Row],[Date de fin]]),"",UPPER(TEXT(Tableau3[[#This Row],[Date de fin]],"mmm")))</f>
        <v>JANV</v>
      </c>
      <c r="P913" s="370" t="str">
        <f>IF(ISBLANK(Tableau3[[#This Row],[Date de fin]]),"",UPPER(TEXT(Tableau3[[#This Row],[Date de fin]],"AAAA")))</f>
        <v>1900</v>
      </c>
      <c r="Q913" s="371">
        <v>0</v>
      </c>
      <c r="S913" s="49">
        <f>[2]!tblÉvénements[[#This Row],[Secteur]]</f>
        <v>0</v>
      </c>
      <c r="T913" s="49">
        <f>[2]!tblÉvénements[[#This Row],[Commentaires]]</f>
        <v>0</v>
      </c>
    </row>
    <row r="914" spans="2:20" ht="14.5" x14ac:dyDescent="0.3">
      <c r="B914" s="42">
        <f>'2. Termes '!H1056</f>
        <v>0</v>
      </c>
      <c r="C914" s="382">
        <v>0</v>
      </c>
      <c r="D914" s="368">
        <v>0</v>
      </c>
      <c r="E914" s="368">
        <v>0</v>
      </c>
      <c r="F914" s="368">
        <v>0</v>
      </c>
      <c r="G914" s="368">
        <v>0</v>
      </c>
      <c r="H914" s="381" t="str">
        <f>IF('2. Termes '!H1056="","",VLOOKUP('2. Termes '!H1056,'2. Termes '!$H$8:$H$1141,3))</f>
        <v/>
      </c>
      <c r="I914" s="368">
        <v>0</v>
      </c>
      <c r="J914" s="368">
        <v>0</v>
      </c>
      <c r="K914" s="370" t="s">
        <v>150</v>
      </c>
      <c r="L914" s="370" t="str">
        <f>IF(ISBLANK(Tableau3[[#This Row],[Date début ]]),"",UPPER(TEXT(Tableau3[[#This Row],[Date début ]],"mmm")))</f>
        <v/>
      </c>
      <c r="M914" s="370" t="str">
        <f>IF(ISBLANK(Tableau3[[#This Row],[Date début ]]),"",UPPER(TEXT(Tableau3[[#This Row],[Date début ]],"AAAA")))</f>
        <v/>
      </c>
      <c r="N914" s="370">
        <v>0</v>
      </c>
      <c r="O914" s="369" t="str">
        <f>IF(ISBLANK(Tableau3[[#This Row],[Date de fin]]),"",UPPER(TEXT(Tableau3[[#This Row],[Date de fin]],"mmm")))</f>
        <v>JANV</v>
      </c>
      <c r="P914" s="370" t="str">
        <f>IF(ISBLANK(Tableau3[[#This Row],[Date de fin]]),"",UPPER(TEXT(Tableau3[[#This Row],[Date de fin]],"AAAA")))</f>
        <v>1900</v>
      </c>
      <c r="Q914" s="371">
        <v>0</v>
      </c>
      <c r="S914" s="49">
        <f>[2]!tblÉvénements[[#This Row],[Secteur]]</f>
        <v>0</v>
      </c>
      <c r="T914" s="49">
        <f>[2]!tblÉvénements[[#This Row],[Commentaires]]</f>
        <v>0</v>
      </c>
    </row>
    <row r="915" spans="2:20" ht="14.5" x14ac:dyDescent="0.3">
      <c r="B915" s="42">
        <f>'2. Termes '!H1057</f>
        <v>0</v>
      </c>
      <c r="C915" s="382">
        <v>0</v>
      </c>
      <c r="D915" s="368">
        <v>0</v>
      </c>
      <c r="E915" s="368">
        <v>0</v>
      </c>
      <c r="F915" s="368">
        <v>0</v>
      </c>
      <c r="G915" s="368">
        <v>0</v>
      </c>
      <c r="H915" s="381" t="str">
        <f>IF('2. Termes '!H1057="","",VLOOKUP('2. Termes '!H1057,'2. Termes '!$H$8:$H$1141,3))</f>
        <v/>
      </c>
      <c r="I915" s="368">
        <v>0</v>
      </c>
      <c r="J915" s="368">
        <v>0</v>
      </c>
      <c r="K915" s="370" t="s">
        <v>150</v>
      </c>
      <c r="L915" s="370" t="str">
        <f>IF(ISBLANK(Tableau3[[#This Row],[Date début ]]),"",UPPER(TEXT(Tableau3[[#This Row],[Date début ]],"mmm")))</f>
        <v/>
      </c>
      <c r="M915" s="370" t="str">
        <f>IF(ISBLANK(Tableau3[[#This Row],[Date début ]]),"",UPPER(TEXT(Tableau3[[#This Row],[Date début ]],"AAAA")))</f>
        <v/>
      </c>
      <c r="N915" s="370">
        <v>0</v>
      </c>
      <c r="O915" s="369" t="str">
        <f>IF(ISBLANK(Tableau3[[#This Row],[Date de fin]]),"",UPPER(TEXT(Tableau3[[#This Row],[Date de fin]],"mmm")))</f>
        <v>JANV</v>
      </c>
      <c r="P915" s="370" t="str">
        <f>IF(ISBLANK(Tableau3[[#This Row],[Date de fin]]),"",UPPER(TEXT(Tableau3[[#This Row],[Date de fin]],"AAAA")))</f>
        <v>1900</v>
      </c>
      <c r="Q915" s="371">
        <v>0</v>
      </c>
      <c r="S915" s="49">
        <f>[2]!tblÉvénements[[#This Row],[Secteur]]</f>
        <v>0</v>
      </c>
      <c r="T915" s="49">
        <f>[2]!tblÉvénements[[#This Row],[Commentaires]]</f>
        <v>0</v>
      </c>
    </row>
    <row r="916" spans="2:20" ht="14.5" x14ac:dyDescent="0.3">
      <c r="B916" s="42">
        <f>'2. Termes '!H1058</f>
        <v>0</v>
      </c>
      <c r="C916" s="382">
        <v>0</v>
      </c>
      <c r="D916" s="368">
        <v>0</v>
      </c>
      <c r="E916" s="368">
        <v>0</v>
      </c>
      <c r="F916" s="368">
        <v>0</v>
      </c>
      <c r="G916" s="368">
        <v>0</v>
      </c>
      <c r="H916" s="381" t="str">
        <f>IF('2. Termes '!H1058="","",VLOOKUP('2. Termes '!H1058,'2. Termes '!$H$8:$H$1141,3))</f>
        <v/>
      </c>
      <c r="I916" s="368">
        <v>0</v>
      </c>
      <c r="J916" s="368">
        <v>0</v>
      </c>
      <c r="K916" s="370" t="s">
        <v>150</v>
      </c>
      <c r="L916" s="370" t="str">
        <f>IF(ISBLANK(Tableau3[[#This Row],[Date début ]]),"",UPPER(TEXT(Tableau3[[#This Row],[Date début ]],"mmm")))</f>
        <v/>
      </c>
      <c r="M916" s="370" t="str">
        <f>IF(ISBLANK(Tableau3[[#This Row],[Date début ]]),"",UPPER(TEXT(Tableau3[[#This Row],[Date début ]],"AAAA")))</f>
        <v/>
      </c>
      <c r="N916" s="370">
        <v>0</v>
      </c>
      <c r="O916" s="369" t="str">
        <f>IF(ISBLANK(Tableau3[[#This Row],[Date de fin]]),"",UPPER(TEXT(Tableau3[[#This Row],[Date de fin]],"mmm")))</f>
        <v>JANV</v>
      </c>
      <c r="P916" s="370" t="str">
        <f>IF(ISBLANK(Tableau3[[#This Row],[Date de fin]]),"",UPPER(TEXT(Tableau3[[#This Row],[Date de fin]],"AAAA")))</f>
        <v>1900</v>
      </c>
      <c r="Q916" s="371">
        <v>0</v>
      </c>
      <c r="S916" s="49">
        <f>[2]!tblÉvénements[[#This Row],[Secteur]]</f>
        <v>0</v>
      </c>
      <c r="T916" s="49">
        <f>[2]!tblÉvénements[[#This Row],[Commentaires]]</f>
        <v>0</v>
      </c>
    </row>
    <row r="917" spans="2:20" ht="14.5" x14ac:dyDescent="0.3">
      <c r="B917" s="42">
        <f>'2. Termes '!H1059</f>
        <v>0</v>
      </c>
      <c r="C917" s="382">
        <v>0</v>
      </c>
      <c r="D917" s="368">
        <v>0</v>
      </c>
      <c r="E917" s="368">
        <v>0</v>
      </c>
      <c r="F917" s="368">
        <v>0</v>
      </c>
      <c r="G917" s="368">
        <v>0</v>
      </c>
      <c r="H917" s="381" t="str">
        <f>IF('2. Termes '!H1059="","",VLOOKUP('2. Termes '!H1059,'2. Termes '!$H$8:$H$1141,3))</f>
        <v/>
      </c>
      <c r="I917" s="368">
        <v>0</v>
      </c>
      <c r="J917" s="368">
        <v>0</v>
      </c>
      <c r="K917" s="370" t="s">
        <v>150</v>
      </c>
      <c r="L917" s="370" t="str">
        <f>IF(ISBLANK(Tableau3[[#This Row],[Date début ]]),"",UPPER(TEXT(Tableau3[[#This Row],[Date début ]],"mmm")))</f>
        <v/>
      </c>
      <c r="M917" s="370" t="str">
        <f>IF(ISBLANK(Tableau3[[#This Row],[Date début ]]),"",UPPER(TEXT(Tableau3[[#This Row],[Date début ]],"AAAA")))</f>
        <v/>
      </c>
      <c r="N917" s="370">
        <v>0</v>
      </c>
      <c r="O917" s="369" t="str">
        <f>IF(ISBLANK(Tableau3[[#This Row],[Date de fin]]),"",UPPER(TEXT(Tableau3[[#This Row],[Date de fin]],"mmm")))</f>
        <v>JANV</v>
      </c>
      <c r="P917" s="370" t="str">
        <f>IF(ISBLANK(Tableau3[[#This Row],[Date de fin]]),"",UPPER(TEXT(Tableau3[[#This Row],[Date de fin]],"AAAA")))</f>
        <v>1900</v>
      </c>
      <c r="Q917" s="371">
        <v>0</v>
      </c>
      <c r="S917" s="49">
        <f>[2]!tblÉvénements[[#This Row],[Secteur]]</f>
        <v>0</v>
      </c>
      <c r="T917" s="49">
        <f>[2]!tblÉvénements[[#This Row],[Commentaires]]</f>
        <v>0</v>
      </c>
    </row>
    <row r="918" spans="2:20" ht="14.5" x14ac:dyDescent="0.3">
      <c r="B918" s="42">
        <f>'2. Termes '!H1060</f>
        <v>0</v>
      </c>
      <c r="C918" s="382">
        <v>0</v>
      </c>
      <c r="D918" s="368">
        <v>0</v>
      </c>
      <c r="E918" s="368">
        <v>0</v>
      </c>
      <c r="F918" s="368">
        <v>0</v>
      </c>
      <c r="G918" s="368">
        <v>0</v>
      </c>
      <c r="H918" s="381" t="str">
        <f>IF('2. Termes '!H1060="","",VLOOKUP('2. Termes '!H1060,'2. Termes '!$H$8:$H$1141,3))</f>
        <v/>
      </c>
      <c r="I918" s="368">
        <v>0</v>
      </c>
      <c r="J918" s="368">
        <v>0</v>
      </c>
      <c r="K918" s="370" t="s">
        <v>150</v>
      </c>
      <c r="L918" s="370" t="str">
        <f>IF(ISBLANK(Tableau3[[#This Row],[Date début ]]),"",UPPER(TEXT(Tableau3[[#This Row],[Date début ]],"mmm")))</f>
        <v/>
      </c>
      <c r="M918" s="370" t="str">
        <f>IF(ISBLANK(Tableau3[[#This Row],[Date début ]]),"",UPPER(TEXT(Tableau3[[#This Row],[Date début ]],"AAAA")))</f>
        <v/>
      </c>
      <c r="N918" s="370">
        <v>0</v>
      </c>
      <c r="O918" s="369" t="str">
        <f>IF(ISBLANK(Tableau3[[#This Row],[Date de fin]]),"",UPPER(TEXT(Tableau3[[#This Row],[Date de fin]],"mmm")))</f>
        <v>JANV</v>
      </c>
      <c r="P918" s="370" t="str">
        <f>IF(ISBLANK(Tableau3[[#This Row],[Date de fin]]),"",UPPER(TEXT(Tableau3[[#This Row],[Date de fin]],"AAAA")))</f>
        <v>1900</v>
      </c>
      <c r="Q918" s="371">
        <v>0</v>
      </c>
      <c r="S918" s="49">
        <f>[2]!tblÉvénements[[#This Row],[Secteur]]</f>
        <v>0</v>
      </c>
      <c r="T918" s="49">
        <f>[2]!tblÉvénements[[#This Row],[Commentaires]]</f>
        <v>0</v>
      </c>
    </row>
    <row r="919" spans="2:20" ht="14.5" x14ac:dyDescent="0.3">
      <c r="B919" s="42">
        <f>'2. Termes '!H1061</f>
        <v>0</v>
      </c>
      <c r="C919" s="382">
        <v>0</v>
      </c>
      <c r="D919" s="368">
        <v>0</v>
      </c>
      <c r="E919" s="368">
        <v>0</v>
      </c>
      <c r="F919" s="368">
        <v>0</v>
      </c>
      <c r="G919" s="368">
        <v>0</v>
      </c>
      <c r="H919" s="381" t="str">
        <f>IF('2. Termes '!H1061="","",VLOOKUP('2. Termes '!H1061,'2. Termes '!$H$8:$H$1141,3))</f>
        <v/>
      </c>
      <c r="I919" s="368">
        <v>0</v>
      </c>
      <c r="J919" s="368">
        <v>0</v>
      </c>
      <c r="K919" s="370" t="s">
        <v>150</v>
      </c>
      <c r="L919" s="370" t="str">
        <f>IF(ISBLANK(Tableau3[[#This Row],[Date début ]]),"",UPPER(TEXT(Tableau3[[#This Row],[Date début ]],"mmm")))</f>
        <v/>
      </c>
      <c r="M919" s="370" t="str">
        <f>IF(ISBLANK(Tableau3[[#This Row],[Date début ]]),"",UPPER(TEXT(Tableau3[[#This Row],[Date début ]],"AAAA")))</f>
        <v/>
      </c>
      <c r="N919" s="370">
        <v>0</v>
      </c>
      <c r="O919" s="369" t="str">
        <f>IF(ISBLANK(Tableau3[[#This Row],[Date de fin]]),"",UPPER(TEXT(Tableau3[[#This Row],[Date de fin]],"mmm")))</f>
        <v>JANV</v>
      </c>
      <c r="P919" s="370" t="str">
        <f>IF(ISBLANK(Tableau3[[#This Row],[Date de fin]]),"",UPPER(TEXT(Tableau3[[#This Row],[Date de fin]],"AAAA")))</f>
        <v>1900</v>
      </c>
      <c r="Q919" s="371">
        <v>0</v>
      </c>
      <c r="S919" s="49">
        <f>[2]!tblÉvénements[[#This Row],[Secteur]]</f>
        <v>0</v>
      </c>
      <c r="T919" s="49">
        <f>[2]!tblÉvénements[[#This Row],[Commentaires]]</f>
        <v>0</v>
      </c>
    </row>
    <row r="920" spans="2:20" ht="14.5" x14ac:dyDescent="0.3">
      <c r="B920" s="42">
        <f>'2. Termes '!H1062</f>
        <v>0</v>
      </c>
      <c r="C920" s="382">
        <v>0</v>
      </c>
      <c r="D920" s="368">
        <v>0</v>
      </c>
      <c r="E920" s="368">
        <v>0</v>
      </c>
      <c r="F920" s="368">
        <v>0</v>
      </c>
      <c r="G920" s="368">
        <v>0</v>
      </c>
      <c r="H920" s="381" t="str">
        <f>IF('2. Termes '!H1062="","",VLOOKUP('2. Termes '!H1062,'2. Termes '!$H$8:$H$1141,3))</f>
        <v/>
      </c>
      <c r="I920" s="368">
        <v>0</v>
      </c>
      <c r="J920" s="368">
        <v>0</v>
      </c>
      <c r="K920" s="370" t="s">
        <v>150</v>
      </c>
      <c r="L920" s="370" t="str">
        <f>IF(ISBLANK(Tableau3[[#This Row],[Date début ]]),"",UPPER(TEXT(Tableau3[[#This Row],[Date début ]],"mmm")))</f>
        <v/>
      </c>
      <c r="M920" s="370" t="str">
        <f>IF(ISBLANK(Tableau3[[#This Row],[Date début ]]),"",UPPER(TEXT(Tableau3[[#This Row],[Date début ]],"AAAA")))</f>
        <v/>
      </c>
      <c r="N920" s="370">
        <v>0</v>
      </c>
      <c r="O920" s="369" t="str">
        <f>IF(ISBLANK(Tableau3[[#This Row],[Date de fin]]),"",UPPER(TEXT(Tableau3[[#This Row],[Date de fin]],"mmm")))</f>
        <v>JANV</v>
      </c>
      <c r="P920" s="370" t="str">
        <f>IF(ISBLANK(Tableau3[[#This Row],[Date de fin]]),"",UPPER(TEXT(Tableau3[[#This Row],[Date de fin]],"AAAA")))</f>
        <v>1900</v>
      </c>
      <c r="Q920" s="371">
        <v>0</v>
      </c>
      <c r="S920" s="49">
        <f>[2]!tblÉvénements[[#This Row],[Secteur]]</f>
        <v>0</v>
      </c>
      <c r="T920" s="49">
        <f>[2]!tblÉvénements[[#This Row],[Commentaires]]</f>
        <v>0</v>
      </c>
    </row>
    <row r="921" spans="2:20" ht="14.5" x14ac:dyDescent="0.3">
      <c r="B921" s="42">
        <f>'2. Termes '!H1063</f>
        <v>0</v>
      </c>
      <c r="C921" s="382">
        <v>0</v>
      </c>
      <c r="D921" s="368">
        <v>0</v>
      </c>
      <c r="E921" s="368">
        <v>0</v>
      </c>
      <c r="F921" s="368">
        <v>0</v>
      </c>
      <c r="G921" s="368">
        <v>0</v>
      </c>
      <c r="H921" s="381" t="str">
        <f>IF('2. Termes '!H1063="","",VLOOKUP('2. Termes '!H1063,'2. Termes '!$H$8:$H$1141,3))</f>
        <v/>
      </c>
      <c r="I921" s="368">
        <v>0</v>
      </c>
      <c r="J921" s="368">
        <v>0</v>
      </c>
      <c r="K921" s="370" t="s">
        <v>150</v>
      </c>
      <c r="L921" s="370" t="str">
        <f>IF(ISBLANK(Tableau3[[#This Row],[Date début ]]),"",UPPER(TEXT(Tableau3[[#This Row],[Date début ]],"mmm")))</f>
        <v/>
      </c>
      <c r="M921" s="370" t="str">
        <f>IF(ISBLANK(Tableau3[[#This Row],[Date début ]]),"",UPPER(TEXT(Tableau3[[#This Row],[Date début ]],"AAAA")))</f>
        <v/>
      </c>
      <c r="N921" s="370">
        <v>0</v>
      </c>
      <c r="O921" s="369" t="str">
        <f>IF(ISBLANK(Tableau3[[#This Row],[Date de fin]]),"",UPPER(TEXT(Tableau3[[#This Row],[Date de fin]],"mmm")))</f>
        <v>JANV</v>
      </c>
      <c r="P921" s="370" t="str">
        <f>IF(ISBLANK(Tableau3[[#This Row],[Date de fin]]),"",UPPER(TEXT(Tableau3[[#This Row],[Date de fin]],"AAAA")))</f>
        <v>1900</v>
      </c>
      <c r="Q921" s="371">
        <v>0</v>
      </c>
      <c r="S921" s="49">
        <f>[2]!tblÉvénements[[#This Row],[Secteur]]</f>
        <v>0</v>
      </c>
      <c r="T921" s="49">
        <f>[2]!tblÉvénements[[#This Row],[Commentaires]]</f>
        <v>0</v>
      </c>
    </row>
    <row r="922" spans="2:20" ht="14.5" x14ac:dyDescent="0.3">
      <c r="B922" s="42">
        <f>'2. Termes '!H1064</f>
        <v>0</v>
      </c>
      <c r="C922" s="382">
        <v>0</v>
      </c>
      <c r="D922" s="368">
        <v>0</v>
      </c>
      <c r="E922" s="368">
        <v>0</v>
      </c>
      <c r="F922" s="368">
        <v>0</v>
      </c>
      <c r="G922" s="368">
        <v>0</v>
      </c>
      <c r="H922" s="381" t="str">
        <f>IF('2. Termes '!H1064="","",VLOOKUP('2. Termes '!H1064,'2. Termes '!$H$8:$H$1141,3))</f>
        <v/>
      </c>
      <c r="I922" s="368">
        <v>0</v>
      </c>
      <c r="J922" s="368">
        <v>0</v>
      </c>
      <c r="K922" s="370" t="s">
        <v>150</v>
      </c>
      <c r="L922" s="370" t="str">
        <f>IF(ISBLANK(Tableau3[[#This Row],[Date début ]]),"",UPPER(TEXT(Tableau3[[#This Row],[Date début ]],"mmm")))</f>
        <v/>
      </c>
      <c r="M922" s="370" t="str">
        <f>IF(ISBLANK(Tableau3[[#This Row],[Date début ]]),"",UPPER(TEXT(Tableau3[[#This Row],[Date début ]],"AAAA")))</f>
        <v/>
      </c>
      <c r="N922" s="370">
        <v>0</v>
      </c>
      <c r="O922" s="369" t="str">
        <f>IF(ISBLANK(Tableau3[[#This Row],[Date de fin]]),"",UPPER(TEXT(Tableau3[[#This Row],[Date de fin]],"mmm")))</f>
        <v>JANV</v>
      </c>
      <c r="P922" s="370" t="str">
        <f>IF(ISBLANK(Tableau3[[#This Row],[Date de fin]]),"",UPPER(TEXT(Tableau3[[#This Row],[Date de fin]],"AAAA")))</f>
        <v>1900</v>
      </c>
      <c r="Q922" s="371">
        <v>0</v>
      </c>
      <c r="S922" s="49">
        <f>[2]!tblÉvénements[[#This Row],[Secteur]]</f>
        <v>0</v>
      </c>
      <c r="T922" s="49">
        <f>[2]!tblÉvénements[[#This Row],[Commentaires]]</f>
        <v>0</v>
      </c>
    </row>
    <row r="923" spans="2:20" ht="14.5" x14ac:dyDescent="0.3">
      <c r="B923" s="42">
        <f>'2. Termes '!H1065</f>
        <v>0</v>
      </c>
      <c r="C923" s="382">
        <v>0</v>
      </c>
      <c r="D923" s="368">
        <v>0</v>
      </c>
      <c r="E923" s="368">
        <v>0</v>
      </c>
      <c r="F923" s="368">
        <v>0</v>
      </c>
      <c r="G923" s="368">
        <v>0</v>
      </c>
      <c r="H923" s="381" t="str">
        <f>IF('2. Termes '!H1065="","",VLOOKUP('2. Termes '!H1065,'2. Termes '!$H$8:$H$1141,3))</f>
        <v/>
      </c>
      <c r="I923" s="368">
        <v>0</v>
      </c>
      <c r="J923" s="368">
        <v>0</v>
      </c>
      <c r="K923" s="370" t="s">
        <v>150</v>
      </c>
      <c r="L923" s="370" t="str">
        <f>IF(ISBLANK(Tableau3[[#This Row],[Date début ]]),"",UPPER(TEXT(Tableau3[[#This Row],[Date début ]],"mmm")))</f>
        <v/>
      </c>
      <c r="M923" s="370" t="str">
        <f>IF(ISBLANK(Tableau3[[#This Row],[Date début ]]),"",UPPER(TEXT(Tableau3[[#This Row],[Date début ]],"AAAA")))</f>
        <v/>
      </c>
      <c r="N923" s="370">
        <v>0</v>
      </c>
      <c r="O923" s="369" t="str">
        <f>IF(ISBLANK(Tableau3[[#This Row],[Date de fin]]),"",UPPER(TEXT(Tableau3[[#This Row],[Date de fin]],"mmm")))</f>
        <v>JANV</v>
      </c>
      <c r="P923" s="370" t="str">
        <f>IF(ISBLANK(Tableau3[[#This Row],[Date de fin]]),"",UPPER(TEXT(Tableau3[[#This Row],[Date de fin]],"AAAA")))</f>
        <v>1900</v>
      </c>
      <c r="Q923" s="371">
        <v>0</v>
      </c>
      <c r="S923" s="49">
        <f>[2]!tblÉvénements[[#This Row],[Secteur]]</f>
        <v>0</v>
      </c>
      <c r="T923" s="49">
        <f>[2]!tblÉvénements[[#This Row],[Commentaires]]</f>
        <v>0</v>
      </c>
    </row>
    <row r="924" spans="2:20" ht="14.5" x14ac:dyDescent="0.3">
      <c r="B924" s="42">
        <f>'2. Termes '!H1066</f>
        <v>0</v>
      </c>
      <c r="C924" s="382">
        <v>0</v>
      </c>
      <c r="D924" s="368">
        <v>0</v>
      </c>
      <c r="E924" s="368">
        <v>0</v>
      </c>
      <c r="F924" s="368">
        <v>0</v>
      </c>
      <c r="G924" s="368">
        <v>0</v>
      </c>
      <c r="H924" s="381" t="str">
        <f>IF('2. Termes '!H1066="","",VLOOKUP('2. Termes '!H1066,'2. Termes '!$H$8:$H$1141,3))</f>
        <v/>
      </c>
      <c r="I924" s="368">
        <v>0</v>
      </c>
      <c r="J924" s="368">
        <v>0</v>
      </c>
      <c r="K924" s="370" t="s">
        <v>150</v>
      </c>
      <c r="L924" s="370" t="str">
        <f>IF(ISBLANK(Tableau3[[#This Row],[Date début ]]),"",UPPER(TEXT(Tableau3[[#This Row],[Date début ]],"mmm")))</f>
        <v/>
      </c>
      <c r="M924" s="370" t="str">
        <f>IF(ISBLANK(Tableau3[[#This Row],[Date début ]]),"",UPPER(TEXT(Tableau3[[#This Row],[Date début ]],"AAAA")))</f>
        <v/>
      </c>
      <c r="N924" s="370">
        <v>0</v>
      </c>
      <c r="O924" s="369" t="str">
        <f>IF(ISBLANK(Tableau3[[#This Row],[Date de fin]]),"",UPPER(TEXT(Tableau3[[#This Row],[Date de fin]],"mmm")))</f>
        <v>JANV</v>
      </c>
      <c r="P924" s="370" t="str">
        <f>IF(ISBLANK(Tableau3[[#This Row],[Date de fin]]),"",UPPER(TEXT(Tableau3[[#This Row],[Date de fin]],"AAAA")))</f>
        <v>1900</v>
      </c>
      <c r="Q924" s="371">
        <v>0</v>
      </c>
      <c r="S924" s="49">
        <f>[2]!tblÉvénements[[#This Row],[Secteur]]</f>
        <v>0</v>
      </c>
      <c r="T924" s="49">
        <f>[2]!tblÉvénements[[#This Row],[Commentaires]]</f>
        <v>0</v>
      </c>
    </row>
    <row r="925" spans="2:20" ht="14.5" x14ac:dyDescent="0.3">
      <c r="B925" s="42">
        <f>'2. Termes '!H1067</f>
        <v>0</v>
      </c>
      <c r="C925" s="382">
        <v>0</v>
      </c>
      <c r="D925" s="368">
        <v>0</v>
      </c>
      <c r="E925" s="368">
        <v>0</v>
      </c>
      <c r="F925" s="368">
        <v>0</v>
      </c>
      <c r="G925" s="368">
        <v>0</v>
      </c>
      <c r="H925" s="381" t="str">
        <f>IF('2. Termes '!H1067="","",VLOOKUP('2. Termes '!H1067,'2. Termes '!$H$8:$H$1141,3))</f>
        <v/>
      </c>
      <c r="I925" s="368">
        <v>0</v>
      </c>
      <c r="J925" s="368">
        <v>0</v>
      </c>
      <c r="K925" s="370" t="s">
        <v>150</v>
      </c>
      <c r="L925" s="370" t="str">
        <f>IF(ISBLANK(Tableau3[[#This Row],[Date début ]]),"",UPPER(TEXT(Tableau3[[#This Row],[Date début ]],"mmm")))</f>
        <v/>
      </c>
      <c r="M925" s="370" t="str">
        <f>IF(ISBLANK(Tableau3[[#This Row],[Date début ]]),"",UPPER(TEXT(Tableau3[[#This Row],[Date début ]],"AAAA")))</f>
        <v/>
      </c>
      <c r="N925" s="370">
        <v>0</v>
      </c>
      <c r="O925" s="369" t="str">
        <f>IF(ISBLANK(Tableau3[[#This Row],[Date de fin]]),"",UPPER(TEXT(Tableau3[[#This Row],[Date de fin]],"mmm")))</f>
        <v>JANV</v>
      </c>
      <c r="P925" s="370" t="str">
        <f>IF(ISBLANK(Tableau3[[#This Row],[Date de fin]]),"",UPPER(TEXT(Tableau3[[#This Row],[Date de fin]],"AAAA")))</f>
        <v>1900</v>
      </c>
      <c r="Q925" s="371">
        <v>0</v>
      </c>
      <c r="S925" s="49">
        <f>[2]!tblÉvénements[[#This Row],[Secteur]]</f>
        <v>0</v>
      </c>
      <c r="T925" s="49">
        <f>[2]!tblÉvénements[[#This Row],[Commentaires]]</f>
        <v>0</v>
      </c>
    </row>
    <row r="926" spans="2:20" ht="14.5" x14ac:dyDescent="0.3">
      <c r="B926" s="42">
        <f>'2. Termes '!H1068</f>
        <v>0</v>
      </c>
      <c r="C926" s="382">
        <v>0</v>
      </c>
      <c r="D926" s="368">
        <v>0</v>
      </c>
      <c r="E926" s="368">
        <v>0</v>
      </c>
      <c r="F926" s="368">
        <v>0</v>
      </c>
      <c r="G926" s="368">
        <v>0</v>
      </c>
      <c r="H926" s="381" t="str">
        <f>IF('2. Termes '!H1068="","",VLOOKUP('2. Termes '!H1068,'2. Termes '!$H$8:$H$1141,3))</f>
        <v/>
      </c>
      <c r="I926" s="368">
        <v>0</v>
      </c>
      <c r="J926" s="368">
        <v>0</v>
      </c>
      <c r="K926" s="370" t="s">
        <v>150</v>
      </c>
      <c r="L926" s="370" t="str">
        <f>IF(ISBLANK(Tableau3[[#This Row],[Date début ]]),"",UPPER(TEXT(Tableau3[[#This Row],[Date début ]],"mmm")))</f>
        <v/>
      </c>
      <c r="M926" s="370" t="str">
        <f>IF(ISBLANK(Tableau3[[#This Row],[Date début ]]),"",UPPER(TEXT(Tableau3[[#This Row],[Date début ]],"AAAA")))</f>
        <v/>
      </c>
      <c r="N926" s="370">
        <v>0</v>
      </c>
      <c r="O926" s="369" t="str">
        <f>IF(ISBLANK(Tableau3[[#This Row],[Date de fin]]),"",UPPER(TEXT(Tableau3[[#This Row],[Date de fin]],"mmm")))</f>
        <v>JANV</v>
      </c>
      <c r="P926" s="370" t="str">
        <f>IF(ISBLANK(Tableau3[[#This Row],[Date de fin]]),"",UPPER(TEXT(Tableau3[[#This Row],[Date de fin]],"AAAA")))</f>
        <v>1900</v>
      </c>
      <c r="Q926" s="371">
        <v>0</v>
      </c>
      <c r="S926" s="49">
        <f>[2]!tblÉvénements[[#This Row],[Secteur]]</f>
        <v>0</v>
      </c>
      <c r="T926" s="49">
        <f>[2]!tblÉvénements[[#This Row],[Commentaires]]</f>
        <v>0</v>
      </c>
    </row>
    <row r="927" spans="2:20" ht="14.5" x14ac:dyDescent="0.3">
      <c r="B927" s="42">
        <f>'2. Termes '!H1069</f>
        <v>0</v>
      </c>
      <c r="C927" s="382">
        <v>0</v>
      </c>
      <c r="D927" s="368">
        <v>0</v>
      </c>
      <c r="E927" s="368">
        <v>0</v>
      </c>
      <c r="F927" s="368">
        <v>0</v>
      </c>
      <c r="G927" s="368">
        <v>0</v>
      </c>
      <c r="H927" s="381" t="str">
        <f>IF('2. Termes '!H1069="","",VLOOKUP('2. Termes '!H1069,'2. Termes '!$H$8:$H$1141,3))</f>
        <v/>
      </c>
      <c r="I927" s="368">
        <v>0</v>
      </c>
      <c r="J927" s="368">
        <v>0</v>
      </c>
      <c r="K927" s="370" t="s">
        <v>150</v>
      </c>
      <c r="L927" s="370" t="str">
        <f>IF(ISBLANK(Tableau3[[#This Row],[Date début ]]),"",UPPER(TEXT(Tableau3[[#This Row],[Date début ]],"mmm")))</f>
        <v/>
      </c>
      <c r="M927" s="370" t="str">
        <f>IF(ISBLANK(Tableau3[[#This Row],[Date début ]]),"",UPPER(TEXT(Tableau3[[#This Row],[Date début ]],"AAAA")))</f>
        <v/>
      </c>
      <c r="N927" s="370">
        <v>0</v>
      </c>
      <c r="O927" s="369" t="str">
        <f>IF(ISBLANK(Tableau3[[#This Row],[Date de fin]]),"",UPPER(TEXT(Tableau3[[#This Row],[Date de fin]],"mmm")))</f>
        <v>JANV</v>
      </c>
      <c r="P927" s="370" t="str">
        <f>IF(ISBLANK(Tableau3[[#This Row],[Date de fin]]),"",UPPER(TEXT(Tableau3[[#This Row],[Date de fin]],"AAAA")))</f>
        <v>1900</v>
      </c>
      <c r="Q927" s="371">
        <v>0</v>
      </c>
      <c r="S927" s="49">
        <f>[2]!tblÉvénements[[#This Row],[Secteur]]</f>
        <v>0</v>
      </c>
      <c r="T927" s="49">
        <f>[2]!tblÉvénements[[#This Row],[Commentaires]]</f>
        <v>0</v>
      </c>
    </row>
    <row r="928" spans="2:20" ht="14.5" x14ac:dyDescent="0.3">
      <c r="B928" s="42">
        <f>'2. Termes '!H1070</f>
        <v>0</v>
      </c>
      <c r="C928" s="382">
        <v>0</v>
      </c>
      <c r="D928" s="368">
        <v>0</v>
      </c>
      <c r="E928" s="368">
        <v>0</v>
      </c>
      <c r="F928" s="368">
        <v>0</v>
      </c>
      <c r="G928" s="368">
        <v>0</v>
      </c>
      <c r="H928" s="381" t="str">
        <f>IF('2. Termes '!H1070="","",VLOOKUP('2. Termes '!H1070,'2. Termes '!$H$8:$H$1141,3))</f>
        <v/>
      </c>
      <c r="I928" s="368">
        <v>0</v>
      </c>
      <c r="J928" s="368">
        <v>0</v>
      </c>
      <c r="K928" s="370" t="s">
        <v>150</v>
      </c>
      <c r="L928" s="370" t="str">
        <f>IF(ISBLANK(Tableau3[[#This Row],[Date début ]]),"",UPPER(TEXT(Tableau3[[#This Row],[Date début ]],"mmm")))</f>
        <v/>
      </c>
      <c r="M928" s="370" t="str">
        <f>IF(ISBLANK(Tableau3[[#This Row],[Date début ]]),"",UPPER(TEXT(Tableau3[[#This Row],[Date début ]],"AAAA")))</f>
        <v/>
      </c>
      <c r="N928" s="370">
        <v>0</v>
      </c>
      <c r="O928" s="369" t="str">
        <f>IF(ISBLANK(Tableau3[[#This Row],[Date de fin]]),"",UPPER(TEXT(Tableau3[[#This Row],[Date de fin]],"mmm")))</f>
        <v>JANV</v>
      </c>
      <c r="P928" s="370" t="str">
        <f>IF(ISBLANK(Tableau3[[#This Row],[Date de fin]]),"",UPPER(TEXT(Tableau3[[#This Row],[Date de fin]],"AAAA")))</f>
        <v>1900</v>
      </c>
      <c r="Q928" s="371">
        <v>0</v>
      </c>
      <c r="S928" s="49">
        <f>[2]!tblÉvénements[[#This Row],[Secteur]]</f>
        <v>0</v>
      </c>
      <c r="T928" s="49">
        <f>[2]!tblÉvénements[[#This Row],[Commentaires]]</f>
        <v>0</v>
      </c>
    </row>
    <row r="929" spans="2:20" ht="14.5" x14ac:dyDescent="0.3">
      <c r="B929" s="42">
        <f>'2. Termes '!H1071</f>
        <v>0</v>
      </c>
      <c r="C929" s="382">
        <v>0</v>
      </c>
      <c r="D929" s="368">
        <v>0</v>
      </c>
      <c r="E929" s="368">
        <v>0</v>
      </c>
      <c r="F929" s="368">
        <v>0</v>
      </c>
      <c r="G929" s="368">
        <v>0</v>
      </c>
      <c r="H929" s="381" t="str">
        <f>IF('2. Termes '!H1071="","",VLOOKUP('2. Termes '!H1071,'2. Termes '!$H$8:$H$1141,3))</f>
        <v/>
      </c>
      <c r="I929" s="368">
        <v>0</v>
      </c>
      <c r="J929" s="368">
        <v>0</v>
      </c>
      <c r="K929" s="370" t="s">
        <v>150</v>
      </c>
      <c r="L929" s="370" t="str">
        <f>IF(ISBLANK(Tableau3[[#This Row],[Date début ]]),"",UPPER(TEXT(Tableau3[[#This Row],[Date début ]],"mmm")))</f>
        <v/>
      </c>
      <c r="M929" s="370" t="str">
        <f>IF(ISBLANK(Tableau3[[#This Row],[Date début ]]),"",UPPER(TEXT(Tableau3[[#This Row],[Date début ]],"AAAA")))</f>
        <v/>
      </c>
      <c r="N929" s="370">
        <v>0</v>
      </c>
      <c r="O929" s="369" t="str">
        <f>IF(ISBLANK(Tableau3[[#This Row],[Date de fin]]),"",UPPER(TEXT(Tableau3[[#This Row],[Date de fin]],"mmm")))</f>
        <v>JANV</v>
      </c>
      <c r="P929" s="370" t="str">
        <f>IF(ISBLANK(Tableau3[[#This Row],[Date de fin]]),"",UPPER(TEXT(Tableau3[[#This Row],[Date de fin]],"AAAA")))</f>
        <v>1900</v>
      </c>
      <c r="Q929" s="371">
        <v>0</v>
      </c>
      <c r="S929" s="49">
        <f>[2]!tblÉvénements[[#This Row],[Secteur]]</f>
        <v>0</v>
      </c>
      <c r="T929" s="49">
        <f>[2]!tblÉvénements[[#This Row],[Commentaires]]</f>
        <v>0</v>
      </c>
    </row>
    <row r="930" spans="2:20" ht="14.5" x14ac:dyDescent="0.3">
      <c r="B930" s="42">
        <f>'2. Termes '!H1072</f>
        <v>0</v>
      </c>
      <c r="C930" s="382">
        <v>0</v>
      </c>
      <c r="D930" s="368">
        <v>0</v>
      </c>
      <c r="E930" s="368">
        <v>0</v>
      </c>
      <c r="F930" s="368">
        <v>0</v>
      </c>
      <c r="G930" s="368">
        <v>0</v>
      </c>
      <c r="H930" s="381" t="str">
        <f>IF('2. Termes '!H1072="","",VLOOKUP('2. Termes '!H1072,'2. Termes '!$H$8:$H$1141,3))</f>
        <v/>
      </c>
      <c r="I930" s="368">
        <v>0</v>
      </c>
      <c r="J930" s="368">
        <v>0</v>
      </c>
      <c r="K930" s="370" t="s">
        <v>150</v>
      </c>
      <c r="L930" s="370" t="str">
        <f>IF(ISBLANK(Tableau3[[#This Row],[Date début ]]),"",UPPER(TEXT(Tableau3[[#This Row],[Date début ]],"mmm")))</f>
        <v/>
      </c>
      <c r="M930" s="370" t="str">
        <f>IF(ISBLANK(Tableau3[[#This Row],[Date début ]]),"",UPPER(TEXT(Tableau3[[#This Row],[Date début ]],"AAAA")))</f>
        <v/>
      </c>
      <c r="N930" s="370">
        <v>0</v>
      </c>
      <c r="O930" s="369" t="str">
        <f>IF(ISBLANK(Tableau3[[#This Row],[Date de fin]]),"",UPPER(TEXT(Tableau3[[#This Row],[Date de fin]],"mmm")))</f>
        <v>JANV</v>
      </c>
      <c r="P930" s="370" t="str">
        <f>IF(ISBLANK(Tableau3[[#This Row],[Date de fin]]),"",UPPER(TEXT(Tableau3[[#This Row],[Date de fin]],"AAAA")))</f>
        <v>1900</v>
      </c>
      <c r="Q930" s="371">
        <v>0</v>
      </c>
      <c r="S930" s="49">
        <f>[2]!tblÉvénements[[#This Row],[Secteur]]</f>
        <v>0</v>
      </c>
      <c r="T930" s="49">
        <f>[2]!tblÉvénements[[#This Row],[Commentaires]]</f>
        <v>0</v>
      </c>
    </row>
    <row r="931" spans="2:20" ht="14.5" x14ac:dyDescent="0.3">
      <c r="B931" s="42">
        <f>'2. Termes '!H1073</f>
        <v>0</v>
      </c>
      <c r="C931" s="382">
        <v>0</v>
      </c>
      <c r="D931" s="368">
        <v>0</v>
      </c>
      <c r="E931" s="368">
        <v>0</v>
      </c>
      <c r="F931" s="368">
        <v>0</v>
      </c>
      <c r="G931" s="368">
        <v>0</v>
      </c>
      <c r="H931" s="381" t="str">
        <f>IF('2. Termes '!H1073="","",VLOOKUP('2. Termes '!H1073,'2. Termes '!$H$8:$H$1141,3))</f>
        <v/>
      </c>
      <c r="I931" s="368">
        <v>0</v>
      </c>
      <c r="J931" s="368">
        <v>0</v>
      </c>
      <c r="K931" s="370" t="s">
        <v>150</v>
      </c>
      <c r="L931" s="370" t="str">
        <f>IF(ISBLANK(Tableau3[[#This Row],[Date début ]]),"",UPPER(TEXT(Tableau3[[#This Row],[Date début ]],"mmm")))</f>
        <v/>
      </c>
      <c r="M931" s="370" t="str">
        <f>IF(ISBLANK(Tableau3[[#This Row],[Date début ]]),"",UPPER(TEXT(Tableau3[[#This Row],[Date début ]],"AAAA")))</f>
        <v/>
      </c>
      <c r="N931" s="370">
        <v>0</v>
      </c>
      <c r="O931" s="369" t="str">
        <f>IF(ISBLANK(Tableau3[[#This Row],[Date de fin]]),"",UPPER(TEXT(Tableau3[[#This Row],[Date de fin]],"mmm")))</f>
        <v>JANV</v>
      </c>
      <c r="P931" s="370" t="str">
        <f>IF(ISBLANK(Tableau3[[#This Row],[Date de fin]]),"",UPPER(TEXT(Tableau3[[#This Row],[Date de fin]],"AAAA")))</f>
        <v>1900</v>
      </c>
      <c r="Q931" s="371">
        <v>0</v>
      </c>
      <c r="S931" s="49">
        <f>[2]!tblÉvénements[[#This Row],[Secteur]]</f>
        <v>0</v>
      </c>
      <c r="T931" s="49">
        <f>[2]!tblÉvénements[[#This Row],[Commentaires]]</f>
        <v>0</v>
      </c>
    </row>
    <row r="932" spans="2:20" ht="14.5" x14ac:dyDescent="0.3">
      <c r="B932" s="42">
        <f>'2. Termes '!H1074</f>
        <v>0</v>
      </c>
      <c r="C932" s="382">
        <v>0</v>
      </c>
      <c r="D932" s="368">
        <v>0</v>
      </c>
      <c r="E932" s="368">
        <v>0</v>
      </c>
      <c r="F932" s="368">
        <v>0</v>
      </c>
      <c r="G932" s="368">
        <v>0</v>
      </c>
      <c r="H932" s="381" t="str">
        <f>IF('2. Termes '!H1074="","",VLOOKUP('2. Termes '!H1074,'2. Termes '!$H$8:$H$1141,3))</f>
        <v/>
      </c>
      <c r="I932" s="368">
        <v>0</v>
      </c>
      <c r="J932" s="368">
        <v>0</v>
      </c>
      <c r="K932" s="370" t="s">
        <v>150</v>
      </c>
      <c r="L932" s="370" t="str">
        <f>IF(ISBLANK(Tableau3[[#This Row],[Date début ]]),"",UPPER(TEXT(Tableau3[[#This Row],[Date début ]],"mmm")))</f>
        <v/>
      </c>
      <c r="M932" s="370" t="str">
        <f>IF(ISBLANK(Tableau3[[#This Row],[Date début ]]),"",UPPER(TEXT(Tableau3[[#This Row],[Date début ]],"AAAA")))</f>
        <v/>
      </c>
      <c r="N932" s="370">
        <v>0</v>
      </c>
      <c r="O932" s="369" t="str">
        <f>IF(ISBLANK(Tableau3[[#This Row],[Date de fin]]),"",UPPER(TEXT(Tableau3[[#This Row],[Date de fin]],"mmm")))</f>
        <v>JANV</v>
      </c>
      <c r="P932" s="370" t="str">
        <f>IF(ISBLANK(Tableau3[[#This Row],[Date de fin]]),"",UPPER(TEXT(Tableau3[[#This Row],[Date de fin]],"AAAA")))</f>
        <v>1900</v>
      </c>
      <c r="Q932" s="371">
        <v>0</v>
      </c>
      <c r="S932" s="49">
        <f>[2]!tblÉvénements[[#This Row],[Secteur]]</f>
        <v>0</v>
      </c>
      <c r="T932" s="49">
        <f>[2]!tblÉvénements[[#This Row],[Commentaires]]</f>
        <v>0</v>
      </c>
    </row>
    <row r="933" spans="2:20" ht="14.5" x14ac:dyDescent="0.3">
      <c r="B933" s="42">
        <f>'2. Termes '!H1075</f>
        <v>0</v>
      </c>
      <c r="C933" s="382">
        <v>0</v>
      </c>
      <c r="D933" s="368">
        <v>0</v>
      </c>
      <c r="E933" s="368">
        <v>0</v>
      </c>
      <c r="F933" s="368">
        <v>0</v>
      </c>
      <c r="G933" s="368">
        <v>0</v>
      </c>
      <c r="H933" s="381" t="str">
        <f>IF('2. Termes '!H1075="","",VLOOKUP('2. Termes '!H1075,'2. Termes '!$H$8:$H$1141,3))</f>
        <v/>
      </c>
      <c r="I933" s="368">
        <v>0</v>
      </c>
      <c r="J933" s="368">
        <v>0</v>
      </c>
      <c r="K933" s="370" t="s">
        <v>150</v>
      </c>
      <c r="L933" s="370" t="str">
        <f>IF(ISBLANK(Tableau3[[#This Row],[Date début ]]),"",UPPER(TEXT(Tableau3[[#This Row],[Date début ]],"mmm")))</f>
        <v/>
      </c>
      <c r="M933" s="370" t="str">
        <f>IF(ISBLANK(Tableau3[[#This Row],[Date début ]]),"",UPPER(TEXT(Tableau3[[#This Row],[Date début ]],"AAAA")))</f>
        <v/>
      </c>
      <c r="N933" s="370">
        <v>0</v>
      </c>
      <c r="O933" s="369" t="str">
        <f>IF(ISBLANK(Tableau3[[#This Row],[Date de fin]]),"",UPPER(TEXT(Tableau3[[#This Row],[Date de fin]],"mmm")))</f>
        <v>JANV</v>
      </c>
      <c r="P933" s="370" t="str">
        <f>IF(ISBLANK(Tableau3[[#This Row],[Date de fin]]),"",UPPER(TEXT(Tableau3[[#This Row],[Date de fin]],"AAAA")))</f>
        <v>1900</v>
      </c>
      <c r="Q933" s="371">
        <v>0</v>
      </c>
      <c r="S933" s="49">
        <f>[2]!tblÉvénements[[#This Row],[Secteur]]</f>
        <v>0</v>
      </c>
      <c r="T933" s="49">
        <f>[2]!tblÉvénements[[#This Row],[Commentaires]]</f>
        <v>0</v>
      </c>
    </row>
    <row r="934" spans="2:20" ht="14.5" x14ac:dyDescent="0.3">
      <c r="B934" s="42">
        <f>'2. Termes '!H1076</f>
        <v>0</v>
      </c>
      <c r="C934" s="382">
        <v>0</v>
      </c>
      <c r="D934" s="368">
        <v>0</v>
      </c>
      <c r="E934" s="368">
        <v>0</v>
      </c>
      <c r="F934" s="368">
        <v>0</v>
      </c>
      <c r="G934" s="368">
        <v>0</v>
      </c>
      <c r="H934" s="381" t="str">
        <f>IF('2. Termes '!H1076="","",VLOOKUP('2. Termes '!H1076,'2. Termes '!$H$8:$H$1141,3))</f>
        <v/>
      </c>
      <c r="I934" s="368">
        <v>0</v>
      </c>
      <c r="J934" s="368">
        <v>0</v>
      </c>
      <c r="K934" s="370" t="s">
        <v>150</v>
      </c>
      <c r="L934" s="370" t="str">
        <f>IF(ISBLANK(Tableau3[[#This Row],[Date début ]]),"",UPPER(TEXT(Tableau3[[#This Row],[Date début ]],"mmm")))</f>
        <v/>
      </c>
      <c r="M934" s="370" t="str">
        <f>IF(ISBLANK(Tableau3[[#This Row],[Date début ]]),"",UPPER(TEXT(Tableau3[[#This Row],[Date début ]],"AAAA")))</f>
        <v/>
      </c>
      <c r="N934" s="370">
        <v>0</v>
      </c>
      <c r="O934" s="369" t="str">
        <f>IF(ISBLANK(Tableau3[[#This Row],[Date de fin]]),"",UPPER(TEXT(Tableau3[[#This Row],[Date de fin]],"mmm")))</f>
        <v>JANV</v>
      </c>
      <c r="P934" s="370" t="str">
        <f>IF(ISBLANK(Tableau3[[#This Row],[Date de fin]]),"",UPPER(TEXT(Tableau3[[#This Row],[Date de fin]],"AAAA")))</f>
        <v>1900</v>
      </c>
      <c r="Q934" s="371">
        <v>0</v>
      </c>
      <c r="S934" s="49">
        <f>[2]!tblÉvénements[[#This Row],[Secteur]]</f>
        <v>0</v>
      </c>
      <c r="T934" s="49">
        <f>[2]!tblÉvénements[[#This Row],[Commentaires]]</f>
        <v>0</v>
      </c>
    </row>
    <row r="935" spans="2:20" ht="14.5" x14ac:dyDescent="0.3">
      <c r="B935" s="42">
        <f>'2. Termes '!H1077</f>
        <v>0</v>
      </c>
      <c r="C935" s="382">
        <v>0</v>
      </c>
      <c r="D935" s="368">
        <v>0</v>
      </c>
      <c r="E935" s="368">
        <v>0</v>
      </c>
      <c r="F935" s="368">
        <v>0</v>
      </c>
      <c r="G935" s="368">
        <v>0</v>
      </c>
      <c r="H935" s="381" t="str">
        <f>IF('2. Termes '!H1077="","",VLOOKUP('2. Termes '!H1077,'2. Termes '!$H$8:$H$1141,3))</f>
        <v/>
      </c>
      <c r="I935" s="368">
        <v>0</v>
      </c>
      <c r="J935" s="368">
        <v>0</v>
      </c>
      <c r="K935" s="370" t="s">
        <v>150</v>
      </c>
      <c r="L935" s="370" t="str">
        <f>IF(ISBLANK(Tableau3[[#This Row],[Date début ]]),"",UPPER(TEXT(Tableau3[[#This Row],[Date début ]],"mmm")))</f>
        <v/>
      </c>
      <c r="M935" s="370" t="str">
        <f>IF(ISBLANK(Tableau3[[#This Row],[Date début ]]),"",UPPER(TEXT(Tableau3[[#This Row],[Date début ]],"AAAA")))</f>
        <v/>
      </c>
      <c r="N935" s="370">
        <v>0</v>
      </c>
      <c r="O935" s="369" t="str">
        <f>IF(ISBLANK(Tableau3[[#This Row],[Date de fin]]),"",UPPER(TEXT(Tableau3[[#This Row],[Date de fin]],"mmm")))</f>
        <v>JANV</v>
      </c>
      <c r="P935" s="370" t="str">
        <f>IF(ISBLANK(Tableau3[[#This Row],[Date de fin]]),"",UPPER(TEXT(Tableau3[[#This Row],[Date de fin]],"AAAA")))</f>
        <v>1900</v>
      </c>
      <c r="Q935" s="371">
        <v>0</v>
      </c>
      <c r="S935" s="49">
        <f>[2]!tblÉvénements[[#This Row],[Secteur]]</f>
        <v>0</v>
      </c>
      <c r="T935" s="49">
        <f>[2]!tblÉvénements[[#This Row],[Commentaires]]</f>
        <v>0</v>
      </c>
    </row>
    <row r="936" spans="2:20" ht="14.5" x14ac:dyDescent="0.3">
      <c r="B936" s="42">
        <f>'2. Termes '!H1078</f>
        <v>0</v>
      </c>
      <c r="C936" s="382">
        <v>0</v>
      </c>
      <c r="D936" s="368">
        <v>0</v>
      </c>
      <c r="E936" s="368">
        <v>0</v>
      </c>
      <c r="F936" s="368">
        <v>0</v>
      </c>
      <c r="G936" s="368">
        <v>0</v>
      </c>
      <c r="H936" s="381" t="str">
        <f>IF('2. Termes '!H1078="","",VLOOKUP('2. Termes '!H1078,'2. Termes '!$H$8:$H$1141,3))</f>
        <v/>
      </c>
      <c r="I936" s="368">
        <v>0</v>
      </c>
      <c r="J936" s="368">
        <v>0</v>
      </c>
      <c r="K936" s="370" t="s">
        <v>150</v>
      </c>
      <c r="L936" s="370" t="str">
        <f>IF(ISBLANK(Tableau3[[#This Row],[Date début ]]),"",UPPER(TEXT(Tableau3[[#This Row],[Date début ]],"mmm")))</f>
        <v/>
      </c>
      <c r="M936" s="370" t="str">
        <f>IF(ISBLANK(Tableau3[[#This Row],[Date début ]]),"",UPPER(TEXT(Tableau3[[#This Row],[Date début ]],"AAAA")))</f>
        <v/>
      </c>
      <c r="N936" s="370">
        <v>0</v>
      </c>
      <c r="O936" s="369" t="str">
        <f>IF(ISBLANK(Tableau3[[#This Row],[Date de fin]]),"",UPPER(TEXT(Tableau3[[#This Row],[Date de fin]],"mmm")))</f>
        <v>JANV</v>
      </c>
      <c r="P936" s="370" t="str">
        <f>IF(ISBLANK(Tableau3[[#This Row],[Date de fin]]),"",UPPER(TEXT(Tableau3[[#This Row],[Date de fin]],"AAAA")))</f>
        <v>1900</v>
      </c>
      <c r="Q936" s="371">
        <v>0</v>
      </c>
      <c r="S936" s="49">
        <f>[2]!tblÉvénements[[#This Row],[Secteur]]</f>
        <v>0</v>
      </c>
      <c r="T936" s="49">
        <f>[2]!tblÉvénements[[#This Row],[Commentaires]]</f>
        <v>0</v>
      </c>
    </row>
    <row r="937" spans="2:20" ht="14.5" x14ac:dyDescent="0.3">
      <c r="B937" s="42">
        <f>'2. Termes '!H1079</f>
        <v>0</v>
      </c>
      <c r="C937" s="382">
        <v>0</v>
      </c>
      <c r="D937" s="368">
        <v>0</v>
      </c>
      <c r="E937" s="368">
        <v>0</v>
      </c>
      <c r="F937" s="368">
        <v>0</v>
      </c>
      <c r="G937" s="368">
        <v>0</v>
      </c>
      <c r="H937" s="381" t="str">
        <f>IF('2. Termes '!H1079="","",VLOOKUP('2. Termes '!H1079,'2. Termes '!$H$8:$H$1141,3))</f>
        <v/>
      </c>
      <c r="I937" s="368">
        <v>0</v>
      </c>
      <c r="J937" s="368">
        <v>0</v>
      </c>
      <c r="K937" s="370" t="s">
        <v>150</v>
      </c>
      <c r="L937" s="370" t="str">
        <f>IF(ISBLANK(Tableau3[[#This Row],[Date début ]]),"",UPPER(TEXT(Tableau3[[#This Row],[Date début ]],"mmm")))</f>
        <v/>
      </c>
      <c r="M937" s="370" t="str">
        <f>IF(ISBLANK(Tableau3[[#This Row],[Date début ]]),"",UPPER(TEXT(Tableau3[[#This Row],[Date début ]],"AAAA")))</f>
        <v/>
      </c>
      <c r="N937" s="370">
        <v>0</v>
      </c>
      <c r="O937" s="369" t="str">
        <f>IF(ISBLANK(Tableau3[[#This Row],[Date de fin]]),"",UPPER(TEXT(Tableau3[[#This Row],[Date de fin]],"mmm")))</f>
        <v>JANV</v>
      </c>
      <c r="P937" s="370" t="str">
        <f>IF(ISBLANK(Tableau3[[#This Row],[Date de fin]]),"",UPPER(TEXT(Tableau3[[#This Row],[Date de fin]],"AAAA")))</f>
        <v>1900</v>
      </c>
      <c r="Q937" s="371">
        <v>0</v>
      </c>
      <c r="S937" s="49">
        <f>[2]!tblÉvénements[[#This Row],[Secteur]]</f>
        <v>0</v>
      </c>
      <c r="T937" s="49">
        <f>[2]!tblÉvénements[[#This Row],[Commentaires]]</f>
        <v>0</v>
      </c>
    </row>
    <row r="938" spans="2:20" ht="14.5" x14ac:dyDescent="0.3">
      <c r="B938" s="42">
        <f>'2. Termes '!H1080</f>
        <v>0</v>
      </c>
      <c r="C938" s="382">
        <v>0</v>
      </c>
      <c r="D938" s="368">
        <v>0</v>
      </c>
      <c r="E938" s="368">
        <v>0</v>
      </c>
      <c r="F938" s="368">
        <v>0</v>
      </c>
      <c r="G938" s="368">
        <v>0</v>
      </c>
      <c r="H938" s="381" t="str">
        <f>IF('2. Termes '!H1080="","",VLOOKUP('2. Termes '!H1080,'2. Termes '!$H$8:$H$1141,3))</f>
        <v/>
      </c>
      <c r="I938" s="368">
        <v>0</v>
      </c>
      <c r="J938" s="368">
        <v>0</v>
      </c>
      <c r="K938" s="370" t="s">
        <v>150</v>
      </c>
      <c r="L938" s="370" t="str">
        <f>IF(ISBLANK(Tableau3[[#This Row],[Date début ]]),"",UPPER(TEXT(Tableau3[[#This Row],[Date début ]],"mmm")))</f>
        <v/>
      </c>
      <c r="M938" s="370" t="str">
        <f>IF(ISBLANK(Tableau3[[#This Row],[Date début ]]),"",UPPER(TEXT(Tableau3[[#This Row],[Date début ]],"AAAA")))</f>
        <v/>
      </c>
      <c r="N938" s="370">
        <v>0</v>
      </c>
      <c r="O938" s="369" t="str">
        <f>IF(ISBLANK(Tableau3[[#This Row],[Date de fin]]),"",UPPER(TEXT(Tableau3[[#This Row],[Date de fin]],"mmm")))</f>
        <v>JANV</v>
      </c>
      <c r="P938" s="370" t="str">
        <f>IF(ISBLANK(Tableau3[[#This Row],[Date de fin]]),"",UPPER(TEXT(Tableau3[[#This Row],[Date de fin]],"AAAA")))</f>
        <v>1900</v>
      </c>
      <c r="Q938" s="371">
        <v>0</v>
      </c>
      <c r="S938" s="49">
        <f>[2]!tblÉvénements[[#This Row],[Secteur]]</f>
        <v>0</v>
      </c>
      <c r="T938" s="49">
        <f>[2]!tblÉvénements[[#This Row],[Commentaires]]</f>
        <v>0</v>
      </c>
    </row>
    <row r="939" spans="2:20" ht="14.5" x14ac:dyDescent="0.3">
      <c r="B939" s="42">
        <f>'2. Termes '!H1081</f>
        <v>0</v>
      </c>
      <c r="C939" s="382">
        <v>0</v>
      </c>
      <c r="D939" s="368">
        <v>0</v>
      </c>
      <c r="E939" s="368">
        <v>0</v>
      </c>
      <c r="F939" s="368">
        <v>0</v>
      </c>
      <c r="G939" s="368">
        <v>0</v>
      </c>
      <c r="H939" s="381" t="str">
        <f>IF('2. Termes '!H1081="","",VLOOKUP('2. Termes '!H1081,'2. Termes '!$H$8:$H$1141,3))</f>
        <v/>
      </c>
      <c r="I939" s="368">
        <v>0</v>
      </c>
      <c r="J939" s="368">
        <v>0</v>
      </c>
      <c r="K939" s="370" t="s">
        <v>150</v>
      </c>
      <c r="L939" s="370" t="str">
        <f>IF(ISBLANK(Tableau3[[#This Row],[Date début ]]),"",UPPER(TEXT(Tableau3[[#This Row],[Date début ]],"mmm")))</f>
        <v/>
      </c>
      <c r="M939" s="370" t="str">
        <f>IF(ISBLANK(Tableau3[[#This Row],[Date début ]]),"",UPPER(TEXT(Tableau3[[#This Row],[Date début ]],"AAAA")))</f>
        <v/>
      </c>
      <c r="N939" s="370">
        <v>0</v>
      </c>
      <c r="O939" s="369" t="str">
        <f>IF(ISBLANK(Tableau3[[#This Row],[Date de fin]]),"",UPPER(TEXT(Tableau3[[#This Row],[Date de fin]],"mmm")))</f>
        <v>JANV</v>
      </c>
      <c r="P939" s="370" t="str">
        <f>IF(ISBLANK(Tableau3[[#This Row],[Date de fin]]),"",UPPER(TEXT(Tableau3[[#This Row],[Date de fin]],"AAAA")))</f>
        <v>1900</v>
      </c>
      <c r="Q939" s="371">
        <v>0</v>
      </c>
      <c r="S939" s="49">
        <f>[2]!tblÉvénements[[#This Row],[Secteur]]</f>
        <v>0</v>
      </c>
      <c r="T939" s="49">
        <f>[2]!tblÉvénements[[#This Row],[Commentaires]]</f>
        <v>0</v>
      </c>
    </row>
    <row r="940" spans="2:20" ht="14.5" x14ac:dyDescent="0.3">
      <c r="B940" s="42">
        <f>'2. Termes '!H1082</f>
        <v>0</v>
      </c>
      <c r="C940" s="382">
        <v>0</v>
      </c>
      <c r="D940" s="368">
        <v>0</v>
      </c>
      <c r="E940" s="368">
        <v>0</v>
      </c>
      <c r="F940" s="368">
        <v>0</v>
      </c>
      <c r="G940" s="368">
        <v>0</v>
      </c>
      <c r="H940" s="381" t="str">
        <f>IF('2. Termes '!H1082="","",VLOOKUP('2. Termes '!H1082,'2. Termes '!$H$8:$H$1141,3))</f>
        <v/>
      </c>
      <c r="I940" s="368">
        <v>0</v>
      </c>
      <c r="J940" s="368">
        <v>0</v>
      </c>
      <c r="K940" s="370" t="s">
        <v>150</v>
      </c>
      <c r="L940" s="370" t="str">
        <f>IF(ISBLANK(Tableau3[[#This Row],[Date début ]]),"",UPPER(TEXT(Tableau3[[#This Row],[Date début ]],"mmm")))</f>
        <v/>
      </c>
      <c r="M940" s="370" t="str">
        <f>IF(ISBLANK(Tableau3[[#This Row],[Date début ]]),"",UPPER(TEXT(Tableau3[[#This Row],[Date début ]],"AAAA")))</f>
        <v/>
      </c>
      <c r="N940" s="370">
        <v>0</v>
      </c>
      <c r="O940" s="369" t="str">
        <f>IF(ISBLANK(Tableau3[[#This Row],[Date de fin]]),"",UPPER(TEXT(Tableau3[[#This Row],[Date de fin]],"mmm")))</f>
        <v>JANV</v>
      </c>
      <c r="P940" s="370" t="str">
        <f>IF(ISBLANK(Tableau3[[#This Row],[Date de fin]]),"",UPPER(TEXT(Tableau3[[#This Row],[Date de fin]],"AAAA")))</f>
        <v>1900</v>
      </c>
      <c r="Q940" s="371">
        <v>0</v>
      </c>
      <c r="S940" s="49">
        <f>[2]!tblÉvénements[[#This Row],[Secteur]]</f>
        <v>0</v>
      </c>
      <c r="T940" s="49">
        <f>[2]!tblÉvénements[[#This Row],[Commentaires]]</f>
        <v>0</v>
      </c>
    </row>
    <row r="941" spans="2:20" ht="14.5" x14ac:dyDescent="0.3">
      <c r="B941" s="42">
        <f>'2. Termes '!H1083</f>
        <v>0</v>
      </c>
      <c r="C941" s="382">
        <v>0</v>
      </c>
      <c r="D941" s="368">
        <v>0</v>
      </c>
      <c r="E941" s="368">
        <v>0</v>
      </c>
      <c r="F941" s="368">
        <v>0</v>
      </c>
      <c r="G941" s="368">
        <v>0</v>
      </c>
      <c r="H941" s="381" t="str">
        <f>IF('2. Termes '!H1083="","",VLOOKUP('2. Termes '!H1083,'2. Termes '!$H$8:$H$1141,3))</f>
        <v/>
      </c>
      <c r="I941" s="368">
        <v>0</v>
      </c>
      <c r="J941" s="368">
        <v>0</v>
      </c>
      <c r="K941" s="370" t="s">
        <v>150</v>
      </c>
      <c r="L941" s="370" t="str">
        <f>IF(ISBLANK(Tableau3[[#This Row],[Date début ]]),"",UPPER(TEXT(Tableau3[[#This Row],[Date début ]],"mmm")))</f>
        <v/>
      </c>
      <c r="M941" s="370" t="str">
        <f>IF(ISBLANK(Tableau3[[#This Row],[Date début ]]),"",UPPER(TEXT(Tableau3[[#This Row],[Date début ]],"AAAA")))</f>
        <v/>
      </c>
      <c r="N941" s="370">
        <v>0</v>
      </c>
      <c r="O941" s="369" t="str">
        <f>IF(ISBLANK(Tableau3[[#This Row],[Date de fin]]),"",UPPER(TEXT(Tableau3[[#This Row],[Date de fin]],"mmm")))</f>
        <v>JANV</v>
      </c>
      <c r="P941" s="370" t="str">
        <f>IF(ISBLANK(Tableau3[[#This Row],[Date de fin]]),"",UPPER(TEXT(Tableau3[[#This Row],[Date de fin]],"AAAA")))</f>
        <v>1900</v>
      </c>
      <c r="Q941" s="371">
        <v>0</v>
      </c>
      <c r="S941" s="49">
        <f>[2]!tblÉvénements[[#This Row],[Secteur]]</f>
        <v>0</v>
      </c>
      <c r="T941" s="49">
        <f>[2]!tblÉvénements[[#This Row],[Commentaires]]</f>
        <v>0</v>
      </c>
    </row>
    <row r="942" spans="2:20" ht="14.5" x14ac:dyDescent="0.3">
      <c r="B942" s="42">
        <f>'2. Termes '!H1084</f>
        <v>0</v>
      </c>
      <c r="C942" s="382">
        <v>0</v>
      </c>
      <c r="D942" s="368">
        <v>0</v>
      </c>
      <c r="E942" s="368">
        <v>0</v>
      </c>
      <c r="F942" s="368">
        <v>0</v>
      </c>
      <c r="G942" s="368">
        <v>0</v>
      </c>
      <c r="H942" s="381" t="str">
        <f>IF('2. Termes '!H1084="","",VLOOKUP('2. Termes '!H1084,'2. Termes '!$H$8:$H$1141,3))</f>
        <v/>
      </c>
      <c r="I942" s="368">
        <v>0</v>
      </c>
      <c r="J942" s="368">
        <v>0</v>
      </c>
      <c r="K942" s="370" t="s">
        <v>150</v>
      </c>
      <c r="L942" s="370" t="str">
        <f>IF(ISBLANK(Tableau3[[#This Row],[Date début ]]),"",UPPER(TEXT(Tableau3[[#This Row],[Date début ]],"mmm")))</f>
        <v/>
      </c>
      <c r="M942" s="370" t="str">
        <f>IF(ISBLANK(Tableau3[[#This Row],[Date début ]]),"",UPPER(TEXT(Tableau3[[#This Row],[Date début ]],"AAAA")))</f>
        <v/>
      </c>
      <c r="N942" s="370">
        <v>0</v>
      </c>
      <c r="O942" s="369" t="str">
        <f>IF(ISBLANK(Tableau3[[#This Row],[Date de fin]]),"",UPPER(TEXT(Tableau3[[#This Row],[Date de fin]],"mmm")))</f>
        <v>JANV</v>
      </c>
      <c r="P942" s="370" t="str">
        <f>IF(ISBLANK(Tableau3[[#This Row],[Date de fin]]),"",UPPER(TEXT(Tableau3[[#This Row],[Date de fin]],"AAAA")))</f>
        <v>1900</v>
      </c>
      <c r="Q942" s="371">
        <v>0</v>
      </c>
      <c r="S942" s="49">
        <f>[2]!tblÉvénements[[#This Row],[Secteur]]</f>
        <v>0</v>
      </c>
      <c r="T942" s="49">
        <f>[2]!tblÉvénements[[#This Row],[Commentaires]]</f>
        <v>0</v>
      </c>
    </row>
    <row r="943" spans="2:20" ht="14.5" x14ac:dyDescent="0.3">
      <c r="B943" s="42">
        <f>'2. Termes '!H1085</f>
        <v>0</v>
      </c>
      <c r="C943" s="382">
        <v>0</v>
      </c>
      <c r="D943" s="368">
        <v>0</v>
      </c>
      <c r="E943" s="368">
        <v>0</v>
      </c>
      <c r="F943" s="368">
        <v>0</v>
      </c>
      <c r="G943" s="368">
        <v>0</v>
      </c>
      <c r="H943" s="381" t="str">
        <f>IF('2. Termes '!H1085="","",VLOOKUP('2. Termes '!H1085,'2. Termes '!$H$8:$H$1141,3))</f>
        <v/>
      </c>
      <c r="I943" s="368">
        <v>0</v>
      </c>
      <c r="J943" s="368">
        <v>0</v>
      </c>
      <c r="K943" s="370" t="s">
        <v>150</v>
      </c>
      <c r="L943" s="370" t="str">
        <f>IF(ISBLANK(Tableau3[[#This Row],[Date début ]]),"",UPPER(TEXT(Tableau3[[#This Row],[Date début ]],"mmm")))</f>
        <v/>
      </c>
      <c r="M943" s="370" t="str">
        <f>IF(ISBLANK(Tableau3[[#This Row],[Date début ]]),"",UPPER(TEXT(Tableau3[[#This Row],[Date début ]],"AAAA")))</f>
        <v/>
      </c>
      <c r="N943" s="370">
        <v>0</v>
      </c>
      <c r="O943" s="369" t="str">
        <f>IF(ISBLANK(Tableau3[[#This Row],[Date de fin]]),"",UPPER(TEXT(Tableau3[[#This Row],[Date de fin]],"mmm")))</f>
        <v>JANV</v>
      </c>
      <c r="P943" s="370" t="str">
        <f>IF(ISBLANK(Tableau3[[#This Row],[Date de fin]]),"",UPPER(TEXT(Tableau3[[#This Row],[Date de fin]],"AAAA")))</f>
        <v>1900</v>
      </c>
      <c r="Q943" s="371">
        <v>0</v>
      </c>
      <c r="S943" s="49">
        <f>[2]!tblÉvénements[[#This Row],[Secteur]]</f>
        <v>0</v>
      </c>
      <c r="T943" s="49">
        <f>[2]!tblÉvénements[[#This Row],[Commentaires]]</f>
        <v>0</v>
      </c>
    </row>
    <row r="944" spans="2:20" ht="14.5" x14ac:dyDescent="0.3">
      <c r="B944" s="42">
        <f>'2. Termes '!H1086</f>
        <v>0</v>
      </c>
      <c r="C944" s="382">
        <v>0</v>
      </c>
      <c r="D944" s="368">
        <v>0</v>
      </c>
      <c r="E944" s="368">
        <v>0</v>
      </c>
      <c r="F944" s="368">
        <v>0</v>
      </c>
      <c r="G944" s="368">
        <v>0</v>
      </c>
      <c r="H944" s="381" t="str">
        <f>IF('2. Termes '!H1086="","",VLOOKUP('2. Termes '!H1086,'2. Termes '!$H$8:$H$1141,3))</f>
        <v/>
      </c>
      <c r="I944" s="368">
        <v>0</v>
      </c>
      <c r="J944" s="368">
        <v>0</v>
      </c>
      <c r="K944" s="370" t="s">
        <v>150</v>
      </c>
      <c r="L944" s="370" t="str">
        <f>IF(ISBLANK(Tableau3[[#This Row],[Date début ]]),"",UPPER(TEXT(Tableau3[[#This Row],[Date début ]],"mmm")))</f>
        <v/>
      </c>
      <c r="M944" s="370" t="str">
        <f>IF(ISBLANK(Tableau3[[#This Row],[Date début ]]),"",UPPER(TEXT(Tableau3[[#This Row],[Date début ]],"AAAA")))</f>
        <v/>
      </c>
      <c r="N944" s="370">
        <v>0</v>
      </c>
      <c r="O944" s="369" t="str">
        <f>IF(ISBLANK(Tableau3[[#This Row],[Date de fin]]),"",UPPER(TEXT(Tableau3[[#This Row],[Date de fin]],"mmm")))</f>
        <v>JANV</v>
      </c>
      <c r="P944" s="370" t="str">
        <f>IF(ISBLANK(Tableau3[[#This Row],[Date de fin]]),"",UPPER(TEXT(Tableau3[[#This Row],[Date de fin]],"AAAA")))</f>
        <v>1900</v>
      </c>
      <c r="Q944" s="371">
        <v>0</v>
      </c>
      <c r="S944" s="49">
        <f>[2]!tblÉvénements[[#This Row],[Secteur]]</f>
        <v>0</v>
      </c>
      <c r="T944" s="49">
        <f>[2]!tblÉvénements[[#This Row],[Commentaires]]</f>
        <v>0</v>
      </c>
    </row>
    <row r="945" spans="2:20" ht="14.5" x14ac:dyDescent="0.3">
      <c r="B945" s="42">
        <f>'2. Termes '!H1087</f>
        <v>0</v>
      </c>
      <c r="C945" s="382">
        <v>0</v>
      </c>
      <c r="D945" s="368">
        <v>0</v>
      </c>
      <c r="E945" s="368">
        <v>0</v>
      </c>
      <c r="F945" s="368">
        <v>0</v>
      </c>
      <c r="G945" s="368">
        <v>0</v>
      </c>
      <c r="H945" s="381" t="str">
        <f>IF('2. Termes '!H1087="","",VLOOKUP('2. Termes '!H1087,'2. Termes '!$H$8:$H$1141,3))</f>
        <v/>
      </c>
      <c r="I945" s="368">
        <v>0</v>
      </c>
      <c r="J945" s="368">
        <v>0</v>
      </c>
      <c r="K945" s="370" t="s">
        <v>150</v>
      </c>
      <c r="L945" s="370" t="str">
        <f>IF(ISBLANK(Tableau3[[#This Row],[Date début ]]),"",UPPER(TEXT(Tableau3[[#This Row],[Date début ]],"mmm")))</f>
        <v/>
      </c>
      <c r="M945" s="370" t="str">
        <f>IF(ISBLANK(Tableau3[[#This Row],[Date début ]]),"",UPPER(TEXT(Tableau3[[#This Row],[Date début ]],"AAAA")))</f>
        <v/>
      </c>
      <c r="N945" s="370">
        <v>0</v>
      </c>
      <c r="O945" s="369" t="str">
        <f>IF(ISBLANK(Tableau3[[#This Row],[Date de fin]]),"",UPPER(TEXT(Tableau3[[#This Row],[Date de fin]],"mmm")))</f>
        <v>JANV</v>
      </c>
      <c r="P945" s="370" t="str">
        <f>IF(ISBLANK(Tableau3[[#This Row],[Date de fin]]),"",UPPER(TEXT(Tableau3[[#This Row],[Date de fin]],"AAAA")))</f>
        <v>1900</v>
      </c>
      <c r="Q945" s="371">
        <v>0</v>
      </c>
      <c r="S945" s="49">
        <f>[2]!tblÉvénements[[#This Row],[Secteur]]</f>
        <v>0</v>
      </c>
      <c r="T945" s="49">
        <f>[2]!tblÉvénements[[#This Row],[Commentaires]]</f>
        <v>0</v>
      </c>
    </row>
    <row r="946" spans="2:20" ht="14.5" x14ac:dyDescent="0.3">
      <c r="B946" s="42">
        <f>'2. Termes '!H1088</f>
        <v>0</v>
      </c>
      <c r="C946" s="382">
        <v>0</v>
      </c>
      <c r="D946" s="368">
        <v>0</v>
      </c>
      <c r="E946" s="368">
        <v>0</v>
      </c>
      <c r="F946" s="368">
        <v>0</v>
      </c>
      <c r="G946" s="368">
        <v>0</v>
      </c>
      <c r="H946" s="381" t="str">
        <f>IF('2. Termes '!H1088="","",VLOOKUP('2. Termes '!H1088,'2. Termes '!$H$8:$H$1141,3))</f>
        <v/>
      </c>
      <c r="I946" s="368">
        <v>0</v>
      </c>
      <c r="J946" s="368">
        <v>0</v>
      </c>
      <c r="K946" s="370" t="s">
        <v>150</v>
      </c>
      <c r="L946" s="370" t="str">
        <f>IF(ISBLANK(Tableau3[[#This Row],[Date début ]]),"",UPPER(TEXT(Tableau3[[#This Row],[Date début ]],"mmm")))</f>
        <v/>
      </c>
      <c r="M946" s="370" t="str">
        <f>IF(ISBLANK(Tableau3[[#This Row],[Date début ]]),"",UPPER(TEXT(Tableau3[[#This Row],[Date début ]],"AAAA")))</f>
        <v/>
      </c>
      <c r="N946" s="370">
        <v>0</v>
      </c>
      <c r="O946" s="369" t="str">
        <f>IF(ISBLANK(Tableau3[[#This Row],[Date de fin]]),"",UPPER(TEXT(Tableau3[[#This Row],[Date de fin]],"mmm")))</f>
        <v>JANV</v>
      </c>
      <c r="P946" s="370" t="str">
        <f>IF(ISBLANK(Tableau3[[#This Row],[Date de fin]]),"",UPPER(TEXT(Tableau3[[#This Row],[Date de fin]],"AAAA")))</f>
        <v>1900</v>
      </c>
      <c r="Q946" s="371">
        <v>0</v>
      </c>
      <c r="S946" s="49">
        <f>[2]!tblÉvénements[[#This Row],[Secteur]]</f>
        <v>0</v>
      </c>
      <c r="T946" s="49">
        <f>[2]!tblÉvénements[[#This Row],[Commentaires]]</f>
        <v>0</v>
      </c>
    </row>
    <row r="947" spans="2:20" ht="14.5" x14ac:dyDescent="0.3">
      <c r="B947" s="42">
        <f>'2. Termes '!H1089</f>
        <v>0</v>
      </c>
      <c r="C947" s="382">
        <v>0</v>
      </c>
      <c r="D947" s="368">
        <v>0</v>
      </c>
      <c r="E947" s="368">
        <v>0</v>
      </c>
      <c r="F947" s="368">
        <v>0</v>
      </c>
      <c r="G947" s="368">
        <v>0</v>
      </c>
      <c r="H947" s="381" t="str">
        <f>IF('2. Termes '!H1089="","",VLOOKUP('2. Termes '!H1089,'2. Termes '!$H$8:$H$1141,3))</f>
        <v/>
      </c>
      <c r="I947" s="368">
        <v>0</v>
      </c>
      <c r="J947" s="368">
        <v>0</v>
      </c>
      <c r="K947" s="370" t="s">
        <v>150</v>
      </c>
      <c r="L947" s="370" t="str">
        <f>IF(ISBLANK(Tableau3[[#This Row],[Date début ]]),"",UPPER(TEXT(Tableau3[[#This Row],[Date début ]],"mmm")))</f>
        <v/>
      </c>
      <c r="M947" s="370" t="str">
        <f>IF(ISBLANK(Tableau3[[#This Row],[Date début ]]),"",UPPER(TEXT(Tableau3[[#This Row],[Date début ]],"AAAA")))</f>
        <v/>
      </c>
      <c r="N947" s="370">
        <v>0</v>
      </c>
      <c r="O947" s="369" t="str">
        <f>IF(ISBLANK(Tableau3[[#This Row],[Date de fin]]),"",UPPER(TEXT(Tableau3[[#This Row],[Date de fin]],"mmm")))</f>
        <v>JANV</v>
      </c>
      <c r="P947" s="370" t="str">
        <f>IF(ISBLANK(Tableau3[[#This Row],[Date de fin]]),"",UPPER(TEXT(Tableau3[[#This Row],[Date de fin]],"AAAA")))</f>
        <v>1900</v>
      </c>
      <c r="Q947" s="371">
        <v>0</v>
      </c>
      <c r="S947" s="49">
        <f>[2]!tblÉvénements[[#This Row],[Secteur]]</f>
        <v>0</v>
      </c>
      <c r="T947" s="49">
        <f>[2]!tblÉvénements[[#This Row],[Commentaires]]</f>
        <v>0</v>
      </c>
    </row>
    <row r="948" spans="2:20" ht="14.5" x14ac:dyDescent="0.3">
      <c r="B948" s="42">
        <f>'2. Termes '!H1090</f>
        <v>0</v>
      </c>
      <c r="C948" s="382">
        <v>0</v>
      </c>
      <c r="D948" s="368">
        <v>0</v>
      </c>
      <c r="E948" s="368">
        <v>0</v>
      </c>
      <c r="F948" s="368">
        <v>0</v>
      </c>
      <c r="G948" s="368">
        <v>0</v>
      </c>
      <c r="H948" s="381" t="str">
        <f>IF('2. Termes '!H1090="","",VLOOKUP('2. Termes '!H1090,'2. Termes '!$H$8:$H$1141,3))</f>
        <v/>
      </c>
      <c r="I948" s="368">
        <v>0</v>
      </c>
      <c r="J948" s="368">
        <v>0</v>
      </c>
      <c r="K948" s="370" t="s">
        <v>150</v>
      </c>
      <c r="L948" s="370" t="str">
        <f>IF(ISBLANK(Tableau3[[#This Row],[Date début ]]),"",UPPER(TEXT(Tableau3[[#This Row],[Date début ]],"mmm")))</f>
        <v/>
      </c>
      <c r="M948" s="370" t="str">
        <f>IF(ISBLANK(Tableau3[[#This Row],[Date début ]]),"",UPPER(TEXT(Tableau3[[#This Row],[Date début ]],"AAAA")))</f>
        <v/>
      </c>
      <c r="N948" s="370">
        <v>0</v>
      </c>
      <c r="O948" s="369" t="str">
        <f>IF(ISBLANK(Tableau3[[#This Row],[Date de fin]]),"",UPPER(TEXT(Tableau3[[#This Row],[Date de fin]],"mmm")))</f>
        <v>JANV</v>
      </c>
      <c r="P948" s="370" t="str">
        <f>IF(ISBLANK(Tableau3[[#This Row],[Date de fin]]),"",UPPER(TEXT(Tableau3[[#This Row],[Date de fin]],"AAAA")))</f>
        <v>1900</v>
      </c>
      <c r="Q948" s="371">
        <v>0</v>
      </c>
      <c r="S948" s="49">
        <f>[2]!tblÉvénements[[#This Row],[Secteur]]</f>
        <v>0</v>
      </c>
      <c r="T948" s="49">
        <f>[2]!tblÉvénements[[#This Row],[Commentaires]]</f>
        <v>0</v>
      </c>
    </row>
    <row r="949" spans="2:20" ht="14.5" x14ac:dyDescent="0.3">
      <c r="B949" s="42">
        <f>'2. Termes '!H1091</f>
        <v>0</v>
      </c>
      <c r="C949" s="382">
        <v>0</v>
      </c>
      <c r="D949" s="368">
        <v>0</v>
      </c>
      <c r="E949" s="368">
        <v>0</v>
      </c>
      <c r="F949" s="368">
        <v>0</v>
      </c>
      <c r="G949" s="368">
        <v>0</v>
      </c>
      <c r="H949" s="381" t="str">
        <f>IF('2. Termes '!H1091="","",VLOOKUP('2. Termes '!H1091,'2. Termes '!$H$8:$H$1141,3))</f>
        <v/>
      </c>
      <c r="I949" s="368">
        <v>0</v>
      </c>
      <c r="J949" s="368">
        <v>0</v>
      </c>
      <c r="K949" s="370" t="s">
        <v>150</v>
      </c>
      <c r="L949" s="370" t="str">
        <f>IF(ISBLANK(Tableau3[[#This Row],[Date début ]]),"",UPPER(TEXT(Tableau3[[#This Row],[Date début ]],"mmm")))</f>
        <v/>
      </c>
      <c r="M949" s="370" t="str">
        <f>IF(ISBLANK(Tableau3[[#This Row],[Date début ]]),"",UPPER(TEXT(Tableau3[[#This Row],[Date début ]],"AAAA")))</f>
        <v/>
      </c>
      <c r="N949" s="370">
        <v>0</v>
      </c>
      <c r="O949" s="369" t="str">
        <f>IF(ISBLANK(Tableau3[[#This Row],[Date de fin]]),"",UPPER(TEXT(Tableau3[[#This Row],[Date de fin]],"mmm")))</f>
        <v>JANV</v>
      </c>
      <c r="P949" s="370" t="str">
        <f>IF(ISBLANK(Tableau3[[#This Row],[Date de fin]]),"",UPPER(TEXT(Tableau3[[#This Row],[Date de fin]],"AAAA")))</f>
        <v>1900</v>
      </c>
      <c r="Q949" s="371">
        <v>0</v>
      </c>
      <c r="S949" s="49">
        <f>[2]!tblÉvénements[[#This Row],[Secteur]]</f>
        <v>0</v>
      </c>
      <c r="T949" s="49">
        <f>[2]!tblÉvénements[[#This Row],[Commentaires]]</f>
        <v>0</v>
      </c>
    </row>
    <row r="950" spans="2:20" ht="14.5" x14ac:dyDescent="0.3">
      <c r="B950" s="42">
        <f>'2. Termes '!H1092</f>
        <v>0</v>
      </c>
      <c r="C950" s="382">
        <v>0</v>
      </c>
      <c r="D950" s="368">
        <v>0</v>
      </c>
      <c r="E950" s="368">
        <v>0</v>
      </c>
      <c r="F950" s="368">
        <v>0</v>
      </c>
      <c r="G950" s="368">
        <v>0</v>
      </c>
      <c r="H950" s="381" t="str">
        <f>IF('2. Termes '!H1092="","",VLOOKUP('2. Termes '!H1092,'2. Termes '!$H$8:$H$1141,3))</f>
        <v/>
      </c>
      <c r="I950" s="368">
        <v>0</v>
      </c>
      <c r="J950" s="368">
        <v>0</v>
      </c>
      <c r="K950" s="370" t="s">
        <v>150</v>
      </c>
      <c r="L950" s="370" t="str">
        <f>IF(ISBLANK(Tableau3[[#This Row],[Date début ]]),"",UPPER(TEXT(Tableau3[[#This Row],[Date début ]],"mmm")))</f>
        <v/>
      </c>
      <c r="M950" s="370" t="str">
        <f>IF(ISBLANK(Tableau3[[#This Row],[Date début ]]),"",UPPER(TEXT(Tableau3[[#This Row],[Date début ]],"AAAA")))</f>
        <v/>
      </c>
      <c r="N950" s="370">
        <v>0</v>
      </c>
      <c r="O950" s="369" t="str">
        <f>IF(ISBLANK(Tableau3[[#This Row],[Date de fin]]),"",UPPER(TEXT(Tableau3[[#This Row],[Date de fin]],"mmm")))</f>
        <v>JANV</v>
      </c>
      <c r="P950" s="370" t="str">
        <f>IF(ISBLANK(Tableau3[[#This Row],[Date de fin]]),"",UPPER(TEXT(Tableau3[[#This Row],[Date de fin]],"AAAA")))</f>
        <v>1900</v>
      </c>
      <c r="Q950" s="371">
        <v>0</v>
      </c>
      <c r="S950" s="49">
        <f>[2]!tblÉvénements[[#This Row],[Secteur]]</f>
        <v>0</v>
      </c>
      <c r="T950" s="49">
        <f>[2]!tblÉvénements[[#This Row],[Commentaires]]</f>
        <v>0</v>
      </c>
    </row>
    <row r="951" spans="2:20" ht="14.5" x14ac:dyDescent="0.3">
      <c r="B951" s="42">
        <f>'2. Termes '!H1093</f>
        <v>0</v>
      </c>
      <c r="C951" s="382">
        <v>0</v>
      </c>
      <c r="D951" s="368">
        <v>0</v>
      </c>
      <c r="E951" s="368">
        <v>0</v>
      </c>
      <c r="F951" s="368">
        <v>0</v>
      </c>
      <c r="G951" s="368">
        <v>0</v>
      </c>
      <c r="H951" s="381" t="str">
        <f>IF('2. Termes '!H1093="","",VLOOKUP('2. Termes '!H1093,'2. Termes '!$H$8:$H$1141,3))</f>
        <v/>
      </c>
      <c r="I951" s="368">
        <v>0</v>
      </c>
      <c r="J951" s="368">
        <v>0</v>
      </c>
      <c r="K951" s="370" t="s">
        <v>150</v>
      </c>
      <c r="L951" s="370" t="str">
        <f>IF(ISBLANK(Tableau3[[#This Row],[Date début ]]),"",UPPER(TEXT(Tableau3[[#This Row],[Date début ]],"mmm")))</f>
        <v/>
      </c>
      <c r="M951" s="370" t="str">
        <f>IF(ISBLANK(Tableau3[[#This Row],[Date début ]]),"",UPPER(TEXT(Tableau3[[#This Row],[Date début ]],"AAAA")))</f>
        <v/>
      </c>
      <c r="N951" s="370">
        <v>0</v>
      </c>
      <c r="O951" s="369" t="str">
        <f>IF(ISBLANK(Tableau3[[#This Row],[Date de fin]]),"",UPPER(TEXT(Tableau3[[#This Row],[Date de fin]],"mmm")))</f>
        <v>JANV</v>
      </c>
      <c r="P951" s="370" t="str">
        <f>IF(ISBLANK(Tableau3[[#This Row],[Date de fin]]),"",UPPER(TEXT(Tableau3[[#This Row],[Date de fin]],"AAAA")))</f>
        <v>1900</v>
      </c>
      <c r="Q951" s="371">
        <v>0</v>
      </c>
      <c r="S951" s="49">
        <f>[2]!tblÉvénements[[#This Row],[Secteur]]</f>
        <v>0</v>
      </c>
      <c r="T951" s="49">
        <f>[2]!tblÉvénements[[#This Row],[Commentaires]]</f>
        <v>0</v>
      </c>
    </row>
    <row r="952" spans="2:20" ht="14.5" x14ac:dyDescent="0.3">
      <c r="B952" s="42">
        <f>'2. Termes '!H1094</f>
        <v>0</v>
      </c>
      <c r="C952" s="382">
        <v>0</v>
      </c>
      <c r="D952" s="368">
        <v>0</v>
      </c>
      <c r="E952" s="368">
        <v>0</v>
      </c>
      <c r="F952" s="368">
        <v>0</v>
      </c>
      <c r="G952" s="368">
        <v>0</v>
      </c>
      <c r="H952" s="381" t="str">
        <f>IF('2. Termes '!H1094="","",VLOOKUP('2. Termes '!H1094,'2. Termes '!$H$8:$H$1141,3))</f>
        <v/>
      </c>
      <c r="I952" s="368">
        <v>0</v>
      </c>
      <c r="J952" s="368">
        <v>0</v>
      </c>
      <c r="K952" s="370" t="s">
        <v>150</v>
      </c>
      <c r="L952" s="370" t="str">
        <f>IF(ISBLANK(Tableau3[[#This Row],[Date début ]]),"",UPPER(TEXT(Tableau3[[#This Row],[Date début ]],"mmm")))</f>
        <v/>
      </c>
      <c r="M952" s="370" t="str">
        <f>IF(ISBLANK(Tableau3[[#This Row],[Date début ]]),"",UPPER(TEXT(Tableau3[[#This Row],[Date début ]],"AAAA")))</f>
        <v/>
      </c>
      <c r="N952" s="370">
        <v>0</v>
      </c>
      <c r="O952" s="369" t="str">
        <f>IF(ISBLANK(Tableau3[[#This Row],[Date de fin]]),"",UPPER(TEXT(Tableau3[[#This Row],[Date de fin]],"mmm")))</f>
        <v>JANV</v>
      </c>
      <c r="P952" s="370" t="str">
        <f>IF(ISBLANK(Tableau3[[#This Row],[Date de fin]]),"",UPPER(TEXT(Tableau3[[#This Row],[Date de fin]],"AAAA")))</f>
        <v>1900</v>
      </c>
      <c r="Q952" s="371">
        <v>0</v>
      </c>
      <c r="S952" s="49">
        <f>[2]!tblÉvénements[[#This Row],[Secteur]]</f>
        <v>0</v>
      </c>
      <c r="T952" s="49">
        <f>[2]!tblÉvénements[[#This Row],[Commentaires]]</f>
        <v>0</v>
      </c>
    </row>
    <row r="953" spans="2:20" ht="14.5" x14ac:dyDescent="0.3">
      <c r="B953" s="42">
        <f>'2. Termes '!H1095</f>
        <v>0</v>
      </c>
      <c r="C953" s="382">
        <v>0</v>
      </c>
      <c r="D953" s="368">
        <v>0</v>
      </c>
      <c r="E953" s="368">
        <v>0</v>
      </c>
      <c r="F953" s="368">
        <v>0</v>
      </c>
      <c r="G953" s="368">
        <v>0</v>
      </c>
      <c r="H953" s="381" t="str">
        <f>IF('2. Termes '!H1095="","",VLOOKUP('2. Termes '!H1095,'2. Termes '!$H$8:$H$1141,3))</f>
        <v/>
      </c>
      <c r="I953" s="368">
        <v>0</v>
      </c>
      <c r="J953" s="368">
        <v>0</v>
      </c>
      <c r="K953" s="370" t="s">
        <v>150</v>
      </c>
      <c r="L953" s="370" t="str">
        <f>IF(ISBLANK(Tableau3[[#This Row],[Date début ]]),"",UPPER(TEXT(Tableau3[[#This Row],[Date début ]],"mmm")))</f>
        <v/>
      </c>
      <c r="M953" s="370" t="str">
        <f>IF(ISBLANK(Tableau3[[#This Row],[Date début ]]),"",UPPER(TEXT(Tableau3[[#This Row],[Date début ]],"AAAA")))</f>
        <v/>
      </c>
      <c r="N953" s="370">
        <v>0</v>
      </c>
      <c r="O953" s="369" t="str">
        <f>IF(ISBLANK(Tableau3[[#This Row],[Date de fin]]),"",UPPER(TEXT(Tableau3[[#This Row],[Date de fin]],"mmm")))</f>
        <v>JANV</v>
      </c>
      <c r="P953" s="370" t="str">
        <f>IF(ISBLANK(Tableau3[[#This Row],[Date de fin]]),"",UPPER(TEXT(Tableau3[[#This Row],[Date de fin]],"AAAA")))</f>
        <v>1900</v>
      </c>
      <c r="Q953" s="371">
        <v>0</v>
      </c>
      <c r="S953" s="49">
        <f>[2]!tblÉvénements[[#This Row],[Secteur]]</f>
        <v>0</v>
      </c>
      <c r="T953" s="49">
        <f>[2]!tblÉvénements[[#This Row],[Commentaires]]</f>
        <v>0</v>
      </c>
    </row>
    <row r="954" spans="2:20" ht="14.5" x14ac:dyDescent="0.3">
      <c r="B954" s="42">
        <f>'2. Termes '!H1096</f>
        <v>0</v>
      </c>
      <c r="C954" s="382">
        <v>0</v>
      </c>
      <c r="D954" s="368">
        <v>0</v>
      </c>
      <c r="E954" s="368">
        <v>0</v>
      </c>
      <c r="F954" s="368">
        <v>0</v>
      </c>
      <c r="G954" s="368">
        <v>0</v>
      </c>
      <c r="H954" s="381" t="str">
        <f>IF('2. Termes '!H1096="","",VLOOKUP('2. Termes '!H1096,'2. Termes '!$H$8:$H$1141,3))</f>
        <v/>
      </c>
      <c r="I954" s="368">
        <v>0</v>
      </c>
      <c r="J954" s="368">
        <v>0</v>
      </c>
      <c r="K954" s="370" t="s">
        <v>150</v>
      </c>
      <c r="L954" s="370" t="str">
        <f>IF(ISBLANK(Tableau3[[#This Row],[Date début ]]),"",UPPER(TEXT(Tableau3[[#This Row],[Date début ]],"mmm")))</f>
        <v/>
      </c>
      <c r="M954" s="370" t="str">
        <f>IF(ISBLANK(Tableau3[[#This Row],[Date début ]]),"",UPPER(TEXT(Tableau3[[#This Row],[Date début ]],"AAAA")))</f>
        <v/>
      </c>
      <c r="N954" s="370">
        <v>0</v>
      </c>
      <c r="O954" s="369" t="str">
        <f>IF(ISBLANK(Tableau3[[#This Row],[Date de fin]]),"",UPPER(TEXT(Tableau3[[#This Row],[Date de fin]],"mmm")))</f>
        <v>JANV</v>
      </c>
      <c r="P954" s="370" t="str">
        <f>IF(ISBLANK(Tableau3[[#This Row],[Date de fin]]),"",UPPER(TEXT(Tableau3[[#This Row],[Date de fin]],"AAAA")))</f>
        <v>1900</v>
      </c>
      <c r="Q954" s="371">
        <v>0</v>
      </c>
      <c r="S954" s="49">
        <f>[2]!tblÉvénements[[#This Row],[Secteur]]</f>
        <v>0</v>
      </c>
      <c r="T954" s="49">
        <f>[2]!tblÉvénements[[#This Row],[Commentaires]]</f>
        <v>0</v>
      </c>
    </row>
    <row r="955" spans="2:20" ht="14.5" x14ac:dyDescent="0.3">
      <c r="B955" s="42">
        <f>'2. Termes '!H1097</f>
        <v>0</v>
      </c>
      <c r="C955" s="382">
        <v>0</v>
      </c>
      <c r="D955" s="368">
        <v>0</v>
      </c>
      <c r="E955" s="368">
        <v>0</v>
      </c>
      <c r="F955" s="368">
        <v>0</v>
      </c>
      <c r="G955" s="368">
        <v>0</v>
      </c>
      <c r="H955" s="381" t="str">
        <f>IF('2. Termes '!H1097="","",VLOOKUP('2. Termes '!H1097,'2. Termes '!$H$8:$H$1141,3))</f>
        <v/>
      </c>
      <c r="I955" s="368">
        <v>0</v>
      </c>
      <c r="J955" s="368">
        <v>0</v>
      </c>
      <c r="K955" s="370" t="s">
        <v>150</v>
      </c>
      <c r="L955" s="370" t="str">
        <f>IF(ISBLANK(Tableau3[[#This Row],[Date début ]]),"",UPPER(TEXT(Tableau3[[#This Row],[Date début ]],"mmm")))</f>
        <v/>
      </c>
      <c r="M955" s="370" t="str">
        <f>IF(ISBLANK(Tableau3[[#This Row],[Date début ]]),"",UPPER(TEXT(Tableau3[[#This Row],[Date début ]],"AAAA")))</f>
        <v/>
      </c>
      <c r="N955" s="370">
        <v>0</v>
      </c>
      <c r="O955" s="369" t="str">
        <f>IF(ISBLANK(Tableau3[[#This Row],[Date de fin]]),"",UPPER(TEXT(Tableau3[[#This Row],[Date de fin]],"mmm")))</f>
        <v>JANV</v>
      </c>
      <c r="P955" s="370" t="str">
        <f>IF(ISBLANK(Tableau3[[#This Row],[Date de fin]]),"",UPPER(TEXT(Tableau3[[#This Row],[Date de fin]],"AAAA")))</f>
        <v>1900</v>
      </c>
      <c r="Q955" s="371">
        <v>0</v>
      </c>
      <c r="S955" s="49">
        <f>[2]!tblÉvénements[[#This Row],[Secteur]]</f>
        <v>0</v>
      </c>
      <c r="T955" s="49">
        <f>[2]!tblÉvénements[[#This Row],[Commentaires]]</f>
        <v>0</v>
      </c>
    </row>
    <row r="956" spans="2:20" ht="14.5" x14ac:dyDescent="0.3">
      <c r="B956" s="42">
        <f>'2. Termes '!H1098</f>
        <v>0</v>
      </c>
      <c r="C956" s="382">
        <v>0</v>
      </c>
      <c r="D956" s="368">
        <v>0</v>
      </c>
      <c r="E956" s="368">
        <v>0</v>
      </c>
      <c r="F956" s="368">
        <v>0</v>
      </c>
      <c r="G956" s="368">
        <v>0</v>
      </c>
      <c r="H956" s="381" t="str">
        <f>IF('2. Termes '!H1098="","",VLOOKUP('2. Termes '!H1098,'2. Termes '!$H$8:$H$1141,3))</f>
        <v/>
      </c>
      <c r="I956" s="368">
        <v>0</v>
      </c>
      <c r="J956" s="368">
        <v>0</v>
      </c>
      <c r="K956" s="370" t="s">
        <v>150</v>
      </c>
      <c r="L956" s="370" t="str">
        <f>IF(ISBLANK(Tableau3[[#This Row],[Date début ]]),"",UPPER(TEXT(Tableau3[[#This Row],[Date début ]],"mmm")))</f>
        <v/>
      </c>
      <c r="M956" s="370" t="str">
        <f>IF(ISBLANK(Tableau3[[#This Row],[Date début ]]),"",UPPER(TEXT(Tableau3[[#This Row],[Date début ]],"AAAA")))</f>
        <v/>
      </c>
      <c r="N956" s="370">
        <v>0</v>
      </c>
      <c r="O956" s="369" t="str">
        <f>IF(ISBLANK(Tableau3[[#This Row],[Date de fin]]),"",UPPER(TEXT(Tableau3[[#This Row],[Date de fin]],"mmm")))</f>
        <v>JANV</v>
      </c>
      <c r="P956" s="370" t="str">
        <f>IF(ISBLANK(Tableau3[[#This Row],[Date de fin]]),"",UPPER(TEXT(Tableau3[[#This Row],[Date de fin]],"AAAA")))</f>
        <v>1900</v>
      </c>
      <c r="Q956" s="371">
        <v>0</v>
      </c>
      <c r="S956" s="49">
        <f>[2]!tblÉvénements[[#This Row],[Secteur]]</f>
        <v>0</v>
      </c>
      <c r="T956" s="49">
        <f>[2]!tblÉvénements[[#This Row],[Commentaires]]</f>
        <v>0</v>
      </c>
    </row>
    <row r="957" spans="2:20" ht="14.5" x14ac:dyDescent="0.3">
      <c r="B957" s="42">
        <f>'2. Termes '!H1099</f>
        <v>0</v>
      </c>
      <c r="C957" s="382">
        <v>0</v>
      </c>
      <c r="D957" s="368">
        <v>0</v>
      </c>
      <c r="E957" s="368">
        <v>0</v>
      </c>
      <c r="F957" s="368">
        <v>0</v>
      </c>
      <c r="G957" s="368">
        <v>0</v>
      </c>
      <c r="H957" s="381" t="str">
        <f>IF('2. Termes '!H1099="","",VLOOKUP('2. Termes '!H1099,'2. Termes '!$H$8:$H$1141,3))</f>
        <v/>
      </c>
      <c r="I957" s="368">
        <v>0</v>
      </c>
      <c r="J957" s="368">
        <v>0</v>
      </c>
      <c r="K957" s="370" t="s">
        <v>150</v>
      </c>
      <c r="L957" s="370" t="str">
        <f>IF(ISBLANK(Tableau3[[#This Row],[Date début ]]),"",UPPER(TEXT(Tableau3[[#This Row],[Date début ]],"mmm")))</f>
        <v/>
      </c>
      <c r="M957" s="370" t="str">
        <f>IF(ISBLANK(Tableau3[[#This Row],[Date début ]]),"",UPPER(TEXT(Tableau3[[#This Row],[Date début ]],"AAAA")))</f>
        <v/>
      </c>
      <c r="N957" s="370">
        <v>0</v>
      </c>
      <c r="O957" s="369" t="str">
        <f>IF(ISBLANK(Tableau3[[#This Row],[Date de fin]]),"",UPPER(TEXT(Tableau3[[#This Row],[Date de fin]],"mmm")))</f>
        <v>JANV</v>
      </c>
      <c r="P957" s="370" t="str">
        <f>IF(ISBLANK(Tableau3[[#This Row],[Date de fin]]),"",UPPER(TEXT(Tableau3[[#This Row],[Date de fin]],"AAAA")))</f>
        <v>1900</v>
      </c>
      <c r="Q957" s="371">
        <v>0</v>
      </c>
      <c r="S957" s="49">
        <f>[2]!tblÉvénements[[#This Row],[Secteur]]</f>
        <v>0</v>
      </c>
      <c r="T957" s="49">
        <f>[2]!tblÉvénements[[#This Row],[Commentaires]]</f>
        <v>0</v>
      </c>
    </row>
    <row r="958" spans="2:20" ht="14.5" x14ac:dyDescent="0.3">
      <c r="B958" s="42">
        <f>'2. Termes '!H1100</f>
        <v>0</v>
      </c>
      <c r="C958" s="382">
        <v>0</v>
      </c>
      <c r="D958" s="368">
        <v>0</v>
      </c>
      <c r="E958" s="368">
        <v>0</v>
      </c>
      <c r="F958" s="368">
        <v>0</v>
      </c>
      <c r="G958" s="368">
        <v>0</v>
      </c>
      <c r="H958" s="381" t="str">
        <f>IF('2. Termes '!H1100="","",VLOOKUP('2. Termes '!H1100,'2. Termes '!$H$8:$H$1141,3))</f>
        <v/>
      </c>
      <c r="I958" s="368">
        <v>0</v>
      </c>
      <c r="J958" s="368">
        <v>0</v>
      </c>
      <c r="K958" s="370" t="s">
        <v>150</v>
      </c>
      <c r="L958" s="370" t="str">
        <f>IF(ISBLANK(Tableau3[[#This Row],[Date début ]]),"",UPPER(TEXT(Tableau3[[#This Row],[Date début ]],"mmm")))</f>
        <v/>
      </c>
      <c r="M958" s="370" t="str">
        <f>IF(ISBLANK(Tableau3[[#This Row],[Date début ]]),"",UPPER(TEXT(Tableau3[[#This Row],[Date début ]],"AAAA")))</f>
        <v/>
      </c>
      <c r="N958" s="370">
        <v>0</v>
      </c>
      <c r="O958" s="369" t="str">
        <f>IF(ISBLANK(Tableau3[[#This Row],[Date de fin]]),"",UPPER(TEXT(Tableau3[[#This Row],[Date de fin]],"mmm")))</f>
        <v>JANV</v>
      </c>
      <c r="P958" s="370" t="str">
        <f>IF(ISBLANK(Tableau3[[#This Row],[Date de fin]]),"",UPPER(TEXT(Tableau3[[#This Row],[Date de fin]],"AAAA")))</f>
        <v>1900</v>
      </c>
      <c r="Q958" s="371">
        <v>0</v>
      </c>
      <c r="S958" s="49">
        <f>[2]!tblÉvénements[[#This Row],[Secteur]]</f>
        <v>0</v>
      </c>
      <c r="T958" s="49">
        <f>[2]!tblÉvénements[[#This Row],[Commentaires]]</f>
        <v>0</v>
      </c>
    </row>
    <row r="959" spans="2:20" ht="14.5" x14ac:dyDescent="0.3">
      <c r="B959" s="42">
        <f>'2. Termes '!H1101</f>
        <v>0</v>
      </c>
      <c r="C959" s="382">
        <v>0</v>
      </c>
      <c r="D959" s="368">
        <v>0</v>
      </c>
      <c r="E959" s="368">
        <v>0</v>
      </c>
      <c r="F959" s="368">
        <v>0</v>
      </c>
      <c r="G959" s="368">
        <v>0</v>
      </c>
      <c r="H959" s="381" t="str">
        <f>IF('2. Termes '!H1101="","",VLOOKUP('2. Termes '!H1101,'2. Termes '!$H$8:$H$1141,3))</f>
        <v/>
      </c>
      <c r="I959" s="368">
        <v>0</v>
      </c>
      <c r="J959" s="368">
        <v>0</v>
      </c>
      <c r="K959" s="370" t="s">
        <v>150</v>
      </c>
      <c r="L959" s="370" t="str">
        <f>IF(ISBLANK(Tableau3[[#This Row],[Date début ]]),"",UPPER(TEXT(Tableau3[[#This Row],[Date début ]],"mmm")))</f>
        <v/>
      </c>
      <c r="M959" s="370" t="str">
        <f>IF(ISBLANK(Tableau3[[#This Row],[Date début ]]),"",UPPER(TEXT(Tableau3[[#This Row],[Date début ]],"AAAA")))</f>
        <v/>
      </c>
      <c r="N959" s="370">
        <v>0</v>
      </c>
      <c r="O959" s="369" t="str">
        <f>IF(ISBLANK(Tableau3[[#This Row],[Date de fin]]),"",UPPER(TEXT(Tableau3[[#This Row],[Date de fin]],"mmm")))</f>
        <v>JANV</v>
      </c>
      <c r="P959" s="370" t="str">
        <f>IF(ISBLANK(Tableau3[[#This Row],[Date de fin]]),"",UPPER(TEXT(Tableau3[[#This Row],[Date de fin]],"AAAA")))</f>
        <v>1900</v>
      </c>
      <c r="Q959" s="371">
        <v>0</v>
      </c>
      <c r="S959" s="49">
        <f>[2]!tblÉvénements[[#This Row],[Secteur]]</f>
        <v>0</v>
      </c>
      <c r="T959" s="49">
        <f>[2]!tblÉvénements[[#This Row],[Commentaires]]</f>
        <v>0</v>
      </c>
    </row>
    <row r="960" spans="2:20" ht="14.5" x14ac:dyDescent="0.3">
      <c r="B960" s="42">
        <f>'2. Termes '!H1102</f>
        <v>0</v>
      </c>
      <c r="C960" s="382">
        <v>0</v>
      </c>
      <c r="D960" s="368">
        <v>0</v>
      </c>
      <c r="E960" s="368">
        <v>0</v>
      </c>
      <c r="F960" s="368">
        <v>0</v>
      </c>
      <c r="G960" s="368">
        <v>0</v>
      </c>
      <c r="H960" s="381" t="str">
        <f>IF('2. Termes '!H1102="","",VLOOKUP('2. Termes '!H1102,'2. Termes '!$H$8:$H$1141,3))</f>
        <v/>
      </c>
      <c r="I960" s="368">
        <v>0</v>
      </c>
      <c r="J960" s="368">
        <v>0</v>
      </c>
      <c r="K960" s="370" t="s">
        <v>150</v>
      </c>
      <c r="L960" s="370" t="str">
        <f>IF(ISBLANK(Tableau3[[#This Row],[Date début ]]),"",UPPER(TEXT(Tableau3[[#This Row],[Date début ]],"mmm")))</f>
        <v/>
      </c>
      <c r="M960" s="370" t="str">
        <f>IF(ISBLANK(Tableau3[[#This Row],[Date début ]]),"",UPPER(TEXT(Tableau3[[#This Row],[Date début ]],"AAAA")))</f>
        <v/>
      </c>
      <c r="N960" s="370">
        <v>0</v>
      </c>
      <c r="O960" s="369" t="str">
        <f>IF(ISBLANK(Tableau3[[#This Row],[Date de fin]]),"",UPPER(TEXT(Tableau3[[#This Row],[Date de fin]],"mmm")))</f>
        <v>JANV</v>
      </c>
      <c r="P960" s="370" t="str">
        <f>IF(ISBLANK(Tableau3[[#This Row],[Date de fin]]),"",UPPER(TEXT(Tableau3[[#This Row],[Date de fin]],"AAAA")))</f>
        <v>1900</v>
      </c>
      <c r="Q960" s="371">
        <v>0</v>
      </c>
      <c r="S960" s="49">
        <f>[2]!tblÉvénements[[#This Row],[Secteur]]</f>
        <v>0</v>
      </c>
      <c r="T960" s="49">
        <f>[2]!tblÉvénements[[#This Row],[Commentaires]]</f>
        <v>0</v>
      </c>
    </row>
    <row r="961" spans="2:20" ht="14.5" x14ac:dyDescent="0.3">
      <c r="B961" s="42">
        <f>'2. Termes '!H1103</f>
        <v>0</v>
      </c>
      <c r="C961" s="382">
        <v>0</v>
      </c>
      <c r="D961" s="368">
        <v>0</v>
      </c>
      <c r="E961" s="368">
        <v>0</v>
      </c>
      <c r="F961" s="368">
        <v>0</v>
      </c>
      <c r="G961" s="368">
        <v>0</v>
      </c>
      <c r="H961" s="381" t="str">
        <f>IF('2. Termes '!H1103="","",VLOOKUP('2. Termes '!H1103,'2. Termes '!$H$8:$H$1141,3))</f>
        <v/>
      </c>
      <c r="I961" s="368">
        <v>0</v>
      </c>
      <c r="J961" s="368">
        <v>0</v>
      </c>
      <c r="K961" s="370" t="s">
        <v>150</v>
      </c>
      <c r="L961" s="370" t="str">
        <f>IF(ISBLANK(Tableau3[[#This Row],[Date début ]]),"",UPPER(TEXT(Tableau3[[#This Row],[Date début ]],"mmm")))</f>
        <v/>
      </c>
      <c r="M961" s="370" t="str">
        <f>IF(ISBLANK(Tableau3[[#This Row],[Date début ]]),"",UPPER(TEXT(Tableau3[[#This Row],[Date début ]],"AAAA")))</f>
        <v/>
      </c>
      <c r="N961" s="370">
        <v>0</v>
      </c>
      <c r="O961" s="369" t="str">
        <f>IF(ISBLANK(Tableau3[[#This Row],[Date de fin]]),"",UPPER(TEXT(Tableau3[[#This Row],[Date de fin]],"mmm")))</f>
        <v>JANV</v>
      </c>
      <c r="P961" s="370" t="str">
        <f>IF(ISBLANK(Tableau3[[#This Row],[Date de fin]]),"",UPPER(TEXT(Tableau3[[#This Row],[Date de fin]],"AAAA")))</f>
        <v>1900</v>
      </c>
      <c r="Q961" s="371">
        <v>0</v>
      </c>
      <c r="S961" s="49">
        <f>[2]!tblÉvénements[[#This Row],[Secteur]]</f>
        <v>0</v>
      </c>
      <c r="T961" s="49">
        <f>[2]!tblÉvénements[[#This Row],[Commentaires]]</f>
        <v>0</v>
      </c>
    </row>
    <row r="962" spans="2:20" ht="14.5" x14ac:dyDescent="0.3">
      <c r="B962" s="42">
        <f>'2. Termes '!H1104</f>
        <v>0</v>
      </c>
      <c r="C962" s="382">
        <v>0</v>
      </c>
      <c r="D962" s="368">
        <v>0</v>
      </c>
      <c r="E962" s="368">
        <v>0</v>
      </c>
      <c r="F962" s="368">
        <v>0</v>
      </c>
      <c r="G962" s="368">
        <v>0</v>
      </c>
      <c r="H962" s="381" t="str">
        <f>IF('2. Termes '!H1104="","",VLOOKUP('2. Termes '!H1104,'2. Termes '!$H$8:$H$1141,3))</f>
        <v/>
      </c>
      <c r="I962" s="368">
        <v>0</v>
      </c>
      <c r="J962" s="368">
        <v>0</v>
      </c>
      <c r="K962" s="370" t="s">
        <v>150</v>
      </c>
      <c r="L962" s="370" t="str">
        <f>IF(ISBLANK(Tableau3[[#This Row],[Date début ]]),"",UPPER(TEXT(Tableau3[[#This Row],[Date début ]],"mmm")))</f>
        <v/>
      </c>
      <c r="M962" s="370" t="str">
        <f>IF(ISBLANK(Tableau3[[#This Row],[Date début ]]),"",UPPER(TEXT(Tableau3[[#This Row],[Date début ]],"AAAA")))</f>
        <v/>
      </c>
      <c r="N962" s="370">
        <v>0</v>
      </c>
      <c r="O962" s="369" t="str">
        <f>IF(ISBLANK(Tableau3[[#This Row],[Date de fin]]),"",UPPER(TEXT(Tableau3[[#This Row],[Date de fin]],"mmm")))</f>
        <v>JANV</v>
      </c>
      <c r="P962" s="370" t="str">
        <f>IF(ISBLANK(Tableau3[[#This Row],[Date de fin]]),"",UPPER(TEXT(Tableau3[[#This Row],[Date de fin]],"AAAA")))</f>
        <v>1900</v>
      </c>
      <c r="Q962" s="371">
        <v>0</v>
      </c>
      <c r="S962" s="49">
        <f>[2]!tblÉvénements[[#This Row],[Secteur]]</f>
        <v>0</v>
      </c>
      <c r="T962" s="49">
        <f>[2]!tblÉvénements[[#This Row],[Commentaires]]</f>
        <v>0</v>
      </c>
    </row>
    <row r="963" spans="2:20" ht="14.5" x14ac:dyDescent="0.3">
      <c r="B963" s="42">
        <f>'2. Termes '!H1105</f>
        <v>0</v>
      </c>
      <c r="C963" s="382">
        <v>0</v>
      </c>
      <c r="D963" s="368">
        <v>0</v>
      </c>
      <c r="E963" s="368">
        <v>0</v>
      </c>
      <c r="F963" s="368">
        <v>0</v>
      </c>
      <c r="G963" s="368">
        <v>0</v>
      </c>
      <c r="H963" s="381" t="str">
        <f>IF('2. Termes '!H1105="","",VLOOKUP('2. Termes '!H1105,'2. Termes '!$H$8:$H$1141,3))</f>
        <v/>
      </c>
      <c r="I963" s="368">
        <v>0</v>
      </c>
      <c r="J963" s="368">
        <v>0</v>
      </c>
      <c r="K963" s="370" t="s">
        <v>150</v>
      </c>
      <c r="L963" s="370" t="str">
        <f>IF(ISBLANK(Tableau3[[#This Row],[Date début ]]),"",UPPER(TEXT(Tableau3[[#This Row],[Date début ]],"mmm")))</f>
        <v/>
      </c>
      <c r="M963" s="370" t="str">
        <f>IF(ISBLANK(Tableau3[[#This Row],[Date début ]]),"",UPPER(TEXT(Tableau3[[#This Row],[Date début ]],"AAAA")))</f>
        <v/>
      </c>
      <c r="N963" s="370">
        <v>0</v>
      </c>
      <c r="O963" s="369" t="str">
        <f>IF(ISBLANK(Tableau3[[#This Row],[Date de fin]]),"",UPPER(TEXT(Tableau3[[#This Row],[Date de fin]],"mmm")))</f>
        <v>JANV</v>
      </c>
      <c r="P963" s="370" t="str">
        <f>IF(ISBLANK(Tableau3[[#This Row],[Date de fin]]),"",UPPER(TEXT(Tableau3[[#This Row],[Date de fin]],"AAAA")))</f>
        <v>1900</v>
      </c>
      <c r="Q963" s="371">
        <v>0</v>
      </c>
      <c r="S963" s="49">
        <f>[2]!tblÉvénements[[#This Row],[Secteur]]</f>
        <v>0</v>
      </c>
      <c r="T963" s="49">
        <f>[2]!tblÉvénements[[#This Row],[Commentaires]]</f>
        <v>0</v>
      </c>
    </row>
    <row r="964" spans="2:20" ht="14.5" x14ac:dyDescent="0.3">
      <c r="B964" s="42">
        <f>'2. Termes '!H1106</f>
        <v>0</v>
      </c>
      <c r="C964" s="382">
        <v>0</v>
      </c>
      <c r="D964" s="368">
        <v>0</v>
      </c>
      <c r="E964" s="368">
        <v>0</v>
      </c>
      <c r="F964" s="368">
        <v>0</v>
      </c>
      <c r="G964" s="368">
        <v>0</v>
      </c>
      <c r="H964" s="381" t="str">
        <f>IF('2. Termes '!H1106="","",VLOOKUP('2. Termes '!H1106,'2. Termes '!$H$8:$H$1141,3))</f>
        <v/>
      </c>
      <c r="I964" s="368">
        <v>0</v>
      </c>
      <c r="J964" s="368">
        <v>0</v>
      </c>
      <c r="K964" s="370" t="s">
        <v>150</v>
      </c>
      <c r="L964" s="370" t="str">
        <f>IF(ISBLANK(Tableau3[[#This Row],[Date début ]]),"",UPPER(TEXT(Tableau3[[#This Row],[Date début ]],"mmm")))</f>
        <v/>
      </c>
      <c r="M964" s="370" t="str">
        <f>IF(ISBLANK(Tableau3[[#This Row],[Date début ]]),"",UPPER(TEXT(Tableau3[[#This Row],[Date début ]],"AAAA")))</f>
        <v/>
      </c>
      <c r="N964" s="370">
        <v>0</v>
      </c>
      <c r="O964" s="369" t="str">
        <f>IF(ISBLANK(Tableau3[[#This Row],[Date de fin]]),"",UPPER(TEXT(Tableau3[[#This Row],[Date de fin]],"mmm")))</f>
        <v>JANV</v>
      </c>
      <c r="P964" s="370" t="str">
        <f>IF(ISBLANK(Tableau3[[#This Row],[Date de fin]]),"",UPPER(TEXT(Tableau3[[#This Row],[Date de fin]],"AAAA")))</f>
        <v>1900</v>
      </c>
      <c r="Q964" s="371">
        <v>0</v>
      </c>
      <c r="S964" s="49">
        <f>[2]!tblÉvénements[[#This Row],[Secteur]]</f>
        <v>0</v>
      </c>
      <c r="T964" s="49">
        <f>[2]!tblÉvénements[[#This Row],[Commentaires]]</f>
        <v>0</v>
      </c>
    </row>
    <row r="965" spans="2:20" ht="14.5" x14ac:dyDescent="0.3">
      <c r="B965" s="42">
        <f>'2. Termes '!H1107</f>
        <v>0</v>
      </c>
      <c r="C965" s="382">
        <v>0</v>
      </c>
      <c r="D965" s="368">
        <v>0</v>
      </c>
      <c r="E965" s="368">
        <v>0</v>
      </c>
      <c r="F965" s="368">
        <v>0</v>
      </c>
      <c r="G965" s="368">
        <v>0</v>
      </c>
      <c r="H965" s="381" t="str">
        <f>IF('2. Termes '!H1107="","",VLOOKUP('2. Termes '!H1107,'2. Termes '!$H$8:$H$1141,3))</f>
        <v/>
      </c>
      <c r="I965" s="368">
        <v>0</v>
      </c>
      <c r="J965" s="368">
        <v>0</v>
      </c>
      <c r="K965" s="370" t="s">
        <v>150</v>
      </c>
      <c r="L965" s="370" t="str">
        <f>IF(ISBLANK(Tableau3[[#This Row],[Date début ]]),"",UPPER(TEXT(Tableau3[[#This Row],[Date début ]],"mmm")))</f>
        <v/>
      </c>
      <c r="M965" s="370" t="str">
        <f>IF(ISBLANK(Tableau3[[#This Row],[Date début ]]),"",UPPER(TEXT(Tableau3[[#This Row],[Date début ]],"AAAA")))</f>
        <v/>
      </c>
      <c r="N965" s="370">
        <v>0</v>
      </c>
      <c r="O965" s="369" t="str">
        <f>IF(ISBLANK(Tableau3[[#This Row],[Date de fin]]),"",UPPER(TEXT(Tableau3[[#This Row],[Date de fin]],"mmm")))</f>
        <v>JANV</v>
      </c>
      <c r="P965" s="370" t="str">
        <f>IF(ISBLANK(Tableau3[[#This Row],[Date de fin]]),"",UPPER(TEXT(Tableau3[[#This Row],[Date de fin]],"AAAA")))</f>
        <v>1900</v>
      </c>
      <c r="Q965" s="371">
        <v>0</v>
      </c>
      <c r="S965" s="49">
        <f>[2]!tblÉvénements[[#This Row],[Secteur]]</f>
        <v>0</v>
      </c>
      <c r="T965" s="49">
        <f>[2]!tblÉvénements[[#This Row],[Commentaires]]</f>
        <v>0</v>
      </c>
    </row>
    <row r="966" spans="2:20" ht="14.5" x14ac:dyDescent="0.3">
      <c r="B966" s="42">
        <f>'2. Termes '!H1108</f>
        <v>0</v>
      </c>
      <c r="C966" s="382">
        <v>0</v>
      </c>
      <c r="D966" s="368">
        <v>0</v>
      </c>
      <c r="E966" s="368">
        <v>0</v>
      </c>
      <c r="F966" s="368">
        <v>0</v>
      </c>
      <c r="G966" s="368">
        <v>0</v>
      </c>
      <c r="H966" s="381" t="str">
        <f>IF('2. Termes '!H1108="","",VLOOKUP('2. Termes '!H1108,'2. Termes '!$H$8:$H$1141,3))</f>
        <v/>
      </c>
      <c r="I966" s="368">
        <v>0</v>
      </c>
      <c r="J966" s="368">
        <v>0</v>
      </c>
      <c r="K966" s="370" t="s">
        <v>150</v>
      </c>
      <c r="L966" s="370" t="str">
        <f>IF(ISBLANK(Tableau3[[#This Row],[Date début ]]),"",UPPER(TEXT(Tableau3[[#This Row],[Date début ]],"mmm")))</f>
        <v/>
      </c>
      <c r="M966" s="370" t="str">
        <f>IF(ISBLANK(Tableau3[[#This Row],[Date début ]]),"",UPPER(TEXT(Tableau3[[#This Row],[Date début ]],"AAAA")))</f>
        <v/>
      </c>
      <c r="N966" s="370">
        <v>0</v>
      </c>
      <c r="O966" s="369" t="str">
        <f>IF(ISBLANK(Tableau3[[#This Row],[Date de fin]]),"",UPPER(TEXT(Tableau3[[#This Row],[Date de fin]],"mmm")))</f>
        <v>JANV</v>
      </c>
      <c r="P966" s="370" t="str">
        <f>IF(ISBLANK(Tableau3[[#This Row],[Date de fin]]),"",UPPER(TEXT(Tableau3[[#This Row],[Date de fin]],"AAAA")))</f>
        <v>1900</v>
      </c>
      <c r="Q966" s="371">
        <v>0</v>
      </c>
      <c r="S966" s="49">
        <f>[2]!tblÉvénements[[#This Row],[Secteur]]</f>
        <v>0</v>
      </c>
      <c r="T966" s="49">
        <f>[2]!tblÉvénements[[#This Row],[Commentaires]]</f>
        <v>0</v>
      </c>
    </row>
    <row r="967" spans="2:20" ht="14.5" x14ac:dyDescent="0.3">
      <c r="B967" s="42">
        <f>'2. Termes '!H1109</f>
        <v>0</v>
      </c>
      <c r="C967" s="382">
        <v>0</v>
      </c>
      <c r="D967" s="368">
        <v>0</v>
      </c>
      <c r="E967" s="368">
        <v>0</v>
      </c>
      <c r="F967" s="368">
        <v>0</v>
      </c>
      <c r="G967" s="368">
        <v>0</v>
      </c>
      <c r="H967" s="381" t="str">
        <f>IF('2. Termes '!H1109="","",VLOOKUP('2. Termes '!H1109,'2. Termes '!$H$8:$H$1141,3))</f>
        <v/>
      </c>
      <c r="I967" s="368">
        <v>0</v>
      </c>
      <c r="J967" s="368">
        <v>0</v>
      </c>
      <c r="K967" s="370" t="s">
        <v>150</v>
      </c>
      <c r="L967" s="370" t="str">
        <f>IF(ISBLANK(Tableau3[[#This Row],[Date début ]]),"",UPPER(TEXT(Tableau3[[#This Row],[Date début ]],"mmm")))</f>
        <v/>
      </c>
      <c r="M967" s="370" t="str">
        <f>IF(ISBLANK(Tableau3[[#This Row],[Date début ]]),"",UPPER(TEXT(Tableau3[[#This Row],[Date début ]],"AAAA")))</f>
        <v/>
      </c>
      <c r="N967" s="370">
        <v>0</v>
      </c>
      <c r="O967" s="369" t="str">
        <f>IF(ISBLANK(Tableau3[[#This Row],[Date de fin]]),"",UPPER(TEXT(Tableau3[[#This Row],[Date de fin]],"mmm")))</f>
        <v>JANV</v>
      </c>
      <c r="P967" s="370" t="str">
        <f>IF(ISBLANK(Tableau3[[#This Row],[Date de fin]]),"",UPPER(TEXT(Tableau3[[#This Row],[Date de fin]],"AAAA")))</f>
        <v>1900</v>
      </c>
      <c r="Q967" s="371">
        <v>0</v>
      </c>
      <c r="S967" s="49">
        <f>[2]!tblÉvénements[[#This Row],[Secteur]]</f>
        <v>0</v>
      </c>
      <c r="T967" s="49">
        <f>[2]!tblÉvénements[[#This Row],[Commentaires]]</f>
        <v>0</v>
      </c>
    </row>
    <row r="968" spans="2:20" ht="14.5" x14ac:dyDescent="0.3">
      <c r="B968" s="42">
        <f>'2. Termes '!H1110</f>
        <v>0</v>
      </c>
      <c r="C968" s="382">
        <v>0</v>
      </c>
      <c r="D968" s="368">
        <v>0</v>
      </c>
      <c r="E968" s="368">
        <v>0</v>
      </c>
      <c r="F968" s="368">
        <v>0</v>
      </c>
      <c r="G968" s="368">
        <v>0</v>
      </c>
      <c r="H968" s="381" t="str">
        <f>IF('2. Termes '!H1110="","",VLOOKUP('2. Termes '!H1110,'2. Termes '!$H$8:$H$1141,3))</f>
        <v/>
      </c>
      <c r="I968" s="368">
        <v>0</v>
      </c>
      <c r="J968" s="368">
        <v>0</v>
      </c>
      <c r="K968" s="370" t="s">
        <v>150</v>
      </c>
      <c r="L968" s="370" t="str">
        <f>IF(ISBLANK(Tableau3[[#This Row],[Date début ]]),"",UPPER(TEXT(Tableau3[[#This Row],[Date début ]],"mmm")))</f>
        <v/>
      </c>
      <c r="M968" s="370" t="str">
        <f>IF(ISBLANK(Tableau3[[#This Row],[Date début ]]),"",UPPER(TEXT(Tableau3[[#This Row],[Date début ]],"AAAA")))</f>
        <v/>
      </c>
      <c r="N968" s="370">
        <v>0</v>
      </c>
      <c r="O968" s="369" t="str">
        <f>IF(ISBLANK(Tableau3[[#This Row],[Date de fin]]),"",UPPER(TEXT(Tableau3[[#This Row],[Date de fin]],"mmm")))</f>
        <v>JANV</v>
      </c>
      <c r="P968" s="370" t="str">
        <f>IF(ISBLANK(Tableau3[[#This Row],[Date de fin]]),"",UPPER(TEXT(Tableau3[[#This Row],[Date de fin]],"AAAA")))</f>
        <v>1900</v>
      </c>
      <c r="Q968" s="371">
        <v>0</v>
      </c>
      <c r="S968" s="49">
        <f>[2]!tblÉvénements[[#This Row],[Secteur]]</f>
        <v>0</v>
      </c>
      <c r="T968" s="49">
        <f>[2]!tblÉvénements[[#This Row],[Commentaires]]</f>
        <v>0</v>
      </c>
    </row>
    <row r="969" spans="2:20" ht="14.5" x14ac:dyDescent="0.3">
      <c r="B969" s="42">
        <f>'2. Termes '!H1111</f>
        <v>0</v>
      </c>
      <c r="C969" s="382">
        <v>0</v>
      </c>
      <c r="D969" s="368">
        <v>0</v>
      </c>
      <c r="E969" s="368">
        <v>0</v>
      </c>
      <c r="F969" s="368">
        <v>0</v>
      </c>
      <c r="G969" s="368">
        <v>0</v>
      </c>
      <c r="H969" s="381" t="str">
        <f>IF('2. Termes '!H1111="","",VLOOKUP('2. Termes '!H1111,'2. Termes '!$H$8:$H$1141,3))</f>
        <v/>
      </c>
      <c r="I969" s="368">
        <v>0</v>
      </c>
      <c r="J969" s="368">
        <v>0</v>
      </c>
      <c r="K969" s="370" t="s">
        <v>150</v>
      </c>
      <c r="L969" s="370" t="str">
        <f>IF(ISBLANK(Tableau3[[#This Row],[Date début ]]),"",UPPER(TEXT(Tableau3[[#This Row],[Date début ]],"mmm")))</f>
        <v/>
      </c>
      <c r="M969" s="370" t="str">
        <f>IF(ISBLANK(Tableau3[[#This Row],[Date début ]]),"",UPPER(TEXT(Tableau3[[#This Row],[Date début ]],"AAAA")))</f>
        <v/>
      </c>
      <c r="N969" s="370">
        <v>0</v>
      </c>
      <c r="O969" s="369" t="str">
        <f>IF(ISBLANK(Tableau3[[#This Row],[Date de fin]]),"",UPPER(TEXT(Tableau3[[#This Row],[Date de fin]],"mmm")))</f>
        <v>JANV</v>
      </c>
      <c r="P969" s="370" t="str">
        <f>IF(ISBLANK(Tableau3[[#This Row],[Date de fin]]),"",UPPER(TEXT(Tableau3[[#This Row],[Date de fin]],"AAAA")))</f>
        <v>1900</v>
      </c>
      <c r="Q969" s="371">
        <v>0</v>
      </c>
      <c r="S969" s="49">
        <f>[2]!tblÉvénements[[#This Row],[Secteur]]</f>
        <v>0</v>
      </c>
      <c r="T969" s="49">
        <f>[2]!tblÉvénements[[#This Row],[Commentaires]]</f>
        <v>0</v>
      </c>
    </row>
    <row r="970" spans="2:20" ht="14.5" x14ac:dyDescent="0.3">
      <c r="B970" s="42">
        <f>'2. Termes '!H1112</f>
        <v>0</v>
      </c>
      <c r="C970" s="382">
        <v>0</v>
      </c>
      <c r="D970" s="368">
        <v>0</v>
      </c>
      <c r="E970" s="368">
        <v>0</v>
      </c>
      <c r="F970" s="368">
        <v>0</v>
      </c>
      <c r="G970" s="368">
        <v>0</v>
      </c>
      <c r="H970" s="381" t="str">
        <f>IF('2. Termes '!H1112="","",VLOOKUP('2. Termes '!H1112,'2. Termes '!$H$8:$H$1141,3))</f>
        <v/>
      </c>
      <c r="I970" s="368">
        <v>0</v>
      </c>
      <c r="J970" s="368">
        <v>0</v>
      </c>
      <c r="K970" s="370" t="s">
        <v>150</v>
      </c>
      <c r="L970" s="370" t="str">
        <f>IF(ISBLANK(Tableau3[[#This Row],[Date début ]]),"",UPPER(TEXT(Tableau3[[#This Row],[Date début ]],"mmm")))</f>
        <v/>
      </c>
      <c r="M970" s="370" t="str">
        <f>IF(ISBLANK(Tableau3[[#This Row],[Date début ]]),"",UPPER(TEXT(Tableau3[[#This Row],[Date début ]],"AAAA")))</f>
        <v/>
      </c>
      <c r="N970" s="370">
        <v>0</v>
      </c>
      <c r="O970" s="369" t="str">
        <f>IF(ISBLANK(Tableau3[[#This Row],[Date de fin]]),"",UPPER(TEXT(Tableau3[[#This Row],[Date de fin]],"mmm")))</f>
        <v>JANV</v>
      </c>
      <c r="P970" s="370" t="str">
        <f>IF(ISBLANK(Tableau3[[#This Row],[Date de fin]]),"",UPPER(TEXT(Tableau3[[#This Row],[Date de fin]],"AAAA")))</f>
        <v>1900</v>
      </c>
      <c r="Q970" s="371">
        <v>0</v>
      </c>
      <c r="S970" s="49">
        <f>[2]!tblÉvénements[[#This Row],[Secteur]]</f>
        <v>0</v>
      </c>
      <c r="T970" s="49">
        <f>[2]!tblÉvénements[[#This Row],[Commentaires]]</f>
        <v>0</v>
      </c>
    </row>
    <row r="971" spans="2:20" ht="14.5" x14ac:dyDescent="0.3">
      <c r="B971" s="42">
        <f>'2. Termes '!H1113</f>
        <v>0</v>
      </c>
      <c r="C971" s="382">
        <v>0</v>
      </c>
      <c r="D971" s="368">
        <v>0</v>
      </c>
      <c r="E971" s="368">
        <v>0</v>
      </c>
      <c r="F971" s="368">
        <v>0</v>
      </c>
      <c r="G971" s="368">
        <v>0</v>
      </c>
      <c r="H971" s="381" t="str">
        <f>IF('2. Termes '!H1113="","",VLOOKUP('2. Termes '!H1113,'2. Termes '!$H$8:$H$1141,3))</f>
        <v/>
      </c>
      <c r="I971" s="368">
        <v>0</v>
      </c>
      <c r="J971" s="368">
        <v>0</v>
      </c>
      <c r="K971" s="370" t="s">
        <v>150</v>
      </c>
      <c r="L971" s="370" t="str">
        <f>IF(ISBLANK(Tableau3[[#This Row],[Date début ]]),"",UPPER(TEXT(Tableau3[[#This Row],[Date début ]],"mmm")))</f>
        <v/>
      </c>
      <c r="M971" s="370" t="str">
        <f>IF(ISBLANK(Tableau3[[#This Row],[Date début ]]),"",UPPER(TEXT(Tableau3[[#This Row],[Date début ]],"AAAA")))</f>
        <v/>
      </c>
      <c r="N971" s="370">
        <v>0</v>
      </c>
      <c r="O971" s="369" t="str">
        <f>IF(ISBLANK(Tableau3[[#This Row],[Date de fin]]),"",UPPER(TEXT(Tableau3[[#This Row],[Date de fin]],"mmm")))</f>
        <v>JANV</v>
      </c>
      <c r="P971" s="370" t="str">
        <f>IF(ISBLANK(Tableau3[[#This Row],[Date de fin]]),"",UPPER(TEXT(Tableau3[[#This Row],[Date de fin]],"AAAA")))</f>
        <v>1900</v>
      </c>
      <c r="Q971" s="371">
        <v>0</v>
      </c>
      <c r="S971" s="49">
        <f>[2]!tblÉvénements[[#This Row],[Secteur]]</f>
        <v>0</v>
      </c>
      <c r="T971" s="49">
        <f>[2]!tblÉvénements[[#This Row],[Commentaires]]</f>
        <v>0</v>
      </c>
    </row>
    <row r="972" spans="2:20" ht="14.5" x14ac:dyDescent="0.3">
      <c r="B972" s="42">
        <f>'2. Termes '!H1114</f>
        <v>0</v>
      </c>
      <c r="C972" s="382">
        <v>0</v>
      </c>
      <c r="D972" s="368">
        <v>0</v>
      </c>
      <c r="E972" s="368">
        <v>0</v>
      </c>
      <c r="F972" s="368">
        <v>0</v>
      </c>
      <c r="G972" s="368">
        <v>0</v>
      </c>
      <c r="H972" s="381" t="str">
        <f>IF('2. Termes '!H1114="","",VLOOKUP('2. Termes '!H1114,'2. Termes '!$H$8:$H$1141,3))</f>
        <v/>
      </c>
      <c r="I972" s="368">
        <v>0</v>
      </c>
      <c r="J972" s="368">
        <v>0</v>
      </c>
      <c r="K972" s="370" t="s">
        <v>150</v>
      </c>
      <c r="L972" s="370" t="str">
        <f>IF(ISBLANK(Tableau3[[#This Row],[Date début ]]),"",UPPER(TEXT(Tableau3[[#This Row],[Date début ]],"mmm")))</f>
        <v/>
      </c>
      <c r="M972" s="370" t="str">
        <f>IF(ISBLANK(Tableau3[[#This Row],[Date début ]]),"",UPPER(TEXT(Tableau3[[#This Row],[Date début ]],"AAAA")))</f>
        <v/>
      </c>
      <c r="N972" s="370">
        <v>0</v>
      </c>
      <c r="O972" s="369" t="str">
        <f>IF(ISBLANK(Tableau3[[#This Row],[Date de fin]]),"",UPPER(TEXT(Tableau3[[#This Row],[Date de fin]],"mmm")))</f>
        <v>JANV</v>
      </c>
      <c r="P972" s="370" t="str">
        <f>IF(ISBLANK(Tableau3[[#This Row],[Date de fin]]),"",UPPER(TEXT(Tableau3[[#This Row],[Date de fin]],"AAAA")))</f>
        <v>1900</v>
      </c>
      <c r="Q972" s="371">
        <v>0</v>
      </c>
      <c r="S972" s="49">
        <f>[2]!tblÉvénements[[#This Row],[Secteur]]</f>
        <v>0</v>
      </c>
      <c r="T972" s="49">
        <f>[2]!tblÉvénements[[#This Row],[Commentaires]]</f>
        <v>0</v>
      </c>
    </row>
    <row r="973" spans="2:20" ht="14.5" x14ac:dyDescent="0.3">
      <c r="B973" s="42">
        <f>'2. Termes '!H1115</f>
        <v>0</v>
      </c>
      <c r="C973" s="382">
        <v>0</v>
      </c>
      <c r="D973" s="368">
        <v>0</v>
      </c>
      <c r="E973" s="368">
        <v>0</v>
      </c>
      <c r="F973" s="368">
        <v>0</v>
      </c>
      <c r="G973" s="368">
        <v>0</v>
      </c>
      <c r="H973" s="381" t="str">
        <f>IF('2. Termes '!H1115="","",VLOOKUP('2. Termes '!H1115,'2. Termes '!$H$8:$H$1141,3))</f>
        <v/>
      </c>
      <c r="I973" s="368">
        <v>0</v>
      </c>
      <c r="J973" s="368">
        <v>0</v>
      </c>
      <c r="K973" s="370" t="s">
        <v>150</v>
      </c>
      <c r="L973" s="370" t="str">
        <f>IF(ISBLANK(Tableau3[[#This Row],[Date début ]]),"",UPPER(TEXT(Tableau3[[#This Row],[Date début ]],"mmm")))</f>
        <v/>
      </c>
      <c r="M973" s="370" t="str">
        <f>IF(ISBLANK(Tableau3[[#This Row],[Date début ]]),"",UPPER(TEXT(Tableau3[[#This Row],[Date début ]],"AAAA")))</f>
        <v/>
      </c>
      <c r="N973" s="370">
        <v>0</v>
      </c>
      <c r="O973" s="369" t="str">
        <f>IF(ISBLANK(Tableau3[[#This Row],[Date de fin]]),"",UPPER(TEXT(Tableau3[[#This Row],[Date de fin]],"mmm")))</f>
        <v>JANV</v>
      </c>
      <c r="P973" s="370" t="str">
        <f>IF(ISBLANK(Tableau3[[#This Row],[Date de fin]]),"",UPPER(TEXT(Tableau3[[#This Row],[Date de fin]],"AAAA")))</f>
        <v>1900</v>
      </c>
      <c r="Q973" s="371">
        <v>0</v>
      </c>
      <c r="S973" s="49">
        <f>[2]!tblÉvénements[[#This Row],[Secteur]]</f>
        <v>0</v>
      </c>
      <c r="T973" s="49">
        <f>[2]!tblÉvénements[[#This Row],[Commentaires]]</f>
        <v>0</v>
      </c>
    </row>
    <row r="974" spans="2:20" ht="14.5" x14ac:dyDescent="0.3">
      <c r="B974" s="42">
        <f>'2. Termes '!H1116</f>
        <v>0</v>
      </c>
      <c r="C974" s="382">
        <v>0</v>
      </c>
      <c r="D974" s="368">
        <v>0</v>
      </c>
      <c r="E974" s="368">
        <v>0</v>
      </c>
      <c r="F974" s="368">
        <v>0</v>
      </c>
      <c r="G974" s="368">
        <v>0</v>
      </c>
      <c r="H974" s="381" t="str">
        <f>IF('2. Termes '!H1116="","",VLOOKUP('2. Termes '!H1116,'2. Termes '!$H$8:$H$1141,3))</f>
        <v/>
      </c>
      <c r="I974" s="368">
        <v>0</v>
      </c>
      <c r="J974" s="368">
        <v>0</v>
      </c>
      <c r="K974" s="370" t="s">
        <v>150</v>
      </c>
      <c r="L974" s="370" t="str">
        <f>IF(ISBLANK(Tableau3[[#This Row],[Date début ]]),"",UPPER(TEXT(Tableau3[[#This Row],[Date début ]],"mmm")))</f>
        <v/>
      </c>
      <c r="M974" s="370" t="str">
        <f>IF(ISBLANK(Tableau3[[#This Row],[Date début ]]),"",UPPER(TEXT(Tableau3[[#This Row],[Date début ]],"AAAA")))</f>
        <v/>
      </c>
      <c r="N974" s="370">
        <v>0</v>
      </c>
      <c r="O974" s="369" t="str">
        <f>IF(ISBLANK(Tableau3[[#This Row],[Date de fin]]),"",UPPER(TEXT(Tableau3[[#This Row],[Date de fin]],"mmm")))</f>
        <v>JANV</v>
      </c>
      <c r="P974" s="370" t="str">
        <f>IF(ISBLANK(Tableau3[[#This Row],[Date de fin]]),"",UPPER(TEXT(Tableau3[[#This Row],[Date de fin]],"AAAA")))</f>
        <v>1900</v>
      </c>
      <c r="Q974" s="371">
        <v>0</v>
      </c>
      <c r="S974" s="49">
        <f>[2]!tblÉvénements[[#This Row],[Secteur]]</f>
        <v>0</v>
      </c>
      <c r="T974" s="49">
        <f>[2]!tblÉvénements[[#This Row],[Commentaires]]</f>
        <v>0</v>
      </c>
    </row>
    <row r="975" spans="2:20" ht="14.5" x14ac:dyDescent="0.3">
      <c r="B975" s="42">
        <f>'2. Termes '!H1117</f>
        <v>0</v>
      </c>
      <c r="C975" s="382">
        <v>0</v>
      </c>
      <c r="D975" s="368">
        <v>0</v>
      </c>
      <c r="E975" s="368">
        <v>0</v>
      </c>
      <c r="F975" s="368">
        <v>0</v>
      </c>
      <c r="G975" s="368">
        <v>0</v>
      </c>
      <c r="H975" s="381" t="str">
        <f>IF('2. Termes '!H1117="","",VLOOKUP('2. Termes '!H1117,'2. Termes '!$H$8:$H$1141,3))</f>
        <v/>
      </c>
      <c r="I975" s="368">
        <v>0</v>
      </c>
      <c r="J975" s="368">
        <v>0</v>
      </c>
      <c r="K975" s="370" t="s">
        <v>150</v>
      </c>
      <c r="L975" s="370" t="str">
        <f>IF(ISBLANK(Tableau3[[#This Row],[Date début ]]),"",UPPER(TEXT(Tableau3[[#This Row],[Date début ]],"mmm")))</f>
        <v/>
      </c>
      <c r="M975" s="370" t="str">
        <f>IF(ISBLANK(Tableau3[[#This Row],[Date début ]]),"",UPPER(TEXT(Tableau3[[#This Row],[Date début ]],"AAAA")))</f>
        <v/>
      </c>
      <c r="N975" s="370">
        <v>0</v>
      </c>
      <c r="O975" s="369" t="str">
        <f>IF(ISBLANK(Tableau3[[#This Row],[Date de fin]]),"",UPPER(TEXT(Tableau3[[#This Row],[Date de fin]],"mmm")))</f>
        <v>JANV</v>
      </c>
      <c r="P975" s="370" t="str">
        <f>IF(ISBLANK(Tableau3[[#This Row],[Date de fin]]),"",UPPER(TEXT(Tableau3[[#This Row],[Date de fin]],"AAAA")))</f>
        <v>1900</v>
      </c>
      <c r="Q975" s="371">
        <v>0</v>
      </c>
      <c r="S975" s="49">
        <f>[2]!tblÉvénements[[#This Row],[Secteur]]</f>
        <v>0</v>
      </c>
      <c r="T975" s="49">
        <f>[2]!tblÉvénements[[#This Row],[Commentaires]]</f>
        <v>0</v>
      </c>
    </row>
    <row r="976" spans="2:20" ht="14.5" x14ac:dyDescent="0.3">
      <c r="B976" s="42">
        <f>'2. Termes '!H1118</f>
        <v>0</v>
      </c>
      <c r="C976" s="382">
        <v>0</v>
      </c>
      <c r="D976" s="368">
        <v>0</v>
      </c>
      <c r="E976" s="368">
        <v>0</v>
      </c>
      <c r="F976" s="368">
        <v>0</v>
      </c>
      <c r="G976" s="368">
        <v>0</v>
      </c>
      <c r="H976" s="381" t="str">
        <f>IF('2. Termes '!H1118="","",VLOOKUP('2. Termes '!H1118,'2. Termes '!$H$8:$H$1141,3))</f>
        <v/>
      </c>
      <c r="I976" s="368">
        <v>0</v>
      </c>
      <c r="J976" s="368">
        <v>0</v>
      </c>
      <c r="K976" s="370" t="s">
        <v>150</v>
      </c>
      <c r="L976" s="370" t="str">
        <f>IF(ISBLANK(Tableau3[[#This Row],[Date début ]]),"",UPPER(TEXT(Tableau3[[#This Row],[Date début ]],"mmm")))</f>
        <v/>
      </c>
      <c r="M976" s="370" t="str">
        <f>IF(ISBLANK(Tableau3[[#This Row],[Date début ]]),"",UPPER(TEXT(Tableau3[[#This Row],[Date début ]],"AAAA")))</f>
        <v/>
      </c>
      <c r="N976" s="370">
        <v>0</v>
      </c>
      <c r="O976" s="369" t="str">
        <f>IF(ISBLANK(Tableau3[[#This Row],[Date de fin]]),"",UPPER(TEXT(Tableau3[[#This Row],[Date de fin]],"mmm")))</f>
        <v>JANV</v>
      </c>
      <c r="P976" s="370" t="str">
        <f>IF(ISBLANK(Tableau3[[#This Row],[Date de fin]]),"",UPPER(TEXT(Tableau3[[#This Row],[Date de fin]],"AAAA")))</f>
        <v>1900</v>
      </c>
      <c r="Q976" s="371">
        <v>0</v>
      </c>
      <c r="S976" s="49">
        <f>[2]!tblÉvénements[[#This Row],[Secteur]]</f>
        <v>0</v>
      </c>
      <c r="T976" s="49">
        <f>[2]!tblÉvénements[[#This Row],[Commentaires]]</f>
        <v>0</v>
      </c>
    </row>
    <row r="977" spans="2:20" ht="14.5" x14ac:dyDescent="0.3">
      <c r="B977" s="42">
        <f>'2. Termes '!H1119</f>
        <v>0</v>
      </c>
      <c r="C977" s="382">
        <v>0</v>
      </c>
      <c r="D977" s="368">
        <v>0</v>
      </c>
      <c r="E977" s="368">
        <v>0</v>
      </c>
      <c r="F977" s="368">
        <v>0</v>
      </c>
      <c r="G977" s="368">
        <v>0</v>
      </c>
      <c r="H977" s="381" t="str">
        <f>IF('2. Termes '!H1119="","",VLOOKUP('2. Termes '!H1119,'2. Termes '!$H$8:$H$1141,3))</f>
        <v/>
      </c>
      <c r="I977" s="368">
        <v>0</v>
      </c>
      <c r="J977" s="368">
        <v>0</v>
      </c>
      <c r="K977" s="370" t="s">
        <v>150</v>
      </c>
      <c r="L977" s="370" t="str">
        <f>IF(ISBLANK(Tableau3[[#This Row],[Date début ]]),"",UPPER(TEXT(Tableau3[[#This Row],[Date début ]],"mmm")))</f>
        <v/>
      </c>
      <c r="M977" s="370" t="str">
        <f>IF(ISBLANK(Tableau3[[#This Row],[Date début ]]),"",UPPER(TEXT(Tableau3[[#This Row],[Date début ]],"AAAA")))</f>
        <v/>
      </c>
      <c r="N977" s="370">
        <v>0</v>
      </c>
      <c r="O977" s="369" t="str">
        <f>IF(ISBLANK(Tableau3[[#This Row],[Date de fin]]),"",UPPER(TEXT(Tableau3[[#This Row],[Date de fin]],"mmm")))</f>
        <v>JANV</v>
      </c>
      <c r="P977" s="370" t="str">
        <f>IF(ISBLANK(Tableau3[[#This Row],[Date de fin]]),"",UPPER(TEXT(Tableau3[[#This Row],[Date de fin]],"AAAA")))</f>
        <v>1900</v>
      </c>
      <c r="Q977" s="371">
        <v>0</v>
      </c>
      <c r="S977" s="49">
        <f>[2]!tblÉvénements[[#This Row],[Secteur]]</f>
        <v>0</v>
      </c>
      <c r="T977" s="49">
        <f>[2]!tblÉvénements[[#This Row],[Commentaires]]</f>
        <v>0</v>
      </c>
    </row>
    <row r="978" spans="2:20" ht="14.5" x14ac:dyDescent="0.3">
      <c r="B978" s="42">
        <f>'2. Termes '!H1120</f>
        <v>0</v>
      </c>
      <c r="C978" s="382">
        <v>0</v>
      </c>
      <c r="D978" s="368">
        <v>0</v>
      </c>
      <c r="E978" s="368">
        <v>0</v>
      </c>
      <c r="F978" s="368">
        <v>0</v>
      </c>
      <c r="G978" s="368">
        <v>0</v>
      </c>
      <c r="H978" s="381" t="str">
        <f>IF('2. Termes '!H1120="","",VLOOKUP('2. Termes '!H1120,'2. Termes '!$H$8:$H$1141,3))</f>
        <v/>
      </c>
      <c r="I978" s="368">
        <v>0</v>
      </c>
      <c r="J978" s="368">
        <v>0</v>
      </c>
      <c r="K978" s="370" t="s">
        <v>150</v>
      </c>
      <c r="L978" s="370" t="str">
        <f>IF(ISBLANK(Tableau3[[#This Row],[Date début ]]),"",UPPER(TEXT(Tableau3[[#This Row],[Date début ]],"mmm")))</f>
        <v/>
      </c>
      <c r="M978" s="370" t="str">
        <f>IF(ISBLANK(Tableau3[[#This Row],[Date début ]]),"",UPPER(TEXT(Tableau3[[#This Row],[Date début ]],"AAAA")))</f>
        <v/>
      </c>
      <c r="N978" s="370">
        <v>0</v>
      </c>
      <c r="O978" s="369" t="str">
        <f>IF(ISBLANK(Tableau3[[#This Row],[Date de fin]]),"",UPPER(TEXT(Tableau3[[#This Row],[Date de fin]],"mmm")))</f>
        <v>JANV</v>
      </c>
      <c r="P978" s="370" t="str">
        <f>IF(ISBLANK(Tableau3[[#This Row],[Date de fin]]),"",UPPER(TEXT(Tableau3[[#This Row],[Date de fin]],"AAAA")))</f>
        <v>1900</v>
      </c>
      <c r="Q978" s="371">
        <v>0</v>
      </c>
      <c r="S978" s="49">
        <f>[2]!tblÉvénements[[#This Row],[Secteur]]</f>
        <v>0</v>
      </c>
      <c r="T978" s="49">
        <f>[2]!tblÉvénements[[#This Row],[Commentaires]]</f>
        <v>0</v>
      </c>
    </row>
    <row r="979" spans="2:20" ht="14.5" x14ac:dyDescent="0.3">
      <c r="B979" s="42">
        <f>'2. Termes '!H1121</f>
        <v>0</v>
      </c>
      <c r="C979" s="382">
        <v>0</v>
      </c>
      <c r="D979" s="368">
        <v>0</v>
      </c>
      <c r="E979" s="368">
        <v>0</v>
      </c>
      <c r="F979" s="368">
        <v>0</v>
      </c>
      <c r="G979" s="368">
        <v>0</v>
      </c>
      <c r="H979" s="381" t="str">
        <f>IF('2. Termes '!H1121="","",VLOOKUP('2. Termes '!H1121,'2. Termes '!$H$8:$H$1141,3))</f>
        <v/>
      </c>
      <c r="I979" s="368">
        <v>0</v>
      </c>
      <c r="J979" s="368">
        <v>0</v>
      </c>
      <c r="K979" s="370" t="s">
        <v>150</v>
      </c>
      <c r="L979" s="370" t="str">
        <f>IF(ISBLANK(Tableau3[[#This Row],[Date début ]]),"",UPPER(TEXT(Tableau3[[#This Row],[Date début ]],"mmm")))</f>
        <v/>
      </c>
      <c r="M979" s="370" t="str">
        <f>IF(ISBLANK(Tableau3[[#This Row],[Date début ]]),"",UPPER(TEXT(Tableau3[[#This Row],[Date début ]],"AAAA")))</f>
        <v/>
      </c>
      <c r="N979" s="370">
        <v>0</v>
      </c>
      <c r="O979" s="369" t="str">
        <f>IF(ISBLANK(Tableau3[[#This Row],[Date de fin]]),"",UPPER(TEXT(Tableau3[[#This Row],[Date de fin]],"mmm")))</f>
        <v>JANV</v>
      </c>
      <c r="P979" s="370" t="str">
        <f>IF(ISBLANK(Tableau3[[#This Row],[Date de fin]]),"",UPPER(TEXT(Tableau3[[#This Row],[Date de fin]],"AAAA")))</f>
        <v>1900</v>
      </c>
      <c r="Q979" s="371">
        <v>0</v>
      </c>
      <c r="S979" s="49">
        <f>[2]!tblÉvénements[[#This Row],[Secteur]]</f>
        <v>0</v>
      </c>
      <c r="T979" s="49">
        <f>[2]!tblÉvénements[[#This Row],[Commentaires]]</f>
        <v>0</v>
      </c>
    </row>
    <row r="980" spans="2:20" ht="14.5" x14ac:dyDescent="0.3">
      <c r="B980" s="42">
        <f>'2. Termes '!H1122</f>
        <v>0</v>
      </c>
      <c r="C980" s="382">
        <v>0</v>
      </c>
      <c r="D980" s="368">
        <v>0</v>
      </c>
      <c r="E980" s="368">
        <v>0</v>
      </c>
      <c r="F980" s="368">
        <v>0</v>
      </c>
      <c r="G980" s="368">
        <v>0</v>
      </c>
      <c r="H980" s="381" t="str">
        <f>IF('2. Termes '!H1122="","",VLOOKUP('2. Termes '!H1122,'2. Termes '!$H$8:$H$1141,3))</f>
        <v/>
      </c>
      <c r="I980" s="368">
        <v>0</v>
      </c>
      <c r="J980" s="368">
        <v>0</v>
      </c>
      <c r="K980" s="370" t="s">
        <v>150</v>
      </c>
      <c r="L980" s="370" t="str">
        <f>IF(ISBLANK(Tableau3[[#This Row],[Date début ]]),"",UPPER(TEXT(Tableau3[[#This Row],[Date début ]],"mmm")))</f>
        <v/>
      </c>
      <c r="M980" s="370" t="str">
        <f>IF(ISBLANK(Tableau3[[#This Row],[Date début ]]),"",UPPER(TEXT(Tableau3[[#This Row],[Date début ]],"AAAA")))</f>
        <v/>
      </c>
      <c r="N980" s="370">
        <v>0</v>
      </c>
      <c r="O980" s="369" t="str">
        <f>IF(ISBLANK(Tableau3[[#This Row],[Date de fin]]),"",UPPER(TEXT(Tableau3[[#This Row],[Date de fin]],"mmm")))</f>
        <v>JANV</v>
      </c>
      <c r="P980" s="370" t="str">
        <f>IF(ISBLANK(Tableau3[[#This Row],[Date de fin]]),"",UPPER(TEXT(Tableau3[[#This Row],[Date de fin]],"AAAA")))</f>
        <v>1900</v>
      </c>
      <c r="Q980" s="371">
        <v>0</v>
      </c>
      <c r="S980" s="49">
        <f>[2]!tblÉvénements[[#This Row],[Secteur]]</f>
        <v>0</v>
      </c>
      <c r="T980" s="49">
        <f>[2]!tblÉvénements[[#This Row],[Commentaires]]</f>
        <v>0</v>
      </c>
    </row>
    <row r="981" spans="2:20" ht="14.5" x14ac:dyDescent="0.3">
      <c r="B981" s="42">
        <f>'2. Termes '!H1123</f>
        <v>0</v>
      </c>
      <c r="C981" s="382">
        <v>0</v>
      </c>
      <c r="D981" s="368">
        <v>0</v>
      </c>
      <c r="E981" s="368">
        <v>0</v>
      </c>
      <c r="F981" s="368">
        <v>0</v>
      </c>
      <c r="G981" s="368">
        <v>0</v>
      </c>
      <c r="H981" s="381" t="str">
        <f>IF('2. Termes '!H1123="","",VLOOKUP('2. Termes '!H1123,'2. Termes '!$H$8:$H$1141,3))</f>
        <v/>
      </c>
      <c r="I981" s="368">
        <v>0</v>
      </c>
      <c r="J981" s="368">
        <v>0</v>
      </c>
      <c r="K981" s="370" t="s">
        <v>150</v>
      </c>
      <c r="L981" s="370" t="str">
        <f>IF(ISBLANK(Tableau3[[#This Row],[Date début ]]),"",UPPER(TEXT(Tableau3[[#This Row],[Date début ]],"mmm")))</f>
        <v/>
      </c>
      <c r="M981" s="370" t="str">
        <f>IF(ISBLANK(Tableau3[[#This Row],[Date début ]]),"",UPPER(TEXT(Tableau3[[#This Row],[Date début ]],"AAAA")))</f>
        <v/>
      </c>
      <c r="N981" s="370">
        <v>0</v>
      </c>
      <c r="O981" s="369" t="str">
        <f>IF(ISBLANK(Tableau3[[#This Row],[Date de fin]]),"",UPPER(TEXT(Tableau3[[#This Row],[Date de fin]],"mmm")))</f>
        <v>JANV</v>
      </c>
      <c r="P981" s="370" t="str">
        <f>IF(ISBLANK(Tableau3[[#This Row],[Date de fin]]),"",UPPER(TEXT(Tableau3[[#This Row],[Date de fin]],"AAAA")))</f>
        <v>1900</v>
      </c>
      <c r="Q981" s="371">
        <v>0</v>
      </c>
      <c r="S981" s="49">
        <f>[2]!tblÉvénements[[#This Row],[Secteur]]</f>
        <v>0</v>
      </c>
      <c r="T981" s="49">
        <f>[2]!tblÉvénements[[#This Row],[Commentaires]]</f>
        <v>0</v>
      </c>
    </row>
    <row r="982" spans="2:20" ht="14.5" x14ac:dyDescent="0.3">
      <c r="B982" s="42">
        <f>'2. Termes '!H1124</f>
        <v>0</v>
      </c>
      <c r="C982" s="382">
        <v>0</v>
      </c>
      <c r="D982" s="368">
        <v>0</v>
      </c>
      <c r="E982" s="368">
        <v>0</v>
      </c>
      <c r="F982" s="368">
        <v>0</v>
      </c>
      <c r="G982" s="368">
        <v>0</v>
      </c>
      <c r="H982" s="381" t="str">
        <f>IF('2. Termes '!H1124="","",VLOOKUP('2. Termes '!H1124,'2. Termes '!$H$8:$H$1141,3))</f>
        <v/>
      </c>
      <c r="I982" s="368">
        <v>0</v>
      </c>
      <c r="J982" s="368">
        <v>0</v>
      </c>
      <c r="K982" s="370" t="s">
        <v>150</v>
      </c>
      <c r="L982" s="370" t="str">
        <f>IF(ISBLANK(Tableau3[[#This Row],[Date début ]]),"",UPPER(TEXT(Tableau3[[#This Row],[Date début ]],"mmm")))</f>
        <v/>
      </c>
      <c r="M982" s="370" t="str">
        <f>IF(ISBLANK(Tableau3[[#This Row],[Date début ]]),"",UPPER(TEXT(Tableau3[[#This Row],[Date début ]],"AAAA")))</f>
        <v/>
      </c>
      <c r="N982" s="370">
        <v>0</v>
      </c>
      <c r="O982" s="369" t="str">
        <f>IF(ISBLANK(Tableau3[[#This Row],[Date de fin]]),"",UPPER(TEXT(Tableau3[[#This Row],[Date de fin]],"mmm")))</f>
        <v>JANV</v>
      </c>
      <c r="P982" s="370" t="str">
        <f>IF(ISBLANK(Tableau3[[#This Row],[Date de fin]]),"",UPPER(TEXT(Tableau3[[#This Row],[Date de fin]],"AAAA")))</f>
        <v>1900</v>
      </c>
      <c r="Q982" s="371">
        <v>0</v>
      </c>
      <c r="S982" s="49">
        <f>[2]!tblÉvénements[[#This Row],[Secteur]]</f>
        <v>0</v>
      </c>
      <c r="T982" s="49">
        <f>[2]!tblÉvénements[[#This Row],[Commentaires]]</f>
        <v>0</v>
      </c>
    </row>
    <row r="983" spans="2:20" ht="14.5" x14ac:dyDescent="0.3">
      <c r="B983" s="42">
        <f>'2. Termes '!H1125</f>
        <v>0</v>
      </c>
      <c r="C983" s="382">
        <v>0</v>
      </c>
      <c r="D983" s="368">
        <v>0</v>
      </c>
      <c r="E983" s="368">
        <v>0</v>
      </c>
      <c r="F983" s="368">
        <v>0</v>
      </c>
      <c r="G983" s="368">
        <v>0</v>
      </c>
      <c r="H983" s="381" t="str">
        <f>IF('2. Termes '!H1125="","",VLOOKUP('2. Termes '!H1125,'2. Termes '!$H$8:$H$1141,3))</f>
        <v/>
      </c>
      <c r="I983" s="368">
        <v>0</v>
      </c>
      <c r="J983" s="368">
        <v>0</v>
      </c>
      <c r="K983" s="370" t="s">
        <v>150</v>
      </c>
      <c r="L983" s="370" t="str">
        <f>IF(ISBLANK(Tableau3[[#This Row],[Date début ]]),"",UPPER(TEXT(Tableau3[[#This Row],[Date début ]],"mmm")))</f>
        <v/>
      </c>
      <c r="M983" s="370" t="str">
        <f>IF(ISBLANK(Tableau3[[#This Row],[Date début ]]),"",UPPER(TEXT(Tableau3[[#This Row],[Date début ]],"AAAA")))</f>
        <v/>
      </c>
      <c r="N983" s="370">
        <v>0</v>
      </c>
      <c r="O983" s="369" t="str">
        <f>IF(ISBLANK(Tableau3[[#This Row],[Date de fin]]),"",UPPER(TEXT(Tableau3[[#This Row],[Date de fin]],"mmm")))</f>
        <v>JANV</v>
      </c>
      <c r="P983" s="370" t="str">
        <f>IF(ISBLANK(Tableau3[[#This Row],[Date de fin]]),"",UPPER(TEXT(Tableau3[[#This Row],[Date de fin]],"AAAA")))</f>
        <v>1900</v>
      </c>
      <c r="Q983" s="371">
        <v>0</v>
      </c>
      <c r="S983" s="49">
        <f>[2]!tblÉvénements[[#This Row],[Secteur]]</f>
        <v>0</v>
      </c>
      <c r="T983" s="49">
        <f>[2]!tblÉvénements[[#This Row],[Commentaires]]</f>
        <v>0</v>
      </c>
    </row>
    <row r="984" spans="2:20" ht="14.5" x14ac:dyDescent="0.3">
      <c r="B984" s="42">
        <f>'2. Termes '!H1126</f>
        <v>0</v>
      </c>
      <c r="C984" s="382">
        <v>0</v>
      </c>
      <c r="D984" s="368">
        <v>0</v>
      </c>
      <c r="E984" s="368">
        <v>0</v>
      </c>
      <c r="F984" s="368">
        <v>0</v>
      </c>
      <c r="G984" s="368">
        <v>0</v>
      </c>
      <c r="H984" s="381" t="str">
        <f>IF('2. Termes '!H1126="","",VLOOKUP('2. Termes '!H1126,'2. Termes '!$H$8:$H$1141,3))</f>
        <v/>
      </c>
      <c r="I984" s="368">
        <v>0</v>
      </c>
      <c r="J984" s="368">
        <v>0</v>
      </c>
      <c r="K984" s="370" t="s">
        <v>150</v>
      </c>
      <c r="L984" s="370" t="str">
        <f>IF(ISBLANK(Tableau3[[#This Row],[Date début ]]),"",UPPER(TEXT(Tableau3[[#This Row],[Date début ]],"mmm")))</f>
        <v/>
      </c>
      <c r="M984" s="370" t="str">
        <f>IF(ISBLANK(Tableau3[[#This Row],[Date début ]]),"",UPPER(TEXT(Tableau3[[#This Row],[Date début ]],"AAAA")))</f>
        <v/>
      </c>
      <c r="N984" s="370">
        <v>0</v>
      </c>
      <c r="O984" s="369" t="str">
        <f>IF(ISBLANK(Tableau3[[#This Row],[Date de fin]]),"",UPPER(TEXT(Tableau3[[#This Row],[Date de fin]],"mmm")))</f>
        <v>JANV</v>
      </c>
      <c r="P984" s="370" t="str">
        <f>IF(ISBLANK(Tableau3[[#This Row],[Date de fin]]),"",UPPER(TEXT(Tableau3[[#This Row],[Date de fin]],"AAAA")))</f>
        <v>1900</v>
      </c>
      <c r="Q984" s="371">
        <v>0</v>
      </c>
      <c r="S984" s="49">
        <f>[2]!tblÉvénements[[#This Row],[Secteur]]</f>
        <v>0</v>
      </c>
      <c r="T984" s="49">
        <f>[2]!tblÉvénements[[#This Row],[Commentaires]]</f>
        <v>0</v>
      </c>
    </row>
    <row r="985" spans="2:20" ht="14.5" x14ac:dyDescent="0.3">
      <c r="B985" s="42">
        <f>'2. Termes '!H1127</f>
        <v>0</v>
      </c>
      <c r="C985" s="382">
        <v>0</v>
      </c>
      <c r="D985" s="368">
        <v>0</v>
      </c>
      <c r="E985" s="368">
        <v>0</v>
      </c>
      <c r="F985" s="368">
        <v>0</v>
      </c>
      <c r="G985" s="368">
        <v>0</v>
      </c>
      <c r="H985" s="381" t="str">
        <f>IF('2. Termes '!H1127="","",VLOOKUP('2. Termes '!H1127,'2. Termes '!$H$8:$H$1141,3))</f>
        <v/>
      </c>
      <c r="I985" s="368">
        <v>0</v>
      </c>
      <c r="J985" s="368">
        <v>0</v>
      </c>
      <c r="K985" s="370" t="s">
        <v>150</v>
      </c>
      <c r="L985" s="370" t="str">
        <f>IF(ISBLANK(Tableau3[[#This Row],[Date début ]]),"",UPPER(TEXT(Tableau3[[#This Row],[Date début ]],"mmm")))</f>
        <v/>
      </c>
      <c r="M985" s="370" t="str">
        <f>IF(ISBLANK(Tableau3[[#This Row],[Date début ]]),"",UPPER(TEXT(Tableau3[[#This Row],[Date début ]],"AAAA")))</f>
        <v/>
      </c>
      <c r="N985" s="370">
        <v>0</v>
      </c>
      <c r="O985" s="369" t="str">
        <f>IF(ISBLANK(Tableau3[[#This Row],[Date de fin]]),"",UPPER(TEXT(Tableau3[[#This Row],[Date de fin]],"mmm")))</f>
        <v>JANV</v>
      </c>
      <c r="P985" s="370" t="str">
        <f>IF(ISBLANK(Tableau3[[#This Row],[Date de fin]]),"",UPPER(TEXT(Tableau3[[#This Row],[Date de fin]],"AAAA")))</f>
        <v>1900</v>
      </c>
      <c r="Q985" s="371">
        <v>0</v>
      </c>
      <c r="S985" s="49">
        <f>[2]!tblÉvénements[[#This Row],[Secteur]]</f>
        <v>0</v>
      </c>
      <c r="T985" s="49">
        <f>[2]!tblÉvénements[[#This Row],[Commentaires]]</f>
        <v>0</v>
      </c>
    </row>
    <row r="986" spans="2:20" ht="14.5" x14ac:dyDescent="0.3">
      <c r="B986" s="42">
        <f>'2. Termes '!H1128</f>
        <v>0</v>
      </c>
      <c r="C986" s="382">
        <v>0</v>
      </c>
      <c r="D986" s="368">
        <v>0</v>
      </c>
      <c r="E986" s="368">
        <v>0</v>
      </c>
      <c r="F986" s="368">
        <v>0</v>
      </c>
      <c r="G986" s="368">
        <v>0</v>
      </c>
      <c r="H986" s="381" t="str">
        <f>IF('2. Termes '!H1128="","",VLOOKUP('2. Termes '!H1128,'2. Termes '!$H$8:$H$1141,3))</f>
        <v/>
      </c>
      <c r="I986" s="368">
        <v>0</v>
      </c>
      <c r="J986" s="368">
        <v>0</v>
      </c>
      <c r="K986" s="370" t="s">
        <v>150</v>
      </c>
      <c r="L986" s="370" t="str">
        <f>IF(ISBLANK(Tableau3[[#This Row],[Date début ]]),"",UPPER(TEXT(Tableau3[[#This Row],[Date début ]],"mmm")))</f>
        <v/>
      </c>
      <c r="M986" s="370" t="str">
        <f>IF(ISBLANK(Tableau3[[#This Row],[Date début ]]),"",UPPER(TEXT(Tableau3[[#This Row],[Date début ]],"AAAA")))</f>
        <v/>
      </c>
      <c r="N986" s="370">
        <v>0</v>
      </c>
      <c r="O986" s="369" t="str">
        <f>IF(ISBLANK(Tableau3[[#This Row],[Date de fin]]),"",UPPER(TEXT(Tableau3[[#This Row],[Date de fin]],"mmm")))</f>
        <v>JANV</v>
      </c>
      <c r="P986" s="370" t="str">
        <f>IF(ISBLANK(Tableau3[[#This Row],[Date de fin]]),"",UPPER(TEXT(Tableau3[[#This Row],[Date de fin]],"AAAA")))</f>
        <v>1900</v>
      </c>
      <c r="Q986" s="371">
        <v>0</v>
      </c>
      <c r="S986" s="49">
        <f>[2]!tblÉvénements[[#This Row],[Secteur]]</f>
        <v>0</v>
      </c>
      <c r="T986" s="49">
        <f>[2]!tblÉvénements[[#This Row],[Commentaires]]</f>
        <v>0</v>
      </c>
    </row>
    <row r="987" spans="2:20" ht="14.5" x14ac:dyDescent="0.3">
      <c r="B987" s="42">
        <f>'2. Termes '!H1129</f>
        <v>0</v>
      </c>
      <c r="C987" s="382">
        <v>0</v>
      </c>
      <c r="D987" s="368">
        <v>0</v>
      </c>
      <c r="E987" s="368">
        <v>0</v>
      </c>
      <c r="F987" s="368">
        <v>0</v>
      </c>
      <c r="G987" s="368">
        <v>0</v>
      </c>
      <c r="H987" s="381" t="str">
        <f>IF('2. Termes '!H1129="","",VLOOKUP('2. Termes '!H1129,'2. Termes '!$H$8:$H$1141,3))</f>
        <v/>
      </c>
      <c r="I987" s="368">
        <v>0</v>
      </c>
      <c r="J987" s="368">
        <v>0</v>
      </c>
      <c r="K987" s="370" t="s">
        <v>150</v>
      </c>
      <c r="L987" s="370" t="str">
        <f>IF(ISBLANK(Tableau3[[#This Row],[Date début ]]),"",UPPER(TEXT(Tableau3[[#This Row],[Date début ]],"mmm")))</f>
        <v/>
      </c>
      <c r="M987" s="370" t="str">
        <f>IF(ISBLANK(Tableau3[[#This Row],[Date début ]]),"",UPPER(TEXT(Tableau3[[#This Row],[Date début ]],"AAAA")))</f>
        <v/>
      </c>
      <c r="N987" s="370">
        <v>0</v>
      </c>
      <c r="O987" s="369" t="str">
        <f>IF(ISBLANK(Tableau3[[#This Row],[Date de fin]]),"",UPPER(TEXT(Tableau3[[#This Row],[Date de fin]],"mmm")))</f>
        <v>JANV</v>
      </c>
      <c r="P987" s="370" t="str">
        <f>IF(ISBLANK(Tableau3[[#This Row],[Date de fin]]),"",UPPER(TEXT(Tableau3[[#This Row],[Date de fin]],"AAAA")))</f>
        <v>1900</v>
      </c>
      <c r="Q987" s="371">
        <v>0</v>
      </c>
      <c r="S987" s="49">
        <f>[2]!tblÉvénements[[#This Row],[Secteur]]</f>
        <v>0</v>
      </c>
      <c r="T987" s="49">
        <f>[2]!tblÉvénements[[#This Row],[Commentaires]]</f>
        <v>0</v>
      </c>
    </row>
    <row r="988" spans="2:20" ht="14.5" x14ac:dyDescent="0.3">
      <c r="B988" s="42">
        <f>'2. Termes '!H1130</f>
        <v>0</v>
      </c>
      <c r="C988" s="382">
        <v>0</v>
      </c>
      <c r="D988" s="368">
        <v>0</v>
      </c>
      <c r="E988" s="368">
        <v>0</v>
      </c>
      <c r="F988" s="368">
        <v>0</v>
      </c>
      <c r="G988" s="368">
        <v>0</v>
      </c>
      <c r="H988" s="381" t="str">
        <f>IF('2. Termes '!H1130="","",VLOOKUP('2. Termes '!H1130,'2. Termes '!$H$8:$H$1141,3))</f>
        <v/>
      </c>
      <c r="I988" s="368">
        <v>0</v>
      </c>
      <c r="J988" s="368">
        <v>0</v>
      </c>
      <c r="K988" s="370" t="s">
        <v>150</v>
      </c>
      <c r="L988" s="370" t="str">
        <f>IF(ISBLANK(Tableau3[[#This Row],[Date début ]]),"",UPPER(TEXT(Tableau3[[#This Row],[Date début ]],"mmm")))</f>
        <v/>
      </c>
      <c r="M988" s="370" t="str">
        <f>IF(ISBLANK(Tableau3[[#This Row],[Date début ]]),"",UPPER(TEXT(Tableau3[[#This Row],[Date début ]],"AAAA")))</f>
        <v/>
      </c>
      <c r="N988" s="370">
        <v>0</v>
      </c>
      <c r="O988" s="369" t="str">
        <f>IF(ISBLANK(Tableau3[[#This Row],[Date de fin]]),"",UPPER(TEXT(Tableau3[[#This Row],[Date de fin]],"mmm")))</f>
        <v>JANV</v>
      </c>
      <c r="P988" s="370" t="str">
        <f>IF(ISBLANK(Tableau3[[#This Row],[Date de fin]]),"",UPPER(TEXT(Tableau3[[#This Row],[Date de fin]],"AAAA")))</f>
        <v>1900</v>
      </c>
      <c r="Q988" s="371">
        <v>0</v>
      </c>
      <c r="S988" s="49">
        <f>[2]!tblÉvénements[[#This Row],[Secteur]]</f>
        <v>0</v>
      </c>
      <c r="T988" s="49">
        <f>[2]!tblÉvénements[[#This Row],[Commentaires]]</f>
        <v>0</v>
      </c>
    </row>
    <row r="989" spans="2:20" ht="14.5" x14ac:dyDescent="0.3">
      <c r="B989" s="42">
        <f>'2. Termes '!H1131</f>
        <v>0</v>
      </c>
      <c r="C989" s="382">
        <v>0</v>
      </c>
      <c r="D989" s="368">
        <v>0</v>
      </c>
      <c r="E989" s="368">
        <v>0</v>
      </c>
      <c r="F989" s="368">
        <v>0</v>
      </c>
      <c r="G989" s="368">
        <v>0</v>
      </c>
      <c r="H989" s="381" t="str">
        <f>IF('2. Termes '!H1131="","",VLOOKUP('2. Termes '!H1131,'2. Termes '!$H$8:$H$1141,3))</f>
        <v/>
      </c>
      <c r="I989" s="368">
        <v>0</v>
      </c>
      <c r="J989" s="368">
        <v>0</v>
      </c>
      <c r="K989" s="370" t="s">
        <v>150</v>
      </c>
      <c r="L989" s="370" t="str">
        <f>IF(ISBLANK(Tableau3[[#This Row],[Date début ]]),"",UPPER(TEXT(Tableau3[[#This Row],[Date début ]],"mmm")))</f>
        <v/>
      </c>
      <c r="M989" s="370" t="str">
        <f>IF(ISBLANK(Tableau3[[#This Row],[Date début ]]),"",UPPER(TEXT(Tableau3[[#This Row],[Date début ]],"AAAA")))</f>
        <v/>
      </c>
      <c r="N989" s="370">
        <v>0</v>
      </c>
      <c r="O989" s="369" t="str">
        <f>IF(ISBLANK(Tableau3[[#This Row],[Date de fin]]),"",UPPER(TEXT(Tableau3[[#This Row],[Date de fin]],"mmm")))</f>
        <v>JANV</v>
      </c>
      <c r="P989" s="370" t="str">
        <f>IF(ISBLANK(Tableau3[[#This Row],[Date de fin]]),"",UPPER(TEXT(Tableau3[[#This Row],[Date de fin]],"AAAA")))</f>
        <v>1900</v>
      </c>
      <c r="Q989" s="371">
        <v>0</v>
      </c>
      <c r="S989" s="49">
        <f>[2]!tblÉvénements[[#This Row],[Secteur]]</f>
        <v>0</v>
      </c>
      <c r="T989" s="49">
        <f>[2]!tblÉvénements[[#This Row],[Commentaires]]</f>
        <v>0</v>
      </c>
    </row>
    <row r="990" spans="2:20" ht="14.5" x14ac:dyDescent="0.3">
      <c r="B990" s="42">
        <f>'2. Termes '!H1132</f>
        <v>0</v>
      </c>
      <c r="C990" s="382">
        <v>0</v>
      </c>
      <c r="D990" s="368">
        <v>0</v>
      </c>
      <c r="E990" s="368">
        <v>0</v>
      </c>
      <c r="F990" s="368">
        <v>0</v>
      </c>
      <c r="G990" s="368">
        <v>0</v>
      </c>
      <c r="H990" s="381" t="str">
        <f>IF('2. Termes '!H1132="","",VLOOKUP('2. Termes '!H1132,'2. Termes '!$H$8:$H$1141,3))</f>
        <v/>
      </c>
      <c r="I990" s="368">
        <v>0</v>
      </c>
      <c r="J990" s="368">
        <v>0</v>
      </c>
      <c r="K990" s="370" t="s">
        <v>150</v>
      </c>
      <c r="L990" s="370" t="str">
        <f>IF(ISBLANK(Tableau3[[#This Row],[Date début ]]),"",UPPER(TEXT(Tableau3[[#This Row],[Date début ]],"mmm")))</f>
        <v/>
      </c>
      <c r="M990" s="370" t="str">
        <f>IF(ISBLANK(Tableau3[[#This Row],[Date début ]]),"",UPPER(TEXT(Tableau3[[#This Row],[Date début ]],"AAAA")))</f>
        <v/>
      </c>
      <c r="N990" s="370">
        <v>0</v>
      </c>
      <c r="O990" s="369" t="str">
        <f>IF(ISBLANK(Tableau3[[#This Row],[Date de fin]]),"",UPPER(TEXT(Tableau3[[#This Row],[Date de fin]],"mmm")))</f>
        <v>JANV</v>
      </c>
      <c r="P990" s="370" t="str">
        <f>IF(ISBLANK(Tableau3[[#This Row],[Date de fin]]),"",UPPER(TEXT(Tableau3[[#This Row],[Date de fin]],"AAAA")))</f>
        <v>1900</v>
      </c>
      <c r="Q990" s="371">
        <v>0</v>
      </c>
      <c r="S990" s="49">
        <f>[2]!tblÉvénements[[#This Row],[Secteur]]</f>
        <v>0</v>
      </c>
      <c r="T990" s="49">
        <f>[2]!tblÉvénements[[#This Row],[Commentaires]]</f>
        <v>0</v>
      </c>
    </row>
    <row r="991" spans="2:20" ht="14.5" x14ac:dyDescent="0.3">
      <c r="B991" s="42">
        <f>'2. Termes '!H1133</f>
        <v>0</v>
      </c>
      <c r="C991" s="382">
        <v>0</v>
      </c>
      <c r="D991" s="368">
        <v>0</v>
      </c>
      <c r="E991" s="368">
        <v>0</v>
      </c>
      <c r="F991" s="368">
        <v>0</v>
      </c>
      <c r="G991" s="368">
        <v>0</v>
      </c>
      <c r="H991" s="381" t="str">
        <f>IF('2. Termes '!H1133="","",VLOOKUP('2. Termes '!H1133,'2. Termes '!$H$8:$H$1141,3))</f>
        <v/>
      </c>
      <c r="I991" s="368">
        <v>0</v>
      </c>
      <c r="J991" s="368">
        <v>0</v>
      </c>
      <c r="K991" s="370" t="s">
        <v>150</v>
      </c>
      <c r="L991" s="370" t="str">
        <f>IF(ISBLANK(Tableau3[[#This Row],[Date début ]]),"",UPPER(TEXT(Tableau3[[#This Row],[Date début ]],"mmm")))</f>
        <v/>
      </c>
      <c r="M991" s="370" t="str">
        <f>IF(ISBLANK(Tableau3[[#This Row],[Date début ]]),"",UPPER(TEXT(Tableau3[[#This Row],[Date début ]],"AAAA")))</f>
        <v/>
      </c>
      <c r="N991" s="370">
        <v>0</v>
      </c>
      <c r="O991" s="369" t="str">
        <f>IF(ISBLANK(Tableau3[[#This Row],[Date de fin]]),"",UPPER(TEXT(Tableau3[[#This Row],[Date de fin]],"mmm")))</f>
        <v>JANV</v>
      </c>
      <c r="P991" s="370" t="str">
        <f>IF(ISBLANK(Tableau3[[#This Row],[Date de fin]]),"",UPPER(TEXT(Tableau3[[#This Row],[Date de fin]],"AAAA")))</f>
        <v>1900</v>
      </c>
      <c r="Q991" s="371">
        <v>0</v>
      </c>
      <c r="S991" s="49">
        <f>[2]!tblÉvénements[[#This Row],[Secteur]]</f>
        <v>0</v>
      </c>
      <c r="T991" s="49">
        <f>[2]!tblÉvénements[[#This Row],[Commentaires]]</f>
        <v>0</v>
      </c>
    </row>
    <row r="992" spans="2:20" ht="14.5" x14ac:dyDescent="0.3">
      <c r="B992" s="42">
        <f>'2. Termes '!H1134</f>
        <v>0</v>
      </c>
      <c r="C992" s="382">
        <v>0</v>
      </c>
      <c r="D992" s="368">
        <v>0</v>
      </c>
      <c r="E992" s="368">
        <v>0</v>
      </c>
      <c r="F992" s="368">
        <v>0</v>
      </c>
      <c r="G992" s="368">
        <v>0</v>
      </c>
      <c r="H992" s="381" t="str">
        <f>IF('2. Termes '!H1134="","",VLOOKUP('2. Termes '!H1134,'2. Termes '!$H$8:$H$1141,3))</f>
        <v/>
      </c>
      <c r="I992" s="368">
        <v>0</v>
      </c>
      <c r="J992" s="368">
        <v>0</v>
      </c>
      <c r="K992" s="370" t="s">
        <v>150</v>
      </c>
      <c r="L992" s="370" t="str">
        <f>IF(ISBLANK(Tableau3[[#This Row],[Date début ]]),"",UPPER(TEXT(Tableau3[[#This Row],[Date début ]],"mmm")))</f>
        <v/>
      </c>
      <c r="M992" s="370" t="str">
        <f>IF(ISBLANK(Tableau3[[#This Row],[Date début ]]),"",UPPER(TEXT(Tableau3[[#This Row],[Date début ]],"AAAA")))</f>
        <v/>
      </c>
      <c r="N992" s="370">
        <v>0</v>
      </c>
      <c r="O992" s="369" t="str">
        <f>IF(ISBLANK(Tableau3[[#This Row],[Date de fin]]),"",UPPER(TEXT(Tableau3[[#This Row],[Date de fin]],"mmm")))</f>
        <v>JANV</v>
      </c>
      <c r="P992" s="370" t="str">
        <f>IF(ISBLANK(Tableau3[[#This Row],[Date de fin]]),"",UPPER(TEXT(Tableau3[[#This Row],[Date de fin]],"AAAA")))</f>
        <v>1900</v>
      </c>
      <c r="Q992" s="371">
        <v>0</v>
      </c>
      <c r="S992" s="49">
        <f>[2]!tblÉvénements[[#This Row],[Secteur]]</f>
        <v>0</v>
      </c>
      <c r="T992" s="49">
        <f>[2]!tblÉvénements[[#This Row],[Commentaires]]</f>
        <v>0</v>
      </c>
    </row>
    <row r="993" spans="2:20" ht="14.5" x14ac:dyDescent="0.3">
      <c r="B993" s="42">
        <f>'2. Termes '!H1135</f>
        <v>0</v>
      </c>
      <c r="C993" s="382">
        <v>0</v>
      </c>
      <c r="D993" s="368">
        <v>0</v>
      </c>
      <c r="E993" s="368">
        <v>0</v>
      </c>
      <c r="F993" s="368">
        <v>0</v>
      </c>
      <c r="G993" s="368">
        <v>0</v>
      </c>
      <c r="H993" s="381" t="str">
        <f>IF('2. Termes '!H1135="","",VLOOKUP('2. Termes '!H1135,'2. Termes '!$H$8:$H$1141,3))</f>
        <v/>
      </c>
      <c r="I993" s="368">
        <v>0</v>
      </c>
      <c r="J993" s="368">
        <v>0</v>
      </c>
      <c r="K993" s="370" t="s">
        <v>150</v>
      </c>
      <c r="L993" s="370" t="str">
        <f>IF(ISBLANK(Tableau3[[#This Row],[Date début ]]),"",UPPER(TEXT(Tableau3[[#This Row],[Date début ]],"mmm")))</f>
        <v/>
      </c>
      <c r="M993" s="370" t="str">
        <f>IF(ISBLANK(Tableau3[[#This Row],[Date début ]]),"",UPPER(TEXT(Tableau3[[#This Row],[Date début ]],"AAAA")))</f>
        <v/>
      </c>
      <c r="N993" s="370">
        <v>0</v>
      </c>
      <c r="O993" s="369" t="str">
        <f>IF(ISBLANK(Tableau3[[#This Row],[Date de fin]]),"",UPPER(TEXT(Tableau3[[#This Row],[Date de fin]],"mmm")))</f>
        <v>JANV</v>
      </c>
      <c r="P993" s="370" t="str">
        <f>IF(ISBLANK(Tableau3[[#This Row],[Date de fin]]),"",UPPER(TEXT(Tableau3[[#This Row],[Date de fin]],"AAAA")))</f>
        <v>1900</v>
      </c>
      <c r="Q993" s="371">
        <v>0</v>
      </c>
      <c r="S993" s="49">
        <f>[2]!tblÉvénements[[#This Row],[Secteur]]</f>
        <v>0</v>
      </c>
      <c r="T993" s="49">
        <f>[2]!tblÉvénements[[#This Row],[Commentaires]]</f>
        <v>0</v>
      </c>
    </row>
    <row r="994" spans="2:20" ht="14.5" x14ac:dyDescent="0.3">
      <c r="B994" s="42">
        <f>'2. Termes '!H1136</f>
        <v>0</v>
      </c>
      <c r="C994" s="382">
        <v>0</v>
      </c>
      <c r="D994" s="368">
        <v>0</v>
      </c>
      <c r="E994" s="368">
        <v>0</v>
      </c>
      <c r="F994" s="368">
        <v>0</v>
      </c>
      <c r="G994" s="368">
        <v>0</v>
      </c>
      <c r="H994" s="381" t="str">
        <f>IF('2. Termes '!H1136="","",VLOOKUP('2. Termes '!H1136,'2. Termes '!$H$8:$H$1141,3))</f>
        <v/>
      </c>
      <c r="I994" s="368">
        <v>0</v>
      </c>
      <c r="J994" s="368">
        <v>0</v>
      </c>
      <c r="K994" s="370" t="s">
        <v>150</v>
      </c>
      <c r="L994" s="370" t="str">
        <f>IF(ISBLANK(Tableau3[[#This Row],[Date début ]]),"",UPPER(TEXT(Tableau3[[#This Row],[Date début ]],"mmm")))</f>
        <v/>
      </c>
      <c r="M994" s="370" t="str">
        <f>IF(ISBLANK(Tableau3[[#This Row],[Date début ]]),"",UPPER(TEXT(Tableau3[[#This Row],[Date début ]],"AAAA")))</f>
        <v/>
      </c>
      <c r="N994" s="370">
        <v>0</v>
      </c>
      <c r="O994" s="369" t="str">
        <f>IF(ISBLANK(Tableau3[[#This Row],[Date de fin]]),"",UPPER(TEXT(Tableau3[[#This Row],[Date de fin]],"mmm")))</f>
        <v>JANV</v>
      </c>
      <c r="P994" s="370" t="str">
        <f>IF(ISBLANK(Tableau3[[#This Row],[Date de fin]]),"",UPPER(TEXT(Tableau3[[#This Row],[Date de fin]],"AAAA")))</f>
        <v>1900</v>
      </c>
      <c r="Q994" s="371">
        <v>0</v>
      </c>
      <c r="S994" s="49">
        <f>[2]!tblÉvénements[[#This Row],[Secteur]]</f>
        <v>0</v>
      </c>
      <c r="T994" s="49">
        <f>[2]!tblÉvénements[[#This Row],[Commentaires]]</f>
        <v>0</v>
      </c>
    </row>
    <row r="995" spans="2:20" ht="14.5" x14ac:dyDescent="0.3">
      <c r="B995" s="42">
        <f>'2. Termes '!H1137</f>
        <v>0</v>
      </c>
      <c r="C995" s="382">
        <v>0</v>
      </c>
      <c r="D995" s="368">
        <v>0</v>
      </c>
      <c r="E995" s="368">
        <v>0</v>
      </c>
      <c r="F995" s="368">
        <v>0</v>
      </c>
      <c r="G995" s="368">
        <v>0</v>
      </c>
      <c r="H995" s="381" t="str">
        <f>IF('2. Termes '!H1137="","",VLOOKUP('2. Termes '!H1137,'2. Termes '!$H$8:$H$1141,3))</f>
        <v/>
      </c>
      <c r="I995" s="368">
        <v>0</v>
      </c>
      <c r="J995" s="368">
        <v>0</v>
      </c>
      <c r="K995" s="370" t="s">
        <v>150</v>
      </c>
      <c r="L995" s="370" t="str">
        <f>IF(ISBLANK(Tableau3[[#This Row],[Date début ]]),"",UPPER(TEXT(Tableau3[[#This Row],[Date début ]],"mmm")))</f>
        <v/>
      </c>
      <c r="M995" s="370" t="str">
        <f>IF(ISBLANK(Tableau3[[#This Row],[Date début ]]),"",UPPER(TEXT(Tableau3[[#This Row],[Date début ]],"AAAA")))</f>
        <v/>
      </c>
      <c r="N995" s="370">
        <v>0</v>
      </c>
      <c r="O995" s="369" t="str">
        <f>IF(ISBLANK(Tableau3[[#This Row],[Date de fin]]),"",UPPER(TEXT(Tableau3[[#This Row],[Date de fin]],"mmm")))</f>
        <v>JANV</v>
      </c>
      <c r="P995" s="370" t="str">
        <f>IF(ISBLANK(Tableau3[[#This Row],[Date de fin]]),"",UPPER(TEXT(Tableau3[[#This Row],[Date de fin]],"AAAA")))</f>
        <v>1900</v>
      </c>
      <c r="Q995" s="371">
        <v>0</v>
      </c>
      <c r="S995" s="49">
        <f>[2]!tblÉvénements[[#This Row],[Secteur]]</f>
        <v>0</v>
      </c>
      <c r="T995" s="49">
        <f>[2]!tblÉvénements[[#This Row],[Commentaires]]</f>
        <v>0</v>
      </c>
    </row>
    <row r="996" spans="2:20" ht="14.5" x14ac:dyDescent="0.3">
      <c r="B996" s="42">
        <f>'2. Termes '!H1138</f>
        <v>0</v>
      </c>
      <c r="C996" s="382">
        <v>0</v>
      </c>
      <c r="D996" s="368">
        <v>0</v>
      </c>
      <c r="E996" s="368">
        <v>0</v>
      </c>
      <c r="F996" s="368">
        <v>0</v>
      </c>
      <c r="G996" s="368">
        <v>0</v>
      </c>
      <c r="H996" s="381" t="str">
        <f>IF('2. Termes '!H1138="","",VLOOKUP('2. Termes '!H1138,'2. Termes '!$H$8:$H$1141,3))</f>
        <v/>
      </c>
      <c r="I996" s="368">
        <v>0</v>
      </c>
      <c r="J996" s="368">
        <v>0</v>
      </c>
      <c r="K996" s="370" t="s">
        <v>150</v>
      </c>
      <c r="L996" s="370" t="str">
        <f>IF(ISBLANK(Tableau3[[#This Row],[Date début ]]),"",UPPER(TEXT(Tableau3[[#This Row],[Date début ]],"mmm")))</f>
        <v/>
      </c>
      <c r="M996" s="370" t="str">
        <f>IF(ISBLANK(Tableau3[[#This Row],[Date début ]]),"",UPPER(TEXT(Tableau3[[#This Row],[Date début ]],"AAAA")))</f>
        <v/>
      </c>
      <c r="N996" s="370">
        <v>0</v>
      </c>
      <c r="O996" s="369" t="str">
        <f>IF(ISBLANK(Tableau3[[#This Row],[Date de fin]]),"",UPPER(TEXT(Tableau3[[#This Row],[Date de fin]],"mmm")))</f>
        <v>JANV</v>
      </c>
      <c r="P996" s="370" t="str">
        <f>IF(ISBLANK(Tableau3[[#This Row],[Date de fin]]),"",UPPER(TEXT(Tableau3[[#This Row],[Date de fin]],"AAAA")))</f>
        <v>1900</v>
      </c>
      <c r="Q996" s="371">
        <v>0</v>
      </c>
      <c r="S996" s="49">
        <f>[2]!tblÉvénements[[#This Row],[Secteur]]</f>
        <v>0</v>
      </c>
      <c r="T996" s="49">
        <f>[2]!tblÉvénements[[#This Row],[Commentaires]]</f>
        <v>0</v>
      </c>
    </row>
    <row r="997" spans="2:20" ht="14.5" x14ac:dyDescent="0.3">
      <c r="B997" s="42">
        <f>'2. Termes '!H1139</f>
        <v>0</v>
      </c>
      <c r="C997" s="382">
        <v>0</v>
      </c>
      <c r="D997" s="368">
        <v>0</v>
      </c>
      <c r="E997" s="368">
        <v>0</v>
      </c>
      <c r="F997" s="368">
        <v>0</v>
      </c>
      <c r="G997" s="368">
        <v>0</v>
      </c>
      <c r="H997" s="381" t="str">
        <f>IF('2. Termes '!H1139="","",VLOOKUP('2. Termes '!H1139,'2. Termes '!$H$8:$H$1141,3))</f>
        <v/>
      </c>
      <c r="I997" s="368">
        <v>0</v>
      </c>
      <c r="J997" s="368">
        <v>0</v>
      </c>
      <c r="K997" s="370" t="s">
        <v>150</v>
      </c>
      <c r="L997" s="370" t="str">
        <f>IF(ISBLANK(Tableau3[[#This Row],[Date début ]]),"",UPPER(TEXT(Tableau3[[#This Row],[Date début ]],"mmm")))</f>
        <v/>
      </c>
      <c r="M997" s="370" t="str">
        <f>IF(ISBLANK(Tableau3[[#This Row],[Date début ]]),"",UPPER(TEXT(Tableau3[[#This Row],[Date début ]],"AAAA")))</f>
        <v/>
      </c>
      <c r="N997" s="370">
        <v>0</v>
      </c>
      <c r="O997" s="369" t="str">
        <f>IF(ISBLANK(Tableau3[[#This Row],[Date de fin]]),"",UPPER(TEXT(Tableau3[[#This Row],[Date de fin]],"mmm")))</f>
        <v>JANV</v>
      </c>
      <c r="P997" s="370" t="str">
        <f>IF(ISBLANK(Tableau3[[#This Row],[Date de fin]]),"",UPPER(TEXT(Tableau3[[#This Row],[Date de fin]],"AAAA")))</f>
        <v>1900</v>
      </c>
      <c r="Q997" s="371">
        <v>0</v>
      </c>
      <c r="S997" s="49">
        <f>[2]!tblÉvénements[[#This Row],[Secteur]]</f>
        <v>0</v>
      </c>
      <c r="T997" s="49">
        <f>[2]!tblÉvénements[[#This Row],[Commentaires]]</f>
        <v>0</v>
      </c>
    </row>
    <row r="998" spans="2:20" ht="14.5" x14ac:dyDescent="0.3">
      <c r="B998" s="42">
        <f>'2. Termes '!H1140</f>
        <v>0</v>
      </c>
      <c r="C998" s="382">
        <v>0</v>
      </c>
      <c r="D998" s="368">
        <v>0</v>
      </c>
      <c r="E998" s="368">
        <v>0</v>
      </c>
      <c r="F998" s="368">
        <v>0</v>
      </c>
      <c r="G998" s="368">
        <v>0</v>
      </c>
      <c r="H998" s="381" t="str">
        <f>IF('2. Termes '!H1140="","",VLOOKUP('2. Termes '!H1140,'2. Termes '!$H$8:$H$1141,3))</f>
        <v/>
      </c>
      <c r="I998" s="368">
        <v>0</v>
      </c>
      <c r="J998" s="368">
        <v>0</v>
      </c>
      <c r="K998" s="370" t="s">
        <v>150</v>
      </c>
      <c r="L998" s="370" t="str">
        <f>IF(ISBLANK(Tableau3[[#This Row],[Date début ]]),"",UPPER(TEXT(Tableau3[[#This Row],[Date début ]],"mmm")))</f>
        <v/>
      </c>
      <c r="M998" s="370" t="str">
        <f>IF(ISBLANK(Tableau3[[#This Row],[Date début ]]),"",UPPER(TEXT(Tableau3[[#This Row],[Date début ]],"AAAA")))</f>
        <v/>
      </c>
      <c r="N998" s="370">
        <v>0</v>
      </c>
      <c r="O998" s="369" t="str">
        <f>IF(ISBLANK(Tableau3[[#This Row],[Date de fin]]),"",UPPER(TEXT(Tableau3[[#This Row],[Date de fin]],"mmm")))</f>
        <v>JANV</v>
      </c>
      <c r="P998" s="370" t="str">
        <f>IF(ISBLANK(Tableau3[[#This Row],[Date de fin]]),"",UPPER(TEXT(Tableau3[[#This Row],[Date de fin]],"AAAA")))</f>
        <v>1900</v>
      </c>
      <c r="Q998" s="371">
        <v>0</v>
      </c>
      <c r="S998" s="49">
        <f>[2]!tblÉvénements[[#This Row],[Secteur]]</f>
        <v>0</v>
      </c>
      <c r="T998" s="49">
        <f>[2]!tblÉvénements[[#This Row],[Commentaires]]</f>
        <v>0</v>
      </c>
    </row>
    <row r="999" spans="2:20" ht="14.5" x14ac:dyDescent="0.3">
      <c r="B999" s="42">
        <f>'2. Termes '!H1141</f>
        <v>0</v>
      </c>
      <c r="C999" s="382">
        <v>0</v>
      </c>
      <c r="D999" s="368">
        <v>0</v>
      </c>
      <c r="E999" s="368">
        <v>0</v>
      </c>
      <c r="F999" s="368">
        <v>0</v>
      </c>
      <c r="G999" s="368">
        <v>0</v>
      </c>
      <c r="H999" s="381" t="str">
        <f>IF('2. Termes '!H1141="","",VLOOKUP('2. Termes '!H1141,'2. Termes '!$H$8:$H$1141,3))</f>
        <v/>
      </c>
      <c r="I999" s="368">
        <v>0</v>
      </c>
      <c r="J999" s="368">
        <v>0</v>
      </c>
      <c r="K999" s="370" t="s">
        <v>150</v>
      </c>
      <c r="L999" s="370" t="str">
        <f>IF(ISBLANK(Tableau3[[#This Row],[Date début ]]),"",UPPER(TEXT(Tableau3[[#This Row],[Date début ]],"mmm")))</f>
        <v/>
      </c>
      <c r="M999" s="370" t="str">
        <f>IF(ISBLANK(Tableau3[[#This Row],[Date début ]]),"",UPPER(TEXT(Tableau3[[#This Row],[Date début ]],"AAAA")))</f>
        <v/>
      </c>
      <c r="N999" s="370">
        <v>0</v>
      </c>
      <c r="O999" s="369" t="str">
        <f>IF(ISBLANK(Tableau3[[#This Row],[Date de fin]]),"",UPPER(TEXT(Tableau3[[#This Row],[Date de fin]],"mmm")))</f>
        <v>JANV</v>
      </c>
      <c r="P999" s="370" t="str">
        <f>IF(ISBLANK(Tableau3[[#This Row],[Date de fin]]),"",UPPER(TEXT(Tableau3[[#This Row],[Date de fin]],"AAAA")))</f>
        <v>1900</v>
      </c>
      <c r="Q999" s="371">
        <v>0</v>
      </c>
      <c r="S999" s="49">
        <f>[2]!tblÉvénements[[#This Row],[Secteur]]</f>
        <v>0</v>
      </c>
      <c r="T999" s="49">
        <f>[2]!tblÉvénements[[#This Row],[Commentaires]]</f>
        <v>0</v>
      </c>
    </row>
    <row r="1000" spans="2:20" ht="14.5" x14ac:dyDescent="0.3">
      <c r="B1000" s="42">
        <f>'2. Termes '!H1142</f>
        <v>0</v>
      </c>
      <c r="C1000" s="382">
        <v>0</v>
      </c>
      <c r="D1000" s="368">
        <v>0</v>
      </c>
      <c r="E1000" s="368">
        <v>0</v>
      </c>
      <c r="F1000" s="368">
        <v>0</v>
      </c>
      <c r="G1000" s="368">
        <v>0</v>
      </c>
      <c r="H1000" s="381" t="str">
        <f>IF('2. Termes '!H1142="","",VLOOKUP('2. Termes '!H1142,'2. Termes '!$H$8:$H$1141,3))</f>
        <v/>
      </c>
      <c r="I1000" s="368">
        <v>0</v>
      </c>
      <c r="J1000" s="368">
        <v>0</v>
      </c>
      <c r="K1000" s="370" t="s">
        <v>150</v>
      </c>
      <c r="L1000" s="370" t="str">
        <f>IF(ISBLANK(Tableau3[[#This Row],[Date début ]]),"",UPPER(TEXT(Tableau3[[#This Row],[Date début ]],"mmm")))</f>
        <v/>
      </c>
      <c r="M1000" s="370" t="str">
        <f>IF(ISBLANK(Tableau3[[#This Row],[Date début ]]),"",UPPER(TEXT(Tableau3[[#This Row],[Date début ]],"AAAA")))</f>
        <v/>
      </c>
      <c r="N1000" s="370">
        <v>0</v>
      </c>
      <c r="O1000" s="369" t="str">
        <f>IF(ISBLANK(Tableau3[[#This Row],[Date de fin]]),"",UPPER(TEXT(Tableau3[[#This Row],[Date de fin]],"mmm")))</f>
        <v>JANV</v>
      </c>
      <c r="P1000" s="370" t="str">
        <f>IF(ISBLANK(Tableau3[[#This Row],[Date de fin]]),"",UPPER(TEXT(Tableau3[[#This Row],[Date de fin]],"AAAA")))</f>
        <v>1900</v>
      </c>
      <c r="Q1000" s="371">
        <v>0</v>
      </c>
      <c r="S1000" s="49">
        <f>[2]!tblÉvénements[[#This Row],[Secteur]]</f>
        <v>0</v>
      </c>
      <c r="T1000" s="49">
        <f>[2]!tblÉvénements[[#This Row],[Commentaires]]</f>
        <v>0</v>
      </c>
    </row>
    <row r="1001" spans="2:20" ht="14.5" x14ac:dyDescent="0.3">
      <c r="B1001" s="42">
        <f>'2. Termes '!H1143</f>
        <v>0</v>
      </c>
      <c r="C1001" s="382">
        <v>0</v>
      </c>
      <c r="D1001" s="368">
        <v>0</v>
      </c>
      <c r="E1001" s="368">
        <v>0</v>
      </c>
      <c r="F1001" s="368">
        <v>0</v>
      </c>
      <c r="G1001" s="368">
        <v>0</v>
      </c>
      <c r="H1001" s="381" t="str">
        <f>IF('2. Termes '!H1143="","",VLOOKUP('2. Termes '!H1143,'2. Termes '!$H$8:$H$1141,3))</f>
        <v/>
      </c>
      <c r="I1001" s="368">
        <v>0</v>
      </c>
      <c r="J1001" s="368">
        <v>0</v>
      </c>
      <c r="K1001" s="370" t="s">
        <v>150</v>
      </c>
      <c r="L1001" s="370" t="str">
        <f>IF(ISBLANK(Tableau3[[#This Row],[Date début ]]),"",UPPER(TEXT(Tableau3[[#This Row],[Date début ]],"mmm")))</f>
        <v/>
      </c>
      <c r="M1001" s="370" t="str">
        <f>IF(ISBLANK(Tableau3[[#This Row],[Date début ]]),"",UPPER(TEXT(Tableau3[[#This Row],[Date début ]],"AAAA")))</f>
        <v/>
      </c>
      <c r="N1001" s="370">
        <v>0</v>
      </c>
      <c r="O1001" s="369" t="str">
        <f>IF(ISBLANK(Tableau3[[#This Row],[Date de fin]]),"",UPPER(TEXT(Tableau3[[#This Row],[Date de fin]],"mmm")))</f>
        <v>JANV</v>
      </c>
      <c r="P1001" s="370" t="str">
        <f>IF(ISBLANK(Tableau3[[#This Row],[Date de fin]]),"",UPPER(TEXT(Tableau3[[#This Row],[Date de fin]],"AAAA")))</f>
        <v>1900</v>
      </c>
      <c r="Q1001" s="371">
        <v>0</v>
      </c>
      <c r="S1001" s="49">
        <f>[2]!tblÉvénements[[#This Row],[Secteur]]</f>
        <v>0</v>
      </c>
      <c r="T1001" s="49">
        <f>[2]!tblÉvénements[[#This Row],[Commentaires]]</f>
        <v>0</v>
      </c>
    </row>
    <row r="1002" spans="2:20" ht="14.5" x14ac:dyDescent="0.3">
      <c r="B1002" s="42">
        <f>'2. Termes '!H1144</f>
        <v>0</v>
      </c>
      <c r="C1002" s="382">
        <v>0</v>
      </c>
      <c r="D1002" s="368">
        <v>0</v>
      </c>
      <c r="E1002" s="368">
        <v>0</v>
      </c>
      <c r="F1002" s="368">
        <v>0</v>
      </c>
      <c r="G1002" s="368">
        <v>0</v>
      </c>
      <c r="H1002" s="381" t="str">
        <f>IF('2. Termes '!H1144="","",VLOOKUP('2. Termes '!H1144,'2. Termes '!$H$8:$H$1141,3))</f>
        <v/>
      </c>
      <c r="I1002" s="368">
        <v>0</v>
      </c>
      <c r="J1002" s="368">
        <v>0</v>
      </c>
      <c r="K1002" s="370" t="s">
        <v>150</v>
      </c>
      <c r="L1002" s="370" t="str">
        <f>IF(ISBLANK(Tableau3[[#This Row],[Date début ]]),"",UPPER(TEXT(Tableau3[[#This Row],[Date début ]],"mmm")))</f>
        <v/>
      </c>
      <c r="M1002" s="370" t="str">
        <f>IF(ISBLANK(Tableau3[[#This Row],[Date début ]]),"",UPPER(TEXT(Tableau3[[#This Row],[Date début ]],"AAAA")))</f>
        <v/>
      </c>
      <c r="N1002" s="370">
        <v>0</v>
      </c>
      <c r="O1002" s="369" t="str">
        <f>IF(ISBLANK(Tableau3[[#This Row],[Date de fin]]),"",UPPER(TEXT(Tableau3[[#This Row],[Date de fin]],"mmm")))</f>
        <v>JANV</v>
      </c>
      <c r="P1002" s="370" t="str">
        <f>IF(ISBLANK(Tableau3[[#This Row],[Date de fin]]),"",UPPER(TEXT(Tableau3[[#This Row],[Date de fin]],"AAAA")))</f>
        <v>1900</v>
      </c>
      <c r="Q1002" s="371">
        <v>0</v>
      </c>
      <c r="S1002" s="49">
        <f>[2]!tblÉvénements[[#This Row],[Secteur]]</f>
        <v>0</v>
      </c>
      <c r="T1002" s="49">
        <f>[2]!tblÉvénements[[#This Row],[Commentaires]]</f>
        <v>0</v>
      </c>
    </row>
    <row r="1003" spans="2:20" ht="14.5" x14ac:dyDescent="0.3">
      <c r="B1003" s="42">
        <f>'2. Termes '!H1145</f>
        <v>0</v>
      </c>
      <c r="C1003" s="382">
        <v>0</v>
      </c>
      <c r="D1003" s="368">
        <v>0</v>
      </c>
      <c r="E1003" s="368">
        <v>0</v>
      </c>
      <c r="F1003" s="368">
        <v>0</v>
      </c>
      <c r="G1003" s="368">
        <v>0</v>
      </c>
      <c r="H1003" s="381" t="str">
        <f>IF('2. Termes '!H1145="","",VLOOKUP('2. Termes '!H1145,'2. Termes '!$H$8:$H$1141,3))</f>
        <v/>
      </c>
      <c r="I1003" s="368">
        <v>0</v>
      </c>
      <c r="J1003" s="368">
        <v>0</v>
      </c>
      <c r="K1003" s="370" t="s">
        <v>150</v>
      </c>
      <c r="L1003" s="370" t="str">
        <f>IF(ISBLANK(Tableau3[[#This Row],[Date début ]]),"",UPPER(TEXT(Tableau3[[#This Row],[Date début ]],"mmm")))</f>
        <v/>
      </c>
      <c r="M1003" s="370" t="str">
        <f>IF(ISBLANK(Tableau3[[#This Row],[Date début ]]),"",UPPER(TEXT(Tableau3[[#This Row],[Date début ]],"AAAA")))</f>
        <v/>
      </c>
      <c r="N1003" s="370">
        <v>0</v>
      </c>
      <c r="O1003" s="369" t="str">
        <f>IF(ISBLANK(Tableau3[[#This Row],[Date de fin]]),"",UPPER(TEXT(Tableau3[[#This Row],[Date de fin]],"mmm")))</f>
        <v>JANV</v>
      </c>
      <c r="P1003" s="370" t="str">
        <f>IF(ISBLANK(Tableau3[[#This Row],[Date de fin]]),"",UPPER(TEXT(Tableau3[[#This Row],[Date de fin]],"AAAA")))</f>
        <v>1900</v>
      </c>
      <c r="Q1003" s="371">
        <v>0</v>
      </c>
      <c r="S1003" s="49">
        <f>[2]!tblÉvénements[[#This Row],[Secteur]]</f>
        <v>0</v>
      </c>
      <c r="T1003" s="49">
        <f>[2]!tblÉvénements[[#This Row],[Commentaires]]</f>
        <v>0</v>
      </c>
    </row>
    <row r="1004" spans="2:20" ht="14.5" x14ac:dyDescent="0.3">
      <c r="B1004" s="42">
        <f>'2. Termes '!H1146</f>
        <v>0</v>
      </c>
      <c r="C1004" s="382">
        <v>0</v>
      </c>
      <c r="D1004" s="368">
        <v>0</v>
      </c>
      <c r="E1004" s="368">
        <v>0</v>
      </c>
      <c r="F1004" s="368">
        <v>0</v>
      </c>
      <c r="G1004" s="368">
        <v>0</v>
      </c>
      <c r="H1004" s="381" t="str">
        <f>IF('2. Termes '!H1146="","",VLOOKUP('2. Termes '!H1146,'2. Termes '!$H$8:$H$1141,3))</f>
        <v/>
      </c>
      <c r="I1004" s="368">
        <v>0</v>
      </c>
      <c r="J1004" s="368">
        <v>0</v>
      </c>
      <c r="K1004" s="370" t="s">
        <v>150</v>
      </c>
      <c r="L1004" s="370" t="str">
        <f>IF(ISBLANK(Tableau3[[#This Row],[Date début ]]),"",UPPER(TEXT(Tableau3[[#This Row],[Date début ]],"mmm")))</f>
        <v/>
      </c>
      <c r="M1004" s="370" t="str">
        <f>IF(ISBLANK(Tableau3[[#This Row],[Date début ]]),"",UPPER(TEXT(Tableau3[[#This Row],[Date début ]],"AAAA")))</f>
        <v/>
      </c>
      <c r="N1004" s="370">
        <v>0</v>
      </c>
      <c r="O1004" s="369" t="str">
        <f>IF(ISBLANK(Tableau3[[#This Row],[Date de fin]]),"",UPPER(TEXT(Tableau3[[#This Row],[Date de fin]],"mmm")))</f>
        <v>JANV</v>
      </c>
      <c r="P1004" s="370" t="str">
        <f>IF(ISBLANK(Tableau3[[#This Row],[Date de fin]]),"",UPPER(TEXT(Tableau3[[#This Row],[Date de fin]],"AAAA")))</f>
        <v>1900</v>
      </c>
      <c r="Q1004" s="371">
        <v>0</v>
      </c>
      <c r="S1004" s="49">
        <f>[2]!tblÉvénements[[#This Row],[Secteur]]</f>
        <v>0</v>
      </c>
      <c r="T1004" s="49">
        <f>[2]!tblÉvénements[[#This Row],[Commentaires]]</f>
        <v>0</v>
      </c>
    </row>
    <row r="1005" spans="2:20" ht="14.5" x14ac:dyDescent="0.3">
      <c r="B1005" s="42">
        <f>'2. Termes '!H1147</f>
        <v>0</v>
      </c>
      <c r="C1005" s="382">
        <v>0</v>
      </c>
      <c r="D1005" s="368">
        <v>0</v>
      </c>
      <c r="E1005" s="368">
        <v>0</v>
      </c>
      <c r="F1005" s="368">
        <v>0</v>
      </c>
      <c r="G1005" s="368">
        <v>0</v>
      </c>
      <c r="H1005" s="381" t="str">
        <f>IF('2. Termes '!H1147="","",VLOOKUP('2. Termes '!H1147,'2. Termes '!$H$8:$H$1141,3))</f>
        <v/>
      </c>
      <c r="I1005" s="368">
        <v>0</v>
      </c>
      <c r="J1005" s="368">
        <v>0</v>
      </c>
      <c r="K1005" s="370" t="s">
        <v>150</v>
      </c>
      <c r="L1005" s="370" t="str">
        <f>IF(ISBLANK(Tableau3[[#This Row],[Date début ]]),"",UPPER(TEXT(Tableau3[[#This Row],[Date début ]],"mmm")))</f>
        <v/>
      </c>
      <c r="M1005" s="370" t="str">
        <f>IF(ISBLANK(Tableau3[[#This Row],[Date début ]]),"",UPPER(TEXT(Tableau3[[#This Row],[Date début ]],"AAAA")))</f>
        <v/>
      </c>
      <c r="N1005" s="370">
        <v>0</v>
      </c>
      <c r="O1005" s="369" t="str">
        <f>IF(ISBLANK(Tableau3[[#This Row],[Date de fin]]),"",UPPER(TEXT(Tableau3[[#This Row],[Date de fin]],"mmm")))</f>
        <v>JANV</v>
      </c>
      <c r="P1005" s="370" t="str">
        <f>IF(ISBLANK(Tableau3[[#This Row],[Date de fin]]),"",UPPER(TEXT(Tableau3[[#This Row],[Date de fin]],"AAAA")))</f>
        <v>1900</v>
      </c>
      <c r="Q1005" s="371">
        <v>0</v>
      </c>
      <c r="S1005" s="49">
        <f>[2]!tblÉvénements[[#This Row],[Secteur]]</f>
        <v>0</v>
      </c>
      <c r="T1005" s="49">
        <f>[2]!tblÉvénements[[#This Row],[Commentaires]]</f>
        <v>0</v>
      </c>
    </row>
    <row r="1006" spans="2:20" ht="14.5" x14ac:dyDescent="0.3">
      <c r="B1006" s="42">
        <f>'2. Termes '!H1148</f>
        <v>0</v>
      </c>
      <c r="C1006" s="382">
        <v>0</v>
      </c>
      <c r="D1006" s="368">
        <v>0</v>
      </c>
      <c r="E1006" s="368">
        <v>0</v>
      </c>
      <c r="F1006" s="368">
        <v>0</v>
      </c>
      <c r="G1006" s="368">
        <v>0</v>
      </c>
      <c r="H1006" s="381" t="str">
        <f>IF('2. Termes '!H1148="","",VLOOKUP('2. Termes '!H1148,'2. Termes '!$H$8:$H$1141,3))</f>
        <v/>
      </c>
      <c r="I1006" s="368">
        <v>0</v>
      </c>
      <c r="J1006" s="368">
        <v>0</v>
      </c>
      <c r="K1006" s="370" t="s">
        <v>150</v>
      </c>
      <c r="L1006" s="370" t="str">
        <f>IF(ISBLANK(Tableau3[[#This Row],[Date début ]]),"",UPPER(TEXT(Tableau3[[#This Row],[Date début ]],"mmm")))</f>
        <v/>
      </c>
      <c r="M1006" s="370" t="str">
        <f>IF(ISBLANK(Tableau3[[#This Row],[Date début ]]),"",UPPER(TEXT(Tableau3[[#This Row],[Date début ]],"AAAA")))</f>
        <v/>
      </c>
      <c r="N1006" s="370">
        <v>0</v>
      </c>
      <c r="O1006" s="369" t="str">
        <f>IF(ISBLANK(Tableau3[[#This Row],[Date de fin]]),"",UPPER(TEXT(Tableau3[[#This Row],[Date de fin]],"mmm")))</f>
        <v>JANV</v>
      </c>
      <c r="P1006" s="370" t="str">
        <f>IF(ISBLANK(Tableau3[[#This Row],[Date de fin]]),"",UPPER(TEXT(Tableau3[[#This Row],[Date de fin]],"AAAA")))</f>
        <v>1900</v>
      </c>
      <c r="Q1006" s="371">
        <v>0</v>
      </c>
      <c r="S1006" s="49">
        <f>[2]!tblÉvénements[[#This Row],[Secteur]]</f>
        <v>0</v>
      </c>
      <c r="T1006" s="49">
        <f>[2]!tblÉvénements[[#This Row],[Commentaires]]</f>
        <v>0</v>
      </c>
    </row>
    <row r="1007" spans="2:20" ht="14.5" x14ac:dyDescent="0.3">
      <c r="B1007" s="42">
        <f>'2. Termes '!H1149</f>
        <v>0</v>
      </c>
      <c r="C1007" s="382">
        <v>0</v>
      </c>
      <c r="D1007" s="368">
        <v>0</v>
      </c>
      <c r="E1007" s="368">
        <v>0</v>
      </c>
      <c r="F1007" s="368">
        <v>0</v>
      </c>
      <c r="G1007" s="368">
        <v>0</v>
      </c>
      <c r="H1007" s="381" t="str">
        <f>IF('2. Termes '!H1149="","",VLOOKUP('2. Termes '!H1149,'2. Termes '!$H$8:$H$1141,3))</f>
        <v/>
      </c>
      <c r="I1007" s="368">
        <v>0</v>
      </c>
      <c r="J1007" s="368">
        <v>0</v>
      </c>
      <c r="K1007" s="370" t="s">
        <v>150</v>
      </c>
      <c r="L1007" s="370" t="str">
        <f>IF(ISBLANK(Tableau3[[#This Row],[Date début ]]),"",UPPER(TEXT(Tableau3[[#This Row],[Date début ]],"mmm")))</f>
        <v/>
      </c>
      <c r="M1007" s="370" t="str">
        <f>IF(ISBLANK(Tableau3[[#This Row],[Date début ]]),"",UPPER(TEXT(Tableau3[[#This Row],[Date début ]],"AAAA")))</f>
        <v/>
      </c>
      <c r="N1007" s="370">
        <v>0</v>
      </c>
      <c r="O1007" s="369" t="str">
        <f>IF(ISBLANK(Tableau3[[#This Row],[Date de fin]]),"",UPPER(TEXT(Tableau3[[#This Row],[Date de fin]],"mmm")))</f>
        <v>JANV</v>
      </c>
      <c r="P1007" s="370" t="str">
        <f>IF(ISBLANK(Tableau3[[#This Row],[Date de fin]]),"",UPPER(TEXT(Tableau3[[#This Row],[Date de fin]],"AAAA")))</f>
        <v>1900</v>
      </c>
      <c r="Q1007" s="371">
        <v>0</v>
      </c>
      <c r="S1007" s="49">
        <f>[2]!tblÉvénements[[#This Row],[Secteur]]</f>
        <v>0</v>
      </c>
      <c r="T1007" s="49">
        <f>[2]!tblÉvénements[[#This Row],[Commentaires]]</f>
        <v>0</v>
      </c>
    </row>
    <row r="1008" spans="2:20" ht="14.5" x14ac:dyDescent="0.3">
      <c r="B1008" s="42">
        <f>'2. Termes '!H1150</f>
        <v>0</v>
      </c>
      <c r="C1008" s="382">
        <v>0</v>
      </c>
      <c r="D1008" s="368">
        <v>0</v>
      </c>
      <c r="E1008" s="368">
        <v>0</v>
      </c>
      <c r="F1008" s="368">
        <v>0</v>
      </c>
      <c r="G1008" s="368">
        <v>0</v>
      </c>
      <c r="H1008" s="381" t="str">
        <f>IF('2. Termes '!H1150="","",VLOOKUP('2. Termes '!H1150,'2. Termes '!$H$8:$H$1141,3))</f>
        <v/>
      </c>
      <c r="I1008" s="368">
        <v>0</v>
      </c>
      <c r="J1008" s="368">
        <v>0</v>
      </c>
      <c r="K1008" s="370" t="s">
        <v>150</v>
      </c>
      <c r="L1008" s="370" t="str">
        <f>IF(ISBLANK(Tableau3[[#This Row],[Date début ]]),"",UPPER(TEXT(Tableau3[[#This Row],[Date début ]],"mmm")))</f>
        <v/>
      </c>
      <c r="M1008" s="370" t="str">
        <f>IF(ISBLANK(Tableau3[[#This Row],[Date début ]]),"",UPPER(TEXT(Tableau3[[#This Row],[Date début ]],"AAAA")))</f>
        <v/>
      </c>
      <c r="N1008" s="370">
        <v>0</v>
      </c>
      <c r="O1008" s="369" t="str">
        <f>IF(ISBLANK(Tableau3[[#This Row],[Date de fin]]),"",UPPER(TEXT(Tableau3[[#This Row],[Date de fin]],"mmm")))</f>
        <v>JANV</v>
      </c>
      <c r="P1008" s="370" t="str">
        <f>IF(ISBLANK(Tableau3[[#This Row],[Date de fin]]),"",UPPER(TEXT(Tableau3[[#This Row],[Date de fin]],"AAAA")))</f>
        <v>1900</v>
      </c>
      <c r="Q1008" s="371">
        <v>0</v>
      </c>
      <c r="S1008" s="49">
        <f>[2]!tblÉvénements[[#This Row],[Secteur]]</f>
        <v>0</v>
      </c>
      <c r="T1008" s="49">
        <f>[2]!tblÉvénements[[#This Row],[Commentaires]]</f>
        <v>0</v>
      </c>
    </row>
    <row r="1009" spans="2:20" ht="14.5" x14ac:dyDescent="0.3">
      <c r="B1009" s="42">
        <f>'2. Termes '!H1151</f>
        <v>0</v>
      </c>
      <c r="C1009" s="382">
        <v>0</v>
      </c>
      <c r="D1009" s="368">
        <v>0</v>
      </c>
      <c r="E1009" s="368">
        <v>0</v>
      </c>
      <c r="F1009" s="368">
        <v>0</v>
      </c>
      <c r="G1009" s="368">
        <v>0</v>
      </c>
      <c r="H1009" s="381" t="str">
        <f>IF('2. Termes '!H1151="","",VLOOKUP('2. Termes '!H1151,'2. Termes '!$H$8:$H$1141,3))</f>
        <v/>
      </c>
      <c r="I1009" s="368">
        <v>0</v>
      </c>
      <c r="J1009" s="368">
        <v>0</v>
      </c>
      <c r="K1009" s="370" t="s">
        <v>150</v>
      </c>
      <c r="L1009" s="370" t="str">
        <f>IF(ISBLANK(Tableau3[[#This Row],[Date début ]]),"",UPPER(TEXT(Tableau3[[#This Row],[Date début ]],"mmm")))</f>
        <v/>
      </c>
      <c r="M1009" s="370" t="str">
        <f>IF(ISBLANK(Tableau3[[#This Row],[Date début ]]),"",UPPER(TEXT(Tableau3[[#This Row],[Date début ]],"AAAA")))</f>
        <v/>
      </c>
      <c r="N1009" s="370">
        <v>0</v>
      </c>
      <c r="O1009" s="369" t="str">
        <f>IF(ISBLANK(Tableau3[[#This Row],[Date de fin]]),"",UPPER(TEXT(Tableau3[[#This Row],[Date de fin]],"mmm")))</f>
        <v>JANV</v>
      </c>
      <c r="P1009" s="370" t="str">
        <f>IF(ISBLANK(Tableau3[[#This Row],[Date de fin]]),"",UPPER(TEXT(Tableau3[[#This Row],[Date de fin]],"AAAA")))</f>
        <v>1900</v>
      </c>
      <c r="Q1009" s="371">
        <v>0</v>
      </c>
      <c r="S1009" s="49">
        <f>[2]!tblÉvénements[[#This Row],[Secteur]]</f>
        <v>0</v>
      </c>
      <c r="T1009" s="49">
        <f>[2]!tblÉvénements[[#This Row],[Commentaires]]</f>
        <v>0</v>
      </c>
    </row>
    <row r="1010" spans="2:20" ht="14.5" x14ac:dyDescent="0.3">
      <c r="B1010" s="42">
        <f>'2. Termes '!H1152</f>
        <v>0</v>
      </c>
      <c r="C1010" s="382">
        <v>0</v>
      </c>
      <c r="D1010" s="368">
        <v>0</v>
      </c>
      <c r="E1010" s="368">
        <v>0</v>
      </c>
      <c r="F1010" s="368">
        <v>0</v>
      </c>
      <c r="G1010" s="368">
        <v>0</v>
      </c>
      <c r="H1010" s="381" t="str">
        <f>IF('2. Termes '!H1152="","",VLOOKUP('2. Termes '!H1152,'2. Termes '!$H$8:$H$1141,3))</f>
        <v/>
      </c>
      <c r="I1010" s="368">
        <v>0</v>
      </c>
      <c r="J1010" s="368">
        <v>0</v>
      </c>
      <c r="K1010" s="370" t="s">
        <v>150</v>
      </c>
      <c r="L1010" s="370" t="str">
        <f>IF(ISBLANK(Tableau3[[#This Row],[Date début ]]),"",UPPER(TEXT(Tableau3[[#This Row],[Date début ]],"mmm")))</f>
        <v/>
      </c>
      <c r="M1010" s="370" t="str">
        <f>IF(ISBLANK(Tableau3[[#This Row],[Date début ]]),"",UPPER(TEXT(Tableau3[[#This Row],[Date début ]],"AAAA")))</f>
        <v/>
      </c>
      <c r="N1010" s="370">
        <v>0</v>
      </c>
      <c r="O1010" s="369" t="str">
        <f>IF(ISBLANK(Tableau3[[#This Row],[Date de fin]]),"",UPPER(TEXT(Tableau3[[#This Row],[Date de fin]],"mmm")))</f>
        <v>JANV</v>
      </c>
      <c r="P1010" s="370" t="str">
        <f>IF(ISBLANK(Tableau3[[#This Row],[Date de fin]]),"",UPPER(TEXT(Tableau3[[#This Row],[Date de fin]],"AAAA")))</f>
        <v>1900</v>
      </c>
      <c r="Q1010" s="371">
        <v>0</v>
      </c>
      <c r="S1010" s="49">
        <f>[2]!tblÉvénements[[#This Row],[Secteur]]</f>
        <v>0</v>
      </c>
      <c r="T1010" s="49">
        <f>[2]!tblÉvénements[[#This Row],[Commentaires]]</f>
        <v>0</v>
      </c>
    </row>
    <row r="1011" spans="2:20" ht="14.5" x14ac:dyDescent="0.3">
      <c r="B1011" s="42">
        <f>'2. Termes '!H1153</f>
        <v>0</v>
      </c>
      <c r="C1011" s="382">
        <v>0</v>
      </c>
      <c r="D1011" s="368">
        <v>0</v>
      </c>
      <c r="E1011" s="368">
        <v>0</v>
      </c>
      <c r="F1011" s="368">
        <v>0</v>
      </c>
      <c r="G1011" s="368">
        <v>0</v>
      </c>
      <c r="H1011" s="381" t="str">
        <f>IF('2. Termes '!H1153="","",VLOOKUP('2. Termes '!H1153,'2. Termes '!$H$8:$H$1141,3))</f>
        <v/>
      </c>
      <c r="I1011" s="368">
        <v>0</v>
      </c>
      <c r="J1011" s="368">
        <v>0</v>
      </c>
      <c r="K1011" s="370" t="s">
        <v>150</v>
      </c>
      <c r="L1011" s="370" t="str">
        <f>IF(ISBLANK(Tableau3[[#This Row],[Date début ]]),"",UPPER(TEXT(Tableau3[[#This Row],[Date début ]],"mmm")))</f>
        <v/>
      </c>
      <c r="M1011" s="370" t="str">
        <f>IF(ISBLANK(Tableau3[[#This Row],[Date début ]]),"",UPPER(TEXT(Tableau3[[#This Row],[Date début ]],"AAAA")))</f>
        <v/>
      </c>
      <c r="N1011" s="370">
        <v>0</v>
      </c>
      <c r="O1011" s="369" t="str">
        <f>IF(ISBLANK(Tableau3[[#This Row],[Date de fin]]),"",UPPER(TEXT(Tableau3[[#This Row],[Date de fin]],"mmm")))</f>
        <v>JANV</v>
      </c>
      <c r="P1011" s="370" t="str">
        <f>IF(ISBLANK(Tableau3[[#This Row],[Date de fin]]),"",UPPER(TEXT(Tableau3[[#This Row],[Date de fin]],"AAAA")))</f>
        <v>1900</v>
      </c>
      <c r="Q1011" s="371">
        <v>0</v>
      </c>
      <c r="S1011" s="49">
        <f>[2]!tblÉvénements[[#This Row],[Secteur]]</f>
        <v>0</v>
      </c>
      <c r="T1011" s="49">
        <f>[2]!tblÉvénements[[#This Row],[Commentaires]]</f>
        <v>0</v>
      </c>
    </row>
    <row r="1012" spans="2:20" ht="14.5" x14ac:dyDescent="0.3">
      <c r="B1012" s="42">
        <f>'2. Termes '!H1154</f>
        <v>0</v>
      </c>
      <c r="C1012" s="382">
        <v>0</v>
      </c>
      <c r="D1012" s="368">
        <v>0</v>
      </c>
      <c r="E1012" s="368">
        <v>0</v>
      </c>
      <c r="F1012" s="368">
        <v>0</v>
      </c>
      <c r="G1012" s="368">
        <v>0</v>
      </c>
      <c r="H1012" s="381" t="str">
        <f>IF('2. Termes '!H1154="","",VLOOKUP('2. Termes '!H1154,'2. Termes '!$H$8:$H$1141,3))</f>
        <v/>
      </c>
      <c r="I1012" s="368">
        <v>0</v>
      </c>
      <c r="J1012" s="368">
        <v>0</v>
      </c>
      <c r="K1012" s="370" t="s">
        <v>150</v>
      </c>
      <c r="L1012" s="370" t="str">
        <f>IF(ISBLANK(Tableau3[[#This Row],[Date début ]]),"",UPPER(TEXT(Tableau3[[#This Row],[Date début ]],"mmm")))</f>
        <v/>
      </c>
      <c r="M1012" s="370" t="str">
        <f>IF(ISBLANK(Tableau3[[#This Row],[Date début ]]),"",UPPER(TEXT(Tableau3[[#This Row],[Date début ]],"AAAA")))</f>
        <v/>
      </c>
      <c r="N1012" s="370">
        <v>0</v>
      </c>
      <c r="O1012" s="369" t="str">
        <f>IF(ISBLANK(Tableau3[[#This Row],[Date de fin]]),"",UPPER(TEXT(Tableau3[[#This Row],[Date de fin]],"mmm")))</f>
        <v>JANV</v>
      </c>
      <c r="P1012" s="370" t="str">
        <f>IF(ISBLANK(Tableau3[[#This Row],[Date de fin]]),"",UPPER(TEXT(Tableau3[[#This Row],[Date de fin]],"AAAA")))</f>
        <v>1900</v>
      </c>
      <c r="Q1012" s="371">
        <v>0</v>
      </c>
      <c r="S1012" s="49">
        <f>[2]!tblÉvénements[[#This Row],[Secteur]]</f>
        <v>0</v>
      </c>
      <c r="T1012" s="49">
        <f>[2]!tblÉvénements[[#This Row],[Commentaires]]</f>
        <v>0</v>
      </c>
    </row>
    <row r="1013" spans="2:20" ht="14.5" x14ac:dyDescent="0.3">
      <c r="B1013" s="42">
        <f>'2. Termes '!H1155</f>
        <v>0</v>
      </c>
      <c r="C1013" s="382">
        <v>0</v>
      </c>
      <c r="D1013" s="368">
        <v>0</v>
      </c>
      <c r="E1013" s="368">
        <v>0</v>
      </c>
      <c r="F1013" s="368">
        <v>0</v>
      </c>
      <c r="G1013" s="368">
        <v>0</v>
      </c>
      <c r="H1013" s="381" t="str">
        <f>IF('2. Termes '!H1155="","",VLOOKUP('2. Termes '!H1155,'2. Termes '!$H$8:$H$1141,3))</f>
        <v/>
      </c>
      <c r="I1013" s="368">
        <v>0</v>
      </c>
      <c r="J1013" s="368">
        <v>0</v>
      </c>
      <c r="K1013" s="370" t="s">
        <v>150</v>
      </c>
      <c r="L1013" s="370" t="str">
        <f>IF(ISBLANK(Tableau3[[#This Row],[Date début ]]),"",UPPER(TEXT(Tableau3[[#This Row],[Date début ]],"mmm")))</f>
        <v/>
      </c>
      <c r="M1013" s="370" t="str">
        <f>IF(ISBLANK(Tableau3[[#This Row],[Date début ]]),"",UPPER(TEXT(Tableau3[[#This Row],[Date début ]],"AAAA")))</f>
        <v/>
      </c>
      <c r="N1013" s="370">
        <v>0</v>
      </c>
      <c r="O1013" s="369" t="str">
        <f>IF(ISBLANK(Tableau3[[#This Row],[Date de fin]]),"",UPPER(TEXT(Tableau3[[#This Row],[Date de fin]],"mmm")))</f>
        <v>JANV</v>
      </c>
      <c r="P1013" s="370" t="str">
        <f>IF(ISBLANK(Tableau3[[#This Row],[Date de fin]]),"",UPPER(TEXT(Tableau3[[#This Row],[Date de fin]],"AAAA")))</f>
        <v>1900</v>
      </c>
      <c r="Q1013" s="371">
        <v>0</v>
      </c>
      <c r="S1013" s="49">
        <f>[2]!tblÉvénements[[#This Row],[Secteur]]</f>
        <v>0</v>
      </c>
      <c r="T1013" s="49">
        <f>[2]!tblÉvénements[[#This Row],[Commentaires]]</f>
        <v>0</v>
      </c>
    </row>
    <row r="1014" spans="2:20" ht="14.5" x14ac:dyDescent="0.3">
      <c r="B1014" s="42">
        <f>'2. Termes '!H1156</f>
        <v>0</v>
      </c>
      <c r="C1014" s="382">
        <v>0</v>
      </c>
      <c r="D1014" s="368">
        <v>0</v>
      </c>
      <c r="E1014" s="368">
        <v>0</v>
      </c>
      <c r="F1014" s="368">
        <v>0</v>
      </c>
      <c r="G1014" s="368">
        <v>0</v>
      </c>
      <c r="H1014" s="381" t="str">
        <f>IF('2. Termes '!H1156="","",VLOOKUP('2. Termes '!H1156,'2. Termes '!$H$8:$H$1141,3))</f>
        <v/>
      </c>
      <c r="I1014" s="368">
        <v>0</v>
      </c>
      <c r="J1014" s="368">
        <v>0</v>
      </c>
      <c r="K1014" s="370" t="s">
        <v>150</v>
      </c>
      <c r="L1014" s="370" t="str">
        <f>IF(ISBLANK(Tableau3[[#This Row],[Date début ]]),"",UPPER(TEXT(Tableau3[[#This Row],[Date début ]],"mmm")))</f>
        <v/>
      </c>
      <c r="M1014" s="370" t="str">
        <f>IF(ISBLANK(Tableau3[[#This Row],[Date début ]]),"",UPPER(TEXT(Tableau3[[#This Row],[Date début ]],"AAAA")))</f>
        <v/>
      </c>
      <c r="N1014" s="370">
        <v>0</v>
      </c>
      <c r="O1014" s="369" t="str">
        <f>IF(ISBLANK(Tableau3[[#This Row],[Date de fin]]),"",UPPER(TEXT(Tableau3[[#This Row],[Date de fin]],"mmm")))</f>
        <v>JANV</v>
      </c>
      <c r="P1014" s="370" t="str">
        <f>IF(ISBLANK(Tableau3[[#This Row],[Date de fin]]),"",UPPER(TEXT(Tableau3[[#This Row],[Date de fin]],"AAAA")))</f>
        <v>1900</v>
      </c>
      <c r="Q1014" s="371">
        <v>0</v>
      </c>
      <c r="S1014" s="49">
        <f>[2]!tblÉvénements[[#This Row],[Secteur]]</f>
        <v>0</v>
      </c>
      <c r="T1014" s="49">
        <f>[2]!tblÉvénements[[#This Row],[Commentaires]]</f>
        <v>0</v>
      </c>
    </row>
    <row r="1015" spans="2:20" ht="14.5" x14ac:dyDescent="0.3">
      <c r="B1015" s="42">
        <f>'2. Termes '!H1157</f>
        <v>0</v>
      </c>
      <c r="C1015" s="382">
        <v>0</v>
      </c>
      <c r="D1015" s="368">
        <v>0</v>
      </c>
      <c r="E1015" s="368">
        <v>0</v>
      </c>
      <c r="F1015" s="368">
        <v>0</v>
      </c>
      <c r="G1015" s="368">
        <v>0</v>
      </c>
      <c r="H1015" s="381" t="str">
        <f>IF('2. Termes '!H1157="","",VLOOKUP('2. Termes '!H1157,'2. Termes '!$H$8:$H$1141,3))</f>
        <v/>
      </c>
      <c r="I1015" s="368">
        <v>0</v>
      </c>
      <c r="J1015" s="368">
        <v>0</v>
      </c>
      <c r="K1015" s="370" t="s">
        <v>150</v>
      </c>
      <c r="L1015" s="370" t="str">
        <f>IF(ISBLANK(Tableau3[[#This Row],[Date début ]]),"",UPPER(TEXT(Tableau3[[#This Row],[Date début ]],"mmm")))</f>
        <v/>
      </c>
      <c r="M1015" s="370" t="str">
        <f>IF(ISBLANK(Tableau3[[#This Row],[Date début ]]),"",UPPER(TEXT(Tableau3[[#This Row],[Date début ]],"AAAA")))</f>
        <v/>
      </c>
      <c r="N1015" s="370">
        <v>0</v>
      </c>
      <c r="O1015" s="369" t="str">
        <f>IF(ISBLANK(Tableau3[[#This Row],[Date de fin]]),"",UPPER(TEXT(Tableau3[[#This Row],[Date de fin]],"mmm")))</f>
        <v>JANV</v>
      </c>
      <c r="P1015" s="370" t="str">
        <f>IF(ISBLANK(Tableau3[[#This Row],[Date de fin]]),"",UPPER(TEXT(Tableau3[[#This Row],[Date de fin]],"AAAA")))</f>
        <v>1900</v>
      </c>
      <c r="Q1015" s="371">
        <v>0</v>
      </c>
      <c r="S1015" s="49">
        <f>[2]!tblÉvénements[[#This Row],[Secteur]]</f>
        <v>0</v>
      </c>
      <c r="T1015" s="49">
        <f>[2]!tblÉvénements[[#This Row],[Commentaires]]</f>
        <v>0</v>
      </c>
    </row>
    <row r="1016" spans="2:20" ht="14.5" x14ac:dyDescent="0.3">
      <c r="B1016" s="42">
        <f>'2. Termes '!H1158</f>
        <v>0</v>
      </c>
      <c r="C1016" s="382">
        <v>0</v>
      </c>
      <c r="D1016" s="368">
        <v>0</v>
      </c>
      <c r="E1016" s="368">
        <v>0</v>
      </c>
      <c r="F1016" s="368">
        <v>0</v>
      </c>
      <c r="G1016" s="368">
        <v>0</v>
      </c>
      <c r="H1016" s="381" t="str">
        <f>IF('2. Termes '!H1158="","",VLOOKUP('2. Termes '!H1158,'2. Termes '!$H$8:$H$1141,3))</f>
        <v/>
      </c>
      <c r="I1016" s="368">
        <v>0</v>
      </c>
      <c r="J1016" s="368">
        <v>0</v>
      </c>
      <c r="K1016" s="370" t="s">
        <v>150</v>
      </c>
      <c r="L1016" s="370" t="str">
        <f>IF(ISBLANK(Tableau3[[#This Row],[Date début ]]),"",UPPER(TEXT(Tableau3[[#This Row],[Date début ]],"mmm")))</f>
        <v/>
      </c>
      <c r="M1016" s="370" t="str">
        <f>IF(ISBLANK(Tableau3[[#This Row],[Date début ]]),"",UPPER(TEXT(Tableau3[[#This Row],[Date début ]],"AAAA")))</f>
        <v/>
      </c>
      <c r="N1016" s="370">
        <v>0</v>
      </c>
      <c r="O1016" s="369" t="str">
        <f>IF(ISBLANK(Tableau3[[#This Row],[Date de fin]]),"",UPPER(TEXT(Tableau3[[#This Row],[Date de fin]],"mmm")))</f>
        <v>JANV</v>
      </c>
      <c r="P1016" s="370" t="str">
        <f>IF(ISBLANK(Tableau3[[#This Row],[Date de fin]]),"",UPPER(TEXT(Tableau3[[#This Row],[Date de fin]],"AAAA")))</f>
        <v>1900</v>
      </c>
      <c r="Q1016" s="371">
        <v>0</v>
      </c>
      <c r="S1016" s="49">
        <f>[2]!tblÉvénements[[#This Row],[Secteur]]</f>
        <v>0</v>
      </c>
      <c r="T1016" s="49">
        <f>[2]!tblÉvénements[[#This Row],[Commentaires]]</f>
        <v>0</v>
      </c>
    </row>
    <row r="1017" spans="2:20" ht="14.5" x14ac:dyDescent="0.3">
      <c r="B1017" s="42">
        <f>'2. Termes '!H1159</f>
        <v>0</v>
      </c>
      <c r="C1017" s="382">
        <v>0</v>
      </c>
      <c r="D1017" s="368">
        <v>0</v>
      </c>
      <c r="E1017" s="368">
        <v>0</v>
      </c>
      <c r="F1017" s="368">
        <v>0</v>
      </c>
      <c r="G1017" s="368">
        <v>0</v>
      </c>
      <c r="H1017" s="381" t="str">
        <f>IF('2. Termes '!H1159="","",VLOOKUP('2. Termes '!H1159,'2. Termes '!$H$8:$H$1141,3))</f>
        <v/>
      </c>
      <c r="I1017" s="368">
        <v>0</v>
      </c>
      <c r="J1017" s="368">
        <v>0</v>
      </c>
      <c r="K1017" s="370" t="s">
        <v>150</v>
      </c>
      <c r="L1017" s="370" t="str">
        <f>IF(ISBLANK(Tableau3[[#This Row],[Date début ]]),"",UPPER(TEXT(Tableau3[[#This Row],[Date début ]],"mmm")))</f>
        <v/>
      </c>
      <c r="M1017" s="370" t="str">
        <f>IF(ISBLANK(Tableau3[[#This Row],[Date début ]]),"",UPPER(TEXT(Tableau3[[#This Row],[Date début ]],"AAAA")))</f>
        <v/>
      </c>
      <c r="N1017" s="370">
        <v>0</v>
      </c>
      <c r="O1017" s="369" t="str">
        <f>IF(ISBLANK(Tableau3[[#This Row],[Date de fin]]),"",UPPER(TEXT(Tableau3[[#This Row],[Date de fin]],"mmm")))</f>
        <v>JANV</v>
      </c>
      <c r="P1017" s="370" t="str">
        <f>IF(ISBLANK(Tableau3[[#This Row],[Date de fin]]),"",UPPER(TEXT(Tableau3[[#This Row],[Date de fin]],"AAAA")))</f>
        <v>1900</v>
      </c>
      <c r="Q1017" s="371">
        <v>0</v>
      </c>
      <c r="S1017" s="49">
        <f>[2]!tblÉvénements[[#This Row],[Secteur]]</f>
        <v>0</v>
      </c>
      <c r="T1017" s="49">
        <f>[2]!tblÉvénements[[#This Row],[Commentaires]]</f>
        <v>0</v>
      </c>
    </row>
    <row r="1018" spans="2:20" ht="14.5" x14ac:dyDescent="0.3">
      <c r="B1018" s="42">
        <f>'2. Termes '!H1160</f>
        <v>0</v>
      </c>
      <c r="C1018" s="382">
        <v>0</v>
      </c>
      <c r="D1018" s="368">
        <v>0</v>
      </c>
      <c r="E1018" s="368">
        <v>0</v>
      </c>
      <c r="F1018" s="368">
        <v>0</v>
      </c>
      <c r="G1018" s="368">
        <v>0</v>
      </c>
      <c r="H1018" s="381" t="str">
        <f>IF('2. Termes '!H1160="","",VLOOKUP('2. Termes '!H1160,'2. Termes '!$H$8:$H$1141,3))</f>
        <v/>
      </c>
      <c r="I1018" s="368">
        <v>0</v>
      </c>
      <c r="J1018" s="368">
        <v>0</v>
      </c>
      <c r="K1018" s="370" t="s">
        <v>150</v>
      </c>
      <c r="L1018" s="370" t="str">
        <f>IF(ISBLANK(Tableau3[[#This Row],[Date début ]]),"",UPPER(TEXT(Tableau3[[#This Row],[Date début ]],"mmm")))</f>
        <v/>
      </c>
      <c r="M1018" s="370" t="str">
        <f>IF(ISBLANK(Tableau3[[#This Row],[Date début ]]),"",UPPER(TEXT(Tableau3[[#This Row],[Date début ]],"AAAA")))</f>
        <v/>
      </c>
      <c r="N1018" s="370">
        <v>0</v>
      </c>
      <c r="O1018" s="369" t="str">
        <f>IF(ISBLANK(Tableau3[[#This Row],[Date de fin]]),"",UPPER(TEXT(Tableau3[[#This Row],[Date de fin]],"mmm")))</f>
        <v>JANV</v>
      </c>
      <c r="P1018" s="370" t="str">
        <f>IF(ISBLANK(Tableau3[[#This Row],[Date de fin]]),"",UPPER(TEXT(Tableau3[[#This Row],[Date de fin]],"AAAA")))</f>
        <v>1900</v>
      </c>
      <c r="Q1018" s="371">
        <v>0</v>
      </c>
      <c r="S1018" s="49">
        <f>[2]!tblÉvénements[[#This Row],[Secteur]]</f>
        <v>0</v>
      </c>
      <c r="T1018" s="49">
        <f>[2]!tblÉvénements[[#This Row],[Commentaires]]</f>
        <v>0</v>
      </c>
    </row>
    <row r="1019" spans="2:20" ht="14.5" x14ac:dyDescent="0.3">
      <c r="B1019" s="42">
        <f>'2. Termes '!H1161</f>
        <v>0</v>
      </c>
      <c r="C1019" s="382">
        <v>0</v>
      </c>
      <c r="D1019" s="368">
        <v>0</v>
      </c>
      <c r="E1019" s="368">
        <v>0</v>
      </c>
      <c r="F1019" s="368">
        <v>0</v>
      </c>
      <c r="G1019" s="368">
        <v>0</v>
      </c>
      <c r="H1019" s="381" t="str">
        <f>IF('2. Termes '!H1161="","",VLOOKUP('2. Termes '!H1161,'2. Termes '!$H$8:$H$1141,3))</f>
        <v/>
      </c>
      <c r="I1019" s="368">
        <v>0</v>
      </c>
      <c r="J1019" s="368">
        <v>0</v>
      </c>
      <c r="K1019" s="370" t="s">
        <v>150</v>
      </c>
      <c r="L1019" s="370" t="str">
        <f>IF(ISBLANK(Tableau3[[#This Row],[Date début ]]),"",UPPER(TEXT(Tableau3[[#This Row],[Date début ]],"mmm")))</f>
        <v/>
      </c>
      <c r="M1019" s="370" t="str">
        <f>IF(ISBLANK(Tableau3[[#This Row],[Date début ]]),"",UPPER(TEXT(Tableau3[[#This Row],[Date début ]],"AAAA")))</f>
        <v/>
      </c>
      <c r="N1019" s="370">
        <v>0</v>
      </c>
      <c r="O1019" s="369" t="str">
        <f>IF(ISBLANK(Tableau3[[#This Row],[Date de fin]]),"",UPPER(TEXT(Tableau3[[#This Row],[Date de fin]],"mmm")))</f>
        <v>JANV</v>
      </c>
      <c r="P1019" s="370" t="str">
        <f>IF(ISBLANK(Tableau3[[#This Row],[Date de fin]]),"",UPPER(TEXT(Tableau3[[#This Row],[Date de fin]],"AAAA")))</f>
        <v>1900</v>
      </c>
      <c r="Q1019" s="371">
        <v>0</v>
      </c>
      <c r="S1019" s="49">
        <f>[2]!tblÉvénements[[#This Row],[Secteur]]</f>
        <v>0</v>
      </c>
      <c r="T1019" s="49">
        <f>[2]!tblÉvénements[[#This Row],[Commentaires]]</f>
        <v>0</v>
      </c>
    </row>
    <row r="1020" spans="2:20" ht="14.5" x14ac:dyDescent="0.3">
      <c r="B1020" s="42">
        <f>'2. Termes '!H1162</f>
        <v>0</v>
      </c>
      <c r="C1020" s="382">
        <v>0</v>
      </c>
      <c r="D1020" s="368">
        <v>0</v>
      </c>
      <c r="E1020" s="368">
        <v>0</v>
      </c>
      <c r="F1020" s="368">
        <v>0</v>
      </c>
      <c r="G1020" s="368">
        <v>0</v>
      </c>
      <c r="H1020" s="381" t="str">
        <f>IF('2. Termes '!H1162="","",VLOOKUP('2. Termes '!H1162,'2. Termes '!$H$8:$H$1141,3))</f>
        <v/>
      </c>
      <c r="I1020" s="368">
        <v>0</v>
      </c>
      <c r="J1020" s="368">
        <v>0</v>
      </c>
      <c r="K1020" s="370" t="s">
        <v>150</v>
      </c>
      <c r="L1020" s="370" t="str">
        <f>IF(ISBLANK(Tableau3[[#This Row],[Date début ]]),"",UPPER(TEXT(Tableau3[[#This Row],[Date début ]],"mmm")))</f>
        <v/>
      </c>
      <c r="M1020" s="370" t="str">
        <f>IF(ISBLANK(Tableau3[[#This Row],[Date début ]]),"",UPPER(TEXT(Tableau3[[#This Row],[Date début ]],"AAAA")))</f>
        <v/>
      </c>
      <c r="N1020" s="370">
        <v>0</v>
      </c>
      <c r="O1020" s="369" t="str">
        <f>IF(ISBLANK(Tableau3[[#This Row],[Date de fin]]),"",UPPER(TEXT(Tableau3[[#This Row],[Date de fin]],"mmm")))</f>
        <v>JANV</v>
      </c>
      <c r="P1020" s="370" t="str">
        <f>IF(ISBLANK(Tableau3[[#This Row],[Date de fin]]),"",UPPER(TEXT(Tableau3[[#This Row],[Date de fin]],"AAAA")))</f>
        <v>1900</v>
      </c>
      <c r="Q1020" s="371">
        <v>0</v>
      </c>
      <c r="S1020" s="49">
        <f>[2]!tblÉvénements[[#This Row],[Secteur]]</f>
        <v>0</v>
      </c>
      <c r="T1020" s="49">
        <f>[2]!tblÉvénements[[#This Row],[Commentaires]]</f>
        <v>0</v>
      </c>
    </row>
    <row r="1021" spans="2:20" ht="14.5" x14ac:dyDescent="0.3">
      <c r="B1021" s="42">
        <f>'2. Termes '!H1163</f>
        <v>0</v>
      </c>
      <c r="C1021" s="382">
        <v>0</v>
      </c>
      <c r="D1021" s="368">
        <v>0</v>
      </c>
      <c r="E1021" s="368">
        <v>0</v>
      </c>
      <c r="F1021" s="368">
        <v>0</v>
      </c>
      <c r="G1021" s="368">
        <v>0</v>
      </c>
      <c r="H1021" s="381" t="str">
        <f>IF('2. Termes '!H1163="","",VLOOKUP('2. Termes '!H1163,'2. Termes '!$H$8:$H$1141,3))</f>
        <v/>
      </c>
      <c r="I1021" s="368">
        <v>0</v>
      </c>
      <c r="J1021" s="368">
        <v>0</v>
      </c>
      <c r="K1021" s="370" t="s">
        <v>150</v>
      </c>
      <c r="L1021" s="370" t="str">
        <f>IF(ISBLANK(Tableau3[[#This Row],[Date début ]]),"",UPPER(TEXT(Tableau3[[#This Row],[Date début ]],"mmm")))</f>
        <v/>
      </c>
      <c r="M1021" s="370" t="str">
        <f>IF(ISBLANK(Tableau3[[#This Row],[Date début ]]),"",UPPER(TEXT(Tableau3[[#This Row],[Date début ]],"AAAA")))</f>
        <v/>
      </c>
      <c r="N1021" s="370">
        <v>0</v>
      </c>
      <c r="O1021" s="369" t="str">
        <f>IF(ISBLANK(Tableau3[[#This Row],[Date de fin]]),"",UPPER(TEXT(Tableau3[[#This Row],[Date de fin]],"mmm")))</f>
        <v>JANV</v>
      </c>
      <c r="P1021" s="370" t="str">
        <f>IF(ISBLANK(Tableau3[[#This Row],[Date de fin]]),"",UPPER(TEXT(Tableau3[[#This Row],[Date de fin]],"AAAA")))</f>
        <v>1900</v>
      </c>
      <c r="Q1021" s="371">
        <v>0</v>
      </c>
      <c r="S1021" s="49">
        <f>[2]!tblÉvénements[[#This Row],[Secteur]]</f>
        <v>0</v>
      </c>
      <c r="T1021" s="49">
        <f>[2]!tblÉvénements[[#This Row],[Commentaires]]</f>
        <v>0</v>
      </c>
    </row>
    <row r="1022" spans="2:20" ht="14.5" x14ac:dyDescent="0.3">
      <c r="B1022" s="42">
        <f>'2. Termes '!H1164</f>
        <v>0</v>
      </c>
      <c r="C1022" s="382">
        <v>0</v>
      </c>
      <c r="D1022" s="368">
        <v>0</v>
      </c>
      <c r="E1022" s="368">
        <v>0</v>
      </c>
      <c r="F1022" s="368">
        <v>0</v>
      </c>
      <c r="G1022" s="368">
        <v>0</v>
      </c>
      <c r="H1022" s="381" t="str">
        <f>IF('2. Termes '!H1164="","",VLOOKUP('2. Termes '!H1164,'2. Termes '!$H$8:$H$1141,3))</f>
        <v/>
      </c>
      <c r="I1022" s="368">
        <v>0</v>
      </c>
      <c r="J1022" s="368">
        <v>0</v>
      </c>
      <c r="K1022" s="370" t="s">
        <v>150</v>
      </c>
      <c r="L1022" s="370" t="str">
        <f>IF(ISBLANK(Tableau3[[#This Row],[Date début ]]),"",UPPER(TEXT(Tableau3[[#This Row],[Date début ]],"mmm")))</f>
        <v/>
      </c>
      <c r="M1022" s="370" t="str">
        <f>IF(ISBLANK(Tableau3[[#This Row],[Date début ]]),"",UPPER(TEXT(Tableau3[[#This Row],[Date début ]],"AAAA")))</f>
        <v/>
      </c>
      <c r="N1022" s="370">
        <v>0</v>
      </c>
      <c r="O1022" s="369" t="str">
        <f>IF(ISBLANK(Tableau3[[#This Row],[Date de fin]]),"",UPPER(TEXT(Tableau3[[#This Row],[Date de fin]],"mmm")))</f>
        <v>JANV</v>
      </c>
      <c r="P1022" s="370" t="str">
        <f>IF(ISBLANK(Tableau3[[#This Row],[Date de fin]]),"",UPPER(TEXT(Tableau3[[#This Row],[Date de fin]],"AAAA")))</f>
        <v>1900</v>
      </c>
      <c r="Q1022" s="371">
        <v>0</v>
      </c>
      <c r="S1022" s="49">
        <f>[2]!tblÉvénements[[#This Row],[Secteur]]</f>
        <v>0</v>
      </c>
      <c r="T1022" s="49">
        <f>[2]!tblÉvénements[[#This Row],[Commentaires]]</f>
        <v>0</v>
      </c>
    </row>
    <row r="1023" spans="2:20" ht="14.5" x14ac:dyDescent="0.3">
      <c r="B1023" s="42">
        <f>'2. Termes '!H1165</f>
        <v>0</v>
      </c>
      <c r="C1023" s="382">
        <v>0</v>
      </c>
      <c r="D1023" s="368">
        <v>0</v>
      </c>
      <c r="E1023" s="368">
        <v>0</v>
      </c>
      <c r="F1023" s="368">
        <v>0</v>
      </c>
      <c r="G1023" s="368">
        <v>0</v>
      </c>
      <c r="H1023" s="381" t="str">
        <f>IF('2. Termes '!H1165="","",VLOOKUP('2. Termes '!H1165,'2. Termes '!$H$8:$H$1141,3))</f>
        <v/>
      </c>
      <c r="I1023" s="368">
        <v>0</v>
      </c>
      <c r="J1023" s="368">
        <v>0</v>
      </c>
      <c r="K1023" s="370" t="s">
        <v>150</v>
      </c>
      <c r="L1023" s="370" t="str">
        <f>IF(ISBLANK(Tableau3[[#This Row],[Date début ]]),"",UPPER(TEXT(Tableau3[[#This Row],[Date début ]],"mmm")))</f>
        <v/>
      </c>
      <c r="M1023" s="370" t="str">
        <f>IF(ISBLANK(Tableau3[[#This Row],[Date début ]]),"",UPPER(TEXT(Tableau3[[#This Row],[Date début ]],"AAAA")))</f>
        <v/>
      </c>
      <c r="N1023" s="370">
        <v>0</v>
      </c>
      <c r="O1023" s="369" t="str">
        <f>IF(ISBLANK(Tableau3[[#This Row],[Date de fin]]),"",UPPER(TEXT(Tableau3[[#This Row],[Date de fin]],"mmm")))</f>
        <v>JANV</v>
      </c>
      <c r="P1023" s="370" t="str">
        <f>IF(ISBLANK(Tableau3[[#This Row],[Date de fin]]),"",UPPER(TEXT(Tableau3[[#This Row],[Date de fin]],"AAAA")))</f>
        <v>1900</v>
      </c>
      <c r="Q1023" s="371">
        <v>0</v>
      </c>
      <c r="S1023" s="49">
        <f>[2]!tblÉvénements[[#This Row],[Secteur]]</f>
        <v>0</v>
      </c>
      <c r="T1023" s="49">
        <f>[2]!tblÉvénements[[#This Row],[Commentaires]]</f>
        <v>0</v>
      </c>
    </row>
    <row r="1024" spans="2:20" ht="14.5" x14ac:dyDescent="0.3">
      <c r="B1024" s="42">
        <f>'2. Termes '!H1166</f>
        <v>0</v>
      </c>
      <c r="C1024" s="382">
        <v>0</v>
      </c>
      <c r="D1024" s="368">
        <v>0</v>
      </c>
      <c r="E1024" s="368">
        <v>0</v>
      </c>
      <c r="F1024" s="368">
        <v>0</v>
      </c>
      <c r="G1024" s="368">
        <v>0</v>
      </c>
      <c r="H1024" s="381" t="str">
        <f>IF('2. Termes '!H1166="","",VLOOKUP('2. Termes '!H1166,'2. Termes '!$H$8:$H$1141,3))</f>
        <v/>
      </c>
      <c r="I1024" s="368">
        <v>0</v>
      </c>
      <c r="J1024" s="368">
        <v>0</v>
      </c>
      <c r="K1024" s="370" t="s">
        <v>150</v>
      </c>
      <c r="L1024" s="370" t="str">
        <f>IF(ISBLANK(Tableau3[[#This Row],[Date début ]]),"",UPPER(TEXT(Tableau3[[#This Row],[Date début ]],"mmm")))</f>
        <v/>
      </c>
      <c r="M1024" s="370" t="str">
        <f>IF(ISBLANK(Tableau3[[#This Row],[Date début ]]),"",UPPER(TEXT(Tableau3[[#This Row],[Date début ]],"AAAA")))</f>
        <v/>
      </c>
      <c r="N1024" s="370">
        <v>0</v>
      </c>
      <c r="O1024" s="369" t="str">
        <f>IF(ISBLANK(Tableau3[[#This Row],[Date de fin]]),"",UPPER(TEXT(Tableau3[[#This Row],[Date de fin]],"mmm")))</f>
        <v>JANV</v>
      </c>
      <c r="P1024" s="370" t="str">
        <f>IF(ISBLANK(Tableau3[[#This Row],[Date de fin]]),"",UPPER(TEXT(Tableau3[[#This Row],[Date de fin]],"AAAA")))</f>
        <v>1900</v>
      </c>
      <c r="Q1024" s="371">
        <v>0</v>
      </c>
      <c r="S1024" s="49">
        <f>[2]!tblÉvénements[[#This Row],[Secteur]]</f>
        <v>0</v>
      </c>
      <c r="T1024" s="49">
        <f>[2]!tblÉvénements[[#This Row],[Commentaires]]</f>
        <v>0</v>
      </c>
    </row>
    <row r="1025" spans="2:20" ht="14.5" x14ac:dyDescent="0.3">
      <c r="B1025" s="42">
        <f>'2. Termes '!H1167</f>
        <v>0</v>
      </c>
      <c r="C1025" s="382">
        <v>0</v>
      </c>
      <c r="D1025" s="368">
        <v>0</v>
      </c>
      <c r="E1025" s="368">
        <v>0</v>
      </c>
      <c r="F1025" s="368">
        <v>0</v>
      </c>
      <c r="G1025" s="368">
        <v>0</v>
      </c>
      <c r="H1025" s="381" t="str">
        <f>IF('2. Termes '!H1167="","",VLOOKUP('2. Termes '!H1167,'2. Termes '!$H$8:$H$1141,3))</f>
        <v/>
      </c>
      <c r="I1025" s="368">
        <v>0</v>
      </c>
      <c r="J1025" s="368">
        <v>0</v>
      </c>
      <c r="K1025" s="370" t="s">
        <v>150</v>
      </c>
      <c r="L1025" s="370" t="str">
        <f>IF(ISBLANK(Tableau3[[#This Row],[Date début ]]),"",UPPER(TEXT(Tableau3[[#This Row],[Date début ]],"mmm")))</f>
        <v/>
      </c>
      <c r="M1025" s="370" t="str">
        <f>IF(ISBLANK(Tableau3[[#This Row],[Date début ]]),"",UPPER(TEXT(Tableau3[[#This Row],[Date début ]],"AAAA")))</f>
        <v/>
      </c>
      <c r="N1025" s="370">
        <v>0</v>
      </c>
      <c r="O1025" s="369" t="str">
        <f>IF(ISBLANK(Tableau3[[#This Row],[Date de fin]]),"",UPPER(TEXT(Tableau3[[#This Row],[Date de fin]],"mmm")))</f>
        <v>JANV</v>
      </c>
      <c r="P1025" s="370" t="str">
        <f>IF(ISBLANK(Tableau3[[#This Row],[Date de fin]]),"",UPPER(TEXT(Tableau3[[#This Row],[Date de fin]],"AAAA")))</f>
        <v>1900</v>
      </c>
      <c r="Q1025" s="371">
        <v>0</v>
      </c>
      <c r="S1025" s="49">
        <f>[2]!tblÉvénements[[#This Row],[Secteur]]</f>
        <v>0</v>
      </c>
      <c r="T1025" s="49">
        <f>[2]!tblÉvénements[[#This Row],[Commentaires]]</f>
        <v>0</v>
      </c>
    </row>
    <row r="1026" spans="2:20" ht="14.5" x14ac:dyDescent="0.3">
      <c r="B1026" s="42">
        <f>'2. Termes '!H1168</f>
        <v>0</v>
      </c>
      <c r="C1026" s="382">
        <v>0</v>
      </c>
      <c r="D1026" s="368">
        <v>0</v>
      </c>
      <c r="E1026" s="368">
        <v>0</v>
      </c>
      <c r="F1026" s="368">
        <v>0</v>
      </c>
      <c r="G1026" s="368">
        <v>0</v>
      </c>
      <c r="H1026" s="381" t="str">
        <f>IF('2. Termes '!H1168="","",VLOOKUP('2. Termes '!H1168,'2. Termes '!$H$8:$H$1141,3))</f>
        <v/>
      </c>
      <c r="I1026" s="368">
        <v>0</v>
      </c>
      <c r="J1026" s="368">
        <v>0</v>
      </c>
      <c r="K1026" s="370" t="s">
        <v>150</v>
      </c>
      <c r="L1026" s="370" t="str">
        <f>IF(ISBLANK(Tableau3[[#This Row],[Date début ]]),"",UPPER(TEXT(Tableau3[[#This Row],[Date début ]],"mmm")))</f>
        <v/>
      </c>
      <c r="M1026" s="370" t="str">
        <f>IF(ISBLANK(Tableau3[[#This Row],[Date début ]]),"",UPPER(TEXT(Tableau3[[#This Row],[Date début ]],"AAAA")))</f>
        <v/>
      </c>
      <c r="N1026" s="370">
        <v>0</v>
      </c>
      <c r="O1026" s="369" t="str">
        <f>IF(ISBLANK(Tableau3[[#This Row],[Date de fin]]),"",UPPER(TEXT(Tableau3[[#This Row],[Date de fin]],"mmm")))</f>
        <v>JANV</v>
      </c>
      <c r="P1026" s="370" t="str">
        <f>IF(ISBLANK(Tableau3[[#This Row],[Date de fin]]),"",UPPER(TEXT(Tableau3[[#This Row],[Date de fin]],"AAAA")))</f>
        <v>1900</v>
      </c>
      <c r="Q1026" s="371">
        <v>0</v>
      </c>
      <c r="S1026" s="49">
        <f>[2]!tblÉvénements[[#This Row],[Secteur]]</f>
        <v>0</v>
      </c>
      <c r="T1026" s="49">
        <f>[2]!tblÉvénements[[#This Row],[Commentaires]]</f>
        <v>0</v>
      </c>
    </row>
    <row r="1027" spans="2:20" ht="14.5" x14ac:dyDescent="0.3">
      <c r="B1027" s="42">
        <f>'2. Termes '!H1169</f>
        <v>0</v>
      </c>
      <c r="C1027" s="382">
        <v>0</v>
      </c>
      <c r="D1027" s="368">
        <v>0</v>
      </c>
      <c r="E1027" s="368">
        <v>0</v>
      </c>
      <c r="F1027" s="368">
        <v>0</v>
      </c>
      <c r="G1027" s="368">
        <v>0</v>
      </c>
      <c r="H1027" s="381" t="str">
        <f>IF('2. Termes '!H1169="","",VLOOKUP('2. Termes '!H1169,'2. Termes '!$H$8:$H$1141,3))</f>
        <v/>
      </c>
      <c r="I1027" s="368">
        <v>0</v>
      </c>
      <c r="J1027" s="368">
        <v>0</v>
      </c>
      <c r="K1027" s="370" t="s">
        <v>150</v>
      </c>
      <c r="L1027" s="370" t="str">
        <f>IF(ISBLANK(Tableau3[[#This Row],[Date début ]]),"",UPPER(TEXT(Tableau3[[#This Row],[Date début ]],"mmm")))</f>
        <v/>
      </c>
      <c r="M1027" s="370" t="str">
        <f>IF(ISBLANK(Tableau3[[#This Row],[Date début ]]),"",UPPER(TEXT(Tableau3[[#This Row],[Date début ]],"AAAA")))</f>
        <v/>
      </c>
      <c r="N1027" s="370">
        <v>0</v>
      </c>
      <c r="O1027" s="369" t="str">
        <f>IF(ISBLANK(Tableau3[[#This Row],[Date de fin]]),"",UPPER(TEXT(Tableau3[[#This Row],[Date de fin]],"mmm")))</f>
        <v>JANV</v>
      </c>
      <c r="P1027" s="370" t="str">
        <f>IF(ISBLANK(Tableau3[[#This Row],[Date de fin]]),"",UPPER(TEXT(Tableau3[[#This Row],[Date de fin]],"AAAA")))</f>
        <v>1900</v>
      </c>
      <c r="Q1027" s="371">
        <v>0</v>
      </c>
      <c r="S1027" s="49">
        <f>[2]!tblÉvénements[[#This Row],[Secteur]]</f>
        <v>0</v>
      </c>
      <c r="T1027" s="49">
        <f>[2]!tblÉvénements[[#This Row],[Commentaires]]</f>
        <v>0</v>
      </c>
    </row>
    <row r="1028" spans="2:20" ht="14.5" x14ac:dyDescent="0.3">
      <c r="B1028" s="42">
        <f>'2. Termes '!H1170</f>
        <v>0</v>
      </c>
      <c r="C1028" s="382">
        <v>0</v>
      </c>
      <c r="D1028" s="368">
        <v>0</v>
      </c>
      <c r="E1028" s="368">
        <v>0</v>
      </c>
      <c r="F1028" s="368">
        <v>0</v>
      </c>
      <c r="G1028" s="368">
        <v>0</v>
      </c>
      <c r="H1028" s="381" t="str">
        <f>IF('2. Termes '!H1170="","",VLOOKUP('2. Termes '!H1170,'2. Termes '!$H$8:$H$1141,3))</f>
        <v/>
      </c>
      <c r="I1028" s="368">
        <v>0</v>
      </c>
      <c r="J1028" s="368">
        <v>0</v>
      </c>
      <c r="K1028" s="370" t="s">
        <v>150</v>
      </c>
      <c r="L1028" s="370" t="str">
        <f>IF(ISBLANK(Tableau3[[#This Row],[Date début ]]),"",UPPER(TEXT(Tableau3[[#This Row],[Date début ]],"mmm")))</f>
        <v/>
      </c>
      <c r="M1028" s="370" t="str">
        <f>IF(ISBLANK(Tableau3[[#This Row],[Date début ]]),"",UPPER(TEXT(Tableau3[[#This Row],[Date début ]],"AAAA")))</f>
        <v/>
      </c>
      <c r="N1028" s="370">
        <v>0</v>
      </c>
      <c r="O1028" s="369" t="str">
        <f>IF(ISBLANK(Tableau3[[#This Row],[Date de fin]]),"",UPPER(TEXT(Tableau3[[#This Row],[Date de fin]],"mmm")))</f>
        <v>JANV</v>
      </c>
      <c r="P1028" s="370" t="str">
        <f>IF(ISBLANK(Tableau3[[#This Row],[Date de fin]]),"",UPPER(TEXT(Tableau3[[#This Row],[Date de fin]],"AAAA")))</f>
        <v>1900</v>
      </c>
      <c r="Q1028" s="371">
        <v>0</v>
      </c>
      <c r="S1028" s="49">
        <f>[2]!tblÉvénements[[#This Row],[Secteur]]</f>
        <v>0</v>
      </c>
      <c r="T1028" s="49">
        <f>[2]!tblÉvénements[[#This Row],[Commentaires]]</f>
        <v>0</v>
      </c>
    </row>
    <row r="1029" spans="2:20" ht="14.5" x14ac:dyDescent="0.3">
      <c r="B1029" s="42">
        <f>'2. Termes '!H1171</f>
        <v>0</v>
      </c>
      <c r="C1029" s="382">
        <v>0</v>
      </c>
      <c r="D1029" s="368">
        <v>0</v>
      </c>
      <c r="E1029" s="368">
        <v>0</v>
      </c>
      <c r="F1029" s="368">
        <v>0</v>
      </c>
      <c r="G1029" s="368">
        <v>0</v>
      </c>
      <c r="H1029" s="381" t="str">
        <f>IF('2. Termes '!H1171="","",VLOOKUP('2. Termes '!H1171,'2. Termes '!$H$8:$H$1141,3))</f>
        <v/>
      </c>
      <c r="I1029" s="368">
        <v>0</v>
      </c>
      <c r="J1029" s="368">
        <v>0</v>
      </c>
      <c r="K1029" s="370" t="s">
        <v>150</v>
      </c>
      <c r="L1029" s="370" t="str">
        <f>IF(ISBLANK(Tableau3[[#This Row],[Date début ]]),"",UPPER(TEXT(Tableau3[[#This Row],[Date début ]],"mmm")))</f>
        <v/>
      </c>
      <c r="M1029" s="370" t="str">
        <f>IF(ISBLANK(Tableau3[[#This Row],[Date début ]]),"",UPPER(TEXT(Tableau3[[#This Row],[Date début ]],"AAAA")))</f>
        <v/>
      </c>
      <c r="N1029" s="370">
        <v>0</v>
      </c>
      <c r="O1029" s="369" t="str">
        <f>IF(ISBLANK(Tableau3[[#This Row],[Date de fin]]),"",UPPER(TEXT(Tableau3[[#This Row],[Date de fin]],"mmm")))</f>
        <v>JANV</v>
      </c>
      <c r="P1029" s="370" t="str">
        <f>IF(ISBLANK(Tableau3[[#This Row],[Date de fin]]),"",UPPER(TEXT(Tableau3[[#This Row],[Date de fin]],"AAAA")))</f>
        <v>1900</v>
      </c>
      <c r="Q1029" s="371">
        <v>0</v>
      </c>
      <c r="S1029" s="49">
        <f>[2]!tblÉvénements[[#This Row],[Secteur]]</f>
        <v>0</v>
      </c>
      <c r="T1029" s="49">
        <f>[2]!tblÉvénements[[#This Row],[Commentaires]]</f>
        <v>0</v>
      </c>
    </row>
    <row r="1030" spans="2:20" ht="14.5" x14ac:dyDescent="0.3">
      <c r="B1030" s="42">
        <f>'2. Termes '!H1172</f>
        <v>0</v>
      </c>
      <c r="C1030" s="382">
        <v>0</v>
      </c>
      <c r="D1030" s="368">
        <v>0</v>
      </c>
      <c r="E1030" s="368">
        <v>0</v>
      </c>
      <c r="F1030" s="368">
        <v>0</v>
      </c>
      <c r="G1030" s="368">
        <v>0</v>
      </c>
      <c r="H1030" s="381" t="str">
        <f>IF('2. Termes '!H1172="","",VLOOKUP('2. Termes '!H1172,'2. Termes '!$H$8:$H$1141,3))</f>
        <v/>
      </c>
      <c r="I1030" s="368">
        <v>0</v>
      </c>
      <c r="J1030" s="368">
        <v>0</v>
      </c>
      <c r="K1030" s="370" t="s">
        <v>150</v>
      </c>
      <c r="L1030" s="370" t="str">
        <f>IF(ISBLANK(Tableau3[[#This Row],[Date début ]]),"",UPPER(TEXT(Tableau3[[#This Row],[Date début ]],"mmm")))</f>
        <v/>
      </c>
      <c r="M1030" s="370" t="str">
        <f>IF(ISBLANK(Tableau3[[#This Row],[Date début ]]),"",UPPER(TEXT(Tableau3[[#This Row],[Date début ]],"AAAA")))</f>
        <v/>
      </c>
      <c r="N1030" s="370">
        <v>0</v>
      </c>
      <c r="O1030" s="369" t="str">
        <f>IF(ISBLANK(Tableau3[[#This Row],[Date de fin]]),"",UPPER(TEXT(Tableau3[[#This Row],[Date de fin]],"mmm")))</f>
        <v>JANV</v>
      </c>
      <c r="P1030" s="370" t="str">
        <f>IF(ISBLANK(Tableau3[[#This Row],[Date de fin]]),"",UPPER(TEXT(Tableau3[[#This Row],[Date de fin]],"AAAA")))</f>
        <v>1900</v>
      </c>
      <c r="Q1030" s="371">
        <v>0</v>
      </c>
      <c r="S1030" s="49">
        <f>[2]!tblÉvénements[[#This Row],[Secteur]]</f>
        <v>0</v>
      </c>
      <c r="T1030" s="49">
        <f>[2]!tblÉvénements[[#This Row],[Commentaires]]</f>
        <v>0</v>
      </c>
    </row>
    <row r="1031" spans="2:20" ht="14.5" x14ac:dyDescent="0.3">
      <c r="B1031" s="42">
        <f>'2. Termes '!H1173</f>
        <v>0</v>
      </c>
      <c r="C1031" s="382">
        <v>0</v>
      </c>
      <c r="D1031" s="368">
        <v>0</v>
      </c>
      <c r="E1031" s="368">
        <v>0</v>
      </c>
      <c r="F1031" s="368">
        <v>0</v>
      </c>
      <c r="G1031" s="368">
        <v>0</v>
      </c>
      <c r="H1031" s="381" t="str">
        <f>IF('2. Termes '!H1173="","",VLOOKUP('2. Termes '!H1173,'2. Termes '!$H$8:$H$1141,3))</f>
        <v/>
      </c>
      <c r="I1031" s="368">
        <v>0</v>
      </c>
      <c r="J1031" s="368">
        <v>0</v>
      </c>
      <c r="K1031" s="370" t="s">
        <v>150</v>
      </c>
      <c r="L1031" s="370" t="str">
        <f>IF(ISBLANK(Tableau3[[#This Row],[Date début ]]),"",UPPER(TEXT(Tableau3[[#This Row],[Date début ]],"mmm")))</f>
        <v/>
      </c>
      <c r="M1031" s="370" t="str">
        <f>IF(ISBLANK(Tableau3[[#This Row],[Date début ]]),"",UPPER(TEXT(Tableau3[[#This Row],[Date début ]],"AAAA")))</f>
        <v/>
      </c>
      <c r="N1031" s="370">
        <v>0</v>
      </c>
      <c r="O1031" s="369" t="str">
        <f>IF(ISBLANK(Tableau3[[#This Row],[Date de fin]]),"",UPPER(TEXT(Tableau3[[#This Row],[Date de fin]],"mmm")))</f>
        <v>JANV</v>
      </c>
      <c r="P1031" s="370" t="str">
        <f>IF(ISBLANK(Tableau3[[#This Row],[Date de fin]]),"",UPPER(TEXT(Tableau3[[#This Row],[Date de fin]],"AAAA")))</f>
        <v>1900</v>
      </c>
      <c r="Q1031" s="371">
        <v>0</v>
      </c>
      <c r="S1031" s="49">
        <f>[2]!tblÉvénements[[#This Row],[Secteur]]</f>
        <v>0</v>
      </c>
      <c r="T1031" s="49">
        <f>[2]!tblÉvénements[[#This Row],[Commentaires]]</f>
        <v>0</v>
      </c>
    </row>
    <row r="1032" spans="2:20" ht="14.5" x14ac:dyDescent="0.3">
      <c r="B1032" s="42">
        <f>'2. Termes '!H1174</f>
        <v>0</v>
      </c>
      <c r="C1032" s="382">
        <v>0</v>
      </c>
      <c r="D1032" s="368">
        <v>0</v>
      </c>
      <c r="E1032" s="368">
        <v>0</v>
      </c>
      <c r="F1032" s="368">
        <v>0</v>
      </c>
      <c r="G1032" s="368">
        <v>0</v>
      </c>
      <c r="H1032" s="381" t="str">
        <f>IF('2. Termes '!H1174="","",VLOOKUP('2. Termes '!H1174,'2. Termes '!$H$8:$H$1141,3))</f>
        <v/>
      </c>
      <c r="I1032" s="368">
        <v>0</v>
      </c>
      <c r="J1032" s="368">
        <v>0</v>
      </c>
      <c r="K1032" s="370" t="s">
        <v>150</v>
      </c>
      <c r="L1032" s="370" t="str">
        <f>IF(ISBLANK(Tableau3[[#This Row],[Date début ]]),"",UPPER(TEXT(Tableau3[[#This Row],[Date début ]],"mmm")))</f>
        <v/>
      </c>
      <c r="M1032" s="370" t="str">
        <f>IF(ISBLANK(Tableau3[[#This Row],[Date début ]]),"",UPPER(TEXT(Tableau3[[#This Row],[Date début ]],"AAAA")))</f>
        <v/>
      </c>
      <c r="N1032" s="370">
        <v>0</v>
      </c>
      <c r="O1032" s="369" t="str">
        <f>IF(ISBLANK(Tableau3[[#This Row],[Date de fin]]),"",UPPER(TEXT(Tableau3[[#This Row],[Date de fin]],"mmm")))</f>
        <v>JANV</v>
      </c>
      <c r="P1032" s="370" t="str">
        <f>IF(ISBLANK(Tableau3[[#This Row],[Date de fin]]),"",UPPER(TEXT(Tableau3[[#This Row],[Date de fin]],"AAAA")))</f>
        <v>1900</v>
      </c>
      <c r="Q1032" s="371">
        <v>0</v>
      </c>
      <c r="S1032" s="49">
        <f>[2]!tblÉvénements[[#This Row],[Secteur]]</f>
        <v>0</v>
      </c>
      <c r="T1032" s="49">
        <f>[2]!tblÉvénements[[#This Row],[Commentaires]]</f>
        <v>0</v>
      </c>
    </row>
    <row r="1033" spans="2:20" ht="14.5" x14ac:dyDescent="0.3">
      <c r="B1033" s="42">
        <f>'2. Termes '!H1175</f>
        <v>0</v>
      </c>
      <c r="C1033" s="382">
        <v>0</v>
      </c>
      <c r="D1033" s="368">
        <v>0</v>
      </c>
      <c r="E1033" s="368">
        <v>0</v>
      </c>
      <c r="F1033" s="368">
        <v>0</v>
      </c>
      <c r="G1033" s="368">
        <v>0</v>
      </c>
      <c r="H1033" s="381" t="str">
        <f>IF('2. Termes '!H1175="","",VLOOKUP('2. Termes '!H1175,'2. Termes '!$H$8:$H$1141,3))</f>
        <v/>
      </c>
      <c r="I1033" s="368">
        <v>0</v>
      </c>
      <c r="J1033" s="368">
        <v>0</v>
      </c>
      <c r="K1033" s="370" t="s">
        <v>150</v>
      </c>
      <c r="L1033" s="370" t="str">
        <f>IF(ISBLANK(Tableau3[[#This Row],[Date début ]]),"",UPPER(TEXT(Tableau3[[#This Row],[Date début ]],"mmm")))</f>
        <v/>
      </c>
      <c r="M1033" s="370" t="str">
        <f>IF(ISBLANK(Tableau3[[#This Row],[Date début ]]),"",UPPER(TEXT(Tableau3[[#This Row],[Date début ]],"AAAA")))</f>
        <v/>
      </c>
      <c r="N1033" s="370">
        <v>0</v>
      </c>
      <c r="O1033" s="369" t="str">
        <f>IF(ISBLANK(Tableau3[[#This Row],[Date de fin]]),"",UPPER(TEXT(Tableau3[[#This Row],[Date de fin]],"mmm")))</f>
        <v>JANV</v>
      </c>
      <c r="P1033" s="370" t="str">
        <f>IF(ISBLANK(Tableau3[[#This Row],[Date de fin]]),"",UPPER(TEXT(Tableau3[[#This Row],[Date de fin]],"AAAA")))</f>
        <v>1900</v>
      </c>
      <c r="Q1033" s="371">
        <v>0</v>
      </c>
      <c r="S1033" s="49">
        <f>[2]!tblÉvénements[[#This Row],[Secteur]]</f>
        <v>0</v>
      </c>
      <c r="T1033" s="49">
        <f>[2]!tblÉvénements[[#This Row],[Commentaires]]</f>
        <v>0</v>
      </c>
    </row>
    <row r="1034" spans="2:20" ht="14.5" x14ac:dyDescent="0.3">
      <c r="B1034" s="42">
        <f>'2. Termes '!H1176</f>
        <v>0</v>
      </c>
      <c r="C1034" s="382">
        <v>0</v>
      </c>
      <c r="D1034" s="368">
        <v>0</v>
      </c>
      <c r="E1034" s="368">
        <v>0</v>
      </c>
      <c r="F1034" s="368">
        <v>0</v>
      </c>
      <c r="G1034" s="368">
        <v>0</v>
      </c>
      <c r="H1034" s="381" t="str">
        <f>IF('2. Termes '!H1176="","",VLOOKUP('2. Termes '!H1176,'2. Termes '!$H$8:$H$1141,3))</f>
        <v/>
      </c>
      <c r="I1034" s="368">
        <v>0</v>
      </c>
      <c r="J1034" s="368">
        <v>0</v>
      </c>
      <c r="K1034" s="370" t="s">
        <v>150</v>
      </c>
      <c r="L1034" s="370" t="str">
        <f>IF(ISBLANK(Tableau3[[#This Row],[Date début ]]),"",UPPER(TEXT(Tableau3[[#This Row],[Date début ]],"mmm")))</f>
        <v/>
      </c>
      <c r="M1034" s="370" t="str">
        <f>IF(ISBLANK(Tableau3[[#This Row],[Date début ]]),"",UPPER(TEXT(Tableau3[[#This Row],[Date début ]],"AAAA")))</f>
        <v/>
      </c>
      <c r="N1034" s="370">
        <v>0</v>
      </c>
      <c r="O1034" s="369" t="str">
        <f>IF(ISBLANK(Tableau3[[#This Row],[Date de fin]]),"",UPPER(TEXT(Tableau3[[#This Row],[Date de fin]],"mmm")))</f>
        <v>JANV</v>
      </c>
      <c r="P1034" s="370" t="str">
        <f>IF(ISBLANK(Tableau3[[#This Row],[Date de fin]]),"",UPPER(TEXT(Tableau3[[#This Row],[Date de fin]],"AAAA")))</f>
        <v>1900</v>
      </c>
      <c r="Q1034" s="371">
        <v>0</v>
      </c>
      <c r="S1034" s="49">
        <f>[2]!tblÉvénements[[#This Row],[Secteur]]</f>
        <v>0</v>
      </c>
      <c r="T1034" s="49">
        <f>[2]!tblÉvénements[[#This Row],[Commentaires]]</f>
        <v>0</v>
      </c>
    </row>
    <row r="1035" spans="2:20" ht="14.5" x14ac:dyDescent="0.3">
      <c r="B1035" s="42">
        <f>'2. Termes '!H1177</f>
        <v>0</v>
      </c>
      <c r="C1035" s="382">
        <v>0</v>
      </c>
      <c r="D1035" s="368">
        <v>0</v>
      </c>
      <c r="E1035" s="368">
        <v>0</v>
      </c>
      <c r="F1035" s="368">
        <v>0</v>
      </c>
      <c r="G1035" s="368">
        <v>0</v>
      </c>
      <c r="H1035" s="381" t="str">
        <f>IF('2. Termes '!H1177="","",VLOOKUP('2. Termes '!H1177,'2. Termes '!$H$8:$H$1141,3))</f>
        <v/>
      </c>
      <c r="I1035" s="368">
        <v>0</v>
      </c>
      <c r="J1035" s="368">
        <v>0</v>
      </c>
      <c r="K1035" s="370" t="s">
        <v>150</v>
      </c>
      <c r="L1035" s="370" t="str">
        <f>IF(ISBLANK(Tableau3[[#This Row],[Date début ]]),"",UPPER(TEXT(Tableau3[[#This Row],[Date début ]],"mmm")))</f>
        <v/>
      </c>
      <c r="M1035" s="370" t="str">
        <f>IF(ISBLANK(Tableau3[[#This Row],[Date début ]]),"",UPPER(TEXT(Tableau3[[#This Row],[Date début ]],"AAAA")))</f>
        <v/>
      </c>
      <c r="N1035" s="370">
        <v>0</v>
      </c>
      <c r="O1035" s="369" t="str">
        <f>IF(ISBLANK(Tableau3[[#This Row],[Date de fin]]),"",UPPER(TEXT(Tableau3[[#This Row],[Date de fin]],"mmm")))</f>
        <v>JANV</v>
      </c>
      <c r="P1035" s="370" t="str">
        <f>IF(ISBLANK(Tableau3[[#This Row],[Date de fin]]),"",UPPER(TEXT(Tableau3[[#This Row],[Date de fin]],"AAAA")))</f>
        <v>1900</v>
      </c>
      <c r="Q1035" s="371">
        <v>0</v>
      </c>
      <c r="S1035" s="49">
        <f>[2]!tblÉvénements[[#This Row],[Secteur]]</f>
        <v>0</v>
      </c>
      <c r="T1035" s="49">
        <f>[2]!tblÉvénements[[#This Row],[Commentaires]]</f>
        <v>0</v>
      </c>
    </row>
    <row r="1036" spans="2:20" ht="14.5" x14ac:dyDescent="0.3">
      <c r="B1036" s="42">
        <f>'2. Termes '!H1178</f>
        <v>0</v>
      </c>
      <c r="C1036" s="382">
        <v>0</v>
      </c>
      <c r="D1036" s="368">
        <v>0</v>
      </c>
      <c r="E1036" s="368">
        <v>0</v>
      </c>
      <c r="F1036" s="368">
        <v>0</v>
      </c>
      <c r="G1036" s="368">
        <v>0</v>
      </c>
      <c r="H1036" s="381" t="str">
        <f>IF('2. Termes '!H1178="","",VLOOKUP('2. Termes '!H1178,'2. Termes '!$H$8:$H$1141,3))</f>
        <v/>
      </c>
      <c r="I1036" s="368">
        <v>0</v>
      </c>
      <c r="J1036" s="368">
        <v>0</v>
      </c>
      <c r="K1036" s="370" t="s">
        <v>150</v>
      </c>
      <c r="L1036" s="370" t="str">
        <f>IF(ISBLANK(Tableau3[[#This Row],[Date début ]]),"",UPPER(TEXT(Tableau3[[#This Row],[Date début ]],"mmm")))</f>
        <v/>
      </c>
      <c r="M1036" s="370" t="str">
        <f>IF(ISBLANK(Tableau3[[#This Row],[Date début ]]),"",UPPER(TEXT(Tableau3[[#This Row],[Date début ]],"AAAA")))</f>
        <v/>
      </c>
      <c r="N1036" s="370">
        <v>0</v>
      </c>
      <c r="O1036" s="369" t="str">
        <f>IF(ISBLANK(Tableau3[[#This Row],[Date de fin]]),"",UPPER(TEXT(Tableau3[[#This Row],[Date de fin]],"mmm")))</f>
        <v>JANV</v>
      </c>
      <c r="P1036" s="370" t="str">
        <f>IF(ISBLANK(Tableau3[[#This Row],[Date de fin]]),"",UPPER(TEXT(Tableau3[[#This Row],[Date de fin]],"AAAA")))</f>
        <v>1900</v>
      </c>
      <c r="Q1036" s="371">
        <v>0</v>
      </c>
      <c r="S1036" s="49">
        <f>[2]!tblÉvénements[[#This Row],[Secteur]]</f>
        <v>0</v>
      </c>
      <c r="T1036" s="49">
        <f>[2]!tblÉvénements[[#This Row],[Commentaires]]</f>
        <v>0</v>
      </c>
    </row>
    <row r="1037" spans="2:20" ht="14.5" x14ac:dyDescent="0.3">
      <c r="B1037" s="42">
        <f>'2. Termes '!H1179</f>
        <v>0</v>
      </c>
      <c r="C1037" s="382">
        <v>0</v>
      </c>
      <c r="D1037" s="368">
        <v>0</v>
      </c>
      <c r="E1037" s="368">
        <v>0</v>
      </c>
      <c r="F1037" s="368">
        <v>0</v>
      </c>
      <c r="G1037" s="368">
        <v>0</v>
      </c>
      <c r="H1037" s="381" t="str">
        <f>IF('2. Termes '!H1179="","",VLOOKUP('2. Termes '!H1179,'2. Termes '!$H$8:$H$1141,3))</f>
        <v/>
      </c>
      <c r="I1037" s="368">
        <v>0</v>
      </c>
      <c r="J1037" s="368">
        <v>0</v>
      </c>
      <c r="K1037" s="370" t="s">
        <v>150</v>
      </c>
      <c r="L1037" s="370" t="str">
        <f>IF(ISBLANK(Tableau3[[#This Row],[Date début ]]),"",UPPER(TEXT(Tableau3[[#This Row],[Date début ]],"mmm")))</f>
        <v/>
      </c>
      <c r="M1037" s="370" t="str">
        <f>IF(ISBLANK(Tableau3[[#This Row],[Date début ]]),"",UPPER(TEXT(Tableau3[[#This Row],[Date début ]],"AAAA")))</f>
        <v/>
      </c>
      <c r="N1037" s="370">
        <v>0</v>
      </c>
      <c r="O1037" s="369" t="str">
        <f>IF(ISBLANK(Tableau3[[#This Row],[Date de fin]]),"",UPPER(TEXT(Tableau3[[#This Row],[Date de fin]],"mmm")))</f>
        <v>JANV</v>
      </c>
      <c r="P1037" s="370" t="str">
        <f>IF(ISBLANK(Tableau3[[#This Row],[Date de fin]]),"",UPPER(TEXT(Tableau3[[#This Row],[Date de fin]],"AAAA")))</f>
        <v>1900</v>
      </c>
      <c r="Q1037" s="371">
        <v>0</v>
      </c>
      <c r="S1037" s="49">
        <f>[2]!tblÉvénements[[#This Row],[Secteur]]</f>
        <v>0</v>
      </c>
      <c r="T1037" s="49">
        <f>[2]!tblÉvénements[[#This Row],[Commentaires]]</f>
        <v>0</v>
      </c>
    </row>
    <row r="1038" spans="2:20" ht="14.5" x14ac:dyDescent="0.3">
      <c r="B1038" s="42">
        <f>'2. Termes '!H1180</f>
        <v>0</v>
      </c>
      <c r="C1038" s="382">
        <v>0</v>
      </c>
      <c r="D1038" s="368">
        <v>0</v>
      </c>
      <c r="E1038" s="368">
        <v>0</v>
      </c>
      <c r="F1038" s="368">
        <v>0</v>
      </c>
      <c r="G1038" s="368">
        <v>0</v>
      </c>
      <c r="H1038" s="381" t="str">
        <f>IF('2. Termes '!H1180="","",VLOOKUP('2. Termes '!H1180,'2. Termes '!$H$8:$H$1141,3))</f>
        <v/>
      </c>
      <c r="I1038" s="368">
        <v>0</v>
      </c>
      <c r="J1038" s="368">
        <v>0</v>
      </c>
      <c r="K1038" s="370" t="s">
        <v>150</v>
      </c>
      <c r="L1038" s="370" t="str">
        <f>IF(ISBLANK(Tableau3[[#This Row],[Date début ]]),"",UPPER(TEXT(Tableau3[[#This Row],[Date début ]],"mmm")))</f>
        <v/>
      </c>
      <c r="M1038" s="370" t="str">
        <f>IF(ISBLANK(Tableau3[[#This Row],[Date début ]]),"",UPPER(TEXT(Tableau3[[#This Row],[Date début ]],"AAAA")))</f>
        <v/>
      </c>
      <c r="N1038" s="370">
        <v>0</v>
      </c>
      <c r="O1038" s="369" t="str">
        <f>IF(ISBLANK(Tableau3[[#This Row],[Date de fin]]),"",UPPER(TEXT(Tableau3[[#This Row],[Date de fin]],"mmm")))</f>
        <v>JANV</v>
      </c>
      <c r="P1038" s="370" t="str">
        <f>IF(ISBLANK(Tableau3[[#This Row],[Date de fin]]),"",UPPER(TEXT(Tableau3[[#This Row],[Date de fin]],"AAAA")))</f>
        <v>1900</v>
      </c>
      <c r="Q1038" s="371">
        <v>0</v>
      </c>
      <c r="S1038" s="49">
        <f>[2]!tblÉvénements[[#This Row],[Secteur]]</f>
        <v>0</v>
      </c>
      <c r="T1038" s="49">
        <f>[2]!tblÉvénements[[#This Row],[Commentaires]]</f>
        <v>0</v>
      </c>
    </row>
    <row r="1039" spans="2:20" ht="14.5" x14ac:dyDescent="0.3">
      <c r="B1039" s="42">
        <f>'2. Termes '!H1181</f>
        <v>0</v>
      </c>
      <c r="C1039" s="382">
        <v>0</v>
      </c>
      <c r="D1039" s="368">
        <v>0</v>
      </c>
      <c r="E1039" s="368">
        <v>0</v>
      </c>
      <c r="F1039" s="368">
        <v>0</v>
      </c>
      <c r="G1039" s="368">
        <v>0</v>
      </c>
      <c r="H1039" s="381" t="str">
        <f>IF('2. Termes '!H1181="","",VLOOKUP('2. Termes '!H1181,'2. Termes '!$H$8:$H$1141,3))</f>
        <v/>
      </c>
      <c r="I1039" s="368">
        <v>0</v>
      </c>
      <c r="J1039" s="368">
        <v>0</v>
      </c>
      <c r="K1039" s="370" t="s">
        <v>150</v>
      </c>
      <c r="L1039" s="370" t="str">
        <f>IF(ISBLANK(Tableau3[[#This Row],[Date début ]]),"",UPPER(TEXT(Tableau3[[#This Row],[Date début ]],"mmm")))</f>
        <v/>
      </c>
      <c r="M1039" s="370" t="str">
        <f>IF(ISBLANK(Tableau3[[#This Row],[Date début ]]),"",UPPER(TEXT(Tableau3[[#This Row],[Date début ]],"AAAA")))</f>
        <v/>
      </c>
      <c r="N1039" s="370">
        <v>0</v>
      </c>
      <c r="O1039" s="369" t="str">
        <f>IF(ISBLANK(Tableau3[[#This Row],[Date de fin]]),"",UPPER(TEXT(Tableau3[[#This Row],[Date de fin]],"mmm")))</f>
        <v>JANV</v>
      </c>
      <c r="P1039" s="370" t="str">
        <f>IF(ISBLANK(Tableau3[[#This Row],[Date de fin]]),"",UPPER(TEXT(Tableau3[[#This Row],[Date de fin]],"AAAA")))</f>
        <v>1900</v>
      </c>
      <c r="Q1039" s="371">
        <v>0</v>
      </c>
      <c r="S1039" s="49">
        <f>[2]!tblÉvénements[[#This Row],[Secteur]]</f>
        <v>0</v>
      </c>
      <c r="T1039" s="49">
        <f>[2]!tblÉvénements[[#This Row],[Commentaires]]</f>
        <v>0</v>
      </c>
    </row>
    <row r="1040" spans="2:20" ht="14.5" x14ac:dyDescent="0.3">
      <c r="B1040" s="42">
        <f>'2. Termes '!H1182</f>
        <v>0</v>
      </c>
      <c r="C1040" s="382">
        <v>0</v>
      </c>
      <c r="D1040" s="368">
        <v>0</v>
      </c>
      <c r="E1040" s="368">
        <v>0</v>
      </c>
      <c r="F1040" s="368">
        <v>0</v>
      </c>
      <c r="G1040" s="368">
        <v>0</v>
      </c>
      <c r="H1040" s="381" t="str">
        <f>IF('2. Termes '!H1182="","",VLOOKUP('2. Termes '!H1182,'2. Termes '!$H$8:$H$1141,3))</f>
        <v/>
      </c>
      <c r="I1040" s="368">
        <v>0</v>
      </c>
      <c r="J1040" s="368">
        <v>0</v>
      </c>
      <c r="K1040" s="370" t="s">
        <v>150</v>
      </c>
      <c r="L1040" s="370" t="str">
        <f>IF(ISBLANK(Tableau3[[#This Row],[Date début ]]),"",UPPER(TEXT(Tableau3[[#This Row],[Date début ]],"mmm")))</f>
        <v/>
      </c>
      <c r="M1040" s="370" t="str">
        <f>IF(ISBLANK(Tableau3[[#This Row],[Date début ]]),"",UPPER(TEXT(Tableau3[[#This Row],[Date début ]],"AAAA")))</f>
        <v/>
      </c>
      <c r="N1040" s="370">
        <v>0</v>
      </c>
      <c r="O1040" s="369" t="str">
        <f>IF(ISBLANK(Tableau3[[#This Row],[Date de fin]]),"",UPPER(TEXT(Tableau3[[#This Row],[Date de fin]],"mmm")))</f>
        <v>JANV</v>
      </c>
      <c r="P1040" s="370" t="str">
        <f>IF(ISBLANK(Tableau3[[#This Row],[Date de fin]]),"",UPPER(TEXT(Tableau3[[#This Row],[Date de fin]],"AAAA")))</f>
        <v>1900</v>
      </c>
      <c r="Q1040" s="371">
        <v>0</v>
      </c>
      <c r="S1040" s="49">
        <f>[2]!tblÉvénements[[#This Row],[Secteur]]</f>
        <v>0</v>
      </c>
      <c r="T1040" s="49">
        <f>[2]!tblÉvénements[[#This Row],[Commentaires]]</f>
        <v>0</v>
      </c>
    </row>
    <row r="1041" spans="2:20" ht="14.5" x14ac:dyDescent="0.3">
      <c r="B1041" s="42">
        <f>'2. Termes '!H1183</f>
        <v>0</v>
      </c>
      <c r="C1041" s="382">
        <v>0</v>
      </c>
      <c r="D1041" s="368">
        <v>0</v>
      </c>
      <c r="E1041" s="368">
        <v>0</v>
      </c>
      <c r="F1041" s="368">
        <v>0</v>
      </c>
      <c r="G1041" s="368">
        <v>0</v>
      </c>
      <c r="H1041" s="381" t="str">
        <f>IF('2. Termes '!H1183="","",VLOOKUP('2. Termes '!H1183,'2. Termes '!$H$8:$H$1141,3))</f>
        <v/>
      </c>
      <c r="I1041" s="368">
        <v>0</v>
      </c>
      <c r="J1041" s="368">
        <v>0</v>
      </c>
      <c r="K1041" s="370" t="s">
        <v>150</v>
      </c>
      <c r="L1041" s="370" t="str">
        <f>IF(ISBLANK(Tableau3[[#This Row],[Date début ]]),"",UPPER(TEXT(Tableau3[[#This Row],[Date début ]],"mmm")))</f>
        <v/>
      </c>
      <c r="M1041" s="370" t="str">
        <f>IF(ISBLANK(Tableau3[[#This Row],[Date début ]]),"",UPPER(TEXT(Tableau3[[#This Row],[Date début ]],"AAAA")))</f>
        <v/>
      </c>
      <c r="N1041" s="370">
        <v>0</v>
      </c>
      <c r="O1041" s="369" t="str">
        <f>IF(ISBLANK(Tableau3[[#This Row],[Date de fin]]),"",UPPER(TEXT(Tableau3[[#This Row],[Date de fin]],"mmm")))</f>
        <v>JANV</v>
      </c>
      <c r="P1041" s="370" t="str">
        <f>IF(ISBLANK(Tableau3[[#This Row],[Date de fin]]),"",UPPER(TEXT(Tableau3[[#This Row],[Date de fin]],"AAAA")))</f>
        <v>1900</v>
      </c>
      <c r="Q1041" s="371">
        <v>0</v>
      </c>
      <c r="S1041" s="49">
        <f>[2]!tblÉvénements[[#This Row],[Secteur]]</f>
        <v>0</v>
      </c>
      <c r="T1041" s="49">
        <f>[2]!tblÉvénements[[#This Row],[Commentaires]]</f>
        <v>0</v>
      </c>
    </row>
    <row r="1042" spans="2:20" ht="14.5" x14ac:dyDescent="0.3">
      <c r="B1042" s="42">
        <f>'2. Termes '!H1184</f>
        <v>0</v>
      </c>
      <c r="C1042" s="382">
        <v>0</v>
      </c>
      <c r="D1042" s="368">
        <v>0</v>
      </c>
      <c r="E1042" s="368">
        <v>0</v>
      </c>
      <c r="F1042" s="368">
        <v>0</v>
      </c>
      <c r="G1042" s="368">
        <v>0</v>
      </c>
      <c r="H1042" s="381" t="str">
        <f>IF('2. Termes '!H1184="","",VLOOKUP('2. Termes '!H1184,'2. Termes '!$H$8:$H$1141,3))</f>
        <v/>
      </c>
      <c r="I1042" s="368">
        <v>0</v>
      </c>
      <c r="J1042" s="368">
        <v>0</v>
      </c>
      <c r="K1042" s="370" t="s">
        <v>150</v>
      </c>
      <c r="L1042" s="370" t="str">
        <f>IF(ISBLANK(Tableau3[[#This Row],[Date début ]]),"",UPPER(TEXT(Tableau3[[#This Row],[Date début ]],"mmm")))</f>
        <v/>
      </c>
      <c r="M1042" s="370" t="str">
        <f>IF(ISBLANK(Tableau3[[#This Row],[Date début ]]),"",UPPER(TEXT(Tableau3[[#This Row],[Date début ]],"AAAA")))</f>
        <v/>
      </c>
      <c r="N1042" s="370">
        <v>0</v>
      </c>
      <c r="O1042" s="369" t="str">
        <f>IF(ISBLANK(Tableau3[[#This Row],[Date de fin]]),"",UPPER(TEXT(Tableau3[[#This Row],[Date de fin]],"mmm")))</f>
        <v>JANV</v>
      </c>
      <c r="P1042" s="370" t="str">
        <f>IF(ISBLANK(Tableau3[[#This Row],[Date de fin]]),"",UPPER(TEXT(Tableau3[[#This Row],[Date de fin]],"AAAA")))</f>
        <v>1900</v>
      </c>
      <c r="Q1042" s="371">
        <v>0</v>
      </c>
      <c r="S1042" s="49">
        <f>[2]!tblÉvénements[[#This Row],[Secteur]]</f>
        <v>0</v>
      </c>
      <c r="T1042" s="49">
        <f>[2]!tblÉvénements[[#This Row],[Commentaires]]</f>
        <v>0</v>
      </c>
    </row>
    <row r="1043" spans="2:20" ht="14.5" x14ac:dyDescent="0.3">
      <c r="B1043" s="42">
        <f>'2. Termes '!H1185</f>
        <v>0</v>
      </c>
      <c r="C1043" s="382">
        <v>0</v>
      </c>
      <c r="D1043" s="368">
        <v>0</v>
      </c>
      <c r="E1043" s="368">
        <v>0</v>
      </c>
      <c r="F1043" s="368">
        <v>0</v>
      </c>
      <c r="G1043" s="368">
        <v>0</v>
      </c>
      <c r="H1043" s="381" t="str">
        <f>IF('2. Termes '!H1185="","",VLOOKUP('2. Termes '!H1185,'2. Termes '!$H$8:$H$1141,3))</f>
        <v/>
      </c>
      <c r="I1043" s="368">
        <v>0</v>
      </c>
      <c r="J1043" s="368">
        <v>0</v>
      </c>
      <c r="K1043" s="370" t="s">
        <v>150</v>
      </c>
      <c r="L1043" s="370" t="str">
        <f>IF(ISBLANK(Tableau3[[#This Row],[Date début ]]),"",UPPER(TEXT(Tableau3[[#This Row],[Date début ]],"mmm")))</f>
        <v/>
      </c>
      <c r="M1043" s="370" t="str">
        <f>IF(ISBLANK(Tableau3[[#This Row],[Date début ]]),"",UPPER(TEXT(Tableau3[[#This Row],[Date début ]],"AAAA")))</f>
        <v/>
      </c>
      <c r="N1043" s="370">
        <v>0</v>
      </c>
      <c r="O1043" s="369" t="str">
        <f>IF(ISBLANK(Tableau3[[#This Row],[Date de fin]]),"",UPPER(TEXT(Tableau3[[#This Row],[Date de fin]],"mmm")))</f>
        <v>JANV</v>
      </c>
      <c r="P1043" s="370" t="str">
        <f>IF(ISBLANK(Tableau3[[#This Row],[Date de fin]]),"",UPPER(TEXT(Tableau3[[#This Row],[Date de fin]],"AAAA")))</f>
        <v>1900</v>
      </c>
      <c r="Q1043" s="371">
        <v>0</v>
      </c>
      <c r="S1043" s="49">
        <f>[2]!tblÉvénements[[#This Row],[Secteur]]</f>
        <v>0</v>
      </c>
      <c r="T1043" s="49">
        <f>[2]!tblÉvénements[[#This Row],[Commentaires]]</f>
        <v>0</v>
      </c>
    </row>
    <row r="1044" spans="2:20" ht="14.5" x14ac:dyDescent="0.3">
      <c r="B1044" s="42">
        <f>'2. Termes '!H1186</f>
        <v>0</v>
      </c>
      <c r="C1044" s="382">
        <v>0</v>
      </c>
      <c r="D1044" s="368">
        <v>0</v>
      </c>
      <c r="E1044" s="368">
        <v>0</v>
      </c>
      <c r="F1044" s="368">
        <v>0</v>
      </c>
      <c r="G1044" s="368">
        <v>0</v>
      </c>
      <c r="H1044" s="381" t="str">
        <f>IF('2. Termes '!H1186="","",VLOOKUP('2. Termes '!H1186,'2. Termes '!$H$8:$H$1141,3))</f>
        <v/>
      </c>
      <c r="I1044" s="368">
        <v>0</v>
      </c>
      <c r="J1044" s="368">
        <v>0</v>
      </c>
      <c r="K1044" s="370" t="s">
        <v>150</v>
      </c>
      <c r="L1044" s="370" t="str">
        <f>IF(ISBLANK(Tableau3[[#This Row],[Date début ]]),"",UPPER(TEXT(Tableau3[[#This Row],[Date début ]],"mmm")))</f>
        <v/>
      </c>
      <c r="M1044" s="370" t="str">
        <f>IF(ISBLANK(Tableau3[[#This Row],[Date début ]]),"",UPPER(TEXT(Tableau3[[#This Row],[Date début ]],"AAAA")))</f>
        <v/>
      </c>
      <c r="N1044" s="370">
        <v>0</v>
      </c>
      <c r="O1044" s="369" t="str">
        <f>IF(ISBLANK(Tableau3[[#This Row],[Date de fin]]),"",UPPER(TEXT(Tableau3[[#This Row],[Date de fin]],"mmm")))</f>
        <v>JANV</v>
      </c>
      <c r="P1044" s="370" t="str">
        <f>IF(ISBLANK(Tableau3[[#This Row],[Date de fin]]),"",UPPER(TEXT(Tableau3[[#This Row],[Date de fin]],"AAAA")))</f>
        <v>1900</v>
      </c>
      <c r="Q1044" s="371">
        <v>0</v>
      </c>
      <c r="S1044" s="49">
        <f>[2]!tblÉvénements[[#This Row],[Secteur]]</f>
        <v>0</v>
      </c>
      <c r="T1044" s="49">
        <f>[2]!tblÉvénements[[#This Row],[Commentaires]]</f>
        <v>0</v>
      </c>
    </row>
    <row r="1045" spans="2:20" ht="14.5" x14ac:dyDescent="0.3">
      <c r="B1045" s="42">
        <f>'2. Termes '!H1187</f>
        <v>0</v>
      </c>
      <c r="C1045" s="382">
        <v>0</v>
      </c>
      <c r="D1045" s="368">
        <v>0</v>
      </c>
      <c r="E1045" s="368">
        <v>0</v>
      </c>
      <c r="F1045" s="368">
        <v>0</v>
      </c>
      <c r="G1045" s="368">
        <v>0</v>
      </c>
      <c r="H1045" s="381" t="str">
        <f>IF('2. Termes '!H1187="","",VLOOKUP('2. Termes '!H1187,'2. Termes '!$H$8:$H$1141,3))</f>
        <v/>
      </c>
      <c r="I1045" s="368">
        <v>0</v>
      </c>
      <c r="J1045" s="368">
        <v>0</v>
      </c>
      <c r="K1045" s="370" t="s">
        <v>150</v>
      </c>
      <c r="L1045" s="370" t="str">
        <f>IF(ISBLANK(Tableau3[[#This Row],[Date début ]]),"",UPPER(TEXT(Tableau3[[#This Row],[Date début ]],"mmm")))</f>
        <v/>
      </c>
      <c r="M1045" s="370" t="str">
        <f>IF(ISBLANK(Tableau3[[#This Row],[Date début ]]),"",UPPER(TEXT(Tableau3[[#This Row],[Date début ]],"AAAA")))</f>
        <v/>
      </c>
      <c r="N1045" s="370">
        <v>0</v>
      </c>
      <c r="O1045" s="369" t="str">
        <f>IF(ISBLANK(Tableau3[[#This Row],[Date de fin]]),"",UPPER(TEXT(Tableau3[[#This Row],[Date de fin]],"mmm")))</f>
        <v>JANV</v>
      </c>
      <c r="P1045" s="370" t="str">
        <f>IF(ISBLANK(Tableau3[[#This Row],[Date de fin]]),"",UPPER(TEXT(Tableau3[[#This Row],[Date de fin]],"AAAA")))</f>
        <v>1900</v>
      </c>
      <c r="Q1045" s="371">
        <v>0</v>
      </c>
      <c r="S1045" s="49">
        <f>[2]!tblÉvénements[[#This Row],[Secteur]]</f>
        <v>0</v>
      </c>
      <c r="T1045" s="49">
        <f>[2]!tblÉvénements[[#This Row],[Commentaires]]</f>
        <v>0</v>
      </c>
    </row>
    <row r="1046" spans="2:20" ht="14.5" x14ac:dyDescent="0.3">
      <c r="B1046" s="42">
        <f>'2. Termes '!H1188</f>
        <v>0</v>
      </c>
      <c r="C1046" s="382">
        <v>0</v>
      </c>
      <c r="D1046" s="368">
        <v>0</v>
      </c>
      <c r="E1046" s="368">
        <v>0</v>
      </c>
      <c r="F1046" s="368">
        <v>0</v>
      </c>
      <c r="G1046" s="368">
        <v>0</v>
      </c>
      <c r="H1046" s="381" t="str">
        <f>IF('2. Termes '!H1188="","",VLOOKUP('2. Termes '!H1188,'2. Termes '!$H$8:$H$1141,3))</f>
        <v/>
      </c>
      <c r="I1046" s="368">
        <v>0</v>
      </c>
      <c r="J1046" s="368">
        <v>0</v>
      </c>
      <c r="K1046" s="370" t="s">
        <v>150</v>
      </c>
      <c r="L1046" s="370" t="str">
        <f>IF(ISBLANK(Tableau3[[#This Row],[Date début ]]),"",UPPER(TEXT(Tableau3[[#This Row],[Date début ]],"mmm")))</f>
        <v/>
      </c>
      <c r="M1046" s="370" t="str">
        <f>IF(ISBLANK(Tableau3[[#This Row],[Date début ]]),"",UPPER(TEXT(Tableau3[[#This Row],[Date début ]],"AAAA")))</f>
        <v/>
      </c>
      <c r="N1046" s="370">
        <v>0</v>
      </c>
      <c r="O1046" s="369" t="str">
        <f>IF(ISBLANK(Tableau3[[#This Row],[Date de fin]]),"",UPPER(TEXT(Tableau3[[#This Row],[Date de fin]],"mmm")))</f>
        <v>JANV</v>
      </c>
      <c r="P1046" s="370" t="str">
        <f>IF(ISBLANK(Tableau3[[#This Row],[Date de fin]]),"",UPPER(TEXT(Tableau3[[#This Row],[Date de fin]],"AAAA")))</f>
        <v>1900</v>
      </c>
      <c r="Q1046" s="371">
        <v>0</v>
      </c>
      <c r="S1046" s="49">
        <f>[2]!tblÉvénements[[#This Row],[Secteur]]</f>
        <v>0</v>
      </c>
      <c r="T1046" s="49">
        <f>[2]!tblÉvénements[[#This Row],[Commentaires]]</f>
        <v>0</v>
      </c>
    </row>
    <row r="1047" spans="2:20" ht="14.5" x14ac:dyDescent="0.3">
      <c r="B1047" s="42">
        <f>'2. Termes '!H1189</f>
        <v>0</v>
      </c>
      <c r="C1047" s="382">
        <v>0</v>
      </c>
      <c r="D1047" s="368">
        <v>0</v>
      </c>
      <c r="E1047" s="368">
        <v>0</v>
      </c>
      <c r="F1047" s="368">
        <v>0</v>
      </c>
      <c r="G1047" s="368">
        <v>0</v>
      </c>
      <c r="H1047" s="381" t="str">
        <f>IF('2. Termes '!H1189="","",VLOOKUP('2. Termes '!H1189,'2. Termes '!$H$8:$H$1141,3))</f>
        <v/>
      </c>
      <c r="I1047" s="368">
        <v>0</v>
      </c>
      <c r="J1047" s="368">
        <v>0</v>
      </c>
      <c r="K1047" s="370" t="s">
        <v>150</v>
      </c>
      <c r="L1047" s="370" t="str">
        <f>IF(ISBLANK(Tableau3[[#This Row],[Date début ]]),"",UPPER(TEXT(Tableau3[[#This Row],[Date début ]],"mmm")))</f>
        <v/>
      </c>
      <c r="M1047" s="370" t="str">
        <f>IF(ISBLANK(Tableau3[[#This Row],[Date début ]]),"",UPPER(TEXT(Tableau3[[#This Row],[Date début ]],"AAAA")))</f>
        <v/>
      </c>
      <c r="N1047" s="370">
        <v>0</v>
      </c>
      <c r="O1047" s="369" t="str">
        <f>IF(ISBLANK(Tableau3[[#This Row],[Date de fin]]),"",UPPER(TEXT(Tableau3[[#This Row],[Date de fin]],"mmm")))</f>
        <v>JANV</v>
      </c>
      <c r="P1047" s="370" t="str">
        <f>IF(ISBLANK(Tableau3[[#This Row],[Date de fin]]),"",UPPER(TEXT(Tableau3[[#This Row],[Date de fin]],"AAAA")))</f>
        <v>1900</v>
      </c>
      <c r="Q1047" s="371">
        <v>0</v>
      </c>
      <c r="S1047" s="49">
        <f>[2]!tblÉvénements[[#This Row],[Secteur]]</f>
        <v>0</v>
      </c>
      <c r="T1047" s="49">
        <f>[2]!tblÉvénements[[#This Row],[Commentaires]]</f>
        <v>0</v>
      </c>
    </row>
    <row r="1048" spans="2:20" ht="14.5" x14ac:dyDescent="0.3">
      <c r="B1048" s="42">
        <f>'2. Termes '!H1190</f>
        <v>0</v>
      </c>
      <c r="C1048" s="382">
        <v>0</v>
      </c>
      <c r="D1048" s="368">
        <v>0</v>
      </c>
      <c r="E1048" s="368">
        <v>0</v>
      </c>
      <c r="F1048" s="368">
        <v>0</v>
      </c>
      <c r="G1048" s="368">
        <v>0</v>
      </c>
      <c r="H1048" s="381" t="str">
        <f>IF('2. Termes '!H1190="","",VLOOKUP('2. Termes '!H1190,'2. Termes '!$H$8:$H$1141,3))</f>
        <v/>
      </c>
      <c r="I1048" s="368">
        <v>0</v>
      </c>
      <c r="J1048" s="368">
        <v>0</v>
      </c>
      <c r="K1048" s="370" t="s">
        <v>150</v>
      </c>
      <c r="L1048" s="370" t="str">
        <f>IF(ISBLANK(Tableau3[[#This Row],[Date début ]]),"",UPPER(TEXT(Tableau3[[#This Row],[Date début ]],"mmm")))</f>
        <v/>
      </c>
      <c r="M1048" s="370" t="str">
        <f>IF(ISBLANK(Tableau3[[#This Row],[Date début ]]),"",UPPER(TEXT(Tableau3[[#This Row],[Date début ]],"AAAA")))</f>
        <v/>
      </c>
      <c r="N1048" s="370">
        <v>0</v>
      </c>
      <c r="O1048" s="369" t="str">
        <f>IF(ISBLANK(Tableau3[[#This Row],[Date de fin]]),"",UPPER(TEXT(Tableau3[[#This Row],[Date de fin]],"mmm")))</f>
        <v>JANV</v>
      </c>
      <c r="P1048" s="370" t="str">
        <f>IF(ISBLANK(Tableau3[[#This Row],[Date de fin]]),"",UPPER(TEXT(Tableau3[[#This Row],[Date de fin]],"AAAA")))</f>
        <v>1900</v>
      </c>
      <c r="Q1048" s="371">
        <v>0</v>
      </c>
      <c r="S1048" s="49">
        <f>[2]!tblÉvénements[[#This Row],[Secteur]]</f>
        <v>0</v>
      </c>
      <c r="T1048" s="49">
        <f>[2]!tblÉvénements[[#This Row],[Commentaires]]</f>
        <v>0</v>
      </c>
    </row>
    <row r="1049" spans="2:20" ht="14.5" x14ac:dyDescent="0.3">
      <c r="B1049" s="42">
        <f>'2. Termes '!H1191</f>
        <v>0</v>
      </c>
      <c r="C1049" s="382">
        <v>0</v>
      </c>
      <c r="D1049" s="368">
        <v>0</v>
      </c>
      <c r="E1049" s="368">
        <v>0</v>
      </c>
      <c r="F1049" s="368">
        <v>0</v>
      </c>
      <c r="G1049" s="368">
        <v>0</v>
      </c>
      <c r="H1049" s="381" t="str">
        <f>IF('2. Termes '!H1191="","",VLOOKUP('2. Termes '!H1191,'2. Termes '!$H$8:$H$1141,3))</f>
        <v/>
      </c>
      <c r="I1049" s="368">
        <v>0</v>
      </c>
      <c r="J1049" s="368">
        <v>0</v>
      </c>
      <c r="K1049" s="370" t="s">
        <v>150</v>
      </c>
      <c r="L1049" s="370" t="str">
        <f>IF(ISBLANK(Tableau3[[#This Row],[Date début ]]),"",UPPER(TEXT(Tableau3[[#This Row],[Date début ]],"mmm")))</f>
        <v/>
      </c>
      <c r="M1049" s="370" t="str">
        <f>IF(ISBLANK(Tableau3[[#This Row],[Date début ]]),"",UPPER(TEXT(Tableau3[[#This Row],[Date début ]],"AAAA")))</f>
        <v/>
      </c>
      <c r="N1049" s="370">
        <v>0</v>
      </c>
      <c r="O1049" s="369" t="str">
        <f>IF(ISBLANK(Tableau3[[#This Row],[Date de fin]]),"",UPPER(TEXT(Tableau3[[#This Row],[Date de fin]],"mmm")))</f>
        <v>JANV</v>
      </c>
      <c r="P1049" s="370" t="str">
        <f>IF(ISBLANK(Tableau3[[#This Row],[Date de fin]]),"",UPPER(TEXT(Tableau3[[#This Row],[Date de fin]],"AAAA")))</f>
        <v>1900</v>
      </c>
      <c r="Q1049" s="371">
        <v>0</v>
      </c>
      <c r="S1049" s="49">
        <f>[2]!tblÉvénements[[#This Row],[Secteur]]</f>
        <v>0</v>
      </c>
      <c r="T1049" s="49">
        <f>[2]!tblÉvénements[[#This Row],[Commentaires]]</f>
        <v>0</v>
      </c>
    </row>
    <row r="1050" spans="2:20" ht="14.5" x14ac:dyDescent="0.3">
      <c r="B1050" s="42">
        <f>'2. Termes '!H1192</f>
        <v>0</v>
      </c>
      <c r="C1050" s="382">
        <v>0</v>
      </c>
      <c r="D1050" s="368">
        <v>0</v>
      </c>
      <c r="E1050" s="368">
        <v>0</v>
      </c>
      <c r="F1050" s="368">
        <v>0</v>
      </c>
      <c r="G1050" s="368">
        <v>0</v>
      </c>
      <c r="H1050" s="381" t="str">
        <f>IF('2. Termes '!H1192="","",VLOOKUP('2. Termes '!H1192,'2. Termes '!$H$8:$H$1141,3))</f>
        <v/>
      </c>
      <c r="I1050" s="368">
        <v>0</v>
      </c>
      <c r="J1050" s="368">
        <v>0</v>
      </c>
      <c r="K1050" s="370" t="s">
        <v>150</v>
      </c>
      <c r="L1050" s="370" t="str">
        <f>IF(ISBLANK(Tableau3[[#This Row],[Date début ]]),"",UPPER(TEXT(Tableau3[[#This Row],[Date début ]],"mmm")))</f>
        <v/>
      </c>
      <c r="M1050" s="370" t="str">
        <f>IF(ISBLANK(Tableau3[[#This Row],[Date début ]]),"",UPPER(TEXT(Tableau3[[#This Row],[Date début ]],"AAAA")))</f>
        <v/>
      </c>
      <c r="N1050" s="370">
        <v>0</v>
      </c>
      <c r="O1050" s="369" t="str">
        <f>IF(ISBLANK(Tableau3[[#This Row],[Date de fin]]),"",UPPER(TEXT(Tableau3[[#This Row],[Date de fin]],"mmm")))</f>
        <v>JANV</v>
      </c>
      <c r="P1050" s="370" t="str">
        <f>IF(ISBLANK(Tableau3[[#This Row],[Date de fin]]),"",UPPER(TEXT(Tableau3[[#This Row],[Date de fin]],"AAAA")))</f>
        <v>1900</v>
      </c>
      <c r="Q1050" s="371">
        <v>0</v>
      </c>
      <c r="S1050" s="49">
        <f>[2]!tblÉvénements[[#This Row],[Secteur]]</f>
        <v>0</v>
      </c>
      <c r="T1050" s="49">
        <f>[2]!tblÉvénements[[#This Row],[Commentaires]]</f>
        <v>0</v>
      </c>
    </row>
    <row r="1051" spans="2:20" ht="14.5" x14ac:dyDescent="0.3">
      <c r="B1051" s="42">
        <f>'2. Termes '!H1193</f>
        <v>0</v>
      </c>
      <c r="C1051" s="382">
        <v>0</v>
      </c>
      <c r="D1051" s="368">
        <v>0</v>
      </c>
      <c r="E1051" s="368">
        <v>0</v>
      </c>
      <c r="F1051" s="368">
        <v>0</v>
      </c>
      <c r="G1051" s="368">
        <v>0</v>
      </c>
      <c r="H1051" s="381" t="str">
        <f>IF('2. Termes '!H1193="","",VLOOKUP('2. Termes '!H1193,'2. Termes '!$H$8:$H$1141,3))</f>
        <v/>
      </c>
      <c r="I1051" s="368">
        <v>0</v>
      </c>
      <c r="J1051" s="368">
        <v>0</v>
      </c>
      <c r="K1051" s="370" t="s">
        <v>150</v>
      </c>
      <c r="L1051" s="370" t="str">
        <f>IF(ISBLANK(Tableau3[[#This Row],[Date début ]]),"",UPPER(TEXT(Tableau3[[#This Row],[Date début ]],"mmm")))</f>
        <v/>
      </c>
      <c r="M1051" s="370" t="str">
        <f>IF(ISBLANK(Tableau3[[#This Row],[Date début ]]),"",UPPER(TEXT(Tableau3[[#This Row],[Date début ]],"AAAA")))</f>
        <v/>
      </c>
      <c r="N1051" s="370">
        <v>0</v>
      </c>
      <c r="O1051" s="369" t="str">
        <f>IF(ISBLANK(Tableau3[[#This Row],[Date de fin]]),"",UPPER(TEXT(Tableau3[[#This Row],[Date de fin]],"mmm")))</f>
        <v>JANV</v>
      </c>
      <c r="P1051" s="370" t="str">
        <f>IF(ISBLANK(Tableau3[[#This Row],[Date de fin]]),"",UPPER(TEXT(Tableau3[[#This Row],[Date de fin]],"AAAA")))</f>
        <v>1900</v>
      </c>
      <c r="Q1051" s="371">
        <v>0</v>
      </c>
      <c r="S1051" s="49">
        <f>[2]!tblÉvénements[[#This Row],[Secteur]]</f>
        <v>0</v>
      </c>
      <c r="T1051" s="49">
        <f>[2]!tblÉvénements[[#This Row],[Commentaires]]</f>
        <v>0</v>
      </c>
    </row>
    <row r="1052" spans="2:20" ht="14.5" x14ac:dyDescent="0.3">
      <c r="B1052" s="42">
        <f>'2. Termes '!H1194</f>
        <v>0</v>
      </c>
      <c r="C1052" s="382">
        <v>0</v>
      </c>
      <c r="D1052" s="368">
        <v>0</v>
      </c>
      <c r="E1052" s="368">
        <v>0</v>
      </c>
      <c r="F1052" s="368">
        <v>0</v>
      </c>
      <c r="G1052" s="368">
        <v>0</v>
      </c>
      <c r="H1052" s="381" t="str">
        <f>IF('2. Termes '!H1194="","",VLOOKUP('2. Termes '!H1194,'2. Termes '!$H$8:$H$1141,3))</f>
        <v/>
      </c>
      <c r="I1052" s="368">
        <v>0</v>
      </c>
      <c r="J1052" s="368">
        <v>0</v>
      </c>
      <c r="K1052" s="370" t="s">
        <v>150</v>
      </c>
      <c r="L1052" s="370" t="str">
        <f>IF(ISBLANK(Tableau3[[#This Row],[Date début ]]),"",UPPER(TEXT(Tableau3[[#This Row],[Date début ]],"mmm")))</f>
        <v/>
      </c>
      <c r="M1052" s="370" t="str">
        <f>IF(ISBLANK(Tableau3[[#This Row],[Date début ]]),"",UPPER(TEXT(Tableau3[[#This Row],[Date début ]],"AAAA")))</f>
        <v/>
      </c>
      <c r="N1052" s="370">
        <v>0</v>
      </c>
      <c r="O1052" s="369" t="str">
        <f>IF(ISBLANK(Tableau3[[#This Row],[Date de fin]]),"",UPPER(TEXT(Tableau3[[#This Row],[Date de fin]],"mmm")))</f>
        <v>JANV</v>
      </c>
      <c r="P1052" s="370" t="str">
        <f>IF(ISBLANK(Tableau3[[#This Row],[Date de fin]]),"",UPPER(TEXT(Tableau3[[#This Row],[Date de fin]],"AAAA")))</f>
        <v>1900</v>
      </c>
      <c r="Q1052" s="371">
        <v>0</v>
      </c>
      <c r="S1052" s="49">
        <f>[2]!tblÉvénements[[#This Row],[Secteur]]</f>
        <v>0</v>
      </c>
      <c r="T1052" s="49">
        <f>[2]!tblÉvénements[[#This Row],[Commentaires]]</f>
        <v>0</v>
      </c>
    </row>
    <row r="1053" spans="2:20" ht="14.5" x14ac:dyDescent="0.3">
      <c r="B1053" s="42">
        <f>'2. Termes '!H1195</f>
        <v>0</v>
      </c>
      <c r="C1053" s="382">
        <v>0</v>
      </c>
      <c r="D1053" s="368">
        <v>0</v>
      </c>
      <c r="E1053" s="368">
        <v>0</v>
      </c>
      <c r="F1053" s="368">
        <v>0</v>
      </c>
      <c r="G1053" s="368">
        <v>0</v>
      </c>
      <c r="H1053" s="381" t="str">
        <f>IF('2. Termes '!H1195="","",VLOOKUP('2. Termes '!H1195,'2. Termes '!$H$8:$H$1141,3))</f>
        <v/>
      </c>
      <c r="I1053" s="368">
        <v>0</v>
      </c>
      <c r="J1053" s="368">
        <v>0</v>
      </c>
      <c r="K1053" s="370" t="s">
        <v>150</v>
      </c>
      <c r="L1053" s="370" t="str">
        <f>IF(ISBLANK(Tableau3[[#This Row],[Date début ]]),"",UPPER(TEXT(Tableau3[[#This Row],[Date début ]],"mmm")))</f>
        <v/>
      </c>
      <c r="M1053" s="370" t="str">
        <f>IF(ISBLANK(Tableau3[[#This Row],[Date début ]]),"",UPPER(TEXT(Tableau3[[#This Row],[Date début ]],"AAAA")))</f>
        <v/>
      </c>
      <c r="N1053" s="370">
        <v>0</v>
      </c>
      <c r="O1053" s="369" t="str">
        <f>IF(ISBLANK(Tableau3[[#This Row],[Date de fin]]),"",UPPER(TEXT(Tableau3[[#This Row],[Date de fin]],"mmm")))</f>
        <v>JANV</v>
      </c>
      <c r="P1053" s="370" t="str">
        <f>IF(ISBLANK(Tableau3[[#This Row],[Date de fin]]),"",UPPER(TEXT(Tableau3[[#This Row],[Date de fin]],"AAAA")))</f>
        <v>1900</v>
      </c>
      <c r="Q1053" s="371">
        <v>0</v>
      </c>
      <c r="S1053" s="49">
        <f>[2]!tblÉvénements[[#This Row],[Secteur]]</f>
        <v>0</v>
      </c>
      <c r="T1053" s="49">
        <f>[2]!tblÉvénements[[#This Row],[Commentaires]]</f>
        <v>0</v>
      </c>
    </row>
    <row r="1054" spans="2:20" ht="14.5" x14ac:dyDescent="0.3">
      <c r="B1054" s="42">
        <f>'2. Termes '!H1196</f>
        <v>0</v>
      </c>
      <c r="C1054" s="382">
        <v>0</v>
      </c>
      <c r="D1054" s="368">
        <v>0</v>
      </c>
      <c r="E1054" s="368">
        <v>0</v>
      </c>
      <c r="F1054" s="368">
        <v>0</v>
      </c>
      <c r="G1054" s="368">
        <v>0</v>
      </c>
      <c r="H1054" s="381" t="str">
        <f>IF('2. Termes '!H1196="","",VLOOKUP('2. Termes '!H1196,'2. Termes '!$H$8:$H$1141,3))</f>
        <v/>
      </c>
      <c r="I1054" s="368">
        <v>0</v>
      </c>
      <c r="J1054" s="368">
        <v>0</v>
      </c>
      <c r="K1054" s="370" t="s">
        <v>150</v>
      </c>
      <c r="L1054" s="370" t="str">
        <f>IF(ISBLANK(Tableau3[[#This Row],[Date début ]]),"",UPPER(TEXT(Tableau3[[#This Row],[Date début ]],"mmm")))</f>
        <v/>
      </c>
      <c r="M1054" s="370" t="str">
        <f>IF(ISBLANK(Tableau3[[#This Row],[Date début ]]),"",UPPER(TEXT(Tableau3[[#This Row],[Date début ]],"AAAA")))</f>
        <v/>
      </c>
      <c r="N1054" s="370">
        <v>0</v>
      </c>
      <c r="O1054" s="369" t="str">
        <f>IF(ISBLANK(Tableau3[[#This Row],[Date de fin]]),"",UPPER(TEXT(Tableau3[[#This Row],[Date de fin]],"mmm")))</f>
        <v>JANV</v>
      </c>
      <c r="P1054" s="370" t="str">
        <f>IF(ISBLANK(Tableau3[[#This Row],[Date de fin]]),"",UPPER(TEXT(Tableau3[[#This Row],[Date de fin]],"AAAA")))</f>
        <v>1900</v>
      </c>
      <c r="Q1054" s="371">
        <v>0</v>
      </c>
      <c r="S1054" s="49">
        <f>[2]!tblÉvénements[[#This Row],[Secteur]]</f>
        <v>0</v>
      </c>
      <c r="T1054" s="49">
        <f>[2]!tblÉvénements[[#This Row],[Commentaires]]</f>
        <v>0</v>
      </c>
    </row>
    <row r="1055" spans="2:20" ht="14.5" x14ac:dyDescent="0.3">
      <c r="B1055" s="42">
        <f>'2. Termes '!H1197</f>
        <v>0</v>
      </c>
      <c r="C1055" s="382">
        <v>0</v>
      </c>
      <c r="D1055" s="368">
        <v>0</v>
      </c>
      <c r="E1055" s="368">
        <v>0</v>
      </c>
      <c r="F1055" s="368">
        <v>0</v>
      </c>
      <c r="G1055" s="368">
        <v>0</v>
      </c>
      <c r="H1055" s="381" t="str">
        <f>IF('2. Termes '!H1197="","",VLOOKUP('2. Termes '!H1197,'2. Termes '!$H$8:$H$1141,3))</f>
        <v/>
      </c>
      <c r="I1055" s="368">
        <v>0</v>
      </c>
      <c r="J1055" s="368">
        <v>0</v>
      </c>
      <c r="K1055" s="370" t="s">
        <v>150</v>
      </c>
      <c r="L1055" s="370" t="str">
        <f>IF(ISBLANK(Tableau3[[#This Row],[Date début ]]),"",UPPER(TEXT(Tableau3[[#This Row],[Date début ]],"mmm")))</f>
        <v/>
      </c>
      <c r="M1055" s="370" t="str">
        <f>IF(ISBLANK(Tableau3[[#This Row],[Date début ]]),"",UPPER(TEXT(Tableau3[[#This Row],[Date début ]],"AAAA")))</f>
        <v/>
      </c>
      <c r="N1055" s="370">
        <v>0</v>
      </c>
      <c r="O1055" s="369" t="str">
        <f>IF(ISBLANK(Tableau3[[#This Row],[Date de fin]]),"",UPPER(TEXT(Tableau3[[#This Row],[Date de fin]],"mmm")))</f>
        <v>JANV</v>
      </c>
      <c r="P1055" s="370" t="str">
        <f>IF(ISBLANK(Tableau3[[#This Row],[Date de fin]]),"",UPPER(TEXT(Tableau3[[#This Row],[Date de fin]],"AAAA")))</f>
        <v>1900</v>
      </c>
      <c r="Q1055" s="371">
        <v>0</v>
      </c>
      <c r="S1055" s="49">
        <f>[2]!tblÉvénements[[#This Row],[Secteur]]</f>
        <v>0</v>
      </c>
      <c r="T1055" s="49">
        <f>[2]!tblÉvénements[[#This Row],[Commentaires]]</f>
        <v>0</v>
      </c>
    </row>
    <row r="1056" spans="2:20" ht="14.5" x14ac:dyDescent="0.3">
      <c r="B1056" s="42">
        <f>'2. Termes '!H1198</f>
        <v>0</v>
      </c>
      <c r="C1056" s="382">
        <v>0</v>
      </c>
      <c r="D1056" s="368">
        <v>0</v>
      </c>
      <c r="E1056" s="368">
        <v>0</v>
      </c>
      <c r="F1056" s="368">
        <v>0</v>
      </c>
      <c r="G1056" s="368">
        <v>0</v>
      </c>
      <c r="H1056" s="381" t="str">
        <f>IF('2. Termes '!H1198="","",VLOOKUP('2. Termes '!H1198,'2. Termes '!$H$8:$H$1141,3))</f>
        <v/>
      </c>
      <c r="I1056" s="368">
        <v>0</v>
      </c>
      <c r="J1056" s="368">
        <v>0</v>
      </c>
      <c r="K1056" s="370" t="s">
        <v>150</v>
      </c>
      <c r="L1056" s="370" t="str">
        <f>IF(ISBLANK(Tableau3[[#This Row],[Date début ]]),"",UPPER(TEXT(Tableau3[[#This Row],[Date début ]],"mmm")))</f>
        <v/>
      </c>
      <c r="M1056" s="370" t="str">
        <f>IF(ISBLANK(Tableau3[[#This Row],[Date début ]]),"",UPPER(TEXT(Tableau3[[#This Row],[Date début ]],"AAAA")))</f>
        <v/>
      </c>
      <c r="N1056" s="370">
        <v>0</v>
      </c>
      <c r="O1056" s="369" t="str">
        <f>IF(ISBLANK(Tableau3[[#This Row],[Date de fin]]),"",UPPER(TEXT(Tableau3[[#This Row],[Date de fin]],"mmm")))</f>
        <v>JANV</v>
      </c>
      <c r="P1056" s="370" t="str">
        <f>IF(ISBLANK(Tableau3[[#This Row],[Date de fin]]),"",UPPER(TEXT(Tableau3[[#This Row],[Date de fin]],"AAAA")))</f>
        <v>1900</v>
      </c>
      <c r="Q1056" s="371">
        <v>0</v>
      </c>
      <c r="S1056" s="49">
        <f>[2]!tblÉvénements[[#This Row],[Secteur]]</f>
        <v>0</v>
      </c>
      <c r="T1056" s="49">
        <f>[2]!tblÉvénements[[#This Row],[Commentaires]]</f>
        <v>0</v>
      </c>
    </row>
    <row r="1057" spans="2:20" ht="14.5" x14ac:dyDescent="0.3">
      <c r="B1057" s="42">
        <f>'2. Termes '!H1199</f>
        <v>0</v>
      </c>
      <c r="C1057" s="382">
        <v>0</v>
      </c>
      <c r="D1057" s="368">
        <v>0</v>
      </c>
      <c r="E1057" s="368">
        <v>0</v>
      </c>
      <c r="F1057" s="368">
        <v>0</v>
      </c>
      <c r="G1057" s="368">
        <v>0</v>
      </c>
      <c r="H1057" s="381" t="str">
        <f>IF('2. Termes '!H1199="","",VLOOKUP('2. Termes '!H1199,'2. Termes '!$H$8:$H$1141,3))</f>
        <v/>
      </c>
      <c r="I1057" s="368">
        <v>0</v>
      </c>
      <c r="J1057" s="368">
        <v>0</v>
      </c>
      <c r="K1057" s="370" t="s">
        <v>150</v>
      </c>
      <c r="L1057" s="370" t="str">
        <f>IF(ISBLANK(Tableau3[[#This Row],[Date début ]]),"",UPPER(TEXT(Tableau3[[#This Row],[Date début ]],"mmm")))</f>
        <v/>
      </c>
      <c r="M1057" s="370" t="str">
        <f>IF(ISBLANK(Tableau3[[#This Row],[Date début ]]),"",UPPER(TEXT(Tableau3[[#This Row],[Date début ]],"AAAA")))</f>
        <v/>
      </c>
      <c r="N1057" s="370">
        <v>0</v>
      </c>
      <c r="O1057" s="369" t="str">
        <f>IF(ISBLANK(Tableau3[[#This Row],[Date de fin]]),"",UPPER(TEXT(Tableau3[[#This Row],[Date de fin]],"mmm")))</f>
        <v>JANV</v>
      </c>
      <c r="P1057" s="370" t="str">
        <f>IF(ISBLANK(Tableau3[[#This Row],[Date de fin]]),"",UPPER(TEXT(Tableau3[[#This Row],[Date de fin]],"AAAA")))</f>
        <v>1900</v>
      </c>
      <c r="Q1057" s="371">
        <v>0</v>
      </c>
      <c r="S1057" s="49">
        <f>[2]!tblÉvénements[[#This Row],[Secteur]]</f>
        <v>0</v>
      </c>
      <c r="T1057" s="49">
        <f>[2]!tblÉvénements[[#This Row],[Commentaires]]</f>
        <v>0</v>
      </c>
    </row>
    <row r="1058" spans="2:20" ht="14.5" x14ac:dyDescent="0.3">
      <c r="B1058" s="42">
        <f>'2. Termes '!H1200</f>
        <v>0</v>
      </c>
      <c r="C1058" s="382">
        <v>0</v>
      </c>
      <c r="D1058" s="368">
        <v>0</v>
      </c>
      <c r="E1058" s="368">
        <v>0</v>
      </c>
      <c r="F1058" s="368">
        <v>0</v>
      </c>
      <c r="G1058" s="368">
        <v>0</v>
      </c>
      <c r="H1058" s="381" t="str">
        <f>IF('2. Termes '!H1200="","",VLOOKUP('2. Termes '!H1200,'2. Termes '!$H$8:$H$1141,3))</f>
        <v/>
      </c>
      <c r="I1058" s="368">
        <v>0</v>
      </c>
      <c r="J1058" s="368">
        <v>0</v>
      </c>
      <c r="K1058" s="370" t="s">
        <v>150</v>
      </c>
      <c r="L1058" s="370" t="str">
        <f>IF(ISBLANK(Tableau3[[#This Row],[Date début ]]),"",UPPER(TEXT(Tableau3[[#This Row],[Date début ]],"mmm")))</f>
        <v/>
      </c>
      <c r="M1058" s="370" t="str">
        <f>IF(ISBLANK(Tableau3[[#This Row],[Date début ]]),"",UPPER(TEXT(Tableau3[[#This Row],[Date début ]],"AAAA")))</f>
        <v/>
      </c>
      <c r="N1058" s="370">
        <v>0</v>
      </c>
      <c r="O1058" s="369" t="str">
        <f>IF(ISBLANK(Tableau3[[#This Row],[Date de fin]]),"",UPPER(TEXT(Tableau3[[#This Row],[Date de fin]],"mmm")))</f>
        <v>JANV</v>
      </c>
      <c r="P1058" s="370" t="str">
        <f>IF(ISBLANK(Tableau3[[#This Row],[Date de fin]]),"",UPPER(TEXT(Tableau3[[#This Row],[Date de fin]],"AAAA")))</f>
        <v>1900</v>
      </c>
      <c r="Q1058" s="371">
        <v>0</v>
      </c>
      <c r="S1058" s="49">
        <f>[2]!tblÉvénements[[#This Row],[Secteur]]</f>
        <v>0</v>
      </c>
      <c r="T1058" s="49">
        <f>[2]!tblÉvénements[[#This Row],[Commentaires]]</f>
        <v>0</v>
      </c>
    </row>
    <row r="1059" spans="2:20" ht="14.5" x14ac:dyDescent="0.3">
      <c r="B1059" s="42">
        <f>'2. Termes '!H1201</f>
        <v>0</v>
      </c>
      <c r="C1059" s="382">
        <v>0</v>
      </c>
      <c r="D1059" s="368">
        <v>0</v>
      </c>
      <c r="E1059" s="368">
        <v>0</v>
      </c>
      <c r="F1059" s="368">
        <v>0</v>
      </c>
      <c r="G1059" s="368">
        <v>0</v>
      </c>
      <c r="H1059" s="381" t="str">
        <f>IF('2. Termes '!H1201="","",VLOOKUP('2. Termes '!H1201,'2. Termes '!$H$8:$H$1141,3))</f>
        <v/>
      </c>
      <c r="I1059" s="368">
        <v>0</v>
      </c>
      <c r="J1059" s="368">
        <v>0</v>
      </c>
      <c r="K1059" s="370" t="s">
        <v>150</v>
      </c>
      <c r="L1059" s="370" t="str">
        <f>IF(ISBLANK(Tableau3[[#This Row],[Date début ]]),"",UPPER(TEXT(Tableau3[[#This Row],[Date début ]],"mmm")))</f>
        <v/>
      </c>
      <c r="M1059" s="370" t="str">
        <f>IF(ISBLANK(Tableau3[[#This Row],[Date début ]]),"",UPPER(TEXT(Tableau3[[#This Row],[Date début ]],"AAAA")))</f>
        <v/>
      </c>
      <c r="N1059" s="370">
        <v>0</v>
      </c>
      <c r="O1059" s="369" t="str">
        <f>IF(ISBLANK(Tableau3[[#This Row],[Date de fin]]),"",UPPER(TEXT(Tableau3[[#This Row],[Date de fin]],"mmm")))</f>
        <v>JANV</v>
      </c>
      <c r="P1059" s="370" t="str">
        <f>IF(ISBLANK(Tableau3[[#This Row],[Date de fin]]),"",UPPER(TEXT(Tableau3[[#This Row],[Date de fin]],"AAAA")))</f>
        <v>1900</v>
      </c>
      <c r="Q1059" s="371">
        <v>0</v>
      </c>
      <c r="S1059" s="49">
        <f>[2]!tblÉvénements[[#This Row],[Secteur]]</f>
        <v>0</v>
      </c>
      <c r="T1059" s="49">
        <f>[2]!tblÉvénements[[#This Row],[Commentaires]]</f>
        <v>0</v>
      </c>
    </row>
    <row r="1060" spans="2:20" ht="14.5" x14ac:dyDescent="0.3">
      <c r="B1060" s="42">
        <f>'2. Termes '!H1202</f>
        <v>0</v>
      </c>
      <c r="C1060" s="382">
        <v>0</v>
      </c>
      <c r="D1060" s="368">
        <v>0</v>
      </c>
      <c r="E1060" s="368">
        <v>0</v>
      </c>
      <c r="F1060" s="368">
        <v>0</v>
      </c>
      <c r="G1060" s="368">
        <v>0</v>
      </c>
      <c r="H1060" s="381" t="str">
        <f>IF('2. Termes '!H1202="","",VLOOKUP('2. Termes '!H1202,'2. Termes '!$H$8:$H$1141,3))</f>
        <v/>
      </c>
      <c r="I1060" s="368">
        <v>0</v>
      </c>
      <c r="J1060" s="368">
        <v>0</v>
      </c>
      <c r="K1060" s="370" t="s">
        <v>150</v>
      </c>
      <c r="L1060" s="370" t="str">
        <f>IF(ISBLANK(Tableau3[[#This Row],[Date début ]]),"",UPPER(TEXT(Tableau3[[#This Row],[Date début ]],"mmm")))</f>
        <v/>
      </c>
      <c r="M1060" s="370" t="str">
        <f>IF(ISBLANK(Tableau3[[#This Row],[Date début ]]),"",UPPER(TEXT(Tableau3[[#This Row],[Date début ]],"AAAA")))</f>
        <v/>
      </c>
      <c r="N1060" s="370">
        <v>0</v>
      </c>
      <c r="O1060" s="369" t="str">
        <f>IF(ISBLANK(Tableau3[[#This Row],[Date de fin]]),"",UPPER(TEXT(Tableau3[[#This Row],[Date de fin]],"mmm")))</f>
        <v>JANV</v>
      </c>
      <c r="P1060" s="370" t="str">
        <f>IF(ISBLANK(Tableau3[[#This Row],[Date de fin]]),"",UPPER(TEXT(Tableau3[[#This Row],[Date de fin]],"AAAA")))</f>
        <v>1900</v>
      </c>
      <c r="Q1060" s="371">
        <v>0</v>
      </c>
      <c r="S1060" s="49">
        <f>[2]!tblÉvénements[[#This Row],[Secteur]]</f>
        <v>0</v>
      </c>
      <c r="T1060" s="49">
        <f>[2]!tblÉvénements[[#This Row],[Commentaires]]</f>
        <v>0</v>
      </c>
    </row>
    <row r="1061" spans="2:20" ht="14.5" x14ac:dyDescent="0.3">
      <c r="B1061" s="42">
        <f>'2. Termes '!H1203</f>
        <v>0</v>
      </c>
      <c r="C1061" s="382">
        <v>0</v>
      </c>
      <c r="D1061" s="368">
        <v>0</v>
      </c>
      <c r="E1061" s="368">
        <v>0</v>
      </c>
      <c r="F1061" s="368">
        <v>0</v>
      </c>
      <c r="G1061" s="368">
        <v>0</v>
      </c>
      <c r="H1061" s="381" t="str">
        <f>IF('2. Termes '!H1203="","",VLOOKUP('2. Termes '!H1203,'2. Termes '!$H$8:$H$1141,3))</f>
        <v/>
      </c>
      <c r="I1061" s="368">
        <v>0</v>
      </c>
      <c r="J1061" s="368">
        <v>0</v>
      </c>
      <c r="K1061" s="370" t="s">
        <v>150</v>
      </c>
      <c r="L1061" s="370" t="str">
        <f>IF(ISBLANK(Tableau3[[#This Row],[Date début ]]),"",UPPER(TEXT(Tableau3[[#This Row],[Date début ]],"mmm")))</f>
        <v/>
      </c>
      <c r="M1061" s="370" t="str">
        <f>IF(ISBLANK(Tableau3[[#This Row],[Date début ]]),"",UPPER(TEXT(Tableau3[[#This Row],[Date début ]],"AAAA")))</f>
        <v/>
      </c>
      <c r="N1061" s="370">
        <v>0</v>
      </c>
      <c r="O1061" s="369" t="str">
        <f>IF(ISBLANK(Tableau3[[#This Row],[Date de fin]]),"",UPPER(TEXT(Tableau3[[#This Row],[Date de fin]],"mmm")))</f>
        <v>JANV</v>
      </c>
      <c r="P1061" s="370" t="str">
        <f>IF(ISBLANK(Tableau3[[#This Row],[Date de fin]]),"",UPPER(TEXT(Tableau3[[#This Row],[Date de fin]],"AAAA")))</f>
        <v>1900</v>
      </c>
      <c r="Q1061" s="371">
        <v>0</v>
      </c>
      <c r="S1061" s="49">
        <f>[2]!tblÉvénements[[#This Row],[Secteur]]</f>
        <v>0</v>
      </c>
      <c r="T1061" s="49">
        <f>[2]!tblÉvénements[[#This Row],[Commentaires]]</f>
        <v>0</v>
      </c>
    </row>
    <row r="1062" spans="2:20" ht="14.5" x14ac:dyDescent="0.3">
      <c r="B1062" s="42">
        <f>'2. Termes '!H1204</f>
        <v>0</v>
      </c>
      <c r="C1062" s="382">
        <v>0</v>
      </c>
      <c r="D1062" s="368">
        <v>0</v>
      </c>
      <c r="E1062" s="368">
        <v>0</v>
      </c>
      <c r="F1062" s="368">
        <v>0</v>
      </c>
      <c r="G1062" s="368">
        <v>0</v>
      </c>
      <c r="H1062" s="381" t="str">
        <f>IF('2. Termes '!H1204="","",VLOOKUP('2. Termes '!H1204,'2. Termes '!$H$8:$H$1141,3))</f>
        <v/>
      </c>
      <c r="I1062" s="368">
        <v>0</v>
      </c>
      <c r="J1062" s="368">
        <v>0</v>
      </c>
      <c r="K1062" s="370" t="s">
        <v>150</v>
      </c>
      <c r="L1062" s="370" t="str">
        <f>IF(ISBLANK(Tableau3[[#This Row],[Date début ]]),"",UPPER(TEXT(Tableau3[[#This Row],[Date début ]],"mmm")))</f>
        <v/>
      </c>
      <c r="M1062" s="370" t="str">
        <f>IF(ISBLANK(Tableau3[[#This Row],[Date début ]]),"",UPPER(TEXT(Tableau3[[#This Row],[Date début ]],"AAAA")))</f>
        <v/>
      </c>
      <c r="N1062" s="370">
        <v>0</v>
      </c>
      <c r="O1062" s="369" t="str">
        <f>IF(ISBLANK(Tableau3[[#This Row],[Date de fin]]),"",UPPER(TEXT(Tableau3[[#This Row],[Date de fin]],"mmm")))</f>
        <v>JANV</v>
      </c>
      <c r="P1062" s="370" t="str">
        <f>IF(ISBLANK(Tableau3[[#This Row],[Date de fin]]),"",UPPER(TEXT(Tableau3[[#This Row],[Date de fin]],"AAAA")))</f>
        <v>1900</v>
      </c>
      <c r="Q1062" s="371">
        <v>0</v>
      </c>
      <c r="S1062" s="49">
        <f>[2]!tblÉvénements[[#This Row],[Secteur]]</f>
        <v>0</v>
      </c>
      <c r="T1062" s="49">
        <f>[2]!tblÉvénements[[#This Row],[Commentaires]]</f>
        <v>0</v>
      </c>
    </row>
    <row r="1063" spans="2:20" ht="14.5" x14ac:dyDescent="0.3">
      <c r="B1063" s="42">
        <f>'2. Termes '!H1205</f>
        <v>0</v>
      </c>
      <c r="C1063" s="382">
        <v>0</v>
      </c>
      <c r="D1063" s="368">
        <v>0</v>
      </c>
      <c r="E1063" s="368">
        <v>0</v>
      </c>
      <c r="F1063" s="368">
        <v>0</v>
      </c>
      <c r="G1063" s="368">
        <v>0</v>
      </c>
      <c r="H1063" s="381" t="str">
        <f>IF('2. Termes '!H1205="","",VLOOKUP('2. Termes '!H1205,'2. Termes '!$H$8:$H$1141,3))</f>
        <v/>
      </c>
      <c r="I1063" s="368">
        <v>0</v>
      </c>
      <c r="J1063" s="368">
        <v>0</v>
      </c>
      <c r="K1063" s="370" t="s">
        <v>150</v>
      </c>
      <c r="L1063" s="370" t="str">
        <f>IF(ISBLANK(Tableau3[[#This Row],[Date début ]]),"",UPPER(TEXT(Tableau3[[#This Row],[Date début ]],"mmm")))</f>
        <v/>
      </c>
      <c r="M1063" s="370" t="str">
        <f>IF(ISBLANK(Tableau3[[#This Row],[Date début ]]),"",UPPER(TEXT(Tableau3[[#This Row],[Date début ]],"AAAA")))</f>
        <v/>
      </c>
      <c r="N1063" s="370">
        <v>0</v>
      </c>
      <c r="O1063" s="369" t="str">
        <f>IF(ISBLANK(Tableau3[[#This Row],[Date de fin]]),"",UPPER(TEXT(Tableau3[[#This Row],[Date de fin]],"mmm")))</f>
        <v>JANV</v>
      </c>
      <c r="P1063" s="370" t="str">
        <f>IF(ISBLANK(Tableau3[[#This Row],[Date de fin]]),"",UPPER(TEXT(Tableau3[[#This Row],[Date de fin]],"AAAA")))</f>
        <v>1900</v>
      </c>
      <c r="Q1063" s="371">
        <v>0</v>
      </c>
      <c r="S1063" s="49">
        <f>[2]!tblÉvénements[[#This Row],[Secteur]]</f>
        <v>0</v>
      </c>
      <c r="T1063" s="49">
        <f>[2]!tblÉvénements[[#This Row],[Commentaires]]</f>
        <v>0</v>
      </c>
    </row>
    <row r="1064" spans="2:20" ht="14.5" x14ac:dyDescent="0.3">
      <c r="B1064" s="42">
        <f>'2. Termes '!H1206</f>
        <v>0</v>
      </c>
      <c r="C1064" s="382">
        <v>0</v>
      </c>
      <c r="D1064" s="368">
        <v>0</v>
      </c>
      <c r="E1064" s="368">
        <v>0</v>
      </c>
      <c r="F1064" s="368">
        <v>0</v>
      </c>
      <c r="G1064" s="368">
        <v>0</v>
      </c>
      <c r="H1064" s="381" t="str">
        <f>IF('2. Termes '!H1206="","",VLOOKUP('2. Termes '!H1206,'2. Termes '!$H$8:$H$1141,3))</f>
        <v/>
      </c>
      <c r="I1064" s="368">
        <v>0</v>
      </c>
      <c r="J1064" s="368">
        <v>0</v>
      </c>
      <c r="K1064" s="370" t="s">
        <v>150</v>
      </c>
      <c r="L1064" s="370" t="str">
        <f>IF(ISBLANK(Tableau3[[#This Row],[Date début ]]),"",UPPER(TEXT(Tableau3[[#This Row],[Date début ]],"mmm")))</f>
        <v/>
      </c>
      <c r="M1064" s="370" t="str">
        <f>IF(ISBLANK(Tableau3[[#This Row],[Date début ]]),"",UPPER(TEXT(Tableau3[[#This Row],[Date début ]],"AAAA")))</f>
        <v/>
      </c>
      <c r="N1064" s="370">
        <v>0</v>
      </c>
      <c r="O1064" s="369" t="str">
        <f>IF(ISBLANK(Tableau3[[#This Row],[Date de fin]]),"",UPPER(TEXT(Tableau3[[#This Row],[Date de fin]],"mmm")))</f>
        <v>JANV</v>
      </c>
      <c r="P1064" s="370" t="str">
        <f>IF(ISBLANK(Tableau3[[#This Row],[Date de fin]]),"",UPPER(TEXT(Tableau3[[#This Row],[Date de fin]],"AAAA")))</f>
        <v>1900</v>
      </c>
      <c r="Q1064" s="371">
        <v>0</v>
      </c>
      <c r="S1064" s="49">
        <f>[2]!tblÉvénements[[#This Row],[Secteur]]</f>
        <v>0</v>
      </c>
      <c r="T1064" s="49">
        <f>[2]!tblÉvénements[[#This Row],[Commentaires]]</f>
        <v>0</v>
      </c>
    </row>
    <row r="1065" spans="2:20" ht="14.5" x14ac:dyDescent="0.3">
      <c r="B1065" s="42">
        <f>'2. Termes '!H1207</f>
        <v>0</v>
      </c>
      <c r="C1065" s="382">
        <v>0</v>
      </c>
      <c r="D1065" s="368">
        <v>0</v>
      </c>
      <c r="E1065" s="368">
        <v>0</v>
      </c>
      <c r="F1065" s="368">
        <v>0</v>
      </c>
      <c r="G1065" s="368">
        <v>0</v>
      </c>
      <c r="H1065" s="381" t="str">
        <f>IF('2. Termes '!H1207="","",VLOOKUP('2. Termes '!H1207,'2. Termes '!$H$8:$H$1141,3))</f>
        <v/>
      </c>
      <c r="I1065" s="368">
        <v>0</v>
      </c>
      <c r="J1065" s="368">
        <v>0</v>
      </c>
      <c r="K1065" s="370" t="s">
        <v>150</v>
      </c>
      <c r="L1065" s="370" t="str">
        <f>IF(ISBLANK(Tableau3[[#This Row],[Date début ]]),"",UPPER(TEXT(Tableau3[[#This Row],[Date début ]],"mmm")))</f>
        <v/>
      </c>
      <c r="M1065" s="370" t="str">
        <f>IF(ISBLANK(Tableau3[[#This Row],[Date début ]]),"",UPPER(TEXT(Tableau3[[#This Row],[Date début ]],"AAAA")))</f>
        <v/>
      </c>
      <c r="N1065" s="370">
        <v>0</v>
      </c>
      <c r="O1065" s="369" t="str">
        <f>IF(ISBLANK(Tableau3[[#This Row],[Date de fin]]),"",UPPER(TEXT(Tableau3[[#This Row],[Date de fin]],"mmm")))</f>
        <v>JANV</v>
      </c>
      <c r="P1065" s="370" t="str">
        <f>IF(ISBLANK(Tableau3[[#This Row],[Date de fin]]),"",UPPER(TEXT(Tableau3[[#This Row],[Date de fin]],"AAAA")))</f>
        <v>1900</v>
      </c>
      <c r="Q1065" s="371">
        <v>0</v>
      </c>
      <c r="S1065" s="49">
        <f>[2]!tblÉvénements[[#This Row],[Secteur]]</f>
        <v>0</v>
      </c>
      <c r="T1065" s="49">
        <f>[2]!tblÉvénements[[#This Row],[Commentaires]]</f>
        <v>0</v>
      </c>
    </row>
    <row r="1066" spans="2:20" ht="14.5" x14ac:dyDescent="0.3">
      <c r="B1066" s="42">
        <f>'2. Termes '!H1208</f>
        <v>0</v>
      </c>
      <c r="C1066" s="382">
        <v>0</v>
      </c>
      <c r="D1066" s="368">
        <v>0</v>
      </c>
      <c r="E1066" s="368">
        <v>0</v>
      </c>
      <c r="F1066" s="368">
        <v>0</v>
      </c>
      <c r="G1066" s="368">
        <v>0</v>
      </c>
      <c r="H1066" s="381" t="str">
        <f>IF('2. Termes '!H1208="","",VLOOKUP('2. Termes '!H1208,'2. Termes '!$H$8:$H$1141,3))</f>
        <v/>
      </c>
      <c r="I1066" s="368">
        <v>0</v>
      </c>
      <c r="J1066" s="368">
        <v>0</v>
      </c>
      <c r="K1066" s="370" t="s">
        <v>150</v>
      </c>
      <c r="L1066" s="370" t="str">
        <f>IF(ISBLANK(Tableau3[[#This Row],[Date début ]]),"",UPPER(TEXT(Tableau3[[#This Row],[Date début ]],"mmm")))</f>
        <v/>
      </c>
      <c r="M1066" s="370" t="str">
        <f>IF(ISBLANK(Tableau3[[#This Row],[Date début ]]),"",UPPER(TEXT(Tableau3[[#This Row],[Date début ]],"AAAA")))</f>
        <v/>
      </c>
      <c r="N1066" s="370">
        <v>0</v>
      </c>
      <c r="O1066" s="369" t="str">
        <f>IF(ISBLANK(Tableau3[[#This Row],[Date de fin]]),"",UPPER(TEXT(Tableau3[[#This Row],[Date de fin]],"mmm")))</f>
        <v>JANV</v>
      </c>
      <c r="P1066" s="370" t="str">
        <f>IF(ISBLANK(Tableau3[[#This Row],[Date de fin]]),"",UPPER(TEXT(Tableau3[[#This Row],[Date de fin]],"AAAA")))</f>
        <v>1900</v>
      </c>
      <c r="Q1066" s="371">
        <v>0</v>
      </c>
      <c r="S1066" s="49">
        <f>[2]!tblÉvénements[[#This Row],[Secteur]]</f>
        <v>0</v>
      </c>
      <c r="T1066" s="49">
        <f>[2]!tblÉvénements[[#This Row],[Commentaires]]</f>
        <v>0</v>
      </c>
    </row>
    <row r="1067" spans="2:20" ht="14.5" x14ac:dyDescent="0.3">
      <c r="B1067" s="42">
        <f>'2. Termes '!H1453</f>
        <v>0</v>
      </c>
      <c r="C1067" s="382">
        <v>0</v>
      </c>
      <c r="D1067" s="368">
        <v>0</v>
      </c>
      <c r="E1067" s="368">
        <v>0</v>
      </c>
      <c r="F1067" s="368">
        <v>0</v>
      </c>
      <c r="G1067" s="368">
        <v>0</v>
      </c>
      <c r="H1067" s="381" t="str">
        <f>IF('2. Termes '!H1453="","",VLOOKUP('2. Termes '!H1453,'2. Termes '!$H$8:$H$1141,3))</f>
        <v/>
      </c>
      <c r="I1067" s="368">
        <v>0</v>
      </c>
      <c r="J1067" s="368">
        <v>0</v>
      </c>
      <c r="K1067" s="370" t="s">
        <v>150</v>
      </c>
      <c r="L1067" s="370" t="str">
        <f>IF(ISBLANK(Tableau3[[#This Row],[Date début ]]),"",UPPER(TEXT(Tableau3[[#This Row],[Date début ]],"mmm")))</f>
        <v/>
      </c>
      <c r="M1067" s="370" t="str">
        <f>IF(ISBLANK(Tableau3[[#This Row],[Date début ]]),"",UPPER(TEXT(Tableau3[[#This Row],[Date début ]],"AAAA")))</f>
        <v/>
      </c>
      <c r="N1067" s="370">
        <v>0</v>
      </c>
      <c r="O1067" s="369" t="str">
        <f>IF(ISBLANK(Tableau3[[#This Row],[Date de fin]]),"",UPPER(TEXT(Tableau3[[#This Row],[Date de fin]],"mmm")))</f>
        <v>JANV</v>
      </c>
      <c r="P1067" s="370" t="str">
        <f>IF(ISBLANK(Tableau3[[#This Row],[Date de fin]]),"",UPPER(TEXT(Tableau3[[#This Row],[Date de fin]],"AAAA")))</f>
        <v>1900</v>
      </c>
      <c r="Q1067" s="371">
        <v>0</v>
      </c>
      <c r="S1067" s="49">
        <f>[2]!tblÉvénements[[#This Row],[Secteur]]</f>
        <v>0</v>
      </c>
      <c r="T1067" s="49">
        <f>[2]!tblÉvénements[[#This Row],[Commentaires]]</f>
        <v>0</v>
      </c>
    </row>
    <row r="1068" spans="2:20" ht="14.5" x14ac:dyDescent="0.3">
      <c r="B1068" s="42">
        <f>'2. Termes '!H1454</f>
        <v>0</v>
      </c>
      <c r="C1068" s="382">
        <v>0</v>
      </c>
      <c r="D1068" s="368">
        <v>0</v>
      </c>
      <c r="E1068" s="368">
        <v>0</v>
      </c>
      <c r="F1068" s="368">
        <v>0</v>
      </c>
      <c r="G1068" s="368">
        <v>0</v>
      </c>
      <c r="H1068" s="381" t="str">
        <f>IF('2. Termes '!H1454="","",VLOOKUP('2. Termes '!H1454,'2. Termes '!$H$8:$H$1141,3))</f>
        <v/>
      </c>
      <c r="I1068" s="368">
        <v>0</v>
      </c>
      <c r="J1068" s="368">
        <v>0</v>
      </c>
      <c r="K1068" s="370" t="s">
        <v>150</v>
      </c>
      <c r="L1068" s="370" t="str">
        <f>IF(ISBLANK(Tableau3[[#This Row],[Date début ]]),"",UPPER(TEXT(Tableau3[[#This Row],[Date début ]],"mmm")))</f>
        <v/>
      </c>
      <c r="M1068" s="370" t="str">
        <f>IF(ISBLANK(Tableau3[[#This Row],[Date début ]]),"",UPPER(TEXT(Tableau3[[#This Row],[Date début ]],"AAAA")))</f>
        <v/>
      </c>
      <c r="N1068" s="370">
        <v>0</v>
      </c>
      <c r="O1068" s="369" t="str">
        <f>IF(ISBLANK(Tableau3[[#This Row],[Date de fin]]),"",UPPER(TEXT(Tableau3[[#This Row],[Date de fin]],"mmm")))</f>
        <v>JANV</v>
      </c>
      <c r="P1068" s="370" t="str">
        <f>IF(ISBLANK(Tableau3[[#This Row],[Date de fin]]),"",UPPER(TEXT(Tableau3[[#This Row],[Date de fin]],"AAAA")))</f>
        <v>1900</v>
      </c>
      <c r="Q1068" s="371">
        <v>0</v>
      </c>
      <c r="S1068" s="49">
        <f>[2]!tblÉvénements[[#This Row],[Secteur]]</f>
        <v>0</v>
      </c>
      <c r="T1068" s="49">
        <f>[2]!tblÉvénements[[#This Row],[Commentaires]]</f>
        <v>0</v>
      </c>
    </row>
    <row r="1069" spans="2:20" ht="14.5" x14ac:dyDescent="0.3">
      <c r="B1069" s="42">
        <f>'2. Termes '!H1455</f>
        <v>0</v>
      </c>
      <c r="C1069" s="382">
        <v>0</v>
      </c>
      <c r="D1069" s="368">
        <v>0</v>
      </c>
      <c r="E1069" s="368">
        <v>0</v>
      </c>
      <c r="F1069" s="368">
        <v>0</v>
      </c>
      <c r="G1069" s="368">
        <v>0</v>
      </c>
      <c r="H1069" s="381" t="str">
        <f>IF('2. Termes '!H1455="","",VLOOKUP('2. Termes '!H1455,'2. Termes '!$H$8:$H$1141,3))</f>
        <v/>
      </c>
      <c r="I1069" s="368">
        <v>0</v>
      </c>
      <c r="J1069" s="368">
        <v>0</v>
      </c>
      <c r="K1069" s="370" t="s">
        <v>150</v>
      </c>
      <c r="L1069" s="370" t="str">
        <f>IF(ISBLANK(Tableau3[[#This Row],[Date début ]]),"",UPPER(TEXT(Tableau3[[#This Row],[Date début ]],"mmm")))</f>
        <v/>
      </c>
      <c r="M1069" s="370" t="str">
        <f>IF(ISBLANK(Tableau3[[#This Row],[Date début ]]),"",UPPER(TEXT(Tableau3[[#This Row],[Date début ]],"AAAA")))</f>
        <v/>
      </c>
      <c r="N1069" s="370">
        <v>0</v>
      </c>
      <c r="O1069" s="369" t="str">
        <f>IF(ISBLANK(Tableau3[[#This Row],[Date de fin]]),"",UPPER(TEXT(Tableau3[[#This Row],[Date de fin]],"mmm")))</f>
        <v>JANV</v>
      </c>
      <c r="P1069" s="370" t="str">
        <f>IF(ISBLANK(Tableau3[[#This Row],[Date de fin]]),"",UPPER(TEXT(Tableau3[[#This Row],[Date de fin]],"AAAA")))</f>
        <v>1900</v>
      </c>
      <c r="Q1069" s="371">
        <v>0</v>
      </c>
      <c r="S1069" s="49">
        <f>[2]!tblÉvénements[[#This Row],[Secteur]]</f>
        <v>0</v>
      </c>
      <c r="T1069" s="49">
        <f>[2]!tblÉvénements[[#This Row],[Commentaires]]</f>
        <v>0</v>
      </c>
    </row>
    <row r="1070" spans="2:20" ht="14.5" x14ac:dyDescent="0.3">
      <c r="B1070" s="42">
        <f>'2. Termes '!H1456</f>
        <v>0</v>
      </c>
      <c r="C1070" s="382">
        <v>0</v>
      </c>
      <c r="D1070" s="368">
        <v>0</v>
      </c>
      <c r="E1070" s="368">
        <v>0</v>
      </c>
      <c r="F1070" s="368">
        <v>0</v>
      </c>
      <c r="G1070" s="368">
        <v>0</v>
      </c>
      <c r="H1070" s="381" t="str">
        <f>IF('2. Termes '!H1456="","",VLOOKUP('2. Termes '!H1456,'2. Termes '!$H$8:$H$1141,3))</f>
        <v/>
      </c>
      <c r="I1070" s="368">
        <v>0</v>
      </c>
      <c r="J1070" s="368">
        <v>0</v>
      </c>
      <c r="K1070" s="370" t="s">
        <v>150</v>
      </c>
      <c r="L1070" s="370" t="str">
        <f>IF(ISBLANK(Tableau3[[#This Row],[Date début ]]),"",UPPER(TEXT(Tableau3[[#This Row],[Date début ]],"mmm")))</f>
        <v/>
      </c>
      <c r="M1070" s="370" t="str">
        <f>IF(ISBLANK(Tableau3[[#This Row],[Date début ]]),"",UPPER(TEXT(Tableau3[[#This Row],[Date début ]],"AAAA")))</f>
        <v/>
      </c>
      <c r="N1070" s="370">
        <v>0</v>
      </c>
      <c r="O1070" s="369" t="str">
        <f>IF(ISBLANK(Tableau3[[#This Row],[Date de fin]]),"",UPPER(TEXT(Tableau3[[#This Row],[Date de fin]],"mmm")))</f>
        <v>JANV</v>
      </c>
      <c r="P1070" s="370" t="str">
        <f>IF(ISBLANK(Tableau3[[#This Row],[Date de fin]]),"",UPPER(TEXT(Tableau3[[#This Row],[Date de fin]],"AAAA")))</f>
        <v>1900</v>
      </c>
      <c r="Q1070" s="371">
        <v>0</v>
      </c>
      <c r="S1070" s="49">
        <f>[2]!tblÉvénements[[#This Row],[Secteur]]</f>
        <v>0</v>
      </c>
      <c r="T1070" s="49">
        <f>[2]!tblÉvénements[[#This Row],[Commentaires]]</f>
        <v>0</v>
      </c>
    </row>
    <row r="1071" spans="2:20" ht="14.5" x14ac:dyDescent="0.3">
      <c r="B1071" s="42">
        <f>'2. Termes '!H1457</f>
        <v>0</v>
      </c>
      <c r="C1071" s="382">
        <v>0</v>
      </c>
      <c r="D1071" s="368">
        <v>0</v>
      </c>
      <c r="E1071" s="368">
        <v>0</v>
      </c>
      <c r="F1071" s="368">
        <v>0</v>
      </c>
      <c r="G1071" s="368">
        <v>0</v>
      </c>
      <c r="H1071" s="381" t="str">
        <f>IF('2. Termes '!H1457="","",VLOOKUP('2. Termes '!H1457,'2. Termes '!$H$8:$H$1141,3))</f>
        <v/>
      </c>
      <c r="I1071" s="368">
        <v>0</v>
      </c>
      <c r="J1071" s="368">
        <v>0</v>
      </c>
      <c r="K1071" s="370" t="s">
        <v>150</v>
      </c>
      <c r="L1071" s="370" t="str">
        <f>IF(ISBLANK(Tableau3[[#This Row],[Date début ]]),"",UPPER(TEXT(Tableau3[[#This Row],[Date début ]],"mmm")))</f>
        <v/>
      </c>
      <c r="M1071" s="370" t="str">
        <f>IF(ISBLANK(Tableau3[[#This Row],[Date début ]]),"",UPPER(TEXT(Tableau3[[#This Row],[Date début ]],"AAAA")))</f>
        <v/>
      </c>
      <c r="N1071" s="370">
        <v>0</v>
      </c>
      <c r="O1071" s="369" t="str">
        <f>IF(ISBLANK(Tableau3[[#This Row],[Date de fin]]),"",UPPER(TEXT(Tableau3[[#This Row],[Date de fin]],"mmm")))</f>
        <v>JANV</v>
      </c>
      <c r="P1071" s="370" t="str">
        <f>IF(ISBLANK(Tableau3[[#This Row],[Date de fin]]),"",UPPER(TEXT(Tableau3[[#This Row],[Date de fin]],"AAAA")))</f>
        <v>1900</v>
      </c>
      <c r="Q1071" s="371">
        <v>0</v>
      </c>
      <c r="S1071" s="49">
        <f>[2]!tblÉvénements[[#This Row],[Secteur]]</f>
        <v>0</v>
      </c>
      <c r="T1071" s="49">
        <f>[2]!tblÉvénements[[#This Row],[Commentaires]]</f>
        <v>0</v>
      </c>
    </row>
    <row r="1072" spans="2:20" ht="14.5" x14ac:dyDescent="0.3">
      <c r="B1072" s="42">
        <f>'2. Termes '!H1458</f>
        <v>0</v>
      </c>
      <c r="C1072" s="382">
        <v>0</v>
      </c>
      <c r="D1072" s="368">
        <v>0</v>
      </c>
      <c r="E1072" s="368">
        <v>0</v>
      </c>
      <c r="F1072" s="368">
        <v>0</v>
      </c>
      <c r="G1072" s="368">
        <v>0</v>
      </c>
      <c r="H1072" s="381" t="str">
        <f>IF('2. Termes '!H1458="","",VLOOKUP('2. Termes '!H1458,'2. Termes '!$H$8:$H$1141,3))</f>
        <v/>
      </c>
      <c r="I1072" s="368">
        <v>0</v>
      </c>
      <c r="J1072" s="368">
        <v>0</v>
      </c>
      <c r="K1072" s="370" t="s">
        <v>150</v>
      </c>
      <c r="L1072" s="370" t="str">
        <f>IF(ISBLANK(Tableau3[[#This Row],[Date début ]]),"",UPPER(TEXT(Tableau3[[#This Row],[Date début ]],"mmm")))</f>
        <v/>
      </c>
      <c r="M1072" s="370" t="str">
        <f>IF(ISBLANK(Tableau3[[#This Row],[Date début ]]),"",UPPER(TEXT(Tableau3[[#This Row],[Date début ]],"AAAA")))</f>
        <v/>
      </c>
      <c r="N1072" s="370">
        <v>0</v>
      </c>
      <c r="O1072" s="369" t="str">
        <f>IF(ISBLANK(Tableau3[[#This Row],[Date de fin]]),"",UPPER(TEXT(Tableau3[[#This Row],[Date de fin]],"mmm")))</f>
        <v>JANV</v>
      </c>
      <c r="P1072" s="370" t="str">
        <f>IF(ISBLANK(Tableau3[[#This Row],[Date de fin]]),"",UPPER(TEXT(Tableau3[[#This Row],[Date de fin]],"AAAA")))</f>
        <v>1900</v>
      </c>
      <c r="Q1072" s="371">
        <v>0</v>
      </c>
      <c r="S1072" s="49">
        <f>[2]!tblÉvénements[[#This Row],[Secteur]]</f>
        <v>0</v>
      </c>
      <c r="T1072" s="49">
        <f>[2]!tblÉvénements[[#This Row],[Commentaires]]</f>
        <v>0</v>
      </c>
    </row>
    <row r="1073" spans="2:20" ht="14.5" x14ac:dyDescent="0.3">
      <c r="B1073" s="42">
        <f>'2. Termes '!H1459</f>
        <v>0</v>
      </c>
      <c r="C1073" s="382">
        <v>0</v>
      </c>
      <c r="D1073" s="368">
        <v>0</v>
      </c>
      <c r="E1073" s="368">
        <v>0</v>
      </c>
      <c r="F1073" s="368">
        <v>0</v>
      </c>
      <c r="G1073" s="368">
        <v>0</v>
      </c>
      <c r="H1073" s="381" t="str">
        <f>IF('2. Termes '!H1459="","",VLOOKUP('2. Termes '!H1459,'2. Termes '!$H$8:$H$1141,3))</f>
        <v/>
      </c>
      <c r="I1073" s="368">
        <v>0</v>
      </c>
      <c r="J1073" s="368">
        <v>0</v>
      </c>
      <c r="K1073" s="370" t="s">
        <v>150</v>
      </c>
      <c r="L1073" s="370" t="str">
        <f>IF(ISBLANK(Tableau3[[#This Row],[Date début ]]),"",UPPER(TEXT(Tableau3[[#This Row],[Date début ]],"mmm")))</f>
        <v/>
      </c>
      <c r="M1073" s="370" t="str">
        <f>IF(ISBLANK(Tableau3[[#This Row],[Date début ]]),"",UPPER(TEXT(Tableau3[[#This Row],[Date début ]],"AAAA")))</f>
        <v/>
      </c>
      <c r="N1073" s="370">
        <v>0</v>
      </c>
      <c r="O1073" s="369" t="str">
        <f>IF(ISBLANK(Tableau3[[#This Row],[Date de fin]]),"",UPPER(TEXT(Tableau3[[#This Row],[Date de fin]],"mmm")))</f>
        <v>JANV</v>
      </c>
      <c r="P1073" s="370" t="str">
        <f>IF(ISBLANK(Tableau3[[#This Row],[Date de fin]]),"",UPPER(TEXT(Tableau3[[#This Row],[Date de fin]],"AAAA")))</f>
        <v>1900</v>
      </c>
      <c r="Q1073" s="371">
        <v>0</v>
      </c>
      <c r="S1073" s="49">
        <f>[2]!tblÉvénements[[#This Row],[Secteur]]</f>
        <v>0</v>
      </c>
      <c r="T1073" s="49">
        <f>[2]!tblÉvénements[[#This Row],[Commentaires]]</f>
        <v>0</v>
      </c>
    </row>
    <row r="1074" spans="2:20" ht="14.5" x14ac:dyDescent="0.3">
      <c r="B1074" s="42">
        <f>'2. Termes '!H1460</f>
        <v>0</v>
      </c>
      <c r="C1074" s="382">
        <v>0</v>
      </c>
      <c r="D1074" s="368">
        <v>0</v>
      </c>
      <c r="E1074" s="368">
        <v>0</v>
      </c>
      <c r="F1074" s="368">
        <v>0</v>
      </c>
      <c r="G1074" s="368">
        <v>0</v>
      </c>
      <c r="H1074" s="381" t="str">
        <f>IF('2. Termes '!H1460="","",VLOOKUP('2. Termes '!H1460,'2. Termes '!$H$8:$H$1141,3))</f>
        <v/>
      </c>
      <c r="I1074" s="368">
        <v>0</v>
      </c>
      <c r="J1074" s="368">
        <v>0</v>
      </c>
      <c r="K1074" s="370" t="s">
        <v>150</v>
      </c>
      <c r="L1074" s="370" t="str">
        <f>IF(ISBLANK(Tableau3[[#This Row],[Date début ]]),"",UPPER(TEXT(Tableau3[[#This Row],[Date début ]],"mmm")))</f>
        <v/>
      </c>
      <c r="M1074" s="370" t="str">
        <f>IF(ISBLANK(Tableau3[[#This Row],[Date début ]]),"",UPPER(TEXT(Tableau3[[#This Row],[Date début ]],"AAAA")))</f>
        <v/>
      </c>
      <c r="N1074" s="370">
        <v>0</v>
      </c>
      <c r="O1074" s="369" t="str">
        <f>IF(ISBLANK(Tableau3[[#This Row],[Date de fin]]),"",UPPER(TEXT(Tableau3[[#This Row],[Date de fin]],"mmm")))</f>
        <v>JANV</v>
      </c>
      <c r="P1074" s="370" t="str">
        <f>IF(ISBLANK(Tableau3[[#This Row],[Date de fin]]),"",UPPER(TEXT(Tableau3[[#This Row],[Date de fin]],"AAAA")))</f>
        <v>1900</v>
      </c>
      <c r="Q1074" s="371">
        <v>0</v>
      </c>
      <c r="S1074" s="49">
        <f>[2]!tblÉvénements[[#This Row],[Secteur]]</f>
        <v>0</v>
      </c>
      <c r="T1074" s="49">
        <f>[2]!tblÉvénements[[#This Row],[Commentaires]]</f>
        <v>0</v>
      </c>
    </row>
    <row r="1075" spans="2:20" ht="14.5" x14ac:dyDescent="0.3">
      <c r="B1075" s="42">
        <f>'2. Termes '!H1461</f>
        <v>0</v>
      </c>
      <c r="C1075" s="382">
        <v>0</v>
      </c>
      <c r="D1075" s="368">
        <v>0</v>
      </c>
      <c r="E1075" s="368">
        <v>0</v>
      </c>
      <c r="F1075" s="368">
        <v>0</v>
      </c>
      <c r="G1075" s="368">
        <v>0</v>
      </c>
      <c r="H1075" s="381" t="str">
        <f>IF('2. Termes '!H1461="","",VLOOKUP('2. Termes '!H1461,'2. Termes '!$H$8:$H$1141,3))</f>
        <v/>
      </c>
      <c r="I1075" s="368">
        <v>0</v>
      </c>
      <c r="J1075" s="368">
        <v>0</v>
      </c>
      <c r="K1075" s="370" t="s">
        <v>150</v>
      </c>
      <c r="L1075" s="370" t="str">
        <f>IF(ISBLANK(Tableau3[[#This Row],[Date début ]]),"",UPPER(TEXT(Tableau3[[#This Row],[Date début ]],"mmm")))</f>
        <v/>
      </c>
      <c r="M1075" s="370" t="str">
        <f>IF(ISBLANK(Tableau3[[#This Row],[Date début ]]),"",UPPER(TEXT(Tableau3[[#This Row],[Date début ]],"AAAA")))</f>
        <v/>
      </c>
      <c r="N1075" s="370">
        <v>0</v>
      </c>
      <c r="O1075" s="369" t="str">
        <f>IF(ISBLANK(Tableau3[[#This Row],[Date de fin]]),"",UPPER(TEXT(Tableau3[[#This Row],[Date de fin]],"mmm")))</f>
        <v>JANV</v>
      </c>
      <c r="P1075" s="370" t="str">
        <f>IF(ISBLANK(Tableau3[[#This Row],[Date de fin]]),"",UPPER(TEXT(Tableau3[[#This Row],[Date de fin]],"AAAA")))</f>
        <v>1900</v>
      </c>
      <c r="Q1075" s="371">
        <v>0</v>
      </c>
      <c r="S1075" s="49">
        <f>[2]!tblÉvénements[[#This Row],[Secteur]]</f>
        <v>0</v>
      </c>
      <c r="T1075" s="49">
        <f>[2]!tblÉvénements[[#This Row],[Commentaires]]</f>
        <v>0</v>
      </c>
    </row>
    <row r="1076" spans="2:20" ht="14.5" x14ac:dyDescent="0.3">
      <c r="B1076" s="42">
        <f>'2. Termes '!H1462</f>
        <v>0</v>
      </c>
      <c r="C1076" s="382">
        <v>0</v>
      </c>
      <c r="D1076" s="368">
        <v>0</v>
      </c>
      <c r="E1076" s="368">
        <v>0</v>
      </c>
      <c r="F1076" s="368">
        <v>0</v>
      </c>
      <c r="G1076" s="368">
        <v>0</v>
      </c>
      <c r="H1076" s="381" t="str">
        <f>IF('2. Termes '!H1462="","",VLOOKUP('2. Termes '!H1462,'2. Termes '!$H$8:$H$1141,3))</f>
        <v/>
      </c>
      <c r="I1076" s="368">
        <v>0</v>
      </c>
      <c r="J1076" s="368">
        <v>0</v>
      </c>
      <c r="K1076" s="370" t="s">
        <v>150</v>
      </c>
      <c r="L1076" s="370" t="str">
        <f>IF(ISBLANK(Tableau3[[#This Row],[Date début ]]),"",UPPER(TEXT(Tableau3[[#This Row],[Date début ]],"mmm")))</f>
        <v/>
      </c>
      <c r="M1076" s="370" t="str">
        <f>IF(ISBLANK(Tableau3[[#This Row],[Date début ]]),"",UPPER(TEXT(Tableau3[[#This Row],[Date début ]],"AAAA")))</f>
        <v/>
      </c>
      <c r="N1076" s="370">
        <v>0</v>
      </c>
      <c r="O1076" s="369" t="str">
        <f>IF(ISBLANK(Tableau3[[#This Row],[Date de fin]]),"",UPPER(TEXT(Tableau3[[#This Row],[Date de fin]],"mmm")))</f>
        <v>JANV</v>
      </c>
      <c r="P1076" s="370" t="str">
        <f>IF(ISBLANK(Tableau3[[#This Row],[Date de fin]]),"",UPPER(TEXT(Tableau3[[#This Row],[Date de fin]],"AAAA")))</f>
        <v>1900</v>
      </c>
      <c r="Q1076" s="371">
        <v>0</v>
      </c>
      <c r="S1076" s="49">
        <f>[2]!tblÉvénements[[#This Row],[Secteur]]</f>
        <v>0</v>
      </c>
      <c r="T1076" s="49">
        <f>[2]!tblÉvénements[[#This Row],[Commentaires]]</f>
        <v>0</v>
      </c>
    </row>
    <row r="1077" spans="2:20" ht="14.5" x14ac:dyDescent="0.3">
      <c r="B1077" s="42">
        <f>'2. Termes '!H1463</f>
        <v>0</v>
      </c>
      <c r="C1077" s="382">
        <v>0</v>
      </c>
      <c r="D1077" s="368">
        <v>0</v>
      </c>
      <c r="E1077" s="368">
        <v>0</v>
      </c>
      <c r="F1077" s="368">
        <v>0</v>
      </c>
      <c r="G1077" s="368">
        <v>0</v>
      </c>
      <c r="H1077" s="381" t="str">
        <f>IF('2. Termes '!H1463="","",VLOOKUP('2. Termes '!H1463,'2. Termes '!$H$8:$H$1141,3))</f>
        <v/>
      </c>
      <c r="I1077" s="368">
        <v>0</v>
      </c>
      <c r="J1077" s="368">
        <v>0</v>
      </c>
      <c r="K1077" s="370" t="s">
        <v>150</v>
      </c>
      <c r="L1077" s="370" t="str">
        <f>IF(ISBLANK(Tableau3[[#This Row],[Date début ]]),"",UPPER(TEXT(Tableau3[[#This Row],[Date début ]],"mmm")))</f>
        <v/>
      </c>
      <c r="M1077" s="370" t="str">
        <f>IF(ISBLANK(Tableau3[[#This Row],[Date début ]]),"",UPPER(TEXT(Tableau3[[#This Row],[Date début ]],"AAAA")))</f>
        <v/>
      </c>
      <c r="N1077" s="370">
        <v>0</v>
      </c>
      <c r="O1077" s="369" t="str">
        <f>IF(ISBLANK(Tableau3[[#This Row],[Date de fin]]),"",UPPER(TEXT(Tableau3[[#This Row],[Date de fin]],"mmm")))</f>
        <v>JANV</v>
      </c>
      <c r="P1077" s="370" t="str">
        <f>IF(ISBLANK(Tableau3[[#This Row],[Date de fin]]),"",UPPER(TEXT(Tableau3[[#This Row],[Date de fin]],"AAAA")))</f>
        <v>1900</v>
      </c>
      <c r="Q1077" s="371">
        <v>0</v>
      </c>
      <c r="S1077" s="49">
        <f>[2]!tblÉvénements[[#This Row],[Secteur]]</f>
        <v>0</v>
      </c>
      <c r="T1077" s="49">
        <f>[2]!tblÉvénements[[#This Row],[Commentaires]]</f>
        <v>0</v>
      </c>
    </row>
    <row r="1078" spans="2:20" ht="14.5" x14ac:dyDescent="0.3">
      <c r="B1078" s="42">
        <f>'2. Termes '!H1464</f>
        <v>0</v>
      </c>
      <c r="C1078" s="382">
        <v>0</v>
      </c>
      <c r="D1078" s="368">
        <v>0</v>
      </c>
      <c r="E1078" s="368">
        <v>0</v>
      </c>
      <c r="F1078" s="368">
        <v>0</v>
      </c>
      <c r="G1078" s="368">
        <v>0</v>
      </c>
      <c r="H1078" s="381" t="str">
        <f>IF('2. Termes '!H1464="","",VLOOKUP('2. Termes '!H1464,'2. Termes '!$H$8:$H$1141,3))</f>
        <v/>
      </c>
      <c r="I1078" s="368">
        <v>0</v>
      </c>
      <c r="J1078" s="368">
        <v>0</v>
      </c>
      <c r="K1078" s="370" t="s">
        <v>150</v>
      </c>
      <c r="L1078" s="370" t="str">
        <f>IF(ISBLANK(Tableau3[[#This Row],[Date début ]]),"",UPPER(TEXT(Tableau3[[#This Row],[Date début ]],"mmm")))</f>
        <v/>
      </c>
      <c r="M1078" s="370" t="str">
        <f>IF(ISBLANK(Tableau3[[#This Row],[Date début ]]),"",UPPER(TEXT(Tableau3[[#This Row],[Date début ]],"AAAA")))</f>
        <v/>
      </c>
      <c r="N1078" s="370">
        <v>0</v>
      </c>
      <c r="O1078" s="369" t="str">
        <f>IF(ISBLANK(Tableau3[[#This Row],[Date de fin]]),"",UPPER(TEXT(Tableau3[[#This Row],[Date de fin]],"mmm")))</f>
        <v>JANV</v>
      </c>
      <c r="P1078" s="370" t="str">
        <f>IF(ISBLANK(Tableau3[[#This Row],[Date de fin]]),"",UPPER(TEXT(Tableau3[[#This Row],[Date de fin]],"AAAA")))</f>
        <v>1900</v>
      </c>
      <c r="Q1078" s="371">
        <v>0</v>
      </c>
      <c r="S1078" s="49">
        <f>[2]!tblÉvénements[[#This Row],[Secteur]]</f>
        <v>0</v>
      </c>
      <c r="T1078" s="49">
        <f>[2]!tblÉvénements[[#This Row],[Commentaires]]</f>
        <v>0</v>
      </c>
    </row>
    <row r="1079" spans="2:20" ht="14.5" x14ac:dyDescent="0.3">
      <c r="B1079" s="42">
        <f>'2. Termes '!H1465</f>
        <v>0</v>
      </c>
      <c r="C1079" s="382">
        <v>0</v>
      </c>
      <c r="D1079" s="368">
        <v>0</v>
      </c>
      <c r="E1079" s="368">
        <v>0</v>
      </c>
      <c r="F1079" s="368">
        <v>0</v>
      </c>
      <c r="G1079" s="368">
        <v>0</v>
      </c>
      <c r="H1079" s="381" t="str">
        <f>IF('2. Termes '!H1465="","",VLOOKUP('2. Termes '!H1465,'2. Termes '!$H$8:$H$1141,3))</f>
        <v/>
      </c>
      <c r="I1079" s="368">
        <v>0</v>
      </c>
      <c r="J1079" s="368">
        <v>0</v>
      </c>
      <c r="K1079" s="370" t="s">
        <v>150</v>
      </c>
      <c r="L1079" s="370" t="str">
        <f>IF(ISBLANK(Tableau3[[#This Row],[Date début ]]),"",UPPER(TEXT(Tableau3[[#This Row],[Date début ]],"mmm")))</f>
        <v/>
      </c>
      <c r="M1079" s="370" t="str">
        <f>IF(ISBLANK(Tableau3[[#This Row],[Date début ]]),"",UPPER(TEXT(Tableau3[[#This Row],[Date début ]],"AAAA")))</f>
        <v/>
      </c>
      <c r="N1079" s="370">
        <v>0</v>
      </c>
      <c r="O1079" s="369" t="str">
        <f>IF(ISBLANK(Tableau3[[#This Row],[Date de fin]]),"",UPPER(TEXT(Tableau3[[#This Row],[Date de fin]],"mmm")))</f>
        <v>JANV</v>
      </c>
      <c r="P1079" s="370" t="str">
        <f>IF(ISBLANK(Tableau3[[#This Row],[Date de fin]]),"",UPPER(TEXT(Tableau3[[#This Row],[Date de fin]],"AAAA")))</f>
        <v>1900</v>
      </c>
      <c r="Q1079" s="371">
        <v>0</v>
      </c>
      <c r="S1079" s="49">
        <f>[2]!tblÉvénements[[#This Row],[Secteur]]</f>
        <v>0</v>
      </c>
      <c r="T1079" s="49">
        <f>[2]!tblÉvénements[[#This Row],[Commentaires]]</f>
        <v>0</v>
      </c>
    </row>
    <row r="1080" spans="2:20" ht="14.5" x14ac:dyDescent="0.3">
      <c r="B1080" s="42">
        <f>'2. Termes '!H1466</f>
        <v>0</v>
      </c>
      <c r="C1080" s="382">
        <v>0</v>
      </c>
      <c r="D1080" s="368">
        <v>0</v>
      </c>
      <c r="E1080" s="368">
        <v>0</v>
      </c>
      <c r="F1080" s="368">
        <v>0</v>
      </c>
      <c r="G1080" s="368">
        <v>0</v>
      </c>
      <c r="H1080" s="381" t="str">
        <f>IF('2. Termes '!H1466="","",VLOOKUP('2. Termes '!H1466,'2. Termes '!$H$8:$H$1141,3))</f>
        <v/>
      </c>
      <c r="I1080" s="368">
        <v>0</v>
      </c>
      <c r="J1080" s="368">
        <v>0</v>
      </c>
      <c r="K1080" s="370" t="s">
        <v>150</v>
      </c>
      <c r="L1080" s="370" t="str">
        <f>IF(ISBLANK(Tableau3[[#This Row],[Date début ]]),"",UPPER(TEXT(Tableau3[[#This Row],[Date début ]],"mmm")))</f>
        <v/>
      </c>
      <c r="M1080" s="370" t="str">
        <f>IF(ISBLANK(Tableau3[[#This Row],[Date début ]]),"",UPPER(TEXT(Tableau3[[#This Row],[Date début ]],"AAAA")))</f>
        <v/>
      </c>
      <c r="N1080" s="370">
        <v>0</v>
      </c>
      <c r="O1080" s="369" t="str">
        <f>IF(ISBLANK(Tableau3[[#This Row],[Date de fin]]),"",UPPER(TEXT(Tableau3[[#This Row],[Date de fin]],"mmm")))</f>
        <v>JANV</v>
      </c>
      <c r="P1080" s="370" t="str">
        <f>IF(ISBLANK(Tableau3[[#This Row],[Date de fin]]),"",UPPER(TEXT(Tableau3[[#This Row],[Date de fin]],"AAAA")))</f>
        <v>1900</v>
      </c>
      <c r="Q1080" s="371">
        <v>0</v>
      </c>
      <c r="S1080" s="49">
        <f>[2]!tblÉvénements[[#This Row],[Secteur]]</f>
        <v>0</v>
      </c>
      <c r="T1080" s="49">
        <f>[2]!tblÉvénements[[#This Row],[Commentaires]]</f>
        <v>0</v>
      </c>
    </row>
    <row r="1081" spans="2:20" ht="14.5" x14ac:dyDescent="0.3">
      <c r="B1081" s="42">
        <f>'2. Termes '!H1467</f>
        <v>0</v>
      </c>
      <c r="C1081" s="382">
        <v>0</v>
      </c>
      <c r="D1081" s="368">
        <v>0</v>
      </c>
      <c r="E1081" s="368">
        <v>0</v>
      </c>
      <c r="F1081" s="368">
        <v>0</v>
      </c>
      <c r="G1081" s="368">
        <v>0</v>
      </c>
      <c r="H1081" s="381" t="str">
        <f>IF('2. Termes '!H1467="","",VLOOKUP('2. Termes '!H1467,'2. Termes '!$H$8:$H$1141,3))</f>
        <v/>
      </c>
      <c r="I1081" s="368">
        <v>0</v>
      </c>
      <c r="J1081" s="368">
        <v>0</v>
      </c>
      <c r="K1081" s="370" t="s">
        <v>150</v>
      </c>
      <c r="L1081" s="370" t="str">
        <f>IF(ISBLANK(Tableau3[[#This Row],[Date début ]]),"",UPPER(TEXT(Tableau3[[#This Row],[Date début ]],"mmm")))</f>
        <v/>
      </c>
      <c r="M1081" s="370" t="str">
        <f>IF(ISBLANK(Tableau3[[#This Row],[Date début ]]),"",UPPER(TEXT(Tableau3[[#This Row],[Date début ]],"AAAA")))</f>
        <v/>
      </c>
      <c r="N1081" s="370">
        <v>0</v>
      </c>
      <c r="O1081" s="369" t="str">
        <f>IF(ISBLANK(Tableau3[[#This Row],[Date de fin]]),"",UPPER(TEXT(Tableau3[[#This Row],[Date de fin]],"mmm")))</f>
        <v>JANV</v>
      </c>
      <c r="P1081" s="370" t="str">
        <f>IF(ISBLANK(Tableau3[[#This Row],[Date de fin]]),"",UPPER(TEXT(Tableau3[[#This Row],[Date de fin]],"AAAA")))</f>
        <v>1900</v>
      </c>
      <c r="Q1081" s="371">
        <v>0</v>
      </c>
      <c r="S1081" s="49">
        <f>[2]!tblÉvénements[[#This Row],[Secteur]]</f>
        <v>0</v>
      </c>
      <c r="T1081" s="49">
        <f>[2]!tblÉvénements[[#This Row],[Commentaires]]</f>
        <v>0</v>
      </c>
    </row>
    <row r="1082" spans="2:20" ht="14.5" x14ac:dyDescent="0.3">
      <c r="B1082" s="42">
        <f>'2. Termes '!H1468</f>
        <v>0</v>
      </c>
      <c r="C1082" s="382">
        <v>0</v>
      </c>
      <c r="D1082" s="368">
        <v>0</v>
      </c>
      <c r="E1082" s="368">
        <v>0</v>
      </c>
      <c r="F1082" s="368">
        <v>0</v>
      </c>
      <c r="G1082" s="368">
        <v>0</v>
      </c>
      <c r="H1082" s="381" t="str">
        <f>IF('2. Termes '!H1468="","",VLOOKUP('2. Termes '!H1468,'2. Termes '!$H$8:$H$1141,3))</f>
        <v/>
      </c>
      <c r="I1082" s="368">
        <v>0</v>
      </c>
      <c r="J1082" s="368">
        <v>0</v>
      </c>
      <c r="K1082" s="370" t="s">
        <v>150</v>
      </c>
      <c r="L1082" s="370" t="str">
        <f>IF(ISBLANK(Tableau3[[#This Row],[Date début ]]),"",UPPER(TEXT(Tableau3[[#This Row],[Date début ]],"mmm")))</f>
        <v/>
      </c>
      <c r="M1082" s="370" t="str">
        <f>IF(ISBLANK(Tableau3[[#This Row],[Date début ]]),"",UPPER(TEXT(Tableau3[[#This Row],[Date début ]],"AAAA")))</f>
        <v/>
      </c>
      <c r="N1082" s="370">
        <v>0</v>
      </c>
      <c r="O1082" s="369" t="str">
        <f>IF(ISBLANK(Tableau3[[#This Row],[Date de fin]]),"",UPPER(TEXT(Tableau3[[#This Row],[Date de fin]],"mmm")))</f>
        <v>JANV</v>
      </c>
      <c r="P1082" s="370" t="str">
        <f>IF(ISBLANK(Tableau3[[#This Row],[Date de fin]]),"",UPPER(TEXT(Tableau3[[#This Row],[Date de fin]],"AAAA")))</f>
        <v>1900</v>
      </c>
      <c r="Q1082" s="371">
        <v>0</v>
      </c>
      <c r="S1082" s="49">
        <f>[2]!tblÉvénements[[#This Row],[Secteur]]</f>
        <v>0</v>
      </c>
      <c r="T1082" s="49">
        <f>[2]!tblÉvénements[[#This Row],[Commentaires]]</f>
        <v>0</v>
      </c>
    </row>
    <row r="1083" spans="2:20" ht="14.5" x14ac:dyDescent="0.3">
      <c r="B1083" s="42">
        <f>'2. Termes '!H1469</f>
        <v>0</v>
      </c>
      <c r="C1083" s="382">
        <v>0</v>
      </c>
      <c r="D1083" s="368">
        <v>0</v>
      </c>
      <c r="E1083" s="368">
        <v>0</v>
      </c>
      <c r="F1083" s="368">
        <v>0</v>
      </c>
      <c r="G1083" s="368">
        <v>0</v>
      </c>
      <c r="H1083" s="381" t="str">
        <f>IF('2. Termes '!H1469="","",VLOOKUP('2. Termes '!H1469,'2. Termes '!$H$8:$H$1141,3))</f>
        <v/>
      </c>
      <c r="I1083" s="368">
        <v>0</v>
      </c>
      <c r="J1083" s="368">
        <v>0</v>
      </c>
      <c r="K1083" s="370" t="s">
        <v>150</v>
      </c>
      <c r="L1083" s="370" t="str">
        <f>IF(ISBLANK(Tableau3[[#This Row],[Date début ]]),"",UPPER(TEXT(Tableau3[[#This Row],[Date début ]],"mmm")))</f>
        <v/>
      </c>
      <c r="M1083" s="370" t="str">
        <f>IF(ISBLANK(Tableau3[[#This Row],[Date début ]]),"",UPPER(TEXT(Tableau3[[#This Row],[Date début ]],"AAAA")))</f>
        <v/>
      </c>
      <c r="N1083" s="370">
        <v>0</v>
      </c>
      <c r="O1083" s="369" t="str">
        <f>IF(ISBLANK(Tableau3[[#This Row],[Date de fin]]),"",UPPER(TEXT(Tableau3[[#This Row],[Date de fin]],"mmm")))</f>
        <v>JANV</v>
      </c>
      <c r="P1083" s="370" t="str">
        <f>IF(ISBLANK(Tableau3[[#This Row],[Date de fin]]),"",UPPER(TEXT(Tableau3[[#This Row],[Date de fin]],"AAAA")))</f>
        <v>1900</v>
      </c>
      <c r="Q1083" s="371">
        <v>0</v>
      </c>
      <c r="S1083" s="49">
        <f>[2]!tblÉvénements[[#This Row],[Secteur]]</f>
        <v>0</v>
      </c>
      <c r="T1083" s="49">
        <f>[2]!tblÉvénements[[#This Row],[Commentaires]]</f>
        <v>0</v>
      </c>
    </row>
    <row r="1084" spans="2:20" ht="14.5" x14ac:dyDescent="0.3">
      <c r="B1084" s="42">
        <f>'2. Termes '!H1470</f>
        <v>0</v>
      </c>
      <c r="C1084" s="382">
        <v>0</v>
      </c>
      <c r="D1084" s="368">
        <v>0</v>
      </c>
      <c r="E1084" s="368">
        <v>0</v>
      </c>
      <c r="F1084" s="368">
        <v>0</v>
      </c>
      <c r="G1084" s="368">
        <v>0</v>
      </c>
      <c r="H1084" s="381" t="str">
        <f>IF('2. Termes '!H1470="","",VLOOKUP('2. Termes '!H1470,'2. Termes '!$H$8:$H$1141,3))</f>
        <v/>
      </c>
      <c r="I1084" s="368">
        <v>0</v>
      </c>
      <c r="J1084" s="368">
        <v>0</v>
      </c>
      <c r="K1084" s="370" t="s">
        <v>150</v>
      </c>
      <c r="L1084" s="370" t="str">
        <f>IF(ISBLANK(Tableau3[[#This Row],[Date début ]]),"",UPPER(TEXT(Tableau3[[#This Row],[Date début ]],"mmm")))</f>
        <v/>
      </c>
      <c r="M1084" s="370" t="str">
        <f>IF(ISBLANK(Tableau3[[#This Row],[Date début ]]),"",UPPER(TEXT(Tableau3[[#This Row],[Date début ]],"AAAA")))</f>
        <v/>
      </c>
      <c r="N1084" s="370">
        <v>0</v>
      </c>
      <c r="O1084" s="369" t="str">
        <f>IF(ISBLANK(Tableau3[[#This Row],[Date de fin]]),"",UPPER(TEXT(Tableau3[[#This Row],[Date de fin]],"mmm")))</f>
        <v>JANV</v>
      </c>
      <c r="P1084" s="370" t="str">
        <f>IF(ISBLANK(Tableau3[[#This Row],[Date de fin]]),"",UPPER(TEXT(Tableau3[[#This Row],[Date de fin]],"AAAA")))</f>
        <v>1900</v>
      </c>
      <c r="Q1084" s="371">
        <v>0</v>
      </c>
      <c r="S1084" s="49">
        <f>[2]!tblÉvénements[[#This Row],[Secteur]]</f>
        <v>0</v>
      </c>
      <c r="T1084" s="49">
        <f>[2]!tblÉvénements[[#This Row],[Commentaires]]</f>
        <v>0</v>
      </c>
    </row>
    <row r="1085" spans="2:20" ht="14.5" x14ac:dyDescent="0.3">
      <c r="B1085" s="42">
        <f>'2. Termes '!H1471</f>
        <v>0</v>
      </c>
      <c r="C1085" s="382">
        <v>0</v>
      </c>
      <c r="D1085" s="368">
        <v>0</v>
      </c>
      <c r="E1085" s="368">
        <v>0</v>
      </c>
      <c r="F1085" s="368">
        <v>0</v>
      </c>
      <c r="G1085" s="368">
        <v>0</v>
      </c>
      <c r="H1085" s="381" t="str">
        <f>IF('2. Termes '!H1471="","",VLOOKUP('2. Termes '!H1471,'2. Termes '!$H$8:$H$1141,3))</f>
        <v/>
      </c>
      <c r="I1085" s="368">
        <v>0</v>
      </c>
      <c r="J1085" s="368">
        <v>0</v>
      </c>
      <c r="K1085" s="370" t="s">
        <v>150</v>
      </c>
      <c r="L1085" s="370" t="str">
        <f>IF(ISBLANK(Tableau3[[#This Row],[Date début ]]),"",UPPER(TEXT(Tableau3[[#This Row],[Date début ]],"mmm")))</f>
        <v/>
      </c>
      <c r="M1085" s="370" t="str">
        <f>IF(ISBLANK(Tableau3[[#This Row],[Date début ]]),"",UPPER(TEXT(Tableau3[[#This Row],[Date début ]],"AAAA")))</f>
        <v/>
      </c>
      <c r="N1085" s="370">
        <v>0</v>
      </c>
      <c r="O1085" s="369" t="str">
        <f>IF(ISBLANK(Tableau3[[#This Row],[Date de fin]]),"",UPPER(TEXT(Tableau3[[#This Row],[Date de fin]],"mmm")))</f>
        <v>JANV</v>
      </c>
      <c r="P1085" s="370" t="str">
        <f>IF(ISBLANK(Tableau3[[#This Row],[Date de fin]]),"",UPPER(TEXT(Tableau3[[#This Row],[Date de fin]],"AAAA")))</f>
        <v>1900</v>
      </c>
      <c r="Q1085" s="371">
        <v>0</v>
      </c>
      <c r="S1085" s="49">
        <f>[2]!tblÉvénements[[#This Row],[Secteur]]</f>
        <v>0</v>
      </c>
      <c r="T1085" s="49">
        <f>[2]!tblÉvénements[[#This Row],[Commentaires]]</f>
        <v>0</v>
      </c>
    </row>
    <row r="1086" spans="2:20" ht="14.5" x14ac:dyDescent="0.3">
      <c r="B1086" s="42">
        <f>'2. Termes '!H1472</f>
        <v>0</v>
      </c>
      <c r="C1086" s="382">
        <v>0</v>
      </c>
      <c r="D1086" s="368">
        <v>0</v>
      </c>
      <c r="E1086" s="368">
        <v>0</v>
      </c>
      <c r="F1086" s="368">
        <v>0</v>
      </c>
      <c r="G1086" s="368">
        <v>0</v>
      </c>
      <c r="H1086" s="381" t="str">
        <f>IF('2. Termes '!H1472="","",VLOOKUP('2. Termes '!H1472,'2. Termes '!$H$8:$H$1141,3))</f>
        <v/>
      </c>
      <c r="I1086" s="368">
        <v>0</v>
      </c>
      <c r="J1086" s="368">
        <v>0</v>
      </c>
      <c r="K1086" s="370" t="s">
        <v>150</v>
      </c>
      <c r="L1086" s="370" t="str">
        <f>IF(ISBLANK(Tableau3[[#This Row],[Date début ]]),"",UPPER(TEXT(Tableau3[[#This Row],[Date début ]],"mmm")))</f>
        <v/>
      </c>
      <c r="M1086" s="370" t="str">
        <f>IF(ISBLANK(Tableau3[[#This Row],[Date début ]]),"",UPPER(TEXT(Tableau3[[#This Row],[Date début ]],"AAAA")))</f>
        <v/>
      </c>
      <c r="N1086" s="370">
        <v>0</v>
      </c>
      <c r="O1086" s="369" t="str">
        <f>IF(ISBLANK(Tableau3[[#This Row],[Date de fin]]),"",UPPER(TEXT(Tableau3[[#This Row],[Date de fin]],"mmm")))</f>
        <v>JANV</v>
      </c>
      <c r="P1086" s="370" t="str">
        <f>IF(ISBLANK(Tableau3[[#This Row],[Date de fin]]),"",UPPER(TEXT(Tableau3[[#This Row],[Date de fin]],"AAAA")))</f>
        <v>1900</v>
      </c>
      <c r="Q1086" s="371">
        <v>0</v>
      </c>
      <c r="S1086" s="49">
        <f>[2]!tblÉvénements[[#This Row],[Secteur]]</f>
        <v>0</v>
      </c>
      <c r="T1086" s="49">
        <f>[2]!tblÉvénements[[#This Row],[Commentaires]]</f>
        <v>0</v>
      </c>
    </row>
    <row r="1087" spans="2:20" ht="14.5" x14ac:dyDescent="0.3">
      <c r="B1087" s="42">
        <f>'2. Termes '!H1473</f>
        <v>0</v>
      </c>
      <c r="C1087" s="382">
        <v>0</v>
      </c>
      <c r="D1087" s="368">
        <v>0</v>
      </c>
      <c r="E1087" s="368">
        <v>0</v>
      </c>
      <c r="F1087" s="368">
        <v>0</v>
      </c>
      <c r="G1087" s="368">
        <v>0</v>
      </c>
      <c r="H1087" s="381" t="str">
        <f>IF('2. Termes '!H1473="","",VLOOKUP('2. Termes '!H1473,'2. Termes '!$H$8:$H$1141,3))</f>
        <v/>
      </c>
      <c r="I1087" s="368">
        <v>0</v>
      </c>
      <c r="J1087" s="368">
        <v>0</v>
      </c>
      <c r="K1087" s="370" t="s">
        <v>150</v>
      </c>
      <c r="L1087" s="370" t="str">
        <f>IF(ISBLANK(Tableau3[[#This Row],[Date début ]]),"",UPPER(TEXT(Tableau3[[#This Row],[Date début ]],"mmm")))</f>
        <v/>
      </c>
      <c r="M1087" s="370" t="str">
        <f>IF(ISBLANK(Tableau3[[#This Row],[Date début ]]),"",UPPER(TEXT(Tableau3[[#This Row],[Date début ]],"AAAA")))</f>
        <v/>
      </c>
      <c r="N1087" s="370">
        <v>0</v>
      </c>
      <c r="O1087" s="369" t="str">
        <f>IF(ISBLANK(Tableau3[[#This Row],[Date de fin]]),"",UPPER(TEXT(Tableau3[[#This Row],[Date de fin]],"mmm")))</f>
        <v>JANV</v>
      </c>
      <c r="P1087" s="370" t="str">
        <f>IF(ISBLANK(Tableau3[[#This Row],[Date de fin]]),"",UPPER(TEXT(Tableau3[[#This Row],[Date de fin]],"AAAA")))</f>
        <v>1900</v>
      </c>
      <c r="Q1087" s="371">
        <v>0</v>
      </c>
      <c r="S1087" s="49">
        <f>[2]!tblÉvénements[[#This Row],[Secteur]]</f>
        <v>0</v>
      </c>
      <c r="T1087" s="49">
        <f>[2]!tblÉvénements[[#This Row],[Commentaires]]</f>
        <v>0</v>
      </c>
    </row>
    <row r="1088" spans="2:20" ht="14.5" x14ac:dyDescent="0.3">
      <c r="B1088" s="42">
        <f>'2. Termes '!H1474</f>
        <v>0</v>
      </c>
      <c r="C1088" s="382">
        <v>0</v>
      </c>
      <c r="D1088" s="368">
        <v>0</v>
      </c>
      <c r="E1088" s="368">
        <v>0</v>
      </c>
      <c r="F1088" s="368">
        <v>0</v>
      </c>
      <c r="G1088" s="368">
        <v>0</v>
      </c>
      <c r="H1088" s="381" t="str">
        <f>IF('2. Termes '!H1474="","",VLOOKUP('2. Termes '!H1474,'2. Termes '!$H$8:$H$1141,3))</f>
        <v/>
      </c>
      <c r="I1088" s="368">
        <v>0</v>
      </c>
      <c r="J1088" s="368">
        <v>0</v>
      </c>
      <c r="K1088" s="370" t="s">
        <v>150</v>
      </c>
      <c r="L1088" s="370" t="str">
        <f>IF(ISBLANK(Tableau3[[#This Row],[Date début ]]),"",UPPER(TEXT(Tableau3[[#This Row],[Date début ]],"mmm")))</f>
        <v/>
      </c>
      <c r="M1088" s="370" t="str">
        <f>IF(ISBLANK(Tableau3[[#This Row],[Date début ]]),"",UPPER(TEXT(Tableau3[[#This Row],[Date début ]],"AAAA")))</f>
        <v/>
      </c>
      <c r="N1088" s="370">
        <v>0</v>
      </c>
      <c r="O1088" s="369" t="str">
        <f>IF(ISBLANK(Tableau3[[#This Row],[Date de fin]]),"",UPPER(TEXT(Tableau3[[#This Row],[Date de fin]],"mmm")))</f>
        <v>JANV</v>
      </c>
      <c r="P1088" s="370" t="str">
        <f>IF(ISBLANK(Tableau3[[#This Row],[Date de fin]]),"",UPPER(TEXT(Tableau3[[#This Row],[Date de fin]],"AAAA")))</f>
        <v>1900</v>
      </c>
      <c r="Q1088" s="371">
        <v>0</v>
      </c>
      <c r="S1088" s="49">
        <f>[2]!tblÉvénements[[#This Row],[Secteur]]</f>
        <v>0</v>
      </c>
      <c r="T1088" s="49">
        <f>[2]!tblÉvénements[[#This Row],[Commentaires]]</f>
        <v>0</v>
      </c>
    </row>
    <row r="1089" spans="2:20" ht="14.5" x14ac:dyDescent="0.3">
      <c r="B1089" s="42">
        <f>'2. Termes '!H1475</f>
        <v>0</v>
      </c>
      <c r="C1089" s="382">
        <v>0</v>
      </c>
      <c r="D1089" s="368">
        <v>0</v>
      </c>
      <c r="E1089" s="368">
        <v>0</v>
      </c>
      <c r="F1089" s="368">
        <v>0</v>
      </c>
      <c r="G1089" s="368">
        <v>0</v>
      </c>
      <c r="H1089" s="381" t="str">
        <f>IF('2. Termes '!H1475="","",VLOOKUP('2. Termes '!H1475,'2. Termes '!$H$8:$H$1141,3))</f>
        <v/>
      </c>
      <c r="I1089" s="368">
        <v>0</v>
      </c>
      <c r="J1089" s="368">
        <v>0</v>
      </c>
      <c r="K1089" s="370" t="s">
        <v>150</v>
      </c>
      <c r="L1089" s="370" t="str">
        <f>IF(ISBLANK(Tableau3[[#This Row],[Date début ]]),"",UPPER(TEXT(Tableau3[[#This Row],[Date début ]],"mmm")))</f>
        <v/>
      </c>
      <c r="M1089" s="370" t="str">
        <f>IF(ISBLANK(Tableau3[[#This Row],[Date début ]]),"",UPPER(TEXT(Tableau3[[#This Row],[Date début ]],"AAAA")))</f>
        <v/>
      </c>
      <c r="N1089" s="370">
        <v>0</v>
      </c>
      <c r="O1089" s="369" t="str">
        <f>IF(ISBLANK(Tableau3[[#This Row],[Date de fin]]),"",UPPER(TEXT(Tableau3[[#This Row],[Date de fin]],"mmm")))</f>
        <v>JANV</v>
      </c>
      <c r="P1089" s="370" t="str">
        <f>IF(ISBLANK(Tableau3[[#This Row],[Date de fin]]),"",UPPER(TEXT(Tableau3[[#This Row],[Date de fin]],"AAAA")))</f>
        <v>1900</v>
      </c>
      <c r="Q1089" s="371">
        <v>0</v>
      </c>
      <c r="S1089" s="49">
        <f>[2]!tblÉvénements[[#This Row],[Secteur]]</f>
        <v>0</v>
      </c>
      <c r="T1089" s="49">
        <f>[2]!tblÉvénements[[#This Row],[Commentaires]]</f>
        <v>0</v>
      </c>
    </row>
    <row r="1090" spans="2:20" ht="14.5" x14ac:dyDescent="0.3">
      <c r="B1090" s="42">
        <f>'2. Termes '!H1476</f>
        <v>0</v>
      </c>
      <c r="C1090" s="382">
        <v>0</v>
      </c>
      <c r="D1090" s="368">
        <v>0</v>
      </c>
      <c r="E1090" s="368">
        <v>0</v>
      </c>
      <c r="F1090" s="368">
        <v>0</v>
      </c>
      <c r="G1090" s="368">
        <v>0</v>
      </c>
      <c r="H1090" s="381" t="str">
        <f>IF('2. Termes '!H1476="","",VLOOKUP('2. Termes '!H1476,'2. Termes '!$H$8:$H$1141,3))</f>
        <v/>
      </c>
      <c r="I1090" s="368">
        <v>0</v>
      </c>
      <c r="J1090" s="368">
        <v>0</v>
      </c>
      <c r="K1090" s="370" t="s">
        <v>150</v>
      </c>
      <c r="L1090" s="370" t="str">
        <f>IF(ISBLANK(Tableau3[[#This Row],[Date début ]]),"",UPPER(TEXT(Tableau3[[#This Row],[Date début ]],"mmm")))</f>
        <v/>
      </c>
      <c r="M1090" s="370" t="str">
        <f>IF(ISBLANK(Tableau3[[#This Row],[Date début ]]),"",UPPER(TEXT(Tableau3[[#This Row],[Date début ]],"AAAA")))</f>
        <v/>
      </c>
      <c r="N1090" s="370">
        <v>0</v>
      </c>
      <c r="O1090" s="369" t="str">
        <f>IF(ISBLANK(Tableau3[[#This Row],[Date de fin]]),"",UPPER(TEXT(Tableau3[[#This Row],[Date de fin]],"mmm")))</f>
        <v>JANV</v>
      </c>
      <c r="P1090" s="370" t="str">
        <f>IF(ISBLANK(Tableau3[[#This Row],[Date de fin]]),"",UPPER(TEXT(Tableau3[[#This Row],[Date de fin]],"AAAA")))</f>
        <v>1900</v>
      </c>
      <c r="Q1090" s="371">
        <v>0</v>
      </c>
      <c r="S1090" s="49">
        <f>[2]!tblÉvénements[[#This Row],[Secteur]]</f>
        <v>0</v>
      </c>
      <c r="T1090" s="49">
        <f>[2]!tblÉvénements[[#This Row],[Commentaires]]</f>
        <v>0</v>
      </c>
    </row>
    <row r="1091" spans="2:20" ht="14.5" x14ac:dyDescent="0.3">
      <c r="B1091" s="42">
        <f>'2. Termes '!H1477</f>
        <v>0</v>
      </c>
      <c r="C1091" s="382">
        <v>0</v>
      </c>
      <c r="D1091" s="368">
        <v>0</v>
      </c>
      <c r="E1091" s="368">
        <v>0</v>
      </c>
      <c r="F1091" s="368">
        <v>0</v>
      </c>
      <c r="G1091" s="368">
        <v>0</v>
      </c>
      <c r="H1091" s="381" t="str">
        <f>IF('2. Termes '!H1477="","",VLOOKUP('2. Termes '!H1477,'2. Termes '!$H$8:$H$1141,3))</f>
        <v/>
      </c>
      <c r="I1091" s="368">
        <v>0</v>
      </c>
      <c r="J1091" s="368">
        <v>0</v>
      </c>
      <c r="K1091" s="370" t="s">
        <v>150</v>
      </c>
      <c r="L1091" s="370" t="str">
        <f>IF(ISBLANK(Tableau3[[#This Row],[Date début ]]),"",UPPER(TEXT(Tableau3[[#This Row],[Date début ]],"mmm")))</f>
        <v/>
      </c>
      <c r="M1091" s="370" t="str">
        <f>IF(ISBLANK(Tableau3[[#This Row],[Date début ]]),"",UPPER(TEXT(Tableau3[[#This Row],[Date début ]],"AAAA")))</f>
        <v/>
      </c>
      <c r="N1091" s="370">
        <v>0</v>
      </c>
      <c r="O1091" s="369" t="str">
        <f>IF(ISBLANK(Tableau3[[#This Row],[Date de fin]]),"",UPPER(TEXT(Tableau3[[#This Row],[Date de fin]],"mmm")))</f>
        <v>JANV</v>
      </c>
      <c r="P1091" s="370" t="str">
        <f>IF(ISBLANK(Tableau3[[#This Row],[Date de fin]]),"",UPPER(TEXT(Tableau3[[#This Row],[Date de fin]],"AAAA")))</f>
        <v>1900</v>
      </c>
      <c r="Q1091" s="371">
        <v>0</v>
      </c>
      <c r="S1091" s="49">
        <f>[2]!tblÉvénements[[#This Row],[Secteur]]</f>
        <v>0</v>
      </c>
      <c r="T1091" s="49">
        <f>[2]!tblÉvénements[[#This Row],[Commentaires]]</f>
        <v>0</v>
      </c>
    </row>
    <row r="1092" spans="2:20" ht="14.5" x14ac:dyDescent="0.3">
      <c r="B1092" s="42">
        <f>'2. Termes '!H1478</f>
        <v>0</v>
      </c>
      <c r="C1092" s="382">
        <v>0</v>
      </c>
      <c r="D1092" s="368">
        <v>0</v>
      </c>
      <c r="E1092" s="368">
        <v>0</v>
      </c>
      <c r="F1092" s="368">
        <v>0</v>
      </c>
      <c r="G1092" s="368">
        <v>0</v>
      </c>
      <c r="H1092" s="381" t="str">
        <f>IF('2. Termes '!H1478="","",VLOOKUP('2. Termes '!H1478,'2. Termes '!$H$8:$H$1141,3))</f>
        <v/>
      </c>
      <c r="I1092" s="368">
        <v>0</v>
      </c>
      <c r="J1092" s="368">
        <v>0</v>
      </c>
      <c r="K1092" s="370" t="s">
        <v>150</v>
      </c>
      <c r="L1092" s="370" t="str">
        <f>IF(ISBLANK(Tableau3[[#This Row],[Date début ]]),"",UPPER(TEXT(Tableau3[[#This Row],[Date début ]],"mmm")))</f>
        <v/>
      </c>
      <c r="M1092" s="370" t="str">
        <f>IF(ISBLANK(Tableau3[[#This Row],[Date début ]]),"",UPPER(TEXT(Tableau3[[#This Row],[Date début ]],"AAAA")))</f>
        <v/>
      </c>
      <c r="N1092" s="370">
        <v>0</v>
      </c>
      <c r="O1092" s="369" t="str">
        <f>IF(ISBLANK(Tableau3[[#This Row],[Date de fin]]),"",UPPER(TEXT(Tableau3[[#This Row],[Date de fin]],"mmm")))</f>
        <v>JANV</v>
      </c>
      <c r="P1092" s="370" t="str">
        <f>IF(ISBLANK(Tableau3[[#This Row],[Date de fin]]),"",UPPER(TEXT(Tableau3[[#This Row],[Date de fin]],"AAAA")))</f>
        <v>1900</v>
      </c>
      <c r="Q1092" s="371">
        <v>0</v>
      </c>
      <c r="S1092" s="49">
        <f>[2]!tblÉvénements[[#This Row],[Secteur]]</f>
        <v>0</v>
      </c>
      <c r="T1092" s="49">
        <f>[2]!tblÉvénements[[#This Row],[Commentaires]]</f>
        <v>0</v>
      </c>
    </row>
    <row r="1093" spans="2:20" ht="14.5" x14ac:dyDescent="0.3">
      <c r="B1093" s="42">
        <f>'2. Termes '!H1479</f>
        <v>0</v>
      </c>
      <c r="C1093" s="382">
        <v>0</v>
      </c>
      <c r="D1093" s="368">
        <v>0</v>
      </c>
      <c r="E1093" s="368">
        <v>0</v>
      </c>
      <c r="F1093" s="368">
        <v>0</v>
      </c>
      <c r="G1093" s="368">
        <v>0</v>
      </c>
      <c r="H1093" s="381" t="str">
        <f>IF('2. Termes '!H1479="","",VLOOKUP('2. Termes '!H1479,'2. Termes '!$H$8:$H$1141,3))</f>
        <v/>
      </c>
      <c r="I1093" s="368">
        <v>0</v>
      </c>
      <c r="J1093" s="368">
        <v>0</v>
      </c>
      <c r="K1093" s="370" t="s">
        <v>150</v>
      </c>
      <c r="L1093" s="370" t="str">
        <f>IF(ISBLANK(Tableau3[[#This Row],[Date début ]]),"",UPPER(TEXT(Tableau3[[#This Row],[Date début ]],"mmm")))</f>
        <v/>
      </c>
      <c r="M1093" s="370" t="str">
        <f>IF(ISBLANK(Tableau3[[#This Row],[Date début ]]),"",UPPER(TEXT(Tableau3[[#This Row],[Date début ]],"AAAA")))</f>
        <v/>
      </c>
      <c r="N1093" s="370">
        <v>0</v>
      </c>
      <c r="O1093" s="369" t="str">
        <f>IF(ISBLANK(Tableau3[[#This Row],[Date de fin]]),"",UPPER(TEXT(Tableau3[[#This Row],[Date de fin]],"mmm")))</f>
        <v>JANV</v>
      </c>
      <c r="P1093" s="370" t="str">
        <f>IF(ISBLANK(Tableau3[[#This Row],[Date de fin]]),"",UPPER(TEXT(Tableau3[[#This Row],[Date de fin]],"AAAA")))</f>
        <v>1900</v>
      </c>
      <c r="Q1093" s="371">
        <v>0</v>
      </c>
      <c r="S1093" s="49">
        <f>[2]!tblÉvénements[[#This Row],[Secteur]]</f>
        <v>0</v>
      </c>
      <c r="T1093" s="49">
        <f>[2]!tblÉvénements[[#This Row],[Commentaires]]</f>
        <v>0</v>
      </c>
    </row>
    <row r="1094" spans="2:20" ht="14.5" x14ac:dyDescent="0.3">
      <c r="B1094" s="42">
        <f>'2. Termes '!H1480</f>
        <v>0</v>
      </c>
      <c r="C1094" s="382">
        <v>0</v>
      </c>
      <c r="D1094" s="368">
        <v>0</v>
      </c>
      <c r="E1094" s="368">
        <v>0</v>
      </c>
      <c r="F1094" s="368">
        <v>0</v>
      </c>
      <c r="G1094" s="368">
        <v>0</v>
      </c>
      <c r="H1094" s="381" t="str">
        <f>IF('2. Termes '!H1480="","",VLOOKUP('2. Termes '!H1480,'2. Termes '!$H$8:$H$1141,3))</f>
        <v/>
      </c>
      <c r="I1094" s="368">
        <v>0</v>
      </c>
      <c r="J1094" s="368">
        <v>0</v>
      </c>
      <c r="K1094" s="370" t="s">
        <v>150</v>
      </c>
      <c r="L1094" s="370" t="str">
        <f>IF(ISBLANK(Tableau3[[#This Row],[Date début ]]),"",UPPER(TEXT(Tableau3[[#This Row],[Date début ]],"mmm")))</f>
        <v/>
      </c>
      <c r="M1094" s="370" t="str">
        <f>IF(ISBLANK(Tableau3[[#This Row],[Date début ]]),"",UPPER(TEXT(Tableau3[[#This Row],[Date début ]],"AAAA")))</f>
        <v/>
      </c>
      <c r="N1094" s="370">
        <v>0</v>
      </c>
      <c r="O1094" s="369" t="str">
        <f>IF(ISBLANK(Tableau3[[#This Row],[Date de fin]]),"",UPPER(TEXT(Tableau3[[#This Row],[Date de fin]],"mmm")))</f>
        <v>JANV</v>
      </c>
      <c r="P1094" s="370" t="str">
        <f>IF(ISBLANK(Tableau3[[#This Row],[Date de fin]]),"",UPPER(TEXT(Tableau3[[#This Row],[Date de fin]],"AAAA")))</f>
        <v>1900</v>
      </c>
      <c r="Q1094" s="371">
        <v>0</v>
      </c>
      <c r="S1094" s="49">
        <f>[2]!tblÉvénements[[#This Row],[Secteur]]</f>
        <v>0</v>
      </c>
      <c r="T1094" s="49">
        <f>[2]!tblÉvénements[[#This Row],[Commentaires]]</f>
        <v>0</v>
      </c>
    </row>
    <row r="1095" spans="2:20" ht="14.5" x14ac:dyDescent="0.3">
      <c r="B1095" s="42">
        <f>'2. Termes '!H1481</f>
        <v>0</v>
      </c>
      <c r="C1095" s="382">
        <v>0</v>
      </c>
      <c r="D1095" s="368">
        <v>0</v>
      </c>
      <c r="E1095" s="368">
        <v>0</v>
      </c>
      <c r="F1095" s="368">
        <v>0</v>
      </c>
      <c r="G1095" s="368">
        <v>0</v>
      </c>
      <c r="H1095" s="381" t="str">
        <f>IF('2. Termes '!H1481="","",VLOOKUP('2. Termes '!H1481,'2. Termes '!$H$8:$H$1141,3))</f>
        <v/>
      </c>
      <c r="I1095" s="368">
        <v>0</v>
      </c>
      <c r="J1095" s="368">
        <v>0</v>
      </c>
      <c r="K1095" s="370" t="s">
        <v>150</v>
      </c>
      <c r="L1095" s="370" t="str">
        <f>IF(ISBLANK(Tableau3[[#This Row],[Date début ]]),"",UPPER(TEXT(Tableau3[[#This Row],[Date début ]],"mmm")))</f>
        <v/>
      </c>
      <c r="M1095" s="370" t="str">
        <f>IF(ISBLANK(Tableau3[[#This Row],[Date début ]]),"",UPPER(TEXT(Tableau3[[#This Row],[Date début ]],"AAAA")))</f>
        <v/>
      </c>
      <c r="N1095" s="370">
        <v>0</v>
      </c>
      <c r="O1095" s="369" t="str">
        <f>IF(ISBLANK(Tableau3[[#This Row],[Date de fin]]),"",UPPER(TEXT(Tableau3[[#This Row],[Date de fin]],"mmm")))</f>
        <v>JANV</v>
      </c>
      <c r="P1095" s="370" t="str">
        <f>IF(ISBLANK(Tableau3[[#This Row],[Date de fin]]),"",UPPER(TEXT(Tableau3[[#This Row],[Date de fin]],"AAAA")))</f>
        <v>1900</v>
      </c>
      <c r="Q1095" s="371">
        <v>0</v>
      </c>
      <c r="S1095" s="49">
        <f>[2]!tblÉvénements[[#This Row],[Secteur]]</f>
        <v>0</v>
      </c>
      <c r="T1095" s="49">
        <f>[2]!tblÉvénements[[#This Row],[Commentaires]]</f>
        <v>0</v>
      </c>
    </row>
    <row r="1096" spans="2:20" ht="14.5" x14ac:dyDescent="0.3">
      <c r="B1096" s="42">
        <f>'2. Termes '!H1482</f>
        <v>0</v>
      </c>
      <c r="C1096" s="382">
        <v>0</v>
      </c>
      <c r="D1096" s="368">
        <v>0</v>
      </c>
      <c r="E1096" s="368">
        <v>0</v>
      </c>
      <c r="F1096" s="368">
        <v>0</v>
      </c>
      <c r="G1096" s="368">
        <v>0</v>
      </c>
      <c r="H1096" s="381" t="str">
        <f>IF('2. Termes '!H1482="","",VLOOKUP('2. Termes '!H1482,'2. Termes '!$H$8:$H$1141,3))</f>
        <v/>
      </c>
      <c r="I1096" s="368">
        <v>0</v>
      </c>
      <c r="J1096" s="368">
        <v>0</v>
      </c>
      <c r="K1096" s="370" t="s">
        <v>150</v>
      </c>
      <c r="L1096" s="370" t="str">
        <f>IF(ISBLANK(Tableau3[[#This Row],[Date début ]]),"",UPPER(TEXT(Tableau3[[#This Row],[Date début ]],"mmm")))</f>
        <v/>
      </c>
      <c r="M1096" s="370" t="str">
        <f>IF(ISBLANK(Tableau3[[#This Row],[Date début ]]),"",UPPER(TEXT(Tableau3[[#This Row],[Date début ]],"AAAA")))</f>
        <v/>
      </c>
      <c r="N1096" s="370">
        <v>0</v>
      </c>
      <c r="O1096" s="369" t="str">
        <f>IF(ISBLANK(Tableau3[[#This Row],[Date de fin]]),"",UPPER(TEXT(Tableau3[[#This Row],[Date de fin]],"mmm")))</f>
        <v>JANV</v>
      </c>
      <c r="P1096" s="370" t="str">
        <f>IF(ISBLANK(Tableau3[[#This Row],[Date de fin]]),"",UPPER(TEXT(Tableau3[[#This Row],[Date de fin]],"AAAA")))</f>
        <v>1900</v>
      </c>
      <c r="Q1096" s="371">
        <v>0</v>
      </c>
      <c r="S1096" s="49">
        <f>[2]!tblÉvénements[[#This Row],[Secteur]]</f>
        <v>0</v>
      </c>
      <c r="T1096" s="49">
        <f>[2]!tblÉvénements[[#This Row],[Commentaires]]</f>
        <v>0</v>
      </c>
    </row>
    <row r="1097" spans="2:20" ht="14.5" x14ac:dyDescent="0.3">
      <c r="B1097" s="42">
        <f>'2. Termes '!H1483</f>
        <v>0</v>
      </c>
      <c r="C1097" s="382">
        <v>0</v>
      </c>
      <c r="D1097" s="368">
        <v>0</v>
      </c>
      <c r="E1097" s="368">
        <v>0</v>
      </c>
      <c r="F1097" s="368">
        <v>0</v>
      </c>
      <c r="G1097" s="368">
        <v>0</v>
      </c>
      <c r="H1097" s="381" t="str">
        <f>IF('2. Termes '!H1483="","",VLOOKUP('2. Termes '!H1483,'2. Termes '!$H$8:$H$1141,3))</f>
        <v/>
      </c>
      <c r="I1097" s="368">
        <v>0</v>
      </c>
      <c r="J1097" s="368">
        <v>0</v>
      </c>
      <c r="K1097" s="370" t="s">
        <v>150</v>
      </c>
      <c r="L1097" s="370" t="str">
        <f>IF(ISBLANK(Tableau3[[#This Row],[Date début ]]),"",UPPER(TEXT(Tableau3[[#This Row],[Date début ]],"mmm")))</f>
        <v/>
      </c>
      <c r="M1097" s="370" t="str">
        <f>IF(ISBLANK(Tableau3[[#This Row],[Date début ]]),"",UPPER(TEXT(Tableau3[[#This Row],[Date début ]],"AAAA")))</f>
        <v/>
      </c>
      <c r="N1097" s="370">
        <v>0</v>
      </c>
      <c r="O1097" s="369" t="str">
        <f>IF(ISBLANK(Tableau3[[#This Row],[Date de fin]]),"",UPPER(TEXT(Tableau3[[#This Row],[Date de fin]],"mmm")))</f>
        <v>JANV</v>
      </c>
      <c r="P1097" s="370" t="str">
        <f>IF(ISBLANK(Tableau3[[#This Row],[Date de fin]]),"",UPPER(TEXT(Tableau3[[#This Row],[Date de fin]],"AAAA")))</f>
        <v>1900</v>
      </c>
      <c r="Q1097" s="371">
        <v>0</v>
      </c>
      <c r="S1097" s="49">
        <f>[2]!tblÉvénements[[#This Row],[Secteur]]</f>
        <v>0</v>
      </c>
      <c r="T1097" s="49">
        <f>[2]!tblÉvénements[[#This Row],[Commentaires]]</f>
        <v>0</v>
      </c>
    </row>
    <row r="1098" spans="2:20" ht="14.5" x14ac:dyDescent="0.3">
      <c r="B1098" s="42">
        <f>'2. Termes '!H1484</f>
        <v>0</v>
      </c>
      <c r="C1098" s="382">
        <v>0</v>
      </c>
      <c r="D1098" s="368">
        <v>0</v>
      </c>
      <c r="E1098" s="368">
        <v>0</v>
      </c>
      <c r="F1098" s="368">
        <v>0</v>
      </c>
      <c r="G1098" s="368">
        <v>0</v>
      </c>
      <c r="H1098" s="381" t="str">
        <f>IF('2. Termes '!H1484="","",VLOOKUP('2. Termes '!H1484,'2. Termes '!$H$8:$H$1141,3))</f>
        <v/>
      </c>
      <c r="I1098" s="368">
        <v>0</v>
      </c>
      <c r="J1098" s="368">
        <v>0</v>
      </c>
      <c r="K1098" s="370" t="s">
        <v>150</v>
      </c>
      <c r="L1098" s="370" t="str">
        <f>IF(ISBLANK(Tableau3[[#This Row],[Date début ]]),"",UPPER(TEXT(Tableau3[[#This Row],[Date début ]],"mmm")))</f>
        <v/>
      </c>
      <c r="M1098" s="370" t="str">
        <f>IF(ISBLANK(Tableau3[[#This Row],[Date début ]]),"",UPPER(TEXT(Tableau3[[#This Row],[Date début ]],"AAAA")))</f>
        <v/>
      </c>
      <c r="N1098" s="370">
        <v>0</v>
      </c>
      <c r="O1098" s="369" t="str">
        <f>IF(ISBLANK(Tableau3[[#This Row],[Date de fin]]),"",UPPER(TEXT(Tableau3[[#This Row],[Date de fin]],"mmm")))</f>
        <v>JANV</v>
      </c>
      <c r="P1098" s="370" t="str">
        <f>IF(ISBLANK(Tableau3[[#This Row],[Date de fin]]),"",UPPER(TEXT(Tableau3[[#This Row],[Date de fin]],"AAAA")))</f>
        <v>1900</v>
      </c>
      <c r="Q1098" s="371">
        <v>0</v>
      </c>
      <c r="S1098" s="49">
        <f>[2]!tblÉvénements[[#This Row],[Secteur]]</f>
        <v>0</v>
      </c>
      <c r="T1098" s="49">
        <f>[2]!tblÉvénements[[#This Row],[Commentaires]]</f>
        <v>0</v>
      </c>
    </row>
    <row r="1099" spans="2:20" ht="14.5" x14ac:dyDescent="0.3">
      <c r="B1099" s="42">
        <f>'2. Termes '!H1485</f>
        <v>0</v>
      </c>
      <c r="C1099" s="382">
        <v>0</v>
      </c>
      <c r="D1099" s="368">
        <v>0</v>
      </c>
      <c r="E1099" s="368">
        <v>0</v>
      </c>
      <c r="F1099" s="368">
        <v>0</v>
      </c>
      <c r="G1099" s="368">
        <v>0</v>
      </c>
      <c r="H1099" s="381" t="str">
        <f>IF('2. Termes '!H1485="","",VLOOKUP('2. Termes '!H1485,'2. Termes '!$H$8:$H$1141,3))</f>
        <v/>
      </c>
      <c r="I1099" s="368">
        <v>0</v>
      </c>
      <c r="J1099" s="368">
        <v>0</v>
      </c>
      <c r="K1099" s="370" t="s">
        <v>150</v>
      </c>
      <c r="L1099" s="370" t="str">
        <f>IF(ISBLANK(Tableau3[[#This Row],[Date début ]]),"",UPPER(TEXT(Tableau3[[#This Row],[Date début ]],"mmm")))</f>
        <v/>
      </c>
      <c r="M1099" s="370" t="str">
        <f>IF(ISBLANK(Tableau3[[#This Row],[Date début ]]),"",UPPER(TEXT(Tableau3[[#This Row],[Date début ]],"AAAA")))</f>
        <v/>
      </c>
      <c r="N1099" s="370">
        <v>0</v>
      </c>
      <c r="O1099" s="369" t="str">
        <f>IF(ISBLANK(Tableau3[[#This Row],[Date de fin]]),"",UPPER(TEXT(Tableau3[[#This Row],[Date de fin]],"mmm")))</f>
        <v>JANV</v>
      </c>
      <c r="P1099" s="370" t="str">
        <f>IF(ISBLANK(Tableau3[[#This Row],[Date de fin]]),"",UPPER(TEXT(Tableau3[[#This Row],[Date de fin]],"AAAA")))</f>
        <v>1900</v>
      </c>
      <c r="Q1099" s="371">
        <v>0</v>
      </c>
      <c r="S1099" s="49">
        <f>[2]!tblÉvénements[[#This Row],[Secteur]]</f>
        <v>0</v>
      </c>
      <c r="T1099" s="49">
        <f>[2]!tblÉvénements[[#This Row],[Commentaires]]</f>
        <v>0</v>
      </c>
    </row>
    <row r="1100" spans="2:20" ht="14.5" x14ac:dyDescent="0.3">
      <c r="B1100" s="42">
        <f>'2. Termes '!H1486</f>
        <v>0</v>
      </c>
      <c r="C1100" s="382">
        <v>0</v>
      </c>
      <c r="D1100" s="368">
        <v>0</v>
      </c>
      <c r="E1100" s="368">
        <v>0</v>
      </c>
      <c r="F1100" s="368">
        <v>0</v>
      </c>
      <c r="G1100" s="368">
        <v>0</v>
      </c>
      <c r="H1100" s="381" t="str">
        <f>IF('2. Termes '!H1486="","",VLOOKUP('2. Termes '!H1486,'2. Termes '!$H$8:$H$1141,3))</f>
        <v/>
      </c>
      <c r="I1100" s="368">
        <v>0</v>
      </c>
      <c r="J1100" s="368">
        <v>0</v>
      </c>
      <c r="K1100" s="370" t="s">
        <v>150</v>
      </c>
      <c r="L1100" s="370" t="str">
        <f>IF(ISBLANK(Tableau3[[#This Row],[Date début ]]),"",UPPER(TEXT(Tableau3[[#This Row],[Date début ]],"mmm")))</f>
        <v/>
      </c>
      <c r="M1100" s="370" t="str">
        <f>IF(ISBLANK(Tableau3[[#This Row],[Date début ]]),"",UPPER(TEXT(Tableau3[[#This Row],[Date début ]],"AAAA")))</f>
        <v/>
      </c>
      <c r="N1100" s="370">
        <v>0</v>
      </c>
      <c r="O1100" s="369" t="str">
        <f>IF(ISBLANK(Tableau3[[#This Row],[Date de fin]]),"",UPPER(TEXT(Tableau3[[#This Row],[Date de fin]],"mmm")))</f>
        <v>JANV</v>
      </c>
      <c r="P1100" s="370" t="str">
        <f>IF(ISBLANK(Tableau3[[#This Row],[Date de fin]]),"",UPPER(TEXT(Tableau3[[#This Row],[Date de fin]],"AAAA")))</f>
        <v>1900</v>
      </c>
      <c r="Q1100" s="371">
        <v>0</v>
      </c>
      <c r="S1100" s="49">
        <f>[2]!tblÉvénements[[#This Row],[Secteur]]</f>
        <v>0</v>
      </c>
      <c r="T1100" s="49">
        <f>[2]!tblÉvénements[[#This Row],[Commentaires]]</f>
        <v>0</v>
      </c>
    </row>
    <row r="1101" spans="2:20" ht="14.5" x14ac:dyDescent="0.3">
      <c r="B1101" s="42">
        <f>'2. Termes '!H1487</f>
        <v>0</v>
      </c>
      <c r="C1101" s="382">
        <v>0</v>
      </c>
      <c r="D1101" s="368">
        <v>0</v>
      </c>
      <c r="E1101" s="368">
        <v>0</v>
      </c>
      <c r="F1101" s="368">
        <v>0</v>
      </c>
      <c r="G1101" s="368">
        <v>0</v>
      </c>
      <c r="H1101" s="381" t="str">
        <f>IF('2. Termes '!H1487="","",VLOOKUP('2. Termes '!H1487,'2. Termes '!$H$8:$H$1141,3))</f>
        <v/>
      </c>
      <c r="I1101" s="368">
        <v>0</v>
      </c>
      <c r="J1101" s="368">
        <v>0</v>
      </c>
      <c r="K1101" s="370" t="s">
        <v>150</v>
      </c>
      <c r="L1101" s="370" t="str">
        <f>IF(ISBLANK(Tableau3[[#This Row],[Date début ]]),"",UPPER(TEXT(Tableau3[[#This Row],[Date début ]],"mmm")))</f>
        <v/>
      </c>
      <c r="M1101" s="370" t="str">
        <f>IF(ISBLANK(Tableau3[[#This Row],[Date début ]]),"",UPPER(TEXT(Tableau3[[#This Row],[Date début ]],"AAAA")))</f>
        <v/>
      </c>
      <c r="N1101" s="370">
        <v>0</v>
      </c>
      <c r="O1101" s="369" t="str">
        <f>IF(ISBLANK(Tableau3[[#This Row],[Date de fin]]),"",UPPER(TEXT(Tableau3[[#This Row],[Date de fin]],"mmm")))</f>
        <v>JANV</v>
      </c>
      <c r="P1101" s="370" t="str">
        <f>IF(ISBLANK(Tableau3[[#This Row],[Date de fin]]),"",UPPER(TEXT(Tableau3[[#This Row],[Date de fin]],"AAAA")))</f>
        <v>1900</v>
      </c>
      <c r="Q1101" s="371">
        <v>0</v>
      </c>
      <c r="S1101" s="49">
        <f>[2]!tblÉvénements[[#This Row],[Secteur]]</f>
        <v>0</v>
      </c>
      <c r="T1101" s="49">
        <f>[2]!tblÉvénements[[#This Row],[Commentaires]]</f>
        <v>0</v>
      </c>
    </row>
    <row r="1102" spans="2:20" ht="14.5" x14ac:dyDescent="0.3">
      <c r="B1102" s="42">
        <f>'2. Termes '!H1488</f>
        <v>0</v>
      </c>
      <c r="C1102" s="382">
        <v>0</v>
      </c>
      <c r="D1102" s="368">
        <v>0</v>
      </c>
      <c r="E1102" s="368">
        <v>0</v>
      </c>
      <c r="F1102" s="368">
        <v>0</v>
      </c>
      <c r="G1102" s="368">
        <v>0</v>
      </c>
      <c r="H1102" s="381" t="str">
        <f>IF('2. Termes '!H1488="","",VLOOKUP('2. Termes '!H1488,'2. Termes '!$H$8:$H$1141,3))</f>
        <v/>
      </c>
      <c r="I1102" s="368">
        <v>0</v>
      </c>
      <c r="J1102" s="368">
        <v>0</v>
      </c>
      <c r="K1102" s="370" t="s">
        <v>150</v>
      </c>
      <c r="L1102" s="370" t="str">
        <f>IF(ISBLANK(Tableau3[[#This Row],[Date début ]]),"",UPPER(TEXT(Tableau3[[#This Row],[Date début ]],"mmm")))</f>
        <v/>
      </c>
      <c r="M1102" s="370" t="str">
        <f>IF(ISBLANK(Tableau3[[#This Row],[Date début ]]),"",UPPER(TEXT(Tableau3[[#This Row],[Date début ]],"AAAA")))</f>
        <v/>
      </c>
      <c r="N1102" s="370">
        <v>0</v>
      </c>
      <c r="O1102" s="369" t="str">
        <f>IF(ISBLANK(Tableau3[[#This Row],[Date de fin]]),"",UPPER(TEXT(Tableau3[[#This Row],[Date de fin]],"mmm")))</f>
        <v>JANV</v>
      </c>
      <c r="P1102" s="370" t="str">
        <f>IF(ISBLANK(Tableau3[[#This Row],[Date de fin]]),"",UPPER(TEXT(Tableau3[[#This Row],[Date de fin]],"AAAA")))</f>
        <v>1900</v>
      </c>
      <c r="Q1102" s="371">
        <v>0</v>
      </c>
      <c r="S1102" s="49">
        <f>[2]!tblÉvénements[[#This Row],[Secteur]]</f>
        <v>0</v>
      </c>
      <c r="T1102" s="49">
        <f>[2]!tblÉvénements[[#This Row],[Commentaires]]</f>
        <v>0</v>
      </c>
    </row>
    <row r="1103" spans="2:20" ht="14.5" x14ac:dyDescent="0.3">
      <c r="B1103" s="42">
        <f>'2. Termes '!H1489</f>
        <v>0</v>
      </c>
      <c r="C1103" s="382">
        <v>0</v>
      </c>
      <c r="D1103" s="368">
        <v>0</v>
      </c>
      <c r="E1103" s="368">
        <v>0</v>
      </c>
      <c r="F1103" s="368">
        <v>0</v>
      </c>
      <c r="G1103" s="368">
        <v>0</v>
      </c>
      <c r="H1103" s="381" t="str">
        <f>IF('2. Termes '!H1489="","",VLOOKUP('2. Termes '!H1489,'2. Termes '!$H$8:$H$1141,3))</f>
        <v/>
      </c>
      <c r="I1103" s="368">
        <v>0</v>
      </c>
      <c r="J1103" s="368">
        <v>0</v>
      </c>
      <c r="K1103" s="370" t="s">
        <v>150</v>
      </c>
      <c r="L1103" s="370" t="str">
        <f>IF(ISBLANK(Tableau3[[#This Row],[Date début ]]),"",UPPER(TEXT(Tableau3[[#This Row],[Date début ]],"mmm")))</f>
        <v/>
      </c>
      <c r="M1103" s="370" t="str">
        <f>IF(ISBLANK(Tableau3[[#This Row],[Date début ]]),"",UPPER(TEXT(Tableau3[[#This Row],[Date début ]],"AAAA")))</f>
        <v/>
      </c>
      <c r="N1103" s="370">
        <v>0</v>
      </c>
      <c r="O1103" s="369" t="str">
        <f>IF(ISBLANK(Tableau3[[#This Row],[Date de fin]]),"",UPPER(TEXT(Tableau3[[#This Row],[Date de fin]],"mmm")))</f>
        <v>JANV</v>
      </c>
      <c r="P1103" s="370" t="str">
        <f>IF(ISBLANK(Tableau3[[#This Row],[Date de fin]]),"",UPPER(TEXT(Tableau3[[#This Row],[Date de fin]],"AAAA")))</f>
        <v>1900</v>
      </c>
      <c r="Q1103" s="371">
        <v>0</v>
      </c>
      <c r="S1103" s="49">
        <f>[2]!tblÉvénements[[#This Row],[Secteur]]</f>
        <v>0</v>
      </c>
      <c r="T1103" s="49">
        <f>[2]!tblÉvénements[[#This Row],[Commentaires]]</f>
        <v>0</v>
      </c>
    </row>
    <row r="1104" spans="2:20" ht="14.5" x14ac:dyDescent="0.3">
      <c r="B1104" s="42">
        <f>'2. Termes '!H1490</f>
        <v>0</v>
      </c>
      <c r="C1104" s="382">
        <v>0</v>
      </c>
      <c r="D1104" s="368">
        <v>0</v>
      </c>
      <c r="E1104" s="368">
        <v>0</v>
      </c>
      <c r="F1104" s="368">
        <v>0</v>
      </c>
      <c r="G1104" s="368">
        <v>0</v>
      </c>
      <c r="H1104" s="381" t="str">
        <f>IF('2. Termes '!H1490="","",VLOOKUP('2. Termes '!H1490,'2. Termes '!$H$8:$H$1141,3))</f>
        <v/>
      </c>
      <c r="I1104" s="368">
        <v>0</v>
      </c>
      <c r="J1104" s="368">
        <v>0</v>
      </c>
      <c r="K1104" s="370" t="s">
        <v>150</v>
      </c>
      <c r="L1104" s="370" t="str">
        <f>IF(ISBLANK(Tableau3[[#This Row],[Date début ]]),"",UPPER(TEXT(Tableau3[[#This Row],[Date début ]],"mmm")))</f>
        <v/>
      </c>
      <c r="M1104" s="370" t="str">
        <f>IF(ISBLANK(Tableau3[[#This Row],[Date début ]]),"",UPPER(TEXT(Tableau3[[#This Row],[Date début ]],"AAAA")))</f>
        <v/>
      </c>
      <c r="N1104" s="370">
        <v>0</v>
      </c>
      <c r="O1104" s="369" t="str">
        <f>IF(ISBLANK(Tableau3[[#This Row],[Date de fin]]),"",UPPER(TEXT(Tableau3[[#This Row],[Date de fin]],"mmm")))</f>
        <v>JANV</v>
      </c>
      <c r="P1104" s="370" t="str">
        <f>IF(ISBLANK(Tableau3[[#This Row],[Date de fin]]),"",UPPER(TEXT(Tableau3[[#This Row],[Date de fin]],"AAAA")))</f>
        <v>1900</v>
      </c>
      <c r="Q1104" s="371">
        <v>0</v>
      </c>
      <c r="S1104" s="49">
        <f>[2]!tblÉvénements[[#This Row],[Secteur]]</f>
        <v>0</v>
      </c>
      <c r="T1104" s="49">
        <f>[2]!tblÉvénements[[#This Row],[Commentaires]]</f>
        <v>0</v>
      </c>
    </row>
    <row r="1105" spans="2:20" ht="14.5" x14ac:dyDescent="0.3">
      <c r="B1105" s="42">
        <f>'2. Termes '!H1491</f>
        <v>0</v>
      </c>
      <c r="C1105" s="382">
        <v>0</v>
      </c>
      <c r="D1105" s="368">
        <v>0</v>
      </c>
      <c r="E1105" s="368">
        <v>0</v>
      </c>
      <c r="F1105" s="368">
        <v>0</v>
      </c>
      <c r="G1105" s="368">
        <v>0</v>
      </c>
      <c r="H1105" s="381" t="str">
        <f>IF('2. Termes '!H1491="","",VLOOKUP('2. Termes '!H1491,'2. Termes '!$H$8:$H$1141,3))</f>
        <v/>
      </c>
      <c r="I1105" s="368">
        <v>0</v>
      </c>
      <c r="J1105" s="368">
        <v>0</v>
      </c>
      <c r="K1105" s="370" t="s">
        <v>150</v>
      </c>
      <c r="L1105" s="370" t="str">
        <f>IF(ISBLANK(Tableau3[[#This Row],[Date début ]]),"",UPPER(TEXT(Tableau3[[#This Row],[Date début ]],"mmm")))</f>
        <v/>
      </c>
      <c r="M1105" s="370" t="str">
        <f>IF(ISBLANK(Tableau3[[#This Row],[Date début ]]),"",UPPER(TEXT(Tableau3[[#This Row],[Date début ]],"AAAA")))</f>
        <v/>
      </c>
      <c r="N1105" s="370">
        <v>0</v>
      </c>
      <c r="O1105" s="369" t="str">
        <f>IF(ISBLANK(Tableau3[[#This Row],[Date de fin]]),"",UPPER(TEXT(Tableau3[[#This Row],[Date de fin]],"mmm")))</f>
        <v>JANV</v>
      </c>
      <c r="P1105" s="370" t="str">
        <f>IF(ISBLANK(Tableau3[[#This Row],[Date de fin]]),"",UPPER(TEXT(Tableau3[[#This Row],[Date de fin]],"AAAA")))</f>
        <v>1900</v>
      </c>
      <c r="Q1105" s="371">
        <v>0</v>
      </c>
      <c r="S1105" s="49">
        <f>[2]!tblÉvénements[[#This Row],[Secteur]]</f>
        <v>0</v>
      </c>
      <c r="T1105" s="49">
        <f>[2]!tblÉvénements[[#This Row],[Commentaires]]</f>
        <v>0</v>
      </c>
    </row>
    <row r="1106" spans="2:20" ht="14.5" x14ac:dyDescent="0.3">
      <c r="B1106" s="42">
        <f>'2. Termes '!H1492</f>
        <v>0</v>
      </c>
      <c r="C1106" s="382">
        <v>0</v>
      </c>
      <c r="D1106" s="368">
        <v>0</v>
      </c>
      <c r="E1106" s="368">
        <v>0</v>
      </c>
      <c r="F1106" s="368">
        <v>0</v>
      </c>
      <c r="G1106" s="368">
        <v>0</v>
      </c>
      <c r="H1106" s="381" t="str">
        <f>IF('2. Termes '!H1492="","",VLOOKUP('2. Termes '!H1492,'2. Termes '!$H$8:$H$1141,3))</f>
        <v/>
      </c>
      <c r="I1106" s="368">
        <v>0</v>
      </c>
      <c r="J1106" s="368">
        <v>0</v>
      </c>
      <c r="K1106" s="370" t="s">
        <v>150</v>
      </c>
      <c r="L1106" s="370" t="str">
        <f>IF(ISBLANK(Tableau3[[#This Row],[Date début ]]),"",UPPER(TEXT(Tableau3[[#This Row],[Date début ]],"mmm")))</f>
        <v/>
      </c>
      <c r="M1106" s="370" t="str">
        <f>IF(ISBLANK(Tableau3[[#This Row],[Date début ]]),"",UPPER(TEXT(Tableau3[[#This Row],[Date début ]],"AAAA")))</f>
        <v/>
      </c>
      <c r="N1106" s="370">
        <v>0</v>
      </c>
      <c r="O1106" s="369" t="str">
        <f>IF(ISBLANK(Tableau3[[#This Row],[Date de fin]]),"",UPPER(TEXT(Tableau3[[#This Row],[Date de fin]],"mmm")))</f>
        <v>JANV</v>
      </c>
      <c r="P1106" s="370" t="str">
        <f>IF(ISBLANK(Tableau3[[#This Row],[Date de fin]]),"",UPPER(TEXT(Tableau3[[#This Row],[Date de fin]],"AAAA")))</f>
        <v>1900</v>
      </c>
      <c r="Q1106" s="371">
        <v>0</v>
      </c>
      <c r="S1106" s="49">
        <f>[2]!tblÉvénements[[#This Row],[Secteur]]</f>
        <v>0</v>
      </c>
      <c r="T1106" s="49">
        <f>[2]!tblÉvénements[[#This Row],[Commentaires]]</f>
        <v>0</v>
      </c>
    </row>
    <row r="1107" spans="2:20" ht="14.5" x14ac:dyDescent="0.3">
      <c r="B1107" s="42">
        <f>'2. Termes '!H1493</f>
        <v>0</v>
      </c>
      <c r="C1107" s="382">
        <v>0</v>
      </c>
      <c r="D1107" s="368">
        <v>0</v>
      </c>
      <c r="E1107" s="368">
        <v>0</v>
      </c>
      <c r="F1107" s="368">
        <v>0</v>
      </c>
      <c r="G1107" s="368">
        <v>0</v>
      </c>
      <c r="H1107" s="381" t="str">
        <f>IF('2. Termes '!H1493="","",VLOOKUP('2. Termes '!H1493,'2. Termes '!$H$8:$H$1141,3))</f>
        <v/>
      </c>
      <c r="I1107" s="368">
        <v>0</v>
      </c>
      <c r="J1107" s="368">
        <v>0</v>
      </c>
      <c r="K1107" s="370" t="s">
        <v>150</v>
      </c>
      <c r="L1107" s="370" t="str">
        <f>IF(ISBLANK(Tableau3[[#This Row],[Date début ]]),"",UPPER(TEXT(Tableau3[[#This Row],[Date début ]],"mmm")))</f>
        <v/>
      </c>
      <c r="M1107" s="370" t="str">
        <f>IF(ISBLANK(Tableau3[[#This Row],[Date début ]]),"",UPPER(TEXT(Tableau3[[#This Row],[Date début ]],"AAAA")))</f>
        <v/>
      </c>
      <c r="N1107" s="370">
        <v>0</v>
      </c>
      <c r="O1107" s="369" t="str">
        <f>IF(ISBLANK(Tableau3[[#This Row],[Date de fin]]),"",UPPER(TEXT(Tableau3[[#This Row],[Date de fin]],"mmm")))</f>
        <v>JANV</v>
      </c>
      <c r="P1107" s="370" t="str">
        <f>IF(ISBLANK(Tableau3[[#This Row],[Date de fin]]),"",UPPER(TEXT(Tableau3[[#This Row],[Date de fin]],"AAAA")))</f>
        <v>1900</v>
      </c>
      <c r="Q1107" s="371">
        <v>0</v>
      </c>
      <c r="S1107" s="49">
        <f>[2]!tblÉvénements[[#This Row],[Secteur]]</f>
        <v>0</v>
      </c>
      <c r="T1107" s="49">
        <f>[2]!tblÉvénements[[#This Row],[Commentaires]]</f>
        <v>0</v>
      </c>
    </row>
    <row r="1108" spans="2:20" ht="14.5" x14ac:dyDescent="0.3">
      <c r="B1108" s="42">
        <f>'2. Termes '!H1494</f>
        <v>0</v>
      </c>
      <c r="C1108" s="382">
        <v>0</v>
      </c>
      <c r="D1108" s="368">
        <v>0</v>
      </c>
      <c r="E1108" s="368">
        <v>0</v>
      </c>
      <c r="F1108" s="368">
        <v>0</v>
      </c>
      <c r="G1108" s="368">
        <v>0</v>
      </c>
      <c r="H1108" s="381" t="str">
        <f>IF('2. Termes '!H1494="","",VLOOKUP('2. Termes '!H1494,'2. Termes '!$H$8:$H$1141,3))</f>
        <v/>
      </c>
      <c r="I1108" s="368">
        <v>0</v>
      </c>
      <c r="J1108" s="368">
        <v>0</v>
      </c>
      <c r="K1108" s="370" t="s">
        <v>150</v>
      </c>
      <c r="L1108" s="370" t="str">
        <f>IF(ISBLANK(Tableau3[[#This Row],[Date début ]]),"",UPPER(TEXT(Tableau3[[#This Row],[Date début ]],"mmm")))</f>
        <v/>
      </c>
      <c r="M1108" s="370" t="str">
        <f>IF(ISBLANK(Tableau3[[#This Row],[Date début ]]),"",UPPER(TEXT(Tableau3[[#This Row],[Date début ]],"AAAA")))</f>
        <v/>
      </c>
      <c r="N1108" s="370">
        <v>0</v>
      </c>
      <c r="O1108" s="369" t="str">
        <f>IF(ISBLANK(Tableau3[[#This Row],[Date de fin]]),"",UPPER(TEXT(Tableau3[[#This Row],[Date de fin]],"mmm")))</f>
        <v>JANV</v>
      </c>
      <c r="P1108" s="370" t="str">
        <f>IF(ISBLANK(Tableau3[[#This Row],[Date de fin]]),"",UPPER(TEXT(Tableau3[[#This Row],[Date de fin]],"AAAA")))</f>
        <v>1900</v>
      </c>
      <c r="Q1108" s="371">
        <v>0</v>
      </c>
      <c r="S1108" s="49">
        <f>[2]!tblÉvénements[[#This Row],[Secteur]]</f>
        <v>0</v>
      </c>
      <c r="T1108" s="49">
        <f>[2]!tblÉvénements[[#This Row],[Commentaires]]</f>
        <v>0</v>
      </c>
    </row>
    <row r="1109" spans="2:20" ht="14.5" x14ac:dyDescent="0.3">
      <c r="B1109" s="42">
        <f>'2. Termes '!H1495</f>
        <v>0</v>
      </c>
      <c r="C1109" s="382">
        <v>0</v>
      </c>
      <c r="D1109" s="368">
        <v>0</v>
      </c>
      <c r="E1109" s="368">
        <v>0</v>
      </c>
      <c r="F1109" s="368">
        <v>0</v>
      </c>
      <c r="G1109" s="368">
        <v>0</v>
      </c>
      <c r="H1109" s="381" t="str">
        <f>IF('2. Termes '!H1495="","",VLOOKUP('2. Termes '!H1495,'2. Termes '!$H$8:$H$1141,3))</f>
        <v/>
      </c>
      <c r="I1109" s="368">
        <v>0</v>
      </c>
      <c r="J1109" s="368">
        <v>0</v>
      </c>
      <c r="K1109" s="370" t="s">
        <v>150</v>
      </c>
      <c r="L1109" s="370" t="str">
        <f>IF(ISBLANK(Tableau3[[#This Row],[Date début ]]),"",UPPER(TEXT(Tableau3[[#This Row],[Date début ]],"mmm")))</f>
        <v/>
      </c>
      <c r="M1109" s="370" t="str">
        <f>IF(ISBLANK(Tableau3[[#This Row],[Date début ]]),"",UPPER(TEXT(Tableau3[[#This Row],[Date début ]],"AAAA")))</f>
        <v/>
      </c>
      <c r="N1109" s="370">
        <v>0</v>
      </c>
      <c r="O1109" s="369" t="str">
        <f>IF(ISBLANK(Tableau3[[#This Row],[Date de fin]]),"",UPPER(TEXT(Tableau3[[#This Row],[Date de fin]],"mmm")))</f>
        <v>JANV</v>
      </c>
      <c r="P1109" s="370" t="str">
        <f>IF(ISBLANK(Tableau3[[#This Row],[Date de fin]]),"",UPPER(TEXT(Tableau3[[#This Row],[Date de fin]],"AAAA")))</f>
        <v>1900</v>
      </c>
      <c r="Q1109" s="371">
        <v>0</v>
      </c>
      <c r="S1109" s="49">
        <f>[2]!tblÉvénements[[#This Row],[Secteur]]</f>
        <v>0</v>
      </c>
      <c r="T1109" s="49">
        <f>[2]!tblÉvénements[[#This Row],[Commentaires]]</f>
        <v>0</v>
      </c>
    </row>
    <row r="1110" spans="2:20" ht="14.5" x14ac:dyDescent="0.3">
      <c r="B1110" s="42">
        <f>'2. Termes '!H1496</f>
        <v>0</v>
      </c>
      <c r="C1110" s="382">
        <v>0</v>
      </c>
      <c r="D1110" s="368">
        <v>0</v>
      </c>
      <c r="E1110" s="368">
        <v>0</v>
      </c>
      <c r="F1110" s="368">
        <v>0</v>
      </c>
      <c r="G1110" s="368">
        <v>0</v>
      </c>
      <c r="H1110" s="381" t="str">
        <f>IF('2. Termes '!H1496="","",VLOOKUP('2. Termes '!H1496,'2. Termes '!$H$8:$H$1141,3))</f>
        <v/>
      </c>
      <c r="I1110" s="368">
        <v>0</v>
      </c>
      <c r="J1110" s="368">
        <v>0</v>
      </c>
      <c r="K1110" s="370" t="s">
        <v>150</v>
      </c>
      <c r="L1110" s="370" t="str">
        <f>IF(ISBLANK(Tableau3[[#This Row],[Date début ]]),"",UPPER(TEXT(Tableau3[[#This Row],[Date début ]],"mmm")))</f>
        <v/>
      </c>
      <c r="M1110" s="370" t="str">
        <f>IF(ISBLANK(Tableau3[[#This Row],[Date début ]]),"",UPPER(TEXT(Tableau3[[#This Row],[Date début ]],"AAAA")))</f>
        <v/>
      </c>
      <c r="N1110" s="370">
        <v>0</v>
      </c>
      <c r="O1110" s="369" t="str">
        <f>IF(ISBLANK(Tableau3[[#This Row],[Date de fin]]),"",UPPER(TEXT(Tableau3[[#This Row],[Date de fin]],"mmm")))</f>
        <v>JANV</v>
      </c>
      <c r="P1110" s="370" t="str">
        <f>IF(ISBLANK(Tableau3[[#This Row],[Date de fin]]),"",UPPER(TEXT(Tableau3[[#This Row],[Date de fin]],"AAAA")))</f>
        <v>1900</v>
      </c>
      <c r="Q1110" s="371">
        <v>0</v>
      </c>
      <c r="S1110" s="49">
        <f>[2]!tblÉvénements[[#This Row],[Secteur]]</f>
        <v>0</v>
      </c>
      <c r="T1110" s="49">
        <f>[2]!tblÉvénements[[#This Row],[Commentaires]]</f>
        <v>0</v>
      </c>
    </row>
    <row r="1111" spans="2:20" ht="14.5" x14ac:dyDescent="0.3">
      <c r="B1111" s="42">
        <f>'2. Termes '!H1497</f>
        <v>0</v>
      </c>
      <c r="C1111" s="382">
        <v>0</v>
      </c>
      <c r="D1111" s="368">
        <v>0</v>
      </c>
      <c r="E1111" s="368">
        <v>0</v>
      </c>
      <c r="F1111" s="368">
        <v>0</v>
      </c>
      <c r="G1111" s="368">
        <v>0</v>
      </c>
      <c r="H1111" s="381" t="str">
        <f>IF('2. Termes '!H1497="","",VLOOKUP('2. Termes '!H1497,'2. Termes '!$H$8:$H$1141,3))</f>
        <v/>
      </c>
      <c r="I1111" s="368">
        <v>0</v>
      </c>
      <c r="J1111" s="368">
        <v>0</v>
      </c>
      <c r="K1111" s="370" t="s">
        <v>150</v>
      </c>
      <c r="L1111" s="370" t="str">
        <f>IF(ISBLANK(Tableau3[[#This Row],[Date début ]]),"",UPPER(TEXT(Tableau3[[#This Row],[Date début ]],"mmm")))</f>
        <v/>
      </c>
      <c r="M1111" s="370" t="str">
        <f>IF(ISBLANK(Tableau3[[#This Row],[Date début ]]),"",UPPER(TEXT(Tableau3[[#This Row],[Date début ]],"AAAA")))</f>
        <v/>
      </c>
      <c r="N1111" s="370">
        <v>0</v>
      </c>
      <c r="O1111" s="369" t="str">
        <f>IF(ISBLANK(Tableau3[[#This Row],[Date de fin]]),"",UPPER(TEXT(Tableau3[[#This Row],[Date de fin]],"mmm")))</f>
        <v>JANV</v>
      </c>
      <c r="P1111" s="370" t="str">
        <f>IF(ISBLANK(Tableau3[[#This Row],[Date de fin]]),"",UPPER(TEXT(Tableau3[[#This Row],[Date de fin]],"AAAA")))</f>
        <v>1900</v>
      </c>
      <c r="Q1111" s="371">
        <v>0</v>
      </c>
      <c r="S1111" s="49">
        <f>[2]!tblÉvénements[[#This Row],[Secteur]]</f>
        <v>0</v>
      </c>
      <c r="T1111" s="49">
        <f>[2]!tblÉvénements[[#This Row],[Commentaires]]</f>
        <v>0</v>
      </c>
    </row>
    <row r="1112" spans="2:20" ht="14.5" x14ac:dyDescent="0.3">
      <c r="B1112" s="42">
        <f>'2. Termes '!H1498</f>
        <v>0</v>
      </c>
      <c r="C1112" s="382">
        <v>0</v>
      </c>
      <c r="D1112" s="368">
        <v>0</v>
      </c>
      <c r="E1112" s="368">
        <v>0</v>
      </c>
      <c r="F1112" s="368">
        <v>0</v>
      </c>
      <c r="G1112" s="368">
        <v>0</v>
      </c>
      <c r="H1112" s="381" t="str">
        <f>IF('2. Termes '!H1498="","",VLOOKUP('2. Termes '!H1498,'2. Termes '!$H$8:$H$1141,3))</f>
        <v/>
      </c>
      <c r="I1112" s="368">
        <v>0</v>
      </c>
      <c r="J1112" s="368">
        <v>0</v>
      </c>
      <c r="K1112" s="370" t="s">
        <v>150</v>
      </c>
      <c r="L1112" s="370" t="str">
        <f>IF(ISBLANK(Tableau3[[#This Row],[Date début ]]),"",UPPER(TEXT(Tableau3[[#This Row],[Date début ]],"mmm")))</f>
        <v/>
      </c>
      <c r="M1112" s="370" t="str">
        <f>IF(ISBLANK(Tableau3[[#This Row],[Date début ]]),"",UPPER(TEXT(Tableau3[[#This Row],[Date début ]],"AAAA")))</f>
        <v/>
      </c>
      <c r="N1112" s="370">
        <v>0</v>
      </c>
      <c r="O1112" s="369" t="str">
        <f>IF(ISBLANK(Tableau3[[#This Row],[Date de fin]]),"",UPPER(TEXT(Tableau3[[#This Row],[Date de fin]],"mmm")))</f>
        <v>JANV</v>
      </c>
      <c r="P1112" s="370" t="str">
        <f>IF(ISBLANK(Tableau3[[#This Row],[Date de fin]]),"",UPPER(TEXT(Tableau3[[#This Row],[Date de fin]],"AAAA")))</f>
        <v>1900</v>
      </c>
      <c r="Q1112" s="371">
        <v>0</v>
      </c>
      <c r="S1112" s="49">
        <f>[2]!tblÉvénements[[#This Row],[Secteur]]</f>
        <v>0</v>
      </c>
      <c r="T1112" s="49">
        <f>[2]!tblÉvénements[[#This Row],[Commentaires]]</f>
        <v>0</v>
      </c>
    </row>
    <row r="1113" spans="2:20" ht="14.5" x14ac:dyDescent="0.3">
      <c r="B1113" s="42">
        <f>'2. Termes '!H1499</f>
        <v>0</v>
      </c>
      <c r="C1113" s="382">
        <v>0</v>
      </c>
      <c r="D1113" s="368">
        <v>0</v>
      </c>
      <c r="E1113" s="368">
        <v>0</v>
      </c>
      <c r="F1113" s="368">
        <v>0</v>
      </c>
      <c r="G1113" s="368">
        <v>0</v>
      </c>
      <c r="H1113" s="381" t="str">
        <f>IF('2. Termes '!H1499="","",VLOOKUP('2. Termes '!H1499,'2. Termes '!$H$8:$H$1141,3))</f>
        <v/>
      </c>
      <c r="I1113" s="368">
        <v>0</v>
      </c>
      <c r="J1113" s="368">
        <v>0</v>
      </c>
      <c r="K1113" s="370" t="s">
        <v>150</v>
      </c>
      <c r="L1113" s="370" t="str">
        <f>IF(ISBLANK(Tableau3[[#This Row],[Date début ]]),"",UPPER(TEXT(Tableau3[[#This Row],[Date début ]],"mmm")))</f>
        <v/>
      </c>
      <c r="M1113" s="370" t="str">
        <f>IF(ISBLANK(Tableau3[[#This Row],[Date début ]]),"",UPPER(TEXT(Tableau3[[#This Row],[Date début ]],"AAAA")))</f>
        <v/>
      </c>
      <c r="N1113" s="370">
        <v>0</v>
      </c>
      <c r="O1113" s="369" t="str">
        <f>IF(ISBLANK(Tableau3[[#This Row],[Date de fin]]),"",UPPER(TEXT(Tableau3[[#This Row],[Date de fin]],"mmm")))</f>
        <v>JANV</v>
      </c>
      <c r="P1113" s="370" t="str">
        <f>IF(ISBLANK(Tableau3[[#This Row],[Date de fin]]),"",UPPER(TEXT(Tableau3[[#This Row],[Date de fin]],"AAAA")))</f>
        <v>1900</v>
      </c>
      <c r="Q1113" s="371">
        <v>0</v>
      </c>
      <c r="S1113" s="49">
        <f>[2]!tblÉvénements[[#This Row],[Secteur]]</f>
        <v>0</v>
      </c>
      <c r="T1113" s="49">
        <f>[2]!tblÉvénements[[#This Row],[Commentaires]]</f>
        <v>0</v>
      </c>
    </row>
    <row r="1114" spans="2:20" ht="14.5" x14ac:dyDescent="0.3">
      <c r="B1114" s="42">
        <f>'2. Termes '!H1500</f>
        <v>0</v>
      </c>
      <c r="C1114" s="382">
        <v>0</v>
      </c>
      <c r="D1114" s="368">
        <v>0</v>
      </c>
      <c r="E1114" s="368">
        <v>0</v>
      </c>
      <c r="F1114" s="368">
        <v>0</v>
      </c>
      <c r="G1114" s="368">
        <v>0</v>
      </c>
      <c r="H1114" s="381" t="str">
        <f>IF('2. Termes '!H1500="","",VLOOKUP('2. Termes '!H1500,'2. Termes '!$H$8:$H$1141,3))</f>
        <v/>
      </c>
      <c r="I1114" s="368">
        <v>0</v>
      </c>
      <c r="J1114" s="368">
        <v>0</v>
      </c>
      <c r="K1114" s="370" t="s">
        <v>150</v>
      </c>
      <c r="L1114" s="370" t="str">
        <f>IF(ISBLANK(Tableau3[[#This Row],[Date début ]]),"",UPPER(TEXT(Tableau3[[#This Row],[Date début ]],"mmm")))</f>
        <v/>
      </c>
      <c r="M1114" s="370" t="str">
        <f>IF(ISBLANK(Tableau3[[#This Row],[Date début ]]),"",UPPER(TEXT(Tableau3[[#This Row],[Date début ]],"AAAA")))</f>
        <v/>
      </c>
      <c r="N1114" s="370">
        <v>0</v>
      </c>
      <c r="O1114" s="369" t="str">
        <f>IF(ISBLANK(Tableau3[[#This Row],[Date de fin]]),"",UPPER(TEXT(Tableau3[[#This Row],[Date de fin]],"mmm")))</f>
        <v>JANV</v>
      </c>
      <c r="P1114" s="370" t="str">
        <f>IF(ISBLANK(Tableau3[[#This Row],[Date de fin]]),"",UPPER(TEXT(Tableau3[[#This Row],[Date de fin]],"AAAA")))</f>
        <v>1900</v>
      </c>
      <c r="Q1114" s="371">
        <v>0</v>
      </c>
      <c r="S1114" s="49">
        <f>[2]!tblÉvénements[[#This Row],[Secteur]]</f>
        <v>0</v>
      </c>
      <c r="T1114" s="49">
        <f>[2]!tblÉvénements[[#This Row],[Commentaires]]</f>
        <v>0</v>
      </c>
    </row>
    <row r="1115" spans="2:20" ht="14.5" x14ac:dyDescent="0.3">
      <c r="B1115" s="42">
        <f>'2. Termes '!H1501</f>
        <v>0</v>
      </c>
      <c r="C1115" s="382">
        <v>0</v>
      </c>
      <c r="D1115" s="368">
        <v>0</v>
      </c>
      <c r="E1115" s="368">
        <v>0</v>
      </c>
      <c r="F1115" s="368">
        <v>0</v>
      </c>
      <c r="G1115" s="368">
        <v>0</v>
      </c>
      <c r="H1115" s="381" t="str">
        <f>IF('2. Termes '!H1501="","",VLOOKUP('2. Termes '!H1501,'2. Termes '!$H$8:$H$1141,3))</f>
        <v/>
      </c>
      <c r="I1115" s="368">
        <v>0</v>
      </c>
      <c r="J1115" s="368">
        <v>0</v>
      </c>
      <c r="K1115" s="370" t="s">
        <v>150</v>
      </c>
      <c r="L1115" s="370" t="str">
        <f>IF(ISBLANK(Tableau3[[#This Row],[Date début ]]),"",UPPER(TEXT(Tableau3[[#This Row],[Date début ]],"mmm")))</f>
        <v/>
      </c>
      <c r="M1115" s="370" t="str">
        <f>IF(ISBLANK(Tableau3[[#This Row],[Date début ]]),"",UPPER(TEXT(Tableau3[[#This Row],[Date début ]],"AAAA")))</f>
        <v/>
      </c>
      <c r="N1115" s="370">
        <v>0</v>
      </c>
      <c r="O1115" s="369" t="str">
        <f>IF(ISBLANK(Tableau3[[#This Row],[Date de fin]]),"",UPPER(TEXT(Tableau3[[#This Row],[Date de fin]],"mmm")))</f>
        <v>JANV</v>
      </c>
      <c r="P1115" s="370" t="str">
        <f>IF(ISBLANK(Tableau3[[#This Row],[Date de fin]]),"",UPPER(TEXT(Tableau3[[#This Row],[Date de fin]],"AAAA")))</f>
        <v>1900</v>
      </c>
      <c r="Q1115" s="371">
        <v>0</v>
      </c>
      <c r="S1115" s="49">
        <f>[2]!tblÉvénements[[#This Row],[Secteur]]</f>
        <v>0</v>
      </c>
      <c r="T1115" s="49">
        <f>[2]!tblÉvénements[[#This Row],[Commentaires]]</f>
        <v>0</v>
      </c>
    </row>
    <row r="1116" spans="2:20" ht="14.5" x14ac:dyDescent="0.3">
      <c r="B1116" s="42">
        <f>'2. Termes '!H1502</f>
        <v>0</v>
      </c>
      <c r="C1116" s="382">
        <v>0</v>
      </c>
      <c r="D1116" s="368">
        <v>0</v>
      </c>
      <c r="E1116" s="368">
        <v>0</v>
      </c>
      <c r="F1116" s="368">
        <v>0</v>
      </c>
      <c r="G1116" s="368">
        <v>0</v>
      </c>
      <c r="H1116" s="381" t="str">
        <f>IF('2. Termes '!H1502="","",VLOOKUP('2. Termes '!H1502,'2. Termes '!$H$8:$H$1141,3))</f>
        <v/>
      </c>
      <c r="I1116" s="368">
        <v>0</v>
      </c>
      <c r="J1116" s="368">
        <v>0</v>
      </c>
      <c r="K1116" s="370" t="s">
        <v>150</v>
      </c>
      <c r="L1116" s="370" t="str">
        <f>IF(ISBLANK(Tableau3[[#This Row],[Date début ]]),"",UPPER(TEXT(Tableau3[[#This Row],[Date début ]],"mmm")))</f>
        <v/>
      </c>
      <c r="M1116" s="370" t="str">
        <f>IF(ISBLANK(Tableau3[[#This Row],[Date début ]]),"",UPPER(TEXT(Tableau3[[#This Row],[Date début ]],"AAAA")))</f>
        <v/>
      </c>
      <c r="N1116" s="370">
        <v>0</v>
      </c>
      <c r="O1116" s="369" t="str">
        <f>IF(ISBLANK(Tableau3[[#This Row],[Date de fin]]),"",UPPER(TEXT(Tableau3[[#This Row],[Date de fin]],"mmm")))</f>
        <v>JANV</v>
      </c>
      <c r="P1116" s="370" t="str">
        <f>IF(ISBLANK(Tableau3[[#This Row],[Date de fin]]),"",UPPER(TEXT(Tableau3[[#This Row],[Date de fin]],"AAAA")))</f>
        <v>1900</v>
      </c>
      <c r="Q1116" s="371">
        <v>0</v>
      </c>
      <c r="S1116" s="49">
        <f>[2]!tblÉvénements[[#This Row],[Secteur]]</f>
        <v>0</v>
      </c>
      <c r="T1116" s="49">
        <f>[2]!tblÉvénements[[#This Row],[Commentaires]]</f>
        <v>0</v>
      </c>
    </row>
    <row r="1117" spans="2:20" ht="14.5" x14ac:dyDescent="0.3">
      <c r="B1117" s="42">
        <f>'2. Termes '!H1503</f>
        <v>0</v>
      </c>
      <c r="C1117" s="382">
        <v>0</v>
      </c>
      <c r="D1117" s="368">
        <v>0</v>
      </c>
      <c r="E1117" s="368">
        <v>0</v>
      </c>
      <c r="F1117" s="368">
        <v>0</v>
      </c>
      <c r="G1117" s="368">
        <v>0</v>
      </c>
      <c r="H1117" s="381" t="str">
        <f>IF('2. Termes '!H1503="","",VLOOKUP('2. Termes '!H1503,'2. Termes '!$H$8:$H$1141,3))</f>
        <v/>
      </c>
      <c r="I1117" s="368">
        <v>0</v>
      </c>
      <c r="J1117" s="368">
        <v>0</v>
      </c>
      <c r="K1117" s="370" t="s">
        <v>150</v>
      </c>
      <c r="L1117" s="370" t="str">
        <f>IF(ISBLANK(Tableau3[[#This Row],[Date début ]]),"",UPPER(TEXT(Tableau3[[#This Row],[Date début ]],"mmm")))</f>
        <v/>
      </c>
      <c r="M1117" s="370" t="str">
        <f>IF(ISBLANK(Tableau3[[#This Row],[Date début ]]),"",UPPER(TEXT(Tableau3[[#This Row],[Date début ]],"AAAA")))</f>
        <v/>
      </c>
      <c r="N1117" s="370">
        <v>0</v>
      </c>
      <c r="O1117" s="369" t="str">
        <f>IF(ISBLANK(Tableau3[[#This Row],[Date de fin]]),"",UPPER(TEXT(Tableau3[[#This Row],[Date de fin]],"mmm")))</f>
        <v>JANV</v>
      </c>
      <c r="P1117" s="370" t="str">
        <f>IF(ISBLANK(Tableau3[[#This Row],[Date de fin]]),"",UPPER(TEXT(Tableau3[[#This Row],[Date de fin]],"AAAA")))</f>
        <v>1900</v>
      </c>
      <c r="Q1117" s="371">
        <v>0</v>
      </c>
      <c r="S1117" s="49">
        <f>[2]!tblÉvénements[[#This Row],[Secteur]]</f>
        <v>0</v>
      </c>
      <c r="T1117" s="49">
        <f>[2]!tblÉvénements[[#This Row],[Commentaires]]</f>
        <v>0</v>
      </c>
    </row>
    <row r="1118" spans="2:20" ht="14.5" x14ac:dyDescent="0.3">
      <c r="B1118" s="42">
        <f>'2. Termes '!H1504</f>
        <v>0</v>
      </c>
      <c r="C1118" s="382">
        <v>0</v>
      </c>
      <c r="D1118" s="368">
        <v>0</v>
      </c>
      <c r="E1118" s="368">
        <v>0</v>
      </c>
      <c r="F1118" s="368">
        <v>0</v>
      </c>
      <c r="G1118" s="368">
        <v>0</v>
      </c>
      <c r="H1118" s="381" t="str">
        <f>IF('2. Termes '!H1504="","",VLOOKUP('2. Termes '!H1504,'2. Termes '!$H$8:$H$1141,3))</f>
        <v/>
      </c>
      <c r="I1118" s="368">
        <v>0</v>
      </c>
      <c r="J1118" s="368">
        <v>0</v>
      </c>
      <c r="K1118" s="370" t="s">
        <v>150</v>
      </c>
      <c r="L1118" s="370" t="str">
        <f>IF(ISBLANK(Tableau3[[#This Row],[Date début ]]),"",UPPER(TEXT(Tableau3[[#This Row],[Date début ]],"mmm")))</f>
        <v/>
      </c>
      <c r="M1118" s="370" t="str">
        <f>IF(ISBLANK(Tableau3[[#This Row],[Date début ]]),"",UPPER(TEXT(Tableau3[[#This Row],[Date début ]],"AAAA")))</f>
        <v/>
      </c>
      <c r="N1118" s="370">
        <v>0</v>
      </c>
      <c r="O1118" s="369" t="str">
        <f>IF(ISBLANK(Tableau3[[#This Row],[Date de fin]]),"",UPPER(TEXT(Tableau3[[#This Row],[Date de fin]],"mmm")))</f>
        <v>JANV</v>
      </c>
      <c r="P1118" s="370" t="str">
        <f>IF(ISBLANK(Tableau3[[#This Row],[Date de fin]]),"",UPPER(TEXT(Tableau3[[#This Row],[Date de fin]],"AAAA")))</f>
        <v>1900</v>
      </c>
      <c r="Q1118" s="371">
        <v>0</v>
      </c>
      <c r="S1118" s="49">
        <f>[2]!tblÉvénements[[#This Row],[Secteur]]</f>
        <v>0</v>
      </c>
      <c r="T1118" s="49">
        <f>[2]!tblÉvénements[[#This Row],[Commentaires]]</f>
        <v>0</v>
      </c>
    </row>
    <row r="1119" spans="2:20" ht="14.5" x14ac:dyDescent="0.3">
      <c r="B1119" s="42">
        <f>'2. Termes '!H1505</f>
        <v>0</v>
      </c>
      <c r="C1119" s="382">
        <v>0</v>
      </c>
      <c r="D1119" s="368">
        <v>0</v>
      </c>
      <c r="E1119" s="368">
        <v>0</v>
      </c>
      <c r="F1119" s="368">
        <v>0</v>
      </c>
      <c r="G1119" s="368">
        <v>0</v>
      </c>
      <c r="H1119" s="381" t="str">
        <f>IF('2. Termes '!H1505="","",VLOOKUP('2. Termes '!H1505,'2. Termes '!$H$8:$H$1141,3))</f>
        <v/>
      </c>
      <c r="I1119" s="368">
        <v>0</v>
      </c>
      <c r="J1119" s="368">
        <v>0</v>
      </c>
      <c r="K1119" s="370" t="s">
        <v>150</v>
      </c>
      <c r="L1119" s="370" t="str">
        <f>IF(ISBLANK(Tableau3[[#This Row],[Date début ]]),"",UPPER(TEXT(Tableau3[[#This Row],[Date début ]],"mmm")))</f>
        <v/>
      </c>
      <c r="M1119" s="370" t="str">
        <f>IF(ISBLANK(Tableau3[[#This Row],[Date début ]]),"",UPPER(TEXT(Tableau3[[#This Row],[Date début ]],"AAAA")))</f>
        <v/>
      </c>
      <c r="N1119" s="370">
        <v>0</v>
      </c>
      <c r="O1119" s="369" t="str">
        <f>IF(ISBLANK(Tableau3[[#This Row],[Date de fin]]),"",UPPER(TEXT(Tableau3[[#This Row],[Date de fin]],"mmm")))</f>
        <v>JANV</v>
      </c>
      <c r="P1119" s="370" t="str">
        <f>IF(ISBLANK(Tableau3[[#This Row],[Date de fin]]),"",UPPER(TEXT(Tableau3[[#This Row],[Date de fin]],"AAAA")))</f>
        <v>1900</v>
      </c>
      <c r="Q1119" s="371">
        <v>0</v>
      </c>
      <c r="S1119" s="49">
        <f>[2]!tblÉvénements[[#This Row],[Secteur]]</f>
        <v>0</v>
      </c>
      <c r="T1119" s="49">
        <f>[2]!tblÉvénements[[#This Row],[Commentaires]]</f>
        <v>0</v>
      </c>
    </row>
    <row r="1120" spans="2:20" ht="14.5" x14ac:dyDescent="0.3">
      <c r="B1120" s="42">
        <f>'2. Termes '!H1506</f>
        <v>0</v>
      </c>
      <c r="C1120" s="382">
        <v>0</v>
      </c>
      <c r="D1120" s="368">
        <v>0</v>
      </c>
      <c r="E1120" s="368">
        <v>0</v>
      </c>
      <c r="F1120" s="368">
        <v>0</v>
      </c>
      <c r="G1120" s="368">
        <v>0</v>
      </c>
      <c r="H1120" s="381" t="str">
        <f>IF('2. Termes '!H1506="","",VLOOKUP('2. Termes '!H1506,'2. Termes '!$H$8:$H$1141,3))</f>
        <v/>
      </c>
      <c r="I1120" s="368">
        <v>0</v>
      </c>
      <c r="J1120" s="368">
        <v>0</v>
      </c>
      <c r="K1120" s="370" t="s">
        <v>150</v>
      </c>
      <c r="L1120" s="370" t="str">
        <f>IF(ISBLANK(Tableau3[[#This Row],[Date début ]]),"",UPPER(TEXT(Tableau3[[#This Row],[Date début ]],"mmm")))</f>
        <v/>
      </c>
      <c r="M1120" s="370" t="str">
        <f>IF(ISBLANK(Tableau3[[#This Row],[Date début ]]),"",UPPER(TEXT(Tableau3[[#This Row],[Date début ]],"AAAA")))</f>
        <v/>
      </c>
      <c r="N1120" s="370">
        <v>0</v>
      </c>
      <c r="O1120" s="369" t="str">
        <f>IF(ISBLANK(Tableau3[[#This Row],[Date de fin]]),"",UPPER(TEXT(Tableau3[[#This Row],[Date de fin]],"mmm")))</f>
        <v>JANV</v>
      </c>
      <c r="P1120" s="370" t="str">
        <f>IF(ISBLANK(Tableau3[[#This Row],[Date de fin]]),"",UPPER(TEXT(Tableau3[[#This Row],[Date de fin]],"AAAA")))</f>
        <v>1900</v>
      </c>
      <c r="Q1120" s="371">
        <v>0</v>
      </c>
      <c r="S1120" s="49">
        <f>[2]!tblÉvénements[[#This Row],[Secteur]]</f>
        <v>0</v>
      </c>
      <c r="T1120" s="49">
        <f>[2]!tblÉvénements[[#This Row],[Commentaires]]</f>
        <v>0</v>
      </c>
    </row>
    <row r="1121" spans="2:20" ht="14.5" x14ac:dyDescent="0.3">
      <c r="B1121" s="42">
        <f>'2. Termes '!H1507</f>
        <v>0</v>
      </c>
      <c r="C1121" s="382">
        <v>0</v>
      </c>
      <c r="D1121" s="368">
        <v>0</v>
      </c>
      <c r="E1121" s="368">
        <v>0</v>
      </c>
      <c r="F1121" s="368">
        <v>0</v>
      </c>
      <c r="G1121" s="368">
        <v>0</v>
      </c>
      <c r="H1121" s="381" t="str">
        <f>IF('2. Termes '!H1507="","",VLOOKUP('2. Termes '!H1507,'2. Termes '!$H$8:$H$1141,3))</f>
        <v/>
      </c>
      <c r="I1121" s="368">
        <v>0</v>
      </c>
      <c r="J1121" s="368">
        <v>0</v>
      </c>
      <c r="K1121" s="370" t="s">
        <v>150</v>
      </c>
      <c r="L1121" s="370" t="str">
        <f>IF(ISBLANK(Tableau3[[#This Row],[Date début ]]),"",UPPER(TEXT(Tableau3[[#This Row],[Date début ]],"mmm")))</f>
        <v/>
      </c>
      <c r="M1121" s="370" t="str">
        <f>IF(ISBLANK(Tableau3[[#This Row],[Date début ]]),"",UPPER(TEXT(Tableau3[[#This Row],[Date début ]],"AAAA")))</f>
        <v/>
      </c>
      <c r="N1121" s="370">
        <v>0</v>
      </c>
      <c r="O1121" s="369" t="str">
        <f>IF(ISBLANK(Tableau3[[#This Row],[Date de fin]]),"",UPPER(TEXT(Tableau3[[#This Row],[Date de fin]],"mmm")))</f>
        <v>JANV</v>
      </c>
      <c r="P1121" s="370" t="str">
        <f>IF(ISBLANK(Tableau3[[#This Row],[Date de fin]]),"",UPPER(TEXT(Tableau3[[#This Row],[Date de fin]],"AAAA")))</f>
        <v>1900</v>
      </c>
      <c r="Q1121" s="371">
        <v>0</v>
      </c>
      <c r="S1121" s="49">
        <f>[2]!tblÉvénements[[#This Row],[Secteur]]</f>
        <v>0</v>
      </c>
      <c r="T1121" s="49">
        <f>[2]!tblÉvénements[[#This Row],[Commentaires]]</f>
        <v>0</v>
      </c>
    </row>
    <row r="1122" spans="2:20" ht="14.5" x14ac:dyDescent="0.3">
      <c r="B1122" s="42">
        <f>'2. Termes '!H1508</f>
        <v>0</v>
      </c>
      <c r="C1122" s="382">
        <v>0</v>
      </c>
      <c r="D1122" s="368">
        <v>0</v>
      </c>
      <c r="E1122" s="368">
        <v>0</v>
      </c>
      <c r="F1122" s="368">
        <v>0</v>
      </c>
      <c r="G1122" s="368">
        <v>0</v>
      </c>
      <c r="H1122" s="381" t="str">
        <f>IF('2. Termes '!H1508="","",VLOOKUP('2. Termes '!H1508,'2. Termes '!$H$8:$H$1141,3))</f>
        <v/>
      </c>
      <c r="I1122" s="368">
        <v>0</v>
      </c>
      <c r="J1122" s="368">
        <v>0</v>
      </c>
      <c r="K1122" s="370" t="s">
        <v>150</v>
      </c>
      <c r="L1122" s="370" t="str">
        <f>IF(ISBLANK(Tableau3[[#This Row],[Date début ]]),"",UPPER(TEXT(Tableau3[[#This Row],[Date début ]],"mmm")))</f>
        <v/>
      </c>
      <c r="M1122" s="370" t="str">
        <f>IF(ISBLANK(Tableau3[[#This Row],[Date début ]]),"",UPPER(TEXT(Tableau3[[#This Row],[Date début ]],"AAAA")))</f>
        <v/>
      </c>
      <c r="N1122" s="370">
        <v>0</v>
      </c>
      <c r="O1122" s="369" t="str">
        <f>IF(ISBLANK(Tableau3[[#This Row],[Date de fin]]),"",UPPER(TEXT(Tableau3[[#This Row],[Date de fin]],"mmm")))</f>
        <v>JANV</v>
      </c>
      <c r="P1122" s="370" t="str">
        <f>IF(ISBLANK(Tableau3[[#This Row],[Date de fin]]),"",UPPER(TEXT(Tableau3[[#This Row],[Date de fin]],"AAAA")))</f>
        <v>1900</v>
      </c>
      <c r="Q1122" s="371">
        <v>0</v>
      </c>
      <c r="S1122" s="49">
        <f>[2]!tblÉvénements[[#This Row],[Secteur]]</f>
        <v>0</v>
      </c>
      <c r="T1122" s="49">
        <f>[2]!tblÉvénements[[#This Row],[Commentaires]]</f>
        <v>0</v>
      </c>
    </row>
    <row r="1123" spans="2:20" ht="14.5" x14ac:dyDescent="0.3">
      <c r="B1123" s="42">
        <f>'2. Termes '!H1509</f>
        <v>0</v>
      </c>
      <c r="C1123" s="382">
        <v>0</v>
      </c>
      <c r="D1123" s="368">
        <v>0</v>
      </c>
      <c r="E1123" s="368">
        <v>0</v>
      </c>
      <c r="F1123" s="368">
        <v>0</v>
      </c>
      <c r="G1123" s="368">
        <v>0</v>
      </c>
      <c r="H1123" s="381" t="str">
        <f>IF('2. Termes '!H1509="","",VLOOKUP('2. Termes '!H1509,'2. Termes '!$H$8:$H$1141,3))</f>
        <v/>
      </c>
      <c r="I1123" s="368">
        <v>0</v>
      </c>
      <c r="J1123" s="368">
        <v>0</v>
      </c>
      <c r="K1123" s="370" t="s">
        <v>150</v>
      </c>
      <c r="L1123" s="370" t="str">
        <f>IF(ISBLANK(Tableau3[[#This Row],[Date début ]]),"",UPPER(TEXT(Tableau3[[#This Row],[Date début ]],"mmm")))</f>
        <v/>
      </c>
      <c r="M1123" s="370" t="str">
        <f>IF(ISBLANK(Tableau3[[#This Row],[Date début ]]),"",UPPER(TEXT(Tableau3[[#This Row],[Date début ]],"AAAA")))</f>
        <v/>
      </c>
      <c r="N1123" s="370">
        <v>0</v>
      </c>
      <c r="O1123" s="369" t="str">
        <f>IF(ISBLANK(Tableau3[[#This Row],[Date de fin]]),"",UPPER(TEXT(Tableau3[[#This Row],[Date de fin]],"mmm")))</f>
        <v>JANV</v>
      </c>
      <c r="P1123" s="370" t="str">
        <f>IF(ISBLANK(Tableau3[[#This Row],[Date de fin]]),"",UPPER(TEXT(Tableau3[[#This Row],[Date de fin]],"AAAA")))</f>
        <v>1900</v>
      </c>
      <c r="Q1123" s="371">
        <v>0</v>
      </c>
      <c r="S1123" s="49">
        <f>[2]!tblÉvénements[[#This Row],[Secteur]]</f>
        <v>0</v>
      </c>
      <c r="T1123" s="49">
        <f>[2]!tblÉvénements[[#This Row],[Commentaires]]</f>
        <v>0</v>
      </c>
    </row>
    <row r="1124" spans="2:20" ht="14.5" x14ac:dyDescent="0.3">
      <c r="B1124" s="42">
        <f>'2. Termes '!H1510</f>
        <v>0</v>
      </c>
      <c r="C1124" s="382">
        <v>0</v>
      </c>
      <c r="D1124" s="368">
        <v>0</v>
      </c>
      <c r="E1124" s="368">
        <v>0</v>
      </c>
      <c r="F1124" s="368">
        <v>0</v>
      </c>
      <c r="G1124" s="368">
        <v>0</v>
      </c>
      <c r="H1124" s="381" t="str">
        <f>IF('2. Termes '!H1510="","",VLOOKUP('2. Termes '!H1510,'2. Termes '!$H$8:$H$1141,3))</f>
        <v/>
      </c>
      <c r="I1124" s="368">
        <v>0</v>
      </c>
      <c r="J1124" s="368">
        <v>0</v>
      </c>
      <c r="K1124" s="370" t="s">
        <v>150</v>
      </c>
      <c r="L1124" s="370" t="str">
        <f>IF(ISBLANK(Tableau3[[#This Row],[Date début ]]),"",UPPER(TEXT(Tableau3[[#This Row],[Date début ]],"mmm")))</f>
        <v/>
      </c>
      <c r="M1124" s="370" t="str">
        <f>IF(ISBLANK(Tableau3[[#This Row],[Date début ]]),"",UPPER(TEXT(Tableau3[[#This Row],[Date début ]],"AAAA")))</f>
        <v/>
      </c>
      <c r="N1124" s="370">
        <v>0</v>
      </c>
      <c r="O1124" s="369" t="str">
        <f>IF(ISBLANK(Tableau3[[#This Row],[Date de fin]]),"",UPPER(TEXT(Tableau3[[#This Row],[Date de fin]],"mmm")))</f>
        <v>JANV</v>
      </c>
      <c r="P1124" s="370" t="str">
        <f>IF(ISBLANK(Tableau3[[#This Row],[Date de fin]]),"",UPPER(TEXT(Tableau3[[#This Row],[Date de fin]],"AAAA")))</f>
        <v>1900</v>
      </c>
      <c r="Q1124" s="371">
        <v>0</v>
      </c>
      <c r="S1124" s="49">
        <f>[2]!tblÉvénements[[#This Row],[Secteur]]</f>
        <v>0</v>
      </c>
      <c r="T1124" s="49">
        <f>[2]!tblÉvénements[[#This Row],[Commentaires]]</f>
        <v>0</v>
      </c>
    </row>
    <row r="1125" spans="2:20" ht="14.5" x14ac:dyDescent="0.3">
      <c r="B1125" s="42">
        <f>'2. Termes '!H1511</f>
        <v>0</v>
      </c>
      <c r="C1125" s="382">
        <v>0</v>
      </c>
      <c r="D1125" s="368">
        <v>0</v>
      </c>
      <c r="E1125" s="368">
        <v>0</v>
      </c>
      <c r="F1125" s="368">
        <v>0</v>
      </c>
      <c r="G1125" s="368">
        <v>0</v>
      </c>
      <c r="H1125" s="381" t="str">
        <f>IF('2. Termes '!H1511="","",VLOOKUP('2. Termes '!H1511,'2. Termes '!$H$8:$H$1141,3))</f>
        <v/>
      </c>
      <c r="I1125" s="368">
        <v>0</v>
      </c>
      <c r="J1125" s="368">
        <v>0</v>
      </c>
      <c r="K1125" s="370" t="s">
        <v>150</v>
      </c>
      <c r="L1125" s="370" t="str">
        <f>IF(ISBLANK(Tableau3[[#This Row],[Date début ]]),"",UPPER(TEXT(Tableau3[[#This Row],[Date début ]],"mmm")))</f>
        <v/>
      </c>
      <c r="M1125" s="370" t="str">
        <f>IF(ISBLANK(Tableau3[[#This Row],[Date début ]]),"",UPPER(TEXT(Tableau3[[#This Row],[Date début ]],"AAAA")))</f>
        <v/>
      </c>
      <c r="N1125" s="370">
        <v>0</v>
      </c>
      <c r="O1125" s="369" t="str">
        <f>IF(ISBLANK(Tableau3[[#This Row],[Date de fin]]),"",UPPER(TEXT(Tableau3[[#This Row],[Date de fin]],"mmm")))</f>
        <v>JANV</v>
      </c>
      <c r="P1125" s="370" t="str">
        <f>IF(ISBLANK(Tableau3[[#This Row],[Date de fin]]),"",UPPER(TEXT(Tableau3[[#This Row],[Date de fin]],"AAAA")))</f>
        <v>1900</v>
      </c>
      <c r="Q1125" s="371">
        <v>0</v>
      </c>
      <c r="S1125" s="49">
        <f>[2]!tblÉvénements[[#This Row],[Secteur]]</f>
        <v>0</v>
      </c>
      <c r="T1125" s="49">
        <f>[2]!tblÉvénements[[#This Row],[Commentaires]]</f>
        <v>0</v>
      </c>
    </row>
    <row r="1126" spans="2:20" ht="14.5" x14ac:dyDescent="0.3">
      <c r="B1126" s="42">
        <f>'2. Termes '!H1512</f>
        <v>0</v>
      </c>
      <c r="C1126" s="382">
        <v>0</v>
      </c>
      <c r="D1126" s="368">
        <v>0</v>
      </c>
      <c r="E1126" s="368">
        <v>0</v>
      </c>
      <c r="F1126" s="368">
        <v>0</v>
      </c>
      <c r="G1126" s="368">
        <v>0</v>
      </c>
      <c r="H1126" s="381" t="str">
        <f>IF('2. Termes '!H1512="","",VLOOKUP('2. Termes '!H1512,'2. Termes '!$H$8:$H$1141,3))</f>
        <v/>
      </c>
      <c r="I1126" s="368">
        <v>0</v>
      </c>
      <c r="J1126" s="368">
        <v>0</v>
      </c>
      <c r="K1126" s="370" t="s">
        <v>150</v>
      </c>
      <c r="L1126" s="370" t="str">
        <f>IF(ISBLANK(Tableau3[[#This Row],[Date début ]]),"",UPPER(TEXT(Tableau3[[#This Row],[Date début ]],"mmm")))</f>
        <v/>
      </c>
      <c r="M1126" s="370" t="str">
        <f>IF(ISBLANK(Tableau3[[#This Row],[Date début ]]),"",UPPER(TEXT(Tableau3[[#This Row],[Date début ]],"AAAA")))</f>
        <v/>
      </c>
      <c r="N1126" s="370">
        <v>0</v>
      </c>
      <c r="O1126" s="369" t="str">
        <f>IF(ISBLANK(Tableau3[[#This Row],[Date de fin]]),"",UPPER(TEXT(Tableau3[[#This Row],[Date de fin]],"mmm")))</f>
        <v>JANV</v>
      </c>
      <c r="P1126" s="370" t="str">
        <f>IF(ISBLANK(Tableau3[[#This Row],[Date de fin]]),"",UPPER(TEXT(Tableau3[[#This Row],[Date de fin]],"AAAA")))</f>
        <v>1900</v>
      </c>
      <c r="Q1126" s="371">
        <v>0</v>
      </c>
      <c r="S1126" s="49">
        <f>[2]!tblÉvénements[[#This Row],[Secteur]]</f>
        <v>0</v>
      </c>
      <c r="T1126" s="49">
        <f>[2]!tblÉvénements[[#This Row],[Commentaires]]</f>
        <v>0</v>
      </c>
    </row>
    <row r="1127" spans="2:20" ht="14.5" x14ac:dyDescent="0.3">
      <c r="B1127" s="42">
        <f>'2. Termes '!H1513</f>
        <v>0</v>
      </c>
      <c r="C1127" s="382">
        <v>0</v>
      </c>
      <c r="D1127" s="368">
        <v>0</v>
      </c>
      <c r="E1127" s="368">
        <v>0</v>
      </c>
      <c r="F1127" s="368">
        <v>0</v>
      </c>
      <c r="G1127" s="368">
        <v>0</v>
      </c>
      <c r="H1127" s="381" t="str">
        <f>IF('2. Termes '!H1513="","",VLOOKUP('2. Termes '!H1513,'2. Termes '!$H$8:$H$1141,3))</f>
        <v/>
      </c>
      <c r="I1127" s="368">
        <v>0</v>
      </c>
      <c r="J1127" s="368">
        <v>0</v>
      </c>
      <c r="K1127" s="370" t="s">
        <v>150</v>
      </c>
      <c r="L1127" s="370" t="str">
        <f>IF(ISBLANK(Tableau3[[#This Row],[Date début ]]),"",UPPER(TEXT(Tableau3[[#This Row],[Date début ]],"mmm")))</f>
        <v/>
      </c>
      <c r="M1127" s="370" t="str">
        <f>IF(ISBLANK(Tableau3[[#This Row],[Date début ]]),"",UPPER(TEXT(Tableau3[[#This Row],[Date début ]],"AAAA")))</f>
        <v/>
      </c>
      <c r="N1127" s="370">
        <v>0</v>
      </c>
      <c r="O1127" s="369" t="str">
        <f>IF(ISBLANK(Tableau3[[#This Row],[Date de fin]]),"",UPPER(TEXT(Tableau3[[#This Row],[Date de fin]],"mmm")))</f>
        <v>JANV</v>
      </c>
      <c r="P1127" s="370" t="str">
        <f>IF(ISBLANK(Tableau3[[#This Row],[Date de fin]]),"",UPPER(TEXT(Tableau3[[#This Row],[Date de fin]],"AAAA")))</f>
        <v>1900</v>
      </c>
      <c r="Q1127" s="371">
        <v>0</v>
      </c>
      <c r="S1127" s="49">
        <f>[2]!tblÉvénements[[#This Row],[Secteur]]</f>
        <v>0</v>
      </c>
      <c r="T1127" s="49">
        <f>[2]!tblÉvénements[[#This Row],[Commentaires]]</f>
        <v>0</v>
      </c>
    </row>
    <row r="1128" spans="2:20" ht="14.5" x14ac:dyDescent="0.3">
      <c r="B1128" s="42">
        <f>'2. Termes '!H1514</f>
        <v>0</v>
      </c>
      <c r="C1128" s="382">
        <v>0</v>
      </c>
      <c r="D1128" s="368">
        <v>0</v>
      </c>
      <c r="E1128" s="368">
        <v>0</v>
      </c>
      <c r="F1128" s="368">
        <v>0</v>
      </c>
      <c r="G1128" s="368">
        <v>0</v>
      </c>
      <c r="H1128" s="381" t="str">
        <f>IF('2. Termes '!H1514="","",VLOOKUP('2. Termes '!H1514,'2. Termes '!$H$8:$H$1141,3))</f>
        <v/>
      </c>
      <c r="I1128" s="368">
        <v>0</v>
      </c>
      <c r="J1128" s="368">
        <v>0</v>
      </c>
      <c r="K1128" s="370" t="s">
        <v>150</v>
      </c>
      <c r="L1128" s="370" t="str">
        <f>IF(ISBLANK(Tableau3[[#This Row],[Date début ]]),"",UPPER(TEXT(Tableau3[[#This Row],[Date début ]],"mmm")))</f>
        <v/>
      </c>
      <c r="M1128" s="370" t="str">
        <f>IF(ISBLANK(Tableau3[[#This Row],[Date début ]]),"",UPPER(TEXT(Tableau3[[#This Row],[Date début ]],"AAAA")))</f>
        <v/>
      </c>
      <c r="N1128" s="370">
        <v>0</v>
      </c>
      <c r="O1128" s="369" t="str">
        <f>IF(ISBLANK(Tableau3[[#This Row],[Date de fin]]),"",UPPER(TEXT(Tableau3[[#This Row],[Date de fin]],"mmm")))</f>
        <v>JANV</v>
      </c>
      <c r="P1128" s="370" t="str">
        <f>IF(ISBLANK(Tableau3[[#This Row],[Date de fin]]),"",UPPER(TEXT(Tableau3[[#This Row],[Date de fin]],"AAAA")))</f>
        <v>1900</v>
      </c>
      <c r="Q1128" s="371">
        <v>0</v>
      </c>
      <c r="S1128" s="49">
        <f>[2]!tblÉvénements[[#This Row],[Secteur]]</f>
        <v>0</v>
      </c>
      <c r="T1128" s="49">
        <f>[2]!tblÉvénements[[#This Row],[Commentaires]]</f>
        <v>0</v>
      </c>
    </row>
    <row r="1129" spans="2:20" ht="14.5" x14ac:dyDescent="0.3">
      <c r="B1129" s="42">
        <f>'2. Termes '!H1515</f>
        <v>0</v>
      </c>
      <c r="C1129" s="382">
        <v>0</v>
      </c>
      <c r="D1129" s="368">
        <v>0</v>
      </c>
      <c r="E1129" s="368">
        <v>0</v>
      </c>
      <c r="F1129" s="368">
        <v>0</v>
      </c>
      <c r="G1129" s="368">
        <v>0</v>
      </c>
      <c r="H1129" s="381" t="str">
        <f>IF('2. Termes '!H1515="","",VLOOKUP('2. Termes '!H1515,'2. Termes '!$H$8:$H$1141,3))</f>
        <v/>
      </c>
      <c r="I1129" s="368">
        <v>0</v>
      </c>
      <c r="J1129" s="368">
        <v>0</v>
      </c>
      <c r="K1129" s="370" t="s">
        <v>150</v>
      </c>
      <c r="L1129" s="370" t="str">
        <f>IF(ISBLANK(Tableau3[[#This Row],[Date début ]]),"",UPPER(TEXT(Tableau3[[#This Row],[Date début ]],"mmm")))</f>
        <v/>
      </c>
      <c r="M1129" s="370" t="str">
        <f>IF(ISBLANK(Tableau3[[#This Row],[Date début ]]),"",UPPER(TEXT(Tableau3[[#This Row],[Date début ]],"AAAA")))</f>
        <v/>
      </c>
      <c r="N1129" s="370">
        <v>0</v>
      </c>
      <c r="O1129" s="369" t="str">
        <f>IF(ISBLANK(Tableau3[[#This Row],[Date de fin]]),"",UPPER(TEXT(Tableau3[[#This Row],[Date de fin]],"mmm")))</f>
        <v>JANV</v>
      </c>
      <c r="P1129" s="370" t="str">
        <f>IF(ISBLANK(Tableau3[[#This Row],[Date de fin]]),"",UPPER(TEXT(Tableau3[[#This Row],[Date de fin]],"AAAA")))</f>
        <v>1900</v>
      </c>
      <c r="Q1129" s="371">
        <v>0</v>
      </c>
      <c r="S1129" s="49">
        <f>[2]!tblÉvénements[[#This Row],[Secteur]]</f>
        <v>0</v>
      </c>
      <c r="T1129" s="49">
        <f>[2]!tblÉvénements[[#This Row],[Commentaires]]</f>
        <v>0</v>
      </c>
    </row>
    <row r="1130" spans="2:20" ht="14.5" x14ac:dyDescent="0.3">
      <c r="B1130" s="42">
        <f>'2. Termes '!H1516</f>
        <v>0</v>
      </c>
      <c r="C1130" s="382">
        <v>0</v>
      </c>
      <c r="D1130" s="368">
        <v>0</v>
      </c>
      <c r="E1130" s="368">
        <v>0</v>
      </c>
      <c r="F1130" s="368">
        <v>0</v>
      </c>
      <c r="G1130" s="368">
        <v>0</v>
      </c>
      <c r="H1130" s="381" t="str">
        <f>IF('2. Termes '!H1516="","",VLOOKUP('2. Termes '!H1516,'2. Termes '!$H$8:$H$1141,3))</f>
        <v/>
      </c>
      <c r="I1130" s="368">
        <v>0</v>
      </c>
      <c r="J1130" s="368">
        <v>0</v>
      </c>
      <c r="K1130" s="370" t="s">
        <v>150</v>
      </c>
      <c r="L1130" s="370" t="str">
        <f>IF(ISBLANK(Tableau3[[#This Row],[Date début ]]),"",UPPER(TEXT(Tableau3[[#This Row],[Date début ]],"mmm")))</f>
        <v/>
      </c>
      <c r="M1130" s="370" t="str">
        <f>IF(ISBLANK(Tableau3[[#This Row],[Date début ]]),"",UPPER(TEXT(Tableau3[[#This Row],[Date début ]],"AAAA")))</f>
        <v/>
      </c>
      <c r="N1130" s="370">
        <v>0</v>
      </c>
      <c r="O1130" s="369" t="str">
        <f>IF(ISBLANK(Tableau3[[#This Row],[Date de fin]]),"",UPPER(TEXT(Tableau3[[#This Row],[Date de fin]],"mmm")))</f>
        <v>JANV</v>
      </c>
      <c r="P1130" s="370" t="str">
        <f>IF(ISBLANK(Tableau3[[#This Row],[Date de fin]]),"",UPPER(TEXT(Tableau3[[#This Row],[Date de fin]],"AAAA")))</f>
        <v>1900</v>
      </c>
      <c r="Q1130" s="371">
        <v>0</v>
      </c>
      <c r="S1130" s="49">
        <f>[2]!tblÉvénements[[#This Row],[Secteur]]</f>
        <v>0</v>
      </c>
      <c r="T1130" s="49">
        <f>[2]!tblÉvénements[[#This Row],[Commentaires]]</f>
        <v>0</v>
      </c>
    </row>
    <row r="1131" spans="2:20" ht="14.5" x14ac:dyDescent="0.3">
      <c r="B1131" s="42">
        <f>'2. Termes '!H1517</f>
        <v>0</v>
      </c>
      <c r="C1131" s="382">
        <v>0</v>
      </c>
      <c r="D1131" s="368">
        <v>0</v>
      </c>
      <c r="E1131" s="368">
        <v>0</v>
      </c>
      <c r="F1131" s="368">
        <v>0</v>
      </c>
      <c r="G1131" s="368">
        <v>0</v>
      </c>
      <c r="H1131" s="381" t="str">
        <f>IF('2. Termes '!H1517="","",VLOOKUP('2. Termes '!H1517,'2. Termes '!$H$8:$H$1141,3))</f>
        <v/>
      </c>
      <c r="I1131" s="368">
        <v>0</v>
      </c>
      <c r="J1131" s="368">
        <v>0</v>
      </c>
      <c r="K1131" s="370" t="s">
        <v>150</v>
      </c>
      <c r="L1131" s="370" t="str">
        <f>IF(ISBLANK(Tableau3[[#This Row],[Date début ]]),"",UPPER(TEXT(Tableau3[[#This Row],[Date début ]],"mmm")))</f>
        <v/>
      </c>
      <c r="M1131" s="370" t="str">
        <f>IF(ISBLANK(Tableau3[[#This Row],[Date début ]]),"",UPPER(TEXT(Tableau3[[#This Row],[Date début ]],"AAAA")))</f>
        <v/>
      </c>
      <c r="N1131" s="370">
        <v>0</v>
      </c>
      <c r="O1131" s="369" t="str">
        <f>IF(ISBLANK(Tableau3[[#This Row],[Date de fin]]),"",UPPER(TEXT(Tableau3[[#This Row],[Date de fin]],"mmm")))</f>
        <v>JANV</v>
      </c>
      <c r="P1131" s="370" t="str">
        <f>IF(ISBLANK(Tableau3[[#This Row],[Date de fin]]),"",UPPER(TEXT(Tableau3[[#This Row],[Date de fin]],"AAAA")))</f>
        <v>1900</v>
      </c>
      <c r="Q1131" s="371">
        <v>0</v>
      </c>
      <c r="S1131" s="49">
        <f>[2]!tblÉvénements[[#This Row],[Secteur]]</f>
        <v>0</v>
      </c>
      <c r="T1131" s="49">
        <f>[2]!tblÉvénements[[#This Row],[Commentaires]]</f>
        <v>0</v>
      </c>
    </row>
    <row r="1132" spans="2:20" ht="14.5" x14ac:dyDescent="0.3">
      <c r="B1132" s="42">
        <f>'2. Termes '!H1518</f>
        <v>0</v>
      </c>
      <c r="C1132" s="382">
        <v>0</v>
      </c>
      <c r="D1132" s="368">
        <v>0</v>
      </c>
      <c r="E1132" s="368">
        <v>0</v>
      </c>
      <c r="F1132" s="368">
        <v>0</v>
      </c>
      <c r="G1132" s="368">
        <v>0</v>
      </c>
      <c r="H1132" s="381" t="str">
        <f>IF('2. Termes '!H1518="","",VLOOKUP('2. Termes '!H1518,'2. Termes '!$H$8:$H$1141,3))</f>
        <v/>
      </c>
      <c r="I1132" s="368">
        <v>0</v>
      </c>
      <c r="J1132" s="368">
        <v>0</v>
      </c>
      <c r="K1132" s="370" t="s">
        <v>150</v>
      </c>
      <c r="L1132" s="370" t="str">
        <f>IF(ISBLANK(Tableau3[[#This Row],[Date début ]]),"",UPPER(TEXT(Tableau3[[#This Row],[Date début ]],"mmm")))</f>
        <v/>
      </c>
      <c r="M1132" s="370" t="str">
        <f>IF(ISBLANK(Tableau3[[#This Row],[Date début ]]),"",UPPER(TEXT(Tableau3[[#This Row],[Date début ]],"AAAA")))</f>
        <v/>
      </c>
      <c r="N1132" s="370">
        <v>0</v>
      </c>
      <c r="O1132" s="369" t="str">
        <f>IF(ISBLANK(Tableau3[[#This Row],[Date de fin]]),"",UPPER(TEXT(Tableau3[[#This Row],[Date de fin]],"mmm")))</f>
        <v>JANV</v>
      </c>
      <c r="P1132" s="370" t="str">
        <f>IF(ISBLANK(Tableau3[[#This Row],[Date de fin]]),"",UPPER(TEXT(Tableau3[[#This Row],[Date de fin]],"AAAA")))</f>
        <v>1900</v>
      </c>
      <c r="Q1132" s="371">
        <v>0</v>
      </c>
      <c r="S1132" s="49">
        <f>[2]!tblÉvénements[[#This Row],[Secteur]]</f>
        <v>0</v>
      </c>
      <c r="T1132" s="49">
        <f>[2]!tblÉvénements[[#This Row],[Commentaires]]</f>
        <v>0</v>
      </c>
    </row>
    <row r="1133" spans="2:20" ht="14.5" x14ac:dyDescent="0.3">
      <c r="B1133" s="42">
        <f>'2. Termes '!H1519</f>
        <v>0</v>
      </c>
      <c r="C1133" s="382">
        <v>0</v>
      </c>
      <c r="D1133" s="368">
        <v>0</v>
      </c>
      <c r="E1133" s="368">
        <v>0</v>
      </c>
      <c r="F1133" s="368">
        <v>0</v>
      </c>
      <c r="G1133" s="368">
        <v>0</v>
      </c>
      <c r="H1133" s="381" t="str">
        <f>IF('2. Termes '!H1519="","",VLOOKUP('2. Termes '!H1519,'2. Termes '!$H$8:$H$1141,3))</f>
        <v/>
      </c>
      <c r="I1133" s="368">
        <v>0</v>
      </c>
      <c r="J1133" s="368">
        <v>0</v>
      </c>
      <c r="K1133" s="370" t="s">
        <v>150</v>
      </c>
      <c r="L1133" s="370" t="str">
        <f>IF(ISBLANK(Tableau3[[#This Row],[Date début ]]),"",UPPER(TEXT(Tableau3[[#This Row],[Date début ]],"mmm")))</f>
        <v/>
      </c>
      <c r="M1133" s="370" t="str">
        <f>IF(ISBLANK(Tableau3[[#This Row],[Date début ]]),"",UPPER(TEXT(Tableau3[[#This Row],[Date début ]],"AAAA")))</f>
        <v/>
      </c>
      <c r="N1133" s="370">
        <v>0</v>
      </c>
      <c r="O1133" s="369" t="str">
        <f>IF(ISBLANK(Tableau3[[#This Row],[Date de fin]]),"",UPPER(TEXT(Tableau3[[#This Row],[Date de fin]],"mmm")))</f>
        <v>JANV</v>
      </c>
      <c r="P1133" s="370" t="str">
        <f>IF(ISBLANK(Tableau3[[#This Row],[Date de fin]]),"",UPPER(TEXT(Tableau3[[#This Row],[Date de fin]],"AAAA")))</f>
        <v>1900</v>
      </c>
      <c r="Q1133" s="371">
        <v>0</v>
      </c>
      <c r="S1133" s="49">
        <f>[2]!tblÉvénements[[#This Row],[Secteur]]</f>
        <v>0</v>
      </c>
      <c r="T1133" s="49">
        <f>[2]!tblÉvénements[[#This Row],[Commentaires]]</f>
        <v>0</v>
      </c>
    </row>
    <row r="1134" spans="2:20" ht="14.5" x14ac:dyDescent="0.3">
      <c r="B1134" s="42">
        <f>'2. Termes '!H1520</f>
        <v>0</v>
      </c>
      <c r="C1134" s="382">
        <v>0</v>
      </c>
      <c r="D1134" s="368">
        <v>0</v>
      </c>
      <c r="E1134" s="368">
        <v>0</v>
      </c>
      <c r="F1134" s="368">
        <v>0</v>
      </c>
      <c r="G1134" s="368">
        <v>0</v>
      </c>
      <c r="H1134" s="381" t="str">
        <f>IF('2. Termes '!H1520="","",VLOOKUP('2. Termes '!H1520,'2. Termes '!$H$8:$H$1141,3))</f>
        <v/>
      </c>
      <c r="I1134" s="368">
        <v>0</v>
      </c>
      <c r="J1134" s="368">
        <v>0</v>
      </c>
      <c r="K1134" s="370" t="s">
        <v>150</v>
      </c>
      <c r="L1134" s="370" t="str">
        <f>IF(ISBLANK(Tableau3[[#This Row],[Date début ]]),"",UPPER(TEXT(Tableau3[[#This Row],[Date début ]],"mmm")))</f>
        <v/>
      </c>
      <c r="M1134" s="370" t="str">
        <f>IF(ISBLANK(Tableau3[[#This Row],[Date début ]]),"",UPPER(TEXT(Tableau3[[#This Row],[Date début ]],"AAAA")))</f>
        <v/>
      </c>
      <c r="N1134" s="370">
        <v>0</v>
      </c>
      <c r="O1134" s="369" t="str">
        <f>IF(ISBLANK(Tableau3[[#This Row],[Date de fin]]),"",UPPER(TEXT(Tableau3[[#This Row],[Date de fin]],"mmm")))</f>
        <v>JANV</v>
      </c>
      <c r="P1134" s="370" t="str">
        <f>IF(ISBLANK(Tableau3[[#This Row],[Date de fin]]),"",UPPER(TEXT(Tableau3[[#This Row],[Date de fin]],"AAAA")))</f>
        <v>1900</v>
      </c>
      <c r="Q1134" s="371">
        <v>0</v>
      </c>
      <c r="S1134" s="49">
        <f>[2]!tblÉvénements[[#This Row],[Secteur]]</f>
        <v>0</v>
      </c>
      <c r="T1134" s="49">
        <f>[2]!tblÉvénements[[#This Row],[Commentaires]]</f>
        <v>0</v>
      </c>
    </row>
    <row r="1135" spans="2:20" ht="14.5" x14ac:dyDescent="0.3">
      <c r="B1135" s="42">
        <f>'2. Termes '!H1521</f>
        <v>0</v>
      </c>
      <c r="C1135" s="382">
        <v>0</v>
      </c>
      <c r="D1135" s="368">
        <v>0</v>
      </c>
      <c r="E1135" s="368">
        <v>0</v>
      </c>
      <c r="F1135" s="368">
        <v>0</v>
      </c>
      <c r="G1135" s="368">
        <v>0</v>
      </c>
      <c r="H1135" s="381" t="str">
        <f>IF('2. Termes '!H1521="","",VLOOKUP('2. Termes '!H1521,'2. Termes '!$H$8:$H$1141,3))</f>
        <v/>
      </c>
      <c r="I1135" s="368">
        <v>0</v>
      </c>
      <c r="J1135" s="368">
        <v>0</v>
      </c>
      <c r="K1135" s="370" t="s">
        <v>150</v>
      </c>
      <c r="L1135" s="370" t="str">
        <f>IF(ISBLANK(Tableau3[[#This Row],[Date début ]]),"",UPPER(TEXT(Tableau3[[#This Row],[Date début ]],"mmm")))</f>
        <v/>
      </c>
      <c r="M1135" s="370" t="str">
        <f>IF(ISBLANK(Tableau3[[#This Row],[Date début ]]),"",UPPER(TEXT(Tableau3[[#This Row],[Date début ]],"AAAA")))</f>
        <v/>
      </c>
      <c r="N1135" s="370">
        <v>0</v>
      </c>
      <c r="O1135" s="369" t="str">
        <f>IF(ISBLANK(Tableau3[[#This Row],[Date de fin]]),"",UPPER(TEXT(Tableau3[[#This Row],[Date de fin]],"mmm")))</f>
        <v>JANV</v>
      </c>
      <c r="P1135" s="370" t="str">
        <f>IF(ISBLANK(Tableau3[[#This Row],[Date de fin]]),"",UPPER(TEXT(Tableau3[[#This Row],[Date de fin]],"AAAA")))</f>
        <v>1900</v>
      </c>
      <c r="Q1135" s="371">
        <v>0</v>
      </c>
      <c r="S1135" s="49">
        <f>[2]!tblÉvénements[[#This Row],[Secteur]]</f>
        <v>0</v>
      </c>
      <c r="T1135" s="49">
        <f>[2]!tblÉvénements[[#This Row],[Commentaires]]</f>
        <v>0</v>
      </c>
    </row>
    <row r="1136" spans="2:20" ht="14.5" x14ac:dyDescent="0.3">
      <c r="B1136" s="42">
        <f>'2. Termes '!H1522</f>
        <v>0</v>
      </c>
      <c r="C1136" s="382">
        <v>0</v>
      </c>
      <c r="D1136" s="368">
        <v>0</v>
      </c>
      <c r="E1136" s="368">
        <v>0</v>
      </c>
      <c r="F1136" s="368">
        <v>0</v>
      </c>
      <c r="G1136" s="368">
        <v>0</v>
      </c>
      <c r="H1136" s="381" t="str">
        <f>IF('2. Termes '!H1522="","",VLOOKUP('2. Termes '!H1522,'2. Termes '!$H$8:$H$1141,3))</f>
        <v/>
      </c>
      <c r="I1136" s="368">
        <v>0</v>
      </c>
      <c r="J1136" s="368">
        <v>0</v>
      </c>
      <c r="K1136" s="370" t="s">
        <v>150</v>
      </c>
      <c r="L1136" s="370" t="str">
        <f>IF(ISBLANK(Tableau3[[#This Row],[Date début ]]),"",UPPER(TEXT(Tableau3[[#This Row],[Date début ]],"mmm")))</f>
        <v/>
      </c>
      <c r="M1136" s="370" t="str">
        <f>IF(ISBLANK(Tableau3[[#This Row],[Date début ]]),"",UPPER(TEXT(Tableau3[[#This Row],[Date début ]],"AAAA")))</f>
        <v/>
      </c>
      <c r="N1136" s="370">
        <v>0</v>
      </c>
      <c r="O1136" s="369" t="str">
        <f>IF(ISBLANK(Tableau3[[#This Row],[Date de fin]]),"",UPPER(TEXT(Tableau3[[#This Row],[Date de fin]],"mmm")))</f>
        <v>JANV</v>
      </c>
      <c r="P1136" s="370" t="str">
        <f>IF(ISBLANK(Tableau3[[#This Row],[Date de fin]]),"",UPPER(TEXT(Tableau3[[#This Row],[Date de fin]],"AAAA")))</f>
        <v>1900</v>
      </c>
      <c r="Q1136" s="371">
        <v>0</v>
      </c>
      <c r="S1136" s="49">
        <f>[2]!tblÉvénements[[#This Row],[Secteur]]</f>
        <v>0</v>
      </c>
      <c r="T1136" s="49">
        <f>[2]!tblÉvénements[[#This Row],[Commentaires]]</f>
        <v>0</v>
      </c>
    </row>
    <row r="1137" spans="2:20" ht="14.5" x14ac:dyDescent="0.3">
      <c r="B1137" s="42">
        <f>'2. Termes '!H1523</f>
        <v>0</v>
      </c>
      <c r="C1137" s="382">
        <v>0</v>
      </c>
      <c r="D1137" s="368">
        <v>0</v>
      </c>
      <c r="E1137" s="368">
        <v>0</v>
      </c>
      <c r="F1137" s="368">
        <v>0</v>
      </c>
      <c r="G1137" s="368">
        <v>0</v>
      </c>
      <c r="H1137" s="381" t="str">
        <f>IF('2. Termes '!H1523="","",VLOOKUP('2. Termes '!H1523,'2. Termes '!$H$8:$H$1141,3))</f>
        <v/>
      </c>
      <c r="I1137" s="368">
        <v>0</v>
      </c>
      <c r="J1137" s="368">
        <v>0</v>
      </c>
      <c r="K1137" s="370" t="s">
        <v>150</v>
      </c>
      <c r="L1137" s="370" t="str">
        <f>IF(ISBLANK(Tableau3[[#This Row],[Date début ]]),"",UPPER(TEXT(Tableau3[[#This Row],[Date début ]],"mmm")))</f>
        <v/>
      </c>
      <c r="M1137" s="370" t="str">
        <f>IF(ISBLANK(Tableau3[[#This Row],[Date début ]]),"",UPPER(TEXT(Tableau3[[#This Row],[Date début ]],"AAAA")))</f>
        <v/>
      </c>
      <c r="N1137" s="370">
        <v>0</v>
      </c>
      <c r="O1137" s="369" t="str">
        <f>IF(ISBLANK(Tableau3[[#This Row],[Date de fin]]),"",UPPER(TEXT(Tableau3[[#This Row],[Date de fin]],"mmm")))</f>
        <v>JANV</v>
      </c>
      <c r="P1137" s="370" t="str">
        <f>IF(ISBLANK(Tableau3[[#This Row],[Date de fin]]),"",UPPER(TEXT(Tableau3[[#This Row],[Date de fin]],"AAAA")))</f>
        <v>1900</v>
      </c>
      <c r="Q1137" s="371">
        <v>0</v>
      </c>
      <c r="S1137" s="49">
        <f>[2]!tblÉvénements[[#This Row],[Secteur]]</f>
        <v>0</v>
      </c>
      <c r="T1137" s="49">
        <f>[2]!tblÉvénements[[#This Row],[Commentaires]]</f>
        <v>0</v>
      </c>
    </row>
    <row r="1138" spans="2:20" ht="14.5" x14ac:dyDescent="0.3">
      <c r="B1138" s="42">
        <f>'2. Termes '!H1524</f>
        <v>0</v>
      </c>
      <c r="C1138" s="382">
        <v>0</v>
      </c>
      <c r="D1138" s="368">
        <v>0</v>
      </c>
      <c r="E1138" s="368">
        <v>0</v>
      </c>
      <c r="F1138" s="368">
        <v>0</v>
      </c>
      <c r="G1138" s="368">
        <v>0</v>
      </c>
      <c r="H1138" s="381" t="str">
        <f>IF('2. Termes '!H1524="","",VLOOKUP('2. Termes '!H1524,'2. Termes '!$H$8:$H$1141,3))</f>
        <v/>
      </c>
      <c r="I1138" s="368">
        <v>0</v>
      </c>
      <c r="J1138" s="368">
        <v>0</v>
      </c>
      <c r="K1138" s="370" t="s">
        <v>150</v>
      </c>
      <c r="L1138" s="370" t="str">
        <f>IF(ISBLANK(Tableau3[[#This Row],[Date début ]]),"",UPPER(TEXT(Tableau3[[#This Row],[Date début ]],"mmm")))</f>
        <v/>
      </c>
      <c r="M1138" s="370" t="str">
        <f>IF(ISBLANK(Tableau3[[#This Row],[Date début ]]),"",UPPER(TEXT(Tableau3[[#This Row],[Date début ]],"AAAA")))</f>
        <v/>
      </c>
      <c r="N1138" s="370">
        <v>0</v>
      </c>
      <c r="O1138" s="369" t="str">
        <f>IF(ISBLANK(Tableau3[[#This Row],[Date de fin]]),"",UPPER(TEXT(Tableau3[[#This Row],[Date de fin]],"mmm")))</f>
        <v>JANV</v>
      </c>
      <c r="P1138" s="370" t="str">
        <f>IF(ISBLANK(Tableau3[[#This Row],[Date de fin]]),"",UPPER(TEXT(Tableau3[[#This Row],[Date de fin]],"AAAA")))</f>
        <v>1900</v>
      </c>
      <c r="Q1138" s="371">
        <v>0</v>
      </c>
      <c r="S1138" s="49">
        <f>[2]!tblÉvénements[[#This Row],[Secteur]]</f>
        <v>0</v>
      </c>
      <c r="T1138" s="49">
        <f>[2]!tblÉvénements[[#This Row],[Commentaires]]</f>
        <v>0</v>
      </c>
    </row>
    <row r="1139" spans="2:20" ht="14.5" x14ac:dyDescent="0.3">
      <c r="B1139" s="42">
        <f>'2. Termes '!H1525</f>
        <v>0</v>
      </c>
      <c r="C1139" s="382">
        <v>0</v>
      </c>
      <c r="D1139" s="368">
        <v>0</v>
      </c>
      <c r="E1139" s="368">
        <v>0</v>
      </c>
      <c r="F1139" s="368">
        <v>0</v>
      </c>
      <c r="G1139" s="368">
        <v>0</v>
      </c>
      <c r="H1139" s="381" t="str">
        <f>IF('2. Termes '!H1525="","",VLOOKUP('2. Termes '!H1525,'2. Termes '!$H$8:$H$1141,3))</f>
        <v/>
      </c>
      <c r="I1139" s="368">
        <v>0</v>
      </c>
      <c r="J1139" s="368">
        <v>0</v>
      </c>
      <c r="K1139" s="370" t="s">
        <v>150</v>
      </c>
      <c r="L1139" s="370" t="str">
        <f>IF(ISBLANK(Tableau3[[#This Row],[Date début ]]),"",UPPER(TEXT(Tableau3[[#This Row],[Date début ]],"mmm")))</f>
        <v/>
      </c>
      <c r="M1139" s="370" t="str">
        <f>IF(ISBLANK(Tableau3[[#This Row],[Date début ]]),"",UPPER(TEXT(Tableau3[[#This Row],[Date début ]],"AAAA")))</f>
        <v/>
      </c>
      <c r="N1139" s="370">
        <v>0</v>
      </c>
      <c r="O1139" s="369" t="str">
        <f>IF(ISBLANK(Tableau3[[#This Row],[Date de fin]]),"",UPPER(TEXT(Tableau3[[#This Row],[Date de fin]],"mmm")))</f>
        <v>JANV</v>
      </c>
      <c r="P1139" s="370" t="str">
        <f>IF(ISBLANK(Tableau3[[#This Row],[Date de fin]]),"",UPPER(TEXT(Tableau3[[#This Row],[Date de fin]],"AAAA")))</f>
        <v>1900</v>
      </c>
      <c r="Q1139" s="371">
        <v>0</v>
      </c>
      <c r="S1139" s="49">
        <f>[2]!tblÉvénements[[#This Row],[Secteur]]</f>
        <v>0</v>
      </c>
      <c r="T1139" s="49">
        <f>[2]!tblÉvénements[[#This Row],[Commentaires]]</f>
        <v>0</v>
      </c>
    </row>
    <row r="1140" spans="2:20" ht="14.5" x14ac:dyDescent="0.3">
      <c r="B1140" s="42">
        <f>'2. Termes '!H1526</f>
        <v>0</v>
      </c>
      <c r="C1140" s="382">
        <v>0</v>
      </c>
      <c r="D1140" s="368">
        <v>0</v>
      </c>
      <c r="E1140" s="368">
        <v>0</v>
      </c>
      <c r="F1140" s="368">
        <v>0</v>
      </c>
      <c r="G1140" s="368">
        <v>0</v>
      </c>
      <c r="H1140" s="381" t="str">
        <f>IF('2. Termes '!H1526="","",VLOOKUP('2. Termes '!H1526,'2. Termes '!$H$8:$H$1141,3))</f>
        <v/>
      </c>
      <c r="I1140" s="368">
        <v>0</v>
      </c>
      <c r="J1140" s="368">
        <v>0</v>
      </c>
      <c r="K1140" s="370" t="s">
        <v>150</v>
      </c>
      <c r="L1140" s="370" t="str">
        <f>IF(ISBLANK(Tableau3[[#This Row],[Date début ]]),"",UPPER(TEXT(Tableau3[[#This Row],[Date début ]],"mmm")))</f>
        <v/>
      </c>
      <c r="M1140" s="370" t="str">
        <f>IF(ISBLANK(Tableau3[[#This Row],[Date début ]]),"",UPPER(TEXT(Tableau3[[#This Row],[Date début ]],"AAAA")))</f>
        <v/>
      </c>
      <c r="N1140" s="370">
        <v>0</v>
      </c>
      <c r="O1140" s="369" t="str">
        <f>IF(ISBLANK(Tableau3[[#This Row],[Date de fin]]),"",UPPER(TEXT(Tableau3[[#This Row],[Date de fin]],"mmm")))</f>
        <v>JANV</v>
      </c>
      <c r="P1140" s="370" t="str">
        <f>IF(ISBLANK(Tableau3[[#This Row],[Date de fin]]),"",UPPER(TEXT(Tableau3[[#This Row],[Date de fin]],"AAAA")))</f>
        <v>1900</v>
      </c>
      <c r="Q1140" s="371">
        <v>0</v>
      </c>
      <c r="S1140" s="49">
        <f>[2]!tblÉvénements[[#This Row],[Secteur]]</f>
        <v>0</v>
      </c>
      <c r="T1140" s="49">
        <f>[2]!tblÉvénements[[#This Row],[Commentaires]]</f>
        <v>0</v>
      </c>
    </row>
    <row r="1141" spans="2:20" ht="14.5" x14ac:dyDescent="0.3">
      <c r="B1141" s="42">
        <f>'2. Termes '!H1527</f>
        <v>0</v>
      </c>
      <c r="C1141" s="382">
        <v>0</v>
      </c>
      <c r="D1141" s="368">
        <v>0</v>
      </c>
      <c r="E1141" s="368">
        <v>0</v>
      </c>
      <c r="F1141" s="368">
        <v>0</v>
      </c>
      <c r="G1141" s="368">
        <v>0</v>
      </c>
      <c r="H1141" s="381" t="str">
        <f>IF('2. Termes '!H1527="","",VLOOKUP('2. Termes '!H1527,'2. Termes '!$H$8:$H$1141,3))</f>
        <v/>
      </c>
      <c r="I1141" s="368">
        <v>0</v>
      </c>
      <c r="J1141" s="368">
        <v>0</v>
      </c>
      <c r="K1141" s="370" t="s">
        <v>150</v>
      </c>
      <c r="L1141" s="370" t="str">
        <f>IF(ISBLANK(Tableau3[[#This Row],[Date début ]]),"",UPPER(TEXT(Tableau3[[#This Row],[Date début ]],"mmm")))</f>
        <v/>
      </c>
      <c r="M1141" s="370" t="str">
        <f>IF(ISBLANK(Tableau3[[#This Row],[Date début ]]),"",UPPER(TEXT(Tableau3[[#This Row],[Date début ]],"AAAA")))</f>
        <v/>
      </c>
      <c r="N1141" s="370">
        <v>0</v>
      </c>
      <c r="O1141" s="369" t="str">
        <f>IF(ISBLANK(Tableau3[[#This Row],[Date de fin]]),"",UPPER(TEXT(Tableau3[[#This Row],[Date de fin]],"mmm")))</f>
        <v>JANV</v>
      </c>
      <c r="P1141" s="370" t="str">
        <f>IF(ISBLANK(Tableau3[[#This Row],[Date de fin]]),"",UPPER(TEXT(Tableau3[[#This Row],[Date de fin]],"AAAA")))</f>
        <v>1900</v>
      </c>
      <c r="Q1141" s="371">
        <v>0</v>
      </c>
      <c r="S1141" s="49">
        <f>[2]!tblÉvénements[[#This Row],[Secteur]]</f>
        <v>0</v>
      </c>
      <c r="T1141" s="49">
        <f>[2]!tblÉvénements[[#This Row],[Commentaires]]</f>
        <v>0</v>
      </c>
    </row>
    <row r="1142" spans="2:20" ht="14.5" x14ac:dyDescent="0.3">
      <c r="B1142" s="42">
        <f>'2. Termes '!H1528</f>
        <v>0</v>
      </c>
      <c r="C1142" s="382">
        <v>0</v>
      </c>
      <c r="D1142" s="368">
        <v>0</v>
      </c>
      <c r="E1142" s="368">
        <v>0</v>
      </c>
      <c r="F1142" s="368">
        <v>0</v>
      </c>
      <c r="G1142" s="368">
        <v>0</v>
      </c>
      <c r="H1142" s="381" t="str">
        <f>IF('2. Termes '!H1528="","",VLOOKUP('2. Termes '!H1528,'2. Termes '!$H$8:$H$1141,3))</f>
        <v/>
      </c>
      <c r="I1142" s="368">
        <v>0</v>
      </c>
      <c r="J1142" s="368">
        <v>0</v>
      </c>
      <c r="K1142" s="370" t="s">
        <v>150</v>
      </c>
      <c r="L1142" s="370" t="str">
        <f>IF(ISBLANK(Tableau3[[#This Row],[Date début ]]),"",UPPER(TEXT(Tableau3[[#This Row],[Date début ]],"mmm")))</f>
        <v/>
      </c>
      <c r="M1142" s="370" t="str">
        <f>IF(ISBLANK(Tableau3[[#This Row],[Date début ]]),"",UPPER(TEXT(Tableau3[[#This Row],[Date début ]],"AAAA")))</f>
        <v/>
      </c>
      <c r="N1142" s="370">
        <v>0</v>
      </c>
      <c r="O1142" s="369" t="str">
        <f>IF(ISBLANK(Tableau3[[#This Row],[Date de fin]]),"",UPPER(TEXT(Tableau3[[#This Row],[Date de fin]],"mmm")))</f>
        <v>JANV</v>
      </c>
      <c r="P1142" s="370" t="str">
        <f>IF(ISBLANK(Tableau3[[#This Row],[Date de fin]]),"",UPPER(TEXT(Tableau3[[#This Row],[Date de fin]],"AAAA")))</f>
        <v>1900</v>
      </c>
      <c r="Q1142" s="371">
        <v>0</v>
      </c>
      <c r="S1142" s="49">
        <f>[2]!tblÉvénements[[#This Row],[Secteur]]</f>
        <v>0</v>
      </c>
      <c r="T1142" s="49">
        <f>[2]!tblÉvénements[[#This Row],[Commentaires]]</f>
        <v>0</v>
      </c>
    </row>
    <row r="1143" spans="2:20" ht="14.5" x14ac:dyDescent="0.3">
      <c r="B1143" s="42">
        <f>'2. Termes '!H1529</f>
        <v>0</v>
      </c>
      <c r="C1143" s="382">
        <v>0</v>
      </c>
      <c r="D1143" s="368">
        <v>0</v>
      </c>
      <c r="E1143" s="368">
        <v>0</v>
      </c>
      <c r="F1143" s="368">
        <v>0</v>
      </c>
      <c r="G1143" s="368">
        <v>0</v>
      </c>
      <c r="H1143" s="381" t="str">
        <f>IF('2. Termes '!H1529="","",VLOOKUP('2. Termes '!H1529,'2. Termes '!$H$8:$H$1141,3))</f>
        <v/>
      </c>
      <c r="I1143" s="368">
        <v>0</v>
      </c>
      <c r="J1143" s="368">
        <v>0</v>
      </c>
      <c r="K1143" s="370" t="s">
        <v>150</v>
      </c>
      <c r="L1143" s="370" t="str">
        <f>IF(ISBLANK(Tableau3[[#This Row],[Date début ]]),"",UPPER(TEXT(Tableau3[[#This Row],[Date début ]],"mmm")))</f>
        <v/>
      </c>
      <c r="M1143" s="370" t="str">
        <f>IF(ISBLANK(Tableau3[[#This Row],[Date début ]]),"",UPPER(TEXT(Tableau3[[#This Row],[Date début ]],"AAAA")))</f>
        <v/>
      </c>
      <c r="N1143" s="370">
        <v>0</v>
      </c>
      <c r="O1143" s="369" t="str">
        <f>IF(ISBLANK(Tableau3[[#This Row],[Date de fin]]),"",UPPER(TEXT(Tableau3[[#This Row],[Date de fin]],"mmm")))</f>
        <v>JANV</v>
      </c>
      <c r="P1143" s="370" t="str">
        <f>IF(ISBLANK(Tableau3[[#This Row],[Date de fin]]),"",UPPER(TEXT(Tableau3[[#This Row],[Date de fin]],"AAAA")))</f>
        <v>1900</v>
      </c>
      <c r="Q1143" s="371">
        <v>0</v>
      </c>
      <c r="S1143" s="49">
        <f>[2]!tblÉvénements[[#This Row],[Secteur]]</f>
        <v>0</v>
      </c>
      <c r="T1143" s="49">
        <f>[2]!tblÉvénements[[#This Row],[Commentaires]]</f>
        <v>0</v>
      </c>
    </row>
    <row r="1144" spans="2:20" ht="14.5" x14ac:dyDescent="0.3">
      <c r="B1144" s="42">
        <f>'2. Termes '!H1530</f>
        <v>0</v>
      </c>
      <c r="C1144" s="382">
        <v>0</v>
      </c>
      <c r="D1144" s="368">
        <v>0</v>
      </c>
      <c r="E1144" s="368">
        <v>0</v>
      </c>
      <c r="F1144" s="368">
        <v>0</v>
      </c>
      <c r="G1144" s="368">
        <v>0</v>
      </c>
      <c r="H1144" s="381" t="str">
        <f>IF('2. Termes '!H1530="","",VLOOKUP('2. Termes '!H1530,'2. Termes '!$H$8:$H$1141,3))</f>
        <v/>
      </c>
      <c r="I1144" s="368">
        <v>0</v>
      </c>
      <c r="J1144" s="368">
        <v>0</v>
      </c>
      <c r="K1144" s="370" t="s">
        <v>150</v>
      </c>
      <c r="L1144" s="370" t="str">
        <f>IF(ISBLANK(Tableau3[[#This Row],[Date début ]]),"",UPPER(TEXT(Tableau3[[#This Row],[Date début ]],"mmm")))</f>
        <v/>
      </c>
      <c r="M1144" s="370" t="str">
        <f>IF(ISBLANK(Tableau3[[#This Row],[Date début ]]),"",UPPER(TEXT(Tableau3[[#This Row],[Date début ]],"AAAA")))</f>
        <v/>
      </c>
      <c r="N1144" s="370">
        <v>0</v>
      </c>
      <c r="O1144" s="369" t="str">
        <f>IF(ISBLANK(Tableau3[[#This Row],[Date de fin]]),"",UPPER(TEXT(Tableau3[[#This Row],[Date de fin]],"mmm")))</f>
        <v>JANV</v>
      </c>
      <c r="P1144" s="370" t="str">
        <f>IF(ISBLANK(Tableau3[[#This Row],[Date de fin]]),"",UPPER(TEXT(Tableau3[[#This Row],[Date de fin]],"AAAA")))</f>
        <v>1900</v>
      </c>
      <c r="Q1144" s="371">
        <v>0</v>
      </c>
      <c r="S1144" s="49">
        <f>[2]!tblÉvénements[[#This Row],[Secteur]]</f>
        <v>0</v>
      </c>
      <c r="T1144" s="49">
        <f>[2]!tblÉvénements[[#This Row],[Commentaires]]</f>
        <v>0</v>
      </c>
    </row>
    <row r="1145" spans="2:20" ht="14.5" x14ac:dyDescent="0.3">
      <c r="B1145" s="42">
        <f>'2. Termes '!H1531</f>
        <v>0</v>
      </c>
      <c r="C1145" s="382">
        <v>0</v>
      </c>
      <c r="D1145" s="368">
        <v>0</v>
      </c>
      <c r="E1145" s="368">
        <v>0</v>
      </c>
      <c r="F1145" s="368">
        <v>0</v>
      </c>
      <c r="G1145" s="368">
        <v>0</v>
      </c>
      <c r="H1145" s="381" t="str">
        <f>IF('2. Termes '!H1531="","",VLOOKUP('2. Termes '!H1531,'2. Termes '!$H$8:$H$1141,3))</f>
        <v/>
      </c>
      <c r="I1145" s="368">
        <v>0</v>
      </c>
      <c r="J1145" s="368">
        <v>0</v>
      </c>
      <c r="K1145" s="370" t="s">
        <v>150</v>
      </c>
      <c r="L1145" s="370" t="str">
        <f>IF(ISBLANK(Tableau3[[#This Row],[Date début ]]),"",UPPER(TEXT(Tableau3[[#This Row],[Date début ]],"mmm")))</f>
        <v/>
      </c>
      <c r="M1145" s="370" t="str">
        <f>IF(ISBLANK(Tableau3[[#This Row],[Date début ]]),"",UPPER(TEXT(Tableau3[[#This Row],[Date début ]],"AAAA")))</f>
        <v/>
      </c>
      <c r="N1145" s="370">
        <v>0</v>
      </c>
      <c r="O1145" s="369" t="str">
        <f>IF(ISBLANK(Tableau3[[#This Row],[Date de fin]]),"",UPPER(TEXT(Tableau3[[#This Row],[Date de fin]],"mmm")))</f>
        <v>JANV</v>
      </c>
      <c r="P1145" s="370" t="str">
        <f>IF(ISBLANK(Tableau3[[#This Row],[Date de fin]]),"",UPPER(TEXT(Tableau3[[#This Row],[Date de fin]],"AAAA")))</f>
        <v>1900</v>
      </c>
      <c r="Q1145" s="371">
        <v>0</v>
      </c>
      <c r="S1145" s="49">
        <f>[2]!tblÉvénements[[#This Row],[Secteur]]</f>
        <v>0</v>
      </c>
      <c r="T1145" s="49">
        <f>[2]!tblÉvénements[[#This Row],[Commentaires]]</f>
        <v>0</v>
      </c>
    </row>
    <row r="1146" spans="2:20" ht="14.5" x14ac:dyDescent="0.3">
      <c r="B1146" s="42">
        <f>'2. Termes '!H1532</f>
        <v>0</v>
      </c>
      <c r="C1146" s="382">
        <v>0</v>
      </c>
      <c r="D1146" s="368">
        <v>0</v>
      </c>
      <c r="E1146" s="368">
        <v>0</v>
      </c>
      <c r="F1146" s="368">
        <v>0</v>
      </c>
      <c r="G1146" s="368">
        <v>0</v>
      </c>
      <c r="H1146" s="381" t="str">
        <f>IF('2. Termes '!H1532="","",VLOOKUP('2. Termes '!H1532,'2. Termes '!$H$8:$H$1141,3))</f>
        <v/>
      </c>
      <c r="I1146" s="368">
        <v>0</v>
      </c>
      <c r="J1146" s="368">
        <v>0</v>
      </c>
      <c r="K1146" s="370" t="s">
        <v>150</v>
      </c>
      <c r="L1146" s="370" t="str">
        <f>IF(ISBLANK(Tableau3[[#This Row],[Date début ]]),"",UPPER(TEXT(Tableau3[[#This Row],[Date début ]],"mmm")))</f>
        <v/>
      </c>
      <c r="M1146" s="370" t="str">
        <f>IF(ISBLANK(Tableau3[[#This Row],[Date début ]]),"",UPPER(TEXT(Tableau3[[#This Row],[Date début ]],"AAAA")))</f>
        <v/>
      </c>
      <c r="N1146" s="370">
        <v>0</v>
      </c>
      <c r="O1146" s="369" t="str">
        <f>IF(ISBLANK(Tableau3[[#This Row],[Date de fin]]),"",UPPER(TEXT(Tableau3[[#This Row],[Date de fin]],"mmm")))</f>
        <v>JANV</v>
      </c>
      <c r="P1146" s="370" t="str">
        <f>IF(ISBLANK(Tableau3[[#This Row],[Date de fin]]),"",UPPER(TEXT(Tableau3[[#This Row],[Date de fin]],"AAAA")))</f>
        <v>1900</v>
      </c>
      <c r="Q1146" s="371">
        <v>0</v>
      </c>
      <c r="S1146" s="49">
        <f>[2]!tblÉvénements[[#This Row],[Secteur]]</f>
        <v>0</v>
      </c>
      <c r="T1146" s="49">
        <f>[2]!tblÉvénements[[#This Row],[Commentaires]]</f>
        <v>0</v>
      </c>
    </row>
    <row r="1147" spans="2:20" ht="14.5" x14ac:dyDescent="0.3">
      <c r="B1147" s="42">
        <f>'2. Termes '!H1533</f>
        <v>0</v>
      </c>
      <c r="C1147" s="382">
        <v>0</v>
      </c>
      <c r="D1147" s="368">
        <v>0</v>
      </c>
      <c r="E1147" s="368">
        <v>0</v>
      </c>
      <c r="F1147" s="368">
        <v>0</v>
      </c>
      <c r="G1147" s="368">
        <v>0</v>
      </c>
      <c r="H1147" s="381" t="str">
        <f>IF('2. Termes '!H1533="","",VLOOKUP('2. Termes '!H1533,'2. Termes '!$H$8:$H$1141,3))</f>
        <v/>
      </c>
      <c r="I1147" s="368">
        <v>0</v>
      </c>
      <c r="J1147" s="368">
        <v>0</v>
      </c>
      <c r="K1147" s="370" t="s">
        <v>150</v>
      </c>
      <c r="L1147" s="370" t="str">
        <f>IF(ISBLANK(Tableau3[[#This Row],[Date début ]]),"",UPPER(TEXT(Tableau3[[#This Row],[Date début ]],"mmm")))</f>
        <v/>
      </c>
      <c r="M1147" s="370" t="str">
        <f>IF(ISBLANK(Tableau3[[#This Row],[Date début ]]),"",UPPER(TEXT(Tableau3[[#This Row],[Date début ]],"AAAA")))</f>
        <v/>
      </c>
      <c r="N1147" s="370">
        <v>0</v>
      </c>
      <c r="O1147" s="369" t="str">
        <f>IF(ISBLANK(Tableau3[[#This Row],[Date de fin]]),"",UPPER(TEXT(Tableau3[[#This Row],[Date de fin]],"mmm")))</f>
        <v>JANV</v>
      </c>
      <c r="P1147" s="370" t="str">
        <f>IF(ISBLANK(Tableau3[[#This Row],[Date de fin]]),"",UPPER(TEXT(Tableau3[[#This Row],[Date de fin]],"AAAA")))</f>
        <v>1900</v>
      </c>
      <c r="Q1147" s="371">
        <v>0</v>
      </c>
      <c r="S1147" s="49">
        <f>[2]!tblÉvénements[[#This Row],[Secteur]]</f>
        <v>0</v>
      </c>
      <c r="T1147" s="49">
        <f>[2]!tblÉvénements[[#This Row],[Commentaires]]</f>
        <v>0</v>
      </c>
    </row>
    <row r="1148" spans="2:20" ht="14.5" x14ac:dyDescent="0.3">
      <c r="B1148" s="42">
        <f>'2. Termes '!H1534</f>
        <v>0</v>
      </c>
      <c r="C1148" s="382">
        <v>0</v>
      </c>
      <c r="D1148" s="368">
        <v>0</v>
      </c>
      <c r="E1148" s="368">
        <v>0</v>
      </c>
      <c r="F1148" s="368">
        <v>0</v>
      </c>
      <c r="G1148" s="368">
        <v>0</v>
      </c>
      <c r="H1148" s="381" t="str">
        <f>IF('2. Termes '!H1534="","",VLOOKUP('2. Termes '!H1534,'2. Termes '!$H$8:$H$1141,3))</f>
        <v/>
      </c>
      <c r="I1148" s="368">
        <v>0</v>
      </c>
      <c r="J1148" s="368">
        <v>0</v>
      </c>
      <c r="K1148" s="370" t="s">
        <v>150</v>
      </c>
      <c r="L1148" s="370" t="str">
        <f>IF(ISBLANK(Tableau3[[#This Row],[Date début ]]),"",UPPER(TEXT(Tableau3[[#This Row],[Date début ]],"mmm")))</f>
        <v/>
      </c>
      <c r="M1148" s="370" t="str">
        <f>IF(ISBLANK(Tableau3[[#This Row],[Date début ]]),"",UPPER(TEXT(Tableau3[[#This Row],[Date début ]],"AAAA")))</f>
        <v/>
      </c>
      <c r="N1148" s="370">
        <v>0</v>
      </c>
      <c r="O1148" s="369" t="str">
        <f>IF(ISBLANK(Tableau3[[#This Row],[Date de fin]]),"",UPPER(TEXT(Tableau3[[#This Row],[Date de fin]],"mmm")))</f>
        <v>JANV</v>
      </c>
      <c r="P1148" s="370" t="str">
        <f>IF(ISBLANK(Tableau3[[#This Row],[Date de fin]]),"",UPPER(TEXT(Tableau3[[#This Row],[Date de fin]],"AAAA")))</f>
        <v>1900</v>
      </c>
      <c r="Q1148" s="371">
        <v>0</v>
      </c>
      <c r="S1148" s="49">
        <f>[2]!tblÉvénements[[#This Row],[Secteur]]</f>
        <v>0</v>
      </c>
      <c r="T1148" s="49">
        <f>[2]!tblÉvénements[[#This Row],[Commentaires]]</f>
        <v>0</v>
      </c>
    </row>
    <row r="1149" spans="2:20" ht="14.5" x14ac:dyDescent="0.3">
      <c r="B1149" s="42">
        <f>'2. Termes '!H1535</f>
        <v>0</v>
      </c>
      <c r="C1149" s="382">
        <v>0</v>
      </c>
      <c r="D1149" s="368">
        <v>0</v>
      </c>
      <c r="E1149" s="368">
        <v>0</v>
      </c>
      <c r="F1149" s="368">
        <v>0</v>
      </c>
      <c r="G1149" s="368">
        <v>0</v>
      </c>
      <c r="H1149" s="381" t="str">
        <f>IF('2. Termes '!H1535="","",VLOOKUP('2. Termes '!H1535,'2. Termes '!$H$8:$H$1141,3))</f>
        <v/>
      </c>
      <c r="I1149" s="368">
        <v>0</v>
      </c>
      <c r="J1149" s="368">
        <v>0</v>
      </c>
      <c r="K1149" s="370" t="s">
        <v>150</v>
      </c>
      <c r="L1149" s="370" t="str">
        <f>IF(ISBLANK(Tableau3[[#This Row],[Date début ]]),"",UPPER(TEXT(Tableau3[[#This Row],[Date début ]],"mmm")))</f>
        <v/>
      </c>
      <c r="M1149" s="370" t="str">
        <f>IF(ISBLANK(Tableau3[[#This Row],[Date début ]]),"",UPPER(TEXT(Tableau3[[#This Row],[Date début ]],"AAAA")))</f>
        <v/>
      </c>
      <c r="N1149" s="370">
        <v>0</v>
      </c>
      <c r="O1149" s="369" t="str">
        <f>IF(ISBLANK(Tableau3[[#This Row],[Date de fin]]),"",UPPER(TEXT(Tableau3[[#This Row],[Date de fin]],"mmm")))</f>
        <v>JANV</v>
      </c>
      <c r="P1149" s="370" t="str">
        <f>IF(ISBLANK(Tableau3[[#This Row],[Date de fin]]),"",UPPER(TEXT(Tableau3[[#This Row],[Date de fin]],"AAAA")))</f>
        <v>1900</v>
      </c>
      <c r="Q1149" s="371">
        <v>0</v>
      </c>
      <c r="S1149" s="49">
        <f>[2]!tblÉvénements[[#This Row],[Secteur]]</f>
        <v>0</v>
      </c>
      <c r="T1149" s="49">
        <f>[2]!tblÉvénements[[#This Row],[Commentaires]]</f>
        <v>0</v>
      </c>
    </row>
    <row r="1150" spans="2:20" ht="14.5" x14ac:dyDescent="0.3">
      <c r="B1150" s="42">
        <f>'2. Termes '!H1536</f>
        <v>0</v>
      </c>
      <c r="C1150" s="382">
        <v>0</v>
      </c>
      <c r="D1150" s="368">
        <v>0</v>
      </c>
      <c r="E1150" s="368">
        <v>0</v>
      </c>
      <c r="F1150" s="368">
        <v>0</v>
      </c>
      <c r="G1150" s="368">
        <v>0</v>
      </c>
      <c r="H1150" s="381" t="str">
        <f>IF('2. Termes '!H1536="","",VLOOKUP('2. Termes '!H1536,'2. Termes '!$H$8:$H$1141,3))</f>
        <v/>
      </c>
      <c r="I1150" s="368">
        <v>0</v>
      </c>
      <c r="J1150" s="368">
        <v>0</v>
      </c>
      <c r="K1150" s="370" t="s">
        <v>150</v>
      </c>
      <c r="L1150" s="370" t="str">
        <f>IF(ISBLANK(Tableau3[[#This Row],[Date début ]]),"",UPPER(TEXT(Tableau3[[#This Row],[Date début ]],"mmm")))</f>
        <v/>
      </c>
      <c r="M1150" s="370" t="str">
        <f>IF(ISBLANK(Tableau3[[#This Row],[Date début ]]),"",UPPER(TEXT(Tableau3[[#This Row],[Date début ]],"AAAA")))</f>
        <v/>
      </c>
      <c r="N1150" s="370">
        <v>0</v>
      </c>
      <c r="O1150" s="369" t="str">
        <f>IF(ISBLANK(Tableau3[[#This Row],[Date de fin]]),"",UPPER(TEXT(Tableau3[[#This Row],[Date de fin]],"mmm")))</f>
        <v>JANV</v>
      </c>
      <c r="P1150" s="370" t="str">
        <f>IF(ISBLANK(Tableau3[[#This Row],[Date de fin]]),"",UPPER(TEXT(Tableau3[[#This Row],[Date de fin]],"AAAA")))</f>
        <v>1900</v>
      </c>
      <c r="Q1150" s="371">
        <v>0</v>
      </c>
      <c r="S1150" s="49">
        <f>[2]!tblÉvénements[[#This Row],[Secteur]]</f>
        <v>0</v>
      </c>
      <c r="T1150" s="49">
        <f>[2]!tblÉvénements[[#This Row],[Commentaires]]</f>
        <v>0</v>
      </c>
    </row>
    <row r="1151" spans="2:20" ht="14.5" x14ac:dyDescent="0.3">
      <c r="B1151" s="42">
        <f>'2. Termes '!H1537</f>
        <v>0</v>
      </c>
      <c r="C1151" s="382">
        <v>0</v>
      </c>
      <c r="D1151" s="368">
        <v>0</v>
      </c>
      <c r="E1151" s="368">
        <v>0</v>
      </c>
      <c r="F1151" s="368">
        <v>0</v>
      </c>
      <c r="G1151" s="368">
        <v>0</v>
      </c>
      <c r="H1151" s="381" t="str">
        <f>IF('2. Termes '!H1537="","",VLOOKUP('2. Termes '!H1537,'2. Termes '!$H$8:$H$1141,3))</f>
        <v/>
      </c>
      <c r="I1151" s="368">
        <v>0</v>
      </c>
      <c r="J1151" s="368">
        <v>0</v>
      </c>
      <c r="K1151" s="370" t="s">
        <v>150</v>
      </c>
      <c r="L1151" s="370" t="str">
        <f>IF(ISBLANK(Tableau3[[#This Row],[Date début ]]),"",UPPER(TEXT(Tableau3[[#This Row],[Date début ]],"mmm")))</f>
        <v/>
      </c>
      <c r="M1151" s="370" t="str">
        <f>IF(ISBLANK(Tableau3[[#This Row],[Date début ]]),"",UPPER(TEXT(Tableau3[[#This Row],[Date début ]],"AAAA")))</f>
        <v/>
      </c>
      <c r="N1151" s="370">
        <v>0</v>
      </c>
      <c r="O1151" s="369" t="str">
        <f>IF(ISBLANK(Tableau3[[#This Row],[Date de fin]]),"",UPPER(TEXT(Tableau3[[#This Row],[Date de fin]],"mmm")))</f>
        <v>JANV</v>
      </c>
      <c r="P1151" s="370" t="str">
        <f>IF(ISBLANK(Tableau3[[#This Row],[Date de fin]]),"",UPPER(TEXT(Tableau3[[#This Row],[Date de fin]],"AAAA")))</f>
        <v>1900</v>
      </c>
      <c r="Q1151" s="371">
        <v>0</v>
      </c>
      <c r="S1151" s="49">
        <f>[2]!tblÉvénements[[#This Row],[Secteur]]</f>
        <v>0</v>
      </c>
      <c r="T1151" s="49">
        <f>[2]!tblÉvénements[[#This Row],[Commentaires]]</f>
        <v>0</v>
      </c>
    </row>
    <row r="1152" spans="2:20" ht="14.5" x14ac:dyDescent="0.3">
      <c r="B1152" s="42">
        <f>'2. Termes '!H1538</f>
        <v>0</v>
      </c>
      <c r="C1152" s="382">
        <v>0</v>
      </c>
      <c r="D1152" s="368">
        <v>0</v>
      </c>
      <c r="E1152" s="368">
        <v>0</v>
      </c>
      <c r="F1152" s="368">
        <v>0</v>
      </c>
      <c r="G1152" s="368">
        <v>0</v>
      </c>
      <c r="H1152" s="381" t="str">
        <f>IF('2. Termes '!H1538="","",VLOOKUP('2. Termes '!H1538,'2. Termes '!$H$8:$H$1141,3))</f>
        <v/>
      </c>
      <c r="I1152" s="368">
        <v>0</v>
      </c>
      <c r="J1152" s="368">
        <v>0</v>
      </c>
      <c r="K1152" s="370" t="s">
        <v>150</v>
      </c>
      <c r="L1152" s="370" t="str">
        <f>IF(ISBLANK(Tableau3[[#This Row],[Date début ]]),"",UPPER(TEXT(Tableau3[[#This Row],[Date début ]],"mmm")))</f>
        <v/>
      </c>
      <c r="M1152" s="370" t="str">
        <f>IF(ISBLANK(Tableau3[[#This Row],[Date début ]]),"",UPPER(TEXT(Tableau3[[#This Row],[Date début ]],"AAAA")))</f>
        <v/>
      </c>
      <c r="N1152" s="370">
        <v>0</v>
      </c>
      <c r="O1152" s="369" t="str">
        <f>IF(ISBLANK(Tableau3[[#This Row],[Date de fin]]),"",UPPER(TEXT(Tableau3[[#This Row],[Date de fin]],"mmm")))</f>
        <v>JANV</v>
      </c>
      <c r="P1152" s="370" t="str">
        <f>IF(ISBLANK(Tableau3[[#This Row],[Date de fin]]),"",UPPER(TEXT(Tableau3[[#This Row],[Date de fin]],"AAAA")))</f>
        <v>1900</v>
      </c>
      <c r="Q1152" s="371">
        <v>0</v>
      </c>
      <c r="S1152" s="49">
        <f>[2]!tblÉvénements[[#This Row],[Secteur]]</f>
        <v>0</v>
      </c>
      <c r="T1152" s="49">
        <f>[2]!tblÉvénements[[#This Row],[Commentaires]]</f>
        <v>0</v>
      </c>
    </row>
    <row r="1153" spans="2:20" ht="14.5" x14ac:dyDescent="0.3">
      <c r="B1153" s="42">
        <f>'2. Termes '!H1539</f>
        <v>0</v>
      </c>
      <c r="C1153" s="382">
        <v>0</v>
      </c>
      <c r="D1153" s="368">
        <v>0</v>
      </c>
      <c r="E1153" s="368">
        <v>0</v>
      </c>
      <c r="F1153" s="368">
        <v>0</v>
      </c>
      <c r="G1153" s="368">
        <v>0</v>
      </c>
      <c r="H1153" s="381" t="str">
        <f>IF('2. Termes '!H1539="","",VLOOKUP('2. Termes '!H1539,'2. Termes '!$H$8:$H$1141,3))</f>
        <v/>
      </c>
      <c r="I1153" s="368">
        <v>0</v>
      </c>
      <c r="J1153" s="368">
        <v>0</v>
      </c>
      <c r="K1153" s="370" t="s">
        <v>150</v>
      </c>
      <c r="L1153" s="370" t="str">
        <f>IF(ISBLANK(Tableau3[[#This Row],[Date début ]]),"",UPPER(TEXT(Tableau3[[#This Row],[Date début ]],"mmm")))</f>
        <v/>
      </c>
      <c r="M1153" s="370" t="str">
        <f>IF(ISBLANK(Tableau3[[#This Row],[Date début ]]),"",UPPER(TEXT(Tableau3[[#This Row],[Date début ]],"AAAA")))</f>
        <v/>
      </c>
      <c r="N1153" s="370">
        <v>0</v>
      </c>
      <c r="O1153" s="369" t="str">
        <f>IF(ISBLANK(Tableau3[[#This Row],[Date de fin]]),"",UPPER(TEXT(Tableau3[[#This Row],[Date de fin]],"mmm")))</f>
        <v>JANV</v>
      </c>
      <c r="P1153" s="370" t="str">
        <f>IF(ISBLANK(Tableau3[[#This Row],[Date de fin]]),"",UPPER(TEXT(Tableau3[[#This Row],[Date de fin]],"AAAA")))</f>
        <v>1900</v>
      </c>
      <c r="Q1153" s="371">
        <v>0</v>
      </c>
      <c r="S1153" s="49">
        <f>[2]!tblÉvénements[[#This Row],[Secteur]]</f>
        <v>0</v>
      </c>
      <c r="T1153" s="49">
        <f>[2]!tblÉvénements[[#This Row],[Commentaires]]</f>
        <v>0</v>
      </c>
    </row>
    <row r="1154" spans="2:20" ht="14.5" x14ac:dyDescent="0.3">
      <c r="B1154" s="42">
        <f>'2. Termes '!H1540</f>
        <v>0</v>
      </c>
      <c r="C1154" s="382">
        <v>0</v>
      </c>
      <c r="D1154" s="368">
        <v>0</v>
      </c>
      <c r="E1154" s="368">
        <v>0</v>
      </c>
      <c r="F1154" s="368">
        <v>0</v>
      </c>
      <c r="G1154" s="368">
        <v>0</v>
      </c>
      <c r="H1154" s="381" t="str">
        <f>IF('2. Termes '!H1540="","",VLOOKUP('2. Termes '!H1540,'2. Termes '!$H$8:$H$1141,3))</f>
        <v/>
      </c>
      <c r="I1154" s="368">
        <v>0</v>
      </c>
      <c r="J1154" s="368">
        <v>0</v>
      </c>
      <c r="K1154" s="370" t="s">
        <v>150</v>
      </c>
      <c r="L1154" s="370" t="str">
        <f>IF(ISBLANK(Tableau3[[#This Row],[Date début ]]),"",UPPER(TEXT(Tableau3[[#This Row],[Date début ]],"mmm")))</f>
        <v/>
      </c>
      <c r="M1154" s="370" t="str">
        <f>IF(ISBLANK(Tableau3[[#This Row],[Date début ]]),"",UPPER(TEXT(Tableau3[[#This Row],[Date début ]],"AAAA")))</f>
        <v/>
      </c>
      <c r="N1154" s="370">
        <v>0</v>
      </c>
      <c r="O1154" s="369" t="str">
        <f>IF(ISBLANK(Tableau3[[#This Row],[Date de fin]]),"",UPPER(TEXT(Tableau3[[#This Row],[Date de fin]],"mmm")))</f>
        <v>JANV</v>
      </c>
      <c r="P1154" s="370" t="str">
        <f>IF(ISBLANK(Tableau3[[#This Row],[Date de fin]]),"",UPPER(TEXT(Tableau3[[#This Row],[Date de fin]],"AAAA")))</f>
        <v>1900</v>
      </c>
      <c r="Q1154" s="371">
        <v>0</v>
      </c>
      <c r="S1154" s="49">
        <f>[2]!tblÉvénements[[#This Row],[Secteur]]</f>
        <v>0</v>
      </c>
      <c r="T1154" s="49">
        <f>[2]!tblÉvénements[[#This Row],[Commentaires]]</f>
        <v>0</v>
      </c>
    </row>
    <row r="1155" spans="2:20" ht="14.5" x14ac:dyDescent="0.3">
      <c r="B1155" s="42">
        <f>'2. Termes '!H1541</f>
        <v>0</v>
      </c>
      <c r="C1155" s="382">
        <v>0</v>
      </c>
      <c r="D1155" s="368">
        <v>0</v>
      </c>
      <c r="E1155" s="368">
        <v>0</v>
      </c>
      <c r="F1155" s="368">
        <v>0</v>
      </c>
      <c r="G1155" s="368">
        <v>0</v>
      </c>
      <c r="H1155" s="381" t="str">
        <f>IF('2. Termes '!H1541="","",VLOOKUP('2. Termes '!H1541,'2. Termes '!$H$8:$H$1141,3))</f>
        <v/>
      </c>
      <c r="I1155" s="368">
        <v>0</v>
      </c>
      <c r="J1155" s="368">
        <v>0</v>
      </c>
      <c r="K1155" s="370" t="s">
        <v>150</v>
      </c>
      <c r="L1155" s="370" t="str">
        <f>IF(ISBLANK(Tableau3[[#This Row],[Date début ]]),"",UPPER(TEXT(Tableau3[[#This Row],[Date début ]],"mmm")))</f>
        <v/>
      </c>
      <c r="M1155" s="370" t="str">
        <f>IF(ISBLANK(Tableau3[[#This Row],[Date début ]]),"",UPPER(TEXT(Tableau3[[#This Row],[Date début ]],"AAAA")))</f>
        <v/>
      </c>
      <c r="N1155" s="370">
        <v>0</v>
      </c>
      <c r="O1155" s="369" t="str">
        <f>IF(ISBLANK(Tableau3[[#This Row],[Date de fin]]),"",UPPER(TEXT(Tableau3[[#This Row],[Date de fin]],"mmm")))</f>
        <v>JANV</v>
      </c>
      <c r="P1155" s="370" t="str">
        <f>IF(ISBLANK(Tableau3[[#This Row],[Date de fin]]),"",UPPER(TEXT(Tableau3[[#This Row],[Date de fin]],"AAAA")))</f>
        <v>1900</v>
      </c>
      <c r="Q1155" s="371">
        <v>0</v>
      </c>
      <c r="S1155" s="49">
        <f>[2]!tblÉvénements[[#This Row],[Secteur]]</f>
        <v>0</v>
      </c>
      <c r="T1155" s="49">
        <f>[2]!tblÉvénements[[#This Row],[Commentaires]]</f>
        <v>0</v>
      </c>
    </row>
    <row r="1156" spans="2:20" ht="14.5" x14ac:dyDescent="0.3">
      <c r="B1156" s="42">
        <f>'2. Termes '!H1542</f>
        <v>0</v>
      </c>
      <c r="C1156" s="382">
        <v>0</v>
      </c>
      <c r="D1156" s="368">
        <v>0</v>
      </c>
      <c r="E1156" s="368">
        <v>0</v>
      </c>
      <c r="F1156" s="368">
        <v>0</v>
      </c>
      <c r="G1156" s="368">
        <v>0</v>
      </c>
      <c r="H1156" s="381" t="str">
        <f>IF('2. Termes '!H1542="","",VLOOKUP('2. Termes '!H1542,'2. Termes '!$H$8:$H$1141,3))</f>
        <v/>
      </c>
      <c r="I1156" s="368">
        <v>0</v>
      </c>
      <c r="J1156" s="368">
        <v>0</v>
      </c>
      <c r="K1156" s="370" t="s">
        <v>150</v>
      </c>
      <c r="L1156" s="370" t="str">
        <f>IF(ISBLANK(Tableau3[[#This Row],[Date début ]]),"",UPPER(TEXT(Tableau3[[#This Row],[Date début ]],"mmm")))</f>
        <v/>
      </c>
      <c r="M1156" s="370" t="str">
        <f>IF(ISBLANK(Tableau3[[#This Row],[Date début ]]),"",UPPER(TEXT(Tableau3[[#This Row],[Date début ]],"AAAA")))</f>
        <v/>
      </c>
      <c r="N1156" s="370">
        <v>0</v>
      </c>
      <c r="O1156" s="369" t="str">
        <f>IF(ISBLANK(Tableau3[[#This Row],[Date de fin]]),"",UPPER(TEXT(Tableau3[[#This Row],[Date de fin]],"mmm")))</f>
        <v>JANV</v>
      </c>
      <c r="P1156" s="370" t="str">
        <f>IF(ISBLANK(Tableau3[[#This Row],[Date de fin]]),"",UPPER(TEXT(Tableau3[[#This Row],[Date de fin]],"AAAA")))</f>
        <v>1900</v>
      </c>
      <c r="Q1156" s="371">
        <v>0</v>
      </c>
      <c r="S1156" s="49">
        <f>[2]!tblÉvénements[[#This Row],[Secteur]]</f>
        <v>0</v>
      </c>
      <c r="T1156" s="49">
        <f>[2]!tblÉvénements[[#This Row],[Commentaires]]</f>
        <v>0</v>
      </c>
    </row>
    <row r="1157" spans="2:20" ht="14.5" x14ac:dyDescent="0.3">
      <c r="B1157" s="42">
        <f>'2. Termes '!H1543</f>
        <v>0</v>
      </c>
      <c r="C1157" s="382">
        <v>0</v>
      </c>
      <c r="D1157" s="368">
        <v>0</v>
      </c>
      <c r="E1157" s="368">
        <v>0</v>
      </c>
      <c r="F1157" s="368">
        <v>0</v>
      </c>
      <c r="G1157" s="368">
        <v>0</v>
      </c>
      <c r="H1157" s="381" t="str">
        <f>IF('2. Termes '!H1543="","",VLOOKUP('2. Termes '!H1543,'2. Termes '!$H$8:$H$1141,3))</f>
        <v/>
      </c>
      <c r="I1157" s="368">
        <v>0</v>
      </c>
      <c r="J1157" s="368">
        <v>0</v>
      </c>
      <c r="K1157" s="370" t="s">
        <v>150</v>
      </c>
      <c r="L1157" s="370" t="str">
        <f>IF(ISBLANK(Tableau3[[#This Row],[Date début ]]),"",UPPER(TEXT(Tableau3[[#This Row],[Date début ]],"mmm")))</f>
        <v/>
      </c>
      <c r="M1157" s="370" t="str">
        <f>IF(ISBLANK(Tableau3[[#This Row],[Date début ]]),"",UPPER(TEXT(Tableau3[[#This Row],[Date début ]],"AAAA")))</f>
        <v/>
      </c>
      <c r="N1157" s="370">
        <v>0</v>
      </c>
      <c r="O1157" s="369" t="str">
        <f>IF(ISBLANK(Tableau3[[#This Row],[Date de fin]]),"",UPPER(TEXT(Tableau3[[#This Row],[Date de fin]],"mmm")))</f>
        <v>JANV</v>
      </c>
      <c r="P1157" s="370" t="str">
        <f>IF(ISBLANK(Tableau3[[#This Row],[Date de fin]]),"",UPPER(TEXT(Tableau3[[#This Row],[Date de fin]],"AAAA")))</f>
        <v>1900</v>
      </c>
      <c r="Q1157" s="371">
        <v>0</v>
      </c>
      <c r="S1157" s="49">
        <f>[2]!tblÉvénements[[#This Row],[Secteur]]</f>
        <v>0</v>
      </c>
      <c r="T1157" s="49">
        <f>[2]!tblÉvénements[[#This Row],[Commentaires]]</f>
        <v>0</v>
      </c>
    </row>
    <row r="1158" spans="2:20" ht="14.5" x14ac:dyDescent="0.3">
      <c r="B1158" s="42">
        <f>'2. Termes '!H1544</f>
        <v>0</v>
      </c>
      <c r="C1158" s="382">
        <v>0</v>
      </c>
      <c r="D1158" s="368">
        <v>0</v>
      </c>
      <c r="E1158" s="368">
        <v>0</v>
      </c>
      <c r="F1158" s="368">
        <v>0</v>
      </c>
      <c r="G1158" s="368">
        <v>0</v>
      </c>
      <c r="H1158" s="381" t="str">
        <f>IF('2. Termes '!H1544="","",VLOOKUP('2. Termes '!H1544,'2. Termes '!$H$8:$H$1141,3))</f>
        <v/>
      </c>
      <c r="I1158" s="368">
        <v>0</v>
      </c>
      <c r="J1158" s="368">
        <v>0</v>
      </c>
      <c r="K1158" s="370" t="s">
        <v>150</v>
      </c>
      <c r="L1158" s="370" t="str">
        <f>IF(ISBLANK(Tableau3[[#This Row],[Date début ]]),"",UPPER(TEXT(Tableau3[[#This Row],[Date début ]],"mmm")))</f>
        <v/>
      </c>
      <c r="M1158" s="370" t="str">
        <f>IF(ISBLANK(Tableau3[[#This Row],[Date début ]]),"",UPPER(TEXT(Tableau3[[#This Row],[Date début ]],"AAAA")))</f>
        <v/>
      </c>
      <c r="N1158" s="370">
        <v>0</v>
      </c>
      <c r="O1158" s="369" t="str">
        <f>IF(ISBLANK(Tableau3[[#This Row],[Date de fin]]),"",UPPER(TEXT(Tableau3[[#This Row],[Date de fin]],"mmm")))</f>
        <v>JANV</v>
      </c>
      <c r="P1158" s="370" t="str">
        <f>IF(ISBLANK(Tableau3[[#This Row],[Date de fin]]),"",UPPER(TEXT(Tableau3[[#This Row],[Date de fin]],"AAAA")))</f>
        <v>1900</v>
      </c>
      <c r="Q1158" s="371">
        <v>0</v>
      </c>
      <c r="S1158" s="49">
        <f>[2]!tblÉvénements[[#This Row],[Secteur]]</f>
        <v>0</v>
      </c>
      <c r="T1158" s="49">
        <f>[2]!tblÉvénements[[#This Row],[Commentaires]]</f>
        <v>0</v>
      </c>
    </row>
    <row r="1159" spans="2:20" ht="14.5" x14ac:dyDescent="0.3">
      <c r="B1159" s="42">
        <f>'2. Termes '!H1545</f>
        <v>0</v>
      </c>
      <c r="C1159" s="382">
        <v>0</v>
      </c>
      <c r="D1159" s="368">
        <v>0</v>
      </c>
      <c r="E1159" s="368">
        <v>0</v>
      </c>
      <c r="F1159" s="368">
        <v>0</v>
      </c>
      <c r="G1159" s="368">
        <v>0</v>
      </c>
      <c r="H1159" s="381" t="str">
        <f>IF('2. Termes '!H1545="","",VLOOKUP('2. Termes '!H1545,'2. Termes '!$H$8:$H$1141,3))</f>
        <v/>
      </c>
      <c r="I1159" s="368">
        <v>0</v>
      </c>
      <c r="J1159" s="368">
        <v>0</v>
      </c>
      <c r="K1159" s="370" t="s">
        <v>150</v>
      </c>
      <c r="L1159" s="370" t="str">
        <f>IF(ISBLANK(Tableau3[[#This Row],[Date début ]]),"",UPPER(TEXT(Tableau3[[#This Row],[Date début ]],"mmm")))</f>
        <v/>
      </c>
      <c r="M1159" s="370" t="str">
        <f>IF(ISBLANK(Tableau3[[#This Row],[Date début ]]),"",UPPER(TEXT(Tableau3[[#This Row],[Date début ]],"AAAA")))</f>
        <v/>
      </c>
      <c r="N1159" s="370">
        <v>0</v>
      </c>
      <c r="O1159" s="369" t="str">
        <f>IF(ISBLANK(Tableau3[[#This Row],[Date de fin]]),"",UPPER(TEXT(Tableau3[[#This Row],[Date de fin]],"mmm")))</f>
        <v>JANV</v>
      </c>
      <c r="P1159" s="370" t="str">
        <f>IF(ISBLANK(Tableau3[[#This Row],[Date de fin]]),"",UPPER(TEXT(Tableau3[[#This Row],[Date de fin]],"AAAA")))</f>
        <v>1900</v>
      </c>
      <c r="Q1159" s="371">
        <v>0</v>
      </c>
      <c r="S1159" s="49">
        <f>[2]!tblÉvénements[[#This Row],[Secteur]]</f>
        <v>0</v>
      </c>
      <c r="T1159" s="49">
        <f>[2]!tblÉvénements[[#This Row],[Commentaires]]</f>
        <v>0</v>
      </c>
    </row>
    <row r="1160" spans="2:20" ht="14.5" x14ac:dyDescent="0.3">
      <c r="B1160" s="42">
        <f>'2. Termes '!H1546</f>
        <v>0</v>
      </c>
      <c r="C1160" s="382">
        <v>0</v>
      </c>
      <c r="D1160" s="368">
        <v>0</v>
      </c>
      <c r="E1160" s="368">
        <v>0</v>
      </c>
      <c r="F1160" s="368">
        <v>0</v>
      </c>
      <c r="G1160" s="368">
        <v>0</v>
      </c>
      <c r="H1160" s="381" t="str">
        <f>IF('2. Termes '!H1546="","",VLOOKUP('2. Termes '!H1546,'2. Termes '!$H$8:$H$1141,3))</f>
        <v/>
      </c>
      <c r="I1160" s="368">
        <v>0</v>
      </c>
      <c r="J1160" s="368">
        <v>0</v>
      </c>
      <c r="K1160" s="370" t="s">
        <v>150</v>
      </c>
      <c r="L1160" s="370" t="str">
        <f>IF(ISBLANK(Tableau3[[#This Row],[Date début ]]),"",UPPER(TEXT(Tableau3[[#This Row],[Date début ]],"mmm")))</f>
        <v/>
      </c>
      <c r="M1160" s="370" t="str">
        <f>IF(ISBLANK(Tableau3[[#This Row],[Date début ]]),"",UPPER(TEXT(Tableau3[[#This Row],[Date début ]],"AAAA")))</f>
        <v/>
      </c>
      <c r="N1160" s="370">
        <v>0</v>
      </c>
      <c r="O1160" s="369" t="str">
        <f>IF(ISBLANK(Tableau3[[#This Row],[Date de fin]]),"",UPPER(TEXT(Tableau3[[#This Row],[Date de fin]],"mmm")))</f>
        <v>JANV</v>
      </c>
      <c r="P1160" s="370" t="str">
        <f>IF(ISBLANK(Tableau3[[#This Row],[Date de fin]]),"",UPPER(TEXT(Tableau3[[#This Row],[Date de fin]],"AAAA")))</f>
        <v>1900</v>
      </c>
      <c r="Q1160" s="371">
        <v>0</v>
      </c>
      <c r="S1160" s="49">
        <f>[2]!tblÉvénements[[#This Row],[Secteur]]</f>
        <v>0</v>
      </c>
      <c r="T1160" s="49">
        <f>[2]!tblÉvénements[[#This Row],[Commentaires]]</f>
        <v>0</v>
      </c>
    </row>
    <row r="1161" spans="2:20" ht="14.5" x14ac:dyDescent="0.3">
      <c r="B1161" s="42">
        <f>'2. Termes '!H1547</f>
        <v>0</v>
      </c>
      <c r="C1161" s="382">
        <v>0</v>
      </c>
      <c r="D1161" s="368">
        <v>0</v>
      </c>
      <c r="E1161" s="368">
        <v>0</v>
      </c>
      <c r="F1161" s="368">
        <v>0</v>
      </c>
      <c r="G1161" s="368">
        <v>0</v>
      </c>
      <c r="H1161" s="381" t="str">
        <f>IF('2. Termes '!H1547="","",VLOOKUP('2. Termes '!H1547,'2. Termes '!$H$8:$H$1141,3))</f>
        <v/>
      </c>
      <c r="I1161" s="368">
        <v>0</v>
      </c>
      <c r="J1161" s="368">
        <v>0</v>
      </c>
      <c r="K1161" s="370" t="s">
        <v>150</v>
      </c>
      <c r="L1161" s="370" t="str">
        <f>IF(ISBLANK(Tableau3[[#This Row],[Date début ]]),"",UPPER(TEXT(Tableau3[[#This Row],[Date début ]],"mmm")))</f>
        <v/>
      </c>
      <c r="M1161" s="370" t="str">
        <f>IF(ISBLANK(Tableau3[[#This Row],[Date début ]]),"",UPPER(TEXT(Tableau3[[#This Row],[Date début ]],"AAAA")))</f>
        <v/>
      </c>
      <c r="N1161" s="370">
        <v>0</v>
      </c>
      <c r="O1161" s="369" t="str">
        <f>IF(ISBLANK(Tableau3[[#This Row],[Date de fin]]),"",UPPER(TEXT(Tableau3[[#This Row],[Date de fin]],"mmm")))</f>
        <v>JANV</v>
      </c>
      <c r="P1161" s="370" t="str">
        <f>IF(ISBLANK(Tableau3[[#This Row],[Date de fin]]),"",UPPER(TEXT(Tableau3[[#This Row],[Date de fin]],"AAAA")))</f>
        <v>1900</v>
      </c>
      <c r="Q1161" s="371">
        <v>0</v>
      </c>
      <c r="S1161" s="49">
        <f>[2]!tblÉvénements[[#This Row],[Secteur]]</f>
        <v>0</v>
      </c>
      <c r="T1161" s="49">
        <f>[2]!tblÉvénements[[#This Row],[Commentaires]]</f>
        <v>0</v>
      </c>
    </row>
    <row r="1162" spans="2:20" ht="14.5" x14ac:dyDescent="0.3">
      <c r="B1162" s="42">
        <f>'2. Termes '!H1548</f>
        <v>0</v>
      </c>
      <c r="C1162" s="382">
        <v>0</v>
      </c>
      <c r="D1162" s="368">
        <v>0</v>
      </c>
      <c r="E1162" s="368">
        <v>0</v>
      </c>
      <c r="F1162" s="368">
        <v>0</v>
      </c>
      <c r="G1162" s="368">
        <v>0</v>
      </c>
      <c r="H1162" s="381" t="str">
        <f>IF('2. Termes '!H1548="","",VLOOKUP('2. Termes '!H1548,'2. Termes '!$H$8:$H$1141,3))</f>
        <v/>
      </c>
      <c r="I1162" s="368">
        <v>0</v>
      </c>
      <c r="J1162" s="368">
        <v>0</v>
      </c>
      <c r="K1162" s="370" t="s">
        <v>150</v>
      </c>
      <c r="L1162" s="370" t="str">
        <f>IF(ISBLANK(Tableau3[[#This Row],[Date début ]]),"",UPPER(TEXT(Tableau3[[#This Row],[Date début ]],"mmm")))</f>
        <v/>
      </c>
      <c r="M1162" s="370" t="str">
        <f>IF(ISBLANK(Tableau3[[#This Row],[Date début ]]),"",UPPER(TEXT(Tableau3[[#This Row],[Date début ]],"AAAA")))</f>
        <v/>
      </c>
      <c r="N1162" s="370">
        <v>0</v>
      </c>
      <c r="O1162" s="369" t="str">
        <f>IF(ISBLANK(Tableau3[[#This Row],[Date de fin]]),"",UPPER(TEXT(Tableau3[[#This Row],[Date de fin]],"mmm")))</f>
        <v>JANV</v>
      </c>
      <c r="P1162" s="370" t="str">
        <f>IF(ISBLANK(Tableau3[[#This Row],[Date de fin]]),"",UPPER(TEXT(Tableau3[[#This Row],[Date de fin]],"AAAA")))</f>
        <v>1900</v>
      </c>
      <c r="Q1162" s="371">
        <v>0</v>
      </c>
      <c r="S1162" s="49">
        <f>[2]!tblÉvénements[[#This Row],[Secteur]]</f>
        <v>0</v>
      </c>
      <c r="T1162" s="49">
        <f>[2]!tblÉvénements[[#This Row],[Commentaires]]</f>
        <v>0</v>
      </c>
    </row>
    <row r="1163" spans="2:20" ht="14.5" x14ac:dyDescent="0.3">
      <c r="B1163" s="42">
        <f>'2. Termes '!H1549</f>
        <v>0</v>
      </c>
      <c r="C1163" s="382">
        <v>0</v>
      </c>
      <c r="D1163" s="368">
        <v>0</v>
      </c>
      <c r="E1163" s="368">
        <v>0</v>
      </c>
      <c r="F1163" s="368">
        <v>0</v>
      </c>
      <c r="G1163" s="368">
        <v>0</v>
      </c>
      <c r="H1163" s="381" t="str">
        <f>IF('2. Termes '!H1549="","",VLOOKUP('2. Termes '!H1549,'2. Termes '!$H$8:$H$1141,3))</f>
        <v/>
      </c>
      <c r="I1163" s="368">
        <v>0</v>
      </c>
      <c r="J1163" s="368">
        <v>0</v>
      </c>
      <c r="K1163" s="370" t="s">
        <v>150</v>
      </c>
      <c r="L1163" s="370" t="str">
        <f>IF(ISBLANK(Tableau3[[#This Row],[Date début ]]),"",UPPER(TEXT(Tableau3[[#This Row],[Date début ]],"mmm")))</f>
        <v/>
      </c>
      <c r="M1163" s="370" t="str">
        <f>IF(ISBLANK(Tableau3[[#This Row],[Date début ]]),"",UPPER(TEXT(Tableau3[[#This Row],[Date début ]],"AAAA")))</f>
        <v/>
      </c>
      <c r="N1163" s="370">
        <v>0</v>
      </c>
      <c r="O1163" s="369" t="str">
        <f>IF(ISBLANK(Tableau3[[#This Row],[Date de fin]]),"",UPPER(TEXT(Tableau3[[#This Row],[Date de fin]],"mmm")))</f>
        <v>JANV</v>
      </c>
      <c r="P1163" s="370" t="str">
        <f>IF(ISBLANK(Tableau3[[#This Row],[Date de fin]]),"",UPPER(TEXT(Tableau3[[#This Row],[Date de fin]],"AAAA")))</f>
        <v>1900</v>
      </c>
      <c r="Q1163" s="371">
        <v>0</v>
      </c>
      <c r="S1163" s="49">
        <f>[2]!tblÉvénements[[#This Row],[Secteur]]</f>
        <v>0</v>
      </c>
      <c r="T1163" s="49">
        <f>[2]!tblÉvénements[[#This Row],[Commentaires]]</f>
        <v>0</v>
      </c>
    </row>
    <row r="1164" spans="2:20" ht="14.5" x14ac:dyDescent="0.3">
      <c r="B1164" s="42">
        <f>'2. Termes '!H1550</f>
        <v>0</v>
      </c>
      <c r="C1164" s="382">
        <v>0</v>
      </c>
      <c r="D1164" s="368">
        <v>0</v>
      </c>
      <c r="E1164" s="368">
        <v>0</v>
      </c>
      <c r="F1164" s="368">
        <v>0</v>
      </c>
      <c r="G1164" s="368">
        <v>0</v>
      </c>
      <c r="H1164" s="381" t="str">
        <f>IF('2. Termes '!H1550="","",VLOOKUP('2. Termes '!H1550,'2. Termes '!$H$8:$H$1141,3))</f>
        <v/>
      </c>
      <c r="I1164" s="368">
        <v>0</v>
      </c>
      <c r="J1164" s="368">
        <v>0</v>
      </c>
      <c r="K1164" s="370" t="s">
        <v>150</v>
      </c>
      <c r="L1164" s="370" t="str">
        <f>IF(ISBLANK(Tableau3[[#This Row],[Date début ]]),"",UPPER(TEXT(Tableau3[[#This Row],[Date début ]],"mmm")))</f>
        <v/>
      </c>
      <c r="M1164" s="370" t="str">
        <f>IF(ISBLANK(Tableau3[[#This Row],[Date début ]]),"",UPPER(TEXT(Tableau3[[#This Row],[Date début ]],"AAAA")))</f>
        <v/>
      </c>
      <c r="N1164" s="370">
        <v>0</v>
      </c>
      <c r="O1164" s="369" t="str">
        <f>IF(ISBLANK(Tableau3[[#This Row],[Date de fin]]),"",UPPER(TEXT(Tableau3[[#This Row],[Date de fin]],"mmm")))</f>
        <v>JANV</v>
      </c>
      <c r="P1164" s="370" t="str">
        <f>IF(ISBLANK(Tableau3[[#This Row],[Date de fin]]),"",UPPER(TEXT(Tableau3[[#This Row],[Date de fin]],"AAAA")))</f>
        <v>1900</v>
      </c>
      <c r="Q1164" s="371">
        <v>0</v>
      </c>
      <c r="S1164" s="49">
        <f>[2]!tblÉvénements[[#This Row],[Secteur]]</f>
        <v>0</v>
      </c>
      <c r="T1164" s="49">
        <f>[2]!tblÉvénements[[#This Row],[Commentaires]]</f>
        <v>0</v>
      </c>
    </row>
    <row r="1165" spans="2:20" ht="14.5" x14ac:dyDescent="0.3">
      <c r="B1165" s="42">
        <f>'2. Termes '!H1551</f>
        <v>0</v>
      </c>
      <c r="C1165" s="382">
        <v>0</v>
      </c>
      <c r="D1165" s="368">
        <v>0</v>
      </c>
      <c r="E1165" s="368">
        <v>0</v>
      </c>
      <c r="F1165" s="368">
        <v>0</v>
      </c>
      <c r="G1165" s="368">
        <v>0</v>
      </c>
      <c r="H1165" s="381" t="str">
        <f>IF('2. Termes '!H1551="","",VLOOKUP('2. Termes '!H1551,'2. Termes '!$H$8:$H$1141,3))</f>
        <v/>
      </c>
      <c r="I1165" s="368">
        <v>0</v>
      </c>
      <c r="J1165" s="368">
        <v>0</v>
      </c>
      <c r="K1165" s="370" t="s">
        <v>150</v>
      </c>
      <c r="L1165" s="370" t="str">
        <f>IF(ISBLANK(Tableau3[[#This Row],[Date début ]]),"",UPPER(TEXT(Tableau3[[#This Row],[Date début ]],"mmm")))</f>
        <v/>
      </c>
      <c r="M1165" s="370" t="str">
        <f>IF(ISBLANK(Tableau3[[#This Row],[Date début ]]),"",UPPER(TEXT(Tableau3[[#This Row],[Date début ]],"AAAA")))</f>
        <v/>
      </c>
      <c r="N1165" s="370">
        <v>0</v>
      </c>
      <c r="O1165" s="369" t="str">
        <f>IF(ISBLANK(Tableau3[[#This Row],[Date de fin]]),"",UPPER(TEXT(Tableau3[[#This Row],[Date de fin]],"mmm")))</f>
        <v>JANV</v>
      </c>
      <c r="P1165" s="370" t="str">
        <f>IF(ISBLANK(Tableau3[[#This Row],[Date de fin]]),"",UPPER(TEXT(Tableau3[[#This Row],[Date de fin]],"AAAA")))</f>
        <v>1900</v>
      </c>
      <c r="Q1165" s="371">
        <v>0</v>
      </c>
      <c r="S1165" s="49">
        <f>[2]!tblÉvénements[[#This Row],[Secteur]]</f>
        <v>0</v>
      </c>
      <c r="T1165" s="49">
        <f>[2]!tblÉvénements[[#This Row],[Commentaires]]</f>
        <v>0</v>
      </c>
    </row>
    <row r="1166" spans="2:20" ht="14.5" x14ac:dyDescent="0.3">
      <c r="B1166" s="42">
        <f>'2. Termes '!H1552</f>
        <v>0</v>
      </c>
      <c r="C1166" s="382">
        <v>0</v>
      </c>
      <c r="D1166" s="368">
        <v>0</v>
      </c>
      <c r="E1166" s="368">
        <v>0</v>
      </c>
      <c r="F1166" s="368">
        <v>0</v>
      </c>
      <c r="G1166" s="368">
        <v>0</v>
      </c>
      <c r="H1166" s="381" t="str">
        <f>IF('2. Termes '!H1552="","",VLOOKUP('2. Termes '!H1552,'2. Termes '!$H$8:$H$1141,3))</f>
        <v/>
      </c>
      <c r="I1166" s="368">
        <v>0</v>
      </c>
      <c r="J1166" s="368">
        <v>0</v>
      </c>
      <c r="K1166" s="370" t="s">
        <v>150</v>
      </c>
      <c r="L1166" s="370" t="str">
        <f>IF(ISBLANK(Tableau3[[#This Row],[Date début ]]),"",UPPER(TEXT(Tableau3[[#This Row],[Date début ]],"mmm")))</f>
        <v/>
      </c>
      <c r="M1166" s="370" t="str">
        <f>IF(ISBLANK(Tableau3[[#This Row],[Date début ]]),"",UPPER(TEXT(Tableau3[[#This Row],[Date début ]],"AAAA")))</f>
        <v/>
      </c>
      <c r="N1166" s="370">
        <v>0</v>
      </c>
      <c r="O1166" s="369" t="str">
        <f>IF(ISBLANK(Tableau3[[#This Row],[Date de fin]]),"",UPPER(TEXT(Tableau3[[#This Row],[Date de fin]],"mmm")))</f>
        <v>JANV</v>
      </c>
      <c r="P1166" s="370" t="str">
        <f>IF(ISBLANK(Tableau3[[#This Row],[Date de fin]]),"",UPPER(TEXT(Tableau3[[#This Row],[Date de fin]],"AAAA")))</f>
        <v>1900</v>
      </c>
      <c r="Q1166" s="371">
        <v>0</v>
      </c>
      <c r="S1166" s="49">
        <f>[2]!tblÉvénements[[#This Row],[Secteur]]</f>
        <v>0</v>
      </c>
      <c r="T1166" s="49">
        <f>[2]!tblÉvénements[[#This Row],[Commentaires]]</f>
        <v>0</v>
      </c>
    </row>
    <row r="1167" spans="2:20" ht="14.5" x14ac:dyDescent="0.3">
      <c r="B1167" s="42">
        <f>'2. Termes '!H1553</f>
        <v>0</v>
      </c>
      <c r="C1167" s="382">
        <v>0</v>
      </c>
      <c r="D1167" s="368">
        <v>0</v>
      </c>
      <c r="E1167" s="368">
        <v>0</v>
      </c>
      <c r="F1167" s="368">
        <v>0</v>
      </c>
      <c r="G1167" s="368">
        <v>0</v>
      </c>
      <c r="H1167" s="381" t="str">
        <f>IF('2. Termes '!H1553="","",VLOOKUP('2. Termes '!H1553,'2. Termes '!$H$8:$H$1141,3))</f>
        <v/>
      </c>
      <c r="I1167" s="368">
        <v>0</v>
      </c>
      <c r="J1167" s="368">
        <v>0</v>
      </c>
      <c r="K1167" s="370" t="s">
        <v>150</v>
      </c>
      <c r="L1167" s="370" t="str">
        <f>IF(ISBLANK(Tableau3[[#This Row],[Date début ]]),"",UPPER(TEXT(Tableau3[[#This Row],[Date début ]],"mmm")))</f>
        <v/>
      </c>
      <c r="M1167" s="370" t="str">
        <f>IF(ISBLANK(Tableau3[[#This Row],[Date début ]]),"",UPPER(TEXT(Tableau3[[#This Row],[Date début ]],"AAAA")))</f>
        <v/>
      </c>
      <c r="N1167" s="370">
        <v>0</v>
      </c>
      <c r="O1167" s="369" t="str">
        <f>IF(ISBLANK(Tableau3[[#This Row],[Date de fin]]),"",UPPER(TEXT(Tableau3[[#This Row],[Date de fin]],"mmm")))</f>
        <v>JANV</v>
      </c>
      <c r="P1167" s="370" t="str">
        <f>IF(ISBLANK(Tableau3[[#This Row],[Date de fin]]),"",UPPER(TEXT(Tableau3[[#This Row],[Date de fin]],"AAAA")))</f>
        <v>1900</v>
      </c>
      <c r="Q1167" s="371">
        <v>0</v>
      </c>
      <c r="S1167" s="49">
        <f>[2]!tblÉvénements[[#This Row],[Secteur]]</f>
        <v>0</v>
      </c>
      <c r="T1167" s="49">
        <f>[2]!tblÉvénements[[#This Row],[Commentaires]]</f>
        <v>0</v>
      </c>
    </row>
    <row r="1168" spans="2:20" ht="14.5" x14ac:dyDescent="0.3">
      <c r="B1168" s="42">
        <f>'2. Termes '!H1554</f>
        <v>0</v>
      </c>
      <c r="C1168" s="382">
        <v>0</v>
      </c>
      <c r="D1168" s="368">
        <v>0</v>
      </c>
      <c r="E1168" s="368">
        <v>0</v>
      </c>
      <c r="F1168" s="368">
        <v>0</v>
      </c>
      <c r="G1168" s="368">
        <v>0</v>
      </c>
      <c r="H1168" s="381" t="str">
        <f>IF('2. Termes '!H1554="","",VLOOKUP('2. Termes '!H1554,'2. Termes '!$H$8:$H$1141,3))</f>
        <v/>
      </c>
      <c r="I1168" s="368">
        <v>0</v>
      </c>
      <c r="J1168" s="368">
        <v>0</v>
      </c>
      <c r="K1168" s="370" t="s">
        <v>150</v>
      </c>
      <c r="L1168" s="370" t="str">
        <f>IF(ISBLANK(Tableau3[[#This Row],[Date début ]]),"",UPPER(TEXT(Tableau3[[#This Row],[Date début ]],"mmm")))</f>
        <v/>
      </c>
      <c r="M1168" s="370" t="str">
        <f>IF(ISBLANK(Tableau3[[#This Row],[Date début ]]),"",UPPER(TEXT(Tableau3[[#This Row],[Date début ]],"AAAA")))</f>
        <v/>
      </c>
      <c r="N1168" s="370">
        <v>0</v>
      </c>
      <c r="O1168" s="369" t="str">
        <f>IF(ISBLANK(Tableau3[[#This Row],[Date de fin]]),"",UPPER(TEXT(Tableau3[[#This Row],[Date de fin]],"mmm")))</f>
        <v>JANV</v>
      </c>
      <c r="P1168" s="370" t="str">
        <f>IF(ISBLANK(Tableau3[[#This Row],[Date de fin]]),"",UPPER(TEXT(Tableau3[[#This Row],[Date de fin]],"AAAA")))</f>
        <v>1900</v>
      </c>
      <c r="Q1168" s="371">
        <v>0</v>
      </c>
      <c r="S1168" s="49">
        <f>[2]!tblÉvénements[[#This Row],[Secteur]]</f>
        <v>0</v>
      </c>
      <c r="T1168" s="49">
        <f>[2]!tblÉvénements[[#This Row],[Commentaires]]</f>
        <v>0</v>
      </c>
    </row>
    <row r="1169" spans="2:20" ht="14.5" x14ac:dyDescent="0.3">
      <c r="B1169" s="42">
        <f>'2. Termes '!H1555</f>
        <v>0</v>
      </c>
      <c r="C1169" s="382">
        <v>0</v>
      </c>
      <c r="D1169" s="368">
        <v>0</v>
      </c>
      <c r="E1169" s="368">
        <v>0</v>
      </c>
      <c r="F1169" s="368">
        <v>0</v>
      </c>
      <c r="G1169" s="368">
        <v>0</v>
      </c>
      <c r="H1169" s="381" t="str">
        <f>IF('2. Termes '!H1555="","",VLOOKUP('2. Termes '!H1555,'2. Termes '!$H$8:$H$1141,3))</f>
        <v/>
      </c>
      <c r="I1169" s="368">
        <v>0</v>
      </c>
      <c r="J1169" s="368">
        <v>0</v>
      </c>
      <c r="K1169" s="370" t="s">
        <v>150</v>
      </c>
      <c r="L1169" s="370" t="str">
        <f>IF(ISBLANK(Tableau3[[#This Row],[Date début ]]),"",UPPER(TEXT(Tableau3[[#This Row],[Date début ]],"mmm")))</f>
        <v/>
      </c>
      <c r="M1169" s="370" t="str">
        <f>IF(ISBLANK(Tableau3[[#This Row],[Date début ]]),"",UPPER(TEXT(Tableau3[[#This Row],[Date début ]],"AAAA")))</f>
        <v/>
      </c>
      <c r="N1169" s="370">
        <v>0</v>
      </c>
      <c r="O1169" s="369" t="str">
        <f>IF(ISBLANK(Tableau3[[#This Row],[Date de fin]]),"",UPPER(TEXT(Tableau3[[#This Row],[Date de fin]],"mmm")))</f>
        <v>JANV</v>
      </c>
      <c r="P1169" s="370" t="str">
        <f>IF(ISBLANK(Tableau3[[#This Row],[Date de fin]]),"",UPPER(TEXT(Tableau3[[#This Row],[Date de fin]],"AAAA")))</f>
        <v>1900</v>
      </c>
      <c r="Q1169" s="371">
        <v>0</v>
      </c>
      <c r="S1169" s="49">
        <f>[2]!tblÉvénements[[#This Row],[Secteur]]</f>
        <v>0</v>
      </c>
      <c r="T1169" s="49">
        <f>[2]!tblÉvénements[[#This Row],[Commentaires]]</f>
        <v>0</v>
      </c>
    </row>
    <row r="1170" spans="2:20" ht="14.5" x14ac:dyDescent="0.3">
      <c r="B1170" s="42">
        <f>'2. Termes '!H1556</f>
        <v>0</v>
      </c>
      <c r="C1170" s="382">
        <v>0</v>
      </c>
      <c r="D1170" s="368">
        <v>0</v>
      </c>
      <c r="E1170" s="368">
        <v>0</v>
      </c>
      <c r="F1170" s="368">
        <v>0</v>
      </c>
      <c r="G1170" s="368">
        <v>0</v>
      </c>
      <c r="H1170" s="381" t="str">
        <f>IF('2. Termes '!H1556="","",VLOOKUP('2. Termes '!H1556,'2. Termes '!$H$8:$H$1141,3))</f>
        <v/>
      </c>
      <c r="I1170" s="368">
        <v>0</v>
      </c>
      <c r="J1170" s="368">
        <v>0</v>
      </c>
      <c r="K1170" s="370" t="s">
        <v>150</v>
      </c>
      <c r="L1170" s="370" t="str">
        <f>IF(ISBLANK(Tableau3[[#This Row],[Date début ]]),"",UPPER(TEXT(Tableau3[[#This Row],[Date début ]],"mmm")))</f>
        <v/>
      </c>
      <c r="M1170" s="370" t="str">
        <f>IF(ISBLANK(Tableau3[[#This Row],[Date début ]]),"",UPPER(TEXT(Tableau3[[#This Row],[Date début ]],"AAAA")))</f>
        <v/>
      </c>
      <c r="N1170" s="370">
        <v>0</v>
      </c>
      <c r="O1170" s="369" t="str">
        <f>IF(ISBLANK(Tableau3[[#This Row],[Date de fin]]),"",UPPER(TEXT(Tableau3[[#This Row],[Date de fin]],"mmm")))</f>
        <v>JANV</v>
      </c>
      <c r="P1170" s="370" t="str">
        <f>IF(ISBLANK(Tableau3[[#This Row],[Date de fin]]),"",UPPER(TEXT(Tableau3[[#This Row],[Date de fin]],"AAAA")))</f>
        <v>1900</v>
      </c>
      <c r="Q1170" s="371">
        <v>0</v>
      </c>
      <c r="S1170" s="49">
        <f>[2]!tblÉvénements[[#This Row],[Secteur]]</f>
        <v>0</v>
      </c>
      <c r="T1170" s="49">
        <f>[2]!tblÉvénements[[#This Row],[Commentaires]]</f>
        <v>0</v>
      </c>
    </row>
    <row r="1171" spans="2:20" ht="14.5" x14ac:dyDescent="0.3">
      <c r="B1171" s="42">
        <f>'2. Termes '!H1557</f>
        <v>0</v>
      </c>
      <c r="C1171" s="382">
        <v>0</v>
      </c>
      <c r="D1171" s="368">
        <v>0</v>
      </c>
      <c r="E1171" s="368">
        <v>0</v>
      </c>
      <c r="F1171" s="368">
        <v>0</v>
      </c>
      <c r="G1171" s="368">
        <v>0</v>
      </c>
      <c r="H1171" s="381" t="str">
        <f>IF('2. Termes '!H1557="","",VLOOKUP('2. Termes '!H1557,'2. Termes '!$H$8:$H$1141,3))</f>
        <v/>
      </c>
      <c r="I1171" s="368">
        <v>0</v>
      </c>
      <c r="J1171" s="368">
        <v>0</v>
      </c>
      <c r="K1171" s="370" t="s">
        <v>150</v>
      </c>
      <c r="L1171" s="370" t="str">
        <f>IF(ISBLANK(Tableau3[[#This Row],[Date début ]]),"",UPPER(TEXT(Tableau3[[#This Row],[Date début ]],"mmm")))</f>
        <v/>
      </c>
      <c r="M1171" s="370" t="str">
        <f>IF(ISBLANK(Tableau3[[#This Row],[Date début ]]),"",UPPER(TEXT(Tableau3[[#This Row],[Date début ]],"AAAA")))</f>
        <v/>
      </c>
      <c r="N1171" s="370">
        <v>0</v>
      </c>
      <c r="O1171" s="369" t="str">
        <f>IF(ISBLANK(Tableau3[[#This Row],[Date de fin]]),"",UPPER(TEXT(Tableau3[[#This Row],[Date de fin]],"mmm")))</f>
        <v>JANV</v>
      </c>
      <c r="P1171" s="370" t="str">
        <f>IF(ISBLANK(Tableau3[[#This Row],[Date de fin]]),"",UPPER(TEXT(Tableau3[[#This Row],[Date de fin]],"AAAA")))</f>
        <v>1900</v>
      </c>
      <c r="Q1171" s="371">
        <v>0</v>
      </c>
      <c r="S1171" s="49">
        <f>[2]!tblÉvénements[[#This Row],[Secteur]]</f>
        <v>0</v>
      </c>
      <c r="T1171" s="49">
        <f>[2]!tblÉvénements[[#This Row],[Commentaires]]</f>
        <v>0</v>
      </c>
    </row>
    <row r="1172" spans="2:20" ht="14.5" x14ac:dyDescent="0.3">
      <c r="B1172" s="42">
        <f>'2. Termes '!H1558</f>
        <v>0</v>
      </c>
      <c r="C1172" s="382">
        <v>0</v>
      </c>
      <c r="D1172" s="368">
        <v>0</v>
      </c>
      <c r="E1172" s="368">
        <v>0</v>
      </c>
      <c r="F1172" s="368">
        <v>0</v>
      </c>
      <c r="G1172" s="368">
        <v>0</v>
      </c>
      <c r="H1172" s="381" t="str">
        <f>IF('2. Termes '!H1558="","",VLOOKUP('2. Termes '!H1558,'2. Termes '!$H$8:$H$1141,3))</f>
        <v/>
      </c>
      <c r="I1172" s="368">
        <v>0</v>
      </c>
      <c r="J1172" s="368">
        <v>0</v>
      </c>
      <c r="K1172" s="370" t="s">
        <v>150</v>
      </c>
      <c r="L1172" s="370" t="str">
        <f>IF(ISBLANK(Tableau3[[#This Row],[Date début ]]),"",UPPER(TEXT(Tableau3[[#This Row],[Date début ]],"mmm")))</f>
        <v/>
      </c>
      <c r="M1172" s="370" t="str">
        <f>IF(ISBLANK(Tableau3[[#This Row],[Date début ]]),"",UPPER(TEXT(Tableau3[[#This Row],[Date début ]],"AAAA")))</f>
        <v/>
      </c>
      <c r="N1172" s="370">
        <v>0</v>
      </c>
      <c r="O1172" s="369" t="str">
        <f>IF(ISBLANK(Tableau3[[#This Row],[Date de fin]]),"",UPPER(TEXT(Tableau3[[#This Row],[Date de fin]],"mmm")))</f>
        <v>JANV</v>
      </c>
      <c r="P1172" s="370" t="str">
        <f>IF(ISBLANK(Tableau3[[#This Row],[Date de fin]]),"",UPPER(TEXT(Tableau3[[#This Row],[Date de fin]],"AAAA")))</f>
        <v>1900</v>
      </c>
      <c r="Q1172" s="371">
        <v>0</v>
      </c>
      <c r="S1172" s="49">
        <f>[2]!tblÉvénements[[#This Row],[Secteur]]</f>
        <v>0</v>
      </c>
      <c r="T1172" s="49">
        <f>[2]!tblÉvénements[[#This Row],[Commentaires]]</f>
        <v>0</v>
      </c>
    </row>
    <row r="1173" spans="2:20" ht="14.5" x14ac:dyDescent="0.3">
      <c r="B1173" s="42">
        <f>'2. Termes '!H1559</f>
        <v>0</v>
      </c>
      <c r="C1173" s="382">
        <v>0</v>
      </c>
      <c r="D1173" s="368">
        <v>0</v>
      </c>
      <c r="E1173" s="368">
        <v>0</v>
      </c>
      <c r="F1173" s="368">
        <v>0</v>
      </c>
      <c r="G1173" s="368">
        <v>0</v>
      </c>
      <c r="H1173" s="381" t="str">
        <f>IF('2. Termes '!H1559="","",VLOOKUP('2. Termes '!H1559,'2. Termes '!$H$8:$H$1141,3))</f>
        <v/>
      </c>
      <c r="I1173" s="368">
        <v>0</v>
      </c>
      <c r="J1173" s="368">
        <v>0</v>
      </c>
      <c r="K1173" s="370" t="s">
        <v>150</v>
      </c>
      <c r="L1173" s="370" t="str">
        <f>IF(ISBLANK(Tableau3[[#This Row],[Date début ]]),"",UPPER(TEXT(Tableau3[[#This Row],[Date début ]],"mmm")))</f>
        <v/>
      </c>
      <c r="M1173" s="370" t="str">
        <f>IF(ISBLANK(Tableau3[[#This Row],[Date début ]]),"",UPPER(TEXT(Tableau3[[#This Row],[Date début ]],"AAAA")))</f>
        <v/>
      </c>
      <c r="N1173" s="370">
        <v>0</v>
      </c>
      <c r="O1173" s="369" t="str">
        <f>IF(ISBLANK(Tableau3[[#This Row],[Date de fin]]),"",UPPER(TEXT(Tableau3[[#This Row],[Date de fin]],"mmm")))</f>
        <v>JANV</v>
      </c>
      <c r="P1173" s="370" t="str">
        <f>IF(ISBLANK(Tableau3[[#This Row],[Date de fin]]),"",UPPER(TEXT(Tableau3[[#This Row],[Date de fin]],"AAAA")))</f>
        <v>1900</v>
      </c>
      <c r="Q1173" s="371">
        <v>0</v>
      </c>
      <c r="S1173" s="49">
        <f>[2]!tblÉvénements[[#This Row],[Secteur]]</f>
        <v>0</v>
      </c>
      <c r="T1173" s="49">
        <f>[2]!tblÉvénements[[#This Row],[Commentaires]]</f>
        <v>0</v>
      </c>
    </row>
    <row r="1174" spans="2:20" ht="14.5" x14ac:dyDescent="0.3">
      <c r="B1174" s="42">
        <f>'2. Termes '!H1560</f>
        <v>0</v>
      </c>
      <c r="C1174" s="382">
        <v>0</v>
      </c>
      <c r="D1174" s="368">
        <v>0</v>
      </c>
      <c r="E1174" s="368">
        <v>0</v>
      </c>
      <c r="F1174" s="368">
        <v>0</v>
      </c>
      <c r="G1174" s="368">
        <v>0</v>
      </c>
      <c r="H1174" s="381" t="str">
        <f>IF('2. Termes '!H1560="","",VLOOKUP('2. Termes '!H1560,'2. Termes '!$H$8:$H$1141,3))</f>
        <v/>
      </c>
      <c r="I1174" s="368">
        <v>0</v>
      </c>
      <c r="J1174" s="368">
        <v>0</v>
      </c>
      <c r="K1174" s="370" t="s">
        <v>150</v>
      </c>
      <c r="L1174" s="370" t="str">
        <f>IF(ISBLANK(Tableau3[[#This Row],[Date début ]]),"",UPPER(TEXT(Tableau3[[#This Row],[Date début ]],"mmm")))</f>
        <v/>
      </c>
      <c r="M1174" s="370" t="str">
        <f>IF(ISBLANK(Tableau3[[#This Row],[Date début ]]),"",UPPER(TEXT(Tableau3[[#This Row],[Date début ]],"AAAA")))</f>
        <v/>
      </c>
      <c r="N1174" s="370">
        <v>0</v>
      </c>
      <c r="O1174" s="369" t="str">
        <f>IF(ISBLANK(Tableau3[[#This Row],[Date de fin]]),"",UPPER(TEXT(Tableau3[[#This Row],[Date de fin]],"mmm")))</f>
        <v>JANV</v>
      </c>
      <c r="P1174" s="370" t="str">
        <f>IF(ISBLANK(Tableau3[[#This Row],[Date de fin]]),"",UPPER(TEXT(Tableau3[[#This Row],[Date de fin]],"AAAA")))</f>
        <v>1900</v>
      </c>
      <c r="Q1174" s="371">
        <v>0</v>
      </c>
      <c r="S1174" s="49">
        <f>[2]!tblÉvénements[[#This Row],[Secteur]]</f>
        <v>0</v>
      </c>
      <c r="T1174" s="49">
        <f>[2]!tblÉvénements[[#This Row],[Commentaires]]</f>
        <v>0</v>
      </c>
    </row>
    <row r="1175" spans="2:20" ht="14.5" x14ac:dyDescent="0.3">
      <c r="B1175" s="42">
        <f>'2. Termes '!H1561</f>
        <v>0</v>
      </c>
      <c r="C1175" s="382">
        <v>0</v>
      </c>
      <c r="D1175" s="368">
        <v>0</v>
      </c>
      <c r="E1175" s="368">
        <v>0</v>
      </c>
      <c r="F1175" s="368">
        <v>0</v>
      </c>
      <c r="G1175" s="368">
        <v>0</v>
      </c>
      <c r="H1175" s="381" t="str">
        <f>IF('2. Termes '!H1561="","",VLOOKUP('2. Termes '!H1561,'2. Termes '!$H$8:$H$1141,3))</f>
        <v/>
      </c>
      <c r="I1175" s="368">
        <v>0</v>
      </c>
      <c r="J1175" s="368">
        <v>0</v>
      </c>
      <c r="K1175" s="370" t="s">
        <v>150</v>
      </c>
      <c r="L1175" s="370" t="str">
        <f>IF(ISBLANK(Tableau3[[#This Row],[Date début ]]),"",UPPER(TEXT(Tableau3[[#This Row],[Date début ]],"mmm")))</f>
        <v/>
      </c>
      <c r="M1175" s="370" t="str">
        <f>IF(ISBLANK(Tableau3[[#This Row],[Date début ]]),"",UPPER(TEXT(Tableau3[[#This Row],[Date début ]],"AAAA")))</f>
        <v/>
      </c>
      <c r="N1175" s="370">
        <v>0</v>
      </c>
      <c r="O1175" s="369" t="str">
        <f>IF(ISBLANK(Tableau3[[#This Row],[Date de fin]]),"",UPPER(TEXT(Tableau3[[#This Row],[Date de fin]],"mmm")))</f>
        <v>JANV</v>
      </c>
      <c r="P1175" s="370" t="str">
        <f>IF(ISBLANK(Tableau3[[#This Row],[Date de fin]]),"",UPPER(TEXT(Tableau3[[#This Row],[Date de fin]],"AAAA")))</f>
        <v>1900</v>
      </c>
      <c r="Q1175" s="371">
        <v>0</v>
      </c>
      <c r="S1175" s="49">
        <f>[2]!tblÉvénements[[#This Row],[Secteur]]</f>
        <v>0</v>
      </c>
      <c r="T1175" s="49">
        <f>[2]!tblÉvénements[[#This Row],[Commentaires]]</f>
        <v>0</v>
      </c>
    </row>
    <row r="1176" spans="2:20" ht="14.5" x14ac:dyDescent="0.3">
      <c r="B1176" s="42">
        <f>'2. Termes '!H1562</f>
        <v>0</v>
      </c>
      <c r="C1176" s="382">
        <v>0</v>
      </c>
      <c r="D1176" s="368">
        <v>0</v>
      </c>
      <c r="E1176" s="368">
        <v>0</v>
      </c>
      <c r="F1176" s="368">
        <v>0</v>
      </c>
      <c r="G1176" s="368">
        <v>0</v>
      </c>
      <c r="H1176" s="381" t="str">
        <f>IF('2. Termes '!H1562="","",VLOOKUP('2. Termes '!H1562,'2. Termes '!$H$8:$H$1141,3))</f>
        <v/>
      </c>
      <c r="I1176" s="368">
        <v>0</v>
      </c>
      <c r="J1176" s="368">
        <v>0</v>
      </c>
      <c r="K1176" s="370" t="s">
        <v>150</v>
      </c>
      <c r="L1176" s="370" t="str">
        <f>IF(ISBLANK(Tableau3[[#This Row],[Date début ]]),"",UPPER(TEXT(Tableau3[[#This Row],[Date début ]],"mmm")))</f>
        <v/>
      </c>
      <c r="M1176" s="370" t="str">
        <f>IF(ISBLANK(Tableau3[[#This Row],[Date début ]]),"",UPPER(TEXT(Tableau3[[#This Row],[Date début ]],"AAAA")))</f>
        <v/>
      </c>
      <c r="N1176" s="370">
        <v>0</v>
      </c>
      <c r="O1176" s="369" t="str">
        <f>IF(ISBLANK(Tableau3[[#This Row],[Date de fin]]),"",UPPER(TEXT(Tableau3[[#This Row],[Date de fin]],"mmm")))</f>
        <v>JANV</v>
      </c>
      <c r="P1176" s="370" t="str">
        <f>IF(ISBLANK(Tableau3[[#This Row],[Date de fin]]),"",UPPER(TEXT(Tableau3[[#This Row],[Date de fin]],"AAAA")))</f>
        <v>1900</v>
      </c>
      <c r="Q1176" s="371">
        <v>0</v>
      </c>
      <c r="S1176" s="49">
        <f>[2]!tblÉvénements[[#This Row],[Secteur]]</f>
        <v>0</v>
      </c>
      <c r="T1176" s="49">
        <f>[2]!tblÉvénements[[#This Row],[Commentaires]]</f>
        <v>0</v>
      </c>
    </row>
    <row r="1177" spans="2:20" ht="14.5" x14ac:dyDescent="0.3">
      <c r="B1177" s="42">
        <f>'2. Termes '!H1563</f>
        <v>0</v>
      </c>
      <c r="C1177" s="382">
        <v>0</v>
      </c>
      <c r="D1177" s="368">
        <v>0</v>
      </c>
      <c r="E1177" s="368">
        <v>0</v>
      </c>
      <c r="F1177" s="368">
        <v>0</v>
      </c>
      <c r="G1177" s="368">
        <v>0</v>
      </c>
      <c r="H1177" s="381" t="str">
        <f>IF('2. Termes '!H1563="","",VLOOKUP('2. Termes '!H1563,'2. Termes '!$H$8:$H$1141,3))</f>
        <v/>
      </c>
      <c r="I1177" s="368">
        <v>0</v>
      </c>
      <c r="J1177" s="368">
        <v>0</v>
      </c>
      <c r="K1177" s="370" t="s">
        <v>150</v>
      </c>
      <c r="L1177" s="370" t="str">
        <f>IF(ISBLANK(Tableau3[[#This Row],[Date début ]]),"",UPPER(TEXT(Tableau3[[#This Row],[Date début ]],"mmm")))</f>
        <v/>
      </c>
      <c r="M1177" s="370" t="str">
        <f>IF(ISBLANK(Tableau3[[#This Row],[Date début ]]),"",UPPER(TEXT(Tableau3[[#This Row],[Date début ]],"AAAA")))</f>
        <v/>
      </c>
      <c r="N1177" s="370">
        <v>0</v>
      </c>
      <c r="O1177" s="369" t="str">
        <f>IF(ISBLANK(Tableau3[[#This Row],[Date de fin]]),"",UPPER(TEXT(Tableau3[[#This Row],[Date de fin]],"mmm")))</f>
        <v>JANV</v>
      </c>
      <c r="P1177" s="370" t="str">
        <f>IF(ISBLANK(Tableau3[[#This Row],[Date de fin]]),"",UPPER(TEXT(Tableau3[[#This Row],[Date de fin]],"AAAA")))</f>
        <v>1900</v>
      </c>
      <c r="Q1177" s="371">
        <v>0</v>
      </c>
      <c r="S1177" s="49">
        <f>[2]!tblÉvénements[[#This Row],[Secteur]]</f>
        <v>0</v>
      </c>
      <c r="T1177" s="49">
        <f>[2]!tblÉvénements[[#This Row],[Commentaires]]</f>
        <v>0</v>
      </c>
    </row>
    <row r="1178" spans="2:20" ht="14.5" x14ac:dyDescent="0.3">
      <c r="B1178" s="42">
        <f>'2. Termes '!H1564</f>
        <v>0</v>
      </c>
      <c r="C1178" s="382">
        <v>0</v>
      </c>
      <c r="D1178" s="368">
        <v>0</v>
      </c>
      <c r="E1178" s="368">
        <v>0</v>
      </c>
      <c r="F1178" s="368">
        <v>0</v>
      </c>
      <c r="G1178" s="368">
        <v>0</v>
      </c>
      <c r="H1178" s="381" t="str">
        <f>IF('2. Termes '!H1564="","",VLOOKUP('2. Termes '!H1564,'2. Termes '!$H$8:$H$1141,3))</f>
        <v/>
      </c>
      <c r="I1178" s="368">
        <v>0</v>
      </c>
      <c r="J1178" s="368">
        <v>0</v>
      </c>
      <c r="K1178" s="370" t="s">
        <v>150</v>
      </c>
      <c r="L1178" s="370" t="str">
        <f>IF(ISBLANK(Tableau3[[#This Row],[Date début ]]),"",UPPER(TEXT(Tableau3[[#This Row],[Date début ]],"mmm")))</f>
        <v/>
      </c>
      <c r="M1178" s="370" t="str">
        <f>IF(ISBLANK(Tableau3[[#This Row],[Date début ]]),"",UPPER(TEXT(Tableau3[[#This Row],[Date début ]],"AAAA")))</f>
        <v/>
      </c>
      <c r="N1178" s="370">
        <v>0</v>
      </c>
      <c r="O1178" s="369" t="str">
        <f>IF(ISBLANK(Tableau3[[#This Row],[Date de fin]]),"",UPPER(TEXT(Tableau3[[#This Row],[Date de fin]],"mmm")))</f>
        <v>JANV</v>
      </c>
      <c r="P1178" s="370" t="str">
        <f>IF(ISBLANK(Tableau3[[#This Row],[Date de fin]]),"",UPPER(TEXT(Tableau3[[#This Row],[Date de fin]],"AAAA")))</f>
        <v>1900</v>
      </c>
      <c r="Q1178" s="371">
        <v>0</v>
      </c>
      <c r="S1178" s="49">
        <f>[2]!tblÉvénements[[#This Row],[Secteur]]</f>
        <v>0</v>
      </c>
      <c r="T1178" s="49">
        <f>[2]!tblÉvénements[[#This Row],[Commentaires]]</f>
        <v>0</v>
      </c>
    </row>
    <row r="1179" spans="2:20" ht="14.5" x14ac:dyDescent="0.3">
      <c r="B1179" s="42">
        <f>'2. Termes '!H1565</f>
        <v>0</v>
      </c>
      <c r="C1179" s="382">
        <v>0</v>
      </c>
      <c r="D1179" s="368">
        <v>0</v>
      </c>
      <c r="E1179" s="368">
        <v>0</v>
      </c>
      <c r="F1179" s="368">
        <v>0</v>
      </c>
      <c r="G1179" s="368">
        <v>0</v>
      </c>
      <c r="H1179" s="381" t="str">
        <f>IF('2. Termes '!H1565="","",VLOOKUP('2. Termes '!H1565,'2. Termes '!$H$8:$H$1141,3))</f>
        <v/>
      </c>
      <c r="I1179" s="368">
        <v>0</v>
      </c>
      <c r="J1179" s="368">
        <v>0</v>
      </c>
      <c r="K1179" s="370" t="s">
        <v>150</v>
      </c>
      <c r="L1179" s="370" t="str">
        <f>IF(ISBLANK(Tableau3[[#This Row],[Date début ]]),"",UPPER(TEXT(Tableau3[[#This Row],[Date début ]],"mmm")))</f>
        <v/>
      </c>
      <c r="M1179" s="370" t="str">
        <f>IF(ISBLANK(Tableau3[[#This Row],[Date début ]]),"",UPPER(TEXT(Tableau3[[#This Row],[Date début ]],"AAAA")))</f>
        <v/>
      </c>
      <c r="N1179" s="370">
        <v>0</v>
      </c>
      <c r="O1179" s="369" t="str">
        <f>IF(ISBLANK(Tableau3[[#This Row],[Date de fin]]),"",UPPER(TEXT(Tableau3[[#This Row],[Date de fin]],"mmm")))</f>
        <v>JANV</v>
      </c>
      <c r="P1179" s="370" t="str">
        <f>IF(ISBLANK(Tableau3[[#This Row],[Date de fin]]),"",UPPER(TEXT(Tableau3[[#This Row],[Date de fin]],"AAAA")))</f>
        <v>1900</v>
      </c>
      <c r="Q1179" s="371">
        <v>0</v>
      </c>
      <c r="S1179" s="49">
        <f>[2]!tblÉvénements[[#This Row],[Secteur]]</f>
        <v>0</v>
      </c>
      <c r="T1179" s="49">
        <f>[2]!tblÉvénements[[#This Row],[Commentaires]]</f>
        <v>0</v>
      </c>
    </row>
    <row r="1180" spans="2:20" ht="14.5" x14ac:dyDescent="0.3">
      <c r="B1180" s="42">
        <f>'2. Termes '!H1566</f>
        <v>0</v>
      </c>
      <c r="C1180" s="382">
        <v>0</v>
      </c>
      <c r="D1180" s="368">
        <v>0</v>
      </c>
      <c r="E1180" s="368">
        <v>0</v>
      </c>
      <c r="F1180" s="368">
        <v>0</v>
      </c>
      <c r="G1180" s="368">
        <v>0</v>
      </c>
      <c r="H1180" s="381" t="str">
        <f>IF('2. Termes '!H1566="","",VLOOKUP('2. Termes '!H1566,'2. Termes '!$H$8:$H$1141,3))</f>
        <v/>
      </c>
      <c r="I1180" s="368">
        <v>0</v>
      </c>
      <c r="J1180" s="368">
        <v>0</v>
      </c>
      <c r="K1180" s="370" t="s">
        <v>150</v>
      </c>
      <c r="L1180" s="370" t="str">
        <f>IF(ISBLANK(Tableau3[[#This Row],[Date début ]]),"",UPPER(TEXT(Tableau3[[#This Row],[Date début ]],"mmm")))</f>
        <v/>
      </c>
      <c r="M1180" s="370" t="str">
        <f>IF(ISBLANK(Tableau3[[#This Row],[Date début ]]),"",UPPER(TEXT(Tableau3[[#This Row],[Date début ]],"AAAA")))</f>
        <v/>
      </c>
      <c r="N1180" s="370">
        <v>0</v>
      </c>
      <c r="O1180" s="369" t="str">
        <f>IF(ISBLANK(Tableau3[[#This Row],[Date de fin]]),"",UPPER(TEXT(Tableau3[[#This Row],[Date de fin]],"mmm")))</f>
        <v>JANV</v>
      </c>
      <c r="P1180" s="370" t="str">
        <f>IF(ISBLANK(Tableau3[[#This Row],[Date de fin]]),"",UPPER(TEXT(Tableau3[[#This Row],[Date de fin]],"AAAA")))</f>
        <v>1900</v>
      </c>
      <c r="Q1180" s="371">
        <v>0</v>
      </c>
      <c r="S1180" s="49">
        <f>[2]!tblÉvénements[[#This Row],[Secteur]]</f>
        <v>0</v>
      </c>
      <c r="T1180" s="49">
        <f>[2]!tblÉvénements[[#This Row],[Commentaires]]</f>
        <v>0</v>
      </c>
    </row>
    <row r="1181" spans="2:20" ht="14.5" x14ac:dyDescent="0.3">
      <c r="B1181" s="42">
        <f>'2. Termes '!H1567</f>
        <v>0</v>
      </c>
      <c r="C1181" s="382">
        <v>0</v>
      </c>
      <c r="D1181" s="368">
        <v>0</v>
      </c>
      <c r="E1181" s="368">
        <v>0</v>
      </c>
      <c r="F1181" s="368">
        <v>0</v>
      </c>
      <c r="G1181" s="368">
        <v>0</v>
      </c>
      <c r="H1181" s="381" t="str">
        <f>IF('2. Termes '!H1567="","",VLOOKUP('2. Termes '!H1567,'2. Termes '!$H$8:$H$1141,3))</f>
        <v/>
      </c>
      <c r="I1181" s="368">
        <v>0</v>
      </c>
      <c r="J1181" s="368">
        <v>0</v>
      </c>
      <c r="K1181" s="370" t="s">
        <v>150</v>
      </c>
      <c r="L1181" s="370" t="str">
        <f>IF(ISBLANK(Tableau3[[#This Row],[Date début ]]),"",UPPER(TEXT(Tableau3[[#This Row],[Date début ]],"mmm")))</f>
        <v/>
      </c>
      <c r="M1181" s="370" t="str">
        <f>IF(ISBLANK(Tableau3[[#This Row],[Date début ]]),"",UPPER(TEXT(Tableau3[[#This Row],[Date début ]],"AAAA")))</f>
        <v/>
      </c>
      <c r="N1181" s="370">
        <v>0</v>
      </c>
      <c r="O1181" s="369" t="str">
        <f>IF(ISBLANK(Tableau3[[#This Row],[Date de fin]]),"",UPPER(TEXT(Tableau3[[#This Row],[Date de fin]],"mmm")))</f>
        <v>JANV</v>
      </c>
      <c r="P1181" s="370" t="str">
        <f>IF(ISBLANK(Tableau3[[#This Row],[Date de fin]]),"",UPPER(TEXT(Tableau3[[#This Row],[Date de fin]],"AAAA")))</f>
        <v>1900</v>
      </c>
      <c r="Q1181" s="371">
        <v>0</v>
      </c>
      <c r="S1181" s="49">
        <f>[2]!tblÉvénements[[#This Row],[Secteur]]</f>
        <v>0</v>
      </c>
      <c r="T1181" s="49">
        <f>[2]!tblÉvénements[[#This Row],[Commentaires]]</f>
        <v>0</v>
      </c>
    </row>
    <row r="1182" spans="2:20" ht="14.5" x14ac:dyDescent="0.3">
      <c r="B1182" s="42">
        <f>'2. Termes '!H1568</f>
        <v>0</v>
      </c>
      <c r="C1182" s="382">
        <v>0</v>
      </c>
      <c r="D1182" s="368">
        <v>0</v>
      </c>
      <c r="E1182" s="368">
        <v>0</v>
      </c>
      <c r="F1182" s="368">
        <v>0</v>
      </c>
      <c r="G1182" s="368">
        <v>0</v>
      </c>
      <c r="H1182" s="381" t="str">
        <f>IF('2. Termes '!H1568="","",VLOOKUP('2. Termes '!H1568,'2. Termes '!$H$8:$H$1141,3))</f>
        <v/>
      </c>
      <c r="I1182" s="368">
        <v>0</v>
      </c>
      <c r="J1182" s="368">
        <v>0</v>
      </c>
      <c r="K1182" s="370" t="s">
        <v>150</v>
      </c>
      <c r="L1182" s="370" t="str">
        <f>IF(ISBLANK(Tableau3[[#This Row],[Date début ]]),"",UPPER(TEXT(Tableau3[[#This Row],[Date début ]],"mmm")))</f>
        <v/>
      </c>
      <c r="M1182" s="370" t="str">
        <f>IF(ISBLANK(Tableau3[[#This Row],[Date début ]]),"",UPPER(TEXT(Tableau3[[#This Row],[Date début ]],"AAAA")))</f>
        <v/>
      </c>
      <c r="N1182" s="370">
        <v>0</v>
      </c>
      <c r="O1182" s="369" t="str">
        <f>IF(ISBLANK(Tableau3[[#This Row],[Date de fin]]),"",UPPER(TEXT(Tableau3[[#This Row],[Date de fin]],"mmm")))</f>
        <v>JANV</v>
      </c>
      <c r="P1182" s="370" t="str">
        <f>IF(ISBLANK(Tableau3[[#This Row],[Date de fin]]),"",UPPER(TEXT(Tableau3[[#This Row],[Date de fin]],"AAAA")))</f>
        <v>1900</v>
      </c>
      <c r="Q1182" s="371">
        <v>0</v>
      </c>
      <c r="S1182" s="49">
        <f>[2]!tblÉvénements[[#This Row],[Secteur]]</f>
        <v>0</v>
      </c>
      <c r="T1182" s="49">
        <f>[2]!tblÉvénements[[#This Row],[Commentaires]]</f>
        <v>0</v>
      </c>
    </row>
    <row r="1183" spans="2:20" ht="14.5" x14ac:dyDescent="0.3">
      <c r="B1183" s="42">
        <f>'2. Termes '!H1569</f>
        <v>0</v>
      </c>
      <c r="C1183" s="382">
        <v>0</v>
      </c>
      <c r="D1183" s="368">
        <v>0</v>
      </c>
      <c r="E1183" s="368">
        <v>0</v>
      </c>
      <c r="F1183" s="368">
        <v>0</v>
      </c>
      <c r="G1183" s="368">
        <v>0</v>
      </c>
      <c r="H1183" s="381" t="str">
        <f>IF('2. Termes '!H1569="","",VLOOKUP('2. Termes '!H1569,'2. Termes '!$H$8:$H$1141,3))</f>
        <v/>
      </c>
      <c r="I1183" s="368">
        <v>0</v>
      </c>
      <c r="J1183" s="368">
        <v>0</v>
      </c>
      <c r="K1183" s="370" t="s">
        <v>150</v>
      </c>
      <c r="L1183" s="370" t="str">
        <f>IF(ISBLANK(Tableau3[[#This Row],[Date début ]]),"",UPPER(TEXT(Tableau3[[#This Row],[Date début ]],"mmm")))</f>
        <v/>
      </c>
      <c r="M1183" s="370" t="str">
        <f>IF(ISBLANK(Tableau3[[#This Row],[Date début ]]),"",UPPER(TEXT(Tableau3[[#This Row],[Date début ]],"AAAA")))</f>
        <v/>
      </c>
      <c r="N1183" s="370">
        <v>0</v>
      </c>
      <c r="O1183" s="369" t="str">
        <f>IF(ISBLANK(Tableau3[[#This Row],[Date de fin]]),"",UPPER(TEXT(Tableau3[[#This Row],[Date de fin]],"mmm")))</f>
        <v>JANV</v>
      </c>
      <c r="P1183" s="370" t="str">
        <f>IF(ISBLANK(Tableau3[[#This Row],[Date de fin]]),"",UPPER(TEXT(Tableau3[[#This Row],[Date de fin]],"AAAA")))</f>
        <v>1900</v>
      </c>
      <c r="Q1183" s="371">
        <v>0</v>
      </c>
      <c r="S1183" s="49">
        <f>[2]!tblÉvénements[[#This Row],[Secteur]]</f>
        <v>0</v>
      </c>
      <c r="T1183" s="49">
        <f>[2]!tblÉvénements[[#This Row],[Commentaires]]</f>
        <v>0</v>
      </c>
    </row>
    <row r="1184" spans="2:20" ht="14.5" x14ac:dyDescent="0.3">
      <c r="B1184" s="42">
        <f>'2. Termes '!H1570</f>
        <v>0</v>
      </c>
      <c r="C1184" s="382">
        <v>0</v>
      </c>
      <c r="D1184" s="368">
        <v>0</v>
      </c>
      <c r="E1184" s="368">
        <v>0</v>
      </c>
      <c r="F1184" s="368">
        <v>0</v>
      </c>
      <c r="G1184" s="368">
        <v>0</v>
      </c>
      <c r="H1184" s="381" t="str">
        <f>IF('2. Termes '!H1570="","",VLOOKUP('2. Termes '!H1570,'2. Termes '!$H$8:$H$1141,3))</f>
        <v/>
      </c>
      <c r="I1184" s="368">
        <v>0</v>
      </c>
      <c r="J1184" s="368">
        <v>0</v>
      </c>
      <c r="K1184" s="370" t="s">
        <v>150</v>
      </c>
      <c r="L1184" s="370" t="str">
        <f>IF(ISBLANK(Tableau3[[#This Row],[Date début ]]),"",UPPER(TEXT(Tableau3[[#This Row],[Date début ]],"mmm")))</f>
        <v/>
      </c>
      <c r="M1184" s="370" t="str">
        <f>IF(ISBLANK(Tableau3[[#This Row],[Date début ]]),"",UPPER(TEXT(Tableau3[[#This Row],[Date début ]],"AAAA")))</f>
        <v/>
      </c>
      <c r="N1184" s="370">
        <v>0</v>
      </c>
      <c r="O1184" s="369" t="str">
        <f>IF(ISBLANK(Tableau3[[#This Row],[Date de fin]]),"",UPPER(TEXT(Tableau3[[#This Row],[Date de fin]],"mmm")))</f>
        <v>JANV</v>
      </c>
      <c r="P1184" s="370" t="str">
        <f>IF(ISBLANK(Tableau3[[#This Row],[Date de fin]]),"",UPPER(TEXT(Tableau3[[#This Row],[Date de fin]],"AAAA")))</f>
        <v>1900</v>
      </c>
      <c r="Q1184" s="371">
        <v>0</v>
      </c>
      <c r="S1184" s="49">
        <f>[2]!tblÉvénements[[#This Row],[Secteur]]</f>
        <v>0</v>
      </c>
      <c r="T1184" s="49">
        <f>[2]!tblÉvénements[[#This Row],[Commentaires]]</f>
        <v>0</v>
      </c>
    </row>
    <row r="1185" spans="2:20" ht="14.5" x14ac:dyDescent="0.3">
      <c r="B1185" s="42">
        <f>'2. Termes '!H1571</f>
        <v>0</v>
      </c>
      <c r="C1185" s="382">
        <v>0</v>
      </c>
      <c r="D1185" s="368">
        <v>0</v>
      </c>
      <c r="E1185" s="368">
        <v>0</v>
      </c>
      <c r="F1185" s="368">
        <v>0</v>
      </c>
      <c r="G1185" s="368">
        <v>0</v>
      </c>
      <c r="H1185" s="381" t="str">
        <f>IF('2. Termes '!H1571="","",VLOOKUP('2. Termes '!H1571,'2. Termes '!$H$8:$H$1141,3))</f>
        <v/>
      </c>
      <c r="I1185" s="368">
        <v>0</v>
      </c>
      <c r="J1185" s="368">
        <v>0</v>
      </c>
      <c r="K1185" s="370" t="s">
        <v>150</v>
      </c>
      <c r="L1185" s="370" t="str">
        <f>IF(ISBLANK(Tableau3[[#This Row],[Date début ]]),"",UPPER(TEXT(Tableau3[[#This Row],[Date début ]],"mmm")))</f>
        <v/>
      </c>
      <c r="M1185" s="370" t="str">
        <f>IF(ISBLANK(Tableau3[[#This Row],[Date début ]]),"",UPPER(TEXT(Tableau3[[#This Row],[Date début ]],"AAAA")))</f>
        <v/>
      </c>
      <c r="N1185" s="370">
        <v>0</v>
      </c>
      <c r="O1185" s="369" t="str">
        <f>IF(ISBLANK(Tableau3[[#This Row],[Date de fin]]),"",UPPER(TEXT(Tableau3[[#This Row],[Date de fin]],"mmm")))</f>
        <v>JANV</v>
      </c>
      <c r="P1185" s="370" t="str">
        <f>IF(ISBLANK(Tableau3[[#This Row],[Date de fin]]),"",UPPER(TEXT(Tableau3[[#This Row],[Date de fin]],"AAAA")))</f>
        <v>1900</v>
      </c>
      <c r="Q1185" s="371">
        <v>0</v>
      </c>
      <c r="S1185" s="49">
        <f>[2]!tblÉvénements[[#This Row],[Secteur]]</f>
        <v>0</v>
      </c>
      <c r="T1185" s="49">
        <f>[2]!tblÉvénements[[#This Row],[Commentaires]]</f>
        <v>0</v>
      </c>
    </row>
    <row r="1186" spans="2:20" ht="14.5" x14ac:dyDescent="0.3">
      <c r="B1186" s="42">
        <f>'2. Termes '!H1572</f>
        <v>0</v>
      </c>
      <c r="C1186" s="382">
        <v>0</v>
      </c>
      <c r="D1186" s="368">
        <v>0</v>
      </c>
      <c r="E1186" s="368">
        <v>0</v>
      </c>
      <c r="F1186" s="368">
        <v>0</v>
      </c>
      <c r="G1186" s="368">
        <v>0</v>
      </c>
      <c r="H1186" s="381" t="str">
        <f>IF('2. Termes '!H1572="","",VLOOKUP('2. Termes '!H1572,'2. Termes '!$H$8:$H$1141,3))</f>
        <v/>
      </c>
      <c r="I1186" s="368">
        <v>0</v>
      </c>
      <c r="J1186" s="368">
        <v>0</v>
      </c>
      <c r="K1186" s="370" t="s">
        <v>150</v>
      </c>
      <c r="L1186" s="370" t="str">
        <f>IF(ISBLANK(Tableau3[[#This Row],[Date début ]]),"",UPPER(TEXT(Tableau3[[#This Row],[Date début ]],"mmm")))</f>
        <v/>
      </c>
      <c r="M1186" s="370" t="str">
        <f>IF(ISBLANK(Tableau3[[#This Row],[Date début ]]),"",UPPER(TEXT(Tableau3[[#This Row],[Date début ]],"AAAA")))</f>
        <v/>
      </c>
      <c r="N1186" s="370">
        <v>0</v>
      </c>
      <c r="O1186" s="369" t="str">
        <f>IF(ISBLANK(Tableau3[[#This Row],[Date de fin]]),"",UPPER(TEXT(Tableau3[[#This Row],[Date de fin]],"mmm")))</f>
        <v>JANV</v>
      </c>
      <c r="P1186" s="370" t="str">
        <f>IF(ISBLANK(Tableau3[[#This Row],[Date de fin]]),"",UPPER(TEXT(Tableau3[[#This Row],[Date de fin]],"AAAA")))</f>
        <v>1900</v>
      </c>
      <c r="Q1186" s="371">
        <v>0</v>
      </c>
      <c r="S1186" s="49">
        <f>[2]!tblÉvénements[[#This Row],[Secteur]]</f>
        <v>0</v>
      </c>
      <c r="T1186" s="49">
        <f>[2]!tblÉvénements[[#This Row],[Commentaires]]</f>
        <v>0</v>
      </c>
    </row>
    <row r="1187" spans="2:20" ht="14.5" x14ac:dyDescent="0.3">
      <c r="B1187" s="42">
        <f>'2. Termes '!H1573</f>
        <v>0</v>
      </c>
      <c r="C1187" s="382">
        <v>0</v>
      </c>
      <c r="D1187" s="368">
        <v>0</v>
      </c>
      <c r="E1187" s="368">
        <v>0</v>
      </c>
      <c r="F1187" s="368">
        <v>0</v>
      </c>
      <c r="G1187" s="368">
        <v>0</v>
      </c>
      <c r="H1187" s="381" t="str">
        <f>IF('2. Termes '!H1573="","",VLOOKUP('2. Termes '!H1573,'2. Termes '!$H$8:$H$1141,3))</f>
        <v/>
      </c>
      <c r="I1187" s="368">
        <v>0</v>
      </c>
      <c r="J1187" s="368">
        <v>0</v>
      </c>
      <c r="K1187" s="370" t="s">
        <v>150</v>
      </c>
      <c r="L1187" s="370" t="str">
        <f>IF(ISBLANK(Tableau3[[#This Row],[Date début ]]),"",UPPER(TEXT(Tableau3[[#This Row],[Date début ]],"mmm")))</f>
        <v/>
      </c>
      <c r="M1187" s="370" t="str">
        <f>IF(ISBLANK(Tableau3[[#This Row],[Date début ]]),"",UPPER(TEXT(Tableau3[[#This Row],[Date début ]],"AAAA")))</f>
        <v/>
      </c>
      <c r="N1187" s="370">
        <v>0</v>
      </c>
      <c r="O1187" s="369" t="str">
        <f>IF(ISBLANK(Tableau3[[#This Row],[Date de fin]]),"",UPPER(TEXT(Tableau3[[#This Row],[Date de fin]],"mmm")))</f>
        <v>JANV</v>
      </c>
      <c r="P1187" s="370" t="str">
        <f>IF(ISBLANK(Tableau3[[#This Row],[Date de fin]]),"",UPPER(TEXT(Tableau3[[#This Row],[Date de fin]],"AAAA")))</f>
        <v>1900</v>
      </c>
      <c r="Q1187" s="371">
        <v>0</v>
      </c>
      <c r="S1187" s="49">
        <f>[2]!tblÉvénements[[#This Row],[Secteur]]</f>
        <v>0</v>
      </c>
      <c r="T1187" s="49">
        <f>[2]!tblÉvénements[[#This Row],[Commentaires]]</f>
        <v>0</v>
      </c>
    </row>
    <row r="1188" spans="2:20" ht="14.5" x14ac:dyDescent="0.3">
      <c r="B1188" s="42">
        <f>'2. Termes '!H1574</f>
        <v>0</v>
      </c>
      <c r="C1188" s="382">
        <v>0</v>
      </c>
      <c r="D1188" s="368">
        <v>0</v>
      </c>
      <c r="E1188" s="368">
        <v>0</v>
      </c>
      <c r="F1188" s="368">
        <v>0</v>
      </c>
      <c r="G1188" s="368">
        <v>0</v>
      </c>
      <c r="H1188" s="381" t="str">
        <f>IF('2. Termes '!H1574="","",VLOOKUP('2. Termes '!H1574,'2. Termes '!$H$8:$H$1141,3))</f>
        <v/>
      </c>
      <c r="I1188" s="368">
        <v>0</v>
      </c>
      <c r="J1188" s="368">
        <v>0</v>
      </c>
      <c r="K1188" s="370" t="s">
        <v>150</v>
      </c>
      <c r="L1188" s="370" t="str">
        <f>IF(ISBLANK(Tableau3[[#This Row],[Date début ]]),"",UPPER(TEXT(Tableau3[[#This Row],[Date début ]],"mmm")))</f>
        <v/>
      </c>
      <c r="M1188" s="370" t="str">
        <f>IF(ISBLANK(Tableau3[[#This Row],[Date début ]]),"",UPPER(TEXT(Tableau3[[#This Row],[Date début ]],"AAAA")))</f>
        <v/>
      </c>
      <c r="N1188" s="370">
        <v>0</v>
      </c>
      <c r="O1188" s="369" t="str">
        <f>IF(ISBLANK(Tableau3[[#This Row],[Date de fin]]),"",UPPER(TEXT(Tableau3[[#This Row],[Date de fin]],"mmm")))</f>
        <v>JANV</v>
      </c>
      <c r="P1188" s="370" t="str">
        <f>IF(ISBLANK(Tableau3[[#This Row],[Date de fin]]),"",UPPER(TEXT(Tableau3[[#This Row],[Date de fin]],"AAAA")))</f>
        <v>1900</v>
      </c>
      <c r="Q1188" s="371">
        <v>0</v>
      </c>
      <c r="S1188" s="49">
        <f>[2]!tblÉvénements[[#This Row],[Secteur]]</f>
        <v>0</v>
      </c>
      <c r="T1188" s="49">
        <f>[2]!tblÉvénements[[#This Row],[Commentaires]]</f>
        <v>0</v>
      </c>
    </row>
    <row r="1189" spans="2:20" ht="14.5" x14ac:dyDescent="0.3">
      <c r="B1189" s="42">
        <f>'2. Termes '!H1575</f>
        <v>0</v>
      </c>
      <c r="C1189" s="382">
        <v>0</v>
      </c>
      <c r="D1189" s="368">
        <v>0</v>
      </c>
      <c r="E1189" s="368">
        <v>0</v>
      </c>
      <c r="F1189" s="368">
        <v>0</v>
      </c>
      <c r="G1189" s="368">
        <v>0</v>
      </c>
      <c r="H1189" s="381" t="str">
        <f>IF('2. Termes '!H1575="","",VLOOKUP('2. Termes '!H1575,'2. Termes '!$H$8:$H$1141,3))</f>
        <v/>
      </c>
      <c r="I1189" s="368">
        <v>0</v>
      </c>
      <c r="J1189" s="368">
        <v>0</v>
      </c>
      <c r="K1189" s="370" t="s">
        <v>150</v>
      </c>
      <c r="L1189" s="370" t="str">
        <f>IF(ISBLANK(Tableau3[[#This Row],[Date début ]]),"",UPPER(TEXT(Tableau3[[#This Row],[Date début ]],"mmm")))</f>
        <v/>
      </c>
      <c r="M1189" s="370" t="str">
        <f>IF(ISBLANK(Tableau3[[#This Row],[Date début ]]),"",UPPER(TEXT(Tableau3[[#This Row],[Date début ]],"AAAA")))</f>
        <v/>
      </c>
      <c r="N1189" s="370">
        <v>0</v>
      </c>
      <c r="O1189" s="369" t="str">
        <f>IF(ISBLANK(Tableau3[[#This Row],[Date de fin]]),"",UPPER(TEXT(Tableau3[[#This Row],[Date de fin]],"mmm")))</f>
        <v>JANV</v>
      </c>
      <c r="P1189" s="370" t="str">
        <f>IF(ISBLANK(Tableau3[[#This Row],[Date de fin]]),"",UPPER(TEXT(Tableau3[[#This Row],[Date de fin]],"AAAA")))</f>
        <v>1900</v>
      </c>
      <c r="Q1189" s="371">
        <v>0</v>
      </c>
      <c r="S1189" s="49">
        <f>[2]!tblÉvénements[[#This Row],[Secteur]]</f>
        <v>0</v>
      </c>
      <c r="T1189" s="49">
        <f>[2]!tblÉvénements[[#This Row],[Commentaires]]</f>
        <v>0</v>
      </c>
    </row>
    <row r="1190" spans="2:20" ht="14.5" x14ac:dyDescent="0.3">
      <c r="B1190" s="42">
        <f>'2. Termes '!H1576</f>
        <v>0</v>
      </c>
      <c r="C1190" s="382">
        <v>0</v>
      </c>
      <c r="D1190" s="368">
        <v>0</v>
      </c>
      <c r="E1190" s="368">
        <v>0</v>
      </c>
      <c r="F1190" s="368">
        <v>0</v>
      </c>
      <c r="G1190" s="368">
        <v>0</v>
      </c>
      <c r="H1190" s="381" t="str">
        <f>IF('2. Termes '!H1576="","",VLOOKUP('2. Termes '!H1576,'2. Termes '!$H$8:$H$1141,3))</f>
        <v/>
      </c>
      <c r="I1190" s="368">
        <v>0</v>
      </c>
      <c r="J1190" s="368">
        <v>0</v>
      </c>
      <c r="K1190" s="370" t="s">
        <v>150</v>
      </c>
      <c r="L1190" s="370" t="str">
        <f>IF(ISBLANK(Tableau3[[#This Row],[Date début ]]),"",UPPER(TEXT(Tableau3[[#This Row],[Date début ]],"mmm")))</f>
        <v/>
      </c>
      <c r="M1190" s="370" t="str">
        <f>IF(ISBLANK(Tableau3[[#This Row],[Date début ]]),"",UPPER(TEXT(Tableau3[[#This Row],[Date début ]],"AAAA")))</f>
        <v/>
      </c>
      <c r="N1190" s="370">
        <v>0</v>
      </c>
      <c r="O1190" s="369" t="str">
        <f>IF(ISBLANK(Tableau3[[#This Row],[Date de fin]]),"",UPPER(TEXT(Tableau3[[#This Row],[Date de fin]],"mmm")))</f>
        <v>JANV</v>
      </c>
      <c r="P1190" s="370" t="str">
        <f>IF(ISBLANK(Tableau3[[#This Row],[Date de fin]]),"",UPPER(TEXT(Tableau3[[#This Row],[Date de fin]],"AAAA")))</f>
        <v>1900</v>
      </c>
      <c r="Q1190" s="371">
        <v>0</v>
      </c>
      <c r="S1190" s="49">
        <f>[2]!tblÉvénements[[#This Row],[Secteur]]</f>
        <v>0</v>
      </c>
      <c r="T1190" s="49">
        <f>[2]!tblÉvénements[[#This Row],[Commentaires]]</f>
        <v>0</v>
      </c>
    </row>
    <row r="1191" spans="2:20" ht="14.5" x14ac:dyDescent="0.3">
      <c r="B1191" s="42">
        <f>'2. Termes '!H1577</f>
        <v>0</v>
      </c>
      <c r="C1191" s="382">
        <v>0</v>
      </c>
      <c r="D1191" s="368">
        <v>0</v>
      </c>
      <c r="E1191" s="368">
        <v>0</v>
      </c>
      <c r="F1191" s="368">
        <v>0</v>
      </c>
      <c r="G1191" s="368">
        <v>0</v>
      </c>
      <c r="H1191" s="381" t="str">
        <f>IF('2. Termes '!H1577="","",VLOOKUP('2. Termes '!H1577,'2. Termes '!$H$8:$H$1141,3))</f>
        <v/>
      </c>
      <c r="I1191" s="368">
        <v>0</v>
      </c>
      <c r="J1191" s="368">
        <v>0</v>
      </c>
      <c r="K1191" s="370" t="s">
        <v>150</v>
      </c>
      <c r="L1191" s="370" t="str">
        <f>IF(ISBLANK(Tableau3[[#This Row],[Date début ]]),"",UPPER(TEXT(Tableau3[[#This Row],[Date début ]],"mmm")))</f>
        <v/>
      </c>
      <c r="M1191" s="370" t="str">
        <f>IF(ISBLANK(Tableau3[[#This Row],[Date début ]]),"",UPPER(TEXT(Tableau3[[#This Row],[Date début ]],"AAAA")))</f>
        <v/>
      </c>
      <c r="N1191" s="370">
        <v>0</v>
      </c>
      <c r="O1191" s="369" t="str">
        <f>IF(ISBLANK(Tableau3[[#This Row],[Date de fin]]),"",UPPER(TEXT(Tableau3[[#This Row],[Date de fin]],"mmm")))</f>
        <v>JANV</v>
      </c>
      <c r="P1191" s="370" t="str">
        <f>IF(ISBLANK(Tableau3[[#This Row],[Date de fin]]),"",UPPER(TEXT(Tableau3[[#This Row],[Date de fin]],"AAAA")))</f>
        <v>1900</v>
      </c>
      <c r="Q1191" s="371">
        <v>0</v>
      </c>
      <c r="S1191" s="49">
        <f>[2]!tblÉvénements[[#This Row],[Secteur]]</f>
        <v>0</v>
      </c>
      <c r="T1191" s="49">
        <f>[2]!tblÉvénements[[#This Row],[Commentaires]]</f>
        <v>0</v>
      </c>
    </row>
    <row r="1192" spans="2:20" ht="14.5" x14ac:dyDescent="0.3">
      <c r="B1192" s="42">
        <f>'2. Termes '!H1578</f>
        <v>0</v>
      </c>
      <c r="C1192" s="382">
        <v>0</v>
      </c>
      <c r="D1192" s="368">
        <v>0</v>
      </c>
      <c r="E1192" s="368">
        <v>0</v>
      </c>
      <c r="F1192" s="368">
        <v>0</v>
      </c>
      <c r="G1192" s="368">
        <v>0</v>
      </c>
      <c r="H1192" s="381" t="str">
        <f>IF('2. Termes '!H1578="","",VLOOKUP('2. Termes '!H1578,'2. Termes '!$H$8:$H$1141,3))</f>
        <v/>
      </c>
      <c r="I1192" s="368">
        <v>0</v>
      </c>
      <c r="J1192" s="368">
        <v>0</v>
      </c>
      <c r="K1192" s="370" t="s">
        <v>150</v>
      </c>
      <c r="L1192" s="370" t="str">
        <f>IF(ISBLANK(Tableau3[[#This Row],[Date début ]]),"",UPPER(TEXT(Tableau3[[#This Row],[Date début ]],"mmm")))</f>
        <v/>
      </c>
      <c r="M1192" s="370" t="str">
        <f>IF(ISBLANK(Tableau3[[#This Row],[Date début ]]),"",UPPER(TEXT(Tableau3[[#This Row],[Date début ]],"AAAA")))</f>
        <v/>
      </c>
      <c r="N1192" s="370">
        <v>0</v>
      </c>
      <c r="O1192" s="369" t="str">
        <f>IF(ISBLANK(Tableau3[[#This Row],[Date de fin]]),"",UPPER(TEXT(Tableau3[[#This Row],[Date de fin]],"mmm")))</f>
        <v>JANV</v>
      </c>
      <c r="P1192" s="370" t="str">
        <f>IF(ISBLANK(Tableau3[[#This Row],[Date de fin]]),"",UPPER(TEXT(Tableau3[[#This Row],[Date de fin]],"AAAA")))</f>
        <v>1900</v>
      </c>
      <c r="Q1192" s="371">
        <v>0</v>
      </c>
      <c r="S1192" s="49">
        <f>[2]!tblÉvénements[[#This Row],[Secteur]]</f>
        <v>0</v>
      </c>
      <c r="T1192" s="49">
        <f>[2]!tblÉvénements[[#This Row],[Commentaires]]</f>
        <v>0</v>
      </c>
    </row>
    <row r="1193" spans="2:20" ht="14.5" x14ac:dyDescent="0.3">
      <c r="B1193" s="42">
        <f>'2. Termes '!H1579</f>
        <v>0</v>
      </c>
      <c r="C1193" s="382">
        <v>0</v>
      </c>
      <c r="D1193" s="368">
        <v>0</v>
      </c>
      <c r="E1193" s="368">
        <v>0</v>
      </c>
      <c r="F1193" s="368">
        <v>0</v>
      </c>
      <c r="G1193" s="368">
        <v>0</v>
      </c>
      <c r="H1193" s="381" t="str">
        <f>IF('2. Termes '!H1579="","",VLOOKUP('2. Termes '!H1579,'2. Termes '!$H$8:$H$1141,3))</f>
        <v/>
      </c>
      <c r="I1193" s="368">
        <v>0</v>
      </c>
      <c r="J1193" s="368">
        <v>0</v>
      </c>
      <c r="K1193" s="370" t="s">
        <v>150</v>
      </c>
      <c r="L1193" s="370" t="str">
        <f>IF(ISBLANK(Tableau3[[#This Row],[Date début ]]),"",UPPER(TEXT(Tableau3[[#This Row],[Date début ]],"mmm")))</f>
        <v/>
      </c>
      <c r="M1193" s="370" t="str">
        <f>IF(ISBLANK(Tableau3[[#This Row],[Date début ]]),"",UPPER(TEXT(Tableau3[[#This Row],[Date début ]],"AAAA")))</f>
        <v/>
      </c>
      <c r="N1193" s="370">
        <v>0</v>
      </c>
      <c r="O1193" s="369" t="str">
        <f>IF(ISBLANK(Tableau3[[#This Row],[Date de fin]]),"",UPPER(TEXT(Tableau3[[#This Row],[Date de fin]],"mmm")))</f>
        <v>JANV</v>
      </c>
      <c r="P1193" s="370" t="str">
        <f>IF(ISBLANK(Tableau3[[#This Row],[Date de fin]]),"",UPPER(TEXT(Tableau3[[#This Row],[Date de fin]],"AAAA")))</f>
        <v>1900</v>
      </c>
      <c r="Q1193" s="371">
        <v>0</v>
      </c>
      <c r="S1193" s="49">
        <f>[2]!tblÉvénements[[#This Row],[Secteur]]</f>
        <v>0</v>
      </c>
      <c r="T1193" s="49">
        <f>[2]!tblÉvénements[[#This Row],[Commentaires]]</f>
        <v>0</v>
      </c>
    </row>
    <row r="1194" spans="2:20" ht="14.5" x14ac:dyDescent="0.3">
      <c r="B1194" s="42">
        <f>'2. Termes '!H1580</f>
        <v>0</v>
      </c>
      <c r="C1194" s="382">
        <v>0</v>
      </c>
      <c r="D1194" s="368">
        <v>0</v>
      </c>
      <c r="E1194" s="368">
        <v>0</v>
      </c>
      <c r="F1194" s="368">
        <v>0</v>
      </c>
      <c r="G1194" s="368">
        <v>0</v>
      </c>
      <c r="H1194" s="381" t="str">
        <f>IF('2. Termes '!H1580="","",VLOOKUP('2. Termes '!H1580,'2. Termes '!$H$8:$H$1141,3))</f>
        <v/>
      </c>
      <c r="I1194" s="368">
        <v>0</v>
      </c>
      <c r="J1194" s="368">
        <v>0</v>
      </c>
      <c r="K1194" s="370" t="s">
        <v>150</v>
      </c>
      <c r="L1194" s="370" t="str">
        <f>IF(ISBLANK(Tableau3[[#This Row],[Date début ]]),"",UPPER(TEXT(Tableau3[[#This Row],[Date début ]],"mmm")))</f>
        <v/>
      </c>
      <c r="M1194" s="370" t="str">
        <f>IF(ISBLANK(Tableau3[[#This Row],[Date début ]]),"",UPPER(TEXT(Tableau3[[#This Row],[Date début ]],"AAAA")))</f>
        <v/>
      </c>
      <c r="N1194" s="370">
        <v>0</v>
      </c>
      <c r="O1194" s="369" t="str">
        <f>IF(ISBLANK(Tableau3[[#This Row],[Date de fin]]),"",UPPER(TEXT(Tableau3[[#This Row],[Date de fin]],"mmm")))</f>
        <v>JANV</v>
      </c>
      <c r="P1194" s="370" t="str">
        <f>IF(ISBLANK(Tableau3[[#This Row],[Date de fin]]),"",UPPER(TEXT(Tableau3[[#This Row],[Date de fin]],"AAAA")))</f>
        <v>1900</v>
      </c>
      <c r="Q1194" s="371">
        <v>0</v>
      </c>
      <c r="S1194" s="49">
        <f>[2]!tblÉvénements[[#This Row],[Secteur]]</f>
        <v>0</v>
      </c>
      <c r="T1194" s="49">
        <f>[2]!tblÉvénements[[#This Row],[Commentaires]]</f>
        <v>0</v>
      </c>
    </row>
    <row r="1195" spans="2:20" ht="14.5" x14ac:dyDescent="0.3">
      <c r="B1195" s="42">
        <f>'2. Termes '!H1581</f>
        <v>0</v>
      </c>
      <c r="C1195" s="382">
        <v>0</v>
      </c>
      <c r="D1195" s="368">
        <v>0</v>
      </c>
      <c r="E1195" s="368">
        <v>0</v>
      </c>
      <c r="F1195" s="368">
        <v>0</v>
      </c>
      <c r="G1195" s="368">
        <v>0</v>
      </c>
      <c r="H1195" s="381" t="str">
        <f>IF('2. Termes '!H1581="","",VLOOKUP('2. Termes '!H1581,'2. Termes '!$H$8:$H$1141,3))</f>
        <v/>
      </c>
      <c r="I1195" s="368">
        <v>0</v>
      </c>
      <c r="J1195" s="368">
        <v>0</v>
      </c>
      <c r="K1195" s="370" t="s">
        <v>150</v>
      </c>
      <c r="L1195" s="370" t="str">
        <f>IF(ISBLANK(Tableau3[[#This Row],[Date début ]]),"",UPPER(TEXT(Tableau3[[#This Row],[Date début ]],"mmm")))</f>
        <v/>
      </c>
      <c r="M1195" s="370" t="str">
        <f>IF(ISBLANK(Tableau3[[#This Row],[Date début ]]),"",UPPER(TEXT(Tableau3[[#This Row],[Date début ]],"AAAA")))</f>
        <v/>
      </c>
      <c r="N1195" s="370">
        <v>0</v>
      </c>
      <c r="O1195" s="369" t="str">
        <f>IF(ISBLANK(Tableau3[[#This Row],[Date de fin]]),"",UPPER(TEXT(Tableau3[[#This Row],[Date de fin]],"mmm")))</f>
        <v>JANV</v>
      </c>
      <c r="P1195" s="370" t="str">
        <f>IF(ISBLANK(Tableau3[[#This Row],[Date de fin]]),"",UPPER(TEXT(Tableau3[[#This Row],[Date de fin]],"AAAA")))</f>
        <v>1900</v>
      </c>
      <c r="Q1195" s="371">
        <v>0</v>
      </c>
      <c r="S1195" s="49">
        <f>[2]!tblÉvénements[[#This Row],[Secteur]]</f>
        <v>0</v>
      </c>
      <c r="T1195" s="49">
        <f>[2]!tblÉvénements[[#This Row],[Commentaires]]</f>
        <v>0</v>
      </c>
    </row>
    <row r="1196" spans="2:20" ht="14.5" x14ac:dyDescent="0.3">
      <c r="B1196" s="42">
        <f>'2. Termes '!H1582</f>
        <v>0</v>
      </c>
      <c r="C1196" s="382">
        <v>0</v>
      </c>
      <c r="D1196" s="368">
        <v>0</v>
      </c>
      <c r="E1196" s="368">
        <v>0</v>
      </c>
      <c r="F1196" s="368">
        <v>0</v>
      </c>
      <c r="G1196" s="368">
        <v>0</v>
      </c>
      <c r="H1196" s="381" t="str">
        <f>IF('2. Termes '!H1582="","",VLOOKUP('2. Termes '!H1582,'2. Termes '!$H$8:$H$1141,3))</f>
        <v/>
      </c>
      <c r="I1196" s="368">
        <v>0</v>
      </c>
      <c r="J1196" s="368">
        <v>0</v>
      </c>
      <c r="K1196" s="370" t="s">
        <v>150</v>
      </c>
      <c r="L1196" s="370" t="str">
        <f>IF(ISBLANK(Tableau3[[#This Row],[Date début ]]),"",UPPER(TEXT(Tableau3[[#This Row],[Date début ]],"mmm")))</f>
        <v/>
      </c>
      <c r="M1196" s="370" t="str">
        <f>IF(ISBLANK(Tableau3[[#This Row],[Date début ]]),"",UPPER(TEXT(Tableau3[[#This Row],[Date début ]],"AAAA")))</f>
        <v/>
      </c>
      <c r="N1196" s="370">
        <v>0</v>
      </c>
      <c r="O1196" s="369" t="str">
        <f>IF(ISBLANK(Tableau3[[#This Row],[Date de fin]]),"",UPPER(TEXT(Tableau3[[#This Row],[Date de fin]],"mmm")))</f>
        <v>JANV</v>
      </c>
      <c r="P1196" s="370" t="str">
        <f>IF(ISBLANK(Tableau3[[#This Row],[Date de fin]]),"",UPPER(TEXT(Tableau3[[#This Row],[Date de fin]],"AAAA")))</f>
        <v>1900</v>
      </c>
      <c r="Q1196" s="371">
        <v>0</v>
      </c>
      <c r="S1196" s="49">
        <f>[2]!tblÉvénements[[#This Row],[Secteur]]</f>
        <v>0</v>
      </c>
      <c r="T1196" s="49">
        <f>[2]!tblÉvénements[[#This Row],[Commentaires]]</f>
        <v>0</v>
      </c>
    </row>
    <row r="1197" spans="2:20" ht="14.5" x14ac:dyDescent="0.3">
      <c r="B1197" s="42">
        <f>'2. Termes '!H1583</f>
        <v>0</v>
      </c>
      <c r="C1197" s="382">
        <v>0</v>
      </c>
      <c r="D1197" s="368">
        <v>0</v>
      </c>
      <c r="E1197" s="368">
        <v>0</v>
      </c>
      <c r="F1197" s="368">
        <v>0</v>
      </c>
      <c r="G1197" s="368">
        <v>0</v>
      </c>
      <c r="H1197" s="381" t="str">
        <f>IF('2. Termes '!H1583="","",VLOOKUP('2. Termes '!H1583,'2. Termes '!$H$8:$H$1141,3))</f>
        <v/>
      </c>
      <c r="I1197" s="368">
        <v>0</v>
      </c>
      <c r="J1197" s="368">
        <v>0</v>
      </c>
      <c r="K1197" s="370" t="s">
        <v>150</v>
      </c>
      <c r="L1197" s="370" t="str">
        <f>IF(ISBLANK(Tableau3[[#This Row],[Date début ]]),"",UPPER(TEXT(Tableau3[[#This Row],[Date début ]],"mmm")))</f>
        <v/>
      </c>
      <c r="M1197" s="370" t="str">
        <f>IF(ISBLANK(Tableau3[[#This Row],[Date début ]]),"",UPPER(TEXT(Tableau3[[#This Row],[Date début ]],"AAAA")))</f>
        <v/>
      </c>
      <c r="N1197" s="370">
        <v>0</v>
      </c>
      <c r="O1197" s="369" t="str">
        <f>IF(ISBLANK(Tableau3[[#This Row],[Date de fin]]),"",UPPER(TEXT(Tableau3[[#This Row],[Date de fin]],"mmm")))</f>
        <v>JANV</v>
      </c>
      <c r="P1197" s="370" t="str">
        <f>IF(ISBLANK(Tableau3[[#This Row],[Date de fin]]),"",UPPER(TEXT(Tableau3[[#This Row],[Date de fin]],"AAAA")))</f>
        <v>1900</v>
      </c>
      <c r="Q1197" s="371">
        <v>0</v>
      </c>
      <c r="S1197" s="49">
        <f>[2]!tblÉvénements[[#This Row],[Secteur]]</f>
        <v>0</v>
      </c>
      <c r="T1197" s="49">
        <f>[2]!tblÉvénements[[#This Row],[Commentaires]]</f>
        <v>0</v>
      </c>
    </row>
    <row r="1198" spans="2:20" ht="14.5" x14ac:dyDescent="0.3">
      <c r="B1198" s="42">
        <f>'2. Termes '!H1584</f>
        <v>0</v>
      </c>
      <c r="C1198" s="382">
        <v>0</v>
      </c>
      <c r="D1198" s="368">
        <v>0</v>
      </c>
      <c r="E1198" s="368">
        <v>0</v>
      </c>
      <c r="F1198" s="368">
        <v>0</v>
      </c>
      <c r="G1198" s="368">
        <v>0</v>
      </c>
      <c r="H1198" s="381" t="str">
        <f>IF('2. Termes '!H1584="","",VLOOKUP('2. Termes '!H1584,'2. Termes '!$H$8:$H$1141,3))</f>
        <v/>
      </c>
      <c r="I1198" s="368">
        <v>0</v>
      </c>
      <c r="J1198" s="368">
        <v>0</v>
      </c>
      <c r="K1198" s="370" t="s">
        <v>150</v>
      </c>
      <c r="L1198" s="370" t="str">
        <f>IF(ISBLANK(Tableau3[[#This Row],[Date début ]]),"",UPPER(TEXT(Tableau3[[#This Row],[Date début ]],"mmm")))</f>
        <v/>
      </c>
      <c r="M1198" s="370" t="str">
        <f>IF(ISBLANK(Tableau3[[#This Row],[Date début ]]),"",UPPER(TEXT(Tableau3[[#This Row],[Date début ]],"AAAA")))</f>
        <v/>
      </c>
      <c r="N1198" s="370">
        <v>0</v>
      </c>
      <c r="O1198" s="369" t="str">
        <f>IF(ISBLANK(Tableau3[[#This Row],[Date de fin]]),"",UPPER(TEXT(Tableau3[[#This Row],[Date de fin]],"mmm")))</f>
        <v>JANV</v>
      </c>
      <c r="P1198" s="370" t="str">
        <f>IF(ISBLANK(Tableau3[[#This Row],[Date de fin]]),"",UPPER(TEXT(Tableau3[[#This Row],[Date de fin]],"AAAA")))</f>
        <v>1900</v>
      </c>
      <c r="Q1198" s="371">
        <v>0</v>
      </c>
      <c r="S1198" s="49">
        <f>[2]!tblÉvénements[[#This Row],[Secteur]]</f>
        <v>0</v>
      </c>
      <c r="T1198" s="49">
        <f>[2]!tblÉvénements[[#This Row],[Commentaires]]</f>
        <v>0</v>
      </c>
    </row>
    <row r="1199" spans="2:20" ht="14.5" x14ac:dyDescent="0.3">
      <c r="B1199" s="42">
        <f>'2. Termes '!H1585</f>
        <v>0</v>
      </c>
      <c r="C1199" s="382">
        <v>0</v>
      </c>
      <c r="D1199" s="368">
        <v>0</v>
      </c>
      <c r="E1199" s="368">
        <v>0</v>
      </c>
      <c r="F1199" s="368">
        <v>0</v>
      </c>
      <c r="G1199" s="368">
        <v>0</v>
      </c>
      <c r="H1199" s="381" t="str">
        <f>IF('2. Termes '!H1585="","",VLOOKUP('2. Termes '!H1585,'2. Termes '!$H$8:$H$1141,3))</f>
        <v/>
      </c>
      <c r="I1199" s="368">
        <v>0</v>
      </c>
      <c r="J1199" s="368">
        <v>0</v>
      </c>
      <c r="K1199" s="370" t="s">
        <v>150</v>
      </c>
      <c r="L1199" s="370" t="str">
        <f>IF(ISBLANK(Tableau3[[#This Row],[Date début ]]),"",UPPER(TEXT(Tableau3[[#This Row],[Date début ]],"mmm")))</f>
        <v/>
      </c>
      <c r="M1199" s="370" t="str">
        <f>IF(ISBLANK(Tableau3[[#This Row],[Date début ]]),"",UPPER(TEXT(Tableau3[[#This Row],[Date début ]],"AAAA")))</f>
        <v/>
      </c>
      <c r="N1199" s="370">
        <v>0</v>
      </c>
      <c r="O1199" s="369" t="str">
        <f>IF(ISBLANK(Tableau3[[#This Row],[Date de fin]]),"",UPPER(TEXT(Tableau3[[#This Row],[Date de fin]],"mmm")))</f>
        <v>JANV</v>
      </c>
      <c r="P1199" s="370" t="str">
        <f>IF(ISBLANK(Tableau3[[#This Row],[Date de fin]]),"",UPPER(TEXT(Tableau3[[#This Row],[Date de fin]],"AAAA")))</f>
        <v>1900</v>
      </c>
      <c r="Q1199" s="371">
        <v>0</v>
      </c>
      <c r="S1199" s="49">
        <f>[2]!tblÉvénements[[#This Row],[Secteur]]</f>
        <v>0</v>
      </c>
      <c r="T1199" s="49">
        <f>[2]!tblÉvénements[[#This Row],[Commentaires]]</f>
        <v>0</v>
      </c>
    </row>
    <row r="1200" spans="2:20" ht="14.5" x14ac:dyDescent="0.3">
      <c r="B1200" s="42">
        <f>'2. Termes '!H1586</f>
        <v>0</v>
      </c>
      <c r="C1200" s="382">
        <v>0</v>
      </c>
      <c r="D1200" s="368">
        <v>0</v>
      </c>
      <c r="E1200" s="368">
        <v>0</v>
      </c>
      <c r="F1200" s="368">
        <v>0</v>
      </c>
      <c r="G1200" s="368">
        <v>0</v>
      </c>
      <c r="H1200" s="381" t="str">
        <f>IF('2. Termes '!H1586="","",VLOOKUP('2. Termes '!H1586,'2. Termes '!$H$8:$H$1141,3))</f>
        <v/>
      </c>
      <c r="I1200" s="368">
        <v>0</v>
      </c>
      <c r="J1200" s="368">
        <v>0</v>
      </c>
      <c r="K1200" s="370" t="s">
        <v>150</v>
      </c>
      <c r="L1200" s="370" t="str">
        <f>IF(ISBLANK(Tableau3[[#This Row],[Date début ]]),"",UPPER(TEXT(Tableau3[[#This Row],[Date début ]],"mmm")))</f>
        <v/>
      </c>
      <c r="M1200" s="370" t="str">
        <f>IF(ISBLANK(Tableau3[[#This Row],[Date début ]]),"",UPPER(TEXT(Tableau3[[#This Row],[Date début ]],"AAAA")))</f>
        <v/>
      </c>
      <c r="N1200" s="370">
        <v>0</v>
      </c>
      <c r="O1200" s="369" t="str">
        <f>IF(ISBLANK(Tableau3[[#This Row],[Date de fin]]),"",UPPER(TEXT(Tableau3[[#This Row],[Date de fin]],"mmm")))</f>
        <v>JANV</v>
      </c>
      <c r="P1200" s="370" t="str">
        <f>IF(ISBLANK(Tableau3[[#This Row],[Date de fin]]),"",UPPER(TEXT(Tableau3[[#This Row],[Date de fin]],"AAAA")))</f>
        <v>1900</v>
      </c>
      <c r="Q1200" s="371">
        <v>0</v>
      </c>
      <c r="S1200" s="49">
        <f>[2]!tblÉvénements[[#This Row],[Secteur]]</f>
        <v>0</v>
      </c>
      <c r="T1200" s="49">
        <f>[2]!tblÉvénements[[#This Row],[Commentaires]]</f>
        <v>0</v>
      </c>
    </row>
    <row r="1201" spans="2:32" ht="14.5" x14ac:dyDescent="0.3">
      <c r="B1201" s="42">
        <f>'2. Termes '!H1587</f>
        <v>0</v>
      </c>
      <c r="C1201" s="382">
        <v>0</v>
      </c>
      <c r="D1201" s="368">
        <v>0</v>
      </c>
      <c r="E1201" s="368">
        <v>0</v>
      </c>
      <c r="F1201" s="368">
        <v>0</v>
      </c>
      <c r="G1201" s="368">
        <v>0</v>
      </c>
      <c r="H1201" s="381" t="str">
        <f>IF('2. Termes '!H1587="","",VLOOKUP('2. Termes '!H1587,'2. Termes '!$H$8:$H$1141,3))</f>
        <v/>
      </c>
      <c r="I1201" s="368">
        <v>0</v>
      </c>
      <c r="J1201" s="368">
        <v>0</v>
      </c>
      <c r="K1201" s="370" t="s">
        <v>150</v>
      </c>
      <c r="L1201" s="370" t="str">
        <f>IF(ISBLANK(Tableau3[[#This Row],[Date début ]]),"",UPPER(TEXT(Tableau3[[#This Row],[Date début ]],"mmm")))</f>
        <v/>
      </c>
      <c r="M1201" s="370" t="str">
        <f>IF(ISBLANK(Tableau3[[#This Row],[Date début ]]),"",UPPER(TEXT(Tableau3[[#This Row],[Date début ]],"AAAA")))</f>
        <v/>
      </c>
      <c r="N1201" s="370">
        <v>0</v>
      </c>
      <c r="O1201" s="369" t="str">
        <f>IF(ISBLANK(Tableau3[[#This Row],[Date de fin]]),"",UPPER(TEXT(Tableau3[[#This Row],[Date de fin]],"mmm")))</f>
        <v>JANV</v>
      </c>
      <c r="P1201" s="370" t="str">
        <f>IF(ISBLANK(Tableau3[[#This Row],[Date de fin]]),"",UPPER(TEXT(Tableau3[[#This Row],[Date de fin]],"AAAA")))</f>
        <v>1900</v>
      </c>
      <c r="Q1201" s="371">
        <v>0</v>
      </c>
      <c r="S1201" s="49">
        <f>[2]!tblÉvénements[[#This Row],[Secteur]]</f>
        <v>0</v>
      </c>
      <c r="T1201" s="49">
        <f>[2]!tblÉvénements[[#This Row],[Commentaires]]</f>
        <v>0</v>
      </c>
    </row>
    <row r="1202" spans="2:32" ht="14.5" x14ac:dyDescent="0.3">
      <c r="B1202" s="42">
        <f>'2. Termes '!H1588</f>
        <v>0</v>
      </c>
      <c r="C1202" s="382">
        <v>0</v>
      </c>
      <c r="D1202" s="368">
        <v>0</v>
      </c>
      <c r="E1202" s="368">
        <v>0</v>
      </c>
      <c r="F1202" s="368">
        <v>0</v>
      </c>
      <c r="G1202" s="368">
        <v>0</v>
      </c>
      <c r="H1202" s="381" t="str">
        <f>IF('2. Termes '!H1588="","",VLOOKUP('2. Termes '!H1588,'2. Termes '!$H$8:$H$1141,3))</f>
        <v/>
      </c>
      <c r="I1202" s="368">
        <v>0</v>
      </c>
      <c r="J1202" s="368">
        <v>0</v>
      </c>
      <c r="K1202" s="370" t="s">
        <v>150</v>
      </c>
      <c r="L1202" s="370" t="str">
        <f>IF(ISBLANK(Tableau3[[#This Row],[Date début ]]),"",UPPER(TEXT(Tableau3[[#This Row],[Date début ]],"mmm")))</f>
        <v/>
      </c>
      <c r="M1202" s="370" t="str">
        <f>IF(ISBLANK(Tableau3[[#This Row],[Date début ]]),"",UPPER(TEXT(Tableau3[[#This Row],[Date début ]],"AAAA")))</f>
        <v/>
      </c>
      <c r="N1202" s="370">
        <v>0</v>
      </c>
      <c r="O1202" s="369" t="str">
        <f>IF(ISBLANK(Tableau3[[#This Row],[Date de fin]]),"",UPPER(TEXT(Tableau3[[#This Row],[Date de fin]],"mmm")))</f>
        <v>JANV</v>
      </c>
      <c r="P1202" s="370" t="str">
        <f>IF(ISBLANK(Tableau3[[#This Row],[Date de fin]]),"",UPPER(TEXT(Tableau3[[#This Row],[Date de fin]],"AAAA")))</f>
        <v>1900</v>
      </c>
      <c r="Q1202" s="371">
        <v>0</v>
      </c>
      <c r="S1202" s="49">
        <f>[2]!tblÉvénements[[#This Row],[Secteur]]</f>
        <v>0</v>
      </c>
      <c r="T1202" s="49">
        <f>[2]!tblÉvénements[[#This Row],[Commentaires]]</f>
        <v>0</v>
      </c>
    </row>
    <row r="1203" spans="2:32" ht="14.5" x14ac:dyDescent="0.3">
      <c r="B1203" s="42">
        <f>'2. Termes '!H1589</f>
        <v>0</v>
      </c>
      <c r="C1203" s="382">
        <v>0</v>
      </c>
      <c r="D1203" s="368">
        <v>0</v>
      </c>
      <c r="E1203" s="368">
        <v>0</v>
      </c>
      <c r="F1203" s="368">
        <v>0</v>
      </c>
      <c r="G1203" s="368">
        <v>0</v>
      </c>
      <c r="H1203" s="381" t="str">
        <f>IF('2. Termes '!H1589="","",VLOOKUP('2. Termes '!H1589,'2. Termes '!$H$8:$H$1141,3))</f>
        <v/>
      </c>
      <c r="I1203" s="368">
        <v>0</v>
      </c>
      <c r="J1203" s="368">
        <v>0</v>
      </c>
      <c r="K1203" s="370" t="s">
        <v>150</v>
      </c>
      <c r="L1203" s="370" t="str">
        <f>IF(ISBLANK(Tableau3[[#This Row],[Date début ]]),"",UPPER(TEXT(Tableau3[[#This Row],[Date début ]],"mmm")))</f>
        <v/>
      </c>
      <c r="M1203" s="370" t="str">
        <f>IF(ISBLANK(Tableau3[[#This Row],[Date début ]]),"",UPPER(TEXT(Tableau3[[#This Row],[Date début ]],"AAAA")))</f>
        <v/>
      </c>
      <c r="N1203" s="370">
        <v>0</v>
      </c>
      <c r="O1203" s="369" t="str">
        <f>IF(ISBLANK(Tableau3[[#This Row],[Date de fin]]),"",UPPER(TEXT(Tableau3[[#This Row],[Date de fin]],"mmm")))</f>
        <v>JANV</v>
      </c>
      <c r="P1203" s="370" t="str">
        <f>IF(ISBLANK(Tableau3[[#This Row],[Date de fin]]),"",UPPER(TEXT(Tableau3[[#This Row],[Date de fin]],"AAAA")))</f>
        <v>1900</v>
      </c>
      <c r="Q1203" s="371">
        <v>0</v>
      </c>
      <c r="S1203" s="49">
        <f>[2]!tblÉvénements[[#This Row],[Secteur]]</f>
        <v>0</v>
      </c>
      <c r="T1203" s="49">
        <f>[2]!tblÉvénements[[#This Row],[Commentaires]]</f>
        <v>0</v>
      </c>
    </row>
    <row r="1204" spans="2:32" ht="14.5" x14ac:dyDescent="0.3">
      <c r="B1204" s="42">
        <f>'2. Termes '!H1590</f>
        <v>0</v>
      </c>
      <c r="C1204" s="382">
        <v>0</v>
      </c>
      <c r="D1204" s="368">
        <v>0</v>
      </c>
      <c r="E1204" s="368">
        <v>0</v>
      </c>
      <c r="F1204" s="368">
        <v>0</v>
      </c>
      <c r="G1204" s="368">
        <v>0</v>
      </c>
      <c r="H1204" s="381" t="str">
        <f>IF('2. Termes '!H1590="","",VLOOKUP('2. Termes '!H1590,'2. Termes '!$H$8:$H$1141,3))</f>
        <v/>
      </c>
      <c r="I1204" s="368">
        <v>0</v>
      </c>
      <c r="J1204" s="368">
        <v>0</v>
      </c>
      <c r="K1204" s="370" t="s">
        <v>150</v>
      </c>
      <c r="L1204" s="370" t="str">
        <f>IF(ISBLANK(Tableau3[[#This Row],[Date début ]]),"",UPPER(TEXT(Tableau3[[#This Row],[Date début ]],"mmm")))</f>
        <v/>
      </c>
      <c r="M1204" s="370" t="str">
        <f>IF(ISBLANK(Tableau3[[#This Row],[Date début ]]),"",UPPER(TEXT(Tableau3[[#This Row],[Date début ]],"AAAA")))</f>
        <v/>
      </c>
      <c r="N1204" s="370">
        <v>0</v>
      </c>
      <c r="O1204" s="369" t="str">
        <f>IF(ISBLANK(Tableau3[[#This Row],[Date de fin]]),"",UPPER(TEXT(Tableau3[[#This Row],[Date de fin]],"mmm")))</f>
        <v>JANV</v>
      </c>
      <c r="P1204" s="370" t="str">
        <f>IF(ISBLANK(Tableau3[[#This Row],[Date de fin]]),"",UPPER(TEXT(Tableau3[[#This Row],[Date de fin]],"AAAA")))</f>
        <v>1900</v>
      </c>
      <c r="Q1204" s="371">
        <v>0</v>
      </c>
      <c r="S1204" s="49">
        <f>[2]!tblÉvénements[[#This Row],[Secteur]]</f>
        <v>0</v>
      </c>
      <c r="T1204" s="49">
        <f>[2]!tblÉvénements[[#This Row],[Commentaires]]</f>
        <v>0</v>
      </c>
    </row>
    <row r="1205" spans="2:32" ht="14.5" x14ac:dyDescent="0.3">
      <c r="B1205" s="42">
        <f>'2. Termes '!H1591</f>
        <v>0</v>
      </c>
      <c r="C1205" s="382">
        <v>0</v>
      </c>
      <c r="D1205" s="368">
        <v>0</v>
      </c>
      <c r="E1205" s="368">
        <v>0</v>
      </c>
      <c r="F1205" s="368">
        <v>0</v>
      </c>
      <c r="G1205" s="368">
        <v>0</v>
      </c>
      <c r="H1205" s="381" t="str">
        <f>IF('2. Termes '!H1591="","",VLOOKUP('2. Termes '!H1591,'2. Termes '!$H$8:$H$1141,3))</f>
        <v/>
      </c>
      <c r="I1205" s="368">
        <v>0</v>
      </c>
      <c r="J1205" s="368">
        <v>0</v>
      </c>
      <c r="K1205" s="370" t="s">
        <v>150</v>
      </c>
      <c r="L1205" s="370" t="str">
        <f>IF(ISBLANK(Tableau3[[#This Row],[Date début ]]),"",UPPER(TEXT(Tableau3[[#This Row],[Date début ]],"mmm")))</f>
        <v/>
      </c>
      <c r="M1205" s="370" t="str">
        <f>IF(ISBLANK(Tableau3[[#This Row],[Date début ]]),"",UPPER(TEXT(Tableau3[[#This Row],[Date début ]],"AAAA")))</f>
        <v/>
      </c>
      <c r="N1205" s="370">
        <v>0</v>
      </c>
      <c r="O1205" s="369" t="str">
        <f>IF(ISBLANK(Tableau3[[#This Row],[Date de fin]]),"",UPPER(TEXT(Tableau3[[#This Row],[Date de fin]],"mmm")))</f>
        <v>JANV</v>
      </c>
      <c r="P1205" s="370" t="str">
        <f>IF(ISBLANK(Tableau3[[#This Row],[Date de fin]]),"",UPPER(TEXT(Tableau3[[#This Row],[Date de fin]],"AAAA")))</f>
        <v>1900</v>
      </c>
      <c r="Q1205" s="371">
        <v>0</v>
      </c>
      <c r="S1205" s="49">
        <f>[2]!tblÉvénements[[#This Row],[Secteur]]</f>
        <v>0</v>
      </c>
      <c r="T1205" s="49">
        <f>[2]!tblÉvénements[[#This Row],[Commentaires]]</f>
        <v>0</v>
      </c>
    </row>
    <row r="1206" spans="2:32" ht="14.5" x14ac:dyDescent="0.3">
      <c r="B1206" s="42">
        <f>'2. Termes '!H1592</f>
        <v>0</v>
      </c>
      <c r="C1206" s="382">
        <v>0</v>
      </c>
      <c r="D1206" s="368">
        <v>0</v>
      </c>
      <c r="E1206" s="368">
        <v>0</v>
      </c>
      <c r="F1206" s="368">
        <v>0</v>
      </c>
      <c r="G1206" s="368">
        <v>0</v>
      </c>
      <c r="H1206" s="381" t="str">
        <f>IF('2. Termes '!H1592="","",VLOOKUP('2. Termes '!H1592,'2. Termes '!$H$8:$H$1141,3))</f>
        <v/>
      </c>
      <c r="I1206" s="368">
        <v>0</v>
      </c>
      <c r="J1206" s="368">
        <v>0</v>
      </c>
      <c r="K1206" s="370" t="s">
        <v>150</v>
      </c>
      <c r="L1206" s="370" t="str">
        <f>IF(ISBLANK(Tableau3[[#This Row],[Date début ]]),"",UPPER(TEXT(Tableau3[[#This Row],[Date début ]],"mmm")))</f>
        <v/>
      </c>
      <c r="M1206" s="370" t="str">
        <f>IF(ISBLANK(Tableau3[[#This Row],[Date début ]]),"",UPPER(TEXT(Tableau3[[#This Row],[Date début ]],"AAAA")))</f>
        <v/>
      </c>
      <c r="N1206" s="370">
        <v>0</v>
      </c>
      <c r="O1206" s="369" t="str">
        <f>IF(ISBLANK(Tableau3[[#This Row],[Date de fin]]),"",UPPER(TEXT(Tableau3[[#This Row],[Date de fin]],"mmm")))</f>
        <v>JANV</v>
      </c>
      <c r="P1206" s="370" t="str">
        <f>IF(ISBLANK(Tableau3[[#This Row],[Date de fin]]),"",UPPER(TEXT(Tableau3[[#This Row],[Date de fin]],"AAAA")))</f>
        <v>1900</v>
      </c>
      <c r="Q1206" s="371">
        <v>0</v>
      </c>
      <c r="S1206" s="49">
        <f>[2]!tblÉvénements[[#This Row],[Secteur]]</f>
        <v>0</v>
      </c>
      <c r="T1206" s="49">
        <f>[2]!tblÉvénements[[#This Row],[Commentaires]]</f>
        <v>0</v>
      </c>
    </row>
    <row r="1207" spans="2:32" ht="14.5" x14ac:dyDescent="0.3">
      <c r="B1207" s="42">
        <f>'2. Termes '!H1593</f>
        <v>0</v>
      </c>
      <c r="C1207" s="382">
        <v>0</v>
      </c>
      <c r="D1207" s="368">
        <v>0</v>
      </c>
      <c r="E1207" s="368">
        <v>0</v>
      </c>
      <c r="F1207" s="368">
        <v>0</v>
      </c>
      <c r="G1207" s="368">
        <v>0</v>
      </c>
      <c r="H1207" s="381" t="str">
        <f>IF('2. Termes '!H1593="","",VLOOKUP('2. Termes '!H1593,'2. Termes '!$H$8:$H$1141,3))</f>
        <v/>
      </c>
      <c r="I1207" s="368">
        <v>0</v>
      </c>
      <c r="J1207" s="368">
        <v>0</v>
      </c>
      <c r="K1207" s="370" t="s">
        <v>150</v>
      </c>
      <c r="L1207" s="370" t="str">
        <f>IF(ISBLANK(Tableau3[[#This Row],[Date début ]]),"",UPPER(TEXT(Tableau3[[#This Row],[Date début ]],"mmm")))</f>
        <v/>
      </c>
      <c r="M1207" s="370" t="str">
        <f>IF(ISBLANK(Tableau3[[#This Row],[Date début ]]),"",UPPER(TEXT(Tableau3[[#This Row],[Date début ]],"AAAA")))</f>
        <v/>
      </c>
      <c r="N1207" s="370">
        <v>0</v>
      </c>
      <c r="O1207" s="369" t="str">
        <f>IF(ISBLANK(Tableau3[[#This Row],[Date de fin]]),"",UPPER(TEXT(Tableau3[[#This Row],[Date de fin]],"mmm")))</f>
        <v>JANV</v>
      </c>
      <c r="P1207" s="370" t="str">
        <f>IF(ISBLANK(Tableau3[[#This Row],[Date de fin]]),"",UPPER(TEXT(Tableau3[[#This Row],[Date de fin]],"AAAA")))</f>
        <v>1900</v>
      </c>
      <c r="Q1207" s="371">
        <v>0</v>
      </c>
      <c r="S1207" s="49">
        <f>[2]!tblÉvénements[[#This Row],[Secteur]]</f>
        <v>0</v>
      </c>
      <c r="T1207" s="49">
        <f>[2]!tblÉvénements[[#This Row],[Commentaires]]</f>
        <v>0</v>
      </c>
    </row>
    <row r="1208" spans="2:32" ht="14.5" x14ac:dyDescent="0.3">
      <c r="B1208" s="42">
        <f>'2. Termes '!H1594</f>
        <v>0</v>
      </c>
      <c r="C1208" s="382">
        <v>0</v>
      </c>
      <c r="D1208" s="368">
        <v>0</v>
      </c>
      <c r="E1208" s="368">
        <v>0</v>
      </c>
      <c r="F1208" s="368">
        <v>0</v>
      </c>
      <c r="G1208" s="368">
        <v>0</v>
      </c>
      <c r="H1208" s="381" t="str">
        <f>IF('2. Termes '!H1594="","",VLOOKUP('2. Termes '!H1594,'2. Termes '!$H$8:$H$1141,3))</f>
        <v/>
      </c>
      <c r="I1208" s="368">
        <v>0</v>
      </c>
      <c r="J1208" s="368">
        <v>0</v>
      </c>
      <c r="K1208" s="370" t="s">
        <v>150</v>
      </c>
      <c r="L1208" s="370" t="str">
        <f>IF(ISBLANK(Tableau3[[#This Row],[Date début ]]),"",UPPER(TEXT(Tableau3[[#This Row],[Date début ]],"mmm")))</f>
        <v/>
      </c>
      <c r="M1208" s="370" t="str">
        <f>IF(ISBLANK(Tableau3[[#This Row],[Date début ]]),"",UPPER(TEXT(Tableau3[[#This Row],[Date début ]],"AAAA")))</f>
        <v/>
      </c>
      <c r="N1208" s="370">
        <v>0</v>
      </c>
      <c r="O1208" s="369" t="str">
        <f>IF(ISBLANK(Tableau3[[#This Row],[Date de fin]]),"",UPPER(TEXT(Tableau3[[#This Row],[Date de fin]],"mmm")))</f>
        <v>JANV</v>
      </c>
      <c r="P1208" s="370" t="str">
        <f>IF(ISBLANK(Tableau3[[#This Row],[Date de fin]]),"",UPPER(TEXT(Tableau3[[#This Row],[Date de fin]],"AAAA")))</f>
        <v>1900</v>
      </c>
      <c r="Q1208" s="371">
        <v>0</v>
      </c>
      <c r="S1208" s="49">
        <f>[2]!tblÉvénements[[#This Row],[Secteur]]</f>
        <v>0</v>
      </c>
      <c r="T1208" s="49">
        <f>[2]!tblÉvénements[[#This Row],[Commentaires]]</f>
        <v>0</v>
      </c>
    </row>
    <row r="1209" spans="2:32" ht="14.5" x14ac:dyDescent="0.3">
      <c r="B1209" s="42">
        <f>'2. Termes '!H1595</f>
        <v>0</v>
      </c>
      <c r="C1209" s="382">
        <v>0</v>
      </c>
      <c r="D1209" s="368">
        <v>0</v>
      </c>
      <c r="E1209" s="368">
        <v>0</v>
      </c>
      <c r="F1209" s="368">
        <v>0</v>
      </c>
      <c r="G1209" s="368">
        <v>0</v>
      </c>
      <c r="H1209" s="381" t="str">
        <f>IF('2. Termes '!H1595="","",VLOOKUP('2. Termes '!H1595,'2. Termes '!$H$8:$H$1141,3))</f>
        <v/>
      </c>
      <c r="I1209" s="368">
        <v>0</v>
      </c>
      <c r="J1209" s="368">
        <v>0</v>
      </c>
      <c r="K1209" s="370" t="s">
        <v>150</v>
      </c>
      <c r="L1209" s="370" t="str">
        <f>IF(ISBLANK(Tableau3[[#This Row],[Date début ]]),"",UPPER(TEXT(Tableau3[[#This Row],[Date début ]],"mmm")))</f>
        <v/>
      </c>
      <c r="M1209" s="370" t="str">
        <f>IF(ISBLANK(Tableau3[[#This Row],[Date début ]]),"",UPPER(TEXT(Tableau3[[#This Row],[Date début ]],"AAAA")))</f>
        <v/>
      </c>
      <c r="N1209" s="370">
        <v>0</v>
      </c>
      <c r="O1209" s="369" t="str">
        <f>IF(ISBLANK(Tableau3[[#This Row],[Date de fin]]),"",UPPER(TEXT(Tableau3[[#This Row],[Date de fin]],"mmm")))</f>
        <v>JANV</v>
      </c>
      <c r="P1209" s="370" t="str">
        <f>IF(ISBLANK(Tableau3[[#This Row],[Date de fin]]),"",UPPER(TEXT(Tableau3[[#This Row],[Date de fin]],"AAAA")))</f>
        <v>1900</v>
      </c>
      <c r="Q1209" s="371">
        <v>0</v>
      </c>
      <c r="S1209" s="49">
        <f>[2]!tblÉvénements[[#This Row],[Secteur]]</f>
        <v>0</v>
      </c>
      <c r="T1209" s="49">
        <f>[2]!tblÉvénements[[#This Row],[Commentaires]]</f>
        <v>0</v>
      </c>
    </row>
    <row r="1210" spans="2:32" ht="14.5" x14ac:dyDescent="0.3">
      <c r="B1210" s="42">
        <f>'2. Termes '!H1596</f>
        <v>0</v>
      </c>
      <c r="C1210" s="382">
        <v>0</v>
      </c>
      <c r="D1210" s="368">
        <v>0</v>
      </c>
      <c r="E1210" s="368">
        <v>0</v>
      </c>
      <c r="F1210" s="368">
        <v>0</v>
      </c>
      <c r="G1210" s="368">
        <v>0</v>
      </c>
      <c r="H1210" s="381" t="str">
        <f>IF('2. Termes '!H1596="","",VLOOKUP('2. Termes '!H1596,'2. Termes '!$H$8:$H$1141,3))</f>
        <v/>
      </c>
      <c r="I1210" s="368">
        <v>0</v>
      </c>
      <c r="J1210" s="368">
        <v>0</v>
      </c>
      <c r="K1210" s="370" t="s">
        <v>150</v>
      </c>
      <c r="L1210" s="370" t="str">
        <f>IF(ISBLANK(Tableau3[[#This Row],[Date début ]]),"",UPPER(TEXT(Tableau3[[#This Row],[Date début ]],"mmm")))</f>
        <v/>
      </c>
      <c r="M1210" s="370" t="str">
        <f>IF(ISBLANK(Tableau3[[#This Row],[Date début ]]),"",UPPER(TEXT(Tableau3[[#This Row],[Date début ]],"AAAA")))</f>
        <v/>
      </c>
      <c r="N1210" s="370">
        <v>0</v>
      </c>
      <c r="O1210" s="369" t="str">
        <f>IF(ISBLANK(Tableau3[[#This Row],[Date de fin]]),"",UPPER(TEXT(Tableau3[[#This Row],[Date de fin]],"mmm")))</f>
        <v>JANV</v>
      </c>
      <c r="P1210" s="370" t="str">
        <f>IF(ISBLANK(Tableau3[[#This Row],[Date de fin]]),"",UPPER(TEXT(Tableau3[[#This Row],[Date de fin]],"AAAA")))</f>
        <v>1900</v>
      </c>
      <c r="Q1210" s="371">
        <v>0</v>
      </c>
      <c r="S1210" s="49">
        <f>[2]!tblÉvénements[[#This Row],[Secteur]]</f>
        <v>0</v>
      </c>
      <c r="T1210" s="49">
        <f>[2]!tblÉvénements[[#This Row],[Commentaires]]</f>
        <v>0</v>
      </c>
    </row>
    <row r="1211" spans="2:32" ht="14.5" x14ac:dyDescent="0.3">
      <c r="B1211" s="42">
        <f>'2. Termes '!H1233</f>
        <v>0</v>
      </c>
      <c r="C1211" s="382">
        <f>[2]!tblÉvénements[[#This Row],[Service]]</f>
        <v>0</v>
      </c>
      <c r="D1211" s="383">
        <f>[2]!tblÉvénements[[#This Row],[Nom événement]]</f>
        <v>0</v>
      </c>
      <c r="E1211" s="383">
        <f>[2]!tblÉvénements[[#This Row],[Nom association/Sigle]]</f>
        <v>0</v>
      </c>
      <c r="F1211" s="368">
        <f>[2]!tblÉvénements[[#This Row],[Ville]]</f>
        <v>0</v>
      </c>
      <c r="G1211" s="368">
        <f>[2]!tblÉvénements[[#This Row],[Lieu]]</f>
        <v>0</v>
      </c>
      <c r="H1211" s="383">
        <f>[2]!tblÉvénements[[#This Row],[Nombre de de participants]]</f>
        <v>0</v>
      </c>
      <c r="I1211" s="368">
        <f>[2]!tblÉvénements[[#This Row],[Type]]</f>
        <v>0</v>
      </c>
      <c r="J1211" s="368">
        <f>[2]!tblÉvénements[[#This Row],[Présence ]]</f>
        <v>0</v>
      </c>
      <c r="K1211" s="370">
        <f>[2]!tblÉvénements[[#This Row],[Date de début]]</f>
        <v>0</v>
      </c>
      <c r="L1211" s="370" t="str">
        <f>IF(ISBLANK(Tableau3[[#This Row],[Date début ]]),"",UPPER(TEXT(Tableau3[[#This Row],[Date début ]],"mmm")))</f>
        <v>JANV</v>
      </c>
      <c r="M1211" s="370" t="str">
        <f>IF(ISBLANK(Tableau3[[#This Row],[Date début ]]),"",UPPER(TEXT(Tableau3[[#This Row],[Date début ]],"AAAA")))</f>
        <v>1900</v>
      </c>
      <c r="N1211" s="369">
        <f>[2]!tblÉvénements[[#This Row],[Date de fin]]</f>
        <v>0</v>
      </c>
      <c r="O1211" s="370" t="str">
        <f>IF(ISBLANK(Tableau3[[#This Row],[Date de fin]]),"",UPPER(TEXT(Tableau3[[#This Row],[Date de fin]],"mmm")))</f>
        <v>JANV</v>
      </c>
      <c r="P1211" s="370" t="str">
        <f>IF(ISBLANK(Tableau3[[#This Row],[Date de fin]]),"",UPPER(TEXT(Tableau3[[#This Row],[Date de fin]],"AAAA")))</f>
        <v>1900</v>
      </c>
      <c r="Q1211" s="65">
        <f>[2]!tblÉvénements[[#This Row],[Nbr jours]]</f>
        <v>0</v>
      </c>
      <c r="R1211" s="45"/>
      <c r="S1211" s="13">
        <f>[2]!tblÉvénements[[#This Row],[Secteur]]</f>
        <v>0</v>
      </c>
      <c r="T1211" s="13">
        <f>[2]!tblÉvénements[[#This Row],[Commentaires]]</f>
        <v>0</v>
      </c>
      <c r="V1211" s="55"/>
      <c r="X1211" s="55"/>
      <c r="AF1211" s="56"/>
    </row>
    <row r="1212" spans="2:32" ht="14.5" x14ac:dyDescent="0.3">
      <c r="B1212" s="42">
        <f>'2. Termes '!H1234</f>
        <v>0</v>
      </c>
      <c r="C1212" s="382">
        <f>[2]!tblÉvénements[[#This Row],[Service]]</f>
        <v>0</v>
      </c>
      <c r="D1212" s="383">
        <f>[2]!tblÉvénements[[#This Row],[Nom événement]]</f>
        <v>0</v>
      </c>
      <c r="E1212" s="383">
        <f>[2]!tblÉvénements[[#This Row],[Nom association/Sigle]]</f>
        <v>0</v>
      </c>
      <c r="F1212" s="368">
        <f>[2]!tblÉvénements[[#This Row],[Ville]]</f>
        <v>0</v>
      </c>
      <c r="G1212" s="368">
        <f>[2]!tblÉvénements[[#This Row],[Lieu]]</f>
        <v>0</v>
      </c>
      <c r="H1212" s="383">
        <f>[2]!tblÉvénements[[#This Row],[Nombre de de participants]]</f>
        <v>0</v>
      </c>
      <c r="I1212" s="368">
        <f>[2]!tblÉvénements[[#This Row],[Type]]</f>
        <v>0</v>
      </c>
      <c r="J1212" s="368">
        <f>[2]!tblÉvénements[[#This Row],[Présence ]]</f>
        <v>0</v>
      </c>
      <c r="K1212" s="370">
        <f>[2]!tblÉvénements[[#This Row],[Date de début]]</f>
        <v>0</v>
      </c>
      <c r="L1212" s="370" t="str">
        <f>IF(ISBLANK(Tableau3[[#This Row],[Date début ]]),"",UPPER(TEXT(Tableau3[[#This Row],[Date début ]],"mmm")))</f>
        <v>JANV</v>
      </c>
      <c r="M1212" s="370" t="str">
        <f>IF(ISBLANK(Tableau3[[#This Row],[Date début ]]),"",UPPER(TEXT(Tableau3[[#This Row],[Date début ]],"AAAA")))</f>
        <v>1900</v>
      </c>
      <c r="N1212" s="369">
        <f>[2]!tblÉvénements[[#This Row],[Date de fin]]</f>
        <v>0</v>
      </c>
      <c r="O1212" s="370" t="str">
        <f>IF(ISBLANK(Tableau3[[#This Row],[Date de fin]]),"",UPPER(TEXT(Tableau3[[#This Row],[Date de fin]],"mmm")))</f>
        <v>JANV</v>
      </c>
      <c r="P1212" s="370" t="str">
        <f>IF(ISBLANK(Tableau3[[#This Row],[Date de fin]]),"",UPPER(TEXT(Tableau3[[#This Row],[Date de fin]],"AAAA")))</f>
        <v>1900</v>
      </c>
      <c r="Q1212" s="65">
        <f>[2]!tblÉvénements[[#This Row],[Nbr jours]]</f>
        <v>0</v>
      </c>
      <c r="R1212" s="45"/>
      <c r="S1212" s="13">
        <f>[2]!tblÉvénements[[#This Row],[Secteur]]</f>
        <v>0</v>
      </c>
      <c r="T1212" s="13">
        <f>[2]!tblÉvénements[[#This Row],[Commentaires]]</f>
        <v>0</v>
      </c>
      <c r="V1212" s="55"/>
      <c r="X1212" s="55"/>
      <c r="AF1212" s="56"/>
    </row>
    <row r="1213" spans="2:32" ht="14.5" x14ac:dyDescent="0.3">
      <c r="B1213" s="42">
        <f>'2. Termes '!H1235</f>
        <v>0</v>
      </c>
      <c r="C1213" s="382">
        <f>[2]!tblÉvénements[[#This Row],[Service]]</f>
        <v>0</v>
      </c>
      <c r="D1213" s="383">
        <f>[2]!tblÉvénements[[#This Row],[Nom événement]]</f>
        <v>0</v>
      </c>
      <c r="E1213" s="383">
        <f>[2]!tblÉvénements[[#This Row],[Nom association/Sigle]]</f>
        <v>0</v>
      </c>
      <c r="F1213" s="368">
        <f>[2]!tblÉvénements[[#This Row],[Ville]]</f>
        <v>0</v>
      </c>
      <c r="G1213" s="368">
        <f>[2]!tblÉvénements[[#This Row],[Lieu]]</f>
        <v>0</v>
      </c>
      <c r="H1213" s="383">
        <f>[2]!tblÉvénements[[#This Row],[Nombre de de participants]]</f>
        <v>0</v>
      </c>
      <c r="I1213" s="368">
        <f>[2]!tblÉvénements[[#This Row],[Type]]</f>
        <v>0</v>
      </c>
      <c r="J1213" s="368">
        <f>[2]!tblÉvénements[[#This Row],[Présence ]]</f>
        <v>0</v>
      </c>
      <c r="K1213" s="370">
        <f>[2]!tblÉvénements[[#This Row],[Date de début]]</f>
        <v>0</v>
      </c>
      <c r="L1213" s="370" t="str">
        <f>IF(ISBLANK(Tableau3[[#This Row],[Date début ]]),"",UPPER(TEXT(Tableau3[[#This Row],[Date début ]],"mmm")))</f>
        <v>JANV</v>
      </c>
      <c r="M1213" s="370" t="str">
        <f>IF(ISBLANK(Tableau3[[#This Row],[Date début ]]),"",UPPER(TEXT(Tableau3[[#This Row],[Date début ]],"AAAA")))</f>
        <v>1900</v>
      </c>
      <c r="N1213" s="369">
        <f>[2]!tblÉvénements[[#This Row],[Date de fin]]</f>
        <v>0</v>
      </c>
      <c r="O1213" s="370" t="str">
        <f>IF(ISBLANK(Tableau3[[#This Row],[Date de fin]]),"",UPPER(TEXT(Tableau3[[#This Row],[Date de fin]],"mmm")))</f>
        <v>JANV</v>
      </c>
      <c r="P1213" s="370" t="str">
        <f>IF(ISBLANK(Tableau3[[#This Row],[Date de fin]]),"",UPPER(TEXT(Tableau3[[#This Row],[Date de fin]],"AAAA")))</f>
        <v>1900</v>
      </c>
      <c r="Q1213" s="65">
        <f>[2]!tblÉvénements[[#This Row],[Nbr jours]]</f>
        <v>0</v>
      </c>
      <c r="R1213" s="45"/>
      <c r="S1213" s="13">
        <f>[2]!tblÉvénements[[#This Row],[Secteur]]</f>
        <v>0</v>
      </c>
      <c r="T1213" s="13">
        <f>[2]!tblÉvénements[[#This Row],[Commentaires]]</f>
        <v>0</v>
      </c>
      <c r="V1213" s="55"/>
      <c r="X1213" s="55"/>
      <c r="AF1213" s="56"/>
    </row>
    <row r="1214" spans="2:32" ht="14.5" x14ac:dyDescent="0.3">
      <c r="B1214" s="42">
        <f>'2. Termes '!H1236</f>
        <v>0</v>
      </c>
      <c r="C1214" s="382">
        <f>[2]!tblÉvénements[[#This Row],[Service]]</f>
        <v>0</v>
      </c>
      <c r="D1214" s="383">
        <f>[2]!tblÉvénements[[#This Row],[Nom événement]]</f>
        <v>0</v>
      </c>
      <c r="E1214" s="383">
        <f>[2]!tblÉvénements[[#This Row],[Nom association/Sigle]]</f>
        <v>0</v>
      </c>
      <c r="F1214" s="368">
        <f>[2]!tblÉvénements[[#This Row],[Ville]]</f>
        <v>0</v>
      </c>
      <c r="G1214" s="368">
        <f>[2]!tblÉvénements[[#This Row],[Lieu]]</f>
        <v>0</v>
      </c>
      <c r="H1214" s="383">
        <f>[2]!tblÉvénements[[#This Row],[Nombre de de participants]]</f>
        <v>0</v>
      </c>
      <c r="I1214" s="368">
        <f>[2]!tblÉvénements[[#This Row],[Type]]</f>
        <v>0</v>
      </c>
      <c r="J1214" s="368">
        <f>[2]!tblÉvénements[[#This Row],[Présence ]]</f>
        <v>0</v>
      </c>
      <c r="K1214" s="370">
        <f>[2]!tblÉvénements[[#This Row],[Date de début]]</f>
        <v>0</v>
      </c>
      <c r="L1214" s="370" t="str">
        <f>IF(ISBLANK(Tableau3[[#This Row],[Date début ]]),"",UPPER(TEXT(Tableau3[[#This Row],[Date début ]],"mmm")))</f>
        <v>JANV</v>
      </c>
      <c r="M1214" s="370" t="str">
        <f>IF(ISBLANK(Tableau3[[#This Row],[Date début ]]),"",UPPER(TEXT(Tableau3[[#This Row],[Date début ]],"AAAA")))</f>
        <v>1900</v>
      </c>
      <c r="N1214" s="369">
        <f>[2]!tblÉvénements[[#This Row],[Date de fin]]</f>
        <v>0</v>
      </c>
      <c r="O1214" s="370" t="str">
        <f>IF(ISBLANK(Tableau3[[#This Row],[Date de fin]]),"",UPPER(TEXT(Tableau3[[#This Row],[Date de fin]],"mmm")))</f>
        <v>JANV</v>
      </c>
      <c r="P1214" s="370" t="str">
        <f>IF(ISBLANK(Tableau3[[#This Row],[Date de fin]]),"",UPPER(TEXT(Tableau3[[#This Row],[Date de fin]],"AAAA")))</f>
        <v>1900</v>
      </c>
      <c r="Q1214" s="65">
        <f>[2]!tblÉvénements[[#This Row],[Nbr jours]]</f>
        <v>0</v>
      </c>
      <c r="R1214" s="45"/>
      <c r="S1214" s="13">
        <f>[2]!tblÉvénements[[#This Row],[Secteur]]</f>
        <v>0</v>
      </c>
      <c r="T1214" s="13">
        <f>[2]!tblÉvénements[[#This Row],[Commentaires]]</f>
        <v>0</v>
      </c>
      <c r="V1214" s="55"/>
      <c r="X1214" s="55"/>
      <c r="AF1214" s="56"/>
    </row>
    <row r="1215" spans="2:32" ht="14.5" x14ac:dyDescent="0.3">
      <c r="B1215" s="42">
        <f>'2. Termes '!H1237</f>
        <v>0</v>
      </c>
      <c r="C1215" s="382">
        <f>[2]!tblÉvénements[[#This Row],[Service]]</f>
        <v>0</v>
      </c>
      <c r="D1215" s="383">
        <f>[2]!tblÉvénements[[#This Row],[Nom événement]]</f>
        <v>0</v>
      </c>
      <c r="E1215" s="383">
        <f>[2]!tblÉvénements[[#This Row],[Nom association/Sigle]]</f>
        <v>0</v>
      </c>
      <c r="F1215" s="368">
        <f>[2]!tblÉvénements[[#This Row],[Ville]]</f>
        <v>0</v>
      </c>
      <c r="G1215" s="368">
        <f>[2]!tblÉvénements[[#This Row],[Lieu]]</f>
        <v>0</v>
      </c>
      <c r="H1215" s="383">
        <f>[2]!tblÉvénements[[#This Row],[Nombre de de participants]]</f>
        <v>0</v>
      </c>
      <c r="I1215" s="368">
        <f>[2]!tblÉvénements[[#This Row],[Type]]</f>
        <v>0</v>
      </c>
      <c r="J1215" s="368">
        <f>[2]!tblÉvénements[[#This Row],[Présence ]]</f>
        <v>0</v>
      </c>
      <c r="K1215" s="370">
        <f>[2]!tblÉvénements[[#This Row],[Date de début]]</f>
        <v>0</v>
      </c>
      <c r="L1215" s="370" t="str">
        <f>IF(ISBLANK(Tableau3[[#This Row],[Date début ]]),"",UPPER(TEXT(Tableau3[[#This Row],[Date début ]],"mmm")))</f>
        <v>JANV</v>
      </c>
      <c r="M1215" s="370" t="str">
        <f>IF(ISBLANK(Tableau3[[#This Row],[Date début ]]),"",UPPER(TEXT(Tableau3[[#This Row],[Date début ]],"AAAA")))</f>
        <v>1900</v>
      </c>
      <c r="N1215" s="369">
        <f>[2]!tblÉvénements[[#This Row],[Date de fin]]</f>
        <v>0</v>
      </c>
      <c r="O1215" s="370" t="str">
        <f>IF(ISBLANK(Tableau3[[#This Row],[Date de fin]]),"",UPPER(TEXT(Tableau3[[#This Row],[Date de fin]],"mmm")))</f>
        <v>JANV</v>
      </c>
      <c r="P1215" s="370" t="str">
        <f>IF(ISBLANK(Tableau3[[#This Row],[Date de fin]]),"",UPPER(TEXT(Tableau3[[#This Row],[Date de fin]],"AAAA")))</f>
        <v>1900</v>
      </c>
      <c r="Q1215" s="65">
        <f>[2]!tblÉvénements[[#This Row],[Nbr jours]]</f>
        <v>0</v>
      </c>
      <c r="R1215" s="45"/>
      <c r="S1215" s="13">
        <f>[2]!tblÉvénements[[#This Row],[Secteur]]</f>
        <v>0</v>
      </c>
      <c r="T1215" s="13">
        <f>[2]!tblÉvénements[[#This Row],[Commentaires]]</f>
        <v>0</v>
      </c>
      <c r="V1215" s="55"/>
      <c r="X1215" s="55"/>
      <c r="AF1215" s="56"/>
    </row>
    <row r="1216" spans="2:32" ht="14.5" x14ac:dyDescent="0.3">
      <c r="B1216" s="42">
        <f>'2. Termes '!H1238</f>
        <v>0</v>
      </c>
      <c r="C1216" s="382">
        <f>[2]!tblÉvénements[[#This Row],[Service]]</f>
        <v>0</v>
      </c>
      <c r="D1216" s="383">
        <f>[2]!tblÉvénements[[#This Row],[Nom événement]]</f>
        <v>0</v>
      </c>
      <c r="E1216" s="383">
        <f>[2]!tblÉvénements[[#This Row],[Nom association/Sigle]]</f>
        <v>0</v>
      </c>
      <c r="F1216" s="368">
        <f>[2]!tblÉvénements[[#This Row],[Ville]]</f>
        <v>0</v>
      </c>
      <c r="G1216" s="368">
        <f>[2]!tblÉvénements[[#This Row],[Lieu]]</f>
        <v>0</v>
      </c>
      <c r="H1216" s="383">
        <f>[2]!tblÉvénements[[#This Row],[Nombre de de participants]]</f>
        <v>0</v>
      </c>
      <c r="I1216" s="368">
        <f>[2]!tblÉvénements[[#This Row],[Type]]</f>
        <v>0</v>
      </c>
      <c r="J1216" s="368">
        <f>[2]!tblÉvénements[[#This Row],[Présence ]]</f>
        <v>0</v>
      </c>
      <c r="K1216" s="370">
        <f>[2]!tblÉvénements[[#This Row],[Date de début]]</f>
        <v>0</v>
      </c>
      <c r="L1216" s="370" t="str">
        <f>IF(ISBLANK(Tableau3[[#This Row],[Date début ]]),"",UPPER(TEXT(Tableau3[[#This Row],[Date début ]],"mmm")))</f>
        <v>JANV</v>
      </c>
      <c r="M1216" s="370" t="str">
        <f>IF(ISBLANK(Tableau3[[#This Row],[Date début ]]),"",UPPER(TEXT(Tableau3[[#This Row],[Date début ]],"AAAA")))</f>
        <v>1900</v>
      </c>
      <c r="N1216" s="369">
        <f>[2]!tblÉvénements[[#This Row],[Date de fin]]</f>
        <v>0</v>
      </c>
      <c r="O1216" s="370" t="str">
        <f>IF(ISBLANK(Tableau3[[#This Row],[Date de fin]]),"",UPPER(TEXT(Tableau3[[#This Row],[Date de fin]],"mmm")))</f>
        <v>JANV</v>
      </c>
      <c r="P1216" s="370" t="str">
        <f>IF(ISBLANK(Tableau3[[#This Row],[Date de fin]]),"",UPPER(TEXT(Tableau3[[#This Row],[Date de fin]],"AAAA")))</f>
        <v>1900</v>
      </c>
      <c r="Q1216" s="65">
        <f>[2]!tblÉvénements[[#This Row],[Nbr jours]]</f>
        <v>0</v>
      </c>
      <c r="R1216" s="45"/>
      <c r="S1216" s="13">
        <f>[2]!tblÉvénements[[#This Row],[Secteur]]</f>
        <v>0</v>
      </c>
      <c r="T1216" s="13">
        <f>[2]!tblÉvénements[[#This Row],[Commentaires]]</f>
        <v>0</v>
      </c>
      <c r="V1216" s="55"/>
      <c r="X1216" s="55"/>
      <c r="AF1216" s="56"/>
    </row>
    <row r="1217" spans="2:32" ht="14.5" x14ac:dyDescent="0.3">
      <c r="B1217" s="42">
        <f>'2. Termes '!H1239</f>
        <v>0</v>
      </c>
      <c r="C1217" s="382">
        <f>[2]!tblÉvénements[[#This Row],[Service]]</f>
        <v>0</v>
      </c>
      <c r="D1217" s="383">
        <f>[2]!tblÉvénements[[#This Row],[Nom événement]]</f>
        <v>0</v>
      </c>
      <c r="E1217" s="383">
        <f>[2]!tblÉvénements[[#This Row],[Nom association/Sigle]]</f>
        <v>0</v>
      </c>
      <c r="F1217" s="368">
        <f>[2]!tblÉvénements[[#This Row],[Ville]]</f>
        <v>0</v>
      </c>
      <c r="G1217" s="368">
        <f>[2]!tblÉvénements[[#This Row],[Lieu]]</f>
        <v>0</v>
      </c>
      <c r="H1217" s="383">
        <f>[2]!tblÉvénements[[#This Row],[Nombre de de participants]]</f>
        <v>0</v>
      </c>
      <c r="I1217" s="368">
        <f>[2]!tblÉvénements[[#This Row],[Type]]</f>
        <v>0</v>
      </c>
      <c r="J1217" s="368">
        <f>[2]!tblÉvénements[[#This Row],[Présence ]]</f>
        <v>0</v>
      </c>
      <c r="K1217" s="370">
        <f>[2]!tblÉvénements[[#This Row],[Date de début]]</f>
        <v>0</v>
      </c>
      <c r="L1217" s="370" t="str">
        <f>IF(ISBLANK(Tableau3[[#This Row],[Date début ]]),"",UPPER(TEXT(Tableau3[[#This Row],[Date début ]],"mmm")))</f>
        <v>JANV</v>
      </c>
      <c r="M1217" s="370" t="str">
        <f>IF(ISBLANK(Tableau3[[#This Row],[Date début ]]),"",UPPER(TEXT(Tableau3[[#This Row],[Date début ]],"AAAA")))</f>
        <v>1900</v>
      </c>
      <c r="N1217" s="369">
        <f>[2]!tblÉvénements[[#This Row],[Date de fin]]</f>
        <v>0</v>
      </c>
      <c r="O1217" s="370" t="str">
        <f>IF(ISBLANK(Tableau3[[#This Row],[Date de fin]]),"",UPPER(TEXT(Tableau3[[#This Row],[Date de fin]],"mmm")))</f>
        <v>JANV</v>
      </c>
      <c r="P1217" s="370" t="str">
        <f>IF(ISBLANK(Tableau3[[#This Row],[Date de fin]]),"",UPPER(TEXT(Tableau3[[#This Row],[Date de fin]],"AAAA")))</f>
        <v>1900</v>
      </c>
      <c r="Q1217" s="65">
        <f>[2]!tblÉvénements[[#This Row],[Nbr jours]]</f>
        <v>0</v>
      </c>
      <c r="R1217" s="45"/>
      <c r="S1217" s="13">
        <f>[2]!tblÉvénements[[#This Row],[Secteur]]</f>
        <v>0</v>
      </c>
      <c r="T1217" s="13">
        <f>[2]!tblÉvénements[[#This Row],[Commentaires]]</f>
        <v>0</v>
      </c>
      <c r="V1217" s="55"/>
      <c r="X1217" s="55"/>
      <c r="AF1217" s="56"/>
    </row>
    <row r="1218" spans="2:32" ht="14.5" x14ac:dyDescent="0.3">
      <c r="B1218" s="42">
        <f>'2. Termes '!H1240</f>
        <v>0</v>
      </c>
      <c r="C1218" s="382">
        <f>[2]!tblÉvénements[[#This Row],[Service]]</f>
        <v>0</v>
      </c>
      <c r="D1218" s="383">
        <f>[2]!tblÉvénements[[#This Row],[Nom événement]]</f>
        <v>0</v>
      </c>
      <c r="E1218" s="383">
        <f>[2]!tblÉvénements[[#This Row],[Nom association/Sigle]]</f>
        <v>0</v>
      </c>
      <c r="F1218" s="368">
        <f>[2]!tblÉvénements[[#This Row],[Ville]]</f>
        <v>0</v>
      </c>
      <c r="G1218" s="368">
        <f>[2]!tblÉvénements[[#This Row],[Lieu]]</f>
        <v>0</v>
      </c>
      <c r="H1218" s="383">
        <f>[2]!tblÉvénements[[#This Row],[Nombre de de participants]]</f>
        <v>0</v>
      </c>
      <c r="I1218" s="368">
        <f>[2]!tblÉvénements[[#This Row],[Type]]</f>
        <v>0</v>
      </c>
      <c r="J1218" s="368">
        <f>[2]!tblÉvénements[[#This Row],[Présence ]]</f>
        <v>0</v>
      </c>
      <c r="K1218" s="370">
        <f>[2]!tblÉvénements[[#This Row],[Date de début]]</f>
        <v>0</v>
      </c>
      <c r="L1218" s="370" t="str">
        <f>IF(ISBLANK(Tableau3[[#This Row],[Date début ]]),"",UPPER(TEXT(Tableau3[[#This Row],[Date début ]],"mmm")))</f>
        <v>JANV</v>
      </c>
      <c r="M1218" s="370" t="str">
        <f>IF(ISBLANK(Tableau3[[#This Row],[Date début ]]),"",UPPER(TEXT(Tableau3[[#This Row],[Date début ]],"AAAA")))</f>
        <v>1900</v>
      </c>
      <c r="N1218" s="369">
        <f>[2]!tblÉvénements[[#This Row],[Date de fin]]</f>
        <v>0</v>
      </c>
      <c r="O1218" s="370" t="str">
        <f>IF(ISBLANK(Tableau3[[#This Row],[Date de fin]]),"",UPPER(TEXT(Tableau3[[#This Row],[Date de fin]],"mmm")))</f>
        <v>JANV</v>
      </c>
      <c r="P1218" s="370" t="str">
        <f>IF(ISBLANK(Tableau3[[#This Row],[Date de fin]]),"",UPPER(TEXT(Tableau3[[#This Row],[Date de fin]],"AAAA")))</f>
        <v>1900</v>
      </c>
      <c r="Q1218" s="65">
        <f>[2]!tblÉvénements[[#This Row],[Nbr jours]]</f>
        <v>0</v>
      </c>
      <c r="R1218" s="45"/>
      <c r="S1218" s="13">
        <f>[2]!tblÉvénements[[#This Row],[Secteur]]</f>
        <v>0</v>
      </c>
      <c r="T1218" s="13">
        <f>[2]!tblÉvénements[[#This Row],[Commentaires]]</f>
        <v>0</v>
      </c>
      <c r="V1218" s="55"/>
      <c r="X1218" s="55"/>
      <c r="AF1218" s="56"/>
    </row>
    <row r="1219" spans="2:32" ht="14.5" x14ac:dyDescent="0.3">
      <c r="B1219" s="42">
        <f>'2. Termes '!H1241</f>
        <v>0</v>
      </c>
      <c r="C1219" s="382">
        <f>[2]!tblÉvénements[[#This Row],[Service]]</f>
        <v>0</v>
      </c>
      <c r="D1219" s="383">
        <f>[2]!tblÉvénements[[#This Row],[Nom événement]]</f>
        <v>0</v>
      </c>
      <c r="E1219" s="383">
        <f>[2]!tblÉvénements[[#This Row],[Nom association/Sigle]]</f>
        <v>0</v>
      </c>
      <c r="F1219" s="368">
        <f>[2]!tblÉvénements[[#This Row],[Ville]]</f>
        <v>0</v>
      </c>
      <c r="G1219" s="368">
        <f>[2]!tblÉvénements[[#This Row],[Lieu]]</f>
        <v>0</v>
      </c>
      <c r="H1219" s="383">
        <f>[2]!tblÉvénements[[#This Row],[Nombre de de participants]]</f>
        <v>0</v>
      </c>
      <c r="I1219" s="368">
        <f>[2]!tblÉvénements[[#This Row],[Type]]</f>
        <v>0</v>
      </c>
      <c r="J1219" s="368">
        <f>[2]!tblÉvénements[[#This Row],[Présence ]]</f>
        <v>0</v>
      </c>
      <c r="K1219" s="370">
        <f>[2]!tblÉvénements[[#This Row],[Date de début]]</f>
        <v>0</v>
      </c>
      <c r="L1219" s="370" t="str">
        <f>IF(ISBLANK(Tableau3[[#This Row],[Date début ]]),"",UPPER(TEXT(Tableau3[[#This Row],[Date début ]],"mmm")))</f>
        <v>JANV</v>
      </c>
      <c r="M1219" s="370" t="str">
        <f>IF(ISBLANK(Tableau3[[#This Row],[Date début ]]),"",UPPER(TEXT(Tableau3[[#This Row],[Date début ]],"AAAA")))</f>
        <v>1900</v>
      </c>
      <c r="N1219" s="369">
        <f>[2]!tblÉvénements[[#This Row],[Date de fin]]</f>
        <v>0</v>
      </c>
      <c r="O1219" s="370" t="str">
        <f>IF(ISBLANK(Tableau3[[#This Row],[Date de fin]]),"",UPPER(TEXT(Tableau3[[#This Row],[Date de fin]],"mmm")))</f>
        <v>JANV</v>
      </c>
      <c r="P1219" s="370" t="str">
        <f>IF(ISBLANK(Tableau3[[#This Row],[Date de fin]]),"",UPPER(TEXT(Tableau3[[#This Row],[Date de fin]],"AAAA")))</f>
        <v>1900</v>
      </c>
      <c r="Q1219" s="65">
        <f>[2]!tblÉvénements[[#This Row],[Nbr jours]]</f>
        <v>0</v>
      </c>
      <c r="R1219" s="45"/>
      <c r="S1219" s="13">
        <f>[2]!tblÉvénements[[#This Row],[Secteur]]</f>
        <v>0</v>
      </c>
      <c r="T1219" s="13">
        <f>[2]!tblÉvénements[[#This Row],[Commentaires]]</f>
        <v>0</v>
      </c>
      <c r="V1219" s="55"/>
      <c r="X1219" s="55"/>
      <c r="AF1219" s="56"/>
    </row>
    <row r="1220" spans="2:32" ht="14.5" x14ac:dyDescent="0.3">
      <c r="B1220" s="42">
        <f>'2. Termes '!H1242</f>
        <v>0</v>
      </c>
      <c r="C1220" s="382">
        <f>[2]!tblÉvénements[[#This Row],[Service]]</f>
        <v>0</v>
      </c>
      <c r="D1220" s="383">
        <f>[2]!tblÉvénements[[#This Row],[Nom événement]]</f>
        <v>0</v>
      </c>
      <c r="E1220" s="383">
        <f>[2]!tblÉvénements[[#This Row],[Nom association/Sigle]]</f>
        <v>0</v>
      </c>
      <c r="F1220" s="368">
        <f>[2]!tblÉvénements[[#This Row],[Ville]]</f>
        <v>0</v>
      </c>
      <c r="G1220" s="368">
        <f>[2]!tblÉvénements[[#This Row],[Lieu]]</f>
        <v>0</v>
      </c>
      <c r="H1220" s="383">
        <f>[2]!tblÉvénements[[#This Row],[Nombre de de participants]]</f>
        <v>0</v>
      </c>
      <c r="I1220" s="368">
        <f>[2]!tblÉvénements[[#This Row],[Type]]</f>
        <v>0</v>
      </c>
      <c r="J1220" s="368">
        <f>[2]!tblÉvénements[[#This Row],[Présence ]]</f>
        <v>0</v>
      </c>
      <c r="K1220" s="370">
        <f>[2]!tblÉvénements[[#This Row],[Date de début]]</f>
        <v>0</v>
      </c>
      <c r="L1220" s="370" t="str">
        <f>IF(ISBLANK(Tableau3[[#This Row],[Date début ]]),"",UPPER(TEXT(Tableau3[[#This Row],[Date début ]],"mmm")))</f>
        <v>JANV</v>
      </c>
      <c r="M1220" s="370" t="str">
        <f>IF(ISBLANK(Tableau3[[#This Row],[Date début ]]),"",UPPER(TEXT(Tableau3[[#This Row],[Date début ]],"AAAA")))</f>
        <v>1900</v>
      </c>
      <c r="N1220" s="369">
        <f>[2]!tblÉvénements[[#This Row],[Date de fin]]</f>
        <v>0</v>
      </c>
      <c r="O1220" s="370" t="str">
        <f>IF(ISBLANK(Tableau3[[#This Row],[Date de fin]]),"",UPPER(TEXT(Tableau3[[#This Row],[Date de fin]],"mmm")))</f>
        <v>JANV</v>
      </c>
      <c r="P1220" s="370" t="str">
        <f>IF(ISBLANK(Tableau3[[#This Row],[Date de fin]]),"",UPPER(TEXT(Tableau3[[#This Row],[Date de fin]],"AAAA")))</f>
        <v>1900</v>
      </c>
      <c r="Q1220" s="65">
        <f>[2]!tblÉvénements[[#This Row],[Nbr jours]]</f>
        <v>0</v>
      </c>
      <c r="R1220" s="45"/>
      <c r="S1220" s="13">
        <f>[2]!tblÉvénements[[#This Row],[Secteur]]</f>
        <v>0</v>
      </c>
      <c r="T1220" s="13">
        <f>[2]!tblÉvénements[[#This Row],[Commentaires]]</f>
        <v>0</v>
      </c>
      <c r="V1220" s="55"/>
      <c r="X1220" s="55"/>
      <c r="AF1220" s="56"/>
    </row>
    <row r="1221" spans="2:32" ht="14.5" x14ac:dyDescent="0.3">
      <c r="B1221" s="42">
        <f>'2. Termes '!H1243</f>
        <v>0</v>
      </c>
      <c r="C1221" s="382">
        <f>[2]!tblÉvénements[[#This Row],[Service]]</f>
        <v>0</v>
      </c>
      <c r="D1221" s="383">
        <f>[2]!tblÉvénements[[#This Row],[Nom événement]]</f>
        <v>0</v>
      </c>
      <c r="E1221" s="383">
        <f>[2]!tblÉvénements[[#This Row],[Nom association/Sigle]]</f>
        <v>0</v>
      </c>
      <c r="F1221" s="368">
        <f>[2]!tblÉvénements[[#This Row],[Ville]]</f>
        <v>0</v>
      </c>
      <c r="G1221" s="368">
        <f>[2]!tblÉvénements[[#This Row],[Lieu]]</f>
        <v>0</v>
      </c>
      <c r="H1221" s="383">
        <f>[2]!tblÉvénements[[#This Row],[Nombre de de participants]]</f>
        <v>0</v>
      </c>
      <c r="I1221" s="368">
        <f>[2]!tblÉvénements[[#This Row],[Type]]</f>
        <v>0</v>
      </c>
      <c r="J1221" s="368">
        <f>[2]!tblÉvénements[[#This Row],[Présence ]]</f>
        <v>0</v>
      </c>
      <c r="K1221" s="370">
        <f>[2]!tblÉvénements[[#This Row],[Date de début]]</f>
        <v>0</v>
      </c>
      <c r="L1221" s="370" t="str">
        <f>IF(ISBLANK(Tableau3[[#This Row],[Date début ]]),"",UPPER(TEXT(Tableau3[[#This Row],[Date début ]],"mmm")))</f>
        <v>JANV</v>
      </c>
      <c r="M1221" s="370" t="str">
        <f>IF(ISBLANK(Tableau3[[#This Row],[Date début ]]),"",UPPER(TEXT(Tableau3[[#This Row],[Date début ]],"AAAA")))</f>
        <v>1900</v>
      </c>
      <c r="N1221" s="369">
        <f>[2]!tblÉvénements[[#This Row],[Date de fin]]</f>
        <v>0</v>
      </c>
      <c r="O1221" s="370" t="str">
        <f>IF(ISBLANK(Tableau3[[#This Row],[Date de fin]]),"",UPPER(TEXT(Tableau3[[#This Row],[Date de fin]],"mmm")))</f>
        <v>JANV</v>
      </c>
      <c r="P1221" s="370" t="str">
        <f>IF(ISBLANK(Tableau3[[#This Row],[Date de fin]]),"",UPPER(TEXT(Tableau3[[#This Row],[Date de fin]],"AAAA")))</f>
        <v>1900</v>
      </c>
      <c r="Q1221" s="65">
        <f>[2]!tblÉvénements[[#This Row],[Nbr jours]]</f>
        <v>0</v>
      </c>
      <c r="R1221" s="45"/>
      <c r="S1221" s="13">
        <f>[2]!tblÉvénements[[#This Row],[Secteur]]</f>
        <v>0</v>
      </c>
      <c r="T1221" s="13">
        <f>[2]!tblÉvénements[[#This Row],[Commentaires]]</f>
        <v>0</v>
      </c>
      <c r="V1221" s="55"/>
      <c r="X1221" s="55"/>
      <c r="AF1221" s="56"/>
    </row>
    <row r="1222" spans="2:32" ht="14.5" x14ac:dyDescent="0.3">
      <c r="B1222" s="42">
        <f>'2. Termes '!H1244</f>
        <v>0</v>
      </c>
      <c r="C1222" s="382">
        <f>[2]!tblÉvénements[[#This Row],[Service]]</f>
        <v>0</v>
      </c>
      <c r="D1222" s="383">
        <f>[2]!tblÉvénements[[#This Row],[Nom événement]]</f>
        <v>0</v>
      </c>
      <c r="E1222" s="383">
        <f>[2]!tblÉvénements[[#This Row],[Nom association/Sigle]]</f>
        <v>0</v>
      </c>
      <c r="F1222" s="368">
        <f>[2]!tblÉvénements[[#This Row],[Ville]]</f>
        <v>0</v>
      </c>
      <c r="G1222" s="368">
        <f>[2]!tblÉvénements[[#This Row],[Lieu]]</f>
        <v>0</v>
      </c>
      <c r="H1222" s="383">
        <f>[2]!tblÉvénements[[#This Row],[Nombre de de participants]]</f>
        <v>0</v>
      </c>
      <c r="I1222" s="368">
        <f>[2]!tblÉvénements[[#This Row],[Type]]</f>
        <v>0</v>
      </c>
      <c r="J1222" s="368">
        <f>[2]!tblÉvénements[[#This Row],[Présence ]]</f>
        <v>0</v>
      </c>
      <c r="K1222" s="370">
        <f>[2]!tblÉvénements[[#This Row],[Date de début]]</f>
        <v>0</v>
      </c>
      <c r="L1222" s="370" t="str">
        <f>IF(ISBLANK(Tableau3[[#This Row],[Date début ]]),"",UPPER(TEXT(Tableau3[[#This Row],[Date début ]],"mmm")))</f>
        <v>JANV</v>
      </c>
      <c r="M1222" s="370" t="str">
        <f>IF(ISBLANK(Tableau3[[#This Row],[Date début ]]),"",UPPER(TEXT(Tableau3[[#This Row],[Date début ]],"AAAA")))</f>
        <v>1900</v>
      </c>
      <c r="N1222" s="369">
        <f>[2]!tblÉvénements[[#This Row],[Date de fin]]</f>
        <v>0</v>
      </c>
      <c r="O1222" s="370" t="str">
        <f>IF(ISBLANK(Tableau3[[#This Row],[Date de fin]]),"",UPPER(TEXT(Tableau3[[#This Row],[Date de fin]],"mmm")))</f>
        <v>JANV</v>
      </c>
      <c r="P1222" s="370" t="str">
        <f>IF(ISBLANK(Tableau3[[#This Row],[Date de fin]]),"",UPPER(TEXT(Tableau3[[#This Row],[Date de fin]],"AAAA")))</f>
        <v>1900</v>
      </c>
      <c r="Q1222" s="65">
        <f>[2]!tblÉvénements[[#This Row],[Nbr jours]]</f>
        <v>0</v>
      </c>
      <c r="R1222" s="45"/>
      <c r="S1222" s="13">
        <f>[2]!tblÉvénements[[#This Row],[Secteur]]</f>
        <v>0</v>
      </c>
      <c r="T1222" s="13">
        <f>[2]!tblÉvénements[[#This Row],[Commentaires]]</f>
        <v>0</v>
      </c>
      <c r="V1222" s="55"/>
      <c r="X1222" s="55"/>
      <c r="AF1222" s="56"/>
    </row>
    <row r="1223" spans="2:32" ht="14.5" x14ac:dyDescent="0.3">
      <c r="B1223" s="42">
        <f>'2. Termes '!H1245</f>
        <v>0</v>
      </c>
      <c r="C1223" s="382">
        <f>[2]!tblÉvénements[[#This Row],[Service]]</f>
        <v>0</v>
      </c>
      <c r="D1223" s="383">
        <f>[2]!tblÉvénements[[#This Row],[Nom événement]]</f>
        <v>0</v>
      </c>
      <c r="E1223" s="383">
        <f>[2]!tblÉvénements[[#This Row],[Nom association/Sigle]]</f>
        <v>0</v>
      </c>
      <c r="F1223" s="368">
        <f>[2]!tblÉvénements[[#This Row],[Ville]]</f>
        <v>0</v>
      </c>
      <c r="G1223" s="368">
        <f>[2]!tblÉvénements[[#This Row],[Lieu]]</f>
        <v>0</v>
      </c>
      <c r="H1223" s="383">
        <f>[2]!tblÉvénements[[#This Row],[Nombre de de participants]]</f>
        <v>0</v>
      </c>
      <c r="I1223" s="368">
        <f>[2]!tblÉvénements[[#This Row],[Type]]</f>
        <v>0</v>
      </c>
      <c r="J1223" s="368">
        <f>[2]!tblÉvénements[[#This Row],[Présence ]]</f>
        <v>0</v>
      </c>
      <c r="K1223" s="370">
        <f>[2]!tblÉvénements[[#This Row],[Date de début]]</f>
        <v>0</v>
      </c>
      <c r="L1223" s="370" t="str">
        <f>IF(ISBLANK(Tableau3[[#This Row],[Date début ]]),"",UPPER(TEXT(Tableau3[[#This Row],[Date début ]],"mmm")))</f>
        <v>JANV</v>
      </c>
      <c r="M1223" s="370" t="str">
        <f>IF(ISBLANK(Tableau3[[#This Row],[Date début ]]),"",UPPER(TEXT(Tableau3[[#This Row],[Date début ]],"AAAA")))</f>
        <v>1900</v>
      </c>
      <c r="N1223" s="369">
        <f>[2]!tblÉvénements[[#This Row],[Date de fin]]</f>
        <v>0</v>
      </c>
      <c r="O1223" s="370" t="str">
        <f>IF(ISBLANK(Tableau3[[#This Row],[Date de fin]]),"",UPPER(TEXT(Tableau3[[#This Row],[Date de fin]],"mmm")))</f>
        <v>JANV</v>
      </c>
      <c r="P1223" s="370" t="str">
        <f>IF(ISBLANK(Tableau3[[#This Row],[Date de fin]]),"",UPPER(TEXT(Tableau3[[#This Row],[Date de fin]],"AAAA")))</f>
        <v>1900</v>
      </c>
      <c r="Q1223" s="65">
        <f>[2]!tblÉvénements[[#This Row],[Nbr jours]]</f>
        <v>0</v>
      </c>
      <c r="R1223" s="45"/>
      <c r="S1223" s="13">
        <f>[2]!tblÉvénements[[#This Row],[Secteur]]</f>
        <v>0</v>
      </c>
      <c r="T1223" s="13">
        <f>[2]!tblÉvénements[[#This Row],[Commentaires]]</f>
        <v>0</v>
      </c>
      <c r="V1223" s="55"/>
      <c r="X1223" s="55"/>
      <c r="AF1223" s="56"/>
    </row>
    <row r="1224" spans="2:32" ht="14.5" x14ac:dyDescent="0.3">
      <c r="B1224" s="42">
        <f>'2. Termes '!H1246</f>
        <v>0</v>
      </c>
      <c r="C1224" s="382">
        <f>[2]!tblÉvénements[[#This Row],[Service]]</f>
        <v>0</v>
      </c>
      <c r="D1224" s="383">
        <f>[2]!tblÉvénements[[#This Row],[Nom événement]]</f>
        <v>0</v>
      </c>
      <c r="E1224" s="383">
        <f>[2]!tblÉvénements[[#This Row],[Nom association/Sigle]]</f>
        <v>0</v>
      </c>
      <c r="F1224" s="368">
        <f>[2]!tblÉvénements[[#This Row],[Ville]]</f>
        <v>0</v>
      </c>
      <c r="G1224" s="368">
        <f>[2]!tblÉvénements[[#This Row],[Lieu]]</f>
        <v>0</v>
      </c>
      <c r="H1224" s="383">
        <f>[2]!tblÉvénements[[#This Row],[Nombre de de participants]]</f>
        <v>0</v>
      </c>
      <c r="I1224" s="368">
        <f>[2]!tblÉvénements[[#This Row],[Type]]</f>
        <v>0</v>
      </c>
      <c r="J1224" s="368">
        <f>[2]!tblÉvénements[[#This Row],[Présence ]]</f>
        <v>0</v>
      </c>
      <c r="K1224" s="370">
        <f>[2]!tblÉvénements[[#This Row],[Date de début]]</f>
        <v>0</v>
      </c>
      <c r="L1224" s="370" t="str">
        <f>IF(ISBLANK(Tableau3[[#This Row],[Date début ]]),"",UPPER(TEXT(Tableau3[[#This Row],[Date début ]],"mmm")))</f>
        <v>JANV</v>
      </c>
      <c r="M1224" s="370" t="str">
        <f>IF(ISBLANK(Tableau3[[#This Row],[Date début ]]),"",UPPER(TEXT(Tableau3[[#This Row],[Date début ]],"AAAA")))</f>
        <v>1900</v>
      </c>
      <c r="N1224" s="369">
        <f>[2]!tblÉvénements[[#This Row],[Date de fin]]</f>
        <v>0</v>
      </c>
      <c r="O1224" s="370" t="str">
        <f>IF(ISBLANK(Tableau3[[#This Row],[Date de fin]]),"",UPPER(TEXT(Tableau3[[#This Row],[Date de fin]],"mmm")))</f>
        <v>JANV</v>
      </c>
      <c r="P1224" s="370" t="str">
        <f>IF(ISBLANK(Tableau3[[#This Row],[Date de fin]]),"",UPPER(TEXT(Tableau3[[#This Row],[Date de fin]],"AAAA")))</f>
        <v>1900</v>
      </c>
      <c r="Q1224" s="65">
        <f>[2]!tblÉvénements[[#This Row],[Nbr jours]]</f>
        <v>0</v>
      </c>
      <c r="R1224" s="45"/>
      <c r="S1224" s="13">
        <f>[2]!tblÉvénements[[#This Row],[Secteur]]</f>
        <v>0</v>
      </c>
      <c r="T1224" s="13">
        <f>[2]!tblÉvénements[[#This Row],[Commentaires]]</f>
        <v>0</v>
      </c>
      <c r="V1224" s="55"/>
      <c r="X1224" s="55"/>
      <c r="AF1224" s="56"/>
    </row>
    <row r="1225" spans="2:32" ht="14.5" x14ac:dyDescent="0.3">
      <c r="B1225" s="42">
        <f>'2. Termes '!H1247</f>
        <v>0</v>
      </c>
      <c r="C1225" s="382">
        <f>[2]!tblÉvénements[[#This Row],[Service]]</f>
        <v>0</v>
      </c>
      <c r="D1225" s="383">
        <f>[2]!tblÉvénements[[#This Row],[Nom événement]]</f>
        <v>0</v>
      </c>
      <c r="E1225" s="383">
        <f>[2]!tblÉvénements[[#This Row],[Nom association/Sigle]]</f>
        <v>0</v>
      </c>
      <c r="F1225" s="368">
        <f>[2]!tblÉvénements[[#This Row],[Ville]]</f>
        <v>0</v>
      </c>
      <c r="G1225" s="368">
        <f>[2]!tblÉvénements[[#This Row],[Lieu]]</f>
        <v>0</v>
      </c>
      <c r="H1225" s="383">
        <f>[2]!tblÉvénements[[#This Row],[Nombre de de participants]]</f>
        <v>0</v>
      </c>
      <c r="I1225" s="368">
        <f>[2]!tblÉvénements[[#This Row],[Type]]</f>
        <v>0</v>
      </c>
      <c r="J1225" s="368">
        <f>[2]!tblÉvénements[[#This Row],[Présence ]]</f>
        <v>0</v>
      </c>
      <c r="K1225" s="370">
        <f>[2]!tblÉvénements[[#This Row],[Date de début]]</f>
        <v>0</v>
      </c>
      <c r="L1225" s="370" t="str">
        <f>IF(ISBLANK(Tableau3[[#This Row],[Date début ]]),"",UPPER(TEXT(Tableau3[[#This Row],[Date début ]],"mmm")))</f>
        <v>JANV</v>
      </c>
      <c r="M1225" s="370" t="str">
        <f>IF(ISBLANK(Tableau3[[#This Row],[Date début ]]),"",UPPER(TEXT(Tableau3[[#This Row],[Date début ]],"AAAA")))</f>
        <v>1900</v>
      </c>
      <c r="N1225" s="369">
        <f>[2]!tblÉvénements[[#This Row],[Date de fin]]</f>
        <v>0</v>
      </c>
      <c r="O1225" s="370" t="str">
        <f>IF(ISBLANK(Tableau3[[#This Row],[Date de fin]]),"",UPPER(TEXT(Tableau3[[#This Row],[Date de fin]],"mmm")))</f>
        <v>JANV</v>
      </c>
      <c r="P1225" s="370" t="str">
        <f>IF(ISBLANK(Tableau3[[#This Row],[Date de fin]]),"",UPPER(TEXT(Tableau3[[#This Row],[Date de fin]],"AAAA")))</f>
        <v>1900</v>
      </c>
      <c r="Q1225" s="65">
        <f>[2]!tblÉvénements[[#This Row],[Nbr jours]]</f>
        <v>0</v>
      </c>
      <c r="R1225" s="45"/>
      <c r="S1225" s="13">
        <f>[2]!tblÉvénements[[#This Row],[Secteur]]</f>
        <v>0</v>
      </c>
      <c r="T1225" s="13">
        <f>[2]!tblÉvénements[[#This Row],[Commentaires]]</f>
        <v>0</v>
      </c>
      <c r="V1225" s="55"/>
      <c r="X1225" s="55"/>
      <c r="AF1225" s="56"/>
    </row>
    <row r="1226" spans="2:32" ht="14.5" x14ac:dyDescent="0.3">
      <c r="B1226" s="42">
        <f>'2. Termes '!H1248</f>
        <v>0</v>
      </c>
      <c r="C1226" s="382">
        <f>[2]!tblÉvénements[[#This Row],[Service]]</f>
        <v>0</v>
      </c>
      <c r="D1226" s="383">
        <f>[2]!tblÉvénements[[#This Row],[Nom événement]]</f>
        <v>0</v>
      </c>
      <c r="E1226" s="383">
        <f>[2]!tblÉvénements[[#This Row],[Nom association/Sigle]]</f>
        <v>0</v>
      </c>
      <c r="F1226" s="368">
        <f>[2]!tblÉvénements[[#This Row],[Ville]]</f>
        <v>0</v>
      </c>
      <c r="G1226" s="368">
        <f>[2]!tblÉvénements[[#This Row],[Lieu]]</f>
        <v>0</v>
      </c>
      <c r="H1226" s="383">
        <f>[2]!tblÉvénements[[#This Row],[Nombre de de participants]]</f>
        <v>0</v>
      </c>
      <c r="I1226" s="368">
        <f>[2]!tblÉvénements[[#This Row],[Type]]</f>
        <v>0</v>
      </c>
      <c r="J1226" s="368">
        <f>[2]!tblÉvénements[[#This Row],[Présence ]]</f>
        <v>0</v>
      </c>
      <c r="K1226" s="370">
        <f>[2]!tblÉvénements[[#This Row],[Date de début]]</f>
        <v>0</v>
      </c>
      <c r="L1226" s="370" t="str">
        <f>IF(ISBLANK(Tableau3[[#This Row],[Date début ]]),"",UPPER(TEXT(Tableau3[[#This Row],[Date début ]],"mmm")))</f>
        <v>JANV</v>
      </c>
      <c r="M1226" s="370" t="str">
        <f>IF(ISBLANK(Tableau3[[#This Row],[Date début ]]),"",UPPER(TEXT(Tableau3[[#This Row],[Date début ]],"AAAA")))</f>
        <v>1900</v>
      </c>
      <c r="N1226" s="369">
        <f>[2]!tblÉvénements[[#This Row],[Date de fin]]</f>
        <v>0</v>
      </c>
      <c r="O1226" s="370" t="str">
        <f>IF(ISBLANK(Tableau3[[#This Row],[Date de fin]]),"",UPPER(TEXT(Tableau3[[#This Row],[Date de fin]],"mmm")))</f>
        <v>JANV</v>
      </c>
      <c r="P1226" s="370" t="str">
        <f>IF(ISBLANK(Tableau3[[#This Row],[Date de fin]]),"",UPPER(TEXT(Tableau3[[#This Row],[Date de fin]],"AAAA")))</f>
        <v>1900</v>
      </c>
      <c r="Q1226" s="65">
        <f>[2]!tblÉvénements[[#This Row],[Nbr jours]]</f>
        <v>0</v>
      </c>
      <c r="R1226" s="45"/>
      <c r="S1226" s="13">
        <f>[2]!tblÉvénements[[#This Row],[Secteur]]</f>
        <v>0</v>
      </c>
      <c r="T1226" s="13">
        <f>[2]!tblÉvénements[[#This Row],[Commentaires]]</f>
        <v>0</v>
      </c>
      <c r="V1226" s="55"/>
      <c r="X1226" s="55"/>
      <c r="AF1226" s="56"/>
    </row>
    <row r="1227" spans="2:32" ht="14.5" x14ac:dyDescent="0.3">
      <c r="B1227" s="42">
        <f>'2. Termes '!H1249</f>
        <v>0</v>
      </c>
      <c r="C1227" s="382">
        <f>[2]!tblÉvénements[[#This Row],[Service]]</f>
        <v>0</v>
      </c>
      <c r="D1227" s="383">
        <f>[2]!tblÉvénements[[#This Row],[Nom événement]]</f>
        <v>0</v>
      </c>
      <c r="E1227" s="383">
        <f>[2]!tblÉvénements[[#This Row],[Nom association/Sigle]]</f>
        <v>0</v>
      </c>
      <c r="F1227" s="368">
        <f>[2]!tblÉvénements[[#This Row],[Ville]]</f>
        <v>0</v>
      </c>
      <c r="G1227" s="368">
        <f>[2]!tblÉvénements[[#This Row],[Lieu]]</f>
        <v>0</v>
      </c>
      <c r="H1227" s="383">
        <f>[2]!tblÉvénements[[#This Row],[Nombre de de participants]]</f>
        <v>0</v>
      </c>
      <c r="I1227" s="368">
        <f>[2]!tblÉvénements[[#This Row],[Type]]</f>
        <v>0</v>
      </c>
      <c r="J1227" s="368">
        <f>[2]!tblÉvénements[[#This Row],[Présence ]]</f>
        <v>0</v>
      </c>
      <c r="K1227" s="370">
        <f>[2]!tblÉvénements[[#This Row],[Date de début]]</f>
        <v>0</v>
      </c>
      <c r="L1227" s="370" t="str">
        <f>IF(ISBLANK(Tableau3[[#This Row],[Date début ]]),"",UPPER(TEXT(Tableau3[[#This Row],[Date début ]],"mmm")))</f>
        <v>JANV</v>
      </c>
      <c r="M1227" s="370" t="str">
        <f>IF(ISBLANK(Tableau3[[#This Row],[Date début ]]),"",UPPER(TEXT(Tableau3[[#This Row],[Date début ]],"AAAA")))</f>
        <v>1900</v>
      </c>
      <c r="N1227" s="369">
        <f>[2]!tblÉvénements[[#This Row],[Date de fin]]</f>
        <v>0</v>
      </c>
      <c r="O1227" s="370" t="str">
        <f>IF(ISBLANK(Tableau3[[#This Row],[Date de fin]]),"",UPPER(TEXT(Tableau3[[#This Row],[Date de fin]],"mmm")))</f>
        <v>JANV</v>
      </c>
      <c r="P1227" s="370" t="str">
        <f>IF(ISBLANK(Tableau3[[#This Row],[Date de fin]]),"",UPPER(TEXT(Tableau3[[#This Row],[Date de fin]],"AAAA")))</f>
        <v>1900</v>
      </c>
      <c r="Q1227" s="65">
        <f>[2]!tblÉvénements[[#This Row],[Nbr jours]]</f>
        <v>0</v>
      </c>
      <c r="R1227" s="45"/>
      <c r="S1227" s="13">
        <f>[2]!tblÉvénements[[#This Row],[Secteur]]</f>
        <v>0</v>
      </c>
      <c r="T1227" s="13">
        <f>[2]!tblÉvénements[[#This Row],[Commentaires]]</f>
        <v>0</v>
      </c>
      <c r="V1227" s="55"/>
      <c r="X1227" s="55"/>
      <c r="AF1227" s="56"/>
    </row>
    <row r="1228" spans="2:32" ht="14.5" x14ac:dyDescent="0.3">
      <c r="B1228" s="42">
        <f>'2. Termes '!H1250</f>
        <v>0</v>
      </c>
      <c r="C1228" s="382">
        <f>[2]!tblÉvénements[[#This Row],[Service]]</f>
        <v>0</v>
      </c>
      <c r="D1228" s="383">
        <f>[2]!tblÉvénements[[#This Row],[Nom événement]]</f>
        <v>0</v>
      </c>
      <c r="E1228" s="383">
        <f>[2]!tblÉvénements[[#This Row],[Nom association/Sigle]]</f>
        <v>0</v>
      </c>
      <c r="F1228" s="368">
        <f>[2]!tblÉvénements[[#This Row],[Ville]]</f>
        <v>0</v>
      </c>
      <c r="G1228" s="368">
        <f>[2]!tblÉvénements[[#This Row],[Lieu]]</f>
        <v>0</v>
      </c>
      <c r="H1228" s="383">
        <f>[2]!tblÉvénements[[#This Row],[Nombre de de participants]]</f>
        <v>0</v>
      </c>
      <c r="I1228" s="368">
        <f>[2]!tblÉvénements[[#This Row],[Type]]</f>
        <v>0</v>
      </c>
      <c r="J1228" s="368">
        <f>[2]!tblÉvénements[[#This Row],[Présence ]]</f>
        <v>0</v>
      </c>
      <c r="K1228" s="370">
        <f>[2]!tblÉvénements[[#This Row],[Date de début]]</f>
        <v>0</v>
      </c>
      <c r="L1228" s="370" t="str">
        <f>IF(ISBLANK(Tableau3[[#This Row],[Date début ]]),"",UPPER(TEXT(Tableau3[[#This Row],[Date début ]],"mmm")))</f>
        <v>JANV</v>
      </c>
      <c r="M1228" s="370" t="str">
        <f>IF(ISBLANK(Tableau3[[#This Row],[Date début ]]),"",UPPER(TEXT(Tableau3[[#This Row],[Date début ]],"AAAA")))</f>
        <v>1900</v>
      </c>
      <c r="N1228" s="369">
        <f>[2]!tblÉvénements[[#This Row],[Date de fin]]</f>
        <v>0</v>
      </c>
      <c r="O1228" s="370" t="str">
        <f>IF(ISBLANK(Tableau3[[#This Row],[Date de fin]]),"",UPPER(TEXT(Tableau3[[#This Row],[Date de fin]],"mmm")))</f>
        <v>JANV</v>
      </c>
      <c r="P1228" s="370" t="str">
        <f>IF(ISBLANK(Tableau3[[#This Row],[Date de fin]]),"",UPPER(TEXT(Tableau3[[#This Row],[Date de fin]],"AAAA")))</f>
        <v>1900</v>
      </c>
      <c r="Q1228" s="65">
        <f>[2]!tblÉvénements[[#This Row],[Nbr jours]]</f>
        <v>0</v>
      </c>
      <c r="R1228" s="45"/>
      <c r="S1228" s="13">
        <f>[2]!tblÉvénements[[#This Row],[Secteur]]</f>
        <v>0</v>
      </c>
      <c r="T1228" s="13">
        <f>[2]!tblÉvénements[[#This Row],[Commentaires]]</f>
        <v>0</v>
      </c>
      <c r="V1228" s="55"/>
      <c r="X1228" s="55"/>
      <c r="AF1228" s="56"/>
    </row>
    <row r="1229" spans="2:32" ht="14.5" x14ac:dyDescent="0.3">
      <c r="B1229" s="42">
        <f>'2. Termes '!H1251</f>
        <v>0</v>
      </c>
      <c r="C1229" s="382">
        <f>[2]!tblÉvénements[[#This Row],[Service]]</f>
        <v>0</v>
      </c>
      <c r="D1229" s="383">
        <f>[2]!tblÉvénements[[#This Row],[Nom événement]]</f>
        <v>0</v>
      </c>
      <c r="E1229" s="383">
        <f>[2]!tblÉvénements[[#This Row],[Nom association/Sigle]]</f>
        <v>0</v>
      </c>
      <c r="F1229" s="368">
        <f>[2]!tblÉvénements[[#This Row],[Ville]]</f>
        <v>0</v>
      </c>
      <c r="G1229" s="368">
        <f>[2]!tblÉvénements[[#This Row],[Lieu]]</f>
        <v>0</v>
      </c>
      <c r="H1229" s="383">
        <f>[2]!tblÉvénements[[#This Row],[Nombre de de participants]]</f>
        <v>0</v>
      </c>
      <c r="I1229" s="368">
        <f>[2]!tblÉvénements[[#This Row],[Type]]</f>
        <v>0</v>
      </c>
      <c r="J1229" s="368">
        <f>[2]!tblÉvénements[[#This Row],[Présence ]]</f>
        <v>0</v>
      </c>
      <c r="K1229" s="370">
        <f>[2]!tblÉvénements[[#This Row],[Date de début]]</f>
        <v>0</v>
      </c>
      <c r="L1229" s="370" t="str">
        <f>IF(ISBLANK(Tableau3[[#This Row],[Date début ]]),"",UPPER(TEXT(Tableau3[[#This Row],[Date début ]],"mmm")))</f>
        <v>JANV</v>
      </c>
      <c r="M1229" s="370" t="str">
        <f>IF(ISBLANK(Tableau3[[#This Row],[Date début ]]),"",UPPER(TEXT(Tableau3[[#This Row],[Date début ]],"AAAA")))</f>
        <v>1900</v>
      </c>
      <c r="N1229" s="369">
        <f>[2]!tblÉvénements[[#This Row],[Date de fin]]</f>
        <v>0</v>
      </c>
      <c r="O1229" s="370" t="str">
        <f>IF(ISBLANK(Tableau3[[#This Row],[Date de fin]]),"",UPPER(TEXT(Tableau3[[#This Row],[Date de fin]],"mmm")))</f>
        <v>JANV</v>
      </c>
      <c r="P1229" s="370" t="str">
        <f>IF(ISBLANK(Tableau3[[#This Row],[Date de fin]]),"",UPPER(TEXT(Tableau3[[#This Row],[Date de fin]],"AAAA")))</f>
        <v>1900</v>
      </c>
      <c r="Q1229" s="65">
        <f>[2]!tblÉvénements[[#This Row],[Nbr jours]]</f>
        <v>0</v>
      </c>
      <c r="R1229" s="45"/>
      <c r="S1229" s="13">
        <f>[2]!tblÉvénements[[#This Row],[Secteur]]</f>
        <v>0</v>
      </c>
      <c r="T1229" s="13">
        <f>[2]!tblÉvénements[[#This Row],[Commentaires]]</f>
        <v>0</v>
      </c>
      <c r="V1229" s="55"/>
      <c r="X1229" s="55"/>
      <c r="AF1229" s="56"/>
    </row>
    <row r="1230" spans="2:32" ht="14.5" x14ac:dyDescent="0.3">
      <c r="B1230" s="42">
        <f>'2. Termes '!H1252</f>
        <v>0</v>
      </c>
      <c r="C1230" s="382">
        <f>[2]!tblÉvénements[[#This Row],[Service]]</f>
        <v>0</v>
      </c>
      <c r="D1230" s="383">
        <f>[2]!tblÉvénements[[#This Row],[Nom événement]]</f>
        <v>0</v>
      </c>
      <c r="E1230" s="383">
        <f>[2]!tblÉvénements[[#This Row],[Nom association/Sigle]]</f>
        <v>0</v>
      </c>
      <c r="F1230" s="368">
        <f>[2]!tblÉvénements[[#This Row],[Ville]]</f>
        <v>0</v>
      </c>
      <c r="G1230" s="368">
        <f>[2]!tblÉvénements[[#This Row],[Lieu]]</f>
        <v>0</v>
      </c>
      <c r="H1230" s="383">
        <f>[2]!tblÉvénements[[#This Row],[Nombre de de participants]]</f>
        <v>0</v>
      </c>
      <c r="I1230" s="368">
        <f>[2]!tblÉvénements[[#This Row],[Type]]</f>
        <v>0</v>
      </c>
      <c r="J1230" s="368">
        <f>[2]!tblÉvénements[[#This Row],[Présence ]]</f>
        <v>0</v>
      </c>
      <c r="K1230" s="370">
        <f>[2]!tblÉvénements[[#This Row],[Date de début]]</f>
        <v>0</v>
      </c>
      <c r="L1230" s="370" t="str">
        <f>IF(ISBLANK(Tableau3[[#This Row],[Date début ]]),"",UPPER(TEXT(Tableau3[[#This Row],[Date début ]],"mmm")))</f>
        <v>JANV</v>
      </c>
      <c r="M1230" s="370" t="str">
        <f>IF(ISBLANK(Tableau3[[#This Row],[Date début ]]),"",UPPER(TEXT(Tableau3[[#This Row],[Date début ]],"AAAA")))</f>
        <v>1900</v>
      </c>
      <c r="N1230" s="369">
        <f>[2]!tblÉvénements[[#This Row],[Date de fin]]</f>
        <v>0</v>
      </c>
      <c r="O1230" s="370" t="str">
        <f>IF(ISBLANK(Tableau3[[#This Row],[Date de fin]]),"",UPPER(TEXT(Tableau3[[#This Row],[Date de fin]],"mmm")))</f>
        <v>JANV</v>
      </c>
      <c r="P1230" s="370" t="str">
        <f>IF(ISBLANK(Tableau3[[#This Row],[Date de fin]]),"",UPPER(TEXT(Tableau3[[#This Row],[Date de fin]],"AAAA")))</f>
        <v>1900</v>
      </c>
      <c r="Q1230" s="65">
        <f>[2]!tblÉvénements[[#This Row],[Nbr jours]]</f>
        <v>0</v>
      </c>
      <c r="R1230" s="45"/>
      <c r="S1230" s="13">
        <f>[2]!tblÉvénements[[#This Row],[Secteur]]</f>
        <v>0</v>
      </c>
      <c r="T1230" s="13">
        <f>[2]!tblÉvénements[[#This Row],[Commentaires]]</f>
        <v>0</v>
      </c>
      <c r="V1230" s="55"/>
      <c r="X1230" s="55"/>
      <c r="AF1230" s="56"/>
    </row>
    <row r="1231" spans="2:32" ht="14.5" x14ac:dyDescent="0.3">
      <c r="B1231" s="42">
        <f>'2. Termes '!H1253</f>
        <v>0</v>
      </c>
      <c r="C1231" s="382">
        <f>[2]!tblÉvénements[[#This Row],[Service]]</f>
        <v>0</v>
      </c>
      <c r="D1231" s="383">
        <f>[2]!tblÉvénements[[#This Row],[Nom événement]]</f>
        <v>0</v>
      </c>
      <c r="E1231" s="383">
        <f>[2]!tblÉvénements[[#This Row],[Nom association/Sigle]]</f>
        <v>0</v>
      </c>
      <c r="F1231" s="368">
        <f>[2]!tblÉvénements[[#This Row],[Ville]]</f>
        <v>0</v>
      </c>
      <c r="G1231" s="368">
        <f>[2]!tblÉvénements[[#This Row],[Lieu]]</f>
        <v>0</v>
      </c>
      <c r="H1231" s="383">
        <f>[2]!tblÉvénements[[#This Row],[Nombre de de participants]]</f>
        <v>0</v>
      </c>
      <c r="I1231" s="368">
        <f>[2]!tblÉvénements[[#This Row],[Type]]</f>
        <v>0</v>
      </c>
      <c r="J1231" s="368">
        <f>[2]!tblÉvénements[[#This Row],[Présence ]]</f>
        <v>0</v>
      </c>
      <c r="K1231" s="370">
        <f>[2]!tblÉvénements[[#This Row],[Date de début]]</f>
        <v>0</v>
      </c>
      <c r="L1231" s="370" t="str">
        <f>IF(ISBLANK(Tableau3[[#This Row],[Date début ]]),"",UPPER(TEXT(Tableau3[[#This Row],[Date début ]],"mmm")))</f>
        <v>JANV</v>
      </c>
      <c r="M1231" s="370" t="str">
        <f>IF(ISBLANK(Tableau3[[#This Row],[Date début ]]),"",UPPER(TEXT(Tableau3[[#This Row],[Date début ]],"AAAA")))</f>
        <v>1900</v>
      </c>
      <c r="N1231" s="369">
        <f>[2]!tblÉvénements[[#This Row],[Date de fin]]</f>
        <v>0</v>
      </c>
      <c r="O1231" s="370" t="str">
        <f>IF(ISBLANK(Tableau3[[#This Row],[Date de fin]]),"",UPPER(TEXT(Tableau3[[#This Row],[Date de fin]],"mmm")))</f>
        <v>JANV</v>
      </c>
      <c r="P1231" s="370" t="str">
        <f>IF(ISBLANK(Tableau3[[#This Row],[Date de fin]]),"",UPPER(TEXT(Tableau3[[#This Row],[Date de fin]],"AAAA")))</f>
        <v>1900</v>
      </c>
      <c r="Q1231" s="65">
        <f>[2]!tblÉvénements[[#This Row],[Nbr jours]]</f>
        <v>0</v>
      </c>
      <c r="R1231" s="45"/>
      <c r="S1231" s="13">
        <f>[2]!tblÉvénements[[#This Row],[Secteur]]</f>
        <v>0</v>
      </c>
      <c r="T1231" s="13">
        <f>[2]!tblÉvénements[[#This Row],[Commentaires]]</f>
        <v>0</v>
      </c>
      <c r="V1231" s="55"/>
      <c r="X1231" s="55"/>
      <c r="AF1231" s="56"/>
    </row>
    <row r="1232" spans="2:32" ht="14.5" x14ac:dyDescent="0.3">
      <c r="B1232" s="42">
        <f>'2. Termes '!H1254</f>
        <v>0</v>
      </c>
      <c r="C1232" s="382">
        <f>[2]!tblÉvénements[[#This Row],[Service]]</f>
        <v>0</v>
      </c>
      <c r="D1232" s="383">
        <f>[2]!tblÉvénements[[#This Row],[Nom événement]]</f>
        <v>0</v>
      </c>
      <c r="E1232" s="383">
        <f>[2]!tblÉvénements[[#This Row],[Nom association/Sigle]]</f>
        <v>0</v>
      </c>
      <c r="F1232" s="368">
        <f>[2]!tblÉvénements[[#This Row],[Ville]]</f>
        <v>0</v>
      </c>
      <c r="G1232" s="368">
        <f>[2]!tblÉvénements[[#This Row],[Lieu]]</f>
        <v>0</v>
      </c>
      <c r="H1232" s="383">
        <f>[2]!tblÉvénements[[#This Row],[Nombre de de participants]]</f>
        <v>0</v>
      </c>
      <c r="I1232" s="368">
        <f>[2]!tblÉvénements[[#This Row],[Type]]</f>
        <v>0</v>
      </c>
      <c r="J1232" s="368">
        <f>[2]!tblÉvénements[[#This Row],[Présence ]]</f>
        <v>0</v>
      </c>
      <c r="K1232" s="370">
        <f>[2]!tblÉvénements[[#This Row],[Date de début]]</f>
        <v>0</v>
      </c>
      <c r="L1232" s="370" t="str">
        <f>IF(ISBLANK(Tableau3[[#This Row],[Date début ]]),"",UPPER(TEXT(Tableau3[[#This Row],[Date début ]],"mmm")))</f>
        <v>JANV</v>
      </c>
      <c r="M1232" s="370" t="str">
        <f>IF(ISBLANK(Tableau3[[#This Row],[Date début ]]),"",UPPER(TEXT(Tableau3[[#This Row],[Date début ]],"AAAA")))</f>
        <v>1900</v>
      </c>
      <c r="N1232" s="369">
        <f>[2]!tblÉvénements[[#This Row],[Date de fin]]</f>
        <v>0</v>
      </c>
      <c r="O1232" s="370" t="str">
        <f>IF(ISBLANK(Tableau3[[#This Row],[Date de fin]]),"",UPPER(TEXT(Tableau3[[#This Row],[Date de fin]],"mmm")))</f>
        <v>JANV</v>
      </c>
      <c r="P1232" s="370" t="str">
        <f>IF(ISBLANK(Tableau3[[#This Row],[Date de fin]]),"",UPPER(TEXT(Tableau3[[#This Row],[Date de fin]],"AAAA")))</f>
        <v>1900</v>
      </c>
      <c r="Q1232" s="65">
        <f>[2]!tblÉvénements[[#This Row],[Nbr jours]]</f>
        <v>0</v>
      </c>
      <c r="R1232" s="45"/>
      <c r="S1232" s="13">
        <f>[2]!tblÉvénements[[#This Row],[Secteur]]</f>
        <v>0</v>
      </c>
      <c r="T1232" s="13">
        <f>[2]!tblÉvénements[[#This Row],[Commentaires]]</f>
        <v>0</v>
      </c>
      <c r="V1232" s="55"/>
      <c r="X1232" s="55"/>
      <c r="AF1232" s="56"/>
    </row>
    <row r="1233" spans="2:32" ht="14.5" x14ac:dyDescent="0.3">
      <c r="B1233" s="42">
        <f>'2. Termes '!H1255</f>
        <v>0</v>
      </c>
      <c r="C1233" s="382">
        <f>[2]!tblÉvénements[[#This Row],[Service]]</f>
        <v>0</v>
      </c>
      <c r="D1233" s="383">
        <f>[2]!tblÉvénements[[#This Row],[Nom événement]]</f>
        <v>0</v>
      </c>
      <c r="E1233" s="383">
        <f>[2]!tblÉvénements[[#This Row],[Nom association/Sigle]]</f>
        <v>0</v>
      </c>
      <c r="F1233" s="368">
        <f>[2]!tblÉvénements[[#This Row],[Ville]]</f>
        <v>0</v>
      </c>
      <c r="G1233" s="368">
        <f>[2]!tblÉvénements[[#This Row],[Lieu]]</f>
        <v>0</v>
      </c>
      <c r="H1233" s="383">
        <f>[2]!tblÉvénements[[#This Row],[Nombre de de participants]]</f>
        <v>0</v>
      </c>
      <c r="I1233" s="368">
        <f>[2]!tblÉvénements[[#This Row],[Type]]</f>
        <v>0</v>
      </c>
      <c r="J1233" s="368">
        <f>[2]!tblÉvénements[[#This Row],[Présence ]]</f>
        <v>0</v>
      </c>
      <c r="K1233" s="370">
        <f>[2]!tblÉvénements[[#This Row],[Date de début]]</f>
        <v>0</v>
      </c>
      <c r="L1233" s="370" t="str">
        <f>IF(ISBLANK(Tableau3[[#This Row],[Date début ]]),"",UPPER(TEXT(Tableau3[[#This Row],[Date début ]],"mmm")))</f>
        <v>JANV</v>
      </c>
      <c r="M1233" s="370" t="str">
        <f>IF(ISBLANK(Tableau3[[#This Row],[Date début ]]),"",UPPER(TEXT(Tableau3[[#This Row],[Date début ]],"AAAA")))</f>
        <v>1900</v>
      </c>
      <c r="N1233" s="369">
        <f>[2]!tblÉvénements[[#This Row],[Date de fin]]</f>
        <v>0</v>
      </c>
      <c r="O1233" s="370" t="str">
        <f>IF(ISBLANK(Tableau3[[#This Row],[Date de fin]]),"",UPPER(TEXT(Tableau3[[#This Row],[Date de fin]],"mmm")))</f>
        <v>JANV</v>
      </c>
      <c r="P1233" s="370" t="str">
        <f>IF(ISBLANK(Tableau3[[#This Row],[Date de fin]]),"",UPPER(TEXT(Tableau3[[#This Row],[Date de fin]],"AAAA")))</f>
        <v>1900</v>
      </c>
      <c r="Q1233" s="65">
        <f>[2]!tblÉvénements[[#This Row],[Nbr jours]]</f>
        <v>0</v>
      </c>
      <c r="R1233" s="45"/>
      <c r="S1233" s="13">
        <f>[2]!tblÉvénements[[#This Row],[Secteur]]</f>
        <v>0</v>
      </c>
      <c r="T1233" s="13">
        <f>[2]!tblÉvénements[[#This Row],[Commentaires]]</f>
        <v>0</v>
      </c>
      <c r="V1233" s="55"/>
      <c r="X1233" s="55"/>
      <c r="AF1233" s="56"/>
    </row>
    <row r="1234" spans="2:32" ht="14.5" x14ac:dyDescent="0.3">
      <c r="B1234" s="42">
        <f>'2. Termes '!H1256</f>
        <v>0</v>
      </c>
      <c r="C1234" s="382">
        <f>[2]!tblÉvénements[[#This Row],[Service]]</f>
        <v>0</v>
      </c>
      <c r="D1234" s="383">
        <f>[2]!tblÉvénements[[#This Row],[Nom événement]]</f>
        <v>0</v>
      </c>
      <c r="E1234" s="383">
        <f>[2]!tblÉvénements[[#This Row],[Nom association/Sigle]]</f>
        <v>0</v>
      </c>
      <c r="F1234" s="368">
        <f>[2]!tblÉvénements[[#This Row],[Ville]]</f>
        <v>0</v>
      </c>
      <c r="G1234" s="368">
        <f>[2]!tblÉvénements[[#This Row],[Lieu]]</f>
        <v>0</v>
      </c>
      <c r="H1234" s="383">
        <f>[2]!tblÉvénements[[#This Row],[Nombre de de participants]]</f>
        <v>0</v>
      </c>
      <c r="I1234" s="368">
        <f>[2]!tblÉvénements[[#This Row],[Type]]</f>
        <v>0</v>
      </c>
      <c r="J1234" s="368">
        <f>[2]!tblÉvénements[[#This Row],[Présence ]]</f>
        <v>0</v>
      </c>
      <c r="K1234" s="370">
        <f>[2]!tblÉvénements[[#This Row],[Date de début]]</f>
        <v>0</v>
      </c>
      <c r="L1234" s="370" t="str">
        <f>IF(ISBLANK(Tableau3[[#This Row],[Date début ]]),"",UPPER(TEXT(Tableau3[[#This Row],[Date début ]],"mmm")))</f>
        <v>JANV</v>
      </c>
      <c r="M1234" s="370" t="str">
        <f>IF(ISBLANK(Tableau3[[#This Row],[Date début ]]),"",UPPER(TEXT(Tableau3[[#This Row],[Date début ]],"AAAA")))</f>
        <v>1900</v>
      </c>
      <c r="N1234" s="369">
        <f>[2]!tblÉvénements[[#This Row],[Date de fin]]</f>
        <v>0</v>
      </c>
      <c r="O1234" s="370" t="str">
        <f>IF(ISBLANK(Tableau3[[#This Row],[Date de fin]]),"",UPPER(TEXT(Tableau3[[#This Row],[Date de fin]],"mmm")))</f>
        <v>JANV</v>
      </c>
      <c r="P1234" s="370" t="str">
        <f>IF(ISBLANK(Tableau3[[#This Row],[Date de fin]]),"",UPPER(TEXT(Tableau3[[#This Row],[Date de fin]],"AAAA")))</f>
        <v>1900</v>
      </c>
      <c r="Q1234" s="65">
        <f>[2]!tblÉvénements[[#This Row],[Nbr jours]]</f>
        <v>0</v>
      </c>
      <c r="R1234" s="45"/>
      <c r="S1234" s="13">
        <f>[2]!tblÉvénements[[#This Row],[Secteur]]</f>
        <v>0</v>
      </c>
      <c r="T1234" s="13">
        <f>[2]!tblÉvénements[[#This Row],[Commentaires]]</f>
        <v>0</v>
      </c>
      <c r="V1234" s="55"/>
      <c r="X1234" s="55"/>
      <c r="AF1234" s="56"/>
    </row>
    <row r="1235" spans="2:32" ht="14.5" x14ac:dyDescent="0.3">
      <c r="B1235" s="42">
        <f>'2. Termes '!H1257</f>
        <v>0</v>
      </c>
      <c r="C1235" s="382">
        <f>[2]!tblÉvénements[[#This Row],[Service]]</f>
        <v>0</v>
      </c>
      <c r="D1235" s="383">
        <f>[2]!tblÉvénements[[#This Row],[Nom événement]]</f>
        <v>0</v>
      </c>
      <c r="E1235" s="383">
        <f>[2]!tblÉvénements[[#This Row],[Nom association/Sigle]]</f>
        <v>0</v>
      </c>
      <c r="F1235" s="368">
        <f>[2]!tblÉvénements[[#This Row],[Ville]]</f>
        <v>0</v>
      </c>
      <c r="G1235" s="368">
        <f>[2]!tblÉvénements[[#This Row],[Lieu]]</f>
        <v>0</v>
      </c>
      <c r="H1235" s="383">
        <f>[2]!tblÉvénements[[#This Row],[Nombre de de participants]]</f>
        <v>0</v>
      </c>
      <c r="I1235" s="368">
        <f>[2]!tblÉvénements[[#This Row],[Type]]</f>
        <v>0</v>
      </c>
      <c r="J1235" s="368">
        <f>[2]!tblÉvénements[[#This Row],[Présence ]]</f>
        <v>0</v>
      </c>
      <c r="K1235" s="370">
        <f>[2]!tblÉvénements[[#This Row],[Date de début]]</f>
        <v>0</v>
      </c>
      <c r="L1235" s="370" t="str">
        <f>IF(ISBLANK(Tableau3[[#This Row],[Date début ]]),"",UPPER(TEXT(Tableau3[[#This Row],[Date début ]],"mmm")))</f>
        <v>JANV</v>
      </c>
      <c r="M1235" s="370" t="str">
        <f>IF(ISBLANK(Tableau3[[#This Row],[Date début ]]),"",UPPER(TEXT(Tableau3[[#This Row],[Date début ]],"AAAA")))</f>
        <v>1900</v>
      </c>
      <c r="N1235" s="369">
        <f>[2]!tblÉvénements[[#This Row],[Date de fin]]</f>
        <v>0</v>
      </c>
      <c r="O1235" s="370" t="str">
        <f>IF(ISBLANK(Tableau3[[#This Row],[Date de fin]]),"",UPPER(TEXT(Tableau3[[#This Row],[Date de fin]],"mmm")))</f>
        <v>JANV</v>
      </c>
      <c r="P1235" s="370" t="str">
        <f>IF(ISBLANK(Tableau3[[#This Row],[Date de fin]]),"",UPPER(TEXT(Tableau3[[#This Row],[Date de fin]],"AAAA")))</f>
        <v>1900</v>
      </c>
      <c r="Q1235" s="65">
        <f>[2]!tblÉvénements[[#This Row],[Nbr jours]]</f>
        <v>0</v>
      </c>
      <c r="R1235" s="45"/>
      <c r="S1235" s="13">
        <f>[2]!tblÉvénements[[#This Row],[Secteur]]</f>
        <v>0</v>
      </c>
      <c r="T1235" s="13">
        <f>[2]!tblÉvénements[[#This Row],[Commentaires]]</f>
        <v>0</v>
      </c>
      <c r="V1235" s="55"/>
      <c r="X1235" s="55"/>
      <c r="AF1235" s="56"/>
    </row>
    <row r="1236" spans="2:32" ht="14.5" x14ac:dyDescent="0.3">
      <c r="B1236" s="42">
        <f>'2. Termes '!H1258</f>
        <v>0</v>
      </c>
      <c r="C1236" s="382">
        <f>[2]!tblÉvénements[[#This Row],[Service]]</f>
        <v>0</v>
      </c>
      <c r="D1236" s="383">
        <f>[2]!tblÉvénements[[#This Row],[Nom événement]]</f>
        <v>0</v>
      </c>
      <c r="E1236" s="383">
        <f>[2]!tblÉvénements[[#This Row],[Nom association/Sigle]]</f>
        <v>0</v>
      </c>
      <c r="F1236" s="368">
        <f>[2]!tblÉvénements[[#This Row],[Ville]]</f>
        <v>0</v>
      </c>
      <c r="G1236" s="368">
        <f>[2]!tblÉvénements[[#This Row],[Lieu]]</f>
        <v>0</v>
      </c>
      <c r="H1236" s="383">
        <f>[2]!tblÉvénements[[#This Row],[Nombre de de participants]]</f>
        <v>0</v>
      </c>
      <c r="I1236" s="368">
        <f>[2]!tblÉvénements[[#This Row],[Type]]</f>
        <v>0</v>
      </c>
      <c r="J1236" s="368">
        <f>[2]!tblÉvénements[[#This Row],[Présence ]]</f>
        <v>0</v>
      </c>
      <c r="K1236" s="370">
        <f>[2]!tblÉvénements[[#This Row],[Date de début]]</f>
        <v>0</v>
      </c>
      <c r="L1236" s="370" t="str">
        <f>IF(ISBLANK(Tableau3[[#This Row],[Date début ]]),"",UPPER(TEXT(Tableau3[[#This Row],[Date début ]],"mmm")))</f>
        <v>JANV</v>
      </c>
      <c r="M1236" s="370" t="str">
        <f>IF(ISBLANK(Tableau3[[#This Row],[Date début ]]),"",UPPER(TEXT(Tableau3[[#This Row],[Date début ]],"AAAA")))</f>
        <v>1900</v>
      </c>
      <c r="N1236" s="369">
        <f>[2]!tblÉvénements[[#This Row],[Date de fin]]</f>
        <v>0</v>
      </c>
      <c r="O1236" s="370" t="str">
        <f>IF(ISBLANK(Tableau3[[#This Row],[Date de fin]]),"",UPPER(TEXT(Tableau3[[#This Row],[Date de fin]],"mmm")))</f>
        <v>JANV</v>
      </c>
      <c r="P1236" s="370" t="str">
        <f>IF(ISBLANK(Tableau3[[#This Row],[Date de fin]]),"",UPPER(TEXT(Tableau3[[#This Row],[Date de fin]],"AAAA")))</f>
        <v>1900</v>
      </c>
      <c r="Q1236" s="65">
        <f>[2]!tblÉvénements[[#This Row],[Nbr jours]]</f>
        <v>0</v>
      </c>
      <c r="R1236" s="45"/>
      <c r="S1236" s="13">
        <f>[2]!tblÉvénements[[#This Row],[Secteur]]</f>
        <v>0</v>
      </c>
      <c r="T1236" s="13">
        <f>[2]!tblÉvénements[[#This Row],[Commentaires]]</f>
        <v>0</v>
      </c>
      <c r="V1236" s="55"/>
      <c r="X1236" s="55"/>
      <c r="AF1236" s="56"/>
    </row>
    <row r="1237" spans="2:32" ht="14.5" x14ac:dyDescent="0.3">
      <c r="B1237" s="42">
        <f>'2. Termes '!H1259</f>
        <v>0</v>
      </c>
      <c r="C1237" s="382">
        <f>[2]!tblÉvénements[[#This Row],[Service]]</f>
        <v>0</v>
      </c>
      <c r="D1237" s="383">
        <f>[2]!tblÉvénements[[#This Row],[Nom événement]]</f>
        <v>0</v>
      </c>
      <c r="E1237" s="383">
        <f>[2]!tblÉvénements[[#This Row],[Nom association/Sigle]]</f>
        <v>0</v>
      </c>
      <c r="F1237" s="368">
        <f>[2]!tblÉvénements[[#This Row],[Ville]]</f>
        <v>0</v>
      </c>
      <c r="G1237" s="368">
        <f>[2]!tblÉvénements[[#This Row],[Lieu]]</f>
        <v>0</v>
      </c>
      <c r="H1237" s="383">
        <f>[2]!tblÉvénements[[#This Row],[Nombre de de participants]]</f>
        <v>0</v>
      </c>
      <c r="I1237" s="368">
        <f>[2]!tblÉvénements[[#This Row],[Type]]</f>
        <v>0</v>
      </c>
      <c r="J1237" s="368">
        <f>[2]!tblÉvénements[[#This Row],[Présence ]]</f>
        <v>0</v>
      </c>
      <c r="K1237" s="370">
        <f>[2]!tblÉvénements[[#This Row],[Date de début]]</f>
        <v>0</v>
      </c>
      <c r="L1237" s="370" t="str">
        <f>IF(ISBLANK(Tableau3[[#This Row],[Date début ]]),"",UPPER(TEXT(Tableau3[[#This Row],[Date début ]],"mmm")))</f>
        <v>JANV</v>
      </c>
      <c r="M1237" s="370" t="str">
        <f>IF(ISBLANK(Tableau3[[#This Row],[Date début ]]),"",UPPER(TEXT(Tableau3[[#This Row],[Date début ]],"AAAA")))</f>
        <v>1900</v>
      </c>
      <c r="N1237" s="369">
        <f>[2]!tblÉvénements[[#This Row],[Date de fin]]</f>
        <v>0</v>
      </c>
      <c r="O1237" s="370" t="str">
        <f>IF(ISBLANK(Tableau3[[#This Row],[Date de fin]]),"",UPPER(TEXT(Tableau3[[#This Row],[Date de fin]],"mmm")))</f>
        <v>JANV</v>
      </c>
      <c r="P1237" s="370" t="str">
        <f>IF(ISBLANK(Tableau3[[#This Row],[Date de fin]]),"",UPPER(TEXT(Tableau3[[#This Row],[Date de fin]],"AAAA")))</f>
        <v>1900</v>
      </c>
      <c r="Q1237" s="65">
        <f>[2]!tblÉvénements[[#This Row],[Nbr jours]]</f>
        <v>0</v>
      </c>
      <c r="R1237" s="45"/>
      <c r="S1237" s="13">
        <f>[2]!tblÉvénements[[#This Row],[Secteur]]</f>
        <v>0</v>
      </c>
      <c r="T1237" s="13">
        <f>[2]!tblÉvénements[[#This Row],[Commentaires]]</f>
        <v>0</v>
      </c>
      <c r="V1237" s="55"/>
      <c r="X1237" s="55"/>
      <c r="AF1237" s="56"/>
    </row>
    <row r="1238" spans="2:32" ht="14.5" x14ac:dyDescent="0.3">
      <c r="B1238" s="42">
        <f>'2. Termes '!H1260</f>
        <v>0</v>
      </c>
      <c r="C1238" s="382">
        <f>[2]!tblÉvénements[[#This Row],[Service]]</f>
        <v>0</v>
      </c>
      <c r="D1238" s="383">
        <f>[2]!tblÉvénements[[#This Row],[Nom événement]]</f>
        <v>0</v>
      </c>
      <c r="E1238" s="383">
        <f>[2]!tblÉvénements[[#This Row],[Nom association/Sigle]]</f>
        <v>0</v>
      </c>
      <c r="F1238" s="368">
        <f>[2]!tblÉvénements[[#This Row],[Ville]]</f>
        <v>0</v>
      </c>
      <c r="G1238" s="368">
        <f>[2]!tblÉvénements[[#This Row],[Lieu]]</f>
        <v>0</v>
      </c>
      <c r="H1238" s="383">
        <f>[2]!tblÉvénements[[#This Row],[Nombre de de participants]]</f>
        <v>0</v>
      </c>
      <c r="I1238" s="368">
        <f>[2]!tblÉvénements[[#This Row],[Type]]</f>
        <v>0</v>
      </c>
      <c r="J1238" s="368">
        <f>[2]!tblÉvénements[[#This Row],[Présence ]]</f>
        <v>0</v>
      </c>
      <c r="K1238" s="370">
        <f>[2]!tblÉvénements[[#This Row],[Date de début]]</f>
        <v>0</v>
      </c>
      <c r="L1238" s="370" t="str">
        <f>IF(ISBLANK(Tableau3[[#This Row],[Date début ]]),"",UPPER(TEXT(Tableau3[[#This Row],[Date début ]],"mmm")))</f>
        <v>JANV</v>
      </c>
      <c r="M1238" s="370" t="str">
        <f>IF(ISBLANK(Tableau3[[#This Row],[Date début ]]),"",UPPER(TEXT(Tableau3[[#This Row],[Date début ]],"AAAA")))</f>
        <v>1900</v>
      </c>
      <c r="N1238" s="369">
        <f>[2]!tblÉvénements[[#This Row],[Date de fin]]</f>
        <v>0</v>
      </c>
      <c r="O1238" s="370" t="str">
        <f>IF(ISBLANK(Tableau3[[#This Row],[Date de fin]]),"",UPPER(TEXT(Tableau3[[#This Row],[Date de fin]],"mmm")))</f>
        <v>JANV</v>
      </c>
      <c r="P1238" s="370" t="str">
        <f>IF(ISBLANK(Tableau3[[#This Row],[Date de fin]]),"",UPPER(TEXT(Tableau3[[#This Row],[Date de fin]],"AAAA")))</f>
        <v>1900</v>
      </c>
      <c r="Q1238" s="65">
        <f>[2]!tblÉvénements[[#This Row],[Nbr jours]]</f>
        <v>0</v>
      </c>
      <c r="R1238" s="45"/>
      <c r="S1238" s="13">
        <f>[2]!tblÉvénements[[#This Row],[Secteur]]</f>
        <v>0</v>
      </c>
      <c r="T1238" s="13">
        <f>[2]!tblÉvénements[[#This Row],[Commentaires]]</f>
        <v>0</v>
      </c>
      <c r="V1238" s="55"/>
      <c r="X1238" s="55"/>
      <c r="AF1238" s="56"/>
    </row>
    <row r="1239" spans="2:32" ht="14.5" x14ac:dyDescent="0.3">
      <c r="B1239" s="42">
        <f>'2. Termes '!H1261</f>
        <v>0</v>
      </c>
      <c r="C1239" s="382">
        <f>[2]!tblÉvénements[[#This Row],[Service]]</f>
        <v>0</v>
      </c>
      <c r="D1239" s="383">
        <f>[2]!tblÉvénements[[#This Row],[Nom événement]]</f>
        <v>0</v>
      </c>
      <c r="E1239" s="383">
        <f>[2]!tblÉvénements[[#This Row],[Nom association/Sigle]]</f>
        <v>0</v>
      </c>
      <c r="F1239" s="368">
        <f>[2]!tblÉvénements[[#This Row],[Ville]]</f>
        <v>0</v>
      </c>
      <c r="G1239" s="368">
        <f>[2]!tblÉvénements[[#This Row],[Lieu]]</f>
        <v>0</v>
      </c>
      <c r="H1239" s="383">
        <f>[2]!tblÉvénements[[#This Row],[Nombre de de participants]]</f>
        <v>0</v>
      </c>
      <c r="I1239" s="368">
        <f>[2]!tblÉvénements[[#This Row],[Type]]</f>
        <v>0</v>
      </c>
      <c r="J1239" s="368">
        <f>[2]!tblÉvénements[[#This Row],[Présence ]]</f>
        <v>0</v>
      </c>
      <c r="K1239" s="370">
        <f>[2]!tblÉvénements[[#This Row],[Date de début]]</f>
        <v>0</v>
      </c>
      <c r="L1239" s="370" t="str">
        <f>IF(ISBLANK(Tableau3[[#This Row],[Date début ]]),"",UPPER(TEXT(Tableau3[[#This Row],[Date début ]],"mmm")))</f>
        <v>JANV</v>
      </c>
      <c r="M1239" s="370" t="str">
        <f>IF(ISBLANK(Tableau3[[#This Row],[Date début ]]),"",UPPER(TEXT(Tableau3[[#This Row],[Date début ]],"AAAA")))</f>
        <v>1900</v>
      </c>
      <c r="N1239" s="369">
        <f>[2]!tblÉvénements[[#This Row],[Date de fin]]</f>
        <v>0</v>
      </c>
      <c r="O1239" s="370" t="str">
        <f>IF(ISBLANK(Tableau3[[#This Row],[Date de fin]]),"",UPPER(TEXT(Tableau3[[#This Row],[Date de fin]],"mmm")))</f>
        <v>JANV</v>
      </c>
      <c r="P1239" s="370" t="str">
        <f>IF(ISBLANK(Tableau3[[#This Row],[Date de fin]]),"",UPPER(TEXT(Tableau3[[#This Row],[Date de fin]],"AAAA")))</f>
        <v>1900</v>
      </c>
      <c r="Q1239" s="65">
        <f>[2]!tblÉvénements[[#This Row],[Nbr jours]]</f>
        <v>0</v>
      </c>
      <c r="R1239" s="45"/>
      <c r="S1239" s="13">
        <f>[2]!tblÉvénements[[#This Row],[Secteur]]</f>
        <v>0</v>
      </c>
      <c r="T1239" s="13">
        <f>[2]!tblÉvénements[[#This Row],[Commentaires]]</f>
        <v>0</v>
      </c>
      <c r="V1239" s="55"/>
      <c r="X1239" s="55"/>
      <c r="AF1239" s="56"/>
    </row>
    <row r="1240" spans="2:32" ht="14.5" x14ac:dyDescent="0.3">
      <c r="B1240" s="42">
        <f>'2. Termes '!H1262</f>
        <v>0</v>
      </c>
      <c r="C1240" s="382">
        <f>[2]!tblÉvénements[[#This Row],[Service]]</f>
        <v>0</v>
      </c>
      <c r="D1240" s="383">
        <f>[2]!tblÉvénements[[#This Row],[Nom événement]]</f>
        <v>0</v>
      </c>
      <c r="E1240" s="383">
        <f>[2]!tblÉvénements[[#This Row],[Nom association/Sigle]]</f>
        <v>0</v>
      </c>
      <c r="F1240" s="368">
        <f>[2]!tblÉvénements[[#This Row],[Ville]]</f>
        <v>0</v>
      </c>
      <c r="G1240" s="368">
        <f>[2]!tblÉvénements[[#This Row],[Lieu]]</f>
        <v>0</v>
      </c>
      <c r="H1240" s="383">
        <f>[2]!tblÉvénements[[#This Row],[Nombre de de participants]]</f>
        <v>0</v>
      </c>
      <c r="I1240" s="368">
        <f>[2]!tblÉvénements[[#This Row],[Type]]</f>
        <v>0</v>
      </c>
      <c r="J1240" s="368">
        <f>[2]!tblÉvénements[[#This Row],[Présence ]]</f>
        <v>0</v>
      </c>
      <c r="K1240" s="370">
        <f>[2]!tblÉvénements[[#This Row],[Date de début]]</f>
        <v>0</v>
      </c>
      <c r="L1240" s="370" t="str">
        <f>IF(ISBLANK(Tableau3[[#This Row],[Date début ]]),"",UPPER(TEXT(Tableau3[[#This Row],[Date début ]],"mmm")))</f>
        <v>JANV</v>
      </c>
      <c r="M1240" s="370" t="str">
        <f>IF(ISBLANK(Tableau3[[#This Row],[Date début ]]),"",UPPER(TEXT(Tableau3[[#This Row],[Date début ]],"AAAA")))</f>
        <v>1900</v>
      </c>
      <c r="N1240" s="369">
        <f>[2]!tblÉvénements[[#This Row],[Date de fin]]</f>
        <v>0</v>
      </c>
      <c r="O1240" s="370" t="str">
        <f>IF(ISBLANK(Tableau3[[#This Row],[Date de fin]]),"",UPPER(TEXT(Tableau3[[#This Row],[Date de fin]],"mmm")))</f>
        <v>JANV</v>
      </c>
      <c r="P1240" s="370" t="str">
        <f>IF(ISBLANK(Tableau3[[#This Row],[Date de fin]]),"",UPPER(TEXT(Tableau3[[#This Row],[Date de fin]],"AAAA")))</f>
        <v>1900</v>
      </c>
      <c r="Q1240" s="65">
        <f>[2]!tblÉvénements[[#This Row],[Nbr jours]]</f>
        <v>0</v>
      </c>
      <c r="R1240" s="45"/>
      <c r="S1240" s="13">
        <f>[2]!tblÉvénements[[#This Row],[Secteur]]</f>
        <v>0</v>
      </c>
      <c r="T1240" s="13">
        <f>[2]!tblÉvénements[[#This Row],[Commentaires]]</f>
        <v>0</v>
      </c>
      <c r="V1240" s="55"/>
      <c r="X1240" s="55"/>
      <c r="AF1240" s="56"/>
    </row>
    <row r="1241" spans="2:32" ht="14.5" x14ac:dyDescent="0.3">
      <c r="B1241" s="42">
        <f>'2. Termes '!H1263</f>
        <v>0</v>
      </c>
      <c r="C1241" s="382">
        <f>[2]!tblÉvénements[[#This Row],[Service]]</f>
        <v>0</v>
      </c>
      <c r="D1241" s="383">
        <f>[2]!tblÉvénements[[#This Row],[Nom événement]]</f>
        <v>0</v>
      </c>
      <c r="E1241" s="383">
        <f>[2]!tblÉvénements[[#This Row],[Nom association/Sigle]]</f>
        <v>0</v>
      </c>
      <c r="F1241" s="368">
        <f>[2]!tblÉvénements[[#This Row],[Ville]]</f>
        <v>0</v>
      </c>
      <c r="G1241" s="368">
        <f>[2]!tblÉvénements[[#This Row],[Lieu]]</f>
        <v>0</v>
      </c>
      <c r="H1241" s="383">
        <f>[2]!tblÉvénements[[#This Row],[Nombre de de participants]]</f>
        <v>0</v>
      </c>
      <c r="I1241" s="368">
        <f>[2]!tblÉvénements[[#This Row],[Type]]</f>
        <v>0</v>
      </c>
      <c r="J1241" s="368">
        <f>[2]!tblÉvénements[[#This Row],[Présence ]]</f>
        <v>0</v>
      </c>
      <c r="K1241" s="370">
        <f>[2]!tblÉvénements[[#This Row],[Date de début]]</f>
        <v>0</v>
      </c>
      <c r="L1241" s="370" t="str">
        <f>IF(ISBLANK(Tableau3[[#This Row],[Date début ]]),"",UPPER(TEXT(Tableau3[[#This Row],[Date début ]],"mmm")))</f>
        <v>JANV</v>
      </c>
      <c r="M1241" s="370" t="str">
        <f>IF(ISBLANK(Tableau3[[#This Row],[Date début ]]),"",UPPER(TEXT(Tableau3[[#This Row],[Date début ]],"AAAA")))</f>
        <v>1900</v>
      </c>
      <c r="N1241" s="369">
        <f>[2]!tblÉvénements[[#This Row],[Date de fin]]</f>
        <v>0</v>
      </c>
      <c r="O1241" s="370" t="str">
        <f>IF(ISBLANK(Tableau3[[#This Row],[Date de fin]]),"",UPPER(TEXT(Tableau3[[#This Row],[Date de fin]],"mmm")))</f>
        <v>JANV</v>
      </c>
      <c r="P1241" s="370" t="str">
        <f>IF(ISBLANK(Tableau3[[#This Row],[Date de fin]]),"",UPPER(TEXT(Tableau3[[#This Row],[Date de fin]],"AAAA")))</f>
        <v>1900</v>
      </c>
      <c r="Q1241" s="65">
        <f>[2]!tblÉvénements[[#This Row],[Nbr jours]]</f>
        <v>0</v>
      </c>
      <c r="R1241" s="45"/>
      <c r="S1241" s="13">
        <f>[2]!tblÉvénements[[#This Row],[Secteur]]</f>
        <v>0</v>
      </c>
      <c r="T1241" s="13">
        <f>[2]!tblÉvénements[[#This Row],[Commentaires]]</f>
        <v>0</v>
      </c>
      <c r="V1241" s="55"/>
      <c r="X1241" s="55"/>
      <c r="AF1241" s="56"/>
    </row>
    <row r="1242" spans="2:32" ht="14.5" x14ac:dyDescent="0.3">
      <c r="B1242" s="42">
        <f>'2. Termes '!H1264</f>
        <v>0</v>
      </c>
      <c r="C1242" s="382">
        <f>[2]!tblÉvénements[[#This Row],[Service]]</f>
        <v>0</v>
      </c>
      <c r="D1242" s="383">
        <f>[2]!tblÉvénements[[#This Row],[Nom événement]]</f>
        <v>0</v>
      </c>
      <c r="E1242" s="383">
        <f>[2]!tblÉvénements[[#This Row],[Nom association/Sigle]]</f>
        <v>0</v>
      </c>
      <c r="F1242" s="368">
        <f>[2]!tblÉvénements[[#This Row],[Ville]]</f>
        <v>0</v>
      </c>
      <c r="G1242" s="368">
        <f>[2]!tblÉvénements[[#This Row],[Lieu]]</f>
        <v>0</v>
      </c>
      <c r="H1242" s="383">
        <f>[2]!tblÉvénements[[#This Row],[Nombre de de participants]]</f>
        <v>0</v>
      </c>
      <c r="I1242" s="368">
        <f>[2]!tblÉvénements[[#This Row],[Type]]</f>
        <v>0</v>
      </c>
      <c r="J1242" s="368">
        <f>[2]!tblÉvénements[[#This Row],[Présence ]]</f>
        <v>0</v>
      </c>
      <c r="K1242" s="370">
        <f>[2]!tblÉvénements[[#This Row],[Date de début]]</f>
        <v>0</v>
      </c>
      <c r="L1242" s="370" t="str">
        <f>IF(ISBLANK(Tableau3[[#This Row],[Date début ]]),"",UPPER(TEXT(Tableau3[[#This Row],[Date début ]],"mmm")))</f>
        <v>JANV</v>
      </c>
      <c r="M1242" s="370" t="str">
        <f>IF(ISBLANK(Tableau3[[#This Row],[Date début ]]),"",UPPER(TEXT(Tableau3[[#This Row],[Date début ]],"AAAA")))</f>
        <v>1900</v>
      </c>
      <c r="N1242" s="369">
        <f>[2]!tblÉvénements[[#This Row],[Date de fin]]</f>
        <v>0</v>
      </c>
      <c r="O1242" s="370" t="str">
        <f>IF(ISBLANK(Tableau3[[#This Row],[Date de fin]]),"",UPPER(TEXT(Tableau3[[#This Row],[Date de fin]],"mmm")))</f>
        <v>JANV</v>
      </c>
      <c r="P1242" s="370" t="str">
        <f>IF(ISBLANK(Tableau3[[#This Row],[Date de fin]]),"",UPPER(TEXT(Tableau3[[#This Row],[Date de fin]],"AAAA")))</f>
        <v>1900</v>
      </c>
      <c r="Q1242" s="65">
        <f>[2]!tblÉvénements[[#This Row],[Nbr jours]]</f>
        <v>0</v>
      </c>
      <c r="R1242" s="45"/>
      <c r="S1242" s="13">
        <f>[2]!tblÉvénements[[#This Row],[Secteur]]</f>
        <v>0</v>
      </c>
      <c r="T1242" s="13">
        <f>[2]!tblÉvénements[[#This Row],[Commentaires]]</f>
        <v>0</v>
      </c>
      <c r="V1242" s="55"/>
      <c r="X1242" s="55"/>
      <c r="AF1242" s="56"/>
    </row>
    <row r="1243" spans="2:32" ht="14.5" x14ac:dyDescent="0.3">
      <c r="B1243" s="42">
        <f>'2. Termes '!H1265</f>
        <v>0</v>
      </c>
      <c r="C1243" s="382">
        <f>[2]!tblÉvénements[[#This Row],[Service]]</f>
        <v>0</v>
      </c>
      <c r="D1243" s="383">
        <f>[2]!tblÉvénements[[#This Row],[Nom événement]]</f>
        <v>0</v>
      </c>
      <c r="E1243" s="383">
        <f>[2]!tblÉvénements[[#This Row],[Nom association/Sigle]]</f>
        <v>0</v>
      </c>
      <c r="F1243" s="368">
        <f>[2]!tblÉvénements[[#This Row],[Ville]]</f>
        <v>0</v>
      </c>
      <c r="G1243" s="368">
        <f>[2]!tblÉvénements[[#This Row],[Lieu]]</f>
        <v>0</v>
      </c>
      <c r="H1243" s="383">
        <f>[2]!tblÉvénements[[#This Row],[Nombre de de participants]]</f>
        <v>0</v>
      </c>
      <c r="I1243" s="368">
        <f>[2]!tblÉvénements[[#This Row],[Type]]</f>
        <v>0</v>
      </c>
      <c r="J1243" s="368">
        <f>[2]!tblÉvénements[[#This Row],[Présence ]]</f>
        <v>0</v>
      </c>
      <c r="K1243" s="370">
        <f>[2]!tblÉvénements[[#This Row],[Date de début]]</f>
        <v>0</v>
      </c>
      <c r="L1243" s="370" t="str">
        <f>IF(ISBLANK(Tableau3[[#This Row],[Date début ]]),"",UPPER(TEXT(Tableau3[[#This Row],[Date début ]],"mmm")))</f>
        <v>JANV</v>
      </c>
      <c r="M1243" s="370" t="str">
        <f>IF(ISBLANK(Tableau3[[#This Row],[Date début ]]),"",UPPER(TEXT(Tableau3[[#This Row],[Date début ]],"AAAA")))</f>
        <v>1900</v>
      </c>
      <c r="N1243" s="369">
        <f>[2]!tblÉvénements[[#This Row],[Date de fin]]</f>
        <v>0</v>
      </c>
      <c r="O1243" s="370" t="str">
        <f>IF(ISBLANK(Tableau3[[#This Row],[Date de fin]]),"",UPPER(TEXT(Tableau3[[#This Row],[Date de fin]],"mmm")))</f>
        <v>JANV</v>
      </c>
      <c r="P1243" s="370" t="str">
        <f>IF(ISBLANK(Tableau3[[#This Row],[Date de fin]]),"",UPPER(TEXT(Tableau3[[#This Row],[Date de fin]],"AAAA")))</f>
        <v>1900</v>
      </c>
      <c r="Q1243" s="65">
        <f>[2]!tblÉvénements[[#This Row],[Nbr jours]]</f>
        <v>0</v>
      </c>
      <c r="R1243" s="45"/>
      <c r="S1243" s="13">
        <f>[2]!tblÉvénements[[#This Row],[Secteur]]</f>
        <v>0</v>
      </c>
      <c r="T1243" s="13">
        <f>[2]!tblÉvénements[[#This Row],[Commentaires]]</f>
        <v>0</v>
      </c>
      <c r="V1243" s="55"/>
      <c r="X1243" s="55"/>
      <c r="AF1243" s="56"/>
    </row>
    <row r="1244" spans="2:32" ht="14.5" x14ac:dyDescent="0.3">
      <c r="B1244" s="42">
        <f>'2. Termes '!H1266</f>
        <v>0</v>
      </c>
      <c r="C1244" s="382">
        <f>[2]!tblÉvénements[[#This Row],[Service]]</f>
        <v>0</v>
      </c>
      <c r="D1244" s="383">
        <f>[2]!tblÉvénements[[#This Row],[Nom événement]]</f>
        <v>0</v>
      </c>
      <c r="E1244" s="383">
        <f>[2]!tblÉvénements[[#This Row],[Nom association/Sigle]]</f>
        <v>0</v>
      </c>
      <c r="F1244" s="368">
        <f>[2]!tblÉvénements[[#This Row],[Ville]]</f>
        <v>0</v>
      </c>
      <c r="G1244" s="368">
        <f>[2]!tblÉvénements[[#This Row],[Lieu]]</f>
        <v>0</v>
      </c>
      <c r="H1244" s="383">
        <f>[2]!tblÉvénements[[#This Row],[Nombre de de participants]]</f>
        <v>0</v>
      </c>
      <c r="I1244" s="368">
        <f>[2]!tblÉvénements[[#This Row],[Type]]</f>
        <v>0</v>
      </c>
      <c r="J1244" s="368">
        <f>[2]!tblÉvénements[[#This Row],[Présence ]]</f>
        <v>0</v>
      </c>
      <c r="K1244" s="370">
        <f>[2]!tblÉvénements[[#This Row],[Date de début]]</f>
        <v>0</v>
      </c>
      <c r="L1244" s="370" t="str">
        <f>IF(ISBLANK(Tableau3[[#This Row],[Date début ]]),"",UPPER(TEXT(Tableau3[[#This Row],[Date début ]],"mmm")))</f>
        <v>JANV</v>
      </c>
      <c r="M1244" s="370" t="str">
        <f>IF(ISBLANK(Tableau3[[#This Row],[Date début ]]),"",UPPER(TEXT(Tableau3[[#This Row],[Date début ]],"AAAA")))</f>
        <v>1900</v>
      </c>
      <c r="N1244" s="369">
        <f>[2]!tblÉvénements[[#This Row],[Date de fin]]</f>
        <v>0</v>
      </c>
      <c r="O1244" s="370" t="str">
        <f>IF(ISBLANK(Tableau3[[#This Row],[Date de fin]]),"",UPPER(TEXT(Tableau3[[#This Row],[Date de fin]],"mmm")))</f>
        <v>JANV</v>
      </c>
      <c r="P1244" s="370" t="str">
        <f>IF(ISBLANK(Tableau3[[#This Row],[Date de fin]]),"",UPPER(TEXT(Tableau3[[#This Row],[Date de fin]],"AAAA")))</f>
        <v>1900</v>
      </c>
      <c r="Q1244" s="65">
        <f>[2]!tblÉvénements[[#This Row],[Nbr jours]]</f>
        <v>0</v>
      </c>
      <c r="R1244" s="45"/>
      <c r="S1244" s="13">
        <f>[2]!tblÉvénements[[#This Row],[Secteur]]</f>
        <v>0</v>
      </c>
      <c r="T1244" s="13">
        <f>[2]!tblÉvénements[[#This Row],[Commentaires]]</f>
        <v>0</v>
      </c>
      <c r="V1244" s="55"/>
      <c r="X1244" s="55"/>
      <c r="AF1244" s="56"/>
    </row>
    <row r="1245" spans="2:32" ht="14.5" x14ac:dyDescent="0.3">
      <c r="B1245" s="42">
        <f>'2. Termes '!H1267</f>
        <v>0</v>
      </c>
      <c r="C1245" s="382">
        <f>[2]!tblÉvénements[[#This Row],[Service]]</f>
        <v>0</v>
      </c>
      <c r="D1245" s="383">
        <f>[2]!tblÉvénements[[#This Row],[Nom événement]]</f>
        <v>0</v>
      </c>
      <c r="E1245" s="383">
        <f>[2]!tblÉvénements[[#This Row],[Nom association/Sigle]]</f>
        <v>0</v>
      </c>
      <c r="F1245" s="368">
        <f>[2]!tblÉvénements[[#This Row],[Ville]]</f>
        <v>0</v>
      </c>
      <c r="G1245" s="368">
        <f>[2]!tblÉvénements[[#This Row],[Lieu]]</f>
        <v>0</v>
      </c>
      <c r="H1245" s="383">
        <f>[2]!tblÉvénements[[#This Row],[Nombre de de participants]]</f>
        <v>0</v>
      </c>
      <c r="I1245" s="368">
        <f>[2]!tblÉvénements[[#This Row],[Type]]</f>
        <v>0</v>
      </c>
      <c r="J1245" s="368">
        <f>[2]!tblÉvénements[[#This Row],[Présence ]]</f>
        <v>0</v>
      </c>
      <c r="K1245" s="370">
        <f>[2]!tblÉvénements[[#This Row],[Date de début]]</f>
        <v>0</v>
      </c>
      <c r="L1245" s="370" t="str">
        <f>IF(ISBLANK(Tableau3[[#This Row],[Date début ]]),"",UPPER(TEXT(Tableau3[[#This Row],[Date début ]],"mmm")))</f>
        <v>JANV</v>
      </c>
      <c r="M1245" s="370" t="str">
        <f>IF(ISBLANK(Tableau3[[#This Row],[Date début ]]),"",UPPER(TEXT(Tableau3[[#This Row],[Date début ]],"AAAA")))</f>
        <v>1900</v>
      </c>
      <c r="N1245" s="369">
        <f>[2]!tblÉvénements[[#This Row],[Date de fin]]</f>
        <v>0</v>
      </c>
      <c r="O1245" s="370" t="str">
        <f>IF(ISBLANK(Tableau3[[#This Row],[Date de fin]]),"",UPPER(TEXT(Tableau3[[#This Row],[Date de fin]],"mmm")))</f>
        <v>JANV</v>
      </c>
      <c r="P1245" s="370" t="str">
        <f>IF(ISBLANK(Tableau3[[#This Row],[Date de fin]]),"",UPPER(TEXT(Tableau3[[#This Row],[Date de fin]],"AAAA")))</f>
        <v>1900</v>
      </c>
      <c r="Q1245" s="65">
        <f>[2]!tblÉvénements[[#This Row],[Nbr jours]]</f>
        <v>0</v>
      </c>
      <c r="R1245" s="45"/>
      <c r="S1245" s="13">
        <f>[2]!tblÉvénements[[#This Row],[Secteur]]</f>
        <v>0</v>
      </c>
      <c r="T1245" s="13">
        <f>[2]!tblÉvénements[[#This Row],[Commentaires]]</f>
        <v>0</v>
      </c>
      <c r="V1245" s="55"/>
      <c r="X1245" s="55"/>
      <c r="AF1245" s="56"/>
    </row>
    <row r="1246" spans="2:32" ht="14.5" x14ac:dyDescent="0.3">
      <c r="B1246" s="42">
        <f>'2. Termes '!H1268</f>
        <v>0</v>
      </c>
      <c r="C1246" s="382">
        <f>[2]!tblÉvénements[[#This Row],[Service]]</f>
        <v>0</v>
      </c>
      <c r="D1246" s="383">
        <f>[2]!tblÉvénements[[#This Row],[Nom événement]]</f>
        <v>0</v>
      </c>
      <c r="E1246" s="383">
        <f>[2]!tblÉvénements[[#This Row],[Nom association/Sigle]]</f>
        <v>0</v>
      </c>
      <c r="F1246" s="368">
        <f>[2]!tblÉvénements[[#This Row],[Ville]]</f>
        <v>0</v>
      </c>
      <c r="G1246" s="368">
        <f>[2]!tblÉvénements[[#This Row],[Lieu]]</f>
        <v>0</v>
      </c>
      <c r="H1246" s="383">
        <f>[2]!tblÉvénements[[#This Row],[Nombre de de participants]]</f>
        <v>0</v>
      </c>
      <c r="I1246" s="368">
        <f>[2]!tblÉvénements[[#This Row],[Type]]</f>
        <v>0</v>
      </c>
      <c r="J1246" s="368">
        <f>[2]!tblÉvénements[[#This Row],[Présence ]]</f>
        <v>0</v>
      </c>
      <c r="K1246" s="370">
        <f>[2]!tblÉvénements[[#This Row],[Date de début]]</f>
        <v>0</v>
      </c>
      <c r="L1246" s="370" t="str">
        <f>IF(ISBLANK(Tableau3[[#This Row],[Date début ]]),"",UPPER(TEXT(Tableau3[[#This Row],[Date début ]],"mmm")))</f>
        <v>JANV</v>
      </c>
      <c r="M1246" s="370" t="str">
        <f>IF(ISBLANK(Tableau3[[#This Row],[Date début ]]),"",UPPER(TEXT(Tableau3[[#This Row],[Date début ]],"AAAA")))</f>
        <v>1900</v>
      </c>
      <c r="N1246" s="369">
        <f>[2]!tblÉvénements[[#This Row],[Date de fin]]</f>
        <v>0</v>
      </c>
      <c r="O1246" s="370" t="str">
        <f>IF(ISBLANK(Tableau3[[#This Row],[Date de fin]]),"",UPPER(TEXT(Tableau3[[#This Row],[Date de fin]],"mmm")))</f>
        <v>JANV</v>
      </c>
      <c r="P1246" s="370" t="str">
        <f>IF(ISBLANK(Tableau3[[#This Row],[Date de fin]]),"",UPPER(TEXT(Tableau3[[#This Row],[Date de fin]],"AAAA")))</f>
        <v>1900</v>
      </c>
      <c r="Q1246" s="65">
        <f>[2]!tblÉvénements[[#This Row],[Nbr jours]]</f>
        <v>0</v>
      </c>
      <c r="R1246" s="45"/>
      <c r="S1246" s="13">
        <f>[2]!tblÉvénements[[#This Row],[Secteur]]</f>
        <v>0</v>
      </c>
      <c r="T1246" s="13">
        <f>[2]!tblÉvénements[[#This Row],[Commentaires]]</f>
        <v>0</v>
      </c>
      <c r="V1246" s="55"/>
      <c r="X1246" s="55"/>
      <c r="AF1246" s="56"/>
    </row>
    <row r="1247" spans="2:32" ht="14.5" x14ac:dyDescent="0.3">
      <c r="B1247" s="42">
        <f>'2. Termes '!H1269</f>
        <v>0</v>
      </c>
      <c r="C1247" s="382">
        <f>[2]!tblÉvénements[[#This Row],[Service]]</f>
        <v>0</v>
      </c>
      <c r="D1247" s="383">
        <f>[2]!tblÉvénements[[#This Row],[Nom événement]]</f>
        <v>0</v>
      </c>
      <c r="E1247" s="383">
        <f>[2]!tblÉvénements[[#This Row],[Nom association/Sigle]]</f>
        <v>0</v>
      </c>
      <c r="F1247" s="368">
        <f>[2]!tblÉvénements[[#This Row],[Ville]]</f>
        <v>0</v>
      </c>
      <c r="G1247" s="368">
        <f>[2]!tblÉvénements[[#This Row],[Lieu]]</f>
        <v>0</v>
      </c>
      <c r="H1247" s="383">
        <f>[2]!tblÉvénements[[#This Row],[Nombre de de participants]]</f>
        <v>0</v>
      </c>
      <c r="I1247" s="368">
        <f>[2]!tblÉvénements[[#This Row],[Type]]</f>
        <v>0</v>
      </c>
      <c r="J1247" s="368">
        <f>[2]!tblÉvénements[[#This Row],[Présence ]]</f>
        <v>0</v>
      </c>
      <c r="K1247" s="370">
        <f>[2]!tblÉvénements[[#This Row],[Date de début]]</f>
        <v>0</v>
      </c>
      <c r="L1247" s="370" t="str">
        <f>IF(ISBLANK(Tableau3[[#This Row],[Date début ]]),"",UPPER(TEXT(Tableau3[[#This Row],[Date début ]],"mmm")))</f>
        <v>JANV</v>
      </c>
      <c r="M1247" s="370" t="str">
        <f>IF(ISBLANK(Tableau3[[#This Row],[Date début ]]),"",UPPER(TEXT(Tableau3[[#This Row],[Date début ]],"AAAA")))</f>
        <v>1900</v>
      </c>
      <c r="N1247" s="369">
        <f>[2]!tblÉvénements[[#This Row],[Date de fin]]</f>
        <v>0</v>
      </c>
      <c r="O1247" s="370" t="str">
        <f>IF(ISBLANK(Tableau3[[#This Row],[Date de fin]]),"",UPPER(TEXT(Tableau3[[#This Row],[Date de fin]],"mmm")))</f>
        <v>JANV</v>
      </c>
      <c r="P1247" s="370" t="str">
        <f>IF(ISBLANK(Tableau3[[#This Row],[Date de fin]]),"",UPPER(TEXT(Tableau3[[#This Row],[Date de fin]],"AAAA")))</f>
        <v>1900</v>
      </c>
      <c r="Q1247" s="65">
        <f>[2]!tblÉvénements[[#This Row],[Nbr jours]]</f>
        <v>0</v>
      </c>
      <c r="R1247" s="45"/>
      <c r="S1247" s="13">
        <f>[2]!tblÉvénements[[#This Row],[Secteur]]</f>
        <v>0</v>
      </c>
      <c r="T1247" s="13">
        <f>[2]!tblÉvénements[[#This Row],[Commentaires]]</f>
        <v>0</v>
      </c>
      <c r="V1247" s="55"/>
      <c r="X1247" s="55"/>
      <c r="AF1247" s="56"/>
    </row>
    <row r="1248" spans="2:32" ht="14.5" x14ac:dyDescent="0.3">
      <c r="B1248" s="42">
        <f>'2. Termes '!H1270</f>
        <v>0</v>
      </c>
      <c r="C1248" s="382">
        <f>[2]!tblÉvénements[[#This Row],[Service]]</f>
        <v>0</v>
      </c>
      <c r="D1248" s="383">
        <f>[2]!tblÉvénements[[#This Row],[Nom événement]]</f>
        <v>0</v>
      </c>
      <c r="E1248" s="383">
        <f>[2]!tblÉvénements[[#This Row],[Nom association/Sigle]]</f>
        <v>0</v>
      </c>
      <c r="F1248" s="368">
        <f>[2]!tblÉvénements[[#This Row],[Ville]]</f>
        <v>0</v>
      </c>
      <c r="G1248" s="368">
        <f>[2]!tblÉvénements[[#This Row],[Lieu]]</f>
        <v>0</v>
      </c>
      <c r="H1248" s="383">
        <f>[2]!tblÉvénements[[#This Row],[Nombre de de participants]]</f>
        <v>0</v>
      </c>
      <c r="I1248" s="368">
        <f>[2]!tblÉvénements[[#This Row],[Type]]</f>
        <v>0</v>
      </c>
      <c r="J1248" s="368">
        <f>[2]!tblÉvénements[[#This Row],[Présence ]]</f>
        <v>0</v>
      </c>
      <c r="K1248" s="370">
        <f>[2]!tblÉvénements[[#This Row],[Date de début]]</f>
        <v>0</v>
      </c>
      <c r="L1248" s="370" t="str">
        <f>IF(ISBLANK(Tableau3[[#This Row],[Date début ]]),"",UPPER(TEXT(Tableau3[[#This Row],[Date début ]],"mmm")))</f>
        <v>JANV</v>
      </c>
      <c r="M1248" s="370" t="str">
        <f>IF(ISBLANK(Tableau3[[#This Row],[Date début ]]),"",UPPER(TEXT(Tableau3[[#This Row],[Date début ]],"AAAA")))</f>
        <v>1900</v>
      </c>
      <c r="N1248" s="369">
        <f>[2]!tblÉvénements[[#This Row],[Date de fin]]</f>
        <v>0</v>
      </c>
      <c r="O1248" s="370" t="str">
        <f>IF(ISBLANK(Tableau3[[#This Row],[Date de fin]]),"",UPPER(TEXT(Tableau3[[#This Row],[Date de fin]],"mmm")))</f>
        <v>JANV</v>
      </c>
      <c r="P1248" s="370" t="str">
        <f>IF(ISBLANK(Tableau3[[#This Row],[Date de fin]]),"",UPPER(TEXT(Tableau3[[#This Row],[Date de fin]],"AAAA")))</f>
        <v>1900</v>
      </c>
      <c r="Q1248" s="65">
        <f>[2]!tblÉvénements[[#This Row],[Nbr jours]]</f>
        <v>0</v>
      </c>
      <c r="R1248" s="45"/>
      <c r="S1248" s="13">
        <f>[2]!tblÉvénements[[#This Row],[Secteur]]</f>
        <v>0</v>
      </c>
      <c r="T1248" s="13">
        <f>[2]!tblÉvénements[[#This Row],[Commentaires]]</f>
        <v>0</v>
      </c>
      <c r="V1248" s="55"/>
      <c r="X1248" s="55"/>
      <c r="AF1248" s="56"/>
    </row>
    <row r="1249" spans="2:32" ht="14.5" x14ac:dyDescent="0.3">
      <c r="B1249" s="42">
        <f>'2. Termes '!H1271</f>
        <v>0</v>
      </c>
      <c r="C1249" s="382">
        <f>[2]!tblÉvénements[[#This Row],[Service]]</f>
        <v>0</v>
      </c>
      <c r="D1249" s="383">
        <f>[2]!tblÉvénements[[#This Row],[Nom événement]]</f>
        <v>0</v>
      </c>
      <c r="E1249" s="383">
        <f>[2]!tblÉvénements[[#This Row],[Nom association/Sigle]]</f>
        <v>0</v>
      </c>
      <c r="F1249" s="368">
        <f>[2]!tblÉvénements[[#This Row],[Ville]]</f>
        <v>0</v>
      </c>
      <c r="G1249" s="368">
        <f>[2]!tblÉvénements[[#This Row],[Lieu]]</f>
        <v>0</v>
      </c>
      <c r="H1249" s="383">
        <f>[2]!tblÉvénements[[#This Row],[Nombre de de participants]]</f>
        <v>0</v>
      </c>
      <c r="I1249" s="368">
        <f>[2]!tblÉvénements[[#This Row],[Type]]</f>
        <v>0</v>
      </c>
      <c r="J1249" s="368">
        <f>[2]!tblÉvénements[[#This Row],[Présence ]]</f>
        <v>0</v>
      </c>
      <c r="K1249" s="370">
        <f>[2]!tblÉvénements[[#This Row],[Date de début]]</f>
        <v>0</v>
      </c>
      <c r="L1249" s="370" t="str">
        <f>IF(ISBLANK(Tableau3[[#This Row],[Date début ]]),"",UPPER(TEXT(Tableau3[[#This Row],[Date début ]],"mmm")))</f>
        <v>JANV</v>
      </c>
      <c r="M1249" s="370" t="str">
        <f>IF(ISBLANK(Tableau3[[#This Row],[Date début ]]),"",UPPER(TEXT(Tableau3[[#This Row],[Date début ]],"AAAA")))</f>
        <v>1900</v>
      </c>
      <c r="N1249" s="369">
        <f>[2]!tblÉvénements[[#This Row],[Date de fin]]</f>
        <v>0</v>
      </c>
      <c r="O1249" s="370" t="str">
        <f>IF(ISBLANK(Tableau3[[#This Row],[Date de fin]]),"",UPPER(TEXT(Tableau3[[#This Row],[Date de fin]],"mmm")))</f>
        <v>JANV</v>
      </c>
      <c r="P1249" s="370" t="str">
        <f>IF(ISBLANK(Tableau3[[#This Row],[Date de fin]]),"",UPPER(TEXT(Tableau3[[#This Row],[Date de fin]],"AAAA")))</f>
        <v>1900</v>
      </c>
      <c r="Q1249" s="65">
        <f>[2]!tblÉvénements[[#This Row],[Nbr jours]]</f>
        <v>0</v>
      </c>
      <c r="R1249" s="45"/>
      <c r="S1249" s="13">
        <f>[2]!tblÉvénements[[#This Row],[Secteur]]</f>
        <v>0</v>
      </c>
      <c r="T1249" s="13">
        <f>[2]!tblÉvénements[[#This Row],[Commentaires]]</f>
        <v>0</v>
      </c>
      <c r="V1249" s="55"/>
      <c r="X1249" s="55"/>
      <c r="AF1249" s="56"/>
    </row>
    <row r="1250" spans="2:32" ht="14.5" x14ac:dyDescent="0.3">
      <c r="B1250" s="42">
        <f>'2. Termes '!H1272</f>
        <v>0</v>
      </c>
      <c r="C1250" s="382">
        <f>[2]!tblÉvénements[[#This Row],[Service]]</f>
        <v>0</v>
      </c>
      <c r="D1250" s="383">
        <f>[2]!tblÉvénements[[#This Row],[Nom événement]]</f>
        <v>0</v>
      </c>
      <c r="E1250" s="383">
        <f>[2]!tblÉvénements[[#This Row],[Nom association/Sigle]]</f>
        <v>0</v>
      </c>
      <c r="F1250" s="368">
        <f>[2]!tblÉvénements[[#This Row],[Ville]]</f>
        <v>0</v>
      </c>
      <c r="G1250" s="368">
        <f>[2]!tblÉvénements[[#This Row],[Lieu]]</f>
        <v>0</v>
      </c>
      <c r="H1250" s="383">
        <f>[2]!tblÉvénements[[#This Row],[Nombre de de participants]]</f>
        <v>0</v>
      </c>
      <c r="I1250" s="368">
        <f>[2]!tblÉvénements[[#This Row],[Type]]</f>
        <v>0</v>
      </c>
      <c r="J1250" s="368">
        <f>[2]!tblÉvénements[[#This Row],[Présence ]]</f>
        <v>0</v>
      </c>
      <c r="K1250" s="370">
        <f>[2]!tblÉvénements[[#This Row],[Date de début]]</f>
        <v>0</v>
      </c>
      <c r="L1250" s="370" t="str">
        <f>IF(ISBLANK(Tableau3[[#This Row],[Date début ]]),"",UPPER(TEXT(Tableau3[[#This Row],[Date début ]],"mmm")))</f>
        <v>JANV</v>
      </c>
      <c r="M1250" s="370" t="str">
        <f>IF(ISBLANK(Tableau3[[#This Row],[Date début ]]),"",UPPER(TEXT(Tableau3[[#This Row],[Date début ]],"AAAA")))</f>
        <v>1900</v>
      </c>
      <c r="N1250" s="369">
        <f>[2]!tblÉvénements[[#This Row],[Date de fin]]</f>
        <v>0</v>
      </c>
      <c r="O1250" s="370" t="str">
        <f>IF(ISBLANK(Tableau3[[#This Row],[Date de fin]]),"",UPPER(TEXT(Tableau3[[#This Row],[Date de fin]],"mmm")))</f>
        <v>JANV</v>
      </c>
      <c r="P1250" s="370" t="str">
        <f>IF(ISBLANK(Tableau3[[#This Row],[Date de fin]]),"",UPPER(TEXT(Tableau3[[#This Row],[Date de fin]],"AAAA")))</f>
        <v>1900</v>
      </c>
      <c r="Q1250" s="65">
        <f>[2]!tblÉvénements[[#This Row],[Nbr jours]]</f>
        <v>0</v>
      </c>
      <c r="R1250" s="45"/>
      <c r="S1250" s="13">
        <f>[2]!tblÉvénements[[#This Row],[Secteur]]</f>
        <v>0</v>
      </c>
      <c r="T1250" s="13">
        <f>[2]!tblÉvénements[[#This Row],[Commentaires]]</f>
        <v>0</v>
      </c>
      <c r="V1250" s="55"/>
      <c r="X1250" s="55"/>
      <c r="AF1250" s="56"/>
    </row>
    <row r="1251" spans="2:32" ht="14.5" x14ac:dyDescent="0.3">
      <c r="B1251" s="42">
        <f>'2. Termes '!H1273</f>
        <v>0</v>
      </c>
      <c r="C1251" s="382">
        <f>[2]!tblÉvénements[[#This Row],[Service]]</f>
        <v>0</v>
      </c>
      <c r="D1251" s="383">
        <f>[2]!tblÉvénements[[#This Row],[Nom événement]]</f>
        <v>0</v>
      </c>
      <c r="E1251" s="383">
        <f>[2]!tblÉvénements[[#This Row],[Nom association/Sigle]]</f>
        <v>0</v>
      </c>
      <c r="F1251" s="368">
        <f>[2]!tblÉvénements[[#This Row],[Ville]]</f>
        <v>0</v>
      </c>
      <c r="G1251" s="368">
        <f>[2]!tblÉvénements[[#This Row],[Lieu]]</f>
        <v>0</v>
      </c>
      <c r="H1251" s="383">
        <f>[2]!tblÉvénements[[#This Row],[Nombre de de participants]]</f>
        <v>0</v>
      </c>
      <c r="I1251" s="368">
        <f>[2]!tblÉvénements[[#This Row],[Type]]</f>
        <v>0</v>
      </c>
      <c r="J1251" s="368">
        <f>[2]!tblÉvénements[[#This Row],[Présence ]]</f>
        <v>0</v>
      </c>
      <c r="K1251" s="370">
        <f>[2]!tblÉvénements[[#This Row],[Date de début]]</f>
        <v>0</v>
      </c>
      <c r="L1251" s="370" t="str">
        <f>IF(ISBLANK(Tableau3[[#This Row],[Date début ]]),"",UPPER(TEXT(Tableau3[[#This Row],[Date début ]],"mmm")))</f>
        <v>JANV</v>
      </c>
      <c r="M1251" s="370" t="str">
        <f>IF(ISBLANK(Tableau3[[#This Row],[Date début ]]),"",UPPER(TEXT(Tableau3[[#This Row],[Date début ]],"AAAA")))</f>
        <v>1900</v>
      </c>
      <c r="N1251" s="369">
        <f>[2]!tblÉvénements[[#This Row],[Date de fin]]</f>
        <v>0</v>
      </c>
      <c r="O1251" s="370" t="str">
        <f>IF(ISBLANK(Tableau3[[#This Row],[Date de fin]]),"",UPPER(TEXT(Tableau3[[#This Row],[Date de fin]],"mmm")))</f>
        <v>JANV</v>
      </c>
      <c r="P1251" s="370" t="str">
        <f>IF(ISBLANK(Tableau3[[#This Row],[Date de fin]]),"",UPPER(TEXT(Tableau3[[#This Row],[Date de fin]],"AAAA")))</f>
        <v>1900</v>
      </c>
      <c r="Q1251" s="65">
        <f>[2]!tblÉvénements[[#This Row],[Nbr jours]]</f>
        <v>0</v>
      </c>
      <c r="R1251" s="45"/>
      <c r="S1251" s="13">
        <f>[2]!tblÉvénements[[#This Row],[Secteur]]</f>
        <v>0</v>
      </c>
      <c r="T1251" s="13">
        <f>[2]!tblÉvénements[[#This Row],[Commentaires]]</f>
        <v>0</v>
      </c>
      <c r="V1251" s="55"/>
      <c r="X1251" s="55"/>
      <c r="AF1251" s="56"/>
    </row>
    <row r="1252" spans="2:32" ht="14.5" x14ac:dyDescent="0.3">
      <c r="B1252" s="42">
        <f>'2. Termes '!H1274</f>
        <v>0</v>
      </c>
      <c r="C1252" s="382">
        <f>[2]!tblÉvénements[[#This Row],[Service]]</f>
        <v>0</v>
      </c>
      <c r="D1252" s="383">
        <f>[2]!tblÉvénements[[#This Row],[Nom événement]]</f>
        <v>0</v>
      </c>
      <c r="E1252" s="383">
        <f>[2]!tblÉvénements[[#This Row],[Nom association/Sigle]]</f>
        <v>0</v>
      </c>
      <c r="F1252" s="368">
        <f>[2]!tblÉvénements[[#This Row],[Ville]]</f>
        <v>0</v>
      </c>
      <c r="G1252" s="368">
        <f>[2]!tblÉvénements[[#This Row],[Lieu]]</f>
        <v>0</v>
      </c>
      <c r="H1252" s="383">
        <f>[2]!tblÉvénements[[#This Row],[Nombre de de participants]]</f>
        <v>0</v>
      </c>
      <c r="I1252" s="368">
        <f>[2]!tblÉvénements[[#This Row],[Type]]</f>
        <v>0</v>
      </c>
      <c r="J1252" s="368">
        <f>[2]!tblÉvénements[[#This Row],[Présence ]]</f>
        <v>0</v>
      </c>
      <c r="K1252" s="370">
        <f>[2]!tblÉvénements[[#This Row],[Date de début]]</f>
        <v>0</v>
      </c>
      <c r="L1252" s="370" t="str">
        <f>IF(ISBLANK(Tableau3[[#This Row],[Date début ]]),"",UPPER(TEXT(Tableau3[[#This Row],[Date début ]],"mmm")))</f>
        <v>JANV</v>
      </c>
      <c r="M1252" s="370" t="str">
        <f>IF(ISBLANK(Tableau3[[#This Row],[Date début ]]),"",UPPER(TEXT(Tableau3[[#This Row],[Date début ]],"AAAA")))</f>
        <v>1900</v>
      </c>
      <c r="N1252" s="369">
        <f>[2]!tblÉvénements[[#This Row],[Date de fin]]</f>
        <v>0</v>
      </c>
      <c r="O1252" s="370" t="str">
        <f>IF(ISBLANK(Tableau3[[#This Row],[Date de fin]]),"",UPPER(TEXT(Tableau3[[#This Row],[Date de fin]],"mmm")))</f>
        <v>JANV</v>
      </c>
      <c r="P1252" s="370" t="str">
        <f>IF(ISBLANK(Tableau3[[#This Row],[Date de fin]]),"",UPPER(TEXT(Tableau3[[#This Row],[Date de fin]],"AAAA")))</f>
        <v>1900</v>
      </c>
      <c r="Q1252" s="65">
        <f>[2]!tblÉvénements[[#This Row],[Nbr jours]]</f>
        <v>0</v>
      </c>
      <c r="R1252" s="45"/>
      <c r="S1252" s="13">
        <f>[2]!tblÉvénements[[#This Row],[Secteur]]</f>
        <v>0</v>
      </c>
      <c r="T1252" s="13">
        <f>[2]!tblÉvénements[[#This Row],[Commentaires]]</f>
        <v>0</v>
      </c>
      <c r="V1252" s="55"/>
      <c r="X1252" s="55"/>
      <c r="AF1252" s="56"/>
    </row>
    <row r="1253" spans="2:32" ht="14.5" x14ac:dyDescent="0.3">
      <c r="B1253" s="42">
        <f>'2. Termes '!H1275</f>
        <v>0</v>
      </c>
      <c r="C1253" s="382">
        <f>[2]!tblÉvénements[[#This Row],[Service]]</f>
        <v>0</v>
      </c>
      <c r="D1253" s="383">
        <f>[2]!tblÉvénements[[#This Row],[Nom événement]]</f>
        <v>0</v>
      </c>
      <c r="E1253" s="383">
        <f>[2]!tblÉvénements[[#This Row],[Nom association/Sigle]]</f>
        <v>0</v>
      </c>
      <c r="F1253" s="368">
        <f>[2]!tblÉvénements[[#This Row],[Ville]]</f>
        <v>0</v>
      </c>
      <c r="G1253" s="368">
        <f>[2]!tblÉvénements[[#This Row],[Lieu]]</f>
        <v>0</v>
      </c>
      <c r="H1253" s="383">
        <f>[2]!tblÉvénements[[#This Row],[Nombre de de participants]]</f>
        <v>0</v>
      </c>
      <c r="I1253" s="368">
        <f>[2]!tblÉvénements[[#This Row],[Type]]</f>
        <v>0</v>
      </c>
      <c r="J1253" s="368">
        <f>[2]!tblÉvénements[[#This Row],[Présence ]]</f>
        <v>0</v>
      </c>
      <c r="K1253" s="370">
        <f>[2]!tblÉvénements[[#This Row],[Date de début]]</f>
        <v>0</v>
      </c>
      <c r="L1253" s="370" t="str">
        <f>IF(ISBLANK(Tableau3[[#This Row],[Date début ]]),"",UPPER(TEXT(Tableau3[[#This Row],[Date début ]],"mmm")))</f>
        <v>JANV</v>
      </c>
      <c r="M1253" s="370" t="str">
        <f>IF(ISBLANK(Tableau3[[#This Row],[Date début ]]),"",UPPER(TEXT(Tableau3[[#This Row],[Date début ]],"AAAA")))</f>
        <v>1900</v>
      </c>
      <c r="N1253" s="369">
        <f>[2]!tblÉvénements[[#This Row],[Date de fin]]</f>
        <v>0</v>
      </c>
      <c r="O1253" s="370" t="str">
        <f>IF(ISBLANK(Tableau3[[#This Row],[Date de fin]]),"",UPPER(TEXT(Tableau3[[#This Row],[Date de fin]],"mmm")))</f>
        <v>JANV</v>
      </c>
      <c r="P1253" s="370" t="str">
        <f>IF(ISBLANK(Tableau3[[#This Row],[Date de fin]]),"",UPPER(TEXT(Tableau3[[#This Row],[Date de fin]],"AAAA")))</f>
        <v>1900</v>
      </c>
      <c r="Q1253" s="65">
        <f>[2]!tblÉvénements[[#This Row],[Nbr jours]]</f>
        <v>0</v>
      </c>
      <c r="R1253" s="45"/>
      <c r="S1253" s="13">
        <f>[2]!tblÉvénements[[#This Row],[Secteur]]</f>
        <v>0</v>
      </c>
      <c r="T1253" s="13">
        <f>[2]!tblÉvénements[[#This Row],[Commentaires]]</f>
        <v>0</v>
      </c>
      <c r="V1253" s="55"/>
      <c r="X1253" s="55"/>
      <c r="AF1253" s="56"/>
    </row>
    <row r="1254" spans="2:32" ht="14.5" x14ac:dyDescent="0.3">
      <c r="B1254" s="42">
        <f>'2. Termes '!H1276</f>
        <v>0</v>
      </c>
      <c r="C1254" s="382">
        <f>[2]!tblÉvénements[[#This Row],[Service]]</f>
        <v>0</v>
      </c>
      <c r="D1254" s="383">
        <f>[2]!tblÉvénements[[#This Row],[Nom événement]]</f>
        <v>0</v>
      </c>
      <c r="E1254" s="383">
        <f>[2]!tblÉvénements[[#This Row],[Nom association/Sigle]]</f>
        <v>0</v>
      </c>
      <c r="F1254" s="368">
        <f>[2]!tblÉvénements[[#This Row],[Ville]]</f>
        <v>0</v>
      </c>
      <c r="G1254" s="368">
        <f>[2]!tblÉvénements[[#This Row],[Lieu]]</f>
        <v>0</v>
      </c>
      <c r="H1254" s="383">
        <f>[2]!tblÉvénements[[#This Row],[Nombre de de participants]]</f>
        <v>0</v>
      </c>
      <c r="I1254" s="368">
        <f>[2]!tblÉvénements[[#This Row],[Type]]</f>
        <v>0</v>
      </c>
      <c r="J1254" s="368">
        <f>[2]!tblÉvénements[[#This Row],[Présence ]]</f>
        <v>0</v>
      </c>
      <c r="K1254" s="370">
        <f>[2]!tblÉvénements[[#This Row],[Date de début]]</f>
        <v>0</v>
      </c>
      <c r="L1254" s="370" t="str">
        <f>IF(ISBLANK(Tableau3[[#This Row],[Date début ]]),"",UPPER(TEXT(Tableau3[[#This Row],[Date début ]],"mmm")))</f>
        <v>JANV</v>
      </c>
      <c r="M1254" s="370" t="str">
        <f>IF(ISBLANK(Tableau3[[#This Row],[Date début ]]),"",UPPER(TEXT(Tableau3[[#This Row],[Date début ]],"AAAA")))</f>
        <v>1900</v>
      </c>
      <c r="N1254" s="369">
        <f>[2]!tblÉvénements[[#This Row],[Date de fin]]</f>
        <v>0</v>
      </c>
      <c r="O1254" s="370" t="str">
        <f>IF(ISBLANK(Tableau3[[#This Row],[Date de fin]]),"",UPPER(TEXT(Tableau3[[#This Row],[Date de fin]],"mmm")))</f>
        <v>JANV</v>
      </c>
      <c r="P1254" s="370" t="str">
        <f>IF(ISBLANK(Tableau3[[#This Row],[Date de fin]]),"",UPPER(TEXT(Tableau3[[#This Row],[Date de fin]],"AAAA")))</f>
        <v>1900</v>
      </c>
      <c r="Q1254" s="65">
        <f>[2]!tblÉvénements[[#This Row],[Nbr jours]]</f>
        <v>0</v>
      </c>
      <c r="R1254" s="45"/>
      <c r="S1254" s="13">
        <f>[2]!tblÉvénements[[#This Row],[Secteur]]</f>
        <v>0</v>
      </c>
      <c r="T1254" s="13">
        <f>[2]!tblÉvénements[[#This Row],[Commentaires]]</f>
        <v>0</v>
      </c>
      <c r="V1254" s="55"/>
      <c r="X1254" s="55"/>
      <c r="AF1254" s="56"/>
    </row>
    <row r="1255" spans="2:32" ht="14.5" x14ac:dyDescent="0.3">
      <c r="B1255" s="42">
        <f>'2. Termes '!H1277</f>
        <v>0</v>
      </c>
      <c r="C1255" s="382">
        <f>[2]!tblÉvénements[[#This Row],[Service]]</f>
        <v>0</v>
      </c>
      <c r="D1255" s="383">
        <f>[2]!tblÉvénements[[#This Row],[Nom événement]]</f>
        <v>0</v>
      </c>
      <c r="E1255" s="383">
        <f>[2]!tblÉvénements[[#This Row],[Nom association/Sigle]]</f>
        <v>0</v>
      </c>
      <c r="F1255" s="368">
        <f>[2]!tblÉvénements[[#This Row],[Ville]]</f>
        <v>0</v>
      </c>
      <c r="G1255" s="368">
        <f>[2]!tblÉvénements[[#This Row],[Lieu]]</f>
        <v>0</v>
      </c>
      <c r="H1255" s="383">
        <f>[2]!tblÉvénements[[#This Row],[Nombre de de participants]]</f>
        <v>0</v>
      </c>
      <c r="I1255" s="368">
        <f>[2]!tblÉvénements[[#This Row],[Type]]</f>
        <v>0</v>
      </c>
      <c r="J1255" s="368">
        <f>[2]!tblÉvénements[[#This Row],[Présence ]]</f>
        <v>0</v>
      </c>
      <c r="K1255" s="370">
        <f>[2]!tblÉvénements[[#This Row],[Date de début]]</f>
        <v>0</v>
      </c>
      <c r="L1255" s="370" t="str">
        <f>IF(ISBLANK(Tableau3[[#This Row],[Date début ]]),"",UPPER(TEXT(Tableau3[[#This Row],[Date début ]],"mmm")))</f>
        <v>JANV</v>
      </c>
      <c r="M1255" s="370" t="str">
        <f>IF(ISBLANK(Tableau3[[#This Row],[Date début ]]),"",UPPER(TEXT(Tableau3[[#This Row],[Date début ]],"AAAA")))</f>
        <v>1900</v>
      </c>
      <c r="N1255" s="369">
        <f>[2]!tblÉvénements[[#This Row],[Date de fin]]</f>
        <v>0</v>
      </c>
      <c r="O1255" s="370" t="str">
        <f>IF(ISBLANK(Tableau3[[#This Row],[Date de fin]]),"",UPPER(TEXT(Tableau3[[#This Row],[Date de fin]],"mmm")))</f>
        <v>JANV</v>
      </c>
      <c r="P1255" s="370" t="str">
        <f>IF(ISBLANK(Tableau3[[#This Row],[Date de fin]]),"",UPPER(TEXT(Tableau3[[#This Row],[Date de fin]],"AAAA")))</f>
        <v>1900</v>
      </c>
      <c r="Q1255" s="65">
        <f>[2]!tblÉvénements[[#This Row],[Nbr jours]]</f>
        <v>0</v>
      </c>
      <c r="R1255" s="45"/>
      <c r="S1255" s="13">
        <f>[2]!tblÉvénements[[#This Row],[Secteur]]</f>
        <v>0</v>
      </c>
      <c r="T1255" s="13">
        <f>[2]!tblÉvénements[[#This Row],[Commentaires]]</f>
        <v>0</v>
      </c>
      <c r="V1255" s="55"/>
      <c r="X1255" s="55"/>
      <c r="AF1255" s="56"/>
    </row>
    <row r="1256" spans="2:32" ht="14.5" x14ac:dyDescent="0.3">
      <c r="B1256" s="42">
        <f>'2. Termes '!H1278</f>
        <v>0</v>
      </c>
      <c r="C1256" s="382">
        <f>[2]!tblÉvénements[[#This Row],[Service]]</f>
        <v>0</v>
      </c>
      <c r="D1256" s="383">
        <f>[2]!tblÉvénements[[#This Row],[Nom événement]]</f>
        <v>0</v>
      </c>
      <c r="E1256" s="383">
        <f>[2]!tblÉvénements[[#This Row],[Nom association/Sigle]]</f>
        <v>0</v>
      </c>
      <c r="F1256" s="368">
        <f>[2]!tblÉvénements[[#This Row],[Ville]]</f>
        <v>0</v>
      </c>
      <c r="G1256" s="368">
        <f>[2]!tblÉvénements[[#This Row],[Lieu]]</f>
        <v>0</v>
      </c>
      <c r="H1256" s="383">
        <f>[2]!tblÉvénements[[#This Row],[Nombre de de participants]]</f>
        <v>0</v>
      </c>
      <c r="I1256" s="368">
        <f>[2]!tblÉvénements[[#This Row],[Type]]</f>
        <v>0</v>
      </c>
      <c r="J1256" s="368">
        <f>[2]!tblÉvénements[[#This Row],[Présence ]]</f>
        <v>0</v>
      </c>
      <c r="K1256" s="370">
        <f>[2]!tblÉvénements[[#This Row],[Date de début]]</f>
        <v>0</v>
      </c>
      <c r="L1256" s="370" t="str">
        <f>IF(ISBLANK(Tableau3[[#This Row],[Date début ]]),"",UPPER(TEXT(Tableau3[[#This Row],[Date début ]],"mmm")))</f>
        <v>JANV</v>
      </c>
      <c r="M1256" s="370" t="str">
        <f>IF(ISBLANK(Tableau3[[#This Row],[Date début ]]),"",UPPER(TEXT(Tableau3[[#This Row],[Date début ]],"AAAA")))</f>
        <v>1900</v>
      </c>
      <c r="N1256" s="369">
        <f>[2]!tblÉvénements[[#This Row],[Date de fin]]</f>
        <v>0</v>
      </c>
      <c r="O1256" s="370" t="str">
        <f>IF(ISBLANK(Tableau3[[#This Row],[Date de fin]]),"",UPPER(TEXT(Tableau3[[#This Row],[Date de fin]],"mmm")))</f>
        <v>JANV</v>
      </c>
      <c r="P1256" s="370" t="str">
        <f>IF(ISBLANK(Tableau3[[#This Row],[Date de fin]]),"",UPPER(TEXT(Tableau3[[#This Row],[Date de fin]],"AAAA")))</f>
        <v>1900</v>
      </c>
      <c r="Q1256" s="65">
        <f>[2]!tblÉvénements[[#This Row],[Nbr jours]]</f>
        <v>0</v>
      </c>
      <c r="R1256" s="45"/>
      <c r="S1256" s="13">
        <f>[2]!tblÉvénements[[#This Row],[Secteur]]</f>
        <v>0</v>
      </c>
      <c r="T1256" s="13">
        <f>[2]!tblÉvénements[[#This Row],[Commentaires]]</f>
        <v>0</v>
      </c>
      <c r="V1256" s="55"/>
      <c r="X1256" s="55"/>
      <c r="AF1256" s="56"/>
    </row>
    <row r="1257" spans="2:32" ht="14.5" x14ac:dyDescent="0.3">
      <c r="B1257" s="42">
        <f>'2. Termes '!H1279</f>
        <v>0</v>
      </c>
      <c r="C1257" s="382">
        <f>[2]!tblÉvénements[[#This Row],[Service]]</f>
        <v>0</v>
      </c>
      <c r="D1257" s="383">
        <f>[2]!tblÉvénements[[#This Row],[Nom événement]]</f>
        <v>0</v>
      </c>
      <c r="E1257" s="383">
        <f>[2]!tblÉvénements[[#This Row],[Nom association/Sigle]]</f>
        <v>0</v>
      </c>
      <c r="F1257" s="368">
        <f>[2]!tblÉvénements[[#This Row],[Ville]]</f>
        <v>0</v>
      </c>
      <c r="G1257" s="368">
        <f>[2]!tblÉvénements[[#This Row],[Lieu]]</f>
        <v>0</v>
      </c>
      <c r="H1257" s="383">
        <f>[2]!tblÉvénements[[#This Row],[Nombre de de participants]]</f>
        <v>0</v>
      </c>
      <c r="I1257" s="368">
        <f>[2]!tblÉvénements[[#This Row],[Type]]</f>
        <v>0</v>
      </c>
      <c r="J1257" s="368">
        <f>[2]!tblÉvénements[[#This Row],[Présence ]]</f>
        <v>0</v>
      </c>
      <c r="K1257" s="370">
        <f>[2]!tblÉvénements[[#This Row],[Date de début]]</f>
        <v>0</v>
      </c>
      <c r="L1257" s="370" t="str">
        <f>IF(ISBLANK(Tableau3[[#This Row],[Date début ]]),"",UPPER(TEXT(Tableau3[[#This Row],[Date début ]],"mmm")))</f>
        <v>JANV</v>
      </c>
      <c r="M1257" s="370" t="str">
        <f>IF(ISBLANK(Tableau3[[#This Row],[Date début ]]),"",UPPER(TEXT(Tableau3[[#This Row],[Date début ]],"AAAA")))</f>
        <v>1900</v>
      </c>
      <c r="N1257" s="369">
        <f>[2]!tblÉvénements[[#This Row],[Date de fin]]</f>
        <v>0</v>
      </c>
      <c r="O1257" s="370" t="str">
        <f>IF(ISBLANK(Tableau3[[#This Row],[Date de fin]]),"",UPPER(TEXT(Tableau3[[#This Row],[Date de fin]],"mmm")))</f>
        <v>JANV</v>
      </c>
      <c r="P1257" s="370" t="str">
        <f>IF(ISBLANK(Tableau3[[#This Row],[Date de fin]]),"",UPPER(TEXT(Tableau3[[#This Row],[Date de fin]],"AAAA")))</f>
        <v>1900</v>
      </c>
      <c r="Q1257" s="65">
        <f>[2]!tblÉvénements[[#This Row],[Nbr jours]]</f>
        <v>0</v>
      </c>
      <c r="R1257" s="45"/>
      <c r="S1257" s="13">
        <f>[2]!tblÉvénements[[#This Row],[Secteur]]</f>
        <v>0</v>
      </c>
      <c r="T1257" s="13">
        <f>[2]!tblÉvénements[[#This Row],[Commentaires]]</f>
        <v>0</v>
      </c>
      <c r="V1257" s="55"/>
      <c r="X1257" s="55"/>
      <c r="AF1257" s="56"/>
    </row>
    <row r="1258" spans="2:32" ht="14.5" x14ac:dyDescent="0.3">
      <c r="B1258" s="42">
        <f>'2. Termes '!H1280</f>
        <v>0</v>
      </c>
      <c r="C1258" s="382">
        <f>[2]!tblÉvénements[[#This Row],[Service]]</f>
        <v>0</v>
      </c>
      <c r="D1258" s="383">
        <f>[2]!tblÉvénements[[#This Row],[Nom événement]]</f>
        <v>0</v>
      </c>
      <c r="E1258" s="383">
        <f>[2]!tblÉvénements[[#This Row],[Nom association/Sigle]]</f>
        <v>0</v>
      </c>
      <c r="F1258" s="368">
        <f>[2]!tblÉvénements[[#This Row],[Ville]]</f>
        <v>0</v>
      </c>
      <c r="G1258" s="368">
        <f>[2]!tblÉvénements[[#This Row],[Lieu]]</f>
        <v>0</v>
      </c>
      <c r="H1258" s="383">
        <f>[2]!tblÉvénements[[#This Row],[Nombre de de participants]]</f>
        <v>0</v>
      </c>
      <c r="I1258" s="368">
        <f>[2]!tblÉvénements[[#This Row],[Type]]</f>
        <v>0</v>
      </c>
      <c r="J1258" s="368">
        <f>[2]!tblÉvénements[[#This Row],[Présence ]]</f>
        <v>0</v>
      </c>
      <c r="K1258" s="370">
        <f>[2]!tblÉvénements[[#This Row],[Date de début]]</f>
        <v>0</v>
      </c>
      <c r="L1258" s="370" t="str">
        <f>IF(ISBLANK(Tableau3[[#This Row],[Date début ]]),"",UPPER(TEXT(Tableau3[[#This Row],[Date début ]],"mmm")))</f>
        <v>JANV</v>
      </c>
      <c r="M1258" s="370" t="str">
        <f>IF(ISBLANK(Tableau3[[#This Row],[Date début ]]),"",UPPER(TEXT(Tableau3[[#This Row],[Date début ]],"AAAA")))</f>
        <v>1900</v>
      </c>
      <c r="N1258" s="369">
        <f>[2]!tblÉvénements[[#This Row],[Date de fin]]</f>
        <v>0</v>
      </c>
      <c r="O1258" s="370" t="str">
        <f>IF(ISBLANK(Tableau3[[#This Row],[Date de fin]]),"",UPPER(TEXT(Tableau3[[#This Row],[Date de fin]],"mmm")))</f>
        <v>JANV</v>
      </c>
      <c r="P1258" s="370" t="str">
        <f>IF(ISBLANK(Tableau3[[#This Row],[Date de fin]]),"",UPPER(TEXT(Tableau3[[#This Row],[Date de fin]],"AAAA")))</f>
        <v>1900</v>
      </c>
      <c r="Q1258" s="65">
        <f>[2]!tblÉvénements[[#This Row],[Nbr jours]]</f>
        <v>0</v>
      </c>
      <c r="R1258" s="45"/>
      <c r="S1258" s="13">
        <f>[2]!tblÉvénements[[#This Row],[Secteur]]</f>
        <v>0</v>
      </c>
      <c r="T1258" s="13">
        <f>[2]!tblÉvénements[[#This Row],[Commentaires]]</f>
        <v>0</v>
      </c>
      <c r="V1258" s="55"/>
      <c r="X1258" s="55"/>
      <c r="AF1258" s="56"/>
    </row>
    <row r="1259" spans="2:32" ht="14.5" x14ac:dyDescent="0.3">
      <c r="B1259" s="42">
        <f>'2. Termes '!H1281</f>
        <v>0</v>
      </c>
      <c r="C1259" s="382">
        <f>[2]!tblÉvénements[[#This Row],[Service]]</f>
        <v>0</v>
      </c>
      <c r="D1259" s="383">
        <f>[2]!tblÉvénements[[#This Row],[Nom événement]]</f>
        <v>0</v>
      </c>
      <c r="E1259" s="383">
        <f>[2]!tblÉvénements[[#This Row],[Nom association/Sigle]]</f>
        <v>0</v>
      </c>
      <c r="F1259" s="368">
        <f>[2]!tblÉvénements[[#This Row],[Ville]]</f>
        <v>0</v>
      </c>
      <c r="G1259" s="368">
        <f>[2]!tblÉvénements[[#This Row],[Lieu]]</f>
        <v>0</v>
      </c>
      <c r="H1259" s="383">
        <f>[2]!tblÉvénements[[#This Row],[Nombre de de participants]]</f>
        <v>0</v>
      </c>
      <c r="I1259" s="368">
        <f>[2]!tblÉvénements[[#This Row],[Type]]</f>
        <v>0</v>
      </c>
      <c r="J1259" s="368">
        <f>[2]!tblÉvénements[[#This Row],[Présence ]]</f>
        <v>0</v>
      </c>
      <c r="K1259" s="370">
        <f>[2]!tblÉvénements[[#This Row],[Date de début]]</f>
        <v>0</v>
      </c>
      <c r="L1259" s="370" t="str">
        <f>IF(ISBLANK(Tableau3[[#This Row],[Date début ]]),"",UPPER(TEXT(Tableau3[[#This Row],[Date début ]],"mmm")))</f>
        <v>JANV</v>
      </c>
      <c r="M1259" s="370" t="str">
        <f>IF(ISBLANK(Tableau3[[#This Row],[Date début ]]),"",UPPER(TEXT(Tableau3[[#This Row],[Date début ]],"AAAA")))</f>
        <v>1900</v>
      </c>
      <c r="N1259" s="369">
        <f>[2]!tblÉvénements[[#This Row],[Date de fin]]</f>
        <v>0</v>
      </c>
      <c r="O1259" s="370" t="str">
        <f>IF(ISBLANK(Tableau3[[#This Row],[Date de fin]]),"",UPPER(TEXT(Tableau3[[#This Row],[Date de fin]],"mmm")))</f>
        <v>JANV</v>
      </c>
      <c r="P1259" s="370" t="str">
        <f>IF(ISBLANK(Tableau3[[#This Row],[Date de fin]]),"",UPPER(TEXT(Tableau3[[#This Row],[Date de fin]],"AAAA")))</f>
        <v>1900</v>
      </c>
      <c r="Q1259" s="65">
        <f>[2]!tblÉvénements[[#This Row],[Nbr jours]]</f>
        <v>0</v>
      </c>
      <c r="R1259" s="45"/>
      <c r="S1259" s="13">
        <f>[2]!tblÉvénements[[#This Row],[Secteur]]</f>
        <v>0</v>
      </c>
      <c r="T1259" s="13">
        <f>[2]!tblÉvénements[[#This Row],[Commentaires]]</f>
        <v>0</v>
      </c>
      <c r="V1259" s="55"/>
      <c r="X1259" s="55"/>
      <c r="AF1259" s="56"/>
    </row>
    <row r="1260" spans="2:32" ht="14.5" x14ac:dyDescent="0.3">
      <c r="B1260" s="42">
        <f>'2. Termes '!H1282</f>
        <v>0</v>
      </c>
      <c r="C1260" s="382">
        <f>[2]!tblÉvénements[[#This Row],[Service]]</f>
        <v>0</v>
      </c>
      <c r="D1260" s="383">
        <f>[2]!tblÉvénements[[#This Row],[Nom événement]]</f>
        <v>0</v>
      </c>
      <c r="E1260" s="383">
        <f>[2]!tblÉvénements[[#This Row],[Nom association/Sigle]]</f>
        <v>0</v>
      </c>
      <c r="F1260" s="368">
        <f>[2]!tblÉvénements[[#This Row],[Ville]]</f>
        <v>0</v>
      </c>
      <c r="G1260" s="368">
        <f>[2]!tblÉvénements[[#This Row],[Lieu]]</f>
        <v>0</v>
      </c>
      <c r="H1260" s="383">
        <f>[2]!tblÉvénements[[#This Row],[Nombre de de participants]]</f>
        <v>0</v>
      </c>
      <c r="I1260" s="368">
        <f>[2]!tblÉvénements[[#This Row],[Type]]</f>
        <v>0</v>
      </c>
      <c r="J1260" s="368">
        <f>[2]!tblÉvénements[[#This Row],[Présence ]]</f>
        <v>0</v>
      </c>
      <c r="K1260" s="370">
        <f>[2]!tblÉvénements[[#This Row],[Date de début]]</f>
        <v>0</v>
      </c>
      <c r="L1260" s="370" t="str">
        <f>IF(ISBLANK(Tableau3[[#This Row],[Date début ]]),"",UPPER(TEXT(Tableau3[[#This Row],[Date début ]],"mmm")))</f>
        <v>JANV</v>
      </c>
      <c r="M1260" s="370" t="str">
        <f>IF(ISBLANK(Tableau3[[#This Row],[Date début ]]),"",UPPER(TEXT(Tableau3[[#This Row],[Date début ]],"AAAA")))</f>
        <v>1900</v>
      </c>
      <c r="N1260" s="369">
        <f>[2]!tblÉvénements[[#This Row],[Date de fin]]</f>
        <v>0</v>
      </c>
      <c r="O1260" s="370" t="str">
        <f>IF(ISBLANK(Tableau3[[#This Row],[Date de fin]]),"",UPPER(TEXT(Tableau3[[#This Row],[Date de fin]],"mmm")))</f>
        <v>JANV</v>
      </c>
      <c r="P1260" s="370" t="str">
        <f>IF(ISBLANK(Tableau3[[#This Row],[Date de fin]]),"",UPPER(TEXT(Tableau3[[#This Row],[Date de fin]],"AAAA")))</f>
        <v>1900</v>
      </c>
      <c r="Q1260" s="65">
        <f>[2]!tblÉvénements[[#This Row],[Nbr jours]]</f>
        <v>0</v>
      </c>
      <c r="R1260" s="45"/>
      <c r="S1260" s="13">
        <f>[2]!tblÉvénements[[#This Row],[Secteur]]</f>
        <v>0</v>
      </c>
      <c r="T1260" s="13">
        <f>[2]!tblÉvénements[[#This Row],[Commentaires]]</f>
        <v>0</v>
      </c>
      <c r="V1260" s="55"/>
      <c r="X1260" s="55"/>
      <c r="AF1260" s="56"/>
    </row>
    <row r="1261" spans="2:32" ht="14.5" x14ac:dyDescent="0.3">
      <c r="B1261" s="42">
        <f>'2. Termes '!H1283</f>
        <v>0</v>
      </c>
      <c r="C1261" s="382">
        <f>[2]!tblÉvénements[[#This Row],[Service]]</f>
        <v>0</v>
      </c>
      <c r="D1261" s="383">
        <f>[2]!tblÉvénements[[#This Row],[Nom événement]]</f>
        <v>0</v>
      </c>
      <c r="E1261" s="383">
        <f>[2]!tblÉvénements[[#This Row],[Nom association/Sigle]]</f>
        <v>0</v>
      </c>
      <c r="F1261" s="368">
        <f>[2]!tblÉvénements[[#This Row],[Ville]]</f>
        <v>0</v>
      </c>
      <c r="G1261" s="368">
        <f>[2]!tblÉvénements[[#This Row],[Lieu]]</f>
        <v>0</v>
      </c>
      <c r="H1261" s="383">
        <f>[2]!tblÉvénements[[#This Row],[Nombre de de participants]]</f>
        <v>0</v>
      </c>
      <c r="I1261" s="368">
        <f>[2]!tblÉvénements[[#This Row],[Type]]</f>
        <v>0</v>
      </c>
      <c r="J1261" s="368">
        <f>[2]!tblÉvénements[[#This Row],[Présence ]]</f>
        <v>0</v>
      </c>
      <c r="K1261" s="370">
        <f>[2]!tblÉvénements[[#This Row],[Date de début]]</f>
        <v>0</v>
      </c>
      <c r="L1261" s="370" t="str">
        <f>IF(ISBLANK(Tableau3[[#This Row],[Date début ]]),"",UPPER(TEXT(Tableau3[[#This Row],[Date début ]],"mmm")))</f>
        <v>JANV</v>
      </c>
      <c r="M1261" s="370" t="str">
        <f>IF(ISBLANK(Tableau3[[#This Row],[Date début ]]),"",UPPER(TEXT(Tableau3[[#This Row],[Date début ]],"AAAA")))</f>
        <v>1900</v>
      </c>
      <c r="N1261" s="369">
        <f>[2]!tblÉvénements[[#This Row],[Date de fin]]</f>
        <v>0</v>
      </c>
      <c r="O1261" s="370" t="str">
        <f>IF(ISBLANK(Tableau3[[#This Row],[Date de fin]]),"",UPPER(TEXT(Tableau3[[#This Row],[Date de fin]],"mmm")))</f>
        <v>JANV</v>
      </c>
      <c r="P1261" s="370" t="str">
        <f>IF(ISBLANK(Tableau3[[#This Row],[Date de fin]]),"",UPPER(TEXT(Tableau3[[#This Row],[Date de fin]],"AAAA")))</f>
        <v>1900</v>
      </c>
      <c r="Q1261" s="65">
        <f>[2]!tblÉvénements[[#This Row],[Nbr jours]]</f>
        <v>0</v>
      </c>
      <c r="R1261" s="45"/>
      <c r="S1261" s="13">
        <f>[2]!tblÉvénements[[#This Row],[Secteur]]</f>
        <v>0</v>
      </c>
      <c r="T1261" s="13">
        <f>[2]!tblÉvénements[[#This Row],[Commentaires]]</f>
        <v>0</v>
      </c>
      <c r="V1261" s="55"/>
      <c r="X1261" s="55"/>
      <c r="AF1261" s="56"/>
    </row>
    <row r="1262" spans="2:32" ht="14.5" x14ac:dyDescent="0.3">
      <c r="B1262" s="42">
        <f>'2. Termes '!H1284</f>
        <v>0</v>
      </c>
      <c r="C1262" s="382">
        <f>[2]!tblÉvénements[[#This Row],[Service]]</f>
        <v>0</v>
      </c>
      <c r="D1262" s="383">
        <f>[2]!tblÉvénements[[#This Row],[Nom événement]]</f>
        <v>0</v>
      </c>
      <c r="E1262" s="383">
        <f>[2]!tblÉvénements[[#This Row],[Nom association/Sigle]]</f>
        <v>0</v>
      </c>
      <c r="F1262" s="368">
        <f>[2]!tblÉvénements[[#This Row],[Ville]]</f>
        <v>0</v>
      </c>
      <c r="G1262" s="368">
        <f>[2]!tblÉvénements[[#This Row],[Lieu]]</f>
        <v>0</v>
      </c>
      <c r="H1262" s="383">
        <f>[2]!tblÉvénements[[#This Row],[Nombre de de participants]]</f>
        <v>0</v>
      </c>
      <c r="I1262" s="368">
        <f>[2]!tblÉvénements[[#This Row],[Type]]</f>
        <v>0</v>
      </c>
      <c r="J1262" s="368">
        <f>[2]!tblÉvénements[[#This Row],[Présence ]]</f>
        <v>0</v>
      </c>
      <c r="K1262" s="370">
        <f>[2]!tblÉvénements[[#This Row],[Date de début]]</f>
        <v>0</v>
      </c>
      <c r="L1262" s="370" t="str">
        <f>IF(ISBLANK(Tableau3[[#This Row],[Date début ]]),"",UPPER(TEXT(Tableau3[[#This Row],[Date début ]],"mmm")))</f>
        <v>JANV</v>
      </c>
      <c r="M1262" s="370" t="str">
        <f>IF(ISBLANK(Tableau3[[#This Row],[Date début ]]),"",UPPER(TEXT(Tableau3[[#This Row],[Date début ]],"AAAA")))</f>
        <v>1900</v>
      </c>
      <c r="N1262" s="369">
        <f>[2]!tblÉvénements[[#This Row],[Date de fin]]</f>
        <v>0</v>
      </c>
      <c r="O1262" s="370" t="str">
        <f>IF(ISBLANK(Tableau3[[#This Row],[Date de fin]]),"",UPPER(TEXT(Tableau3[[#This Row],[Date de fin]],"mmm")))</f>
        <v>JANV</v>
      </c>
      <c r="P1262" s="370" t="str">
        <f>IF(ISBLANK(Tableau3[[#This Row],[Date de fin]]),"",UPPER(TEXT(Tableau3[[#This Row],[Date de fin]],"AAAA")))</f>
        <v>1900</v>
      </c>
      <c r="Q1262" s="65">
        <f>[2]!tblÉvénements[[#This Row],[Nbr jours]]</f>
        <v>0</v>
      </c>
      <c r="R1262" s="45"/>
      <c r="S1262" s="13">
        <f>[2]!tblÉvénements[[#This Row],[Secteur]]</f>
        <v>0</v>
      </c>
      <c r="T1262" s="13">
        <f>[2]!tblÉvénements[[#This Row],[Commentaires]]</f>
        <v>0</v>
      </c>
      <c r="V1262" s="55"/>
      <c r="X1262" s="55"/>
      <c r="AF1262" s="56"/>
    </row>
    <row r="1263" spans="2:32" ht="14.5" x14ac:dyDescent="0.3">
      <c r="B1263" s="42">
        <f>'2. Termes '!H1285</f>
        <v>0</v>
      </c>
      <c r="C1263" s="382">
        <f>[2]!tblÉvénements[[#This Row],[Service]]</f>
        <v>0</v>
      </c>
      <c r="D1263" s="383">
        <f>[2]!tblÉvénements[[#This Row],[Nom événement]]</f>
        <v>0</v>
      </c>
      <c r="E1263" s="383">
        <f>[2]!tblÉvénements[[#This Row],[Nom association/Sigle]]</f>
        <v>0</v>
      </c>
      <c r="F1263" s="368">
        <f>[2]!tblÉvénements[[#This Row],[Ville]]</f>
        <v>0</v>
      </c>
      <c r="G1263" s="368">
        <f>[2]!tblÉvénements[[#This Row],[Lieu]]</f>
        <v>0</v>
      </c>
      <c r="H1263" s="383">
        <f>[2]!tblÉvénements[[#This Row],[Nombre de de participants]]</f>
        <v>0</v>
      </c>
      <c r="I1263" s="368">
        <f>[2]!tblÉvénements[[#This Row],[Type]]</f>
        <v>0</v>
      </c>
      <c r="J1263" s="368">
        <f>[2]!tblÉvénements[[#This Row],[Présence ]]</f>
        <v>0</v>
      </c>
      <c r="K1263" s="370">
        <f>[2]!tblÉvénements[[#This Row],[Date de début]]</f>
        <v>0</v>
      </c>
      <c r="L1263" s="370" t="str">
        <f>IF(ISBLANK(Tableau3[[#This Row],[Date début ]]),"",UPPER(TEXT(Tableau3[[#This Row],[Date début ]],"mmm")))</f>
        <v>JANV</v>
      </c>
      <c r="M1263" s="370" t="str">
        <f>IF(ISBLANK(Tableau3[[#This Row],[Date début ]]),"",UPPER(TEXT(Tableau3[[#This Row],[Date début ]],"AAAA")))</f>
        <v>1900</v>
      </c>
      <c r="N1263" s="369">
        <f>[2]!tblÉvénements[[#This Row],[Date de fin]]</f>
        <v>0</v>
      </c>
      <c r="O1263" s="370" t="str">
        <f>IF(ISBLANK(Tableau3[[#This Row],[Date de fin]]),"",UPPER(TEXT(Tableau3[[#This Row],[Date de fin]],"mmm")))</f>
        <v>JANV</v>
      </c>
      <c r="P1263" s="370" t="str">
        <f>IF(ISBLANK(Tableau3[[#This Row],[Date de fin]]),"",UPPER(TEXT(Tableau3[[#This Row],[Date de fin]],"AAAA")))</f>
        <v>1900</v>
      </c>
      <c r="Q1263" s="65">
        <f>[2]!tblÉvénements[[#This Row],[Nbr jours]]</f>
        <v>0</v>
      </c>
      <c r="R1263" s="45"/>
      <c r="S1263" s="13">
        <f>[2]!tblÉvénements[[#This Row],[Secteur]]</f>
        <v>0</v>
      </c>
      <c r="T1263" s="13">
        <f>[2]!tblÉvénements[[#This Row],[Commentaires]]</f>
        <v>0</v>
      </c>
      <c r="V1263" s="55"/>
      <c r="X1263" s="55"/>
      <c r="AF1263" s="56"/>
    </row>
    <row r="1264" spans="2:32" ht="14.5" x14ac:dyDescent="0.3">
      <c r="B1264" s="42">
        <f>'2. Termes '!H1286</f>
        <v>0</v>
      </c>
      <c r="C1264" s="382">
        <f>[2]!tblÉvénements[[#This Row],[Service]]</f>
        <v>0</v>
      </c>
      <c r="D1264" s="383">
        <f>[2]!tblÉvénements[[#This Row],[Nom événement]]</f>
        <v>0</v>
      </c>
      <c r="E1264" s="383">
        <f>[2]!tblÉvénements[[#This Row],[Nom association/Sigle]]</f>
        <v>0</v>
      </c>
      <c r="F1264" s="368">
        <f>[2]!tblÉvénements[[#This Row],[Ville]]</f>
        <v>0</v>
      </c>
      <c r="G1264" s="368">
        <f>[2]!tblÉvénements[[#This Row],[Lieu]]</f>
        <v>0</v>
      </c>
      <c r="H1264" s="383">
        <f>[2]!tblÉvénements[[#This Row],[Nombre de de participants]]</f>
        <v>0</v>
      </c>
      <c r="I1264" s="368">
        <f>[2]!tblÉvénements[[#This Row],[Type]]</f>
        <v>0</v>
      </c>
      <c r="J1264" s="368">
        <f>[2]!tblÉvénements[[#This Row],[Présence ]]</f>
        <v>0</v>
      </c>
      <c r="K1264" s="370">
        <f>[2]!tblÉvénements[[#This Row],[Date de début]]</f>
        <v>0</v>
      </c>
      <c r="L1264" s="370" t="str">
        <f>IF(ISBLANK(Tableau3[[#This Row],[Date début ]]),"",UPPER(TEXT(Tableau3[[#This Row],[Date début ]],"mmm")))</f>
        <v>JANV</v>
      </c>
      <c r="M1264" s="370" t="str">
        <f>IF(ISBLANK(Tableau3[[#This Row],[Date début ]]),"",UPPER(TEXT(Tableau3[[#This Row],[Date début ]],"AAAA")))</f>
        <v>1900</v>
      </c>
      <c r="N1264" s="369">
        <f>[2]!tblÉvénements[[#This Row],[Date de fin]]</f>
        <v>0</v>
      </c>
      <c r="O1264" s="370" t="str">
        <f>IF(ISBLANK(Tableau3[[#This Row],[Date de fin]]),"",UPPER(TEXT(Tableau3[[#This Row],[Date de fin]],"mmm")))</f>
        <v>JANV</v>
      </c>
      <c r="P1264" s="370" t="str">
        <f>IF(ISBLANK(Tableau3[[#This Row],[Date de fin]]),"",UPPER(TEXT(Tableau3[[#This Row],[Date de fin]],"AAAA")))</f>
        <v>1900</v>
      </c>
      <c r="Q1264" s="65">
        <f>[2]!tblÉvénements[[#This Row],[Nbr jours]]</f>
        <v>0</v>
      </c>
      <c r="R1264" s="45"/>
      <c r="S1264" s="13">
        <f>[2]!tblÉvénements[[#This Row],[Secteur]]</f>
        <v>0</v>
      </c>
      <c r="T1264" s="13">
        <f>[2]!tblÉvénements[[#This Row],[Commentaires]]</f>
        <v>0</v>
      </c>
      <c r="V1264" s="55"/>
      <c r="X1264" s="55"/>
      <c r="AF1264" s="56"/>
    </row>
    <row r="1265" spans="2:32" ht="14.5" x14ac:dyDescent="0.3">
      <c r="B1265" s="42">
        <f>'2. Termes '!H1287</f>
        <v>0</v>
      </c>
      <c r="C1265" s="382">
        <f>[2]!tblÉvénements[[#This Row],[Service]]</f>
        <v>0</v>
      </c>
      <c r="D1265" s="383">
        <f>[2]!tblÉvénements[[#This Row],[Nom événement]]</f>
        <v>0</v>
      </c>
      <c r="E1265" s="383">
        <f>[2]!tblÉvénements[[#This Row],[Nom association/Sigle]]</f>
        <v>0</v>
      </c>
      <c r="F1265" s="368">
        <f>[2]!tblÉvénements[[#This Row],[Ville]]</f>
        <v>0</v>
      </c>
      <c r="G1265" s="368">
        <f>[2]!tblÉvénements[[#This Row],[Lieu]]</f>
        <v>0</v>
      </c>
      <c r="H1265" s="383">
        <f>[2]!tblÉvénements[[#This Row],[Nombre de de participants]]</f>
        <v>0</v>
      </c>
      <c r="I1265" s="368">
        <f>[2]!tblÉvénements[[#This Row],[Type]]</f>
        <v>0</v>
      </c>
      <c r="J1265" s="368">
        <f>[2]!tblÉvénements[[#This Row],[Présence ]]</f>
        <v>0</v>
      </c>
      <c r="K1265" s="370">
        <f>[2]!tblÉvénements[[#This Row],[Date de début]]</f>
        <v>0</v>
      </c>
      <c r="L1265" s="370" t="str">
        <f>IF(ISBLANK(Tableau3[[#This Row],[Date début ]]),"",UPPER(TEXT(Tableau3[[#This Row],[Date début ]],"mmm")))</f>
        <v>JANV</v>
      </c>
      <c r="M1265" s="370" t="str">
        <f>IF(ISBLANK(Tableau3[[#This Row],[Date début ]]),"",UPPER(TEXT(Tableau3[[#This Row],[Date début ]],"AAAA")))</f>
        <v>1900</v>
      </c>
      <c r="N1265" s="369">
        <f>[2]!tblÉvénements[[#This Row],[Date de fin]]</f>
        <v>0</v>
      </c>
      <c r="O1265" s="370" t="str">
        <f>IF(ISBLANK(Tableau3[[#This Row],[Date de fin]]),"",UPPER(TEXT(Tableau3[[#This Row],[Date de fin]],"mmm")))</f>
        <v>JANV</v>
      </c>
      <c r="P1265" s="370" t="str">
        <f>IF(ISBLANK(Tableau3[[#This Row],[Date de fin]]),"",UPPER(TEXT(Tableau3[[#This Row],[Date de fin]],"AAAA")))</f>
        <v>1900</v>
      </c>
      <c r="Q1265" s="65">
        <f>[2]!tblÉvénements[[#This Row],[Nbr jours]]</f>
        <v>0</v>
      </c>
      <c r="R1265" s="45"/>
      <c r="S1265" s="13">
        <f>[2]!tblÉvénements[[#This Row],[Secteur]]</f>
        <v>0</v>
      </c>
      <c r="T1265" s="13">
        <f>[2]!tblÉvénements[[#This Row],[Commentaires]]</f>
        <v>0</v>
      </c>
      <c r="V1265" s="55"/>
      <c r="X1265" s="55"/>
      <c r="AF1265" s="56"/>
    </row>
    <row r="1266" spans="2:32" ht="14.5" x14ac:dyDescent="0.3">
      <c r="B1266" s="42">
        <f>'2. Termes '!H1288</f>
        <v>0</v>
      </c>
      <c r="C1266" s="382">
        <f>[2]!tblÉvénements[[#This Row],[Service]]</f>
        <v>0</v>
      </c>
      <c r="D1266" s="383">
        <f>[2]!tblÉvénements[[#This Row],[Nom événement]]</f>
        <v>0</v>
      </c>
      <c r="E1266" s="383">
        <f>[2]!tblÉvénements[[#This Row],[Nom association/Sigle]]</f>
        <v>0</v>
      </c>
      <c r="F1266" s="368">
        <f>[2]!tblÉvénements[[#This Row],[Ville]]</f>
        <v>0</v>
      </c>
      <c r="G1266" s="368">
        <f>[2]!tblÉvénements[[#This Row],[Lieu]]</f>
        <v>0</v>
      </c>
      <c r="H1266" s="383">
        <f>[2]!tblÉvénements[[#This Row],[Nombre de de participants]]</f>
        <v>0</v>
      </c>
      <c r="I1266" s="368">
        <f>[2]!tblÉvénements[[#This Row],[Type]]</f>
        <v>0</v>
      </c>
      <c r="J1266" s="368">
        <f>[2]!tblÉvénements[[#This Row],[Présence ]]</f>
        <v>0</v>
      </c>
      <c r="K1266" s="370">
        <f>[2]!tblÉvénements[[#This Row],[Date de début]]</f>
        <v>0</v>
      </c>
      <c r="L1266" s="370" t="str">
        <f>IF(ISBLANK(Tableau3[[#This Row],[Date début ]]),"",UPPER(TEXT(Tableau3[[#This Row],[Date début ]],"mmm")))</f>
        <v>JANV</v>
      </c>
      <c r="M1266" s="370" t="str">
        <f>IF(ISBLANK(Tableau3[[#This Row],[Date début ]]),"",UPPER(TEXT(Tableau3[[#This Row],[Date début ]],"AAAA")))</f>
        <v>1900</v>
      </c>
      <c r="N1266" s="369">
        <f>[2]!tblÉvénements[[#This Row],[Date de fin]]</f>
        <v>0</v>
      </c>
      <c r="O1266" s="370" t="str">
        <f>IF(ISBLANK(Tableau3[[#This Row],[Date de fin]]),"",UPPER(TEXT(Tableau3[[#This Row],[Date de fin]],"mmm")))</f>
        <v>JANV</v>
      </c>
      <c r="P1266" s="370" t="str">
        <f>IF(ISBLANK(Tableau3[[#This Row],[Date de fin]]),"",UPPER(TEXT(Tableau3[[#This Row],[Date de fin]],"AAAA")))</f>
        <v>1900</v>
      </c>
      <c r="Q1266" s="65">
        <f>[2]!tblÉvénements[[#This Row],[Nbr jours]]</f>
        <v>0</v>
      </c>
      <c r="R1266" s="45"/>
      <c r="S1266" s="13">
        <f>[2]!tblÉvénements[[#This Row],[Secteur]]</f>
        <v>0</v>
      </c>
      <c r="T1266" s="13">
        <f>[2]!tblÉvénements[[#This Row],[Commentaires]]</f>
        <v>0</v>
      </c>
      <c r="V1266" s="55"/>
      <c r="X1266" s="55"/>
      <c r="AF1266" s="56"/>
    </row>
    <row r="1267" spans="2:32" ht="14.5" x14ac:dyDescent="0.3">
      <c r="B1267" s="42">
        <f>'2. Termes '!H1289</f>
        <v>0</v>
      </c>
      <c r="C1267" s="382">
        <f>[2]!tblÉvénements[[#This Row],[Service]]</f>
        <v>0</v>
      </c>
      <c r="D1267" s="383">
        <f>[2]!tblÉvénements[[#This Row],[Nom événement]]</f>
        <v>0</v>
      </c>
      <c r="E1267" s="383">
        <f>[2]!tblÉvénements[[#This Row],[Nom association/Sigle]]</f>
        <v>0</v>
      </c>
      <c r="F1267" s="368">
        <f>[2]!tblÉvénements[[#This Row],[Ville]]</f>
        <v>0</v>
      </c>
      <c r="G1267" s="368">
        <f>[2]!tblÉvénements[[#This Row],[Lieu]]</f>
        <v>0</v>
      </c>
      <c r="H1267" s="383">
        <f>[2]!tblÉvénements[[#This Row],[Nombre de de participants]]</f>
        <v>0</v>
      </c>
      <c r="I1267" s="368">
        <f>[2]!tblÉvénements[[#This Row],[Type]]</f>
        <v>0</v>
      </c>
      <c r="J1267" s="368">
        <f>[2]!tblÉvénements[[#This Row],[Présence ]]</f>
        <v>0</v>
      </c>
      <c r="K1267" s="370">
        <f>[2]!tblÉvénements[[#This Row],[Date de début]]</f>
        <v>0</v>
      </c>
      <c r="L1267" s="370" t="str">
        <f>IF(ISBLANK(Tableau3[[#This Row],[Date début ]]),"",UPPER(TEXT(Tableau3[[#This Row],[Date début ]],"mmm")))</f>
        <v>JANV</v>
      </c>
      <c r="M1267" s="370" t="str">
        <f>IF(ISBLANK(Tableau3[[#This Row],[Date début ]]),"",UPPER(TEXT(Tableau3[[#This Row],[Date début ]],"AAAA")))</f>
        <v>1900</v>
      </c>
      <c r="N1267" s="369">
        <f>[2]!tblÉvénements[[#This Row],[Date de fin]]</f>
        <v>0</v>
      </c>
      <c r="O1267" s="370" t="str">
        <f>IF(ISBLANK(Tableau3[[#This Row],[Date de fin]]),"",UPPER(TEXT(Tableau3[[#This Row],[Date de fin]],"mmm")))</f>
        <v>JANV</v>
      </c>
      <c r="P1267" s="370" t="str">
        <f>IF(ISBLANK(Tableau3[[#This Row],[Date de fin]]),"",UPPER(TEXT(Tableau3[[#This Row],[Date de fin]],"AAAA")))</f>
        <v>1900</v>
      </c>
      <c r="Q1267" s="65">
        <f>[2]!tblÉvénements[[#This Row],[Nbr jours]]</f>
        <v>0</v>
      </c>
      <c r="R1267" s="45"/>
      <c r="S1267" s="13">
        <f>[2]!tblÉvénements[[#This Row],[Secteur]]</f>
        <v>0</v>
      </c>
      <c r="T1267" s="13">
        <f>[2]!tblÉvénements[[#This Row],[Commentaires]]</f>
        <v>0</v>
      </c>
      <c r="V1267" s="55"/>
      <c r="X1267" s="55"/>
      <c r="AF1267" s="56"/>
    </row>
    <row r="1268" spans="2:32" ht="14.5" x14ac:dyDescent="0.3">
      <c r="B1268" s="42">
        <f>'2. Termes '!H1290</f>
        <v>0</v>
      </c>
      <c r="C1268" s="382">
        <f>[2]!tblÉvénements[[#This Row],[Service]]</f>
        <v>0</v>
      </c>
      <c r="D1268" s="383">
        <f>[2]!tblÉvénements[[#This Row],[Nom événement]]</f>
        <v>0</v>
      </c>
      <c r="E1268" s="383">
        <f>[2]!tblÉvénements[[#This Row],[Nom association/Sigle]]</f>
        <v>0</v>
      </c>
      <c r="F1268" s="368">
        <f>[2]!tblÉvénements[[#This Row],[Ville]]</f>
        <v>0</v>
      </c>
      <c r="G1268" s="368">
        <f>[2]!tblÉvénements[[#This Row],[Lieu]]</f>
        <v>0</v>
      </c>
      <c r="H1268" s="383">
        <f>[2]!tblÉvénements[[#This Row],[Nombre de de participants]]</f>
        <v>0</v>
      </c>
      <c r="I1268" s="368">
        <f>[2]!tblÉvénements[[#This Row],[Type]]</f>
        <v>0</v>
      </c>
      <c r="J1268" s="368">
        <f>[2]!tblÉvénements[[#This Row],[Présence ]]</f>
        <v>0</v>
      </c>
      <c r="K1268" s="370">
        <f>[2]!tblÉvénements[[#This Row],[Date de début]]</f>
        <v>0</v>
      </c>
      <c r="L1268" s="370" t="str">
        <f>IF(ISBLANK(Tableau3[[#This Row],[Date début ]]),"",UPPER(TEXT(Tableau3[[#This Row],[Date début ]],"mmm")))</f>
        <v>JANV</v>
      </c>
      <c r="M1268" s="370" t="str">
        <f>IF(ISBLANK(Tableau3[[#This Row],[Date début ]]),"",UPPER(TEXT(Tableau3[[#This Row],[Date début ]],"AAAA")))</f>
        <v>1900</v>
      </c>
      <c r="N1268" s="369">
        <f>[2]!tblÉvénements[[#This Row],[Date de fin]]</f>
        <v>0</v>
      </c>
      <c r="O1268" s="370" t="str">
        <f>IF(ISBLANK(Tableau3[[#This Row],[Date de fin]]),"",UPPER(TEXT(Tableau3[[#This Row],[Date de fin]],"mmm")))</f>
        <v>JANV</v>
      </c>
      <c r="P1268" s="370" t="str">
        <f>IF(ISBLANK(Tableau3[[#This Row],[Date de fin]]),"",UPPER(TEXT(Tableau3[[#This Row],[Date de fin]],"AAAA")))</f>
        <v>1900</v>
      </c>
      <c r="Q1268" s="65">
        <f>[2]!tblÉvénements[[#This Row],[Nbr jours]]</f>
        <v>0</v>
      </c>
      <c r="R1268" s="45"/>
      <c r="S1268" s="13">
        <f>[2]!tblÉvénements[[#This Row],[Secteur]]</f>
        <v>0</v>
      </c>
      <c r="T1268" s="13">
        <f>[2]!tblÉvénements[[#This Row],[Commentaires]]</f>
        <v>0</v>
      </c>
      <c r="V1268" s="55"/>
      <c r="X1268" s="55"/>
      <c r="AF1268" s="56"/>
    </row>
    <row r="1269" spans="2:32" ht="14.5" x14ac:dyDescent="0.3">
      <c r="B1269" s="42">
        <f>'2. Termes '!H1291</f>
        <v>0</v>
      </c>
      <c r="C1269" s="382">
        <f>[2]!tblÉvénements[[#This Row],[Service]]</f>
        <v>0</v>
      </c>
      <c r="D1269" s="383">
        <f>[2]!tblÉvénements[[#This Row],[Nom événement]]</f>
        <v>0</v>
      </c>
      <c r="E1269" s="383">
        <f>[2]!tblÉvénements[[#This Row],[Nom association/Sigle]]</f>
        <v>0</v>
      </c>
      <c r="F1269" s="368">
        <f>[2]!tblÉvénements[[#This Row],[Ville]]</f>
        <v>0</v>
      </c>
      <c r="G1269" s="368">
        <f>[2]!tblÉvénements[[#This Row],[Lieu]]</f>
        <v>0</v>
      </c>
      <c r="H1269" s="383">
        <f>[2]!tblÉvénements[[#This Row],[Nombre de de participants]]</f>
        <v>0</v>
      </c>
      <c r="I1269" s="368">
        <f>[2]!tblÉvénements[[#This Row],[Type]]</f>
        <v>0</v>
      </c>
      <c r="J1269" s="368">
        <f>[2]!tblÉvénements[[#This Row],[Présence ]]</f>
        <v>0</v>
      </c>
      <c r="K1269" s="370">
        <f>[2]!tblÉvénements[[#This Row],[Date de début]]</f>
        <v>0</v>
      </c>
      <c r="L1269" s="370" t="str">
        <f>IF(ISBLANK(Tableau3[[#This Row],[Date début ]]),"",UPPER(TEXT(Tableau3[[#This Row],[Date début ]],"mmm")))</f>
        <v>JANV</v>
      </c>
      <c r="M1269" s="370" t="str">
        <f>IF(ISBLANK(Tableau3[[#This Row],[Date début ]]),"",UPPER(TEXT(Tableau3[[#This Row],[Date début ]],"AAAA")))</f>
        <v>1900</v>
      </c>
      <c r="N1269" s="369">
        <f>[2]!tblÉvénements[[#This Row],[Date de fin]]</f>
        <v>0</v>
      </c>
      <c r="O1269" s="370" t="str">
        <f>IF(ISBLANK(Tableau3[[#This Row],[Date de fin]]),"",UPPER(TEXT(Tableau3[[#This Row],[Date de fin]],"mmm")))</f>
        <v>JANV</v>
      </c>
      <c r="P1269" s="370" t="str">
        <f>IF(ISBLANK(Tableau3[[#This Row],[Date de fin]]),"",UPPER(TEXT(Tableau3[[#This Row],[Date de fin]],"AAAA")))</f>
        <v>1900</v>
      </c>
      <c r="Q1269" s="65">
        <f>[2]!tblÉvénements[[#This Row],[Nbr jours]]</f>
        <v>0</v>
      </c>
      <c r="R1269" s="45"/>
      <c r="S1269" s="13">
        <f>[2]!tblÉvénements[[#This Row],[Secteur]]</f>
        <v>0</v>
      </c>
      <c r="T1269" s="13">
        <f>[2]!tblÉvénements[[#This Row],[Commentaires]]</f>
        <v>0</v>
      </c>
      <c r="V1269" s="55"/>
      <c r="X1269" s="55"/>
      <c r="AF1269" s="56"/>
    </row>
    <row r="1270" spans="2:32" ht="14.5" x14ac:dyDescent="0.3">
      <c r="B1270" s="42">
        <f>'2. Termes '!H1292</f>
        <v>0</v>
      </c>
      <c r="C1270" s="382">
        <f>[2]!tblÉvénements[[#This Row],[Service]]</f>
        <v>0</v>
      </c>
      <c r="D1270" s="383">
        <f>[2]!tblÉvénements[[#This Row],[Nom événement]]</f>
        <v>0</v>
      </c>
      <c r="E1270" s="383">
        <f>[2]!tblÉvénements[[#This Row],[Nom association/Sigle]]</f>
        <v>0</v>
      </c>
      <c r="F1270" s="368">
        <f>[2]!tblÉvénements[[#This Row],[Ville]]</f>
        <v>0</v>
      </c>
      <c r="G1270" s="368">
        <f>[2]!tblÉvénements[[#This Row],[Lieu]]</f>
        <v>0</v>
      </c>
      <c r="H1270" s="383">
        <f>[2]!tblÉvénements[[#This Row],[Nombre de de participants]]</f>
        <v>0</v>
      </c>
      <c r="I1270" s="368">
        <f>[2]!tblÉvénements[[#This Row],[Type]]</f>
        <v>0</v>
      </c>
      <c r="J1270" s="368">
        <f>[2]!tblÉvénements[[#This Row],[Présence ]]</f>
        <v>0</v>
      </c>
      <c r="K1270" s="370">
        <f>[2]!tblÉvénements[[#This Row],[Date de début]]</f>
        <v>0</v>
      </c>
      <c r="L1270" s="370" t="str">
        <f>IF(ISBLANK(Tableau3[[#This Row],[Date début ]]),"",UPPER(TEXT(Tableau3[[#This Row],[Date début ]],"mmm")))</f>
        <v>JANV</v>
      </c>
      <c r="M1270" s="370" t="str">
        <f>IF(ISBLANK(Tableau3[[#This Row],[Date début ]]),"",UPPER(TEXT(Tableau3[[#This Row],[Date début ]],"AAAA")))</f>
        <v>1900</v>
      </c>
      <c r="N1270" s="369">
        <f>[2]!tblÉvénements[[#This Row],[Date de fin]]</f>
        <v>0</v>
      </c>
      <c r="O1270" s="370" t="str">
        <f>IF(ISBLANK(Tableau3[[#This Row],[Date de fin]]),"",UPPER(TEXT(Tableau3[[#This Row],[Date de fin]],"mmm")))</f>
        <v>JANV</v>
      </c>
      <c r="P1270" s="370" t="str">
        <f>IF(ISBLANK(Tableau3[[#This Row],[Date de fin]]),"",UPPER(TEXT(Tableau3[[#This Row],[Date de fin]],"AAAA")))</f>
        <v>1900</v>
      </c>
      <c r="Q1270" s="65">
        <f>[2]!tblÉvénements[[#This Row],[Nbr jours]]</f>
        <v>0</v>
      </c>
      <c r="R1270" s="45"/>
      <c r="S1270" s="13">
        <f>[2]!tblÉvénements[[#This Row],[Secteur]]</f>
        <v>0</v>
      </c>
      <c r="T1270" s="13">
        <f>[2]!tblÉvénements[[#This Row],[Commentaires]]</f>
        <v>0</v>
      </c>
      <c r="V1270" s="55"/>
      <c r="X1270" s="55"/>
      <c r="AF1270" s="56"/>
    </row>
    <row r="1271" spans="2:32" ht="14.5" x14ac:dyDescent="0.3">
      <c r="B1271" s="42">
        <f>'2. Termes '!H1293</f>
        <v>0</v>
      </c>
      <c r="C1271" s="382">
        <f>[2]!tblÉvénements[[#This Row],[Service]]</f>
        <v>0</v>
      </c>
      <c r="D1271" s="383">
        <f>[2]!tblÉvénements[[#This Row],[Nom événement]]</f>
        <v>0</v>
      </c>
      <c r="E1271" s="383">
        <f>[2]!tblÉvénements[[#This Row],[Nom association/Sigle]]</f>
        <v>0</v>
      </c>
      <c r="F1271" s="368">
        <f>[2]!tblÉvénements[[#This Row],[Ville]]</f>
        <v>0</v>
      </c>
      <c r="G1271" s="368">
        <f>[2]!tblÉvénements[[#This Row],[Lieu]]</f>
        <v>0</v>
      </c>
      <c r="H1271" s="383">
        <f>[2]!tblÉvénements[[#This Row],[Nombre de de participants]]</f>
        <v>0</v>
      </c>
      <c r="I1271" s="368">
        <f>[2]!tblÉvénements[[#This Row],[Type]]</f>
        <v>0</v>
      </c>
      <c r="J1271" s="368">
        <f>[2]!tblÉvénements[[#This Row],[Présence ]]</f>
        <v>0</v>
      </c>
      <c r="K1271" s="370">
        <f>[2]!tblÉvénements[[#This Row],[Date de début]]</f>
        <v>0</v>
      </c>
      <c r="L1271" s="370" t="str">
        <f>IF(ISBLANK(Tableau3[[#This Row],[Date début ]]),"",UPPER(TEXT(Tableau3[[#This Row],[Date début ]],"mmm")))</f>
        <v>JANV</v>
      </c>
      <c r="M1271" s="370" t="str">
        <f>IF(ISBLANK(Tableau3[[#This Row],[Date début ]]),"",UPPER(TEXT(Tableau3[[#This Row],[Date début ]],"AAAA")))</f>
        <v>1900</v>
      </c>
      <c r="N1271" s="369">
        <f>[2]!tblÉvénements[[#This Row],[Date de fin]]</f>
        <v>0</v>
      </c>
      <c r="O1271" s="370" t="str">
        <f>IF(ISBLANK(Tableau3[[#This Row],[Date de fin]]),"",UPPER(TEXT(Tableau3[[#This Row],[Date de fin]],"mmm")))</f>
        <v>JANV</v>
      </c>
      <c r="P1271" s="370" t="str">
        <f>IF(ISBLANK(Tableau3[[#This Row],[Date de fin]]),"",UPPER(TEXT(Tableau3[[#This Row],[Date de fin]],"AAAA")))</f>
        <v>1900</v>
      </c>
      <c r="Q1271" s="65">
        <f>[2]!tblÉvénements[[#This Row],[Nbr jours]]</f>
        <v>0</v>
      </c>
      <c r="R1271" s="45"/>
      <c r="S1271" s="13">
        <f>[2]!tblÉvénements[[#This Row],[Secteur]]</f>
        <v>0</v>
      </c>
      <c r="T1271" s="13">
        <f>[2]!tblÉvénements[[#This Row],[Commentaires]]</f>
        <v>0</v>
      </c>
      <c r="V1271" s="55"/>
      <c r="X1271" s="55"/>
      <c r="AF1271" s="56"/>
    </row>
    <row r="1272" spans="2:32" ht="14.5" x14ac:dyDescent="0.3">
      <c r="B1272" s="42">
        <f>'2. Termes '!H1294</f>
        <v>0</v>
      </c>
      <c r="C1272" s="382">
        <f>[2]!tblÉvénements[[#This Row],[Service]]</f>
        <v>0</v>
      </c>
      <c r="D1272" s="383">
        <f>[2]!tblÉvénements[[#This Row],[Nom événement]]</f>
        <v>0</v>
      </c>
      <c r="E1272" s="383">
        <f>[2]!tblÉvénements[[#This Row],[Nom association/Sigle]]</f>
        <v>0</v>
      </c>
      <c r="F1272" s="368">
        <f>[2]!tblÉvénements[[#This Row],[Ville]]</f>
        <v>0</v>
      </c>
      <c r="G1272" s="368">
        <f>[2]!tblÉvénements[[#This Row],[Lieu]]</f>
        <v>0</v>
      </c>
      <c r="H1272" s="383">
        <f>[2]!tblÉvénements[[#This Row],[Nombre de de participants]]</f>
        <v>0</v>
      </c>
      <c r="I1272" s="368">
        <f>[2]!tblÉvénements[[#This Row],[Type]]</f>
        <v>0</v>
      </c>
      <c r="J1272" s="368">
        <f>[2]!tblÉvénements[[#This Row],[Présence ]]</f>
        <v>0</v>
      </c>
      <c r="K1272" s="370">
        <f>[2]!tblÉvénements[[#This Row],[Date de début]]</f>
        <v>0</v>
      </c>
      <c r="L1272" s="370" t="str">
        <f>IF(ISBLANK(Tableau3[[#This Row],[Date début ]]),"",UPPER(TEXT(Tableau3[[#This Row],[Date début ]],"mmm")))</f>
        <v>JANV</v>
      </c>
      <c r="M1272" s="370" t="str">
        <f>IF(ISBLANK(Tableau3[[#This Row],[Date début ]]),"",UPPER(TEXT(Tableau3[[#This Row],[Date début ]],"AAAA")))</f>
        <v>1900</v>
      </c>
      <c r="N1272" s="369">
        <f>[2]!tblÉvénements[[#This Row],[Date de fin]]</f>
        <v>0</v>
      </c>
      <c r="O1272" s="370" t="str">
        <f>IF(ISBLANK(Tableau3[[#This Row],[Date de fin]]),"",UPPER(TEXT(Tableau3[[#This Row],[Date de fin]],"mmm")))</f>
        <v>JANV</v>
      </c>
      <c r="P1272" s="370" t="str">
        <f>IF(ISBLANK(Tableau3[[#This Row],[Date de fin]]),"",UPPER(TEXT(Tableau3[[#This Row],[Date de fin]],"AAAA")))</f>
        <v>1900</v>
      </c>
      <c r="Q1272" s="65">
        <f>[2]!tblÉvénements[[#This Row],[Nbr jours]]</f>
        <v>0</v>
      </c>
      <c r="R1272" s="45"/>
      <c r="S1272" s="13">
        <f>[2]!tblÉvénements[[#This Row],[Secteur]]</f>
        <v>0</v>
      </c>
      <c r="T1272" s="13">
        <f>[2]!tblÉvénements[[#This Row],[Commentaires]]</f>
        <v>0</v>
      </c>
      <c r="V1272" s="55"/>
      <c r="X1272" s="55"/>
      <c r="AF1272" s="56"/>
    </row>
    <row r="1273" spans="2:32" ht="14.5" x14ac:dyDescent="0.3">
      <c r="B1273" s="42">
        <f>'2. Termes '!H1295</f>
        <v>0</v>
      </c>
      <c r="C1273" s="382">
        <f>[2]!tblÉvénements[[#This Row],[Service]]</f>
        <v>0</v>
      </c>
      <c r="D1273" s="383">
        <f>[2]!tblÉvénements[[#This Row],[Nom événement]]</f>
        <v>0</v>
      </c>
      <c r="E1273" s="383">
        <f>[2]!tblÉvénements[[#This Row],[Nom association/Sigle]]</f>
        <v>0</v>
      </c>
      <c r="F1273" s="368">
        <f>[2]!tblÉvénements[[#This Row],[Ville]]</f>
        <v>0</v>
      </c>
      <c r="G1273" s="368">
        <f>[2]!tblÉvénements[[#This Row],[Lieu]]</f>
        <v>0</v>
      </c>
      <c r="H1273" s="383">
        <f>[2]!tblÉvénements[[#This Row],[Nombre de de participants]]</f>
        <v>0</v>
      </c>
      <c r="I1273" s="368">
        <f>[2]!tblÉvénements[[#This Row],[Type]]</f>
        <v>0</v>
      </c>
      <c r="J1273" s="368">
        <f>[2]!tblÉvénements[[#This Row],[Présence ]]</f>
        <v>0</v>
      </c>
      <c r="K1273" s="370">
        <f>[2]!tblÉvénements[[#This Row],[Date de début]]</f>
        <v>0</v>
      </c>
      <c r="L1273" s="370" t="str">
        <f>IF(ISBLANK(Tableau3[[#This Row],[Date début ]]),"",UPPER(TEXT(Tableau3[[#This Row],[Date début ]],"mmm")))</f>
        <v>JANV</v>
      </c>
      <c r="M1273" s="370" t="str">
        <f>IF(ISBLANK(Tableau3[[#This Row],[Date début ]]),"",UPPER(TEXT(Tableau3[[#This Row],[Date début ]],"AAAA")))</f>
        <v>1900</v>
      </c>
      <c r="N1273" s="369">
        <f>[2]!tblÉvénements[[#This Row],[Date de fin]]</f>
        <v>0</v>
      </c>
      <c r="O1273" s="370" t="str">
        <f>IF(ISBLANK(Tableau3[[#This Row],[Date de fin]]),"",UPPER(TEXT(Tableau3[[#This Row],[Date de fin]],"mmm")))</f>
        <v>JANV</v>
      </c>
      <c r="P1273" s="370" t="str">
        <f>IF(ISBLANK(Tableau3[[#This Row],[Date de fin]]),"",UPPER(TEXT(Tableau3[[#This Row],[Date de fin]],"AAAA")))</f>
        <v>1900</v>
      </c>
      <c r="Q1273" s="65">
        <f>[2]!tblÉvénements[[#This Row],[Nbr jours]]</f>
        <v>0</v>
      </c>
      <c r="R1273" s="45"/>
      <c r="S1273" s="13">
        <f>[2]!tblÉvénements[[#This Row],[Secteur]]</f>
        <v>0</v>
      </c>
      <c r="T1273" s="13">
        <f>[2]!tblÉvénements[[#This Row],[Commentaires]]</f>
        <v>0</v>
      </c>
      <c r="V1273" s="55"/>
      <c r="X1273" s="55"/>
      <c r="AF1273" s="56"/>
    </row>
    <row r="1274" spans="2:32" ht="14.5" x14ac:dyDescent="0.3">
      <c r="B1274" s="42">
        <f>'2. Termes '!H1296</f>
        <v>0</v>
      </c>
      <c r="C1274" s="382">
        <f>[2]!tblÉvénements[[#This Row],[Service]]</f>
        <v>0</v>
      </c>
      <c r="D1274" s="383">
        <f>[2]!tblÉvénements[[#This Row],[Nom événement]]</f>
        <v>0</v>
      </c>
      <c r="E1274" s="383">
        <f>[2]!tblÉvénements[[#This Row],[Nom association/Sigle]]</f>
        <v>0</v>
      </c>
      <c r="F1274" s="368">
        <f>[2]!tblÉvénements[[#This Row],[Ville]]</f>
        <v>0</v>
      </c>
      <c r="G1274" s="368">
        <f>[2]!tblÉvénements[[#This Row],[Lieu]]</f>
        <v>0</v>
      </c>
      <c r="H1274" s="383">
        <f>[2]!tblÉvénements[[#This Row],[Nombre de de participants]]</f>
        <v>0</v>
      </c>
      <c r="I1274" s="368">
        <f>[2]!tblÉvénements[[#This Row],[Type]]</f>
        <v>0</v>
      </c>
      <c r="J1274" s="368">
        <f>[2]!tblÉvénements[[#This Row],[Présence ]]</f>
        <v>0</v>
      </c>
      <c r="K1274" s="370">
        <f>[2]!tblÉvénements[[#This Row],[Date de début]]</f>
        <v>0</v>
      </c>
      <c r="L1274" s="370" t="str">
        <f>IF(ISBLANK(Tableau3[[#This Row],[Date début ]]),"",UPPER(TEXT(Tableau3[[#This Row],[Date début ]],"mmm")))</f>
        <v>JANV</v>
      </c>
      <c r="M1274" s="370" t="str">
        <f>IF(ISBLANK(Tableau3[[#This Row],[Date début ]]),"",UPPER(TEXT(Tableau3[[#This Row],[Date début ]],"AAAA")))</f>
        <v>1900</v>
      </c>
      <c r="N1274" s="369">
        <f>[2]!tblÉvénements[[#This Row],[Date de fin]]</f>
        <v>0</v>
      </c>
      <c r="O1274" s="370" t="str">
        <f>IF(ISBLANK(Tableau3[[#This Row],[Date de fin]]),"",UPPER(TEXT(Tableau3[[#This Row],[Date de fin]],"mmm")))</f>
        <v>JANV</v>
      </c>
      <c r="P1274" s="370" t="str">
        <f>IF(ISBLANK(Tableau3[[#This Row],[Date de fin]]),"",UPPER(TEXT(Tableau3[[#This Row],[Date de fin]],"AAAA")))</f>
        <v>1900</v>
      </c>
      <c r="Q1274" s="65">
        <f>[2]!tblÉvénements[[#This Row],[Nbr jours]]</f>
        <v>0</v>
      </c>
      <c r="R1274" s="45"/>
      <c r="S1274" s="13">
        <f>[2]!tblÉvénements[[#This Row],[Secteur]]</f>
        <v>0</v>
      </c>
      <c r="T1274" s="13">
        <f>[2]!tblÉvénements[[#This Row],[Commentaires]]</f>
        <v>0</v>
      </c>
      <c r="V1274" s="55"/>
      <c r="X1274" s="55"/>
      <c r="AF1274" s="56"/>
    </row>
    <row r="1275" spans="2:32" ht="14.5" x14ac:dyDescent="0.3">
      <c r="B1275" s="42">
        <f>'2. Termes '!H1297</f>
        <v>0</v>
      </c>
      <c r="C1275" s="382">
        <f>[2]!tblÉvénements[[#This Row],[Service]]</f>
        <v>0</v>
      </c>
      <c r="D1275" s="383">
        <f>[2]!tblÉvénements[[#This Row],[Nom événement]]</f>
        <v>0</v>
      </c>
      <c r="E1275" s="383">
        <f>[2]!tblÉvénements[[#This Row],[Nom association/Sigle]]</f>
        <v>0</v>
      </c>
      <c r="F1275" s="368">
        <f>[2]!tblÉvénements[[#This Row],[Ville]]</f>
        <v>0</v>
      </c>
      <c r="G1275" s="368">
        <f>[2]!tblÉvénements[[#This Row],[Lieu]]</f>
        <v>0</v>
      </c>
      <c r="H1275" s="383">
        <f>[2]!tblÉvénements[[#This Row],[Nombre de de participants]]</f>
        <v>0</v>
      </c>
      <c r="I1275" s="368">
        <f>[2]!tblÉvénements[[#This Row],[Type]]</f>
        <v>0</v>
      </c>
      <c r="J1275" s="368">
        <f>[2]!tblÉvénements[[#This Row],[Présence ]]</f>
        <v>0</v>
      </c>
      <c r="K1275" s="370">
        <f>[2]!tblÉvénements[[#This Row],[Date de début]]</f>
        <v>0</v>
      </c>
      <c r="L1275" s="370" t="str">
        <f>IF(ISBLANK(Tableau3[[#This Row],[Date début ]]),"",UPPER(TEXT(Tableau3[[#This Row],[Date début ]],"mmm")))</f>
        <v>JANV</v>
      </c>
      <c r="M1275" s="370" t="str">
        <f>IF(ISBLANK(Tableau3[[#This Row],[Date début ]]),"",UPPER(TEXT(Tableau3[[#This Row],[Date début ]],"AAAA")))</f>
        <v>1900</v>
      </c>
      <c r="N1275" s="369">
        <f>[2]!tblÉvénements[[#This Row],[Date de fin]]</f>
        <v>0</v>
      </c>
      <c r="O1275" s="370" t="str">
        <f>IF(ISBLANK(Tableau3[[#This Row],[Date de fin]]),"",UPPER(TEXT(Tableau3[[#This Row],[Date de fin]],"mmm")))</f>
        <v>JANV</v>
      </c>
      <c r="P1275" s="370" t="str">
        <f>IF(ISBLANK(Tableau3[[#This Row],[Date de fin]]),"",UPPER(TEXT(Tableau3[[#This Row],[Date de fin]],"AAAA")))</f>
        <v>1900</v>
      </c>
      <c r="Q1275" s="65">
        <f>[2]!tblÉvénements[[#This Row],[Nbr jours]]</f>
        <v>0</v>
      </c>
      <c r="R1275" s="45"/>
      <c r="S1275" s="13">
        <f>[2]!tblÉvénements[[#This Row],[Secteur]]</f>
        <v>0</v>
      </c>
      <c r="T1275" s="13">
        <f>[2]!tblÉvénements[[#This Row],[Commentaires]]</f>
        <v>0</v>
      </c>
      <c r="V1275" s="55"/>
      <c r="X1275" s="55"/>
      <c r="AF1275" s="56"/>
    </row>
    <row r="1276" spans="2:32" ht="14.5" x14ac:dyDescent="0.3">
      <c r="B1276" s="42">
        <f>'2. Termes '!H1298</f>
        <v>0</v>
      </c>
      <c r="C1276" s="382">
        <f>[2]!tblÉvénements[[#This Row],[Service]]</f>
        <v>0</v>
      </c>
      <c r="D1276" s="383">
        <f>[2]!tblÉvénements[[#This Row],[Nom événement]]</f>
        <v>0</v>
      </c>
      <c r="E1276" s="383">
        <f>[2]!tblÉvénements[[#This Row],[Nom association/Sigle]]</f>
        <v>0</v>
      </c>
      <c r="F1276" s="368">
        <f>[2]!tblÉvénements[[#This Row],[Ville]]</f>
        <v>0</v>
      </c>
      <c r="G1276" s="368">
        <f>[2]!tblÉvénements[[#This Row],[Lieu]]</f>
        <v>0</v>
      </c>
      <c r="H1276" s="383">
        <f>[2]!tblÉvénements[[#This Row],[Nombre de de participants]]</f>
        <v>0</v>
      </c>
      <c r="I1276" s="368">
        <f>[2]!tblÉvénements[[#This Row],[Type]]</f>
        <v>0</v>
      </c>
      <c r="J1276" s="368">
        <f>[2]!tblÉvénements[[#This Row],[Présence ]]</f>
        <v>0</v>
      </c>
      <c r="K1276" s="370">
        <f>[2]!tblÉvénements[[#This Row],[Date de début]]</f>
        <v>0</v>
      </c>
      <c r="L1276" s="370" t="str">
        <f>IF(ISBLANK(Tableau3[[#This Row],[Date début ]]),"",UPPER(TEXT(Tableau3[[#This Row],[Date début ]],"mmm")))</f>
        <v>JANV</v>
      </c>
      <c r="M1276" s="370" t="str">
        <f>IF(ISBLANK(Tableau3[[#This Row],[Date début ]]),"",UPPER(TEXT(Tableau3[[#This Row],[Date début ]],"AAAA")))</f>
        <v>1900</v>
      </c>
      <c r="N1276" s="369">
        <f>[2]!tblÉvénements[[#This Row],[Date de fin]]</f>
        <v>0</v>
      </c>
      <c r="O1276" s="370" t="str">
        <f>IF(ISBLANK(Tableau3[[#This Row],[Date de fin]]),"",UPPER(TEXT(Tableau3[[#This Row],[Date de fin]],"mmm")))</f>
        <v>JANV</v>
      </c>
      <c r="P1276" s="370" t="str">
        <f>IF(ISBLANK(Tableau3[[#This Row],[Date de fin]]),"",UPPER(TEXT(Tableau3[[#This Row],[Date de fin]],"AAAA")))</f>
        <v>1900</v>
      </c>
      <c r="Q1276" s="65">
        <f>[2]!tblÉvénements[[#This Row],[Nbr jours]]</f>
        <v>0</v>
      </c>
      <c r="R1276" s="45"/>
      <c r="S1276" s="13">
        <f>[2]!tblÉvénements[[#This Row],[Secteur]]</f>
        <v>0</v>
      </c>
      <c r="T1276" s="13">
        <f>[2]!tblÉvénements[[#This Row],[Commentaires]]</f>
        <v>0</v>
      </c>
      <c r="V1276" s="55"/>
      <c r="X1276" s="55"/>
      <c r="AF1276" s="56"/>
    </row>
    <row r="1277" spans="2:32" ht="14.5" x14ac:dyDescent="0.3">
      <c r="B1277" s="42">
        <f>'2. Termes '!H1299</f>
        <v>0</v>
      </c>
      <c r="C1277" s="382">
        <f>[2]!tblÉvénements[[#This Row],[Service]]</f>
        <v>0</v>
      </c>
      <c r="D1277" s="383">
        <f>[2]!tblÉvénements[[#This Row],[Nom événement]]</f>
        <v>0</v>
      </c>
      <c r="E1277" s="383">
        <f>[2]!tblÉvénements[[#This Row],[Nom association/Sigle]]</f>
        <v>0</v>
      </c>
      <c r="F1277" s="368">
        <f>[2]!tblÉvénements[[#This Row],[Ville]]</f>
        <v>0</v>
      </c>
      <c r="G1277" s="368">
        <f>[2]!tblÉvénements[[#This Row],[Lieu]]</f>
        <v>0</v>
      </c>
      <c r="H1277" s="383">
        <f>[2]!tblÉvénements[[#This Row],[Nombre de de participants]]</f>
        <v>0</v>
      </c>
      <c r="I1277" s="368">
        <f>[2]!tblÉvénements[[#This Row],[Type]]</f>
        <v>0</v>
      </c>
      <c r="J1277" s="368">
        <f>[2]!tblÉvénements[[#This Row],[Présence ]]</f>
        <v>0</v>
      </c>
      <c r="K1277" s="370">
        <f>[2]!tblÉvénements[[#This Row],[Date de début]]</f>
        <v>0</v>
      </c>
      <c r="L1277" s="370" t="str">
        <f>IF(ISBLANK(Tableau3[[#This Row],[Date début ]]),"",UPPER(TEXT(Tableau3[[#This Row],[Date début ]],"mmm")))</f>
        <v>JANV</v>
      </c>
      <c r="M1277" s="370" t="str">
        <f>IF(ISBLANK(Tableau3[[#This Row],[Date début ]]),"",UPPER(TEXT(Tableau3[[#This Row],[Date début ]],"AAAA")))</f>
        <v>1900</v>
      </c>
      <c r="N1277" s="369">
        <f>[2]!tblÉvénements[[#This Row],[Date de fin]]</f>
        <v>0</v>
      </c>
      <c r="O1277" s="370" t="str">
        <f>IF(ISBLANK(Tableau3[[#This Row],[Date de fin]]),"",UPPER(TEXT(Tableau3[[#This Row],[Date de fin]],"mmm")))</f>
        <v>JANV</v>
      </c>
      <c r="P1277" s="370" t="str">
        <f>IF(ISBLANK(Tableau3[[#This Row],[Date de fin]]),"",UPPER(TEXT(Tableau3[[#This Row],[Date de fin]],"AAAA")))</f>
        <v>1900</v>
      </c>
      <c r="Q1277" s="65">
        <f>[2]!tblÉvénements[[#This Row],[Nbr jours]]</f>
        <v>0</v>
      </c>
      <c r="R1277" s="45"/>
      <c r="S1277" s="13">
        <f>[2]!tblÉvénements[[#This Row],[Secteur]]</f>
        <v>0</v>
      </c>
      <c r="T1277" s="13">
        <f>[2]!tblÉvénements[[#This Row],[Commentaires]]</f>
        <v>0</v>
      </c>
      <c r="V1277" s="55"/>
      <c r="X1277" s="55"/>
      <c r="AF1277" s="56"/>
    </row>
    <row r="1278" spans="2:32" ht="14.5" x14ac:dyDescent="0.3">
      <c r="B1278" s="42">
        <f>'2. Termes '!H1300</f>
        <v>0</v>
      </c>
      <c r="C1278" s="382">
        <f>[2]!tblÉvénements[[#This Row],[Service]]</f>
        <v>0</v>
      </c>
      <c r="D1278" s="383">
        <f>[2]!tblÉvénements[[#This Row],[Nom événement]]</f>
        <v>0</v>
      </c>
      <c r="E1278" s="383">
        <f>[2]!tblÉvénements[[#This Row],[Nom association/Sigle]]</f>
        <v>0</v>
      </c>
      <c r="F1278" s="368">
        <f>[2]!tblÉvénements[[#This Row],[Ville]]</f>
        <v>0</v>
      </c>
      <c r="G1278" s="368">
        <f>[2]!tblÉvénements[[#This Row],[Lieu]]</f>
        <v>0</v>
      </c>
      <c r="H1278" s="383">
        <f>[2]!tblÉvénements[[#This Row],[Nombre de de participants]]</f>
        <v>0</v>
      </c>
      <c r="I1278" s="368">
        <f>[2]!tblÉvénements[[#This Row],[Type]]</f>
        <v>0</v>
      </c>
      <c r="J1278" s="368">
        <f>[2]!tblÉvénements[[#This Row],[Présence ]]</f>
        <v>0</v>
      </c>
      <c r="K1278" s="370">
        <f>[2]!tblÉvénements[[#This Row],[Date de début]]</f>
        <v>0</v>
      </c>
      <c r="L1278" s="370" t="str">
        <f>IF(ISBLANK(Tableau3[[#This Row],[Date début ]]),"",UPPER(TEXT(Tableau3[[#This Row],[Date début ]],"mmm")))</f>
        <v>JANV</v>
      </c>
      <c r="M1278" s="370" t="str">
        <f>IF(ISBLANK(Tableau3[[#This Row],[Date début ]]),"",UPPER(TEXT(Tableau3[[#This Row],[Date début ]],"AAAA")))</f>
        <v>1900</v>
      </c>
      <c r="N1278" s="369">
        <f>[2]!tblÉvénements[[#This Row],[Date de fin]]</f>
        <v>0</v>
      </c>
      <c r="O1278" s="370" t="str">
        <f>IF(ISBLANK(Tableau3[[#This Row],[Date de fin]]),"",UPPER(TEXT(Tableau3[[#This Row],[Date de fin]],"mmm")))</f>
        <v>JANV</v>
      </c>
      <c r="P1278" s="370" t="str">
        <f>IF(ISBLANK(Tableau3[[#This Row],[Date de fin]]),"",UPPER(TEXT(Tableau3[[#This Row],[Date de fin]],"AAAA")))</f>
        <v>1900</v>
      </c>
      <c r="Q1278" s="65">
        <f>[2]!tblÉvénements[[#This Row],[Nbr jours]]</f>
        <v>0</v>
      </c>
      <c r="R1278" s="45"/>
      <c r="S1278" s="13">
        <f>[2]!tblÉvénements[[#This Row],[Secteur]]</f>
        <v>0</v>
      </c>
      <c r="T1278" s="13">
        <f>[2]!tblÉvénements[[#This Row],[Commentaires]]</f>
        <v>0</v>
      </c>
      <c r="V1278" s="55"/>
      <c r="X1278" s="55"/>
      <c r="AF1278" s="56"/>
    </row>
    <row r="1279" spans="2:32" ht="14.5" x14ac:dyDescent="0.3">
      <c r="B1279" s="42">
        <f>'2. Termes '!H1301</f>
        <v>0</v>
      </c>
      <c r="C1279" s="382">
        <f>[2]!tblÉvénements[[#This Row],[Service]]</f>
        <v>0</v>
      </c>
      <c r="D1279" s="383">
        <f>[2]!tblÉvénements[[#This Row],[Nom événement]]</f>
        <v>0</v>
      </c>
      <c r="E1279" s="383">
        <f>[2]!tblÉvénements[[#This Row],[Nom association/Sigle]]</f>
        <v>0</v>
      </c>
      <c r="F1279" s="368">
        <f>[2]!tblÉvénements[[#This Row],[Ville]]</f>
        <v>0</v>
      </c>
      <c r="G1279" s="368">
        <f>[2]!tblÉvénements[[#This Row],[Lieu]]</f>
        <v>0</v>
      </c>
      <c r="H1279" s="383">
        <f>[2]!tblÉvénements[[#This Row],[Nombre de de participants]]</f>
        <v>0</v>
      </c>
      <c r="I1279" s="368">
        <f>[2]!tblÉvénements[[#This Row],[Type]]</f>
        <v>0</v>
      </c>
      <c r="J1279" s="368">
        <f>[2]!tblÉvénements[[#This Row],[Présence ]]</f>
        <v>0</v>
      </c>
      <c r="K1279" s="370">
        <f>[2]!tblÉvénements[[#This Row],[Date de début]]</f>
        <v>0</v>
      </c>
      <c r="L1279" s="370" t="str">
        <f>IF(ISBLANK(Tableau3[[#This Row],[Date début ]]),"",UPPER(TEXT(Tableau3[[#This Row],[Date début ]],"mmm")))</f>
        <v>JANV</v>
      </c>
      <c r="M1279" s="370" t="str">
        <f>IF(ISBLANK(Tableau3[[#This Row],[Date début ]]),"",UPPER(TEXT(Tableau3[[#This Row],[Date début ]],"AAAA")))</f>
        <v>1900</v>
      </c>
      <c r="N1279" s="369">
        <f>[2]!tblÉvénements[[#This Row],[Date de fin]]</f>
        <v>0</v>
      </c>
      <c r="O1279" s="370" t="str">
        <f>IF(ISBLANK(Tableau3[[#This Row],[Date de fin]]),"",UPPER(TEXT(Tableau3[[#This Row],[Date de fin]],"mmm")))</f>
        <v>JANV</v>
      </c>
      <c r="P1279" s="370" t="str">
        <f>IF(ISBLANK(Tableau3[[#This Row],[Date de fin]]),"",UPPER(TEXT(Tableau3[[#This Row],[Date de fin]],"AAAA")))</f>
        <v>1900</v>
      </c>
      <c r="Q1279" s="65">
        <f>[2]!tblÉvénements[[#This Row],[Nbr jours]]</f>
        <v>0</v>
      </c>
      <c r="R1279" s="45"/>
      <c r="S1279" s="13">
        <f>[2]!tblÉvénements[[#This Row],[Secteur]]</f>
        <v>0</v>
      </c>
      <c r="T1279" s="13">
        <f>[2]!tblÉvénements[[#This Row],[Commentaires]]</f>
        <v>0</v>
      </c>
      <c r="V1279" s="55"/>
      <c r="X1279" s="55"/>
      <c r="AF1279" s="56"/>
    </row>
    <row r="1280" spans="2:32" ht="14.5" x14ac:dyDescent="0.3">
      <c r="B1280" s="42">
        <f>'2. Termes '!H1302</f>
        <v>0</v>
      </c>
      <c r="C1280" s="382">
        <f>[2]!tblÉvénements[[#This Row],[Service]]</f>
        <v>0</v>
      </c>
      <c r="D1280" s="383">
        <f>[2]!tblÉvénements[[#This Row],[Nom événement]]</f>
        <v>0</v>
      </c>
      <c r="E1280" s="383">
        <f>[2]!tblÉvénements[[#This Row],[Nom association/Sigle]]</f>
        <v>0</v>
      </c>
      <c r="F1280" s="368">
        <f>[2]!tblÉvénements[[#This Row],[Ville]]</f>
        <v>0</v>
      </c>
      <c r="G1280" s="368">
        <f>[2]!tblÉvénements[[#This Row],[Lieu]]</f>
        <v>0</v>
      </c>
      <c r="H1280" s="383">
        <f>[2]!tblÉvénements[[#This Row],[Nombre de de participants]]</f>
        <v>0</v>
      </c>
      <c r="I1280" s="368">
        <f>[2]!tblÉvénements[[#This Row],[Type]]</f>
        <v>0</v>
      </c>
      <c r="J1280" s="368">
        <f>[2]!tblÉvénements[[#This Row],[Présence ]]</f>
        <v>0</v>
      </c>
      <c r="K1280" s="370">
        <f>[2]!tblÉvénements[[#This Row],[Date de début]]</f>
        <v>0</v>
      </c>
      <c r="L1280" s="370" t="str">
        <f>IF(ISBLANK(Tableau3[[#This Row],[Date début ]]),"",UPPER(TEXT(Tableau3[[#This Row],[Date début ]],"mmm")))</f>
        <v>JANV</v>
      </c>
      <c r="M1280" s="370" t="str">
        <f>IF(ISBLANK(Tableau3[[#This Row],[Date début ]]),"",UPPER(TEXT(Tableau3[[#This Row],[Date début ]],"AAAA")))</f>
        <v>1900</v>
      </c>
      <c r="N1280" s="369">
        <f>[2]!tblÉvénements[[#This Row],[Date de fin]]</f>
        <v>0</v>
      </c>
      <c r="O1280" s="370" t="str">
        <f>IF(ISBLANK(Tableau3[[#This Row],[Date de fin]]),"",UPPER(TEXT(Tableau3[[#This Row],[Date de fin]],"mmm")))</f>
        <v>JANV</v>
      </c>
      <c r="P1280" s="370" t="str">
        <f>IF(ISBLANK(Tableau3[[#This Row],[Date de fin]]),"",UPPER(TEXT(Tableau3[[#This Row],[Date de fin]],"AAAA")))</f>
        <v>1900</v>
      </c>
      <c r="Q1280" s="65">
        <f>[2]!tblÉvénements[[#This Row],[Nbr jours]]</f>
        <v>0</v>
      </c>
      <c r="R1280" s="45"/>
      <c r="S1280" s="13">
        <f>[2]!tblÉvénements[[#This Row],[Secteur]]</f>
        <v>0</v>
      </c>
      <c r="T1280" s="13">
        <f>[2]!tblÉvénements[[#This Row],[Commentaires]]</f>
        <v>0</v>
      </c>
      <c r="V1280" s="55"/>
      <c r="X1280" s="55"/>
      <c r="AF1280" s="56"/>
    </row>
    <row r="1281" spans="2:32" ht="14.5" x14ac:dyDescent="0.3">
      <c r="B1281" s="42">
        <f>'2. Termes '!H1303</f>
        <v>0</v>
      </c>
      <c r="C1281" s="382">
        <f>[2]!tblÉvénements[[#This Row],[Service]]</f>
        <v>0</v>
      </c>
      <c r="D1281" s="383">
        <f>[2]!tblÉvénements[[#This Row],[Nom événement]]</f>
        <v>0</v>
      </c>
      <c r="E1281" s="383">
        <f>[2]!tblÉvénements[[#This Row],[Nom association/Sigle]]</f>
        <v>0</v>
      </c>
      <c r="F1281" s="368">
        <f>[2]!tblÉvénements[[#This Row],[Ville]]</f>
        <v>0</v>
      </c>
      <c r="G1281" s="368">
        <f>[2]!tblÉvénements[[#This Row],[Lieu]]</f>
        <v>0</v>
      </c>
      <c r="H1281" s="383">
        <f>[2]!tblÉvénements[[#This Row],[Nombre de de participants]]</f>
        <v>0</v>
      </c>
      <c r="I1281" s="368">
        <f>[2]!tblÉvénements[[#This Row],[Type]]</f>
        <v>0</v>
      </c>
      <c r="J1281" s="368">
        <f>[2]!tblÉvénements[[#This Row],[Présence ]]</f>
        <v>0</v>
      </c>
      <c r="K1281" s="370">
        <f>[2]!tblÉvénements[[#This Row],[Date de début]]</f>
        <v>0</v>
      </c>
      <c r="L1281" s="370" t="str">
        <f>IF(ISBLANK(Tableau3[[#This Row],[Date début ]]),"",UPPER(TEXT(Tableau3[[#This Row],[Date début ]],"mmm")))</f>
        <v>JANV</v>
      </c>
      <c r="M1281" s="370" t="str">
        <f>IF(ISBLANK(Tableau3[[#This Row],[Date début ]]),"",UPPER(TEXT(Tableau3[[#This Row],[Date début ]],"AAAA")))</f>
        <v>1900</v>
      </c>
      <c r="N1281" s="369">
        <f>[2]!tblÉvénements[[#This Row],[Date de fin]]</f>
        <v>0</v>
      </c>
      <c r="O1281" s="370" t="str">
        <f>IF(ISBLANK(Tableau3[[#This Row],[Date de fin]]),"",UPPER(TEXT(Tableau3[[#This Row],[Date de fin]],"mmm")))</f>
        <v>JANV</v>
      </c>
      <c r="P1281" s="370" t="str">
        <f>IF(ISBLANK(Tableau3[[#This Row],[Date de fin]]),"",UPPER(TEXT(Tableau3[[#This Row],[Date de fin]],"AAAA")))</f>
        <v>1900</v>
      </c>
      <c r="Q1281" s="65">
        <f>[2]!tblÉvénements[[#This Row],[Nbr jours]]</f>
        <v>0</v>
      </c>
      <c r="R1281" s="45"/>
      <c r="S1281" s="13">
        <f>[2]!tblÉvénements[[#This Row],[Secteur]]</f>
        <v>0</v>
      </c>
      <c r="T1281" s="13">
        <f>[2]!tblÉvénements[[#This Row],[Commentaires]]</f>
        <v>0</v>
      </c>
      <c r="V1281" s="55"/>
      <c r="X1281" s="55"/>
      <c r="AF1281" s="56"/>
    </row>
    <row r="1282" spans="2:32" ht="14.5" x14ac:dyDescent="0.3">
      <c r="B1282" s="42">
        <f>'2. Termes '!H1304</f>
        <v>0</v>
      </c>
      <c r="C1282" s="382">
        <f>[2]!tblÉvénements[[#This Row],[Service]]</f>
        <v>0</v>
      </c>
      <c r="D1282" s="383">
        <f>[2]!tblÉvénements[[#This Row],[Nom événement]]</f>
        <v>0</v>
      </c>
      <c r="E1282" s="383">
        <f>[2]!tblÉvénements[[#This Row],[Nom association/Sigle]]</f>
        <v>0</v>
      </c>
      <c r="F1282" s="368">
        <f>[2]!tblÉvénements[[#This Row],[Ville]]</f>
        <v>0</v>
      </c>
      <c r="G1282" s="368">
        <f>[2]!tblÉvénements[[#This Row],[Lieu]]</f>
        <v>0</v>
      </c>
      <c r="H1282" s="383">
        <f>[2]!tblÉvénements[[#This Row],[Nombre de de participants]]</f>
        <v>0</v>
      </c>
      <c r="I1282" s="368">
        <f>[2]!tblÉvénements[[#This Row],[Type]]</f>
        <v>0</v>
      </c>
      <c r="J1282" s="368">
        <f>[2]!tblÉvénements[[#This Row],[Présence ]]</f>
        <v>0</v>
      </c>
      <c r="K1282" s="370">
        <f>[2]!tblÉvénements[[#This Row],[Date de début]]</f>
        <v>0</v>
      </c>
      <c r="L1282" s="370" t="str">
        <f>IF(ISBLANK(Tableau3[[#This Row],[Date début ]]),"",UPPER(TEXT(Tableau3[[#This Row],[Date début ]],"mmm")))</f>
        <v>JANV</v>
      </c>
      <c r="M1282" s="370" t="str">
        <f>IF(ISBLANK(Tableau3[[#This Row],[Date début ]]),"",UPPER(TEXT(Tableau3[[#This Row],[Date début ]],"AAAA")))</f>
        <v>1900</v>
      </c>
      <c r="N1282" s="369">
        <f>[2]!tblÉvénements[[#This Row],[Date de fin]]</f>
        <v>0</v>
      </c>
      <c r="O1282" s="370" t="str">
        <f>IF(ISBLANK(Tableau3[[#This Row],[Date de fin]]),"",UPPER(TEXT(Tableau3[[#This Row],[Date de fin]],"mmm")))</f>
        <v>JANV</v>
      </c>
      <c r="P1282" s="370" t="str">
        <f>IF(ISBLANK(Tableau3[[#This Row],[Date de fin]]),"",UPPER(TEXT(Tableau3[[#This Row],[Date de fin]],"AAAA")))</f>
        <v>1900</v>
      </c>
      <c r="Q1282" s="65">
        <f>[2]!tblÉvénements[[#This Row],[Nbr jours]]</f>
        <v>0</v>
      </c>
      <c r="R1282" s="45"/>
      <c r="S1282" s="13">
        <f>[2]!tblÉvénements[[#This Row],[Secteur]]</f>
        <v>0</v>
      </c>
      <c r="T1282" s="13">
        <f>[2]!tblÉvénements[[#This Row],[Commentaires]]</f>
        <v>0</v>
      </c>
      <c r="V1282" s="55"/>
      <c r="X1282" s="55"/>
      <c r="AF1282" s="56"/>
    </row>
    <row r="1283" spans="2:32" ht="14.5" x14ac:dyDescent="0.3">
      <c r="B1283" s="42">
        <f>'2. Termes '!H1305</f>
        <v>0</v>
      </c>
      <c r="C1283" s="382">
        <f>[2]!tblÉvénements[[#This Row],[Service]]</f>
        <v>0</v>
      </c>
      <c r="D1283" s="383">
        <f>[2]!tblÉvénements[[#This Row],[Nom événement]]</f>
        <v>0</v>
      </c>
      <c r="E1283" s="383">
        <f>[2]!tblÉvénements[[#This Row],[Nom association/Sigle]]</f>
        <v>0</v>
      </c>
      <c r="F1283" s="368">
        <f>[2]!tblÉvénements[[#This Row],[Ville]]</f>
        <v>0</v>
      </c>
      <c r="G1283" s="368">
        <f>[2]!tblÉvénements[[#This Row],[Lieu]]</f>
        <v>0</v>
      </c>
      <c r="H1283" s="383">
        <f>[2]!tblÉvénements[[#This Row],[Nombre de de participants]]</f>
        <v>0</v>
      </c>
      <c r="I1283" s="368">
        <f>[2]!tblÉvénements[[#This Row],[Type]]</f>
        <v>0</v>
      </c>
      <c r="J1283" s="368">
        <f>[2]!tblÉvénements[[#This Row],[Présence ]]</f>
        <v>0</v>
      </c>
      <c r="K1283" s="370">
        <f>[2]!tblÉvénements[[#This Row],[Date de début]]</f>
        <v>0</v>
      </c>
      <c r="L1283" s="370" t="str">
        <f>IF(ISBLANK(Tableau3[[#This Row],[Date début ]]),"",UPPER(TEXT(Tableau3[[#This Row],[Date début ]],"mmm")))</f>
        <v>JANV</v>
      </c>
      <c r="M1283" s="370" t="str">
        <f>IF(ISBLANK(Tableau3[[#This Row],[Date début ]]),"",UPPER(TEXT(Tableau3[[#This Row],[Date début ]],"AAAA")))</f>
        <v>1900</v>
      </c>
      <c r="N1283" s="369">
        <f>[2]!tblÉvénements[[#This Row],[Date de fin]]</f>
        <v>0</v>
      </c>
      <c r="O1283" s="370" t="str">
        <f>IF(ISBLANK(Tableau3[[#This Row],[Date de fin]]),"",UPPER(TEXT(Tableau3[[#This Row],[Date de fin]],"mmm")))</f>
        <v>JANV</v>
      </c>
      <c r="P1283" s="370" t="str">
        <f>IF(ISBLANK(Tableau3[[#This Row],[Date de fin]]),"",UPPER(TEXT(Tableau3[[#This Row],[Date de fin]],"AAAA")))</f>
        <v>1900</v>
      </c>
      <c r="Q1283" s="65">
        <f>[2]!tblÉvénements[[#This Row],[Nbr jours]]</f>
        <v>0</v>
      </c>
      <c r="R1283" s="45"/>
      <c r="S1283" s="13">
        <f>[2]!tblÉvénements[[#This Row],[Secteur]]</f>
        <v>0</v>
      </c>
      <c r="T1283" s="13">
        <f>[2]!tblÉvénements[[#This Row],[Commentaires]]</f>
        <v>0</v>
      </c>
      <c r="V1283" s="55"/>
      <c r="X1283" s="55"/>
      <c r="AF1283" s="56"/>
    </row>
    <row r="1284" spans="2:32" ht="14.5" x14ac:dyDescent="0.3">
      <c r="B1284" s="42">
        <f>'2. Termes '!H1306</f>
        <v>0</v>
      </c>
      <c r="C1284" s="382">
        <f>[2]!tblÉvénements[[#This Row],[Service]]</f>
        <v>0</v>
      </c>
      <c r="D1284" s="383">
        <f>[2]!tblÉvénements[[#This Row],[Nom événement]]</f>
        <v>0</v>
      </c>
      <c r="E1284" s="383">
        <f>[2]!tblÉvénements[[#This Row],[Nom association/Sigle]]</f>
        <v>0</v>
      </c>
      <c r="F1284" s="368">
        <f>[2]!tblÉvénements[[#This Row],[Ville]]</f>
        <v>0</v>
      </c>
      <c r="G1284" s="368">
        <f>[2]!tblÉvénements[[#This Row],[Lieu]]</f>
        <v>0</v>
      </c>
      <c r="H1284" s="383">
        <f>[2]!tblÉvénements[[#This Row],[Nombre de de participants]]</f>
        <v>0</v>
      </c>
      <c r="I1284" s="368">
        <f>[2]!tblÉvénements[[#This Row],[Type]]</f>
        <v>0</v>
      </c>
      <c r="J1284" s="368">
        <f>[2]!tblÉvénements[[#This Row],[Présence ]]</f>
        <v>0</v>
      </c>
      <c r="K1284" s="370">
        <f>[2]!tblÉvénements[[#This Row],[Date de début]]</f>
        <v>0</v>
      </c>
      <c r="L1284" s="370" t="str">
        <f>IF(ISBLANK(Tableau3[[#This Row],[Date début ]]),"",UPPER(TEXT(Tableau3[[#This Row],[Date début ]],"mmm")))</f>
        <v>JANV</v>
      </c>
      <c r="M1284" s="370" t="str">
        <f>IF(ISBLANK(Tableau3[[#This Row],[Date début ]]),"",UPPER(TEXT(Tableau3[[#This Row],[Date début ]],"AAAA")))</f>
        <v>1900</v>
      </c>
      <c r="N1284" s="369">
        <f>[2]!tblÉvénements[[#This Row],[Date de fin]]</f>
        <v>0</v>
      </c>
      <c r="O1284" s="370" t="str">
        <f>IF(ISBLANK(Tableau3[[#This Row],[Date de fin]]),"",UPPER(TEXT(Tableau3[[#This Row],[Date de fin]],"mmm")))</f>
        <v>JANV</v>
      </c>
      <c r="P1284" s="370" t="str">
        <f>IF(ISBLANK(Tableau3[[#This Row],[Date de fin]]),"",UPPER(TEXT(Tableau3[[#This Row],[Date de fin]],"AAAA")))</f>
        <v>1900</v>
      </c>
      <c r="Q1284" s="65">
        <f>[2]!tblÉvénements[[#This Row],[Nbr jours]]</f>
        <v>0</v>
      </c>
      <c r="R1284" s="45"/>
      <c r="S1284" s="13">
        <f>[2]!tblÉvénements[[#This Row],[Secteur]]</f>
        <v>0</v>
      </c>
      <c r="T1284" s="13">
        <f>[2]!tblÉvénements[[#This Row],[Commentaires]]</f>
        <v>0</v>
      </c>
      <c r="V1284" s="55"/>
      <c r="X1284" s="55"/>
      <c r="AF1284" s="56"/>
    </row>
    <row r="1285" spans="2:32" ht="14.5" x14ac:dyDescent="0.3">
      <c r="B1285" s="42">
        <f>'2. Termes '!H1307</f>
        <v>0</v>
      </c>
      <c r="C1285" s="382">
        <f>[2]!tblÉvénements[[#This Row],[Service]]</f>
        <v>0</v>
      </c>
      <c r="D1285" s="383">
        <f>[2]!tblÉvénements[[#This Row],[Nom événement]]</f>
        <v>0</v>
      </c>
      <c r="E1285" s="383">
        <f>[2]!tblÉvénements[[#This Row],[Nom association/Sigle]]</f>
        <v>0</v>
      </c>
      <c r="F1285" s="368">
        <f>[2]!tblÉvénements[[#This Row],[Ville]]</f>
        <v>0</v>
      </c>
      <c r="G1285" s="368">
        <f>[2]!tblÉvénements[[#This Row],[Lieu]]</f>
        <v>0</v>
      </c>
      <c r="H1285" s="383">
        <f>[2]!tblÉvénements[[#This Row],[Nombre de de participants]]</f>
        <v>0</v>
      </c>
      <c r="I1285" s="368">
        <f>[2]!tblÉvénements[[#This Row],[Type]]</f>
        <v>0</v>
      </c>
      <c r="J1285" s="368">
        <f>[2]!tblÉvénements[[#This Row],[Présence ]]</f>
        <v>0</v>
      </c>
      <c r="K1285" s="370">
        <f>[2]!tblÉvénements[[#This Row],[Date de début]]</f>
        <v>0</v>
      </c>
      <c r="L1285" s="370" t="str">
        <f>IF(ISBLANK(Tableau3[[#This Row],[Date début ]]),"",UPPER(TEXT(Tableau3[[#This Row],[Date début ]],"mmm")))</f>
        <v>JANV</v>
      </c>
      <c r="M1285" s="370" t="str">
        <f>IF(ISBLANK(Tableau3[[#This Row],[Date début ]]),"",UPPER(TEXT(Tableau3[[#This Row],[Date début ]],"AAAA")))</f>
        <v>1900</v>
      </c>
      <c r="N1285" s="369">
        <f>[2]!tblÉvénements[[#This Row],[Date de fin]]</f>
        <v>0</v>
      </c>
      <c r="O1285" s="370" t="str">
        <f>IF(ISBLANK(Tableau3[[#This Row],[Date de fin]]),"",UPPER(TEXT(Tableau3[[#This Row],[Date de fin]],"mmm")))</f>
        <v>JANV</v>
      </c>
      <c r="P1285" s="370" t="str">
        <f>IF(ISBLANK(Tableau3[[#This Row],[Date de fin]]),"",UPPER(TEXT(Tableau3[[#This Row],[Date de fin]],"AAAA")))</f>
        <v>1900</v>
      </c>
      <c r="Q1285" s="65">
        <f>[2]!tblÉvénements[[#This Row],[Nbr jours]]</f>
        <v>0</v>
      </c>
      <c r="R1285" s="45"/>
      <c r="S1285" s="13">
        <f>[2]!tblÉvénements[[#This Row],[Secteur]]</f>
        <v>0</v>
      </c>
      <c r="T1285" s="13">
        <f>[2]!tblÉvénements[[#This Row],[Commentaires]]</f>
        <v>0</v>
      </c>
      <c r="V1285" s="55"/>
      <c r="X1285" s="55"/>
      <c r="AF1285" s="56"/>
    </row>
    <row r="1286" spans="2:32" ht="14.5" x14ac:dyDescent="0.3">
      <c r="B1286" s="42">
        <f>'2. Termes '!H1308</f>
        <v>0</v>
      </c>
      <c r="C1286" s="382">
        <f>[2]!tblÉvénements[[#This Row],[Service]]</f>
        <v>0</v>
      </c>
      <c r="D1286" s="383">
        <f>[2]!tblÉvénements[[#This Row],[Nom événement]]</f>
        <v>0</v>
      </c>
      <c r="E1286" s="383">
        <f>[2]!tblÉvénements[[#This Row],[Nom association/Sigle]]</f>
        <v>0</v>
      </c>
      <c r="F1286" s="368">
        <f>[2]!tblÉvénements[[#This Row],[Ville]]</f>
        <v>0</v>
      </c>
      <c r="G1286" s="368">
        <f>[2]!tblÉvénements[[#This Row],[Lieu]]</f>
        <v>0</v>
      </c>
      <c r="H1286" s="383">
        <f>[2]!tblÉvénements[[#This Row],[Nombre de de participants]]</f>
        <v>0</v>
      </c>
      <c r="I1286" s="368">
        <f>[2]!tblÉvénements[[#This Row],[Type]]</f>
        <v>0</v>
      </c>
      <c r="J1286" s="368">
        <f>[2]!tblÉvénements[[#This Row],[Présence ]]</f>
        <v>0</v>
      </c>
      <c r="K1286" s="370">
        <f>[2]!tblÉvénements[[#This Row],[Date de début]]</f>
        <v>0</v>
      </c>
      <c r="L1286" s="370" t="str">
        <f>IF(ISBLANK(Tableau3[[#This Row],[Date début ]]),"",UPPER(TEXT(Tableau3[[#This Row],[Date début ]],"mmm")))</f>
        <v>JANV</v>
      </c>
      <c r="M1286" s="370" t="str">
        <f>IF(ISBLANK(Tableau3[[#This Row],[Date début ]]),"",UPPER(TEXT(Tableau3[[#This Row],[Date début ]],"AAAA")))</f>
        <v>1900</v>
      </c>
      <c r="N1286" s="369">
        <f>[2]!tblÉvénements[[#This Row],[Date de fin]]</f>
        <v>0</v>
      </c>
      <c r="O1286" s="370" t="str">
        <f>IF(ISBLANK(Tableau3[[#This Row],[Date de fin]]),"",UPPER(TEXT(Tableau3[[#This Row],[Date de fin]],"mmm")))</f>
        <v>JANV</v>
      </c>
      <c r="P1286" s="370" t="str">
        <f>IF(ISBLANK(Tableau3[[#This Row],[Date de fin]]),"",UPPER(TEXT(Tableau3[[#This Row],[Date de fin]],"AAAA")))</f>
        <v>1900</v>
      </c>
      <c r="Q1286" s="65">
        <f>[2]!tblÉvénements[[#This Row],[Nbr jours]]</f>
        <v>0</v>
      </c>
      <c r="R1286" s="45"/>
      <c r="S1286" s="13">
        <f>[2]!tblÉvénements[[#This Row],[Secteur]]</f>
        <v>0</v>
      </c>
      <c r="T1286" s="13">
        <f>[2]!tblÉvénements[[#This Row],[Commentaires]]</f>
        <v>0</v>
      </c>
      <c r="V1286" s="55"/>
      <c r="X1286" s="55"/>
      <c r="AF1286" s="56"/>
    </row>
    <row r="1287" spans="2:32" ht="14.5" x14ac:dyDescent="0.3">
      <c r="B1287" s="42">
        <f>'2. Termes '!H1309</f>
        <v>0</v>
      </c>
      <c r="C1287" s="382">
        <f>[2]!tblÉvénements[[#This Row],[Service]]</f>
        <v>0</v>
      </c>
      <c r="D1287" s="383">
        <f>[2]!tblÉvénements[[#This Row],[Nom événement]]</f>
        <v>0</v>
      </c>
      <c r="E1287" s="383">
        <f>[2]!tblÉvénements[[#This Row],[Nom association/Sigle]]</f>
        <v>0</v>
      </c>
      <c r="F1287" s="368">
        <f>[2]!tblÉvénements[[#This Row],[Ville]]</f>
        <v>0</v>
      </c>
      <c r="G1287" s="368">
        <f>[2]!tblÉvénements[[#This Row],[Lieu]]</f>
        <v>0</v>
      </c>
      <c r="H1287" s="383">
        <f>[2]!tblÉvénements[[#This Row],[Nombre de de participants]]</f>
        <v>0</v>
      </c>
      <c r="I1287" s="368">
        <f>[2]!tblÉvénements[[#This Row],[Type]]</f>
        <v>0</v>
      </c>
      <c r="J1287" s="368">
        <f>[2]!tblÉvénements[[#This Row],[Présence ]]</f>
        <v>0</v>
      </c>
      <c r="K1287" s="370">
        <f>[2]!tblÉvénements[[#This Row],[Date de début]]</f>
        <v>0</v>
      </c>
      <c r="L1287" s="370" t="str">
        <f>IF(ISBLANK(Tableau3[[#This Row],[Date début ]]),"",UPPER(TEXT(Tableau3[[#This Row],[Date début ]],"mmm")))</f>
        <v>JANV</v>
      </c>
      <c r="M1287" s="370" t="str">
        <f>IF(ISBLANK(Tableau3[[#This Row],[Date début ]]),"",UPPER(TEXT(Tableau3[[#This Row],[Date début ]],"AAAA")))</f>
        <v>1900</v>
      </c>
      <c r="N1287" s="369">
        <f>[2]!tblÉvénements[[#This Row],[Date de fin]]</f>
        <v>0</v>
      </c>
      <c r="O1287" s="370" t="str">
        <f>IF(ISBLANK(Tableau3[[#This Row],[Date de fin]]),"",UPPER(TEXT(Tableau3[[#This Row],[Date de fin]],"mmm")))</f>
        <v>JANV</v>
      </c>
      <c r="P1287" s="370" t="str">
        <f>IF(ISBLANK(Tableau3[[#This Row],[Date de fin]]),"",UPPER(TEXT(Tableau3[[#This Row],[Date de fin]],"AAAA")))</f>
        <v>1900</v>
      </c>
      <c r="Q1287" s="65">
        <f>[2]!tblÉvénements[[#This Row],[Nbr jours]]</f>
        <v>0</v>
      </c>
      <c r="R1287" s="45"/>
      <c r="S1287" s="13">
        <f>[2]!tblÉvénements[[#This Row],[Secteur]]</f>
        <v>0</v>
      </c>
      <c r="T1287" s="13">
        <f>[2]!tblÉvénements[[#This Row],[Commentaires]]</f>
        <v>0</v>
      </c>
      <c r="V1287" s="55"/>
      <c r="X1287" s="55"/>
      <c r="AF1287" s="56"/>
    </row>
    <row r="1288" spans="2:32" ht="14.5" x14ac:dyDescent="0.3">
      <c r="B1288" s="42">
        <f>'2. Termes '!H1310</f>
        <v>0</v>
      </c>
      <c r="C1288" s="382">
        <f>[2]!tblÉvénements[[#This Row],[Service]]</f>
        <v>0</v>
      </c>
      <c r="D1288" s="383">
        <f>[2]!tblÉvénements[[#This Row],[Nom événement]]</f>
        <v>0</v>
      </c>
      <c r="E1288" s="383">
        <f>[2]!tblÉvénements[[#This Row],[Nom association/Sigle]]</f>
        <v>0</v>
      </c>
      <c r="F1288" s="368">
        <f>[2]!tblÉvénements[[#This Row],[Ville]]</f>
        <v>0</v>
      </c>
      <c r="G1288" s="368">
        <f>[2]!tblÉvénements[[#This Row],[Lieu]]</f>
        <v>0</v>
      </c>
      <c r="H1288" s="383">
        <f>[2]!tblÉvénements[[#This Row],[Nombre de de participants]]</f>
        <v>0</v>
      </c>
      <c r="I1288" s="368">
        <f>[2]!tblÉvénements[[#This Row],[Type]]</f>
        <v>0</v>
      </c>
      <c r="J1288" s="368">
        <f>[2]!tblÉvénements[[#This Row],[Présence ]]</f>
        <v>0</v>
      </c>
      <c r="K1288" s="370">
        <f>[2]!tblÉvénements[[#This Row],[Date de début]]</f>
        <v>0</v>
      </c>
      <c r="L1288" s="370" t="str">
        <f>IF(ISBLANK(Tableau3[[#This Row],[Date début ]]),"",UPPER(TEXT(Tableau3[[#This Row],[Date début ]],"mmm")))</f>
        <v>JANV</v>
      </c>
      <c r="M1288" s="370" t="str">
        <f>IF(ISBLANK(Tableau3[[#This Row],[Date début ]]),"",UPPER(TEXT(Tableau3[[#This Row],[Date début ]],"AAAA")))</f>
        <v>1900</v>
      </c>
      <c r="N1288" s="369">
        <f>[2]!tblÉvénements[[#This Row],[Date de fin]]</f>
        <v>0</v>
      </c>
      <c r="O1288" s="370" t="str">
        <f>IF(ISBLANK(Tableau3[[#This Row],[Date de fin]]),"",UPPER(TEXT(Tableau3[[#This Row],[Date de fin]],"mmm")))</f>
        <v>JANV</v>
      </c>
      <c r="P1288" s="370" t="str">
        <f>IF(ISBLANK(Tableau3[[#This Row],[Date de fin]]),"",UPPER(TEXT(Tableau3[[#This Row],[Date de fin]],"AAAA")))</f>
        <v>1900</v>
      </c>
      <c r="Q1288" s="65">
        <f>[2]!tblÉvénements[[#This Row],[Nbr jours]]</f>
        <v>0</v>
      </c>
      <c r="R1288" s="45"/>
      <c r="S1288" s="13">
        <f>[2]!tblÉvénements[[#This Row],[Secteur]]</f>
        <v>0</v>
      </c>
      <c r="T1288" s="13">
        <f>[2]!tblÉvénements[[#This Row],[Commentaires]]</f>
        <v>0</v>
      </c>
      <c r="V1288" s="55"/>
      <c r="X1288" s="55"/>
      <c r="AF1288" s="56"/>
    </row>
    <row r="1289" spans="2:32" ht="14.5" x14ac:dyDescent="0.3">
      <c r="B1289" s="42">
        <f>'2. Termes '!H1311</f>
        <v>0</v>
      </c>
      <c r="C1289" s="382">
        <f>[2]!tblÉvénements[[#This Row],[Service]]</f>
        <v>0</v>
      </c>
      <c r="D1289" s="383">
        <f>[2]!tblÉvénements[[#This Row],[Nom événement]]</f>
        <v>0</v>
      </c>
      <c r="E1289" s="383">
        <f>[2]!tblÉvénements[[#This Row],[Nom association/Sigle]]</f>
        <v>0</v>
      </c>
      <c r="F1289" s="368">
        <f>[2]!tblÉvénements[[#This Row],[Ville]]</f>
        <v>0</v>
      </c>
      <c r="G1289" s="368">
        <f>[2]!tblÉvénements[[#This Row],[Lieu]]</f>
        <v>0</v>
      </c>
      <c r="H1289" s="383">
        <f>[2]!tblÉvénements[[#This Row],[Nombre de de participants]]</f>
        <v>0</v>
      </c>
      <c r="I1289" s="368">
        <f>[2]!tblÉvénements[[#This Row],[Type]]</f>
        <v>0</v>
      </c>
      <c r="J1289" s="368">
        <f>[2]!tblÉvénements[[#This Row],[Présence ]]</f>
        <v>0</v>
      </c>
      <c r="K1289" s="370">
        <f>[2]!tblÉvénements[[#This Row],[Date de début]]</f>
        <v>0</v>
      </c>
      <c r="L1289" s="370" t="str">
        <f>IF(ISBLANK(Tableau3[[#This Row],[Date début ]]),"",UPPER(TEXT(Tableau3[[#This Row],[Date début ]],"mmm")))</f>
        <v>JANV</v>
      </c>
      <c r="M1289" s="370" t="str">
        <f>IF(ISBLANK(Tableau3[[#This Row],[Date début ]]),"",UPPER(TEXT(Tableau3[[#This Row],[Date début ]],"AAAA")))</f>
        <v>1900</v>
      </c>
      <c r="N1289" s="369">
        <f>[2]!tblÉvénements[[#This Row],[Date de fin]]</f>
        <v>0</v>
      </c>
      <c r="O1289" s="370" t="str">
        <f>IF(ISBLANK(Tableau3[[#This Row],[Date de fin]]),"",UPPER(TEXT(Tableau3[[#This Row],[Date de fin]],"mmm")))</f>
        <v>JANV</v>
      </c>
      <c r="P1289" s="370" t="str">
        <f>IF(ISBLANK(Tableau3[[#This Row],[Date de fin]]),"",UPPER(TEXT(Tableau3[[#This Row],[Date de fin]],"AAAA")))</f>
        <v>1900</v>
      </c>
      <c r="Q1289" s="65">
        <f>[2]!tblÉvénements[[#This Row],[Nbr jours]]</f>
        <v>0</v>
      </c>
      <c r="R1289" s="45"/>
      <c r="S1289" s="13">
        <f>[2]!tblÉvénements[[#This Row],[Secteur]]</f>
        <v>0</v>
      </c>
      <c r="T1289" s="13">
        <f>[2]!tblÉvénements[[#This Row],[Commentaires]]</f>
        <v>0</v>
      </c>
      <c r="V1289" s="55"/>
      <c r="X1289" s="55"/>
      <c r="AF1289" s="56"/>
    </row>
    <row r="1290" spans="2:32" ht="14.5" x14ac:dyDescent="0.3">
      <c r="B1290" s="42">
        <f>'2. Termes '!H1312</f>
        <v>0</v>
      </c>
      <c r="C1290" s="382">
        <f>[2]!tblÉvénements[[#This Row],[Service]]</f>
        <v>0</v>
      </c>
      <c r="D1290" s="383">
        <f>[2]!tblÉvénements[[#This Row],[Nom événement]]</f>
        <v>0</v>
      </c>
      <c r="E1290" s="383">
        <f>[2]!tblÉvénements[[#This Row],[Nom association/Sigle]]</f>
        <v>0</v>
      </c>
      <c r="F1290" s="368">
        <f>[2]!tblÉvénements[[#This Row],[Ville]]</f>
        <v>0</v>
      </c>
      <c r="G1290" s="368">
        <f>[2]!tblÉvénements[[#This Row],[Lieu]]</f>
        <v>0</v>
      </c>
      <c r="H1290" s="383">
        <f>[2]!tblÉvénements[[#This Row],[Nombre de de participants]]</f>
        <v>0</v>
      </c>
      <c r="I1290" s="368">
        <f>[2]!tblÉvénements[[#This Row],[Type]]</f>
        <v>0</v>
      </c>
      <c r="J1290" s="368">
        <f>[2]!tblÉvénements[[#This Row],[Présence ]]</f>
        <v>0</v>
      </c>
      <c r="K1290" s="370">
        <f>[2]!tblÉvénements[[#This Row],[Date de début]]</f>
        <v>0</v>
      </c>
      <c r="L1290" s="370" t="str">
        <f>IF(ISBLANK(Tableau3[[#This Row],[Date début ]]),"",UPPER(TEXT(Tableau3[[#This Row],[Date début ]],"mmm")))</f>
        <v>JANV</v>
      </c>
      <c r="M1290" s="370" t="str">
        <f>IF(ISBLANK(Tableau3[[#This Row],[Date début ]]),"",UPPER(TEXT(Tableau3[[#This Row],[Date début ]],"AAAA")))</f>
        <v>1900</v>
      </c>
      <c r="N1290" s="369">
        <f>[2]!tblÉvénements[[#This Row],[Date de fin]]</f>
        <v>0</v>
      </c>
      <c r="O1290" s="370" t="str">
        <f>IF(ISBLANK(Tableau3[[#This Row],[Date de fin]]),"",UPPER(TEXT(Tableau3[[#This Row],[Date de fin]],"mmm")))</f>
        <v>JANV</v>
      </c>
      <c r="P1290" s="370" t="str">
        <f>IF(ISBLANK(Tableau3[[#This Row],[Date de fin]]),"",UPPER(TEXT(Tableau3[[#This Row],[Date de fin]],"AAAA")))</f>
        <v>1900</v>
      </c>
      <c r="Q1290" s="65">
        <f>[2]!tblÉvénements[[#This Row],[Nbr jours]]</f>
        <v>0</v>
      </c>
      <c r="R1290" s="45"/>
      <c r="S1290" s="13">
        <f>[2]!tblÉvénements[[#This Row],[Secteur]]</f>
        <v>0</v>
      </c>
      <c r="T1290" s="13">
        <f>[2]!tblÉvénements[[#This Row],[Commentaires]]</f>
        <v>0</v>
      </c>
      <c r="V1290" s="55"/>
      <c r="X1290" s="55"/>
      <c r="AF1290" s="56"/>
    </row>
    <row r="1291" spans="2:32" ht="14.5" x14ac:dyDescent="0.3">
      <c r="B1291" s="42">
        <f>'2. Termes '!H1313</f>
        <v>0</v>
      </c>
      <c r="C1291" s="382">
        <f>[2]!tblÉvénements[[#This Row],[Service]]</f>
        <v>0</v>
      </c>
      <c r="D1291" s="383">
        <f>[2]!tblÉvénements[[#This Row],[Nom événement]]</f>
        <v>0</v>
      </c>
      <c r="E1291" s="383">
        <f>[2]!tblÉvénements[[#This Row],[Nom association/Sigle]]</f>
        <v>0</v>
      </c>
      <c r="F1291" s="368">
        <f>[2]!tblÉvénements[[#This Row],[Ville]]</f>
        <v>0</v>
      </c>
      <c r="G1291" s="368">
        <f>[2]!tblÉvénements[[#This Row],[Lieu]]</f>
        <v>0</v>
      </c>
      <c r="H1291" s="383">
        <f>[2]!tblÉvénements[[#This Row],[Nombre de de participants]]</f>
        <v>0</v>
      </c>
      <c r="I1291" s="368">
        <f>[2]!tblÉvénements[[#This Row],[Type]]</f>
        <v>0</v>
      </c>
      <c r="J1291" s="368">
        <f>[2]!tblÉvénements[[#This Row],[Présence ]]</f>
        <v>0</v>
      </c>
      <c r="K1291" s="370">
        <f>[2]!tblÉvénements[[#This Row],[Date de début]]</f>
        <v>0</v>
      </c>
      <c r="L1291" s="370" t="str">
        <f>IF(ISBLANK(Tableau3[[#This Row],[Date début ]]),"",UPPER(TEXT(Tableau3[[#This Row],[Date début ]],"mmm")))</f>
        <v>JANV</v>
      </c>
      <c r="M1291" s="370" t="str">
        <f>IF(ISBLANK(Tableau3[[#This Row],[Date début ]]),"",UPPER(TEXT(Tableau3[[#This Row],[Date début ]],"AAAA")))</f>
        <v>1900</v>
      </c>
      <c r="N1291" s="369">
        <f>[2]!tblÉvénements[[#This Row],[Date de fin]]</f>
        <v>0</v>
      </c>
      <c r="O1291" s="370" t="str">
        <f>IF(ISBLANK(Tableau3[[#This Row],[Date de fin]]),"",UPPER(TEXT(Tableau3[[#This Row],[Date de fin]],"mmm")))</f>
        <v>JANV</v>
      </c>
      <c r="P1291" s="370" t="str">
        <f>IF(ISBLANK(Tableau3[[#This Row],[Date de fin]]),"",UPPER(TEXT(Tableau3[[#This Row],[Date de fin]],"AAAA")))</f>
        <v>1900</v>
      </c>
      <c r="Q1291" s="65">
        <f>[2]!tblÉvénements[[#This Row],[Nbr jours]]</f>
        <v>0</v>
      </c>
      <c r="R1291" s="45"/>
      <c r="S1291" s="13">
        <f>[2]!tblÉvénements[[#This Row],[Secteur]]</f>
        <v>0</v>
      </c>
      <c r="T1291" s="13">
        <f>[2]!tblÉvénements[[#This Row],[Commentaires]]</f>
        <v>0</v>
      </c>
      <c r="V1291" s="55"/>
      <c r="X1291" s="55"/>
      <c r="AF1291" s="56"/>
    </row>
    <row r="1292" spans="2:32" ht="14.5" x14ac:dyDescent="0.3">
      <c r="B1292" s="42">
        <f>'2. Termes '!H1314</f>
        <v>0</v>
      </c>
      <c r="C1292" s="382">
        <f>[2]!tblÉvénements[[#This Row],[Service]]</f>
        <v>0</v>
      </c>
      <c r="D1292" s="383">
        <f>[2]!tblÉvénements[[#This Row],[Nom événement]]</f>
        <v>0</v>
      </c>
      <c r="E1292" s="383">
        <f>[2]!tblÉvénements[[#This Row],[Nom association/Sigle]]</f>
        <v>0</v>
      </c>
      <c r="F1292" s="368">
        <f>[2]!tblÉvénements[[#This Row],[Ville]]</f>
        <v>0</v>
      </c>
      <c r="G1292" s="368">
        <f>[2]!tblÉvénements[[#This Row],[Lieu]]</f>
        <v>0</v>
      </c>
      <c r="H1292" s="383">
        <f>[2]!tblÉvénements[[#This Row],[Nombre de de participants]]</f>
        <v>0</v>
      </c>
      <c r="I1292" s="368">
        <f>[2]!tblÉvénements[[#This Row],[Type]]</f>
        <v>0</v>
      </c>
      <c r="J1292" s="368">
        <f>[2]!tblÉvénements[[#This Row],[Présence ]]</f>
        <v>0</v>
      </c>
      <c r="K1292" s="370">
        <f>[2]!tblÉvénements[[#This Row],[Date de début]]</f>
        <v>0</v>
      </c>
      <c r="L1292" s="370" t="str">
        <f>IF(ISBLANK(Tableau3[[#This Row],[Date début ]]),"",UPPER(TEXT(Tableau3[[#This Row],[Date début ]],"mmm")))</f>
        <v>JANV</v>
      </c>
      <c r="M1292" s="370" t="str">
        <f>IF(ISBLANK(Tableau3[[#This Row],[Date début ]]),"",UPPER(TEXT(Tableau3[[#This Row],[Date début ]],"AAAA")))</f>
        <v>1900</v>
      </c>
      <c r="N1292" s="369">
        <f>[2]!tblÉvénements[[#This Row],[Date de fin]]</f>
        <v>0</v>
      </c>
      <c r="O1292" s="370" t="str">
        <f>IF(ISBLANK(Tableau3[[#This Row],[Date de fin]]),"",UPPER(TEXT(Tableau3[[#This Row],[Date de fin]],"mmm")))</f>
        <v>JANV</v>
      </c>
      <c r="P1292" s="370" t="str">
        <f>IF(ISBLANK(Tableau3[[#This Row],[Date de fin]]),"",UPPER(TEXT(Tableau3[[#This Row],[Date de fin]],"AAAA")))</f>
        <v>1900</v>
      </c>
      <c r="Q1292" s="65">
        <f>[2]!tblÉvénements[[#This Row],[Nbr jours]]</f>
        <v>0</v>
      </c>
      <c r="R1292" s="45"/>
      <c r="S1292" s="13">
        <f>[2]!tblÉvénements[[#This Row],[Secteur]]</f>
        <v>0</v>
      </c>
      <c r="T1292" s="13">
        <f>[2]!tblÉvénements[[#This Row],[Commentaires]]</f>
        <v>0</v>
      </c>
      <c r="V1292" s="55"/>
      <c r="X1292" s="55"/>
      <c r="AF1292" s="56"/>
    </row>
    <row r="1293" spans="2:32" ht="14.5" x14ac:dyDescent="0.3">
      <c r="B1293" s="42">
        <f>'2. Termes '!H1315</f>
        <v>0</v>
      </c>
      <c r="C1293" s="382">
        <f>[2]!tblÉvénements[[#This Row],[Service]]</f>
        <v>0</v>
      </c>
      <c r="D1293" s="383">
        <f>[2]!tblÉvénements[[#This Row],[Nom événement]]</f>
        <v>0</v>
      </c>
      <c r="E1293" s="383">
        <f>[2]!tblÉvénements[[#This Row],[Nom association/Sigle]]</f>
        <v>0</v>
      </c>
      <c r="F1293" s="368">
        <f>[2]!tblÉvénements[[#This Row],[Ville]]</f>
        <v>0</v>
      </c>
      <c r="G1293" s="368">
        <f>[2]!tblÉvénements[[#This Row],[Lieu]]</f>
        <v>0</v>
      </c>
      <c r="H1293" s="383">
        <f>[2]!tblÉvénements[[#This Row],[Nombre de de participants]]</f>
        <v>0</v>
      </c>
      <c r="I1293" s="368">
        <f>[2]!tblÉvénements[[#This Row],[Type]]</f>
        <v>0</v>
      </c>
      <c r="J1293" s="368">
        <f>[2]!tblÉvénements[[#This Row],[Présence ]]</f>
        <v>0</v>
      </c>
      <c r="K1293" s="370">
        <f>[2]!tblÉvénements[[#This Row],[Date de début]]</f>
        <v>0</v>
      </c>
      <c r="L1293" s="370" t="str">
        <f>IF(ISBLANK(Tableau3[[#This Row],[Date début ]]),"",UPPER(TEXT(Tableau3[[#This Row],[Date début ]],"mmm")))</f>
        <v>JANV</v>
      </c>
      <c r="M1293" s="370" t="str">
        <f>IF(ISBLANK(Tableau3[[#This Row],[Date début ]]),"",UPPER(TEXT(Tableau3[[#This Row],[Date début ]],"AAAA")))</f>
        <v>1900</v>
      </c>
      <c r="N1293" s="369">
        <f>[2]!tblÉvénements[[#This Row],[Date de fin]]</f>
        <v>0</v>
      </c>
      <c r="O1293" s="370" t="str">
        <f>IF(ISBLANK(Tableau3[[#This Row],[Date de fin]]),"",UPPER(TEXT(Tableau3[[#This Row],[Date de fin]],"mmm")))</f>
        <v>JANV</v>
      </c>
      <c r="P1293" s="370" t="str">
        <f>IF(ISBLANK(Tableau3[[#This Row],[Date de fin]]),"",UPPER(TEXT(Tableau3[[#This Row],[Date de fin]],"AAAA")))</f>
        <v>1900</v>
      </c>
      <c r="Q1293" s="65">
        <f>[2]!tblÉvénements[[#This Row],[Nbr jours]]</f>
        <v>0</v>
      </c>
      <c r="R1293" s="45"/>
      <c r="S1293" s="13">
        <f>[2]!tblÉvénements[[#This Row],[Secteur]]</f>
        <v>0</v>
      </c>
      <c r="T1293" s="13">
        <f>[2]!tblÉvénements[[#This Row],[Commentaires]]</f>
        <v>0</v>
      </c>
      <c r="V1293" s="55"/>
      <c r="X1293" s="55"/>
      <c r="AF1293" s="56"/>
    </row>
    <row r="1294" spans="2:32" ht="14.5" x14ac:dyDescent="0.3">
      <c r="B1294" s="42">
        <f>'2. Termes '!H1316</f>
        <v>0</v>
      </c>
      <c r="C1294" s="382">
        <f>[2]!tblÉvénements[[#This Row],[Service]]</f>
        <v>0</v>
      </c>
      <c r="D1294" s="383">
        <f>[2]!tblÉvénements[[#This Row],[Nom événement]]</f>
        <v>0</v>
      </c>
      <c r="E1294" s="383">
        <f>[2]!tblÉvénements[[#This Row],[Nom association/Sigle]]</f>
        <v>0</v>
      </c>
      <c r="F1294" s="368">
        <f>[2]!tblÉvénements[[#This Row],[Ville]]</f>
        <v>0</v>
      </c>
      <c r="G1294" s="368">
        <f>[2]!tblÉvénements[[#This Row],[Lieu]]</f>
        <v>0</v>
      </c>
      <c r="H1294" s="383">
        <f>[2]!tblÉvénements[[#This Row],[Nombre de de participants]]</f>
        <v>0</v>
      </c>
      <c r="I1294" s="368">
        <f>[2]!tblÉvénements[[#This Row],[Type]]</f>
        <v>0</v>
      </c>
      <c r="J1294" s="368">
        <f>[2]!tblÉvénements[[#This Row],[Présence ]]</f>
        <v>0</v>
      </c>
      <c r="K1294" s="370">
        <f>[2]!tblÉvénements[[#This Row],[Date de début]]</f>
        <v>0</v>
      </c>
      <c r="L1294" s="370" t="str">
        <f>IF(ISBLANK(Tableau3[[#This Row],[Date début ]]),"",UPPER(TEXT(Tableau3[[#This Row],[Date début ]],"mmm")))</f>
        <v>JANV</v>
      </c>
      <c r="M1294" s="370" t="str">
        <f>IF(ISBLANK(Tableau3[[#This Row],[Date début ]]),"",UPPER(TEXT(Tableau3[[#This Row],[Date début ]],"AAAA")))</f>
        <v>1900</v>
      </c>
      <c r="N1294" s="369">
        <f>[2]!tblÉvénements[[#This Row],[Date de fin]]</f>
        <v>0</v>
      </c>
      <c r="O1294" s="370" t="str">
        <f>IF(ISBLANK(Tableau3[[#This Row],[Date de fin]]),"",UPPER(TEXT(Tableau3[[#This Row],[Date de fin]],"mmm")))</f>
        <v>JANV</v>
      </c>
      <c r="P1294" s="370" t="str">
        <f>IF(ISBLANK(Tableau3[[#This Row],[Date de fin]]),"",UPPER(TEXT(Tableau3[[#This Row],[Date de fin]],"AAAA")))</f>
        <v>1900</v>
      </c>
      <c r="Q1294" s="65">
        <f>[2]!tblÉvénements[[#This Row],[Nbr jours]]</f>
        <v>0</v>
      </c>
      <c r="R1294" s="45"/>
      <c r="S1294" s="13">
        <f>[2]!tblÉvénements[[#This Row],[Secteur]]</f>
        <v>0</v>
      </c>
      <c r="T1294" s="13">
        <f>[2]!tblÉvénements[[#This Row],[Commentaires]]</f>
        <v>0</v>
      </c>
      <c r="V1294" s="55"/>
      <c r="X1294" s="55"/>
      <c r="AF1294" s="56"/>
    </row>
    <row r="1295" spans="2:32" ht="14.5" x14ac:dyDescent="0.3">
      <c r="B1295" s="42">
        <f>'2. Termes '!H1317</f>
        <v>0</v>
      </c>
      <c r="C1295" s="382">
        <f>[2]!tblÉvénements[[#This Row],[Service]]</f>
        <v>0</v>
      </c>
      <c r="D1295" s="383">
        <f>[2]!tblÉvénements[[#This Row],[Nom événement]]</f>
        <v>0</v>
      </c>
      <c r="E1295" s="383">
        <f>[2]!tblÉvénements[[#This Row],[Nom association/Sigle]]</f>
        <v>0</v>
      </c>
      <c r="F1295" s="368">
        <f>[2]!tblÉvénements[[#This Row],[Ville]]</f>
        <v>0</v>
      </c>
      <c r="G1295" s="368">
        <f>[2]!tblÉvénements[[#This Row],[Lieu]]</f>
        <v>0</v>
      </c>
      <c r="H1295" s="383">
        <f>[2]!tblÉvénements[[#This Row],[Nombre de de participants]]</f>
        <v>0</v>
      </c>
      <c r="I1295" s="368">
        <f>[2]!tblÉvénements[[#This Row],[Type]]</f>
        <v>0</v>
      </c>
      <c r="J1295" s="368">
        <f>[2]!tblÉvénements[[#This Row],[Présence ]]</f>
        <v>0</v>
      </c>
      <c r="K1295" s="370">
        <f>[2]!tblÉvénements[[#This Row],[Date de début]]</f>
        <v>0</v>
      </c>
      <c r="L1295" s="370" t="str">
        <f>IF(ISBLANK(Tableau3[[#This Row],[Date début ]]),"",UPPER(TEXT(Tableau3[[#This Row],[Date début ]],"mmm")))</f>
        <v>JANV</v>
      </c>
      <c r="M1295" s="370" t="str">
        <f>IF(ISBLANK(Tableau3[[#This Row],[Date début ]]),"",UPPER(TEXT(Tableau3[[#This Row],[Date début ]],"AAAA")))</f>
        <v>1900</v>
      </c>
      <c r="N1295" s="369">
        <f>[2]!tblÉvénements[[#This Row],[Date de fin]]</f>
        <v>0</v>
      </c>
      <c r="O1295" s="370" t="str">
        <f>IF(ISBLANK(Tableau3[[#This Row],[Date de fin]]),"",UPPER(TEXT(Tableau3[[#This Row],[Date de fin]],"mmm")))</f>
        <v>JANV</v>
      </c>
      <c r="P1295" s="370" t="str">
        <f>IF(ISBLANK(Tableau3[[#This Row],[Date de fin]]),"",UPPER(TEXT(Tableau3[[#This Row],[Date de fin]],"AAAA")))</f>
        <v>1900</v>
      </c>
      <c r="Q1295" s="65">
        <f>[2]!tblÉvénements[[#This Row],[Nbr jours]]</f>
        <v>0</v>
      </c>
      <c r="R1295" s="45"/>
      <c r="S1295" s="13">
        <f>[2]!tblÉvénements[[#This Row],[Secteur]]</f>
        <v>0</v>
      </c>
      <c r="T1295" s="13">
        <f>[2]!tblÉvénements[[#This Row],[Commentaires]]</f>
        <v>0</v>
      </c>
      <c r="V1295" s="55"/>
      <c r="X1295" s="55"/>
      <c r="AF1295" s="56"/>
    </row>
    <row r="1296" spans="2:32" ht="14.5" x14ac:dyDescent="0.3">
      <c r="B1296" s="42">
        <f>'2. Termes '!H1318</f>
        <v>0</v>
      </c>
      <c r="C1296" s="382">
        <f>[2]!tblÉvénements[[#This Row],[Service]]</f>
        <v>0</v>
      </c>
      <c r="D1296" s="383">
        <f>[2]!tblÉvénements[[#This Row],[Nom événement]]</f>
        <v>0</v>
      </c>
      <c r="E1296" s="383">
        <f>[2]!tblÉvénements[[#This Row],[Nom association/Sigle]]</f>
        <v>0</v>
      </c>
      <c r="F1296" s="368">
        <f>[2]!tblÉvénements[[#This Row],[Ville]]</f>
        <v>0</v>
      </c>
      <c r="G1296" s="368">
        <f>[2]!tblÉvénements[[#This Row],[Lieu]]</f>
        <v>0</v>
      </c>
      <c r="H1296" s="383">
        <f>[2]!tblÉvénements[[#This Row],[Nombre de de participants]]</f>
        <v>0</v>
      </c>
      <c r="I1296" s="368">
        <f>[2]!tblÉvénements[[#This Row],[Type]]</f>
        <v>0</v>
      </c>
      <c r="J1296" s="368">
        <f>[2]!tblÉvénements[[#This Row],[Présence ]]</f>
        <v>0</v>
      </c>
      <c r="K1296" s="370">
        <f>[2]!tblÉvénements[[#This Row],[Date de début]]</f>
        <v>0</v>
      </c>
      <c r="L1296" s="370" t="str">
        <f>IF(ISBLANK(Tableau3[[#This Row],[Date début ]]),"",UPPER(TEXT(Tableau3[[#This Row],[Date début ]],"mmm")))</f>
        <v>JANV</v>
      </c>
      <c r="M1296" s="370" t="str">
        <f>IF(ISBLANK(Tableau3[[#This Row],[Date début ]]),"",UPPER(TEXT(Tableau3[[#This Row],[Date début ]],"AAAA")))</f>
        <v>1900</v>
      </c>
      <c r="N1296" s="369">
        <f>[2]!tblÉvénements[[#This Row],[Date de fin]]</f>
        <v>0</v>
      </c>
      <c r="O1296" s="370" t="str">
        <f>IF(ISBLANK(Tableau3[[#This Row],[Date de fin]]),"",UPPER(TEXT(Tableau3[[#This Row],[Date de fin]],"mmm")))</f>
        <v>JANV</v>
      </c>
      <c r="P1296" s="370" t="str">
        <f>IF(ISBLANK(Tableau3[[#This Row],[Date de fin]]),"",UPPER(TEXT(Tableau3[[#This Row],[Date de fin]],"AAAA")))</f>
        <v>1900</v>
      </c>
      <c r="Q1296" s="65">
        <f>[2]!tblÉvénements[[#This Row],[Nbr jours]]</f>
        <v>0</v>
      </c>
      <c r="R1296" s="45"/>
      <c r="S1296" s="13">
        <f>[2]!tblÉvénements[[#This Row],[Secteur]]</f>
        <v>0</v>
      </c>
      <c r="T1296" s="13">
        <f>[2]!tblÉvénements[[#This Row],[Commentaires]]</f>
        <v>0</v>
      </c>
      <c r="V1296" s="55"/>
      <c r="X1296" s="55"/>
      <c r="AF1296" s="56"/>
    </row>
    <row r="1297" spans="2:32" ht="14.5" x14ac:dyDescent="0.3">
      <c r="B1297" s="42">
        <f>'2. Termes '!H1319</f>
        <v>0</v>
      </c>
      <c r="C1297" s="382">
        <f>[2]!tblÉvénements[[#This Row],[Service]]</f>
        <v>0</v>
      </c>
      <c r="D1297" s="383">
        <f>[2]!tblÉvénements[[#This Row],[Nom événement]]</f>
        <v>0</v>
      </c>
      <c r="E1297" s="383">
        <f>[2]!tblÉvénements[[#This Row],[Nom association/Sigle]]</f>
        <v>0</v>
      </c>
      <c r="F1297" s="368">
        <f>[2]!tblÉvénements[[#This Row],[Ville]]</f>
        <v>0</v>
      </c>
      <c r="G1297" s="368">
        <f>[2]!tblÉvénements[[#This Row],[Lieu]]</f>
        <v>0</v>
      </c>
      <c r="H1297" s="383">
        <f>[2]!tblÉvénements[[#This Row],[Nombre de de participants]]</f>
        <v>0</v>
      </c>
      <c r="I1297" s="368">
        <f>[2]!tblÉvénements[[#This Row],[Type]]</f>
        <v>0</v>
      </c>
      <c r="J1297" s="368">
        <f>[2]!tblÉvénements[[#This Row],[Présence ]]</f>
        <v>0</v>
      </c>
      <c r="K1297" s="370">
        <f>[2]!tblÉvénements[[#This Row],[Date de début]]</f>
        <v>0</v>
      </c>
      <c r="L1297" s="370" t="str">
        <f>IF(ISBLANK(Tableau3[[#This Row],[Date début ]]),"",UPPER(TEXT(Tableau3[[#This Row],[Date début ]],"mmm")))</f>
        <v>JANV</v>
      </c>
      <c r="M1297" s="370" t="str">
        <f>IF(ISBLANK(Tableau3[[#This Row],[Date début ]]),"",UPPER(TEXT(Tableau3[[#This Row],[Date début ]],"AAAA")))</f>
        <v>1900</v>
      </c>
      <c r="N1297" s="369">
        <f>[2]!tblÉvénements[[#This Row],[Date de fin]]</f>
        <v>0</v>
      </c>
      <c r="O1297" s="370" t="str">
        <f>IF(ISBLANK(Tableau3[[#This Row],[Date de fin]]),"",UPPER(TEXT(Tableau3[[#This Row],[Date de fin]],"mmm")))</f>
        <v>JANV</v>
      </c>
      <c r="P1297" s="370" t="str">
        <f>IF(ISBLANK(Tableau3[[#This Row],[Date de fin]]),"",UPPER(TEXT(Tableau3[[#This Row],[Date de fin]],"AAAA")))</f>
        <v>1900</v>
      </c>
      <c r="Q1297" s="65">
        <f>[2]!tblÉvénements[[#This Row],[Nbr jours]]</f>
        <v>0</v>
      </c>
      <c r="R1297" s="45"/>
      <c r="S1297" s="13">
        <f>[2]!tblÉvénements[[#This Row],[Secteur]]</f>
        <v>0</v>
      </c>
      <c r="T1297" s="13">
        <f>[2]!tblÉvénements[[#This Row],[Commentaires]]</f>
        <v>0</v>
      </c>
      <c r="V1297" s="55"/>
      <c r="X1297" s="55"/>
      <c r="AF1297" s="56"/>
    </row>
    <row r="1298" spans="2:32" ht="14.5" x14ac:dyDescent="0.3">
      <c r="B1298" s="42">
        <f>'2. Termes '!H1320</f>
        <v>0</v>
      </c>
      <c r="C1298" s="382">
        <f>[2]!tblÉvénements[[#This Row],[Service]]</f>
        <v>0</v>
      </c>
      <c r="D1298" s="383">
        <f>[2]!tblÉvénements[[#This Row],[Nom événement]]</f>
        <v>0</v>
      </c>
      <c r="E1298" s="383">
        <f>[2]!tblÉvénements[[#This Row],[Nom association/Sigle]]</f>
        <v>0</v>
      </c>
      <c r="F1298" s="368">
        <f>[2]!tblÉvénements[[#This Row],[Ville]]</f>
        <v>0</v>
      </c>
      <c r="G1298" s="368">
        <f>[2]!tblÉvénements[[#This Row],[Lieu]]</f>
        <v>0</v>
      </c>
      <c r="H1298" s="383">
        <f>[2]!tblÉvénements[[#This Row],[Nombre de de participants]]</f>
        <v>0</v>
      </c>
      <c r="I1298" s="368">
        <f>[2]!tblÉvénements[[#This Row],[Type]]</f>
        <v>0</v>
      </c>
      <c r="J1298" s="368">
        <f>[2]!tblÉvénements[[#This Row],[Présence ]]</f>
        <v>0</v>
      </c>
      <c r="K1298" s="370">
        <f>[2]!tblÉvénements[[#This Row],[Date de début]]</f>
        <v>0</v>
      </c>
      <c r="L1298" s="370" t="str">
        <f>IF(ISBLANK(Tableau3[[#This Row],[Date début ]]),"",UPPER(TEXT(Tableau3[[#This Row],[Date début ]],"mmm")))</f>
        <v>JANV</v>
      </c>
      <c r="M1298" s="370" t="str">
        <f>IF(ISBLANK(Tableau3[[#This Row],[Date début ]]),"",UPPER(TEXT(Tableau3[[#This Row],[Date début ]],"AAAA")))</f>
        <v>1900</v>
      </c>
      <c r="N1298" s="369">
        <f>[2]!tblÉvénements[[#This Row],[Date de fin]]</f>
        <v>0</v>
      </c>
      <c r="O1298" s="370" t="str">
        <f>IF(ISBLANK(Tableau3[[#This Row],[Date de fin]]),"",UPPER(TEXT(Tableau3[[#This Row],[Date de fin]],"mmm")))</f>
        <v>JANV</v>
      </c>
      <c r="P1298" s="370" t="str">
        <f>IF(ISBLANK(Tableau3[[#This Row],[Date de fin]]),"",UPPER(TEXT(Tableau3[[#This Row],[Date de fin]],"AAAA")))</f>
        <v>1900</v>
      </c>
      <c r="Q1298" s="65">
        <f>[2]!tblÉvénements[[#This Row],[Nbr jours]]</f>
        <v>0</v>
      </c>
      <c r="R1298" s="45"/>
      <c r="S1298" s="13">
        <f>[2]!tblÉvénements[[#This Row],[Secteur]]</f>
        <v>0</v>
      </c>
      <c r="T1298" s="13">
        <f>[2]!tblÉvénements[[#This Row],[Commentaires]]</f>
        <v>0</v>
      </c>
      <c r="V1298" s="55"/>
      <c r="X1298" s="55"/>
      <c r="AF1298" s="56"/>
    </row>
    <row r="1299" spans="2:32" ht="14.5" x14ac:dyDescent="0.3">
      <c r="B1299" s="42">
        <f>'2. Termes '!H1321</f>
        <v>0</v>
      </c>
      <c r="C1299" s="382">
        <f>[2]!tblÉvénements[[#This Row],[Service]]</f>
        <v>0</v>
      </c>
      <c r="D1299" s="383">
        <f>[2]!tblÉvénements[[#This Row],[Nom événement]]</f>
        <v>0</v>
      </c>
      <c r="E1299" s="383">
        <f>[2]!tblÉvénements[[#This Row],[Nom association/Sigle]]</f>
        <v>0</v>
      </c>
      <c r="F1299" s="368">
        <f>[2]!tblÉvénements[[#This Row],[Ville]]</f>
        <v>0</v>
      </c>
      <c r="G1299" s="368">
        <f>[2]!tblÉvénements[[#This Row],[Lieu]]</f>
        <v>0</v>
      </c>
      <c r="H1299" s="383">
        <f>[2]!tblÉvénements[[#This Row],[Nombre de de participants]]</f>
        <v>0</v>
      </c>
      <c r="I1299" s="368">
        <f>[2]!tblÉvénements[[#This Row],[Type]]</f>
        <v>0</v>
      </c>
      <c r="J1299" s="368">
        <f>[2]!tblÉvénements[[#This Row],[Présence ]]</f>
        <v>0</v>
      </c>
      <c r="K1299" s="370">
        <f>[2]!tblÉvénements[[#This Row],[Date de début]]</f>
        <v>0</v>
      </c>
      <c r="L1299" s="370" t="str">
        <f>IF(ISBLANK(Tableau3[[#This Row],[Date début ]]),"",UPPER(TEXT(Tableau3[[#This Row],[Date début ]],"mmm")))</f>
        <v>JANV</v>
      </c>
      <c r="M1299" s="370" t="str">
        <f>IF(ISBLANK(Tableau3[[#This Row],[Date début ]]),"",UPPER(TEXT(Tableau3[[#This Row],[Date début ]],"AAAA")))</f>
        <v>1900</v>
      </c>
      <c r="N1299" s="369">
        <f>[2]!tblÉvénements[[#This Row],[Date de fin]]</f>
        <v>0</v>
      </c>
      <c r="O1299" s="370" t="str">
        <f>IF(ISBLANK(Tableau3[[#This Row],[Date de fin]]),"",UPPER(TEXT(Tableau3[[#This Row],[Date de fin]],"mmm")))</f>
        <v>JANV</v>
      </c>
      <c r="P1299" s="370" t="str">
        <f>IF(ISBLANK(Tableau3[[#This Row],[Date de fin]]),"",UPPER(TEXT(Tableau3[[#This Row],[Date de fin]],"AAAA")))</f>
        <v>1900</v>
      </c>
      <c r="Q1299" s="65">
        <f>[2]!tblÉvénements[[#This Row],[Nbr jours]]</f>
        <v>0</v>
      </c>
      <c r="R1299" s="45"/>
      <c r="S1299" s="13">
        <f>[2]!tblÉvénements[[#This Row],[Secteur]]</f>
        <v>0</v>
      </c>
      <c r="T1299" s="13">
        <f>[2]!tblÉvénements[[#This Row],[Commentaires]]</f>
        <v>0</v>
      </c>
      <c r="V1299" s="55"/>
      <c r="X1299" s="55"/>
      <c r="AF1299" s="56"/>
    </row>
    <row r="1300" spans="2:32" ht="14.5" x14ac:dyDescent="0.3">
      <c r="B1300" s="42">
        <f>'2. Termes '!H1322</f>
        <v>0</v>
      </c>
      <c r="C1300" s="382">
        <f>[2]!tblÉvénements[[#This Row],[Service]]</f>
        <v>0</v>
      </c>
      <c r="D1300" s="383">
        <f>[2]!tblÉvénements[[#This Row],[Nom événement]]</f>
        <v>0</v>
      </c>
      <c r="E1300" s="383">
        <f>[2]!tblÉvénements[[#This Row],[Nom association/Sigle]]</f>
        <v>0</v>
      </c>
      <c r="F1300" s="368">
        <f>[2]!tblÉvénements[[#This Row],[Ville]]</f>
        <v>0</v>
      </c>
      <c r="G1300" s="368">
        <f>[2]!tblÉvénements[[#This Row],[Lieu]]</f>
        <v>0</v>
      </c>
      <c r="H1300" s="383">
        <f>[2]!tblÉvénements[[#This Row],[Nombre de de participants]]</f>
        <v>0</v>
      </c>
      <c r="I1300" s="368">
        <f>[2]!tblÉvénements[[#This Row],[Type]]</f>
        <v>0</v>
      </c>
      <c r="J1300" s="368">
        <f>[2]!tblÉvénements[[#This Row],[Présence ]]</f>
        <v>0</v>
      </c>
      <c r="K1300" s="370">
        <f>[2]!tblÉvénements[[#This Row],[Date de début]]</f>
        <v>0</v>
      </c>
      <c r="L1300" s="370" t="str">
        <f>IF(ISBLANK(Tableau3[[#This Row],[Date début ]]),"",UPPER(TEXT(Tableau3[[#This Row],[Date début ]],"mmm")))</f>
        <v>JANV</v>
      </c>
      <c r="M1300" s="370" t="str">
        <f>IF(ISBLANK(Tableau3[[#This Row],[Date début ]]),"",UPPER(TEXT(Tableau3[[#This Row],[Date début ]],"AAAA")))</f>
        <v>1900</v>
      </c>
      <c r="N1300" s="369">
        <f>[2]!tblÉvénements[[#This Row],[Date de fin]]</f>
        <v>0</v>
      </c>
      <c r="O1300" s="370" t="str">
        <f>IF(ISBLANK(Tableau3[[#This Row],[Date de fin]]),"",UPPER(TEXT(Tableau3[[#This Row],[Date de fin]],"mmm")))</f>
        <v>JANV</v>
      </c>
      <c r="P1300" s="370" t="str">
        <f>IF(ISBLANK(Tableau3[[#This Row],[Date de fin]]),"",UPPER(TEXT(Tableau3[[#This Row],[Date de fin]],"AAAA")))</f>
        <v>1900</v>
      </c>
      <c r="Q1300" s="65">
        <f>[2]!tblÉvénements[[#This Row],[Nbr jours]]</f>
        <v>0</v>
      </c>
      <c r="R1300" s="45"/>
      <c r="S1300" s="13">
        <f>[2]!tblÉvénements[[#This Row],[Secteur]]</f>
        <v>0</v>
      </c>
      <c r="T1300" s="13">
        <f>[2]!tblÉvénements[[#This Row],[Commentaires]]</f>
        <v>0</v>
      </c>
      <c r="V1300" s="55"/>
      <c r="X1300" s="55"/>
      <c r="AF1300" s="56"/>
    </row>
    <row r="1301" spans="2:32" ht="14.5" x14ac:dyDescent="0.3">
      <c r="B1301" s="42">
        <f>'2. Termes '!H1323</f>
        <v>0</v>
      </c>
      <c r="C1301" s="382">
        <f>[2]!tblÉvénements[[#This Row],[Service]]</f>
        <v>0</v>
      </c>
      <c r="D1301" s="383">
        <f>[2]!tblÉvénements[[#This Row],[Nom événement]]</f>
        <v>0</v>
      </c>
      <c r="E1301" s="383">
        <f>[2]!tblÉvénements[[#This Row],[Nom association/Sigle]]</f>
        <v>0</v>
      </c>
      <c r="F1301" s="368">
        <f>[2]!tblÉvénements[[#This Row],[Ville]]</f>
        <v>0</v>
      </c>
      <c r="G1301" s="368">
        <f>[2]!tblÉvénements[[#This Row],[Lieu]]</f>
        <v>0</v>
      </c>
      <c r="H1301" s="383">
        <f>[2]!tblÉvénements[[#This Row],[Nombre de de participants]]</f>
        <v>0</v>
      </c>
      <c r="I1301" s="368">
        <f>[2]!tblÉvénements[[#This Row],[Type]]</f>
        <v>0</v>
      </c>
      <c r="J1301" s="368">
        <f>[2]!tblÉvénements[[#This Row],[Présence ]]</f>
        <v>0</v>
      </c>
      <c r="K1301" s="370">
        <f>[2]!tblÉvénements[[#This Row],[Date de début]]</f>
        <v>0</v>
      </c>
      <c r="L1301" s="370" t="str">
        <f>IF(ISBLANK(Tableau3[[#This Row],[Date début ]]),"",UPPER(TEXT(Tableau3[[#This Row],[Date début ]],"mmm")))</f>
        <v>JANV</v>
      </c>
      <c r="M1301" s="370" t="str">
        <f>IF(ISBLANK(Tableau3[[#This Row],[Date début ]]),"",UPPER(TEXT(Tableau3[[#This Row],[Date début ]],"AAAA")))</f>
        <v>1900</v>
      </c>
      <c r="N1301" s="369">
        <f>[2]!tblÉvénements[[#This Row],[Date de fin]]</f>
        <v>0</v>
      </c>
      <c r="O1301" s="370" t="str">
        <f>IF(ISBLANK(Tableau3[[#This Row],[Date de fin]]),"",UPPER(TEXT(Tableau3[[#This Row],[Date de fin]],"mmm")))</f>
        <v>JANV</v>
      </c>
      <c r="P1301" s="370" t="str">
        <f>IF(ISBLANK(Tableau3[[#This Row],[Date de fin]]),"",UPPER(TEXT(Tableau3[[#This Row],[Date de fin]],"AAAA")))</f>
        <v>1900</v>
      </c>
      <c r="Q1301" s="65">
        <f>[2]!tblÉvénements[[#This Row],[Nbr jours]]</f>
        <v>0</v>
      </c>
      <c r="R1301" s="45"/>
      <c r="S1301" s="13">
        <f>[2]!tblÉvénements[[#This Row],[Secteur]]</f>
        <v>0</v>
      </c>
      <c r="T1301" s="13">
        <f>[2]!tblÉvénements[[#This Row],[Commentaires]]</f>
        <v>0</v>
      </c>
      <c r="V1301" s="55"/>
      <c r="X1301" s="55"/>
      <c r="AF1301" s="56"/>
    </row>
    <row r="1302" spans="2:32" ht="14.5" x14ac:dyDescent="0.3">
      <c r="B1302" s="42">
        <f>'2. Termes '!H1324</f>
        <v>0</v>
      </c>
      <c r="C1302" s="382">
        <f>[2]!tblÉvénements[[#This Row],[Service]]</f>
        <v>0</v>
      </c>
      <c r="D1302" s="383">
        <f>[2]!tblÉvénements[[#This Row],[Nom événement]]</f>
        <v>0</v>
      </c>
      <c r="E1302" s="383">
        <f>[2]!tblÉvénements[[#This Row],[Nom association/Sigle]]</f>
        <v>0</v>
      </c>
      <c r="F1302" s="368">
        <f>[2]!tblÉvénements[[#This Row],[Ville]]</f>
        <v>0</v>
      </c>
      <c r="G1302" s="368">
        <f>[2]!tblÉvénements[[#This Row],[Lieu]]</f>
        <v>0</v>
      </c>
      <c r="H1302" s="383">
        <f>[2]!tblÉvénements[[#This Row],[Nombre de de participants]]</f>
        <v>0</v>
      </c>
      <c r="I1302" s="368">
        <f>[2]!tblÉvénements[[#This Row],[Type]]</f>
        <v>0</v>
      </c>
      <c r="J1302" s="368">
        <f>[2]!tblÉvénements[[#This Row],[Présence ]]</f>
        <v>0</v>
      </c>
      <c r="K1302" s="370">
        <f>[2]!tblÉvénements[[#This Row],[Date de début]]</f>
        <v>0</v>
      </c>
      <c r="L1302" s="370" t="str">
        <f>IF(ISBLANK(Tableau3[[#This Row],[Date début ]]),"",UPPER(TEXT(Tableau3[[#This Row],[Date début ]],"mmm")))</f>
        <v>JANV</v>
      </c>
      <c r="M1302" s="370" t="str">
        <f>IF(ISBLANK(Tableau3[[#This Row],[Date début ]]),"",UPPER(TEXT(Tableau3[[#This Row],[Date début ]],"AAAA")))</f>
        <v>1900</v>
      </c>
      <c r="N1302" s="369">
        <f>[2]!tblÉvénements[[#This Row],[Date de fin]]</f>
        <v>0</v>
      </c>
      <c r="O1302" s="370" t="str">
        <f>IF(ISBLANK(Tableau3[[#This Row],[Date de fin]]),"",UPPER(TEXT(Tableau3[[#This Row],[Date de fin]],"mmm")))</f>
        <v>JANV</v>
      </c>
      <c r="P1302" s="370" t="str">
        <f>IF(ISBLANK(Tableau3[[#This Row],[Date de fin]]),"",UPPER(TEXT(Tableau3[[#This Row],[Date de fin]],"AAAA")))</f>
        <v>1900</v>
      </c>
      <c r="Q1302" s="65">
        <f>[2]!tblÉvénements[[#This Row],[Nbr jours]]</f>
        <v>0</v>
      </c>
      <c r="R1302" s="45"/>
      <c r="S1302" s="13">
        <f>[2]!tblÉvénements[[#This Row],[Secteur]]</f>
        <v>0</v>
      </c>
      <c r="T1302" s="13">
        <f>[2]!tblÉvénements[[#This Row],[Commentaires]]</f>
        <v>0</v>
      </c>
      <c r="V1302" s="55"/>
      <c r="X1302" s="55"/>
      <c r="AF1302" s="56"/>
    </row>
    <row r="1303" spans="2:32" ht="14.5" x14ac:dyDescent="0.3">
      <c r="B1303" s="42">
        <f>'2. Termes '!H1325</f>
        <v>0</v>
      </c>
      <c r="C1303" s="382">
        <f>[2]!tblÉvénements[[#This Row],[Service]]</f>
        <v>0</v>
      </c>
      <c r="D1303" s="383">
        <f>[2]!tblÉvénements[[#This Row],[Nom événement]]</f>
        <v>0</v>
      </c>
      <c r="E1303" s="383">
        <f>[2]!tblÉvénements[[#This Row],[Nom association/Sigle]]</f>
        <v>0</v>
      </c>
      <c r="F1303" s="368">
        <f>[2]!tblÉvénements[[#This Row],[Ville]]</f>
        <v>0</v>
      </c>
      <c r="G1303" s="368">
        <f>[2]!tblÉvénements[[#This Row],[Lieu]]</f>
        <v>0</v>
      </c>
      <c r="H1303" s="383">
        <f>[2]!tblÉvénements[[#This Row],[Nombre de de participants]]</f>
        <v>0</v>
      </c>
      <c r="I1303" s="368">
        <f>[2]!tblÉvénements[[#This Row],[Type]]</f>
        <v>0</v>
      </c>
      <c r="J1303" s="368">
        <f>[2]!tblÉvénements[[#This Row],[Présence ]]</f>
        <v>0</v>
      </c>
      <c r="K1303" s="370">
        <f>[2]!tblÉvénements[[#This Row],[Date de début]]</f>
        <v>0</v>
      </c>
      <c r="L1303" s="370" t="str">
        <f>IF(ISBLANK(Tableau3[[#This Row],[Date début ]]),"",UPPER(TEXT(Tableau3[[#This Row],[Date début ]],"mmm")))</f>
        <v>JANV</v>
      </c>
      <c r="M1303" s="370" t="str">
        <f>IF(ISBLANK(Tableau3[[#This Row],[Date début ]]),"",UPPER(TEXT(Tableau3[[#This Row],[Date début ]],"AAAA")))</f>
        <v>1900</v>
      </c>
      <c r="N1303" s="369">
        <f>[2]!tblÉvénements[[#This Row],[Date de fin]]</f>
        <v>0</v>
      </c>
      <c r="O1303" s="370" t="str">
        <f>IF(ISBLANK(Tableau3[[#This Row],[Date de fin]]),"",UPPER(TEXT(Tableau3[[#This Row],[Date de fin]],"mmm")))</f>
        <v>JANV</v>
      </c>
      <c r="P1303" s="370" t="str">
        <f>IF(ISBLANK(Tableau3[[#This Row],[Date de fin]]),"",UPPER(TEXT(Tableau3[[#This Row],[Date de fin]],"AAAA")))</f>
        <v>1900</v>
      </c>
      <c r="Q1303" s="65">
        <f>[2]!tblÉvénements[[#This Row],[Nbr jours]]</f>
        <v>0</v>
      </c>
      <c r="R1303" s="45"/>
      <c r="S1303" s="13">
        <f>[2]!tblÉvénements[[#This Row],[Secteur]]</f>
        <v>0</v>
      </c>
      <c r="T1303" s="13">
        <f>[2]!tblÉvénements[[#This Row],[Commentaires]]</f>
        <v>0</v>
      </c>
      <c r="V1303" s="55"/>
      <c r="X1303" s="55"/>
      <c r="AF1303" s="56"/>
    </row>
    <row r="1304" spans="2:32" ht="14.5" x14ac:dyDescent="0.3">
      <c r="B1304" s="42">
        <f>'2. Termes '!H1326</f>
        <v>0</v>
      </c>
      <c r="C1304" s="382">
        <f>[2]!tblÉvénements[[#This Row],[Service]]</f>
        <v>0</v>
      </c>
      <c r="D1304" s="383">
        <f>[2]!tblÉvénements[[#This Row],[Nom événement]]</f>
        <v>0</v>
      </c>
      <c r="E1304" s="383">
        <f>[2]!tblÉvénements[[#This Row],[Nom association/Sigle]]</f>
        <v>0</v>
      </c>
      <c r="F1304" s="368">
        <f>[2]!tblÉvénements[[#This Row],[Ville]]</f>
        <v>0</v>
      </c>
      <c r="G1304" s="368">
        <f>[2]!tblÉvénements[[#This Row],[Lieu]]</f>
        <v>0</v>
      </c>
      <c r="H1304" s="383">
        <f>[2]!tblÉvénements[[#This Row],[Nombre de de participants]]</f>
        <v>0</v>
      </c>
      <c r="I1304" s="368">
        <f>[2]!tblÉvénements[[#This Row],[Type]]</f>
        <v>0</v>
      </c>
      <c r="J1304" s="368">
        <f>[2]!tblÉvénements[[#This Row],[Présence ]]</f>
        <v>0</v>
      </c>
      <c r="K1304" s="370">
        <f>[2]!tblÉvénements[[#This Row],[Date de début]]</f>
        <v>0</v>
      </c>
      <c r="L1304" s="370" t="str">
        <f>IF(ISBLANK(Tableau3[[#This Row],[Date début ]]),"",UPPER(TEXT(Tableau3[[#This Row],[Date début ]],"mmm")))</f>
        <v>JANV</v>
      </c>
      <c r="M1304" s="370" t="str">
        <f>IF(ISBLANK(Tableau3[[#This Row],[Date début ]]),"",UPPER(TEXT(Tableau3[[#This Row],[Date début ]],"AAAA")))</f>
        <v>1900</v>
      </c>
      <c r="N1304" s="369">
        <f>[2]!tblÉvénements[[#This Row],[Date de fin]]</f>
        <v>0</v>
      </c>
      <c r="O1304" s="370" t="str">
        <f>IF(ISBLANK(Tableau3[[#This Row],[Date de fin]]),"",UPPER(TEXT(Tableau3[[#This Row],[Date de fin]],"mmm")))</f>
        <v>JANV</v>
      </c>
      <c r="P1304" s="370" t="str">
        <f>IF(ISBLANK(Tableau3[[#This Row],[Date de fin]]),"",UPPER(TEXT(Tableau3[[#This Row],[Date de fin]],"AAAA")))</f>
        <v>1900</v>
      </c>
      <c r="Q1304" s="65">
        <f>[2]!tblÉvénements[[#This Row],[Nbr jours]]</f>
        <v>0</v>
      </c>
      <c r="R1304" s="45"/>
      <c r="S1304" s="13">
        <f>[2]!tblÉvénements[[#This Row],[Secteur]]</f>
        <v>0</v>
      </c>
      <c r="T1304" s="13">
        <f>[2]!tblÉvénements[[#This Row],[Commentaires]]</f>
        <v>0</v>
      </c>
      <c r="V1304" s="55"/>
      <c r="X1304" s="55"/>
      <c r="AF1304" s="56"/>
    </row>
    <row r="1305" spans="2:32" ht="14.5" x14ac:dyDescent="0.3">
      <c r="B1305" s="42">
        <f>'2. Termes '!H1327</f>
        <v>0</v>
      </c>
      <c r="C1305" s="382">
        <f>[2]!tblÉvénements[[#This Row],[Service]]</f>
        <v>0</v>
      </c>
      <c r="D1305" s="383">
        <f>[2]!tblÉvénements[[#This Row],[Nom événement]]</f>
        <v>0</v>
      </c>
      <c r="E1305" s="383">
        <f>[2]!tblÉvénements[[#This Row],[Nom association/Sigle]]</f>
        <v>0</v>
      </c>
      <c r="F1305" s="368">
        <f>[2]!tblÉvénements[[#This Row],[Ville]]</f>
        <v>0</v>
      </c>
      <c r="G1305" s="368">
        <f>[2]!tblÉvénements[[#This Row],[Lieu]]</f>
        <v>0</v>
      </c>
      <c r="H1305" s="383">
        <f>[2]!tblÉvénements[[#This Row],[Nombre de de participants]]</f>
        <v>0</v>
      </c>
      <c r="I1305" s="368">
        <f>[2]!tblÉvénements[[#This Row],[Type]]</f>
        <v>0</v>
      </c>
      <c r="J1305" s="368">
        <f>[2]!tblÉvénements[[#This Row],[Présence ]]</f>
        <v>0</v>
      </c>
      <c r="K1305" s="370">
        <f>[2]!tblÉvénements[[#This Row],[Date de début]]</f>
        <v>0</v>
      </c>
      <c r="L1305" s="370" t="str">
        <f>IF(ISBLANK(Tableau3[[#This Row],[Date début ]]),"",UPPER(TEXT(Tableau3[[#This Row],[Date début ]],"mmm")))</f>
        <v>JANV</v>
      </c>
      <c r="M1305" s="370" t="str">
        <f>IF(ISBLANK(Tableau3[[#This Row],[Date début ]]),"",UPPER(TEXT(Tableau3[[#This Row],[Date début ]],"AAAA")))</f>
        <v>1900</v>
      </c>
      <c r="N1305" s="369">
        <f>[2]!tblÉvénements[[#This Row],[Date de fin]]</f>
        <v>0</v>
      </c>
      <c r="O1305" s="370" t="str">
        <f>IF(ISBLANK(Tableau3[[#This Row],[Date de fin]]),"",UPPER(TEXT(Tableau3[[#This Row],[Date de fin]],"mmm")))</f>
        <v>JANV</v>
      </c>
      <c r="P1305" s="370" t="str">
        <f>IF(ISBLANK(Tableau3[[#This Row],[Date de fin]]),"",UPPER(TEXT(Tableau3[[#This Row],[Date de fin]],"AAAA")))</f>
        <v>1900</v>
      </c>
      <c r="Q1305" s="65">
        <f>[2]!tblÉvénements[[#This Row],[Nbr jours]]</f>
        <v>0</v>
      </c>
      <c r="R1305" s="45"/>
      <c r="S1305" s="13">
        <f>[2]!tblÉvénements[[#This Row],[Secteur]]</f>
        <v>0</v>
      </c>
      <c r="T1305" s="13">
        <f>[2]!tblÉvénements[[#This Row],[Commentaires]]</f>
        <v>0</v>
      </c>
      <c r="V1305" s="55"/>
      <c r="X1305" s="55"/>
      <c r="AF1305" s="56"/>
    </row>
    <row r="1306" spans="2:32" ht="14.5" x14ac:dyDescent="0.3">
      <c r="B1306" s="42">
        <f>'2. Termes '!H1328</f>
        <v>0</v>
      </c>
      <c r="C1306" s="382">
        <f>[2]!tblÉvénements[[#This Row],[Service]]</f>
        <v>0</v>
      </c>
      <c r="D1306" s="383">
        <f>[2]!tblÉvénements[[#This Row],[Nom événement]]</f>
        <v>0</v>
      </c>
      <c r="E1306" s="383">
        <f>[2]!tblÉvénements[[#This Row],[Nom association/Sigle]]</f>
        <v>0</v>
      </c>
      <c r="F1306" s="368">
        <f>[2]!tblÉvénements[[#This Row],[Ville]]</f>
        <v>0</v>
      </c>
      <c r="G1306" s="368">
        <f>[2]!tblÉvénements[[#This Row],[Lieu]]</f>
        <v>0</v>
      </c>
      <c r="H1306" s="383">
        <f>[2]!tblÉvénements[[#This Row],[Nombre de de participants]]</f>
        <v>0</v>
      </c>
      <c r="I1306" s="368">
        <f>[2]!tblÉvénements[[#This Row],[Type]]</f>
        <v>0</v>
      </c>
      <c r="J1306" s="368">
        <f>[2]!tblÉvénements[[#This Row],[Présence ]]</f>
        <v>0</v>
      </c>
      <c r="K1306" s="370">
        <f>[2]!tblÉvénements[[#This Row],[Date de début]]</f>
        <v>0</v>
      </c>
      <c r="L1306" s="370" t="str">
        <f>IF(ISBLANK(Tableau3[[#This Row],[Date début ]]),"",UPPER(TEXT(Tableau3[[#This Row],[Date début ]],"mmm")))</f>
        <v>JANV</v>
      </c>
      <c r="M1306" s="370" t="str">
        <f>IF(ISBLANK(Tableau3[[#This Row],[Date début ]]),"",UPPER(TEXT(Tableau3[[#This Row],[Date début ]],"AAAA")))</f>
        <v>1900</v>
      </c>
      <c r="N1306" s="369">
        <f>[2]!tblÉvénements[[#This Row],[Date de fin]]</f>
        <v>0</v>
      </c>
      <c r="O1306" s="370" t="str">
        <f>IF(ISBLANK(Tableau3[[#This Row],[Date de fin]]),"",UPPER(TEXT(Tableau3[[#This Row],[Date de fin]],"mmm")))</f>
        <v>JANV</v>
      </c>
      <c r="P1306" s="370" t="str">
        <f>IF(ISBLANK(Tableau3[[#This Row],[Date de fin]]),"",UPPER(TEXT(Tableau3[[#This Row],[Date de fin]],"AAAA")))</f>
        <v>1900</v>
      </c>
      <c r="Q1306" s="65">
        <f>[2]!tblÉvénements[[#This Row],[Nbr jours]]</f>
        <v>0</v>
      </c>
      <c r="R1306" s="45"/>
      <c r="S1306" s="13">
        <f>[2]!tblÉvénements[[#This Row],[Secteur]]</f>
        <v>0</v>
      </c>
      <c r="T1306" s="13">
        <f>[2]!tblÉvénements[[#This Row],[Commentaires]]</f>
        <v>0</v>
      </c>
      <c r="V1306" s="55"/>
      <c r="X1306" s="55"/>
      <c r="AF1306" s="56"/>
    </row>
    <row r="1307" spans="2:32" ht="14.5" x14ac:dyDescent="0.3">
      <c r="B1307" s="42">
        <f>'2. Termes '!H1329</f>
        <v>0</v>
      </c>
      <c r="C1307" s="382">
        <f>[2]!tblÉvénements[[#This Row],[Service]]</f>
        <v>0</v>
      </c>
      <c r="D1307" s="383">
        <f>[2]!tblÉvénements[[#This Row],[Nom événement]]</f>
        <v>0</v>
      </c>
      <c r="E1307" s="383">
        <f>[2]!tblÉvénements[[#This Row],[Nom association/Sigle]]</f>
        <v>0</v>
      </c>
      <c r="F1307" s="368">
        <f>[2]!tblÉvénements[[#This Row],[Ville]]</f>
        <v>0</v>
      </c>
      <c r="G1307" s="368">
        <f>[2]!tblÉvénements[[#This Row],[Lieu]]</f>
        <v>0</v>
      </c>
      <c r="H1307" s="383">
        <f>[2]!tblÉvénements[[#This Row],[Nombre de de participants]]</f>
        <v>0</v>
      </c>
      <c r="I1307" s="368">
        <f>[2]!tblÉvénements[[#This Row],[Type]]</f>
        <v>0</v>
      </c>
      <c r="J1307" s="368">
        <f>[2]!tblÉvénements[[#This Row],[Présence ]]</f>
        <v>0</v>
      </c>
      <c r="K1307" s="370">
        <f>[2]!tblÉvénements[[#This Row],[Date de début]]</f>
        <v>0</v>
      </c>
      <c r="L1307" s="370" t="str">
        <f>IF(ISBLANK(Tableau3[[#This Row],[Date début ]]),"",UPPER(TEXT(Tableau3[[#This Row],[Date début ]],"mmm")))</f>
        <v>JANV</v>
      </c>
      <c r="M1307" s="370" t="str">
        <f>IF(ISBLANK(Tableau3[[#This Row],[Date début ]]),"",UPPER(TEXT(Tableau3[[#This Row],[Date début ]],"AAAA")))</f>
        <v>1900</v>
      </c>
      <c r="N1307" s="369">
        <f>[2]!tblÉvénements[[#This Row],[Date de fin]]</f>
        <v>0</v>
      </c>
      <c r="O1307" s="370" t="str">
        <f>IF(ISBLANK(Tableau3[[#This Row],[Date de fin]]),"",UPPER(TEXT(Tableau3[[#This Row],[Date de fin]],"mmm")))</f>
        <v>JANV</v>
      </c>
      <c r="P1307" s="370" t="str">
        <f>IF(ISBLANK(Tableau3[[#This Row],[Date de fin]]),"",UPPER(TEXT(Tableau3[[#This Row],[Date de fin]],"AAAA")))</f>
        <v>1900</v>
      </c>
      <c r="Q1307" s="65">
        <f>[2]!tblÉvénements[[#This Row],[Nbr jours]]</f>
        <v>0</v>
      </c>
      <c r="R1307" s="45"/>
      <c r="S1307" s="13">
        <f>[2]!tblÉvénements[[#This Row],[Secteur]]</f>
        <v>0</v>
      </c>
      <c r="T1307" s="13">
        <f>[2]!tblÉvénements[[#This Row],[Commentaires]]</f>
        <v>0</v>
      </c>
      <c r="V1307" s="55"/>
      <c r="X1307" s="55"/>
      <c r="AF1307" s="56"/>
    </row>
    <row r="1308" spans="2:32" ht="14.5" x14ac:dyDescent="0.3">
      <c r="B1308" s="42">
        <f>'2. Termes '!H1330</f>
        <v>0</v>
      </c>
      <c r="C1308" s="382">
        <f>[2]!tblÉvénements[[#This Row],[Service]]</f>
        <v>0</v>
      </c>
      <c r="D1308" s="383">
        <f>[2]!tblÉvénements[[#This Row],[Nom événement]]</f>
        <v>0</v>
      </c>
      <c r="E1308" s="383">
        <f>[2]!tblÉvénements[[#This Row],[Nom association/Sigle]]</f>
        <v>0</v>
      </c>
      <c r="F1308" s="368">
        <f>[2]!tblÉvénements[[#This Row],[Ville]]</f>
        <v>0</v>
      </c>
      <c r="G1308" s="368">
        <f>[2]!tblÉvénements[[#This Row],[Lieu]]</f>
        <v>0</v>
      </c>
      <c r="H1308" s="383">
        <f>[2]!tblÉvénements[[#This Row],[Nombre de de participants]]</f>
        <v>0</v>
      </c>
      <c r="I1308" s="368">
        <f>[2]!tblÉvénements[[#This Row],[Type]]</f>
        <v>0</v>
      </c>
      <c r="J1308" s="368">
        <f>[2]!tblÉvénements[[#This Row],[Présence ]]</f>
        <v>0</v>
      </c>
      <c r="K1308" s="370">
        <f>[2]!tblÉvénements[[#This Row],[Date de début]]</f>
        <v>0</v>
      </c>
      <c r="L1308" s="370" t="str">
        <f>IF(ISBLANK(Tableau3[[#This Row],[Date début ]]),"",UPPER(TEXT(Tableau3[[#This Row],[Date début ]],"mmm")))</f>
        <v>JANV</v>
      </c>
      <c r="M1308" s="370" t="str">
        <f>IF(ISBLANK(Tableau3[[#This Row],[Date début ]]),"",UPPER(TEXT(Tableau3[[#This Row],[Date début ]],"AAAA")))</f>
        <v>1900</v>
      </c>
      <c r="N1308" s="369">
        <f>[2]!tblÉvénements[[#This Row],[Date de fin]]</f>
        <v>0</v>
      </c>
      <c r="O1308" s="370" t="str">
        <f>IF(ISBLANK(Tableau3[[#This Row],[Date de fin]]),"",UPPER(TEXT(Tableau3[[#This Row],[Date de fin]],"mmm")))</f>
        <v>JANV</v>
      </c>
      <c r="P1308" s="370" t="str">
        <f>IF(ISBLANK(Tableau3[[#This Row],[Date de fin]]),"",UPPER(TEXT(Tableau3[[#This Row],[Date de fin]],"AAAA")))</f>
        <v>1900</v>
      </c>
      <c r="Q1308" s="65">
        <f>[2]!tblÉvénements[[#This Row],[Nbr jours]]</f>
        <v>0</v>
      </c>
      <c r="R1308" s="45"/>
      <c r="S1308" s="13">
        <f>[2]!tblÉvénements[[#This Row],[Secteur]]</f>
        <v>0</v>
      </c>
      <c r="T1308" s="13">
        <f>[2]!tblÉvénements[[#This Row],[Commentaires]]</f>
        <v>0</v>
      </c>
      <c r="V1308" s="55"/>
      <c r="X1308" s="55"/>
      <c r="AF1308" s="56"/>
    </row>
    <row r="1309" spans="2:32" ht="14.5" x14ac:dyDescent="0.3">
      <c r="B1309" s="42">
        <f>'2. Termes '!H1331</f>
        <v>0</v>
      </c>
      <c r="C1309" s="382">
        <f>[2]!tblÉvénements[[#This Row],[Service]]</f>
        <v>0</v>
      </c>
      <c r="D1309" s="383">
        <f>[2]!tblÉvénements[[#This Row],[Nom événement]]</f>
        <v>0</v>
      </c>
      <c r="E1309" s="383">
        <f>[2]!tblÉvénements[[#This Row],[Nom association/Sigle]]</f>
        <v>0</v>
      </c>
      <c r="F1309" s="368">
        <f>[2]!tblÉvénements[[#This Row],[Ville]]</f>
        <v>0</v>
      </c>
      <c r="G1309" s="368">
        <f>[2]!tblÉvénements[[#This Row],[Lieu]]</f>
        <v>0</v>
      </c>
      <c r="H1309" s="383">
        <f>[2]!tblÉvénements[[#This Row],[Nombre de de participants]]</f>
        <v>0</v>
      </c>
      <c r="I1309" s="368">
        <f>[2]!tblÉvénements[[#This Row],[Type]]</f>
        <v>0</v>
      </c>
      <c r="J1309" s="368">
        <f>[2]!tblÉvénements[[#This Row],[Présence ]]</f>
        <v>0</v>
      </c>
      <c r="K1309" s="370">
        <f>[2]!tblÉvénements[[#This Row],[Date de début]]</f>
        <v>0</v>
      </c>
      <c r="L1309" s="370" t="str">
        <f>IF(ISBLANK(Tableau3[[#This Row],[Date début ]]),"",UPPER(TEXT(Tableau3[[#This Row],[Date début ]],"mmm")))</f>
        <v>JANV</v>
      </c>
      <c r="M1309" s="370" t="str">
        <f>IF(ISBLANK(Tableau3[[#This Row],[Date début ]]),"",UPPER(TEXT(Tableau3[[#This Row],[Date début ]],"AAAA")))</f>
        <v>1900</v>
      </c>
      <c r="N1309" s="369">
        <f>[2]!tblÉvénements[[#This Row],[Date de fin]]</f>
        <v>0</v>
      </c>
      <c r="O1309" s="370" t="str">
        <f>IF(ISBLANK(Tableau3[[#This Row],[Date de fin]]),"",UPPER(TEXT(Tableau3[[#This Row],[Date de fin]],"mmm")))</f>
        <v>JANV</v>
      </c>
      <c r="P1309" s="370" t="str">
        <f>IF(ISBLANK(Tableau3[[#This Row],[Date de fin]]),"",UPPER(TEXT(Tableau3[[#This Row],[Date de fin]],"AAAA")))</f>
        <v>1900</v>
      </c>
      <c r="Q1309" s="65">
        <f>[2]!tblÉvénements[[#This Row],[Nbr jours]]</f>
        <v>0</v>
      </c>
      <c r="R1309" s="45"/>
      <c r="S1309" s="13">
        <f>[2]!tblÉvénements[[#This Row],[Secteur]]</f>
        <v>0</v>
      </c>
      <c r="T1309" s="13">
        <f>[2]!tblÉvénements[[#This Row],[Commentaires]]</f>
        <v>0</v>
      </c>
      <c r="V1309" s="55"/>
      <c r="X1309" s="55"/>
      <c r="AF1309" s="56"/>
    </row>
    <row r="1310" spans="2:32" ht="14.5" x14ac:dyDescent="0.3">
      <c r="B1310" s="42">
        <f>'2. Termes '!H1332</f>
        <v>0</v>
      </c>
      <c r="C1310" s="382">
        <f>[2]!tblÉvénements[[#This Row],[Service]]</f>
        <v>0</v>
      </c>
      <c r="D1310" s="383">
        <f>[2]!tblÉvénements[[#This Row],[Nom événement]]</f>
        <v>0</v>
      </c>
      <c r="E1310" s="383">
        <f>[2]!tblÉvénements[[#This Row],[Nom association/Sigle]]</f>
        <v>0</v>
      </c>
      <c r="F1310" s="368">
        <f>[2]!tblÉvénements[[#This Row],[Ville]]</f>
        <v>0</v>
      </c>
      <c r="G1310" s="368">
        <f>[2]!tblÉvénements[[#This Row],[Lieu]]</f>
        <v>0</v>
      </c>
      <c r="H1310" s="383">
        <f>[2]!tblÉvénements[[#This Row],[Nombre de de participants]]</f>
        <v>0</v>
      </c>
      <c r="I1310" s="368">
        <f>[2]!tblÉvénements[[#This Row],[Type]]</f>
        <v>0</v>
      </c>
      <c r="J1310" s="368">
        <f>[2]!tblÉvénements[[#This Row],[Présence ]]</f>
        <v>0</v>
      </c>
      <c r="K1310" s="370">
        <f>[2]!tblÉvénements[[#This Row],[Date de début]]</f>
        <v>0</v>
      </c>
      <c r="L1310" s="370" t="str">
        <f>IF(ISBLANK(Tableau3[[#This Row],[Date début ]]),"",UPPER(TEXT(Tableau3[[#This Row],[Date début ]],"mmm")))</f>
        <v>JANV</v>
      </c>
      <c r="M1310" s="370" t="str">
        <f>IF(ISBLANK(Tableau3[[#This Row],[Date début ]]),"",UPPER(TEXT(Tableau3[[#This Row],[Date début ]],"AAAA")))</f>
        <v>1900</v>
      </c>
      <c r="N1310" s="369">
        <f>[2]!tblÉvénements[[#This Row],[Date de fin]]</f>
        <v>0</v>
      </c>
      <c r="O1310" s="370" t="str">
        <f>IF(ISBLANK(Tableau3[[#This Row],[Date de fin]]),"",UPPER(TEXT(Tableau3[[#This Row],[Date de fin]],"mmm")))</f>
        <v>JANV</v>
      </c>
      <c r="P1310" s="370" t="str">
        <f>IF(ISBLANK(Tableau3[[#This Row],[Date de fin]]),"",UPPER(TEXT(Tableau3[[#This Row],[Date de fin]],"AAAA")))</f>
        <v>1900</v>
      </c>
      <c r="Q1310" s="65">
        <f>[2]!tblÉvénements[[#This Row],[Nbr jours]]</f>
        <v>0</v>
      </c>
      <c r="R1310" s="45"/>
      <c r="S1310" s="13">
        <f>[2]!tblÉvénements[[#This Row],[Secteur]]</f>
        <v>0</v>
      </c>
      <c r="T1310" s="13">
        <f>[2]!tblÉvénements[[#This Row],[Commentaires]]</f>
        <v>0</v>
      </c>
      <c r="V1310" s="55"/>
      <c r="X1310" s="55"/>
      <c r="AF1310" s="56"/>
    </row>
    <row r="1311" spans="2:32" ht="14.5" x14ac:dyDescent="0.3">
      <c r="B1311" s="42">
        <f>'2. Termes '!H1333</f>
        <v>0</v>
      </c>
      <c r="C1311" s="382">
        <f>[2]!tblÉvénements[[#This Row],[Service]]</f>
        <v>0</v>
      </c>
      <c r="D1311" s="383">
        <f>[2]!tblÉvénements[[#This Row],[Nom événement]]</f>
        <v>0</v>
      </c>
      <c r="E1311" s="383">
        <f>[2]!tblÉvénements[[#This Row],[Nom association/Sigle]]</f>
        <v>0</v>
      </c>
      <c r="F1311" s="368">
        <f>[2]!tblÉvénements[[#This Row],[Ville]]</f>
        <v>0</v>
      </c>
      <c r="G1311" s="368">
        <f>[2]!tblÉvénements[[#This Row],[Lieu]]</f>
        <v>0</v>
      </c>
      <c r="H1311" s="383">
        <f>[2]!tblÉvénements[[#This Row],[Nombre de de participants]]</f>
        <v>0</v>
      </c>
      <c r="I1311" s="368">
        <f>[2]!tblÉvénements[[#This Row],[Type]]</f>
        <v>0</v>
      </c>
      <c r="J1311" s="368">
        <f>[2]!tblÉvénements[[#This Row],[Présence ]]</f>
        <v>0</v>
      </c>
      <c r="K1311" s="370">
        <f>[2]!tblÉvénements[[#This Row],[Date de début]]</f>
        <v>0</v>
      </c>
      <c r="L1311" s="370" t="str">
        <f>IF(ISBLANK(Tableau3[[#This Row],[Date début ]]),"",UPPER(TEXT(Tableau3[[#This Row],[Date début ]],"mmm")))</f>
        <v>JANV</v>
      </c>
      <c r="M1311" s="370" t="str">
        <f>IF(ISBLANK(Tableau3[[#This Row],[Date début ]]),"",UPPER(TEXT(Tableau3[[#This Row],[Date début ]],"AAAA")))</f>
        <v>1900</v>
      </c>
      <c r="N1311" s="369">
        <f>[2]!tblÉvénements[[#This Row],[Date de fin]]</f>
        <v>0</v>
      </c>
      <c r="O1311" s="370" t="str">
        <f>IF(ISBLANK(Tableau3[[#This Row],[Date de fin]]),"",UPPER(TEXT(Tableau3[[#This Row],[Date de fin]],"mmm")))</f>
        <v>JANV</v>
      </c>
      <c r="P1311" s="370" t="str">
        <f>IF(ISBLANK(Tableau3[[#This Row],[Date de fin]]),"",UPPER(TEXT(Tableau3[[#This Row],[Date de fin]],"AAAA")))</f>
        <v>1900</v>
      </c>
      <c r="Q1311" s="65">
        <f>[2]!tblÉvénements[[#This Row],[Nbr jours]]</f>
        <v>0</v>
      </c>
      <c r="R1311" s="45"/>
      <c r="S1311" s="13">
        <f>[2]!tblÉvénements[[#This Row],[Secteur]]</f>
        <v>0</v>
      </c>
      <c r="T1311" s="13">
        <f>[2]!tblÉvénements[[#This Row],[Commentaires]]</f>
        <v>0</v>
      </c>
      <c r="V1311" s="55"/>
      <c r="X1311" s="55"/>
      <c r="AF1311" s="56"/>
    </row>
    <row r="1312" spans="2:32" ht="14.5" x14ac:dyDescent="0.3">
      <c r="B1312" s="42">
        <f>'2. Termes '!H1334</f>
        <v>0</v>
      </c>
      <c r="C1312" s="382">
        <f>[2]!tblÉvénements[[#This Row],[Service]]</f>
        <v>0</v>
      </c>
      <c r="D1312" s="383">
        <f>[2]!tblÉvénements[[#This Row],[Nom événement]]</f>
        <v>0</v>
      </c>
      <c r="E1312" s="383">
        <f>[2]!tblÉvénements[[#This Row],[Nom association/Sigle]]</f>
        <v>0</v>
      </c>
      <c r="F1312" s="368">
        <f>[2]!tblÉvénements[[#This Row],[Ville]]</f>
        <v>0</v>
      </c>
      <c r="G1312" s="368">
        <f>[2]!tblÉvénements[[#This Row],[Lieu]]</f>
        <v>0</v>
      </c>
      <c r="H1312" s="383">
        <f>[2]!tblÉvénements[[#This Row],[Nombre de de participants]]</f>
        <v>0</v>
      </c>
      <c r="I1312" s="368">
        <f>[2]!tblÉvénements[[#This Row],[Type]]</f>
        <v>0</v>
      </c>
      <c r="J1312" s="368">
        <f>[2]!tblÉvénements[[#This Row],[Présence ]]</f>
        <v>0</v>
      </c>
      <c r="K1312" s="370">
        <f>[2]!tblÉvénements[[#This Row],[Date de début]]</f>
        <v>0</v>
      </c>
      <c r="L1312" s="370" t="str">
        <f>IF(ISBLANK(Tableau3[[#This Row],[Date début ]]),"",UPPER(TEXT(Tableau3[[#This Row],[Date début ]],"mmm")))</f>
        <v>JANV</v>
      </c>
      <c r="M1312" s="370" t="str">
        <f>IF(ISBLANK(Tableau3[[#This Row],[Date début ]]),"",UPPER(TEXT(Tableau3[[#This Row],[Date début ]],"AAAA")))</f>
        <v>1900</v>
      </c>
      <c r="N1312" s="369">
        <f>[2]!tblÉvénements[[#This Row],[Date de fin]]</f>
        <v>0</v>
      </c>
      <c r="O1312" s="370" t="str">
        <f>IF(ISBLANK(Tableau3[[#This Row],[Date de fin]]),"",UPPER(TEXT(Tableau3[[#This Row],[Date de fin]],"mmm")))</f>
        <v>JANV</v>
      </c>
      <c r="P1312" s="370" t="str">
        <f>IF(ISBLANK(Tableau3[[#This Row],[Date de fin]]),"",UPPER(TEXT(Tableau3[[#This Row],[Date de fin]],"AAAA")))</f>
        <v>1900</v>
      </c>
      <c r="Q1312" s="65">
        <f>[2]!tblÉvénements[[#This Row],[Nbr jours]]</f>
        <v>0</v>
      </c>
      <c r="R1312" s="45"/>
      <c r="S1312" s="13">
        <f>[2]!tblÉvénements[[#This Row],[Secteur]]</f>
        <v>0</v>
      </c>
      <c r="T1312" s="13">
        <f>[2]!tblÉvénements[[#This Row],[Commentaires]]</f>
        <v>0</v>
      </c>
      <c r="V1312" s="55"/>
      <c r="X1312" s="55"/>
      <c r="AF1312" s="56"/>
    </row>
    <row r="1313" spans="2:32" ht="14.5" x14ac:dyDescent="0.3">
      <c r="B1313" s="42">
        <f>'2. Termes '!H1335</f>
        <v>0</v>
      </c>
      <c r="C1313" s="382">
        <f>[2]!tblÉvénements[[#This Row],[Service]]</f>
        <v>0</v>
      </c>
      <c r="D1313" s="383">
        <f>[2]!tblÉvénements[[#This Row],[Nom événement]]</f>
        <v>0</v>
      </c>
      <c r="E1313" s="383">
        <f>[2]!tblÉvénements[[#This Row],[Nom association/Sigle]]</f>
        <v>0</v>
      </c>
      <c r="F1313" s="368">
        <f>[2]!tblÉvénements[[#This Row],[Ville]]</f>
        <v>0</v>
      </c>
      <c r="G1313" s="368">
        <f>[2]!tblÉvénements[[#This Row],[Lieu]]</f>
        <v>0</v>
      </c>
      <c r="H1313" s="383">
        <f>[2]!tblÉvénements[[#This Row],[Nombre de de participants]]</f>
        <v>0</v>
      </c>
      <c r="I1313" s="368">
        <f>[2]!tblÉvénements[[#This Row],[Type]]</f>
        <v>0</v>
      </c>
      <c r="J1313" s="368">
        <f>[2]!tblÉvénements[[#This Row],[Présence ]]</f>
        <v>0</v>
      </c>
      <c r="K1313" s="370">
        <f>[2]!tblÉvénements[[#This Row],[Date de début]]</f>
        <v>0</v>
      </c>
      <c r="L1313" s="370" t="str">
        <f>IF(ISBLANK(Tableau3[[#This Row],[Date début ]]),"",UPPER(TEXT(Tableau3[[#This Row],[Date début ]],"mmm")))</f>
        <v>JANV</v>
      </c>
      <c r="M1313" s="370" t="str">
        <f>IF(ISBLANK(Tableau3[[#This Row],[Date début ]]),"",UPPER(TEXT(Tableau3[[#This Row],[Date début ]],"AAAA")))</f>
        <v>1900</v>
      </c>
      <c r="N1313" s="369">
        <f>[2]!tblÉvénements[[#This Row],[Date de fin]]</f>
        <v>0</v>
      </c>
      <c r="O1313" s="370" t="str">
        <f>IF(ISBLANK(Tableau3[[#This Row],[Date de fin]]),"",UPPER(TEXT(Tableau3[[#This Row],[Date de fin]],"mmm")))</f>
        <v>JANV</v>
      </c>
      <c r="P1313" s="370" t="str">
        <f>IF(ISBLANK(Tableau3[[#This Row],[Date de fin]]),"",UPPER(TEXT(Tableau3[[#This Row],[Date de fin]],"AAAA")))</f>
        <v>1900</v>
      </c>
      <c r="Q1313" s="65">
        <f>[2]!tblÉvénements[[#This Row],[Nbr jours]]</f>
        <v>0</v>
      </c>
      <c r="R1313" s="45"/>
      <c r="S1313" s="13">
        <f>[2]!tblÉvénements[[#This Row],[Secteur]]</f>
        <v>0</v>
      </c>
      <c r="T1313" s="13">
        <f>[2]!tblÉvénements[[#This Row],[Commentaires]]</f>
        <v>0</v>
      </c>
      <c r="V1313" s="55"/>
      <c r="X1313" s="55"/>
      <c r="AF1313" s="56"/>
    </row>
    <row r="1314" spans="2:32" ht="14.5" x14ac:dyDescent="0.3">
      <c r="B1314" s="42">
        <f>'2. Termes '!H1336</f>
        <v>0</v>
      </c>
      <c r="C1314" s="382">
        <f>[2]!tblÉvénements[[#This Row],[Service]]</f>
        <v>0</v>
      </c>
      <c r="D1314" s="383">
        <f>[2]!tblÉvénements[[#This Row],[Nom événement]]</f>
        <v>0</v>
      </c>
      <c r="E1314" s="383">
        <f>[2]!tblÉvénements[[#This Row],[Nom association/Sigle]]</f>
        <v>0</v>
      </c>
      <c r="F1314" s="368">
        <f>[2]!tblÉvénements[[#This Row],[Ville]]</f>
        <v>0</v>
      </c>
      <c r="G1314" s="368">
        <f>[2]!tblÉvénements[[#This Row],[Lieu]]</f>
        <v>0</v>
      </c>
      <c r="H1314" s="383">
        <f>[2]!tblÉvénements[[#This Row],[Nombre de de participants]]</f>
        <v>0</v>
      </c>
      <c r="I1314" s="368">
        <f>[2]!tblÉvénements[[#This Row],[Type]]</f>
        <v>0</v>
      </c>
      <c r="J1314" s="368">
        <f>[2]!tblÉvénements[[#This Row],[Présence ]]</f>
        <v>0</v>
      </c>
      <c r="K1314" s="370">
        <f>[2]!tblÉvénements[[#This Row],[Date de début]]</f>
        <v>0</v>
      </c>
      <c r="L1314" s="370" t="str">
        <f>IF(ISBLANK(Tableau3[[#This Row],[Date début ]]),"",UPPER(TEXT(Tableau3[[#This Row],[Date début ]],"mmm")))</f>
        <v>JANV</v>
      </c>
      <c r="M1314" s="370" t="str">
        <f>IF(ISBLANK(Tableau3[[#This Row],[Date début ]]),"",UPPER(TEXT(Tableau3[[#This Row],[Date début ]],"AAAA")))</f>
        <v>1900</v>
      </c>
      <c r="N1314" s="369">
        <f>[2]!tblÉvénements[[#This Row],[Date de fin]]</f>
        <v>0</v>
      </c>
      <c r="O1314" s="370" t="str">
        <f>IF(ISBLANK(Tableau3[[#This Row],[Date de fin]]),"",UPPER(TEXT(Tableau3[[#This Row],[Date de fin]],"mmm")))</f>
        <v>JANV</v>
      </c>
      <c r="P1314" s="370" t="str">
        <f>IF(ISBLANK(Tableau3[[#This Row],[Date de fin]]),"",UPPER(TEXT(Tableau3[[#This Row],[Date de fin]],"AAAA")))</f>
        <v>1900</v>
      </c>
      <c r="Q1314" s="65">
        <f>[2]!tblÉvénements[[#This Row],[Nbr jours]]</f>
        <v>0</v>
      </c>
      <c r="R1314" s="45"/>
      <c r="S1314" s="13">
        <f>[2]!tblÉvénements[[#This Row],[Secteur]]</f>
        <v>0</v>
      </c>
      <c r="T1314" s="13">
        <f>[2]!tblÉvénements[[#This Row],[Commentaires]]</f>
        <v>0</v>
      </c>
      <c r="V1314" s="55"/>
      <c r="X1314" s="55"/>
      <c r="AF1314" s="56"/>
    </row>
    <row r="1315" spans="2:32" ht="14.5" x14ac:dyDescent="0.3">
      <c r="B1315" s="42">
        <f>'2. Termes '!H1337</f>
        <v>0</v>
      </c>
      <c r="C1315" s="382">
        <f>[2]!tblÉvénements[[#This Row],[Service]]</f>
        <v>0</v>
      </c>
      <c r="D1315" s="383">
        <f>[2]!tblÉvénements[[#This Row],[Nom événement]]</f>
        <v>0</v>
      </c>
      <c r="E1315" s="383">
        <f>[2]!tblÉvénements[[#This Row],[Nom association/Sigle]]</f>
        <v>0</v>
      </c>
      <c r="F1315" s="368">
        <f>[2]!tblÉvénements[[#This Row],[Ville]]</f>
        <v>0</v>
      </c>
      <c r="G1315" s="368">
        <f>[2]!tblÉvénements[[#This Row],[Lieu]]</f>
        <v>0</v>
      </c>
      <c r="H1315" s="383">
        <f>[2]!tblÉvénements[[#This Row],[Nombre de de participants]]</f>
        <v>0</v>
      </c>
      <c r="I1315" s="368">
        <f>[2]!tblÉvénements[[#This Row],[Type]]</f>
        <v>0</v>
      </c>
      <c r="J1315" s="368">
        <f>[2]!tblÉvénements[[#This Row],[Présence ]]</f>
        <v>0</v>
      </c>
      <c r="K1315" s="370">
        <f>[2]!tblÉvénements[[#This Row],[Date de début]]</f>
        <v>0</v>
      </c>
      <c r="L1315" s="370" t="str">
        <f>IF(ISBLANK(Tableau3[[#This Row],[Date début ]]),"",UPPER(TEXT(Tableau3[[#This Row],[Date début ]],"mmm")))</f>
        <v>JANV</v>
      </c>
      <c r="M1315" s="370" t="str">
        <f>IF(ISBLANK(Tableau3[[#This Row],[Date début ]]),"",UPPER(TEXT(Tableau3[[#This Row],[Date début ]],"AAAA")))</f>
        <v>1900</v>
      </c>
      <c r="N1315" s="369">
        <f>[2]!tblÉvénements[[#This Row],[Date de fin]]</f>
        <v>0</v>
      </c>
      <c r="O1315" s="370" t="str">
        <f>IF(ISBLANK(Tableau3[[#This Row],[Date de fin]]),"",UPPER(TEXT(Tableau3[[#This Row],[Date de fin]],"mmm")))</f>
        <v>JANV</v>
      </c>
      <c r="P1315" s="370" t="str">
        <f>IF(ISBLANK(Tableau3[[#This Row],[Date de fin]]),"",UPPER(TEXT(Tableau3[[#This Row],[Date de fin]],"AAAA")))</f>
        <v>1900</v>
      </c>
      <c r="Q1315" s="65">
        <f>[2]!tblÉvénements[[#This Row],[Nbr jours]]</f>
        <v>0</v>
      </c>
      <c r="R1315" s="45"/>
      <c r="S1315" s="13">
        <f>[2]!tblÉvénements[[#This Row],[Secteur]]</f>
        <v>0</v>
      </c>
      <c r="T1315" s="13">
        <f>[2]!tblÉvénements[[#This Row],[Commentaires]]</f>
        <v>0</v>
      </c>
      <c r="V1315" s="55"/>
      <c r="X1315" s="55"/>
      <c r="AF1315" s="56"/>
    </row>
    <row r="1316" spans="2:32" ht="14.5" x14ac:dyDescent="0.3">
      <c r="B1316" s="42">
        <f>'2. Termes '!H1338</f>
        <v>0</v>
      </c>
      <c r="C1316" s="382">
        <f>[2]!tblÉvénements[[#This Row],[Service]]</f>
        <v>0</v>
      </c>
      <c r="D1316" s="383">
        <f>[2]!tblÉvénements[[#This Row],[Nom événement]]</f>
        <v>0</v>
      </c>
      <c r="E1316" s="383">
        <f>[2]!tblÉvénements[[#This Row],[Nom association/Sigle]]</f>
        <v>0</v>
      </c>
      <c r="F1316" s="368">
        <f>[2]!tblÉvénements[[#This Row],[Ville]]</f>
        <v>0</v>
      </c>
      <c r="G1316" s="368">
        <f>[2]!tblÉvénements[[#This Row],[Lieu]]</f>
        <v>0</v>
      </c>
      <c r="H1316" s="383">
        <f>[2]!tblÉvénements[[#This Row],[Nombre de de participants]]</f>
        <v>0</v>
      </c>
      <c r="I1316" s="368">
        <f>[2]!tblÉvénements[[#This Row],[Type]]</f>
        <v>0</v>
      </c>
      <c r="J1316" s="368">
        <f>[2]!tblÉvénements[[#This Row],[Présence ]]</f>
        <v>0</v>
      </c>
      <c r="K1316" s="370">
        <f>[2]!tblÉvénements[[#This Row],[Date de début]]</f>
        <v>0</v>
      </c>
      <c r="L1316" s="370" t="str">
        <f>IF(ISBLANK(Tableau3[[#This Row],[Date début ]]),"",UPPER(TEXT(Tableau3[[#This Row],[Date début ]],"mmm")))</f>
        <v>JANV</v>
      </c>
      <c r="M1316" s="370" t="str">
        <f>IF(ISBLANK(Tableau3[[#This Row],[Date début ]]),"",UPPER(TEXT(Tableau3[[#This Row],[Date début ]],"AAAA")))</f>
        <v>1900</v>
      </c>
      <c r="N1316" s="369">
        <f>[2]!tblÉvénements[[#This Row],[Date de fin]]</f>
        <v>0</v>
      </c>
      <c r="O1316" s="370" t="str">
        <f>IF(ISBLANK(Tableau3[[#This Row],[Date de fin]]),"",UPPER(TEXT(Tableau3[[#This Row],[Date de fin]],"mmm")))</f>
        <v>JANV</v>
      </c>
      <c r="P1316" s="370" t="str">
        <f>IF(ISBLANK(Tableau3[[#This Row],[Date de fin]]),"",UPPER(TEXT(Tableau3[[#This Row],[Date de fin]],"AAAA")))</f>
        <v>1900</v>
      </c>
      <c r="Q1316" s="65">
        <f>[2]!tblÉvénements[[#This Row],[Nbr jours]]</f>
        <v>0</v>
      </c>
      <c r="R1316" s="45"/>
      <c r="S1316" s="13">
        <f>[2]!tblÉvénements[[#This Row],[Secteur]]</f>
        <v>0</v>
      </c>
      <c r="T1316" s="13">
        <f>[2]!tblÉvénements[[#This Row],[Commentaires]]</f>
        <v>0</v>
      </c>
      <c r="V1316" s="55"/>
      <c r="X1316" s="55"/>
      <c r="AF1316" s="56"/>
    </row>
    <row r="1317" spans="2:32" ht="14.5" x14ac:dyDescent="0.3">
      <c r="B1317" s="42">
        <f>'2. Termes '!H1339</f>
        <v>0</v>
      </c>
      <c r="C1317" s="382">
        <f>[2]!tblÉvénements[[#This Row],[Service]]</f>
        <v>0</v>
      </c>
      <c r="D1317" s="383">
        <f>[2]!tblÉvénements[[#This Row],[Nom événement]]</f>
        <v>0</v>
      </c>
      <c r="E1317" s="383">
        <f>[2]!tblÉvénements[[#This Row],[Nom association/Sigle]]</f>
        <v>0</v>
      </c>
      <c r="F1317" s="368">
        <f>[2]!tblÉvénements[[#This Row],[Ville]]</f>
        <v>0</v>
      </c>
      <c r="G1317" s="368">
        <f>[2]!tblÉvénements[[#This Row],[Lieu]]</f>
        <v>0</v>
      </c>
      <c r="H1317" s="383">
        <f>[2]!tblÉvénements[[#This Row],[Nombre de de participants]]</f>
        <v>0</v>
      </c>
      <c r="I1317" s="368">
        <f>[2]!tblÉvénements[[#This Row],[Type]]</f>
        <v>0</v>
      </c>
      <c r="J1317" s="368">
        <f>[2]!tblÉvénements[[#This Row],[Présence ]]</f>
        <v>0</v>
      </c>
      <c r="K1317" s="370">
        <f>[2]!tblÉvénements[[#This Row],[Date de début]]</f>
        <v>0</v>
      </c>
      <c r="L1317" s="370" t="str">
        <f>IF(ISBLANK(Tableau3[[#This Row],[Date début ]]),"",UPPER(TEXT(Tableau3[[#This Row],[Date début ]],"mmm")))</f>
        <v>JANV</v>
      </c>
      <c r="M1317" s="370" t="str">
        <f>IF(ISBLANK(Tableau3[[#This Row],[Date début ]]),"",UPPER(TEXT(Tableau3[[#This Row],[Date début ]],"AAAA")))</f>
        <v>1900</v>
      </c>
      <c r="N1317" s="369">
        <f>[2]!tblÉvénements[[#This Row],[Date de fin]]</f>
        <v>0</v>
      </c>
      <c r="O1317" s="370" t="str">
        <f>IF(ISBLANK(Tableau3[[#This Row],[Date de fin]]),"",UPPER(TEXT(Tableau3[[#This Row],[Date de fin]],"mmm")))</f>
        <v>JANV</v>
      </c>
      <c r="P1317" s="370" t="str">
        <f>IF(ISBLANK(Tableau3[[#This Row],[Date de fin]]),"",UPPER(TEXT(Tableau3[[#This Row],[Date de fin]],"AAAA")))</f>
        <v>1900</v>
      </c>
      <c r="Q1317" s="65">
        <f>[2]!tblÉvénements[[#This Row],[Nbr jours]]</f>
        <v>0</v>
      </c>
      <c r="R1317" s="45"/>
      <c r="S1317" s="13">
        <f>[2]!tblÉvénements[[#This Row],[Secteur]]</f>
        <v>0</v>
      </c>
      <c r="T1317" s="13">
        <f>[2]!tblÉvénements[[#This Row],[Commentaires]]</f>
        <v>0</v>
      </c>
      <c r="V1317" s="55"/>
      <c r="X1317" s="55"/>
      <c r="AF1317" s="56"/>
    </row>
    <row r="1318" spans="2:32" ht="14.5" x14ac:dyDescent="0.3">
      <c r="B1318" s="42">
        <f>'2. Termes '!H1340</f>
        <v>0</v>
      </c>
      <c r="C1318" s="382">
        <f>[2]!tblÉvénements[[#This Row],[Service]]</f>
        <v>0</v>
      </c>
      <c r="D1318" s="383">
        <f>[2]!tblÉvénements[[#This Row],[Nom événement]]</f>
        <v>0</v>
      </c>
      <c r="E1318" s="383">
        <f>[2]!tblÉvénements[[#This Row],[Nom association/Sigle]]</f>
        <v>0</v>
      </c>
      <c r="F1318" s="368">
        <f>[2]!tblÉvénements[[#This Row],[Ville]]</f>
        <v>0</v>
      </c>
      <c r="G1318" s="368">
        <f>[2]!tblÉvénements[[#This Row],[Lieu]]</f>
        <v>0</v>
      </c>
      <c r="H1318" s="383">
        <f>[2]!tblÉvénements[[#This Row],[Nombre de de participants]]</f>
        <v>0</v>
      </c>
      <c r="I1318" s="368">
        <f>[2]!tblÉvénements[[#This Row],[Type]]</f>
        <v>0</v>
      </c>
      <c r="J1318" s="368">
        <f>[2]!tblÉvénements[[#This Row],[Présence ]]</f>
        <v>0</v>
      </c>
      <c r="K1318" s="370">
        <f>[2]!tblÉvénements[[#This Row],[Date de début]]</f>
        <v>0</v>
      </c>
      <c r="L1318" s="370" t="str">
        <f>IF(ISBLANK(Tableau3[[#This Row],[Date début ]]),"",UPPER(TEXT(Tableau3[[#This Row],[Date début ]],"mmm")))</f>
        <v>JANV</v>
      </c>
      <c r="M1318" s="370" t="str">
        <f>IF(ISBLANK(Tableau3[[#This Row],[Date début ]]),"",UPPER(TEXT(Tableau3[[#This Row],[Date début ]],"AAAA")))</f>
        <v>1900</v>
      </c>
      <c r="N1318" s="369">
        <f>[2]!tblÉvénements[[#This Row],[Date de fin]]</f>
        <v>0</v>
      </c>
      <c r="O1318" s="370" t="str">
        <f>IF(ISBLANK(Tableau3[[#This Row],[Date de fin]]),"",UPPER(TEXT(Tableau3[[#This Row],[Date de fin]],"mmm")))</f>
        <v>JANV</v>
      </c>
      <c r="P1318" s="370" t="str">
        <f>IF(ISBLANK(Tableau3[[#This Row],[Date de fin]]),"",UPPER(TEXT(Tableau3[[#This Row],[Date de fin]],"AAAA")))</f>
        <v>1900</v>
      </c>
      <c r="Q1318" s="65">
        <f>[2]!tblÉvénements[[#This Row],[Nbr jours]]</f>
        <v>0</v>
      </c>
      <c r="R1318" s="45"/>
      <c r="S1318" s="13">
        <f>[2]!tblÉvénements[[#This Row],[Secteur]]</f>
        <v>0</v>
      </c>
      <c r="T1318" s="13">
        <f>[2]!tblÉvénements[[#This Row],[Commentaires]]</f>
        <v>0</v>
      </c>
      <c r="V1318" s="55"/>
      <c r="X1318" s="55"/>
      <c r="AF1318" s="56"/>
    </row>
    <row r="1319" spans="2:32" ht="14.5" x14ac:dyDescent="0.3">
      <c r="B1319" s="42">
        <f>'2. Termes '!H1341</f>
        <v>0</v>
      </c>
      <c r="C1319" s="382">
        <f>[2]!tblÉvénements[[#This Row],[Service]]</f>
        <v>0</v>
      </c>
      <c r="D1319" s="383">
        <f>[2]!tblÉvénements[[#This Row],[Nom événement]]</f>
        <v>0</v>
      </c>
      <c r="E1319" s="383">
        <f>[2]!tblÉvénements[[#This Row],[Nom association/Sigle]]</f>
        <v>0</v>
      </c>
      <c r="F1319" s="368">
        <f>[2]!tblÉvénements[[#This Row],[Ville]]</f>
        <v>0</v>
      </c>
      <c r="G1319" s="368">
        <f>[2]!tblÉvénements[[#This Row],[Lieu]]</f>
        <v>0</v>
      </c>
      <c r="H1319" s="383">
        <f>[2]!tblÉvénements[[#This Row],[Nombre de de participants]]</f>
        <v>0</v>
      </c>
      <c r="I1319" s="368">
        <f>[2]!tblÉvénements[[#This Row],[Type]]</f>
        <v>0</v>
      </c>
      <c r="J1319" s="368">
        <f>[2]!tblÉvénements[[#This Row],[Présence ]]</f>
        <v>0</v>
      </c>
      <c r="K1319" s="370">
        <f>[2]!tblÉvénements[[#This Row],[Date de début]]</f>
        <v>0</v>
      </c>
      <c r="L1319" s="370" t="str">
        <f>IF(ISBLANK(Tableau3[[#This Row],[Date début ]]),"",UPPER(TEXT(Tableau3[[#This Row],[Date début ]],"mmm")))</f>
        <v>JANV</v>
      </c>
      <c r="M1319" s="370" t="str">
        <f>IF(ISBLANK(Tableau3[[#This Row],[Date début ]]),"",UPPER(TEXT(Tableau3[[#This Row],[Date début ]],"AAAA")))</f>
        <v>1900</v>
      </c>
      <c r="N1319" s="369">
        <f>[2]!tblÉvénements[[#This Row],[Date de fin]]</f>
        <v>0</v>
      </c>
      <c r="O1319" s="370" t="str">
        <f>IF(ISBLANK(Tableau3[[#This Row],[Date de fin]]),"",UPPER(TEXT(Tableau3[[#This Row],[Date de fin]],"mmm")))</f>
        <v>JANV</v>
      </c>
      <c r="P1319" s="370" t="str">
        <f>IF(ISBLANK(Tableau3[[#This Row],[Date de fin]]),"",UPPER(TEXT(Tableau3[[#This Row],[Date de fin]],"AAAA")))</f>
        <v>1900</v>
      </c>
      <c r="Q1319" s="65">
        <f>[2]!tblÉvénements[[#This Row],[Nbr jours]]</f>
        <v>0</v>
      </c>
      <c r="R1319" s="45"/>
      <c r="S1319" s="13">
        <f>[2]!tblÉvénements[[#This Row],[Secteur]]</f>
        <v>0</v>
      </c>
      <c r="T1319" s="13">
        <f>[2]!tblÉvénements[[#This Row],[Commentaires]]</f>
        <v>0</v>
      </c>
      <c r="V1319" s="55"/>
      <c r="X1319" s="55"/>
      <c r="AF1319" s="56"/>
    </row>
    <row r="1320" spans="2:32" ht="14.5" x14ac:dyDescent="0.3">
      <c r="B1320" s="42">
        <f>'2. Termes '!H1342</f>
        <v>0</v>
      </c>
      <c r="C1320" s="382">
        <f>[2]!tblÉvénements[[#This Row],[Service]]</f>
        <v>0</v>
      </c>
      <c r="D1320" s="383">
        <f>[2]!tblÉvénements[[#This Row],[Nom événement]]</f>
        <v>0</v>
      </c>
      <c r="E1320" s="383">
        <f>[2]!tblÉvénements[[#This Row],[Nom association/Sigle]]</f>
        <v>0</v>
      </c>
      <c r="F1320" s="368">
        <f>[2]!tblÉvénements[[#This Row],[Ville]]</f>
        <v>0</v>
      </c>
      <c r="G1320" s="368">
        <f>[2]!tblÉvénements[[#This Row],[Lieu]]</f>
        <v>0</v>
      </c>
      <c r="H1320" s="383">
        <f>[2]!tblÉvénements[[#This Row],[Nombre de de participants]]</f>
        <v>0</v>
      </c>
      <c r="I1320" s="368">
        <f>[2]!tblÉvénements[[#This Row],[Type]]</f>
        <v>0</v>
      </c>
      <c r="J1320" s="368">
        <f>[2]!tblÉvénements[[#This Row],[Présence ]]</f>
        <v>0</v>
      </c>
      <c r="K1320" s="370">
        <f>[2]!tblÉvénements[[#This Row],[Date de début]]</f>
        <v>0</v>
      </c>
      <c r="L1320" s="370" t="str">
        <f>IF(ISBLANK(Tableau3[[#This Row],[Date début ]]),"",UPPER(TEXT(Tableau3[[#This Row],[Date début ]],"mmm")))</f>
        <v>JANV</v>
      </c>
      <c r="M1320" s="370" t="str">
        <f>IF(ISBLANK(Tableau3[[#This Row],[Date début ]]),"",UPPER(TEXT(Tableau3[[#This Row],[Date début ]],"AAAA")))</f>
        <v>1900</v>
      </c>
      <c r="N1320" s="369">
        <f>[2]!tblÉvénements[[#This Row],[Date de fin]]</f>
        <v>0</v>
      </c>
      <c r="O1320" s="370" t="str">
        <f>IF(ISBLANK(Tableau3[[#This Row],[Date de fin]]),"",UPPER(TEXT(Tableau3[[#This Row],[Date de fin]],"mmm")))</f>
        <v>JANV</v>
      </c>
      <c r="P1320" s="370" t="str">
        <f>IF(ISBLANK(Tableau3[[#This Row],[Date de fin]]),"",UPPER(TEXT(Tableau3[[#This Row],[Date de fin]],"AAAA")))</f>
        <v>1900</v>
      </c>
      <c r="Q1320" s="65">
        <f>[2]!tblÉvénements[[#This Row],[Nbr jours]]</f>
        <v>0</v>
      </c>
      <c r="R1320" s="45"/>
      <c r="S1320" s="13">
        <f>[2]!tblÉvénements[[#This Row],[Secteur]]</f>
        <v>0</v>
      </c>
      <c r="T1320" s="13">
        <f>[2]!tblÉvénements[[#This Row],[Commentaires]]</f>
        <v>0</v>
      </c>
      <c r="V1320" s="55"/>
      <c r="X1320" s="55"/>
      <c r="AF1320" s="56"/>
    </row>
    <row r="1321" spans="2:32" ht="14.5" x14ac:dyDescent="0.3">
      <c r="B1321" s="42">
        <f>'2. Termes '!H1343</f>
        <v>0</v>
      </c>
      <c r="C1321" s="382">
        <f>[2]!tblÉvénements[[#This Row],[Service]]</f>
        <v>0</v>
      </c>
      <c r="D1321" s="383">
        <f>[2]!tblÉvénements[[#This Row],[Nom événement]]</f>
        <v>0</v>
      </c>
      <c r="E1321" s="383">
        <f>[2]!tblÉvénements[[#This Row],[Nom association/Sigle]]</f>
        <v>0</v>
      </c>
      <c r="F1321" s="368">
        <f>[2]!tblÉvénements[[#This Row],[Ville]]</f>
        <v>0</v>
      </c>
      <c r="G1321" s="368">
        <f>[2]!tblÉvénements[[#This Row],[Lieu]]</f>
        <v>0</v>
      </c>
      <c r="H1321" s="383">
        <f>[2]!tblÉvénements[[#This Row],[Nombre de de participants]]</f>
        <v>0</v>
      </c>
      <c r="I1321" s="368">
        <f>[2]!tblÉvénements[[#This Row],[Type]]</f>
        <v>0</v>
      </c>
      <c r="J1321" s="368">
        <f>[2]!tblÉvénements[[#This Row],[Présence ]]</f>
        <v>0</v>
      </c>
      <c r="K1321" s="370">
        <f>[2]!tblÉvénements[[#This Row],[Date de début]]</f>
        <v>0</v>
      </c>
      <c r="L1321" s="370" t="str">
        <f>IF(ISBLANK(Tableau3[[#This Row],[Date début ]]),"",UPPER(TEXT(Tableau3[[#This Row],[Date début ]],"mmm")))</f>
        <v>JANV</v>
      </c>
      <c r="M1321" s="370" t="str">
        <f>IF(ISBLANK(Tableau3[[#This Row],[Date début ]]),"",UPPER(TEXT(Tableau3[[#This Row],[Date début ]],"AAAA")))</f>
        <v>1900</v>
      </c>
      <c r="N1321" s="369">
        <f>[2]!tblÉvénements[[#This Row],[Date de fin]]</f>
        <v>0</v>
      </c>
      <c r="O1321" s="370" t="str">
        <f>IF(ISBLANK(Tableau3[[#This Row],[Date de fin]]),"",UPPER(TEXT(Tableau3[[#This Row],[Date de fin]],"mmm")))</f>
        <v>JANV</v>
      </c>
      <c r="P1321" s="370" t="str">
        <f>IF(ISBLANK(Tableau3[[#This Row],[Date de fin]]),"",UPPER(TEXT(Tableau3[[#This Row],[Date de fin]],"AAAA")))</f>
        <v>1900</v>
      </c>
      <c r="Q1321" s="65">
        <f>[2]!tblÉvénements[[#This Row],[Nbr jours]]</f>
        <v>0</v>
      </c>
      <c r="R1321" s="45"/>
      <c r="S1321" s="13">
        <f>[2]!tblÉvénements[[#This Row],[Secteur]]</f>
        <v>0</v>
      </c>
      <c r="T1321" s="13">
        <f>[2]!tblÉvénements[[#This Row],[Commentaires]]</f>
        <v>0</v>
      </c>
      <c r="V1321" s="55"/>
      <c r="X1321" s="55"/>
      <c r="AF1321" s="56"/>
    </row>
    <row r="1322" spans="2:32" ht="14.5" x14ac:dyDescent="0.3">
      <c r="B1322" s="42">
        <f>'2. Termes '!H1344</f>
        <v>0</v>
      </c>
      <c r="C1322" s="382">
        <f>[2]!tblÉvénements[[#This Row],[Service]]</f>
        <v>0</v>
      </c>
      <c r="D1322" s="383">
        <f>[2]!tblÉvénements[[#This Row],[Nom événement]]</f>
        <v>0</v>
      </c>
      <c r="E1322" s="383">
        <f>[2]!tblÉvénements[[#This Row],[Nom association/Sigle]]</f>
        <v>0</v>
      </c>
      <c r="F1322" s="368">
        <f>[2]!tblÉvénements[[#This Row],[Ville]]</f>
        <v>0</v>
      </c>
      <c r="G1322" s="368">
        <f>[2]!tblÉvénements[[#This Row],[Lieu]]</f>
        <v>0</v>
      </c>
      <c r="H1322" s="383">
        <f>[2]!tblÉvénements[[#This Row],[Nombre de de participants]]</f>
        <v>0</v>
      </c>
      <c r="I1322" s="368">
        <f>[2]!tblÉvénements[[#This Row],[Type]]</f>
        <v>0</v>
      </c>
      <c r="J1322" s="368">
        <f>[2]!tblÉvénements[[#This Row],[Présence ]]</f>
        <v>0</v>
      </c>
      <c r="K1322" s="370">
        <f>[2]!tblÉvénements[[#This Row],[Date de début]]</f>
        <v>0</v>
      </c>
      <c r="L1322" s="370" t="str">
        <f>IF(ISBLANK(Tableau3[[#This Row],[Date début ]]),"",UPPER(TEXT(Tableau3[[#This Row],[Date début ]],"mmm")))</f>
        <v>JANV</v>
      </c>
      <c r="M1322" s="370" t="str">
        <f>IF(ISBLANK(Tableau3[[#This Row],[Date début ]]),"",UPPER(TEXT(Tableau3[[#This Row],[Date début ]],"AAAA")))</f>
        <v>1900</v>
      </c>
      <c r="N1322" s="369">
        <f>[2]!tblÉvénements[[#This Row],[Date de fin]]</f>
        <v>0</v>
      </c>
      <c r="O1322" s="370" t="str">
        <f>IF(ISBLANK(Tableau3[[#This Row],[Date de fin]]),"",UPPER(TEXT(Tableau3[[#This Row],[Date de fin]],"mmm")))</f>
        <v>JANV</v>
      </c>
      <c r="P1322" s="370" t="str">
        <f>IF(ISBLANK(Tableau3[[#This Row],[Date de fin]]),"",UPPER(TEXT(Tableau3[[#This Row],[Date de fin]],"AAAA")))</f>
        <v>1900</v>
      </c>
      <c r="Q1322" s="65">
        <f>[2]!tblÉvénements[[#This Row],[Nbr jours]]</f>
        <v>0</v>
      </c>
      <c r="R1322" s="45"/>
      <c r="S1322" s="13">
        <f>[2]!tblÉvénements[[#This Row],[Secteur]]</f>
        <v>0</v>
      </c>
      <c r="T1322" s="13">
        <f>[2]!tblÉvénements[[#This Row],[Commentaires]]</f>
        <v>0</v>
      </c>
      <c r="V1322" s="55"/>
      <c r="X1322" s="55"/>
      <c r="AF1322" s="56"/>
    </row>
    <row r="1323" spans="2:32" ht="14.5" x14ac:dyDescent="0.3">
      <c r="B1323" s="42">
        <f>'2. Termes '!H1345</f>
        <v>0</v>
      </c>
      <c r="C1323" s="382">
        <f>[2]!tblÉvénements[[#This Row],[Service]]</f>
        <v>0</v>
      </c>
      <c r="D1323" s="383">
        <f>[2]!tblÉvénements[[#This Row],[Nom événement]]</f>
        <v>0</v>
      </c>
      <c r="E1323" s="383">
        <f>[2]!tblÉvénements[[#This Row],[Nom association/Sigle]]</f>
        <v>0</v>
      </c>
      <c r="F1323" s="368">
        <f>[2]!tblÉvénements[[#This Row],[Ville]]</f>
        <v>0</v>
      </c>
      <c r="G1323" s="368">
        <f>[2]!tblÉvénements[[#This Row],[Lieu]]</f>
        <v>0</v>
      </c>
      <c r="H1323" s="383">
        <f>[2]!tblÉvénements[[#This Row],[Nombre de de participants]]</f>
        <v>0</v>
      </c>
      <c r="I1323" s="368">
        <f>[2]!tblÉvénements[[#This Row],[Type]]</f>
        <v>0</v>
      </c>
      <c r="J1323" s="368">
        <f>[2]!tblÉvénements[[#This Row],[Présence ]]</f>
        <v>0</v>
      </c>
      <c r="K1323" s="370">
        <f>[2]!tblÉvénements[[#This Row],[Date de début]]</f>
        <v>0</v>
      </c>
      <c r="L1323" s="370" t="str">
        <f>IF(ISBLANK(Tableau3[[#This Row],[Date début ]]),"",UPPER(TEXT(Tableau3[[#This Row],[Date début ]],"mmm")))</f>
        <v>JANV</v>
      </c>
      <c r="M1323" s="370" t="str">
        <f>IF(ISBLANK(Tableau3[[#This Row],[Date début ]]),"",UPPER(TEXT(Tableau3[[#This Row],[Date début ]],"AAAA")))</f>
        <v>1900</v>
      </c>
      <c r="N1323" s="369">
        <f>[2]!tblÉvénements[[#This Row],[Date de fin]]</f>
        <v>0</v>
      </c>
      <c r="O1323" s="370" t="str">
        <f>IF(ISBLANK(Tableau3[[#This Row],[Date de fin]]),"",UPPER(TEXT(Tableau3[[#This Row],[Date de fin]],"mmm")))</f>
        <v>JANV</v>
      </c>
      <c r="P1323" s="370" t="str">
        <f>IF(ISBLANK(Tableau3[[#This Row],[Date de fin]]),"",UPPER(TEXT(Tableau3[[#This Row],[Date de fin]],"AAAA")))</f>
        <v>1900</v>
      </c>
      <c r="Q1323" s="65">
        <f>[2]!tblÉvénements[[#This Row],[Nbr jours]]</f>
        <v>0</v>
      </c>
      <c r="R1323" s="45"/>
      <c r="S1323" s="13">
        <f>[2]!tblÉvénements[[#This Row],[Secteur]]</f>
        <v>0</v>
      </c>
      <c r="T1323" s="13">
        <f>[2]!tblÉvénements[[#This Row],[Commentaires]]</f>
        <v>0</v>
      </c>
      <c r="V1323" s="55"/>
      <c r="X1323" s="55"/>
      <c r="AF1323" s="56"/>
    </row>
    <row r="1324" spans="2:32" ht="14.5" x14ac:dyDescent="0.3">
      <c r="B1324" s="42">
        <f>'2. Termes '!H1346</f>
        <v>0</v>
      </c>
      <c r="C1324" s="382">
        <f>[2]!tblÉvénements[[#This Row],[Service]]</f>
        <v>0</v>
      </c>
      <c r="D1324" s="383">
        <f>[2]!tblÉvénements[[#This Row],[Nom événement]]</f>
        <v>0</v>
      </c>
      <c r="E1324" s="383">
        <f>[2]!tblÉvénements[[#This Row],[Nom association/Sigle]]</f>
        <v>0</v>
      </c>
      <c r="F1324" s="368">
        <f>[2]!tblÉvénements[[#This Row],[Ville]]</f>
        <v>0</v>
      </c>
      <c r="G1324" s="368">
        <f>[2]!tblÉvénements[[#This Row],[Lieu]]</f>
        <v>0</v>
      </c>
      <c r="H1324" s="383">
        <f>[2]!tblÉvénements[[#This Row],[Nombre de de participants]]</f>
        <v>0</v>
      </c>
      <c r="I1324" s="368">
        <f>[2]!tblÉvénements[[#This Row],[Type]]</f>
        <v>0</v>
      </c>
      <c r="J1324" s="368">
        <f>[2]!tblÉvénements[[#This Row],[Présence ]]</f>
        <v>0</v>
      </c>
      <c r="K1324" s="370">
        <f>[2]!tblÉvénements[[#This Row],[Date de début]]</f>
        <v>0</v>
      </c>
      <c r="L1324" s="370" t="str">
        <f>IF(ISBLANK(Tableau3[[#This Row],[Date début ]]),"",UPPER(TEXT(Tableau3[[#This Row],[Date début ]],"mmm")))</f>
        <v>JANV</v>
      </c>
      <c r="M1324" s="370" t="str">
        <f>IF(ISBLANK(Tableau3[[#This Row],[Date début ]]),"",UPPER(TEXT(Tableau3[[#This Row],[Date début ]],"AAAA")))</f>
        <v>1900</v>
      </c>
      <c r="N1324" s="369">
        <f>[2]!tblÉvénements[[#This Row],[Date de fin]]</f>
        <v>0</v>
      </c>
      <c r="O1324" s="370" t="str">
        <f>IF(ISBLANK(Tableau3[[#This Row],[Date de fin]]),"",UPPER(TEXT(Tableau3[[#This Row],[Date de fin]],"mmm")))</f>
        <v>JANV</v>
      </c>
      <c r="P1324" s="370" t="str">
        <f>IF(ISBLANK(Tableau3[[#This Row],[Date de fin]]),"",UPPER(TEXT(Tableau3[[#This Row],[Date de fin]],"AAAA")))</f>
        <v>1900</v>
      </c>
      <c r="Q1324" s="65">
        <f>[2]!tblÉvénements[[#This Row],[Nbr jours]]</f>
        <v>0</v>
      </c>
      <c r="R1324" s="45"/>
      <c r="S1324" s="13">
        <f>[2]!tblÉvénements[[#This Row],[Secteur]]</f>
        <v>0</v>
      </c>
      <c r="T1324" s="13">
        <f>[2]!tblÉvénements[[#This Row],[Commentaires]]</f>
        <v>0</v>
      </c>
      <c r="V1324" s="55"/>
      <c r="X1324" s="55"/>
      <c r="AF1324" s="56"/>
    </row>
    <row r="1325" spans="2:32" ht="14.5" x14ac:dyDescent="0.3">
      <c r="B1325" s="42">
        <f>'2. Termes '!H1347</f>
        <v>0</v>
      </c>
      <c r="C1325" s="382">
        <f>[2]!tblÉvénements[[#This Row],[Service]]</f>
        <v>0</v>
      </c>
      <c r="D1325" s="383">
        <f>[2]!tblÉvénements[[#This Row],[Nom événement]]</f>
        <v>0</v>
      </c>
      <c r="E1325" s="383">
        <f>[2]!tblÉvénements[[#This Row],[Nom association/Sigle]]</f>
        <v>0</v>
      </c>
      <c r="F1325" s="368">
        <f>[2]!tblÉvénements[[#This Row],[Ville]]</f>
        <v>0</v>
      </c>
      <c r="G1325" s="368">
        <f>[2]!tblÉvénements[[#This Row],[Lieu]]</f>
        <v>0</v>
      </c>
      <c r="H1325" s="383">
        <f>[2]!tblÉvénements[[#This Row],[Nombre de de participants]]</f>
        <v>0</v>
      </c>
      <c r="I1325" s="368">
        <f>[2]!tblÉvénements[[#This Row],[Type]]</f>
        <v>0</v>
      </c>
      <c r="J1325" s="368">
        <f>[2]!tblÉvénements[[#This Row],[Présence ]]</f>
        <v>0</v>
      </c>
      <c r="K1325" s="370">
        <f>[2]!tblÉvénements[[#This Row],[Date de début]]</f>
        <v>0</v>
      </c>
      <c r="L1325" s="370" t="str">
        <f>IF(ISBLANK(Tableau3[[#This Row],[Date début ]]),"",UPPER(TEXT(Tableau3[[#This Row],[Date début ]],"mmm")))</f>
        <v>JANV</v>
      </c>
      <c r="M1325" s="370" t="str">
        <f>IF(ISBLANK(Tableau3[[#This Row],[Date début ]]),"",UPPER(TEXT(Tableau3[[#This Row],[Date début ]],"AAAA")))</f>
        <v>1900</v>
      </c>
      <c r="N1325" s="369">
        <f>[2]!tblÉvénements[[#This Row],[Date de fin]]</f>
        <v>0</v>
      </c>
      <c r="O1325" s="370" t="str">
        <f>IF(ISBLANK(Tableau3[[#This Row],[Date de fin]]),"",UPPER(TEXT(Tableau3[[#This Row],[Date de fin]],"mmm")))</f>
        <v>JANV</v>
      </c>
      <c r="P1325" s="370" t="str">
        <f>IF(ISBLANK(Tableau3[[#This Row],[Date de fin]]),"",UPPER(TEXT(Tableau3[[#This Row],[Date de fin]],"AAAA")))</f>
        <v>1900</v>
      </c>
      <c r="Q1325" s="65">
        <f>[2]!tblÉvénements[[#This Row],[Nbr jours]]</f>
        <v>0</v>
      </c>
      <c r="R1325" s="45"/>
      <c r="S1325" s="13">
        <f>[2]!tblÉvénements[[#This Row],[Secteur]]</f>
        <v>0</v>
      </c>
      <c r="T1325" s="13">
        <f>[2]!tblÉvénements[[#This Row],[Commentaires]]</f>
        <v>0</v>
      </c>
      <c r="V1325" s="55"/>
      <c r="X1325" s="55"/>
      <c r="AF1325" s="56"/>
    </row>
    <row r="1326" spans="2:32" ht="14.5" x14ac:dyDescent="0.3">
      <c r="B1326" s="42">
        <f>'2. Termes '!H1348</f>
        <v>0</v>
      </c>
      <c r="C1326" s="382">
        <f>[2]!tblÉvénements[[#This Row],[Service]]</f>
        <v>0</v>
      </c>
      <c r="D1326" s="383">
        <f>[2]!tblÉvénements[[#This Row],[Nom événement]]</f>
        <v>0</v>
      </c>
      <c r="E1326" s="383">
        <f>[2]!tblÉvénements[[#This Row],[Nom association/Sigle]]</f>
        <v>0</v>
      </c>
      <c r="F1326" s="368">
        <f>[2]!tblÉvénements[[#This Row],[Ville]]</f>
        <v>0</v>
      </c>
      <c r="G1326" s="368">
        <f>[2]!tblÉvénements[[#This Row],[Lieu]]</f>
        <v>0</v>
      </c>
      <c r="H1326" s="383">
        <f>[2]!tblÉvénements[[#This Row],[Nombre de de participants]]</f>
        <v>0</v>
      </c>
      <c r="I1326" s="368">
        <f>[2]!tblÉvénements[[#This Row],[Type]]</f>
        <v>0</v>
      </c>
      <c r="J1326" s="368">
        <f>[2]!tblÉvénements[[#This Row],[Présence ]]</f>
        <v>0</v>
      </c>
      <c r="K1326" s="370">
        <f>[2]!tblÉvénements[[#This Row],[Date de début]]</f>
        <v>0</v>
      </c>
      <c r="L1326" s="370" t="str">
        <f>IF(ISBLANK(Tableau3[[#This Row],[Date début ]]),"",UPPER(TEXT(Tableau3[[#This Row],[Date début ]],"mmm")))</f>
        <v>JANV</v>
      </c>
      <c r="M1326" s="370" t="str">
        <f>IF(ISBLANK(Tableau3[[#This Row],[Date début ]]),"",UPPER(TEXT(Tableau3[[#This Row],[Date début ]],"AAAA")))</f>
        <v>1900</v>
      </c>
      <c r="N1326" s="369">
        <f>[2]!tblÉvénements[[#This Row],[Date de fin]]</f>
        <v>0</v>
      </c>
      <c r="O1326" s="370" t="str">
        <f>IF(ISBLANK(Tableau3[[#This Row],[Date de fin]]),"",UPPER(TEXT(Tableau3[[#This Row],[Date de fin]],"mmm")))</f>
        <v>JANV</v>
      </c>
      <c r="P1326" s="370" t="str">
        <f>IF(ISBLANK(Tableau3[[#This Row],[Date de fin]]),"",UPPER(TEXT(Tableau3[[#This Row],[Date de fin]],"AAAA")))</f>
        <v>1900</v>
      </c>
      <c r="Q1326" s="65">
        <f>[2]!tblÉvénements[[#This Row],[Nbr jours]]</f>
        <v>0</v>
      </c>
      <c r="R1326" s="45"/>
      <c r="S1326" s="13">
        <f>[2]!tblÉvénements[[#This Row],[Secteur]]</f>
        <v>0</v>
      </c>
      <c r="T1326" s="13">
        <f>[2]!tblÉvénements[[#This Row],[Commentaires]]</f>
        <v>0</v>
      </c>
      <c r="V1326" s="55"/>
      <c r="X1326" s="55"/>
      <c r="AF1326" s="56"/>
    </row>
    <row r="1327" spans="2:32" ht="14.5" x14ac:dyDescent="0.3">
      <c r="B1327" s="42">
        <f>'2. Termes '!H1349</f>
        <v>0</v>
      </c>
      <c r="C1327" s="382">
        <f>[2]!tblÉvénements[[#This Row],[Service]]</f>
        <v>0</v>
      </c>
      <c r="D1327" s="383">
        <f>[2]!tblÉvénements[[#This Row],[Nom événement]]</f>
        <v>0</v>
      </c>
      <c r="E1327" s="383">
        <f>[2]!tblÉvénements[[#This Row],[Nom association/Sigle]]</f>
        <v>0</v>
      </c>
      <c r="F1327" s="368">
        <f>[2]!tblÉvénements[[#This Row],[Ville]]</f>
        <v>0</v>
      </c>
      <c r="G1327" s="368">
        <f>[2]!tblÉvénements[[#This Row],[Lieu]]</f>
        <v>0</v>
      </c>
      <c r="H1327" s="383">
        <f>[2]!tblÉvénements[[#This Row],[Nombre de de participants]]</f>
        <v>0</v>
      </c>
      <c r="I1327" s="368">
        <f>[2]!tblÉvénements[[#This Row],[Type]]</f>
        <v>0</v>
      </c>
      <c r="J1327" s="368">
        <f>[2]!tblÉvénements[[#This Row],[Présence ]]</f>
        <v>0</v>
      </c>
      <c r="K1327" s="370">
        <f>[2]!tblÉvénements[[#This Row],[Date de début]]</f>
        <v>0</v>
      </c>
      <c r="L1327" s="370" t="str">
        <f>IF(ISBLANK(Tableau3[[#This Row],[Date début ]]),"",UPPER(TEXT(Tableau3[[#This Row],[Date début ]],"mmm")))</f>
        <v>JANV</v>
      </c>
      <c r="M1327" s="370" t="str">
        <f>IF(ISBLANK(Tableau3[[#This Row],[Date début ]]),"",UPPER(TEXT(Tableau3[[#This Row],[Date début ]],"AAAA")))</f>
        <v>1900</v>
      </c>
      <c r="N1327" s="369">
        <f>[2]!tblÉvénements[[#This Row],[Date de fin]]</f>
        <v>0</v>
      </c>
      <c r="O1327" s="370" t="str">
        <f>IF(ISBLANK(Tableau3[[#This Row],[Date de fin]]),"",UPPER(TEXT(Tableau3[[#This Row],[Date de fin]],"mmm")))</f>
        <v>JANV</v>
      </c>
      <c r="P1327" s="370" t="str">
        <f>IF(ISBLANK(Tableau3[[#This Row],[Date de fin]]),"",UPPER(TEXT(Tableau3[[#This Row],[Date de fin]],"AAAA")))</f>
        <v>1900</v>
      </c>
      <c r="Q1327" s="65">
        <f>[2]!tblÉvénements[[#This Row],[Nbr jours]]</f>
        <v>0</v>
      </c>
      <c r="R1327" s="45"/>
      <c r="S1327" s="13">
        <f>[2]!tblÉvénements[[#This Row],[Secteur]]</f>
        <v>0</v>
      </c>
      <c r="T1327" s="13">
        <f>[2]!tblÉvénements[[#This Row],[Commentaires]]</f>
        <v>0</v>
      </c>
      <c r="V1327" s="55"/>
      <c r="X1327" s="55"/>
      <c r="AF1327" s="56"/>
    </row>
    <row r="1328" spans="2:32" ht="14.5" x14ac:dyDescent="0.3">
      <c r="B1328" s="42">
        <f>'2. Termes '!H1350</f>
        <v>0</v>
      </c>
      <c r="C1328" s="382">
        <f>[2]!tblÉvénements[[#This Row],[Service]]</f>
        <v>0</v>
      </c>
      <c r="D1328" s="383">
        <f>[2]!tblÉvénements[[#This Row],[Nom événement]]</f>
        <v>0</v>
      </c>
      <c r="E1328" s="383">
        <f>[2]!tblÉvénements[[#This Row],[Nom association/Sigle]]</f>
        <v>0</v>
      </c>
      <c r="F1328" s="368">
        <f>[2]!tblÉvénements[[#This Row],[Ville]]</f>
        <v>0</v>
      </c>
      <c r="G1328" s="368">
        <f>[2]!tblÉvénements[[#This Row],[Lieu]]</f>
        <v>0</v>
      </c>
      <c r="H1328" s="383">
        <f>[2]!tblÉvénements[[#This Row],[Nombre de de participants]]</f>
        <v>0</v>
      </c>
      <c r="I1328" s="368">
        <f>[2]!tblÉvénements[[#This Row],[Type]]</f>
        <v>0</v>
      </c>
      <c r="J1328" s="368">
        <f>[2]!tblÉvénements[[#This Row],[Présence ]]</f>
        <v>0</v>
      </c>
      <c r="K1328" s="370">
        <f>[2]!tblÉvénements[[#This Row],[Date de début]]</f>
        <v>0</v>
      </c>
      <c r="L1328" s="370" t="str">
        <f>IF(ISBLANK(Tableau3[[#This Row],[Date début ]]),"",UPPER(TEXT(Tableau3[[#This Row],[Date début ]],"mmm")))</f>
        <v>JANV</v>
      </c>
      <c r="M1328" s="370" t="str">
        <f>IF(ISBLANK(Tableau3[[#This Row],[Date début ]]),"",UPPER(TEXT(Tableau3[[#This Row],[Date début ]],"AAAA")))</f>
        <v>1900</v>
      </c>
      <c r="N1328" s="369">
        <f>[2]!tblÉvénements[[#This Row],[Date de fin]]</f>
        <v>0</v>
      </c>
      <c r="O1328" s="370" t="str">
        <f>IF(ISBLANK(Tableau3[[#This Row],[Date de fin]]),"",UPPER(TEXT(Tableau3[[#This Row],[Date de fin]],"mmm")))</f>
        <v>JANV</v>
      </c>
      <c r="P1328" s="370" t="str">
        <f>IF(ISBLANK(Tableau3[[#This Row],[Date de fin]]),"",UPPER(TEXT(Tableau3[[#This Row],[Date de fin]],"AAAA")))</f>
        <v>1900</v>
      </c>
      <c r="Q1328" s="65">
        <f>[2]!tblÉvénements[[#This Row],[Nbr jours]]</f>
        <v>0</v>
      </c>
      <c r="R1328" s="45"/>
      <c r="S1328" s="13">
        <f>[2]!tblÉvénements[[#This Row],[Secteur]]</f>
        <v>0</v>
      </c>
      <c r="T1328" s="13">
        <f>[2]!tblÉvénements[[#This Row],[Commentaires]]</f>
        <v>0</v>
      </c>
      <c r="V1328" s="55"/>
      <c r="X1328" s="55"/>
      <c r="AF1328" s="56"/>
    </row>
    <row r="1329" spans="2:32" ht="14.5" x14ac:dyDescent="0.3">
      <c r="B1329" s="42">
        <f>'2. Termes '!H1351</f>
        <v>0</v>
      </c>
      <c r="C1329" s="382">
        <f>[2]!tblÉvénements[[#This Row],[Service]]</f>
        <v>0</v>
      </c>
      <c r="D1329" s="383">
        <f>[2]!tblÉvénements[[#This Row],[Nom événement]]</f>
        <v>0</v>
      </c>
      <c r="E1329" s="383">
        <f>[2]!tblÉvénements[[#This Row],[Nom association/Sigle]]</f>
        <v>0</v>
      </c>
      <c r="F1329" s="368">
        <f>[2]!tblÉvénements[[#This Row],[Ville]]</f>
        <v>0</v>
      </c>
      <c r="G1329" s="368">
        <f>[2]!tblÉvénements[[#This Row],[Lieu]]</f>
        <v>0</v>
      </c>
      <c r="H1329" s="383">
        <f>[2]!tblÉvénements[[#This Row],[Nombre de de participants]]</f>
        <v>0</v>
      </c>
      <c r="I1329" s="368">
        <f>[2]!tblÉvénements[[#This Row],[Type]]</f>
        <v>0</v>
      </c>
      <c r="J1329" s="368">
        <f>[2]!tblÉvénements[[#This Row],[Présence ]]</f>
        <v>0</v>
      </c>
      <c r="K1329" s="370">
        <f>[2]!tblÉvénements[[#This Row],[Date de début]]</f>
        <v>0</v>
      </c>
      <c r="L1329" s="370" t="str">
        <f>IF(ISBLANK(Tableau3[[#This Row],[Date début ]]),"",UPPER(TEXT(Tableau3[[#This Row],[Date début ]],"mmm")))</f>
        <v>JANV</v>
      </c>
      <c r="M1329" s="370" t="str">
        <f>IF(ISBLANK(Tableau3[[#This Row],[Date début ]]),"",UPPER(TEXT(Tableau3[[#This Row],[Date début ]],"AAAA")))</f>
        <v>1900</v>
      </c>
      <c r="N1329" s="369">
        <f>[2]!tblÉvénements[[#This Row],[Date de fin]]</f>
        <v>0</v>
      </c>
      <c r="O1329" s="370" t="str">
        <f>IF(ISBLANK(Tableau3[[#This Row],[Date de fin]]),"",UPPER(TEXT(Tableau3[[#This Row],[Date de fin]],"mmm")))</f>
        <v>JANV</v>
      </c>
      <c r="P1329" s="370" t="str">
        <f>IF(ISBLANK(Tableau3[[#This Row],[Date de fin]]),"",UPPER(TEXT(Tableau3[[#This Row],[Date de fin]],"AAAA")))</f>
        <v>1900</v>
      </c>
      <c r="Q1329" s="65">
        <f>[2]!tblÉvénements[[#This Row],[Nbr jours]]</f>
        <v>0</v>
      </c>
      <c r="R1329" s="45"/>
      <c r="S1329" s="13">
        <f>[2]!tblÉvénements[[#This Row],[Secteur]]</f>
        <v>0</v>
      </c>
      <c r="T1329" s="13">
        <f>[2]!tblÉvénements[[#This Row],[Commentaires]]</f>
        <v>0</v>
      </c>
      <c r="V1329" s="55"/>
      <c r="X1329" s="55"/>
      <c r="AF1329" s="56"/>
    </row>
    <row r="1330" spans="2:32" ht="14.5" x14ac:dyDescent="0.3">
      <c r="B1330" s="42">
        <f>'2. Termes '!H1352</f>
        <v>0</v>
      </c>
      <c r="C1330" s="382">
        <f>[2]!tblÉvénements[[#This Row],[Service]]</f>
        <v>0</v>
      </c>
      <c r="D1330" s="383">
        <f>[2]!tblÉvénements[[#This Row],[Nom événement]]</f>
        <v>0</v>
      </c>
      <c r="E1330" s="383">
        <f>[2]!tblÉvénements[[#This Row],[Nom association/Sigle]]</f>
        <v>0</v>
      </c>
      <c r="F1330" s="368">
        <f>[2]!tblÉvénements[[#This Row],[Ville]]</f>
        <v>0</v>
      </c>
      <c r="G1330" s="368">
        <f>[2]!tblÉvénements[[#This Row],[Lieu]]</f>
        <v>0</v>
      </c>
      <c r="H1330" s="383">
        <f>[2]!tblÉvénements[[#This Row],[Nombre de de participants]]</f>
        <v>0</v>
      </c>
      <c r="I1330" s="368">
        <f>[2]!tblÉvénements[[#This Row],[Type]]</f>
        <v>0</v>
      </c>
      <c r="J1330" s="368">
        <f>[2]!tblÉvénements[[#This Row],[Présence ]]</f>
        <v>0</v>
      </c>
      <c r="K1330" s="370">
        <f>[2]!tblÉvénements[[#This Row],[Date de début]]</f>
        <v>0</v>
      </c>
      <c r="L1330" s="370" t="str">
        <f>IF(ISBLANK(Tableau3[[#This Row],[Date début ]]),"",UPPER(TEXT(Tableau3[[#This Row],[Date début ]],"mmm")))</f>
        <v>JANV</v>
      </c>
      <c r="M1330" s="370" t="str">
        <f>IF(ISBLANK(Tableau3[[#This Row],[Date début ]]),"",UPPER(TEXT(Tableau3[[#This Row],[Date début ]],"AAAA")))</f>
        <v>1900</v>
      </c>
      <c r="N1330" s="369">
        <f>[2]!tblÉvénements[[#This Row],[Date de fin]]</f>
        <v>0</v>
      </c>
      <c r="O1330" s="370" t="str">
        <f>IF(ISBLANK(Tableau3[[#This Row],[Date de fin]]),"",UPPER(TEXT(Tableau3[[#This Row],[Date de fin]],"mmm")))</f>
        <v>JANV</v>
      </c>
      <c r="P1330" s="370" t="str">
        <f>IF(ISBLANK(Tableau3[[#This Row],[Date de fin]]),"",UPPER(TEXT(Tableau3[[#This Row],[Date de fin]],"AAAA")))</f>
        <v>1900</v>
      </c>
      <c r="Q1330" s="65">
        <f>[2]!tblÉvénements[[#This Row],[Nbr jours]]</f>
        <v>0</v>
      </c>
      <c r="R1330" s="45"/>
      <c r="S1330" s="13">
        <f>[2]!tblÉvénements[[#This Row],[Secteur]]</f>
        <v>0</v>
      </c>
      <c r="T1330" s="13">
        <f>[2]!tblÉvénements[[#This Row],[Commentaires]]</f>
        <v>0</v>
      </c>
      <c r="V1330" s="55"/>
      <c r="X1330" s="55"/>
      <c r="AF1330" s="56"/>
    </row>
    <row r="1331" spans="2:32" ht="14.5" x14ac:dyDescent="0.3">
      <c r="B1331" s="42">
        <f>'2. Termes '!H1353</f>
        <v>0</v>
      </c>
      <c r="C1331" s="382">
        <f>[2]!tblÉvénements[[#This Row],[Service]]</f>
        <v>0</v>
      </c>
      <c r="D1331" s="383">
        <f>[2]!tblÉvénements[[#This Row],[Nom événement]]</f>
        <v>0</v>
      </c>
      <c r="E1331" s="383">
        <f>[2]!tblÉvénements[[#This Row],[Nom association/Sigle]]</f>
        <v>0</v>
      </c>
      <c r="F1331" s="368">
        <f>[2]!tblÉvénements[[#This Row],[Ville]]</f>
        <v>0</v>
      </c>
      <c r="G1331" s="368">
        <f>[2]!tblÉvénements[[#This Row],[Lieu]]</f>
        <v>0</v>
      </c>
      <c r="H1331" s="383">
        <f>[2]!tblÉvénements[[#This Row],[Nombre de de participants]]</f>
        <v>0</v>
      </c>
      <c r="I1331" s="368">
        <f>[2]!tblÉvénements[[#This Row],[Type]]</f>
        <v>0</v>
      </c>
      <c r="J1331" s="368">
        <f>[2]!tblÉvénements[[#This Row],[Présence ]]</f>
        <v>0</v>
      </c>
      <c r="K1331" s="370">
        <f>[2]!tblÉvénements[[#This Row],[Date de début]]</f>
        <v>0</v>
      </c>
      <c r="L1331" s="370" t="str">
        <f>IF(ISBLANK(Tableau3[[#This Row],[Date début ]]),"",UPPER(TEXT(Tableau3[[#This Row],[Date début ]],"mmm")))</f>
        <v>JANV</v>
      </c>
      <c r="M1331" s="370" t="str">
        <f>IF(ISBLANK(Tableau3[[#This Row],[Date début ]]),"",UPPER(TEXT(Tableau3[[#This Row],[Date début ]],"AAAA")))</f>
        <v>1900</v>
      </c>
      <c r="N1331" s="369">
        <f>[2]!tblÉvénements[[#This Row],[Date de fin]]</f>
        <v>0</v>
      </c>
      <c r="O1331" s="370" t="str">
        <f>IF(ISBLANK(Tableau3[[#This Row],[Date de fin]]),"",UPPER(TEXT(Tableau3[[#This Row],[Date de fin]],"mmm")))</f>
        <v>JANV</v>
      </c>
      <c r="P1331" s="370" t="str">
        <f>IF(ISBLANK(Tableau3[[#This Row],[Date de fin]]),"",UPPER(TEXT(Tableau3[[#This Row],[Date de fin]],"AAAA")))</f>
        <v>1900</v>
      </c>
      <c r="Q1331" s="65">
        <f>[2]!tblÉvénements[[#This Row],[Nbr jours]]</f>
        <v>0</v>
      </c>
      <c r="R1331" s="45"/>
      <c r="S1331" s="13">
        <f>[2]!tblÉvénements[[#This Row],[Secteur]]</f>
        <v>0</v>
      </c>
      <c r="T1331" s="13">
        <f>[2]!tblÉvénements[[#This Row],[Commentaires]]</f>
        <v>0</v>
      </c>
      <c r="V1331" s="55"/>
      <c r="X1331" s="55"/>
      <c r="AF1331" s="56"/>
    </row>
    <row r="1332" spans="2:32" ht="14.5" x14ac:dyDescent="0.3">
      <c r="B1332" s="42">
        <f>'2. Termes '!H1354</f>
        <v>0</v>
      </c>
      <c r="C1332" s="382">
        <f>[2]!tblÉvénements[[#This Row],[Service]]</f>
        <v>0</v>
      </c>
      <c r="D1332" s="383">
        <f>[2]!tblÉvénements[[#This Row],[Nom événement]]</f>
        <v>0</v>
      </c>
      <c r="E1332" s="383">
        <f>[2]!tblÉvénements[[#This Row],[Nom association/Sigle]]</f>
        <v>0</v>
      </c>
      <c r="F1332" s="368">
        <f>[2]!tblÉvénements[[#This Row],[Ville]]</f>
        <v>0</v>
      </c>
      <c r="G1332" s="368">
        <f>[2]!tblÉvénements[[#This Row],[Lieu]]</f>
        <v>0</v>
      </c>
      <c r="H1332" s="383">
        <f>[2]!tblÉvénements[[#This Row],[Nombre de de participants]]</f>
        <v>0</v>
      </c>
      <c r="I1332" s="368">
        <f>[2]!tblÉvénements[[#This Row],[Type]]</f>
        <v>0</v>
      </c>
      <c r="J1332" s="368">
        <f>[2]!tblÉvénements[[#This Row],[Présence ]]</f>
        <v>0</v>
      </c>
      <c r="K1332" s="370">
        <f>[2]!tblÉvénements[[#This Row],[Date de début]]</f>
        <v>0</v>
      </c>
      <c r="L1332" s="370" t="str">
        <f>IF(ISBLANK(Tableau3[[#This Row],[Date début ]]),"",UPPER(TEXT(Tableau3[[#This Row],[Date début ]],"mmm")))</f>
        <v>JANV</v>
      </c>
      <c r="M1332" s="370" t="str">
        <f>IF(ISBLANK(Tableau3[[#This Row],[Date début ]]),"",UPPER(TEXT(Tableau3[[#This Row],[Date début ]],"AAAA")))</f>
        <v>1900</v>
      </c>
      <c r="N1332" s="369">
        <f>[2]!tblÉvénements[[#This Row],[Date de fin]]</f>
        <v>0</v>
      </c>
      <c r="O1332" s="370" t="str">
        <f>IF(ISBLANK(Tableau3[[#This Row],[Date de fin]]),"",UPPER(TEXT(Tableau3[[#This Row],[Date de fin]],"mmm")))</f>
        <v>JANV</v>
      </c>
      <c r="P1332" s="370" t="str">
        <f>IF(ISBLANK(Tableau3[[#This Row],[Date de fin]]),"",UPPER(TEXT(Tableau3[[#This Row],[Date de fin]],"AAAA")))</f>
        <v>1900</v>
      </c>
      <c r="Q1332" s="65">
        <f>[2]!tblÉvénements[[#This Row],[Nbr jours]]</f>
        <v>0</v>
      </c>
      <c r="R1332" s="45"/>
      <c r="S1332" s="13">
        <f>[2]!tblÉvénements[[#This Row],[Secteur]]</f>
        <v>0</v>
      </c>
      <c r="T1332" s="13">
        <f>[2]!tblÉvénements[[#This Row],[Commentaires]]</f>
        <v>0</v>
      </c>
      <c r="V1332" s="55"/>
      <c r="X1332" s="55"/>
      <c r="AF1332" s="56"/>
    </row>
    <row r="1333" spans="2:32" ht="14.5" x14ac:dyDescent="0.3">
      <c r="B1333" s="42">
        <f>'2. Termes '!H1355</f>
        <v>0</v>
      </c>
      <c r="C1333" s="382">
        <f>[2]!tblÉvénements[[#This Row],[Service]]</f>
        <v>0</v>
      </c>
      <c r="D1333" s="383">
        <f>[2]!tblÉvénements[[#This Row],[Nom événement]]</f>
        <v>0</v>
      </c>
      <c r="E1333" s="383">
        <f>[2]!tblÉvénements[[#This Row],[Nom association/Sigle]]</f>
        <v>0</v>
      </c>
      <c r="F1333" s="368">
        <f>[2]!tblÉvénements[[#This Row],[Ville]]</f>
        <v>0</v>
      </c>
      <c r="G1333" s="368">
        <f>[2]!tblÉvénements[[#This Row],[Lieu]]</f>
        <v>0</v>
      </c>
      <c r="H1333" s="383">
        <f>[2]!tblÉvénements[[#This Row],[Nombre de de participants]]</f>
        <v>0</v>
      </c>
      <c r="I1333" s="368">
        <f>[2]!tblÉvénements[[#This Row],[Type]]</f>
        <v>0</v>
      </c>
      <c r="J1333" s="368">
        <f>[2]!tblÉvénements[[#This Row],[Présence ]]</f>
        <v>0</v>
      </c>
      <c r="K1333" s="370">
        <f>[2]!tblÉvénements[[#This Row],[Date de début]]</f>
        <v>0</v>
      </c>
      <c r="L1333" s="370" t="str">
        <f>IF(ISBLANK(Tableau3[[#This Row],[Date début ]]),"",UPPER(TEXT(Tableau3[[#This Row],[Date début ]],"mmm")))</f>
        <v>JANV</v>
      </c>
      <c r="M1333" s="370" t="str">
        <f>IF(ISBLANK(Tableau3[[#This Row],[Date début ]]),"",UPPER(TEXT(Tableau3[[#This Row],[Date début ]],"AAAA")))</f>
        <v>1900</v>
      </c>
      <c r="N1333" s="369">
        <f>[2]!tblÉvénements[[#This Row],[Date de fin]]</f>
        <v>0</v>
      </c>
      <c r="O1333" s="370" t="str">
        <f>IF(ISBLANK(Tableau3[[#This Row],[Date de fin]]),"",UPPER(TEXT(Tableau3[[#This Row],[Date de fin]],"mmm")))</f>
        <v>JANV</v>
      </c>
      <c r="P1333" s="370" t="str">
        <f>IF(ISBLANK(Tableau3[[#This Row],[Date de fin]]),"",UPPER(TEXT(Tableau3[[#This Row],[Date de fin]],"AAAA")))</f>
        <v>1900</v>
      </c>
      <c r="Q1333" s="65">
        <f>[2]!tblÉvénements[[#This Row],[Nbr jours]]</f>
        <v>0</v>
      </c>
      <c r="R1333" s="45"/>
      <c r="S1333" s="13">
        <f>[2]!tblÉvénements[[#This Row],[Secteur]]</f>
        <v>0</v>
      </c>
      <c r="T1333" s="13">
        <f>[2]!tblÉvénements[[#This Row],[Commentaires]]</f>
        <v>0</v>
      </c>
      <c r="V1333" s="55"/>
      <c r="X1333" s="55"/>
      <c r="AF1333" s="56"/>
    </row>
    <row r="1334" spans="2:32" ht="14.5" x14ac:dyDescent="0.3">
      <c r="B1334" s="42">
        <f>'2. Termes '!H1356</f>
        <v>0</v>
      </c>
      <c r="C1334" s="382">
        <f>[2]!tblÉvénements[[#This Row],[Service]]</f>
        <v>0</v>
      </c>
      <c r="D1334" s="383">
        <f>[2]!tblÉvénements[[#This Row],[Nom événement]]</f>
        <v>0</v>
      </c>
      <c r="E1334" s="383">
        <f>[2]!tblÉvénements[[#This Row],[Nom association/Sigle]]</f>
        <v>0</v>
      </c>
      <c r="F1334" s="368">
        <f>[2]!tblÉvénements[[#This Row],[Ville]]</f>
        <v>0</v>
      </c>
      <c r="G1334" s="368">
        <f>[2]!tblÉvénements[[#This Row],[Lieu]]</f>
        <v>0</v>
      </c>
      <c r="H1334" s="383">
        <f>[2]!tblÉvénements[[#This Row],[Nombre de de participants]]</f>
        <v>0</v>
      </c>
      <c r="I1334" s="368">
        <f>[2]!tblÉvénements[[#This Row],[Type]]</f>
        <v>0</v>
      </c>
      <c r="J1334" s="368">
        <f>[2]!tblÉvénements[[#This Row],[Présence ]]</f>
        <v>0</v>
      </c>
      <c r="K1334" s="370">
        <f>[2]!tblÉvénements[[#This Row],[Date de début]]</f>
        <v>0</v>
      </c>
      <c r="L1334" s="370" t="str">
        <f>IF(ISBLANK(Tableau3[[#This Row],[Date début ]]),"",UPPER(TEXT(Tableau3[[#This Row],[Date début ]],"mmm")))</f>
        <v>JANV</v>
      </c>
      <c r="M1334" s="370" t="str">
        <f>IF(ISBLANK(Tableau3[[#This Row],[Date début ]]),"",UPPER(TEXT(Tableau3[[#This Row],[Date début ]],"AAAA")))</f>
        <v>1900</v>
      </c>
      <c r="N1334" s="369">
        <f>[2]!tblÉvénements[[#This Row],[Date de fin]]</f>
        <v>0</v>
      </c>
      <c r="O1334" s="370" t="str">
        <f>IF(ISBLANK(Tableau3[[#This Row],[Date de fin]]),"",UPPER(TEXT(Tableau3[[#This Row],[Date de fin]],"mmm")))</f>
        <v>JANV</v>
      </c>
      <c r="P1334" s="370" t="str">
        <f>IF(ISBLANK(Tableau3[[#This Row],[Date de fin]]),"",UPPER(TEXT(Tableau3[[#This Row],[Date de fin]],"AAAA")))</f>
        <v>1900</v>
      </c>
      <c r="Q1334" s="65">
        <f>[2]!tblÉvénements[[#This Row],[Nbr jours]]</f>
        <v>0</v>
      </c>
      <c r="R1334" s="45"/>
      <c r="S1334" s="13">
        <f>[2]!tblÉvénements[[#This Row],[Secteur]]</f>
        <v>0</v>
      </c>
      <c r="T1334" s="13">
        <f>[2]!tblÉvénements[[#This Row],[Commentaires]]</f>
        <v>0</v>
      </c>
      <c r="V1334" s="55"/>
      <c r="X1334" s="55"/>
      <c r="AF1334" s="56"/>
    </row>
    <row r="1335" spans="2:32" ht="14.5" x14ac:dyDescent="0.3">
      <c r="B1335" s="42">
        <f>'2. Termes '!H1357</f>
        <v>0</v>
      </c>
      <c r="C1335" s="382">
        <f>[2]!tblÉvénements[[#This Row],[Service]]</f>
        <v>0</v>
      </c>
      <c r="D1335" s="383">
        <f>[2]!tblÉvénements[[#This Row],[Nom événement]]</f>
        <v>0</v>
      </c>
      <c r="E1335" s="383">
        <f>[2]!tblÉvénements[[#This Row],[Nom association/Sigle]]</f>
        <v>0</v>
      </c>
      <c r="F1335" s="368">
        <f>[2]!tblÉvénements[[#This Row],[Ville]]</f>
        <v>0</v>
      </c>
      <c r="G1335" s="368">
        <f>[2]!tblÉvénements[[#This Row],[Lieu]]</f>
        <v>0</v>
      </c>
      <c r="H1335" s="383">
        <f>[2]!tblÉvénements[[#This Row],[Nombre de de participants]]</f>
        <v>0</v>
      </c>
      <c r="I1335" s="368">
        <f>[2]!tblÉvénements[[#This Row],[Type]]</f>
        <v>0</v>
      </c>
      <c r="J1335" s="368">
        <f>[2]!tblÉvénements[[#This Row],[Présence ]]</f>
        <v>0</v>
      </c>
      <c r="K1335" s="370">
        <f>[2]!tblÉvénements[[#This Row],[Date de début]]</f>
        <v>0</v>
      </c>
      <c r="L1335" s="370" t="str">
        <f>IF(ISBLANK(Tableau3[[#This Row],[Date début ]]),"",UPPER(TEXT(Tableau3[[#This Row],[Date début ]],"mmm")))</f>
        <v>JANV</v>
      </c>
      <c r="M1335" s="370" t="str">
        <f>IF(ISBLANK(Tableau3[[#This Row],[Date début ]]),"",UPPER(TEXT(Tableau3[[#This Row],[Date début ]],"AAAA")))</f>
        <v>1900</v>
      </c>
      <c r="N1335" s="369">
        <f>[2]!tblÉvénements[[#This Row],[Date de fin]]</f>
        <v>0</v>
      </c>
      <c r="O1335" s="370" t="str">
        <f>IF(ISBLANK(Tableau3[[#This Row],[Date de fin]]),"",UPPER(TEXT(Tableau3[[#This Row],[Date de fin]],"mmm")))</f>
        <v>JANV</v>
      </c>
      <c r="P1335" s="370" t="str">
        <f>IF(ISBLANK(Tableau3[[#This Row],[Date de fin]]),"",UPPER(TEXT(Tableau3[[#This Row],[Date de fin]],"AAAA")))</f>
        <v>1900</v>
      </c>
      <c r="Q1335" s="65">
        <f>[2]!tblÉvénements[[#This Row],[Nbr jours]]</f>
        <v>0</v>
      </c>
      <c r="R1335" s="45"/>
      <c r="S1335" s="13">
        <f>[2]!tblÉvénements[[#This Row],[Secteur]]</f>
        <v>0</v>
      </c>
      <c r="T1335" s="13">
        <f>[2]!tblÉvénements[[#This Row],[Commentaires]]</f>
        <v>0</v>
      </c>
      <c r="V1335" s="55"/>
      <c r="X1335" s="55"/>
      <c r="AF1335" s="56"/>
    </row>
    <row r="1336" spans="2:32" ht="14.5" x14ac:dyDescent="0.3">
      <c r="B1336" s="42">
        <f>'2. Termes '!H1358</f>
        <v>0</v>
      </c>
      <c r="C1336" s="382">
        <f>[2]!tblÉvénements[[#This Row],[Service]]</f>
        <v>0</v>
      </c>
      <c r="D1336" s="383">
        <f>[2]!tblÉvénements[[#This Row],[Nom événement]]</f>
        <v>0</v>
      </c>
      <c r="E1336" s="383">
        <f>[2]!tblÉvénements[[#This Row],[Nom association/Sigle]]</f>
        <v>0</v>
      </c>
      <c r="F1336" s="368">
        <f>[2]!tblÉvénements[[#This Row],[Ville]]</f>
        <v>0</v>
      </c>
      <c r="G1336" s="368">
        <f>[2]!tblÉvénements[[#This Row],[Lieu]]</f>
        <v>0</v>
      </c>
      <c r="H1336" s="383">
        <f>[2]!tblÉvénements[[#This Row],[Nombre de de participants]]</f>
        <v>0</v>
      </c>
      <c r="I1336" s="368">
        <f>[2]!tblÉvénements[[#This Row],[Type]]</f>
        <v>0</v>
      </c>
      <c r="J1336" s="368">
        <f>[2]!tblÉvénements[[#This Row],[Présence ]]</f>
        <v>0</v>
      </c>
      <c r="K1336" s="370">
        <f>[2]!tblÉvénements[[#This Row],[Date de début]]</f>
        <v>0</v>
      </c>
      <c r="L1336" s="370" t="str">
        <f>IF(ISBLANK(Tableau3[[#This Row],[Date début ]]),"",UPPER(TEXT(Tableau3[[#This Row],[Date début ]],"mmm")))</f>
        <v>JANV</v>
      </c>
      <c r="M1336" s="370" t="str">
        <f>IF(ISBLANK(Tableau3[[#This Row],[Date début ]]),"",UPPER(TEXT(Tableau3[[#This Row],[Date début ]],"AAAA")))</f>
        <v>1900</v>
      </c>
      <c r="N1336" s="369">
        <f>[2]!tblÉvénements[[#This Row],[Date de fin]]</f>
        <v>0</v>
      </c>
      <c r="O1336" s="370" t="str">
        <f>IF(ISBLANK(Tableau3[[#This Row],[Date de fin]]),"",UPPER(TEXT(Tableau3[[#This Row],[Date de fin]],"mmm")))</f>
        <v>JANV</v>
      </c>
      <c r="P1336" s="370" t="str">
        <f>IF(ISBLANK(Tableau3[[#This Row],[Date de fin]]),"",UPPER(TEXT(Tableau3[[#This Row],[Date de fin]],"AAAA")))</f>
        <v>1900</v>
      </c>
      <c r="Q1336" s="65">
        <f>[2]!tblÉvénements[[#This Row],[Nbr jours]]</f>
        <v>0</v>
      </c>
      <c r="R1336" s="45"/>
      <c r="S1336" s="13">
        <f>[2]!tblÉvénements[[#This Row],[Secteur]]</f>
        <v>0</v>
      </c>
      <c r="T1336" s="13">
        <f>[2]!tblÉvénements[[#This Row],[Commentaires]]</f>
        <v>0</v>
      </c>
      <c r="V1336" s="55"/>
      <c r="X1336" s="55"/>
      <c r="AF1336" s="56"/>
    </row>
    <row r="1337" spans="2:32" ht="14.5" x14ac:dyDescent="0.3">
      <c r="B1337" s="42">
        <f>'2. Termes '!H1359</f>
        <v>0</v>
      </c>
      <c r="C1337" s="382">
        <f>[2]!tblÉvénements[[#This Row],[Service]]</f>
        <v>0</v>
      </c>
      <c r="D1337" s="383">
        <f>[2]!tblÉvénements[[#This Row],[Nom événement]]</f>
        <v>0</v>
      </c>
      <c r="E1337" s="383">
        <f>[2]!tblÉvénements[[#This Row],[Nom association/Sigle]]</f>
        <v>0</v>
      </c>
      <c r="F1337" s="368">
        <f>[2]!tblÉvénements[[#This Row],[Ville]]</f>
        <v>0</v>
      </c>
      <c r="G1337" s="368">
        <f>[2]!tblÉvénements[[#This Row],[Lieu]]</f>
        <v>0</v>
      </c>
      <c r="H1337" s="383">
        <f>[2]!tblÉvénements[[#This Row],[Nombre de de participants]]</f>
        <v>0</v>
      </c>
      <c r="I1337" s="368">
        <f>[2]!tblÉvénements[[#This Row],[Type]]</f>
        <v>0</v>
      </c>
      <c r="J1337" s="368">
        <f>[2]!tblÉvénements[[#This Row],[Présence ]]</f>
        <v>0</v>
      </c>
      <c r="K1337" s="370">
        <f>[2]!tblÉvénements[[#This Row],[Date de début]]</f>
        <v>0</v>
      </c>
      <c r="L1337" s="370" t="str">
        <f>IF(ISBLANK(Tableau3[[#This Row],[Date début ]]),"",UPPER(TEXT(Tableau3[[#This Row],[Date début ]],"mmm")))</f>
        <v>JANV</v>
      </c>
      <c r="M1337" s="370" t="str">
        <f>IF(ISBLANK(Tableau3[[#This Row],[Date début ]]),"",UPPER(TEXT(Tableau3[[#This Row],[Date début ]],"AAAA")))</f>
        <v>1900</v>
      </c>
      <c r="N1337" s="369">
        <f>[2]!tblÉvénements[[#This Row],[Date de fin]]</f>
        <v>0</v>
      </c>
      <c r="O1337" s="370" t="str">
        <f>IF(ISBLANK(Tableau3[[#This Row],[Date de fin]]),"",UPPER(TEXT(Tableau3[[#This Row],[Date de fin]],"mmm")))</f>
        <v>JANV</v>
      </c>
      <c r="P1337" s="370" t="str">
        <f>IF(ISBLANK(Tableau3[[#This Row],[Date de fin]]),"",UPPER(TEXT(Tableau3[[#This Row],[Date de fin]],"AAAA")))</f>
        <v>1900</v>
      </c>
      <c r="Q1337" s="65">
        <f>[2]!tblÉvénements[[#This Row],[Nbr jours]]</f>
        <v>0</v>
      </c>
      <c r="R1337" s="45"/>
      <c r="S1337" s="13">
        <f>[2]!tblÉvénements[[#This Row],[Secteur]]</f>
        <v>0</v>
      </c>
      <c r="T1337" s="13">
        <f>[2]!tblÉvénements[[#This Row],[Commentaires]]</f>
        <v>0</v>
      </c>
      <c r="V1337" s="55"/>
      <c r="X1337" s="55"/>
      <c r="AF1337" s="56"/>
    </row>
    <row r="1338" spans="2:32" ht="14.5" x14ac:dyDescent="0.3">
      <c r="B1338" s="42">
        <f>'2. Termes '!H1360</f>
        <v>0</v>
      </c>
      <c r="C1338" s="382">
        <f>[2]!tblÉvénements[[#This Row],[Service]]</f>
        <v>0</v>
      </c>
      <c r="D1338" s="383">
        <f>[2]!tblÉvénements[[#This Row],[Nom événement]]</f>
        <v>0</v>
      </c>
      <c r="E1338" s="383">
        <f>[2]!tblÉvénements[[#This Row],[Nom association/Sigle]]</f>
        <v>0</v>
      </c>
      <c r="F1338" s="368">
        <f>[2]!tblÉvénements[[#This Row],[Ville]]</f>
        <v>0</v>
      </c>
      <c r="G1338" s="368">
        <f>[2]!tblÉvénements[[#This Row],[Lieu]]</f>
        <v>0</v>
      </c>
      <c r="H1338" s="383">
        <f>[2]!tblÉvénements[[#This Row],[Nombre de de participants]]</f>
        <v>0</v>
      </c>
      <c r="I1338" s="368">
        <f>[2]!tblÉvénements[[#This Row],[Type]]</f>
        <v>0</v>
      </c>
      <c r="J1338" s="368">
        <f>[2]!tblÉvénements[[#This Row],[Présence ]]</f>
        <v>0</v>
      </c>
      <c r="K1338" s="370">
        <f>[2]!tblÉvénements[[#This Row],[Date de début]]</f>
        <v>0</v>
      </c>
      <c r="L1338" s="370" t="str">
        <f>IF(ISBLANK(Tableau3[[#This Row],[Date début ]]),"",UPPER(TEXT(Tableau3[[#This Row],[Date début ]],"mmm")))</f>
        <v>JANV</v>
      </c>
      <c r="M1338" s="370" t="str">
        <f>IF(ISBLANK(Tableau3[[#This Row],[Date début ]]),"",UPPER(TEXT(Tableau3[[#This Row],[Date début ]],"AAAA")))</f>
        <v>1900</v>
      </c>
      <c r="N1338" s="369">
        <f>[2]!tblÉvénements[[#This Row],[Date de fin]]</f>
        <v>0</v>
      </c>
      <c r="O1338" s="370" t="str">
        <f>IF(ISBLANK(Tableau3[[#This Row],[Date de fin]]),"",UPPER(TEXT(Tableau3[[#This Row],[Date de fin]],"mmm")))</f>
        <v>JANV</v>
      </c>
      <c r="P1338" s="370" t="str">
        <f>IF(ISBLANK(Tableau3[[#This Row],[Date de fin]]),"",UPPER(TEXT(Tableau3[[#This Row],[Date de fin]],"AAAA")))</f>
        <v>1900</v>
      </c>
      <c r="Q1338" s="65">
        <f>[2]!tblÉvénements[[#This Row],[Nbr jours]]</f>
        <v>0</v>
      </c>
      <c r="R1338" s="45"/>
      <c r="S1338" s="13">
        <f>[2]!tblÉvénements[[#This Row],[Secteur]]</f>
        <v>0</v>
      </c>
      <c r="T1338" s="13">
        <f>[2]!tblÉvénements[[#This Row],[Commentaires]]</f>
        <v>0</v>
      </c>
      <c r="V1338" s="55"/>
      <c r="X1338" s="55"/>
      <c r="AF1338" s="56"/>
    </row>
    <row r="1339" spans="2:32" ht="14.5" x14ac:dyDescent="0.3">
      <c r="B1339" s="42">
        <f>'2. Termes '!H1361</f>
        <v>0</v>
      </c>
      <c r="C1339" s="382">
        <f>[2]!tblÉvénements[[#This Row],[Service]]</f>
        <v>0</v>
      </c>
      <c r="D1339" s="383">
        <f>[2]!tblÉvénements[[#This Row],[Nom événement]]</f>
        <v>0</v>
      </c>
      <c r="E1339" s="383">
        <f>[2]!tblÉvénements[[#This Row],[Nom association/Sigle]]</f>
        <v>0</v>
      </c>
      <c r="F1339" s="368">
        <f>[2]!tblÉvénements[[#This Row],[Ville]]</f>
        <v>0</v>
      </c>
      <c r="G1339" s="368">
        <f>[2]!tblÉvénements[[#This Row],[Lieu]]</f>
        <v>0</v>
      </c>
      <c r="H1339" s="383">
        <f>[2]!tblÉvénements[[#This Row],[Nombre de de participants]]</f>
        <v>0</v>
      </c>
      <c r="I1339" s="368">
        <f>[2]!tblÉvénements[[#This Row],[Type]]</f>
        <v>0</v>
      </c>
      <c r="J1339" s="368">
        <f>[2]!tblÉvénements[[#This Row],[Présence ]]</f>
        <v>0</v>
      </c>
      <c r="K1339" s="370">
        <f>[2]!tblÉvénements[[#This Row],[Date de début]]</f>
        <v>0</v>
      </c>
      <c r="L1339" s="370" t="str">
        <f>IF(ISBLANK(Tableau3[[#This Row],[Date début ]]),"",UPPER(TEXT(Tableau3[[#This Row],[Date début ]],"mmm")))</f>
        <v>JANV</v>
      </c>
      <c r="M1339" s="370" t="str">
        <f>IF(ISBLANK(Tableau3[[#This Row],[Date début ]]),"",UPPER(TEXT(Tableau3[[#This Row],[Date début ]],"AAAA")))</f>
        <v>1900</v>
      </c>
      <c r="N1339" s="369">
        <f>[2]!tblÉvénements[[#This Row],[Date de fin]]</f>
        <v>0</v>
      </c>
      <c r="O1339" s="370" t="str">
        <f>IF(ISBLANK(Tableau3[[#This Row],[Date de fin]]),"",UPPER(TEXT(Tableau3[[#This Row],[Date de fin]],"mmm")))</f>
        <v>JANV</v>
      </c>
      <c r="P1339" s="370" t="str">
        <f>IF(ISBLANK(Tableau3[[#This Row],[Date de fin]]),"",UPPER(TEXT(Tableau3[[#This Row],[Date de fin]],"AAAA")))</f>
        <v>1900</v>
      </c>
      <c r="Q1339" s="65">
        <f>[2]!tblÉvénements[[#This Row],[Nbr jours]]</f>
        <v>0</v>
      </c>
      <c r="R1339" s="45"/>
      <c r="S1339" s="13">
        <f>[2]!tblÉvénements[[#This Row],[Secteur]]</f>
        <v>0</v>
      </c>
      <c r="T1339" s="13">
        <f>[2]!tblÉvénements[[#This Row],[Commentaires]]</f>
        <v>0</v>
      </c>
      <c r="V1339" s="55"/>
      <c r="X1339" s="55"/>
      <c r="AF1339" s="56"/>
    </row>
    <row r="1340" spans="2:32" ht="14.5" x14ac:dyDescent="0.3">
      <c r="B1340" s="42">
        <f>'2. Termes '!H1362</f>
        <v>0</v>
      </c>
      <c r="C1340" s="382">
        <f>[2]!tblÉvénements[[#This Row],[Service]]</f>
        <v>0</v>
      </c>
      <c r="D1340" s="383">
        <f>[2]!tblÉvénements[[#This Row],[Nom événement]]</f>
        <v>0</v>
      </c>
      <c r="E1340" s="383">
        <f>[2]!tblÉvénements[[#This Row],[Nom association/Sigle]]</f>
        <v>0</v>
      </c>
      <c r="F1340" s="368">
        <f>[2]!tblÉvénements[[#This Row],[Ville]]</f>
        <v>0</v>
      </c>
      <c r="G1340" s="368">
        <f>[2]!tblÉvénements[[#This Row],[Lieu]]</f>
        <v>0</v>
      </c>
      <c r="H1340" s="383">
        <f>[2]!tblÉvénements[[#This Row],[Nombre de de participants]]</f>
        <v>0</v>
      </c>
      <c r="I1340" s="368">
        <f>[2]!tblÉvénements[[#This Row],[Type]]</f>
        <v>0</v>
      </c>
      <c r="J1340" s="368">
        <f>[2]!tblÉvénements[[#This Row],[Présence ]]</f>
        <v>0</v>
      </c>
      <c r="K1340" s="370">
        <f>[2]!tblÉvénements[[#This Row],[Date de début]]</f>
        <v>0</v>
      </c>
      <c r="L1340" s="370" t="str">
        <f>IF(ISBLANK(Tableau3[[#This Row],[Date début ]]),"",UPPER(TEXT(Tableau3[[#This Row],[Date début ]],"mmm")))</f>
        <v>JANV</v>
      </c>
      <c r="M1340" s="370" t="str">
        <f>IF(ISBLANK(Tableau3[[#This Row],[Date début ]]),"",UPPER(TEXT(Tableau3[[#This Row],[Date début ]],"AAAA")))</f>
        <v>1900</v>
      </c>
      <c r="N1340" s="369">
        <f>[2]!tblÉvénements[[#This Row],[Date de fin]]</f>
        <v>0</v>
      </c>
      <c r="O1340" s="370" t="str">
        <f>IF(ISBLANK(Tableau3[[#This Row],[Date de fin]]),"",UPPER(TEXT(Tableau3[[#This Row],[Date de fin]],"mmm")))</f>
        <v>JANV</v>
      </c>
      <c r="P1340" s="370" t="str">
        <f>IF(ISBLANK(Tableau3[[#This Row],[Date de fin]]),"",UPPER(TEXT(Tableau3[[#This Row],[Date de fin]],"AAAA")))</f>
        <v>1900</v>
      </c>
      <c r="Q1340" s="65">
        <f>[2]!tblÉvénements[[#This Row],[Nbr jours]]</f>
        <v>0</v>
      </c>
      <c r="R1340" s="45"/>
      <c r="S1340" s="13">
        <f>[2]!tblÉvénements[[#This Row],[Secteur]]</f>
        <v>0</v>
      </c>
      <c r="T1340" s="13">
        <f>[2]!tblÉvénements[[#This Row],[Commentaires]]</f>
        <v>0</v>
      </c>
      <c r="V1340" s="55"/>
      <c r="X1340" s="55"/>
      <c r="AF1340" s="56"/>
    </row>
    <row r="1341" spans="2:32" ht="14.5" x14ac:dyDescent="0.3">
      <c r="B1341" s="42">
        <f>'2. Termes '!H1363</f>
        <v>0</v>
      </c>
      <c r="C1341" s="382">
        <f>[2]!tblÉvénements[[#This Row],[Service]]</f>
        <v>0</v>
      </c>
      <c r="D1341" s="383">
        <f>[2]!tblÉvénements[[#This Row],[Nom événement]]</f>
        <v>0</v>
      </c>
      <c r="E1341" s="383">
        <f>[2]!tblÉvénements[[#This Row],[Nom association/Sigle]]</f>
        <v>0</v>
      </c>
      <c r="F1341" s="368">
        <f>[2]!tblÉvénements[[#This Row],[Ville]]</f>
        <v>0</v>
      </c>
      <c r="G1341" s="368">
        <f>[2]!tblÉvénements[[#This Row],[Lieu]]</f>
        <v>0</v>
      </c>
      <c r="H1341" s="383">
        <f>[2]!tblÉvénements[[#This Row],[Nombre de de participants]]</f>
        <v>0</v>
      </c>
      <c r="I1341" s="368">
        <f>[2]!tblÉvénements[[#This Row],[Type]]</f>
        <v>0</v>
      </c>
      <c r="J1341" s="368">
        <f>[2]!tblÉvénements[[#This Row],[Présence ]]</f>
        <v>0</v>
      </c>
      <c r="K1341" s="370">
        <f>[2]!tblÉvénements[[#This Row],[Date de début]]</f>
        <v>0</v>
      </c>
      <c r="L1341" s="370" t="str">
        <f>IF(ISBLANK(Tableau3[[#This Row],[Date début ]]),"",UPPER(TEXT(Tableau3[[#This Row],[Date début ]],"mmm")))</f>
        <v>JANV</v>
      </c>
      <c r="M1341" s="370" t="str">
        <f>IF(ISBLANK(Tableau3[[#This Row],[Date début ]]),"",UPPER(TEXT(Tableau3[[#This Row],[Date début ]],"AAAA")))</f>
        <v>1900</v>
      </c>
      <c r="N1341" s="369">
        <f>[2]!tblÉvénements[[#This Row],[Date de fin]]</f>
        <v>0</v>
      </c>
      <c r="O1341" s="370" t="str">
        <f>IF(ISBLANK(Tableau3[[#This Row],[Date de fin]]),"",UPPER(TEXT(Tableau3[[#This Row],[Date de fin]],"mmm")))</f>
        <v>JANV</v>
      </c>
      <c r="P1341" s="370" t="str">
        <f>IF(ISBLANK(Tableau3[[#This Row],[Date de fin]]),"",UPPER(TEXT(Tableau3[[#This Row],[Date de fin]],"AAAA")))</f>
        <v>1900</v>
      </c>
      <c r="Q1341" s="65">
        <f>[2]!tblÉvénements[[#This Row],[Nbr jours]]</f>
        <v>0</v>
      </c>
      <c r="R1341" s="45"/>
      <c r="S1341" s="13">
        <f>[2]!tblÉvénements[[#This Row],[Secteur]]</f>
        <v>0</v>
      </c>
      <c r="T1341" s="13">
        <f>[2]!tblÉvénements[[#This Row],[Commentaires]]</f>
        <v>0</v>
      </c>
      <c r="V1341" s="55"/>
      <c r="X1341" s="55"/>
      <c r="AF1341" s="56"/>
    </row>
    <row r="1342" spans="2:32" ht="14.5" x14ac:dyDescent="0.3">
      <c r="B1342" s="42">
        <f>'2. Termes '!H1364</f>
        <v>0</v>
      </c>
      <c r="C1342" s="382">
        <f>[2]!tblÉvénements[[#This Row],[Service]]</f>
        <v>0</v>
      </c>
      <c r="D1342" s="383">
        <f>[2]!tblÉvénements[[#This Row],[Nom événement]]</f>
        <v>0</v>
      </c>
      <c r="E1342" s="383">
        <f>[2]!tblÉvénements[[#This Row],[Nom association/Sigle]]</f>
        <v>0</v>
      </c>
      <c r="F1342" s="368">
        <f>[2]!tblÉvénements[[#This Row],[Ville]]</f>
        <v>0</v>
      </c>
      <c r="G1342" s="368">
        <f>[2]!tblÉvénements[[#This Row],[Lieu]]</f>
        <v>0</v>
      </c>
      <c r="H1342" s="383">
        <f>[2]!tblÉvénements[[#This Row],[Nombre de de participants]]</f>
        <v>0</v>
      </c>
      <c r="I1342" s="368">
        <f>[2]!tblÉvénements[[#This Row],[Type]]</f>
        <v>0</v>
      </c>
      <c r="J1342" s="368">
        <f>[2]!tblÉvénements[[#This Row],[Présence ]]</f>
        <v>0</v>
      </c>
      <c r="K1342" s="370">
        <f>[2]!tblÉvénements[[#This Row],[Date de début]]</f>
        <v>0</v>
      </c>
      <c r="L1342" s="370" t="str">
        <f>IF(ISBLANK(Tableau3[[#This Row],[Date début ]]),"",UPPER(TEXT(Tableau3[[#This Row],[Date début ]],"mmm")))</f>
        <v>JANV</v>
      </c>
      <c r="M1342" s="370" t="str">
        <f>IF(ISBLANK(Tableau3[[#This Row],[Date début ]]),"",UPPER(TEXT(Tableau3[[#This Row],[Date début ]],"AAAA")))</f>
        <v>1900</v>
      </c>
      <c r="N1342" s="369">
        <f>[2]!tblÉvénements[[#This Row],[Date de fin]]</f>
        <v>0</v>
      </c>
      <c r="O1342" s="370" t="str">
        <f>IF(ISBLANK(Tableau3[[#This Row],[Date de fin]]),"",UPPER(TEXT(Tableau3[[#This Row],[Date de fin]],"mmm")))</f>
        <v>JANV</v>
      </c>
      <c r="P1342" s="370" t="str">
        <f>IF(ISBLANK(Tableau3[[#This Row],[Date de fin]]),"",UPPER(TEXT(Tableau3[[#This Row],[Date de fin]],"AAAA")))</f>
        <v>1900</v>
      </c>
      <c r="Q1342" s="65">
        <f>[2]!tblÉvénements[[#This Row],[Nbr jours]]</f>
        <v>0</v>
      </c>
      <c r="R1342" s="45"/>
      <c r="S1342" s="13">
        <f>[2]!tblÉvénements[[#This Row],[Secteur]]</f>
        <v>0</v>
      </c>
      <c r="T1342" s="13">
        <f>[2]!tblÉvénements[[#This Row],[Commentaires]]</f>
        <v>0</v>
      </c>
      <c r="V1342" s="55"/>
      <c r="X1342" s="55"/>
      <c r="AF1342" s="56"/>
    </row>
    <row r="1343" spans="2:32" ht="14.5" x14ac:dyDescent="0.3">
      <c r="B1343" s="42">
        <f>'2. Termes '!H1365</f>
        <v>0</v>
      </c>
      <c r="C1343" s="382">
        <f>[2]!tblÉvénements[[#This Row],[Service]]</f>
        <v>0</v>
      </c>
      <c r="D1343" s="383">
        <f>[2]!tblÉvénements[[#This Row],[Nom événement]]</f>
        <v>0</v>
      </c>
      <c r="E1343" s="383">
        <f>[2]!tblÉvénements[[#This Row],[Nom association/Sigle]]</f>
        <v>0</v>
      </c>
      <c r="F1343" s="368">
        <f>[2]!tblÉvénements[[#This Row],[Ville]]</f>
        <v>0</v>
      </c>
      <c r="G1343" s="368">
        <f>[2]!tblÉvénements[[#This Row],[Lieu]]</f>
        <v>0</v>
      </c>
      <c r="H1343" s="383">
        <f>[2]!tblÉvénements[[#This Row],[Nombre de de participants]]</f>
        <v>0</v>
      </c>
      <c r="I1343" s="368">
        <f>[2]!tblÉvénements[[#This Row],[Type]]</f>
        <v>0</v>
      </c>
      <c r="J1343" s="368">
        <f>[2]!tblÉvénements[[#This Row],[Présence ]]</f>
        <v>0</v>
      </c>
      <c r="K1343" s="370">
        <f>[2]!tblÉvénements[[#This Row],[Date de début]]</f>
        <v>0</v>
      </c>
      <c r="L1343" s="370" t="str">
        <f>IF(ISBLANK(Tableau3[[#This Row],[Date début ]]),"",UPPER(TEXT(Tableau3[[#This Row],[Date début ]],"mmm")))</f>
        <v>JANV</v>
      </c>
      <c r="M1343" s="370" t="str">
        <f>IF(ISBLANK(Tableau3[[#This Row],[Date début ]]),"",UPPER(TEXT(Tableau3[[#This Row],[Date début ]],"AAAA")))</f>
        <v>1900</v>
      </c>
      <c r="N1343" s="369">
        <f>[2]!tblÉvénements[[#This Row],[Date de fin]]</f>
        <v>0</v>
      </c>
      <c r="O1343" s="370" t="str">
        <f>IF(ISBLANK(Tableau3[[#This Row],[Date de fin]]),"",UPPER(TEXT(Tableau3[[#This Row],[Date de fin]],"mmm")))</f>
        <v>JANV</v>
      </c>
      <c r="P1343" s="370" t="str">
        <f>IF(ISBLANK(Tableau3[[#This Row],[Date de fin]]),"",UPPER(TEXT(Tableau3[[#This Row],[Date de fin]],"AAAA")))</f>
        <v>1900</v>
      </c>
      <c r="Q1343" s="65">
        <f>[2]!tblÉvénements[[#This Row],[Nbr jours]]</f>
        <v>0</v>
      </c>
      <c r="R1343" s="45"/>
      <c r="S1343" s="13">
        <f>[2]!tblÉvénements[[#This Row],[Secteur]]</f>
        <v>0</v>
      </c>
      <c r="T1343" s="13">
        <f>[2]!tblÉvénements[[#This Row],[Commentaires]]</f>
        <v>0</v>
      </c>
      <c r="V1343" s="55"/>
      <c r="X1343" s="55"/>
      <c r="AF1343" s="56"/>
    </row>
    <row r="1344" spans="2:32" ht="14.5" x14ac:dyDescent="0.3">
      <c r="B1344" s="42">
        <f>'2. Termes '!H1366</f>
        <v>0</v>
      </c>
      <c r="C1344" s="382">
        <f>[2]!tblÉvénements[[#This Row],[Service]]</f>
        <v>0</v>
      </c>
      <c r="D1344" s="383">
        <f>[2]!tblÉvénements[[#This Row],[Nom événement]]</f>
        <v>0</v>
      </c>
      <c r="E1344" s="383">
        <f>[2]!tblÉvénements[[#This Row],[Nom association/Sigle]]</f>
        <v>0</v>
      </c>
      <c r="F1344" s="368">
        <f>[2]!tblÉvénements[[#This Row],[Ville]]</f>
        <v>0</v>
      </c>
      <c r="G1344" s="368">
        <f>[2]!tblÉvénements[[#This Row],[Lieu]]</f>
        <v>0</v>
      </c>
      <c r="H1344" s="383">
        <f>[2]!tblÉvénements[[#This Row],[Nombre de de participants]]</f>
        <v>0</v>
      </c>
      <c r="I1344" s="368">
        <f>[2]!tblÉvénements[[#This Row],[Type]]</f>
        <v>0</v>
      </c>
      <c r="J1344" s="368">
        <f>[2]!tblÉvénements[[#This Row],[Présence ]]</f>
        <v>0</v>
      </c>
      <c r="K1344" s="370">
        <f>[2]!tblÉvénements[[#This Row],[Date de début]]</f>
        <v>0</v>
      </c>
      <c r="L1344" s="370" t="str">
        <f>IF(ISBLANK(Tableau3[[#This Row],[Date début ]]),"",UPPER(TEXT(Tableau3[[#This Row],[Date début ]],"mmm")))</f>
        <v>JANV</v>
      </c>
      <c r="M1344" s="370" t="str">
        <f>IF(ISBLANK(Tableau3[[#This Row],[Date début ]]),"",UPPER(TEXT(Tableau3[[#This Row],[Date début ]],"AAAA")))</f>
        <v>1900</v>
      </c>
      <c r="N1344" s="369">
        <f>[2]!tblÉvénements[[#This Row],[Date de fin]]</f>
        <v>0</v>
      </c>
      <c r="O1344" s="370" t="str">
        <f>IF(ISBLANK(Tableau3[[#This Row],[Date de fin]]),"",UPPER(TEXT(Tableau3[[#This Row],[Date de fin]],"mmm")))</f>
        <v>JANV</v>
      </c>
      <c r="P1344" s="370" t="str">
        <f>IF(ISBLANK(Tableau3[[#This Row],[Date de fin]]),"",UPPER(TEXT(Tableau3[[#This Row],[Date de fin]],"AAAA")))</f>
        <v>1900</v>
      </c>
      <c r="Q1344" s="65">
        <f>[2]!tblÉvénements[[#This Row],[Nbr jours]]</f>
        <v>0</v>
      </c>
      <c r="R1344" s="45"/>
      <c r="S1344" s="13">
        <f>[2]!tblÉvénements[[#This Row],[Secteur]]</f>
        <v>0</v>
      </c>
      <c r="T1344" s="13">
        <f>[2]!tblÉvénements[[#This Row],[Commentaires]]</f>
        <v>0</v>
      </c>
      <c r="V1344" s="55"/>
      <c r="X1344" s="55"/>
      <c r="AF1344" s="56"/>
    </row>
    <row r="1345" spans="2:32" ht="14.5" x14ac:dyDescent="0.3">
      <c r="B1345" s="42">
        <f>'2. Termes '!H1367</f>
        <v>0</v>
      </c>
      <c r="C1345" s="382">
        <f>[2]!tblÉvénements[[#This Row],[Service]]</f>
        <v>0</v>
      </c>
      <c r="D1345" s="383">
        <f>[2]!tblÉvénements[[#This Row],[Nom événement]]</f>
        <v>0</v>
      </c>
      <c r="E1345" s="383">
        <f>[2]!tblÉvénements[[#This Row],[Nom association/Sigle]]</f>
        <v>0</v>
      </c>
      <c r="F1345" s="368">
        <f>[2]!tblÉvénements[[#This Row],[Ville]]</f>
        <v>0</v>
      </c>
      <c r="G1345" s="368">
        <f>[2]!tblÉvénements[[#This Row],[Lieu]]</f>
        <v>0</v>
      </c>
      <c r="H1345" s="383">
        <f>[2]!tblÉvénements[[#This Row],[Nombre de de participants]]</f>
        <v>0</v>
      </c>
      <c r="I1345" s="368">
        <f>[2]!tblÉvénements[[#This Row],[Type]]</f>
        <v>0</v>
      </c>
      <c r="J1345" s="368">
        <f>[2]!tblÉvénements[[#This Row],[Présence ]]</f>
        <v>0</v>
      </c>
      <c r="K1345" s="370">
        <f>[2]!tblÉvénements[[#This Row],[Date de début]]</f>
        <v>0</v>
      </c>
      <c r="L1345" s="370" t="str">
        <f>IF(ISBLANK(Tableau3[[#This Row],[Date début ]]),"",UPPER(TEXT(Tableau3[[#This Row],[Date début ]],"mmm")))</f>
        <v>JANV</v>
      </c>
      <c r="M1345" s="370" t="str">
        <f>IF(ISBLANK(Tableau3[[#This Row],[Date début ]]),"",UPPER(TEXT(Tableau3[[#This Row],[Date début ]],"AAAA")))</f>
        <v>1900</v>
      </c>
      <c r="N1345" s="369">
        <f>[2]!tblÉvénements[[#This Row],[Date de fin]]</f>
        <v>0</v>
      </c>
      <c r="O1345" s="370" t="str">
        <f>IF(ISBLANK(Tableau3[[#This Row],[Date de fin]]),"",UPPER(TEXT(Tableau3[[#This Row],[Date de fin]],"mmm")))</f>
        <v>JANV</v>
      </c>
      <c r="P1345" s="370" t="str">
        <f>IF(ISBLANK(Tableau3[[#This Row],[Date de fin]]),"",UPPER(TEXT(Tableau3[[#This Row],[Date de fin]],"AAAA")))</f>
        <v>1900</v>
      </c>
      <c r="Q1345" s="65">
        <f>[2]!tblÉvénements[[#This Row],[Nbr jours]]</f>
        <v>0</v>
      </c>
      <c r="R1345" s="45"/>
      <c r="S1345" s="13">
        <f>[2]!tblÉvénements[[#This Row],[Secteur]]</f>
        <v>0</v>
      </c>
      <c r="T1345" s="13">
        <f>[2]!tblÉvénements[[#This Row],[Commentaires]]</f>
        <v>0</v>
      </c>
      <c r="V1345" s="55"/>
      <c r="X1345" s="55"/>
      <c r="AF1345" s="56"/>
    </row>
    <row r="1346" spans="2:32" ht="14.5" x14ac:dyDescent="0.3">
      <c r="B1346" s="42">
        <f>'2. Termes '!H1368</f>
        <v>0</v>
      </c>
      <c r="C1346" s="382">
        <f>[2]!tblÉvénements[[#This Row],[Service]]</f>
        <v>0</v>
      </c>
      <c r="D1346" s="383">
        <f>[2]!tblÉvénements[[#This Row],[Nom événement]]</f>
        <v>0</v>
      </c>
      <c r="E1346" s="383">
        <f>[2]!tblÉvénements[[#This Row],[Nom association/Sigle]]</f>
        <v>0</v>
      </c>
      <c r="F1346" s="368">
        <f>[2]!tblÉvénements[[#This Row],[Ville]]</f>
        <v>0</v>
      </c>
      <c r="G1346" s="368">
        <f>[2]!tblÉvénements[[#This Row],[Lieu]]</f>
        <v>0</v>
      </c>
      <c r="H1346" s="383">
        <f>[2]!tblÉvénements[[#This Row],[Nombre de de participants]]</f>
        <v>0</v>
      </c>
      <c r="I1346" s="368">
        <f>[2]!tblÉvénements[[#This Row],[Type]]</f>
        <v>0</v>
      </c>
      <c r="J1346" s="368">
        <f>[2]!tblÉvénements[[#This Row],[Présence ]]</f>
        <v>0</v>
      </c>
      <c r="K1346" s="370">
        <f>[2]!tblÉvénements[[#This Row],[Date de début]]</f>
        <v>0</v>
      </c>
      <c r="L1346" s="370" t="str">
        <f>IF(ISBLANK(Tableau3[[#This Row],[Date début ]]),"",UPPER(TEXT(Tableau3[[#This Row],[Date début ]],"mmm")))</f>
        <v>JANV</v>
      </c>
      <c r="M1346" s="370" t="str">
        <f>IF(ISBLANK(Tableau3[[#This Row],[Date début ]]),"",UPPER(TEXT(Tableau3[[#This Row],[Date début ]],"AAAA")))</f>
        <v>1900</v>
      </c>
      <c r="N1346" s="369">
        <f>[2]!tblÉvénements[[#This Row],[Date de fin]]</f>
        <v>0</v>
      </c>
      <c r="O1346" s="370" t="str">
        <f>IF(ISBLANK(Tableau3[[#This Row],[Date de fin]]),"",UPPER(TEXT(Tableau3[[#This Row],[Date de fin]],"mmm")))</f>
        <v>JANV</v>
      </c>
      <c r="P1346" s="370" t="str">
        <f>IF(ISBLANK(Tableau3[[#This Row],[Date de fin]]),"",UPPER(TEXT(Tableau3[[#This Row],[Date de fin]],"AAAA")))</f>
        <v>1900</v>
      </c>
      <c r="Q1346" s="65">
        <f>[2]!tblÉvénements[[#This Row],[Nbr jours]]</f>
        <v>0</v>
      </c>
      <c r="R1346" s="45"/>
      <c r="S1346" s="13">
        <f>[2]!tblÉvénements[[#This Row],[Secteur]]</f>
        <v>0</v>
      </c>
      <c r="T1346" s="13">
        <f>[2]!tblÉvénements[[#This Row],[Commentaires]]</f>
        <v>0</v>
      </c>
      <c r="V1346" s="55"/>
      <c r="X1346" s="55"/>
      <c r="AF1346" s="56"/>
    </row>
    <row r="1347" spans="2:32" ht="14.5" x14ac:dyDescent="0.3">
      <c r="B1347" s="42">
        <f>'2. Termes '!H1369</f>
        <v>0</v>
      </c>
      <c r="C1347" s="382">
        <f>[2]!tblÉvénements[[#This Row],[Service]]</f>
        <v>0</v>
      </c>
      <c r="D1347" s="383">
        <f>[2]!tblÉvénements[[#This Row],[Nom événement]]</f>
        <v>0</v>
      </c>
      <c r="E1347" s="383">
        <f>[2]!tblÉvénements[[#This Row],[Nom association/Sigle]]</f>
        <v>0</v>
      </c>
      <c r="F1347" s="368">
        <f>[2]!tblÉvénements[[#This Row],[Ville]]</f>
        <v>0</v>
      </c>
      <c r="G1347" s="368">
        <f>[2]!tblÉvénements[[#This Row],[Lieu]]</f>
        <v>0</v>
      </c>
      <c r="H1347" s="383">
        <f>[2]!tblÉvénements[[#This Row],[Nombre de de participants]]</f>
        <v>0</v>
      </c>
      <c r="I1347" s="368">
        <f>[2]!tblÉvénements[[#This Row],[Type]]</f>
        <v>0</v>
      </c>
      <c r="J1347" s="368">
        <f>[2]!tblÉvénements[[#This Row],[Présence ]]</f>
        <v>0</v>
      </c>
      <c r="K1347" s="370">
        <f>[2]!tblÉvénements[[#This Row],[Date de début]]</f>
        <v>0</v>
      </c>
      <c r="L1347" s="370" t="str">
        <f>IF(ISBLANK(Tableau3[[#This Row],[Date début ]]),"",UPPER(TEXT(Tableau3[[#This Row],[Date début ]],"mmm")))</f>
        <v>JANV</v>
      </c>
      <c r="M1347" s="370" t="str">
        <f>IF(ISBLANK(Tableau3[[#This Row],[Date début ]]),"",UPPER(TEXT(Tableau3[[#This Row],[Date début ]],"AAAA")))</f>
        <v>1900</v>
      </c>
      <c r="N1347" s="369">
        <f>[2]!tblÉvénements[[#This Row],[Date de fin]]</f>
        <v>0</v>
      </c>
      <c r="O1347" s="370" t="str">
        <f>IF(ISBLANK(Tableau3[[#This Row],[Date de fin]]),"",UPPER(TEXT(Tableau3[[#This Row],[Date de fin]],"mmm")))</f>
        <v>JANV</v>
      </c>
      <c r="P1347" s="370" t="str">
        <f>IF(ISBLANK(Tableau3[[#This Row],[Date de fin]]),"",UPPER(TEXT(Tableau3[[#This Row],[Date de fin]],"AAAA")))</f>
        <v>1900</v>
      </c>
      <c r="Q1347" s="65">
        <f>[2]!tblÉvénements[[#This Row],[Nbr jours]]</f>
        <v>0</v>
      </c>
      <c r="R1347" s="45"/>
      <c r="S1347" s="13">
        <f>[2]!tblÉvénements[[#This Row],[Secteur]]</f>
        <v>0</v>
      </c>
      <c r="T1347" s="13">
        <f>[2]!tblÉvénements[[#This Row],[Commentaires]]</f>
        <v>0</v>
      </c>
      <c r="V1347" s="55"/>
      <c r="X1347" s="55"/>
      <c r="AF1347" s="56"/>
    </row>
    <row r="1348" spans="2:32" ht="14.5" x14ac:dyDescent="0.3">
      <c r="B1348" s="42">
        <f>'2. Termes '!H1370</f>
        <v>0</v>
      </c>
      <c r="C1348" s="382">
        <f>[2]!tblÉvénements[[#This Row],[Service]]</f>
        <v>0</v>
      </c>
      <c r="D1348" s="383">
        <f>[2]!tblÉvénements[[#This Row],[Nom événement]]</f>
        <v>0</v>
      </c>
      <c r="E1348" s="383">
        <f>[2]!tblÉvénements[[#This Row],[Nom association/Sigle]]</f>
        <v>0</v>
      </c>
      <c r="F1348" s="368">
        <f>[2]!tblÉvénements[[#This Row],[Ville]]</f>
        <v>0</v>
      </c>
      <c r="G1348" s="368">
        <f>[2]!tblÉvénements[[#This Row],[Lieu]]</f>
        <v>0</v>
      </c>
      <c r="H1348" s="383">
        <f>[2]!tblÉvénements[[#This Row],[Nombre de de participants]]</f>
        <v>0</v>
      </c>
      <c r="I1348" s="368">
        <f>[2]!tblÉvénements[[#This Row],[Type]]</f>
        <v>0</v>
      </c>
      <c r="J1348" s="368">
        <f>[2]!tblÉvénements[[#This Row],[Présence ]]</f>
        <v>0</v>
      </c>
      <c r="K1348" s="370">
        <f>[2]!tblÉvénements[[#This Row],[Date de début]]</f>
        <v>0</v>
      </c>
      <c r="L1348" s="370" t="str">
        <f>IF(ISBLANK(Tableau3[[#This Row],[Date début ]]),"",UPPER(TEXT(Tableau3[[#This Row],[Date début ]],"mmm")))</f>
        <v>JANV</v>
      </c>
      <c r="M1348" s="370" t="str">
        <f>IF(ISBLANK(Tableau3[[#This Row],[Date début ]]),"",UPPER(TEXT(Tableau3[[#This Row],[Date début ]],"AAAA")))</f>
        <v>1900</v>
      </c>
      <c r="N1348" s="369">
        <f>[2]!tblÉvénements[[#This Row],[Date de fin]]</f>
        <v>0</v>
      </c>
      <c r="O1348" s="370" t="str">
        <f>IF(ISBLANK(Tableau3[[#This Row],[Date de fin]]),"",UPPER(TEXT(Tableau3[[#This Row],[Date de fin]],"mmm")))</f>
        <v>JANV</v>
      </c>
      <c r="P1348" s="370" t="str">
        <f>IF(ISBLANK(Tableau3[[#This Row],[Date de fin]]),"",UPPER(TEXT(Tableau3[[#This Row],[Date de fin]],"AAAA")))</f>
        <v>1900</v>
      </c>
      <c r="Q1348" s="65">
        <f>[2]!tblÉvénements[[#This Row],[Nbr jours]]</f>
        <v>0</v>
      </c>
      <c r="R1348" s="45"/>
      <c r="S1348" s="13">
        <f>[2]!tblÉvénements[[#This Row],[Secteur]]</f>
        <v>0</v>
      </c>
      <c r="T1348" s="13">
        <f>[2]!tblÉvénements[[#This Row],[Commentaires]]</f>
        <v>0</v>
      </c>
      <c r="V1348" s="55"/>
      <c r="X1348" s="55"/>
      <c r="AF1348" s="56"/>
    </row>
    <row r="1349" spans="2:32" ht="14.5" x14ac:dyDescent="0.3">
      <c r="B1349" s="42">
        <f>'2. Termes '!H1371</f>
        <v>0</v>
      </c>
      <c r="C1349" s="382">
        <f>[2]!tblÉvénements[[#This Row],[Service]]</f>
        <v>0</v>
      </c>
      <c r="D1349" s="383">
        <f>[2]!tblÉvénements[[#This Row],[Nom événement]]</f>
        <v>0</v>
      </c>
      <c r="E1349" s="383">
        <f>[2]!tblÉvénements[[#This Row],[Nom association/Sigle]]</f>
        <v>0</v>
      </c>
      <c r="F1349" s="368">
        <f>[2]!tblÉvénements[[#This Row],[Ville]]</f>
        <v>0</v>
      </c>
      <c r="G1349" s="368">
        <f>[2]!tblÉvénements[[#This Row],[Lieu]]</f>
        <v>0</v>
      </c>
      <c r="H1349" s="383">
        <f>[2]!tblÉvénements[[#This Row],[Nombre de de participants]]</f>
        <v>0</v>
      </c>
      <c r="I1349" s="368">
        <f>[2]!tblÉvénements[[#This Row],[Type]]</f>
        <v>0</v>
      </c>
      <c r="J1349" s="368">
        <f>[2]!tblÉvénements[[#This Row],[Présence ]]</f>
        <v>0</v>
      </c>
      <c r="K1349" s="370">
        <f>[2]!tblÉvénements[[#This Row],[Date de début]]</f>
        <v>0</v>
      </c>
      <c r="L1349" s="370" t="str">
        <f>IF(ISBLANK(Tableau3[[#This Row],[Date début ]]),"",UPPER(TEXT(Tableau3[[#This Row],[Date début ]],"mmm")))</f>
        <v>JANV</v>
      </c>
      <c r="M1349" s="370" t="str">
        <f>IF(ISBLANK(Tableau3[[#This Row],[Date début ]]),"",UPPER(TEXT(Tableau3[[#This Row],[Date début ]],"AAAA")))</f>
        <v>1900</v>
      </c>
      <c r="N1349" s="369">
        <f>[2]!tblÉvénements[[#This Row],[Date de fin]]</f>
        <v>0</v>
      </c>
      <c r="O1349" s="370" t="str">
        <f>IF(ISBLANK(Tableau3[[#This Row],[Date de fin]]),"",UPPER(TEXT(Tableau3[[#This Row],[Date de fin]],"mmm")))</f>
        <v>JANV</v>
      </c>
      <c r="P1349" s="370" t="str">
        <f>IF(ISBLANK(Tableau3[[#This Row],[Date de fin]]),"",UPPER(TEXT(Tableau3[[#This Row],[Date de fin]],"AAAA")))</f>
        <v>1900</v>
      </c>
      <c r="Q1349" s="65">
        <f>[2]!tblÉvénements[[#This Row],[Nbr jours]]</f>
        <v>0</v>
      </c>
      <c r="R1349" s="45"/>
      <c r="S1349" s="13">
        <f>[2]!tblÉvénements[[#This Row],[Secteur]]</f>
        <v>0</v>
      </c>
      <c r="T1349" s="13">
        <f>[2]!tblÉvénements[[#This Row],[Commentaires]]</f>
        <v>0</v>
      </c>
      <c r="V1349" s="55"/>
      <c r="X1349" s="55"/>
      <c r="AF1349" s="56"/>
    </row>
    <row r="1350" spans="2:32" ht="14.5" x14ac:dyDescent="0.3">
      <c r="B1350" s="42">
        <f>'2. Termes '!H1372</f>
        <v>0</v>
      </c>
      <c r="C1350" s="382">
        <f>[2]!tblÉvénements[[#This Row],[Service]]</f>
        <v>0</v>
      </c>
      <c r="D1350" s="383">
        <f>[2]!tblÉvénements[[#This Row],[Nom événement]]</f>
        <v>0</v>
      </c>
      <c r="E1350" s="383">
        <f>[2]!tblÉvénements[[#This Row],[Nom association/Sigle]]</f>
        <v>0</v>
      </c>
      <c r="F1350" s="368">
        <f>[2]!tblÉvénements[[#This Row],[Ville]]</f>
        <v>0</v>
      </c>
      <c r="G1350" s="368">
        <f>[2]!tblÉvénements[[#This Row],[Lieu]]</f>
        <v>0</v>
      </c>
      <c r="H1350" s="383">
        <f>[2]!tblÉvénements[[#This Row],[Nombre de de participants]]</f>
        <v>0</v>
      </c>
      <c r="I1350" s="368">
        <f>[2]!tblÉvénements[[#This Row],[Type]]</f>
        <v>0</v>
      </c>
      <c r="J1350" s="368">
        <f>[2]!tblÉvénements[[#This Row],[Présence ]]</f>
        <v>0</v>
      </c>
      <c r="K1350" s="370">
        <f>[2]!tblÉvénements[[#This Row],[Date de début]]</f>
        <v>0</v>
      </c>
      <c r="L1350" s="370" t="str">
        <f>IF(ISBLANK(Tableau3[[#This Row],[Date début ]]),"",UPPER(TEXT(Tableau3[[#This Row],[Date début ]],"mmm")))</f>
        <v>JANV</v>
      </c>
      <c r="M1350" s="370" t="str">
        <f>IF(ISBLANK(Tableau3[[#This Row],[Date début ]]),"",UPPER(TEXT(Tableau3[[#This Row],[Date début ]],"AAAA")))</f>
        <v>1900</v>
      </c>
      <c r="N1350" s="369">
        <f>[2]!tblÉvénements[[#This Row],[Date de fin]]</f>
        <v>0</v>
      </c>
      <c r="O1350" s="370" t="str">
        <f>IF(ISBLANK(Tableau3[[#This Row],[Date de fin]]),"",UPPER(TEXT(Tableau3[[#This Row],[Date de fin]],"mmm")))</f>
        <v>JANV</v>
      </c>
      <c r="P1350" s="370" t="str">
        <f>IF(ISBLANK(Tableau3[[#This Row],[Date de fin]]),"",UPPER(TEXT(Tableau3[[#This Row],[Date de fin]],"AAAA")))</f>
        <v>1900</v>
      </c>
      <c r="Q1350" s="65">
        <f>[2]!tblÉvénements[[#This Row],[Nbr jours]]</f>
        <v>0</v>
      </c>
      <c r="R1350" s="45"/>
      <c r="S1350" s="13">
        <f>[2]!tblÉvénements[[#This Row],[Secteur]]</f>
        <v>0</v>
      </c>
      <c r="T1350" s="13">
        <f>[2]!tblÉvénements[[#This Row],[Commentaires]]</f>
        <v>0</v>
      </c>
      <c r="V1350" s="55"/>
      <c r="X1350" s="55"/>
      <c r="AF1350" s="56"/>
    </row>
    <row r="1351" spans="2:32" ht="14.5" x14ac:dyDescent="0.3">
      <c r="B1351" s="42">
        <f>'2. Termes '!H1373</f>
        <v>0</v>
      </c>
      <c r="C1351" s="382">
        <f>[2]!tblÉvénements[[#This Row],[Service]]</f>
        <v>0</v>
      </c>
      <c r="D1351" s="383">
        <f>[2]!tblÉvénements[[#This Row],[Nom événement]]</f>
        <v>0</v>
      </c>
      <c r="E1351" s="383">
        <f>[2]!tblÉvénements[[#This Row],[Nom association/Sigle]]</f>
        <v>0</v>
      </c>
      <c r="F1351" s="368">
        <f>[2]!tblÉvénements[[#This Row],[Ville]]</f>
        <v>0</v>
      </c>
      <c r="G1351" s="368">
        <f>[2]!tblÉvénements[[#This Row],[Lieu]]</f>
        <v>0</v>
      </c>
      <c r="H1351" s="383">
        <f>[2]!tblÉvénements[[#This Row],[Nombre de de participants]]</f>
        <v>0</v>
      </c>
      <c r="I1351" s="368">
        <f>[2]!tblÉvénements[[#This Row],[Type]]</f>
        <v>0</v>
      </c>
      <c r="J1351" s="368">
        <f>[2]!tblÉvénements[[#This Row],[Présence ]]</f>
        <v>0</v>
      </c>
      <c r="K1351" s="370">
        <f>[2]!tblÉvénements[[#This Row],[Date de début]]</f>
        <v>0</v>
      </c>
      <c r="L1351" s="370" t="str">
        <f>IF(ISBLANK(Tableau3[[#This Row],[Date début ]]),"",UPPER(TEXT(Tableau3[[#This Row],[Date début ]],"mmm")))</f>
        <v>JANV</v>
      </c>
      <c r="M1351" s="370" t="str">
        <f>IF(ISBLANK(Tableau3[[#This Row],[Date début ]]),"",UPPER(TEXT(Tableau3[[#This Row],[Date début ]],"AAAA")))</f>
        <v>1900</v>
      </c>
      <c r="N1351" s="369">
        <f>[2]!tblÉvénements[[#This Row],[Date de fin]]</f>
        <v>0</v>
      </c>
      <c r="O1351" s="370" t="str">
        <f>IF(ISBLANK(Tableau3[[#This Row],[Date de fin]]),"",UPPER(TEXT(Tableau3[[#This Row],[Date de fin]],"mmm")))</f>
        <v>JANV</v>
      </c>
      <c r="P1351" s="370" t="str">
        <f>IF(ISBLANK(Tableau3[[#This Row],[Date de fin]]),"",UPPER(TEXT(Tableau3[[#This Row],[Date de fin]],"AAAA")))</f>
        <v>1900</v>
      </c>
      <c r="Q1351" s="65">
        <f>[2]!tblÉvénements[[#This Row],[Nbr jours]]</f>
        <v>0</v>
      </c>
      <c r="R1351" s="45"/>
      <c r="S1351" s="13">
        <f>[2]!tblÉvénements[[#This Row],[Secteur]]</f>
        <v>0</v>
      </c>
      <c r="T1351" s="13">
        <f>[2]!tblÉvénements[[#This Row],[Commentaires]]</f>
        <v>0</v>
      </c>
      <c r="V1351" s="55"/>
      <c r="X1351" s="55"/>
      <c r="AF1351" s="56"/>
    </row>
    <row r="1352" spans="2:32" ht="14.5" x14ac:dyDescent="0.3">
      <c r="B1352" s="42">
        <f>'2. Termes '!H1374</f>
        <v>0</v>
      </c>
      <c r="C1352" s="382">
        <f>[2]!tblÉvénements[[#This Row],[Service]]</f>
        <v>0</v>
      </c>
      <c r="D1352" s="383">
        <f>[2]!tblÉvénements[[#This Row],[Nom événement]]</f>
        <v>0</v>
      </c>
      <c r="E1352" s="383">
        <f>[2]!tblÉvénements[[#This Row],[Nom association/Sigle]]</f>
        <v>0</v>
      </c>
      <c r="F1352" s="368">
        <f>[2]!tblÉvénements[[#This Row],[Ville]]</f>
        <v>0</v>
      </c>
      <c r="G1352" s="368">
        <f>[2]!tblÉvénements[[#This Row],[Lieu]]</f>
        <v>0</v>
      </c>
      <c r="H1352" s="383">
        <f>[2]!tblÉvénements[[#This Row],[Nombre de de participants]]</f>
        <v>0</v>
      </c>
      <c r="I1352" s="368">
        <f>[2]!tblÉvénements[[#This Row],[Type]]</f>
        <v>0</v>
      </c>
      <c r="J1352" s="368">
        <f>[2]!tblÉvénements[[#This Row],[Présence ]]</f>
        <v>0</v>
      </c>
      <c r="K1352" s="370">
        <f>[2]!tblÉvénements[[#This Row],[Date de début]]</f>
        <v>0</v>
      </c>
      <c r="L1352" s="370" t="str">
        <f>IF(ISBLANK(Tableau3[[#This Row],[Date début ]]),"",UPPER(TEXT(Tableau3[[#This Row],[Date début ]],"mmm")))</f>
        <v>JANV</v>
      </c>
      <c r="M1352" s="370" t="str">
        <f>IF(ISBLANK(Tableau3[[#This Row],[Date début ]]),"",UPPER(TEXT(Tableau3[[#This Row],[Date début ]],"AAAA")))</f>
        <v>1900</v>
      </c>
      <c r="N1352" s="369">
        <f>[2]!tblÉvénements[[#This Row],[Date de fin]]</f>
        <v>0</v>
      </c>
      <c r="O1352" s="370" t="str">
        <f>IF(ISBLANK(Tableau3[[#This Row],[Date de fin]]),"",UPPER(TEXT(Tableau3[[#This Row],[Date de fin]],"mmm")))</f>
        <v>JANV</v>
      </c>
      <c r="P1352" s="370" t="str">
        <f>IF(ISBLANK(Tableau3[[#This Row],[Date de fin]]),"",UPPER(TEXT(Tableau3[[#This Row],[Date de fin]],"AAAA")))</f>
        <v>1900</v>
      </c>
      <c r="Q1352" s="65">
        <f>[2]!tblÉvénements[[#This Row],[Nbr jours]]</f>
        <v>0</v>
      </c>
      <c r="R1352" s="45"/>
      <c r="S1352" s="13">
        <f>[2]!tblÉvénements[[#This Row],[Secteur]]</f>
        <v>0</v>
      </c>
      <c r="T1352" s="13">
        <f>[2]!tblÉvénements[[#This Row],[Commentaires]]</f>
        <v>0</v>
      </c>
      <c r="V1352" s="55"/>
      <c r="X1352" s="55"/>
      <c r="AF1352" s="56"/>
    </row>
    <row r="1353" spans="2:32" ht="14.5" x14ac:dyDescent="0.3">
      <c r="B1353" s="42">
        <f>'2. Termes '!H1375</f>
        <v>0</v>
      </c>
      <c r="C1353" s="382">
        <f>[2]!tblÉvénements[[#This Row],[Service]]</f>
        <v>0</v>
      </c>
      <c r="D1353" s="383">
        <f>[2]!tblÉvénements[[#This Row],[Nom événement]]</f>
        <v>0</v>
      </c>
      <c r="E1353" s="383">
        <f>[2]!tblÉvénements[[#This Row],[Nom association/Sigle]]</f>
        <v>0</v>
      </c>
      <c r="F1353" s="368">
        <f>[2]!tblÉvénements[[#This Row],[Ville]]</f>
        <v>0</v>
      </c>
      <c r="G1353" s="368">
        <f>[2]!tblÉvénements[[#This Row],[Lieu]]</f>
        <v>0</v>
      </c>
      <c r="H1353" s="383">
        <f>[2]!tblÉvénements[[#This Row],[Nombre de de participants]]</f>
        <v>0</v>
      </c>
      <c r="I1353" s="368">
        <f>[2]!tblÉvénements[[#This Row],[Type]]</f>
        <v>0</v>
      </c>
      <c r="J1353" s="368">
        <f>[2]!tblÉvénements[[#This Row],[Présence ]]</f>
        <v>0</v>
      </c>
      <c r="K1353" s="370">
        <f>[2]!tblÉvénements[[#This Row],[Date de début]]</f>
        <v>0</v>
      </c>
      <c r="L1353" s="370" t="str">
        <f>IF(ISBLANK(Tableau3[[#This Row],[Date début ]]),"",UPPER(TEXT(Tableau3[[#This Row],[Date début ]],"mmm")))</f>
        <v>JANV</v>
      </c>
      <c r="M1353" s="370" t="str">
        <f>IF(ISBLANK(Tableau3[[#This Row],[Date début ]]),"",UPPER(TEXT(Tableau3[[#This Row],[Date début ]],"AAAA")))</f>
        <v>1900</v>
      </c>
      <c r="N1353" s="369">
        <f>[2]!tblÉvénements[[#This Row],[Date de fin]]</f>
        <v>0</v>
      </c>
      <c r="O1353" s="370" t="str">
        <f>IF(ISBLANK(Tableau3[[#This Row],[Date de fin]]),"",UPPER(TEXT(Tableau3[[#This Row],[Date de fin]],"mmm")))</f>
        <v>JANV</v>
      </c>
      <c r="P1353" s="370" t="str">
        <f>IF(ISBLANK(Tableau3[[#This Row],[Date de fin]]),"",UPPER(TEXT(Tableau3[[#This Row],[Date de fin]],"AAAA")))</f>
        <v>1900</v>
      </c>
      <c r="Q1353" s="65">
        <f>[2]!tblÉvénements[[#This Row],[Nbr jours]]</f>
        <v>0</v>
      </c>
      <c r="R1353" s="45"/>
      <c r="S1353" s="13">
        <f>[2]!tblÉvénements[[#This Row],[Secteur]]</f>
        <v>0</v>
      </c>
      <c r="T1353" s="13">
        <f>[2]!tblÉvénements[[#This Row],[Commentaires]]</f>
        <v>0</v>
      </c>
      <c r="V1353" s="55"/>
      <c r="X1353" s="55"/>
      <c r="AF1353" s="56"/>
    </row>
    <row r="1354" spans="2:32" ht="14.5" x14ac:dyDescent="0.3">
      <c r="B1354" s="42">
        <f>'2. Termes '!H1376</f>
        <v>0</v>
      </c>
      <c r="C1354" s="382">
        <f>[2]!tblÉvénements[[#This Row],[Service]]</f>
        <v>0</v>
      </c>
      <c r="D1354" s="383">
        <f>[2]!tblÉvénements[[#This Row],[Nom événement]]</f>
        <v>0</v>
      </c>
      <c r="E1354" s="383">
        <f>[2]!tblÉvénements[[#This Row],[Nom association/Sigle]]</f>
        <v>0</v>
      </c>
      <c r="F1354" s="368">
        <f>[2]!tblÉvénements[[#This Row],[Ville]]</f>
        <v>0</v>
      </c>
      <c r="G1354" s="368">
        <f>[2]!tblÉvénements[[#This Row],[Lieu]]</f>
        <v>0</v>
      </c>
      <c r="H1354" s="383">
        <f>[2]!tblÉvénements[[#This Row],[Nombre de de participants]]</f>
        <v>0</v>
      </c>
      <c r="I1354" s="368">
        <f>[2]!tblÉvénements[[#This Row],[Type]]</f>
        <v>0</v>
      </c>
      <c r="J1354" s="368">
        <f>[2]!tblÉvénements[[#This Row],[Présence ]]</f>
        <v>0</v>
      </c>
      <c r="K1354" s="370">
        <f>[2]!tblÉvénements[[#This Row],[Date de début]]</f>
        <v>0</v>
      </c>
      <c r="L1354" s="370" t="str">
        <f>IF(ISBLANK(Tableau3[[#This Row],[Date début ]]),"",UPPER(TEXT(Tableau3[[#This Row],[Date début ]],"mmm")))</f>
        <v>JANV</v>
      </c>
      <c r="M1354" s="370" t="str">
        <f>IF(ISBLANK(Tableau3[[#This Row],[Date début ]]),"",UPPER(TEXT(Tableau3[[#This Row],[Date début ]],"AAAA")))</f>
        <v>1900</v>
      </c>
      <c r="N1354" s="369">
        <f>[2]!tblÉvénements[[#This Row],[Date de fin]]</f>
        <v>0</v>
      </c>
      <c r="O1354" s="370" t="str">
        <f>IF(ISBLANK(Tableau3[[#This Row],[Date de fin]]),"",UPPER(TEXT(Tableau3[[#This Row],[Date de fin]],"mmm")))</f>
        <v>JANV</v>
      </c>
      <c r="P1354" s="370" t="str">
        <f>IF(ISBLANK(Tableau3[[#This Row],[Date de fin]]),"",UPPER(TEXT(Tableau3[[#This Row],[Date de fin]],"AAAA")))</f>
        <v>1900</v>
      </c>
      <c r="Q1354" s="65">
        <f>[2]!tblÉvénements[[#This Row],[Nbr jours]]</f>
        <v>0</v>
      </c>
      <c r="R1354" s="45"/>
      <c r="S1354" s="13">
        <f>[2]!tblÉvénements[[#This Row],[Secteur]]</f>
        <v>0</v>
      </c>
      <c r="T1354" s="13">
        <f>[2]!tblÉvénements[[#This Row],[Commentaires]]</f>
        <v>0</v>
      </c>
      <c r="V1354" s="55"/>
      <c r="X1354" s="55"/>
      <c r="AF1354" s="56"/>
    </row>
    <row r="1355" spans="2:32" ht="14.5" x14ac:dyDescent="0.3">
      <c r="B1355" s="42">
        <f>'2. Termes '!H1377</f>
        <v>0</v>
      </c>
      <c r="C1355" s="382">
        <f>[2]!tblÉvénements[[#This Row],[Service]]</f>
        <v>0</v>
      </c>
      <c r="D1355" s="383">
        <f>[2]!tblÉvénements[[#This Row],[Nom événement]]</f>
        <v>0</v>
      </c>
      <c r="E1355" s="383">
        <f>[2]!tblÉvénements[[#This Row],[Nom association/Sigle]]</f>
        <v>0</v>
      </c>
      <c r="F1355" s="368">
        <f>[2]!tblÉvénements[[#This Row],[Ville]]</f>
        <v>0</v>
      </c>
      <c r="G1355" s="368">
        <f>[2]!tblÉvénements[[#This Row],[Lieu]]</f>
        <v>0</v>
      </c>
      <c r="H1355" s="383">
        <f>[2]!tblÉvénements[[#This Row],[Nombre de de participants]]</f>
        <v>0</v>
      </c>
      <c r="I1355" s="368">
        <f>[2]!tblÉvénements[[#This Row],[Type]]</f>
        <v>0</v>
      </c>
      <c r="J1355" s="368">
        <f>[2]!tblÉvénements[[#This Row],[Présence ]]</f>
        <v>0</v>
      </c>
      <c r="K1355" s="370">
        <f>[2]!tblÉvénements[[#This Row],[Date de début]]</f>
        <v>0</v>
      </c>
      <c r="L1355" s="370" t="str">
        <f>IF(ISBLANK(Tableau3[[#This Row],[Date début ]]),"",UPPER(TEXT(Tableau3[[#This Row],[Date début ]],"mmm")))</f>
        <v>JANV</v>
      </c>
      <c r="M1355" s="370" t="str">
        <f>IF(ISBLANK(Tableau3[[#This Row],[Date début ]]),"",UPPER(TEXT(Tableau3[[#This Row],[Date début ]],"AAAA")))</f>
        <v>1900</v>
      </c>
      <c r="N1355" s="369">
        <f>[2]!tblÉvénements[[#This Row],[Date de fin]]</f>
        <v>0</v>
      </c>
      <c r="O1355" s="370" t="str">
        <f>IF(ISBLANK(Tableau3[[#This Row],[Date de fin]]),"",UPPER(TEXT(Tableau3[[#This Row],[Date de fin]],"mmm")))</f>
        <v>JANV</v>
      </c>
      <c r="P1355" s="370" t="str">
        <f>IF(ISBLANK(Tableau3[[#This Row],[Date de fin]]),"",UPPER(TEXT(Tableau3[[#This Row],[Date de fin]],"AAAA")))</f>
        <v>1900</v>
      </c>
      <c r="Q1355" s="65">
        <f>[2]!tblÉvénements[[#This Row],[Nbr jours]]</f>
        <v>0</v>
      </c>
      <c r="R1355" s="45"/>
      <c r="S1355" s="13">
        <f>[2]!tblÉvénements[[#This Row],[Secteur]]</f>
        <v>0</v>
      </c>
      <c r="T1355" s="13">
        <f>[2]!tblÉvénements[[#This Row],[Commentaires]]</f>
        <v>0</v>
      </c>
      <c r="V1355" s="55"/>
      <c r="X1355" s="55"/>
      <c r="AF1355" s="56"/>
    </row>
    <row r="1356" spans="2:32" ht="14.5" x14ac:dyDescent="0.3">
      <c r="B1356" s="42">
        <f>'2. Termes '!H1378</f>
        <v>0</v>
      </c>
      <c r="C1356" s="382">
        <f>[2]!tblÉvénements[[#This Row],[Service]]</f>
        <v>0</v>
      </c>
      <c r="D1356" s="383">
        <f>[2]!tblÉvénements[[#This Row],[Nom événement]]</f>
        <v>0</v>
      </c>
      <c r="E1356" s="383">
        <f>[2]!tblÉvénements[[#This Row],[Nom association/Sigle]]</f>
        <v>0</v>
      </c>
      <c r="F1356" s="368">
        <f>[2]!tblÉvénements[[#This Row],[Ville]]</f>
        <v>0</v>
      </c>
      <c r="G1356" s="368">
        <f>[2]!tblÉvénements[[#This Row],[Lieu]]</f>
        <v>0</v>
      </c>
      <c r="H1356" s="383">
        <f>[2]!tblÉvénements[[#This Row],[Nombre de de participants]]</f>
        <v>0</v>
      </c>
      <c r="I1356" s="368">
        <f>[2]!tblÉvénements[[#This Row],[Type]]</f>
        <v>0</v>
      </c>
      <c r="J1356" s="368">
        <f>[2]!tblÉvénements[[#This Row],[Présence ]]</f>
        <v>0</v>
      </c>
      <c r="K1356" s="370">
        <f>[2]!tblÉvénements[[#This Row],[Date de début]]</f>
        <v>0</v>
      </c>
      <c r="L1356" s="370" t="str">
        <f>IF(ISBLANK(Tableau3[[#This Row],[Date début ]]),"",UPPER(TEXT(Tableau3[[#This Row],[Date début ]],"mmm")))</f>
        <v>JANV</v>
      </c>
      <c r="M1356" s="370" t="str">
        <f>IF(ISBLANK(Tableau3[[#This Row],[Date début ]]),"",UPPER(TEXT(Tableau3[[#This Row],[Date début ]],"AAAA")))</f>
        <v>1900</v>
      </c>
      <c r="N1356" s="369">
        <f>[2]!tblÉvénements[[#This Row],[Date de fin]]</f>
        <v>0</v>
      </c>
      <c r="O1356" s="370" t="str">
        <f>IF(ISBLANK(Tableau3[[#This Row],[Date de fin]]),"",UPPER(TEXT(Tableau3[[#This Row],[Date de fin]],"mmm")))</f>
        <v>JANV</v>
      </c>
      <c r="P1356" s="370" t="str">
        <f>IF(ISBLANK(Tableau3[[#This Row],[Date de fin]]),"",UPPER(TEXT(Tableau3[[#This Row],[Date de fin]],"AAAA")))</f>
        <v>1900</v>
      </c>
      <c r="Q1356" s="65">
        <f>[2]!tblÉvénements[[#This Row],[Nbr jours]]</f>
        <v>0</v>
      </c>
      <c r="R1356" s="45"/>
      <c r="S1356" s="13">
        <f>[2]!tblÉvénements[[#This Row],[Secteur]]</f>
        <v>0</v>
      </c>
      <c r="T1356" s="13">
        <f>[2]!tblÉvénements[[#This Row],[Commentaires]]</f>
        <v>0</v>
      </c>
      <c r="V1356" s="55"/>
      <c r="X1356" s="55"/>
      <c r="AF1356" s="56"/>
    </row>
    <row r="1357" spans="2:32" ht="14.5" x14ac:dyDescent="0.3">
      <c r="B1357" s="42">
        <f>'2. Termes '!H1379</f>
        <v>0</v>
      </c>
      <c r="C1357" s="382">
        <f>[2]!tblÉvénements[[#This Row],[Service]]</f>
        <v>0</v>
      </c>
      <c r="D1357" s="383">
        <f>[2]!tblÉvénements[[#This Row],[Nom événement]]</f>
        <v>0</v>
      </c>
      <c r="E1357" s="383">
        <f>[2]!tblÉvénements[[#This Row],[Nom association/Sigle]]</f>
        <v>0</v>
      </c>
      <c r="F1357" s="368">
        <f>[2]!tblÉvénements[[#This Row],[Ville]]</f>
        <v>0</v>
      </c>
      <c r="G1357" s="368">
        <f>[2]!tblÉvénements[[#This Row],[Lieu]]</f>
        <v>0</v>
      </c>
      <c r="H1357" s="383">
        <f>[2]!tblÉvénements[[#This Row],[Nombre de de participants]]</f>
        <v>0</v>
      </c>
      <c r="I1357" s="368">
        <f>[2]!tblÉvénements[[#This Row],[Type]]</f>
        <v>0</v>
      </c>
      <c r="J1357" s="368">
        <f>[2]!tblÉvénements[[#This Row],[Présence ]]</f>
        <v>0</v>
      </c>
      <c r="K1357" s="370">
        <f>[2]!tblÉvénements[[#This Row],[Date de début]]</f>
        <v>0</v>
      </c>
      <c r="L1357" s="370" t="str">
        <f>IF(ISBLANK(Tableau3[[#This Row],[Date début ]]),"",UPPER(TEXT(Tableau3[[#This Row],[Date début ]],"mmm")))</f>
        <v>JANV</v>
      </c>
      <c r="M1357" s="370" t="str">
        <f>IF(ISBLANK(Tableau3[[#This Row],[Date début ]]),"",UPPER(TEXT(Tableau3[[#This Row],[Date début ]],"AAAA")))</f>
        <v>1900</v>
      </c>
      <c r="N1357" s="369">
        <f>[2]!tblÉvénements[[#This Row],[Date de fin]]</f>
        <v>0</v>
      </c>
      <c r="O1357" s="370" t="str">
        <f>IF(ISBLANK(Tableau3[[#This Row],[Date de fin]]),"",UPPER(TEXT(Tableau3[[#This Row],[Date de fin]],"mmm")))</f>
        <v>JANV</v>
      </c>
      <c r="P1357" s="370" t="str">
        <f>IF(ISBLANK(Tableau3[[#This Row],[Date de fin]]),"",UPPER(TEXT(Tableau3[[#This Row],[Date de fin]],"AAAA")))</f>
        <v>1900</v>
      </c>
      <c r="Q1357" s="65">
        <f>[2]!tblÉvénements[[#This Row],[Nbr jours]]</f>
        <v>0</v>
      </c>
      <c r="R1357" s="45"/>
      <c r="S1357" s="13">
        <f>[2]!tblÉvénements[[#This Row],[Secteur]]</f>
        <v>0</v>
      </c>
      <c r="T1357" s="13">
        <f>[2]!tblÉvénements[[#This Row],[Commentaires]]</f>
        <v>0</v>
      </c>
      <c r="V1357" s="55"/>
      <c r="X1357" s="55"/>
      <c r="AF1357" s="56"/>
    </row>
    <row r="1358" spans="2:32" ht="14.5" x14ac:dyDescent="0.3">
      <c r="B1358" s="42">
        <f>'2. Termes '!H1380</f>
        <v>0</v>
      </c>
      <c r="C1358" s="382">
        <f>[2]!tblÉvénements[[#This Row],[Service]]</f>
        <v>0</v>
      </c>
      <c r="D1358" s="383">
        <f>[2]!tblÉvénements[[#This Row],[Nom événement]]</f>
        <v>0</v>
      </c>
      <c r="E1358" s="383">
        <f>[2]!tblÉvénements[[#This Row],[Nom association/Sigle]]</f>
        <v>0</v>
      </c>
      <c r="F1358" s="368">
        <f>[2]!tblÉvénements[[#This Row],[Ville]]</f>
        <v>0</v>
      </c>
      <c r="G1358" s="368">
        <f>[2]!tblÉvénements[[#This Row],[Lieu]]</f>
        <v>0</v>
      </c>
      <c r="H1358" s="383">
        <f>[2]!tblÉvénements[[#This Row],[Nombre de de participants]]</f>
        <v>0</v>
      </c>
      <c r="I1358" s="368">
        <f>[2]!tblÉvénements[[#This Row],[Type]]</f>
        <v>0</v>
      </c>
      <c r="J1358" s="368">
        <f>[2]!tblÉvénements[[#This Row],[Présence ]]</f>
        <v>0</v>
      </c>
      <c r="K1358" s="370">
        <f>[2]!tblÉvénements[[#This Row],[Date de début]]</f>
        <v>0</v>
      </c>
      <c r="L1358" s="370" t="str">
        <f>IF(ISBLANK(Tableau3[[#This Row],[Date début ]]),"",UPPER(TEXT(Tableau3[[#This Row],[Date début ]],"mmm")))</f>
        <v>JANV</v>
      </c>
      <c r="M1358" s="370" t="str">
        <f>IF(ISBLANK(Tableau3[[#This Row],[Date début ]]),"",UPPER(TEXT(Tableau3[[#This Row],[Date début ]],"AAAA")))</f>
        <v>1900</v>
      </c>
      <c r="N1358" s="369">
        <f>[2]!tblÉvénements[[#This Row],[Date de fin]]</f>
        <v>0</v>
      </c>
      <c r="O1358" s="370" t="str">
        <f>IF(ISBLANK(Tableau3[[#This Row],[Date de fin]]),"",UPPER(TEXT(Tableau3[[#This Row],[Date de fin]],"mmm")))</f>
        <v>JANV</v>
      </c>
      <c r="P1358" s="370" t="str">
        <f>IF(ISBLANK(Tableau3[[#This Row],[Date de fin]]),"",UPPER(TEXT(Tableau3[[#This Row],[Date de fin]],"AAAA")))</f>
        <v>1900</v>
      </c>
      <c r="Q1358" s="65">
        <f>[2]!tblÉvénements[[#This Row],[Nbr jours]]</f>
        <v>0</v>
      </c>
      <c r="R1358" s="45"/>
      <c r="S1358" s="13">
        <f>[2]!tblÉvénements[[#This Row],[Secteur]]</f>
        <v>0</v>
      </c>
      <c r="T1358" s="13">
        <f>[2]!tblÉvénements[[#This Row],[Commentaires]]</f>
        <v>0</v>
      </c>
      <c r="V1358" s="55"/>
      <c r="X1358" s="55"/>
      <c r="AF1358" s="56"/>
    </row>
    <row r="1359" spans="2:32" ht="14.5" x14ac:dyDescent="0.3">
      <c r="B1359" s="42">
        <f>'2. Termes '!H1381</f>
        <v>0</v>
      </c>
      <c r="C1359" s="382">
        <f>[2]!tblÉvénements[[#This Row],[Service]]</f>
        <v>0</v>
      </c>
      <c r="D1359" s="383">
        <f>[2]!tblÉvénements[[#This Row],[Nom événement]]</f>
        <v>0</v>
      </c>
      <c r="E1359" s="383">
        <f>[2]!tblÉvénements[[#This Row],[Nom association/Sigle]]</f>
        <v>0</v>
      </c>
      <c r="F1359" s="368">
        <f>[2]!tblÉvénements[[#This Row],[Ville]]</f>
        <v>0</v>
      </c>
      <c r="G1359" s="368">
        <f>[2]!tblÉvénements[[#This Row],[Lieu]]</f>
        <v>0</v>
      </c>
      <c r="H1359" s="383">
        <f>[2]!tblÉvénements[[#This Row],[Nombre de de participants]]</f>
        <v>0</v>
      </c>
      <c r="I1359" s="368">
        <f>[2]!tblÉvénements[[#This Row],[Type]]</f>
        <v>0</v>
      </c>
      <c r="J1359" s="368">
        <f>[2]!tblÉvénements[[#This Row],[Présence ]]</f>
        <v>0</v>
      </c>
      <c r="K1359" s="370">
        <f>[2]!tblÉvénements[[#This Row],[Date de début]]</f>
        <v>0</v>
      </c>
      <c r="L1359" s="370" t="str">
        <f>IF(ISBLANK(Tableau3[[#This Row],[Date début ]]),"",UPPER(TEXT(Tableau3[[#This Row],[Date début ]],"mmm")))</f>
        <v>JANV</v>
      </c>
      <c r="M1359" s="370" t="str">
        <f>IF(ISBLANK(Tableau3[[#This Row],[Date début ]]),"",UPPER(TEXT(Tableau3[[#This Row],[Date début ]],"AAAA")))</f>
        <v>1900</v>
      </c>
      <c r="N1359" s="369">
        <f>[2]!tblÉvénements[[#This Row],[Date de fin]]</f>
        <v>0</v>
      </c>
      <c r="O1359" s="370" t="str">
        <f>IF(ISBLANK(Tableau3[[#This Row],[Date de fin]]),"",UPPER(TEXT(Tableau3[[#This Row],[Date de fin]],"mmm")))</f>
        <v>JANV</v>
      </c>
      <c r="P1359" s="370" t="str">
        <f>IF(ISBLANK(Tableau3[[#This Row],[Date de fin]]),"",UPPER(TEXT(Tableau3[[#This Row],[Date de fin]],"AAAA")))</f>
        <v>1900</v>
      </c>
      <c r="Q1359" s="65">
        <f>[2]!tblÉvénements[[#This Row],[Nbr jours]]</f>
        <v>0</v>
      </c>
      <c r="R1359" s="45"/>
      <c r="S1359" s="13">
        <f>[2]!tblÉvénements[[#This Row],[Secteur]]</f>
        <v>0</v>
      </c>
      <c r="T1359" s="13">
        <f>[2]!tblÉvénements[[#This Row],[Commentaires]]</f>
        <v>0</v>
      </c>
      <c r="V1359" s="55"/>
      <c r="X1359" s="55"/>
      <c r="AF1359" s="56"/>
    </row>
    <row r="1360" spans="2:32" ht="14.5" x14ac:dyDescent="0.3">
      <c r="B1360" s="42">
        <f>'2. Termes '!H1382</f>
        <v>0</v>
      </c>
      <c r="C1360" s="382">
        <f>[2]!tblÉvénements[[#This Row],[Service]]</f>
        <v>0</v>
      </c>
      <c r="D1360" s="383">
        <f>[2]!tblÉvénements[[#This Row],[Nom événement]]</f>
        <v>0</v>
      </c>
      <c r="E1360" s="383">
        <f>[2]!tblÉvénements[[#This Row],[Nom association/Sigle]]</f>
        <v>0</v>
      </c>
      <c r="F1360" s="368">
        <f>[2]!tblÉvénements[[#This Row],[Ville]]</f>
        <v>0</v>
      </c>
      <c r="G1360" s="368">
        <f>[2]!tblÉvénements[[#This Row],[Lieu]]</f>
        <v>0</v>
      </c>
      <c r="H1360" s="383">
        <f>[2]!tblÉvénements[[#This Row],[Nombre de de participants]]</f>
        <v>0</v>
      </c>
      <c r="I1360" s="368">
        <f>[2]!tblÉvénements[[#This Row],[Type]]</f>
        <v>0</v>
      </c>
      <c r="J1360" s="368">
        <f>[2]!tblÉvénements[[#This Row],[Présence ]]</f>
        <v>0</v>
      </c>
      <c r="K1360" s="370">
        <f>[2]!tblÉvénements[[#This Row],[Date de début]]</f>
        <v>0</v>
      </c>
      <c r="L1360" s="370" t="str">
        <f>IF(ISBLANK(Tableau3[[#This Row],[Date début ]]),"",UPPER(TEXT(Tableau3[[#This Row],[Date début ]],"mmm")))</f>
        <v>JANV</v>
      </c>
      <c r="M1360" s="370" t="str">
        <f>IF(ISBLANK(Tableau3[[#This Row],[Date début ]]),"",UPPER(TEXT(Tableau3[[#This Row],[Date début ]],"AAAA")))</f>
        <v>1900</v>
      </c>
      <c r="N1360" s="369">
        <f>[2]!tblÉvénements[[#This Row],[Date de fin]]</f>
        <v>0</v>
      </c>
      <c r="O1360" s="370" t="str">
        <f>IF(ISBLANK(Tableau3[[#This Row],[Date de fin]]),"",UPPER(TEXT(Tableau3[[#This Row],[Date de fin]],"mmm")))</f>
        <v>JANV</v>
      </c>
      <c r="P1360" s="370" t="str">
        <f>IF(ISBLANK(Tableau3[[#This Row],[Date de fin]]),"",UPPER(TEXT(Tableau3[[#This Row],[Date de fin]],"AAAA")))</f>
        <v>1900</v>
      </c>
      <c r="Q1360" s="65">
        <f>[2]!tblÉvénements[[#This Row],[Nbr jours]]</f>
        <v>0</v>
      </c>
      <c r="R1360" s="45"/>
      <c r="S1360" s="13">
        <f>[2]!tblÉvénements[[#This Row],[Secteur]]</f>
        <v>0</v>
      </c>
      <c r="T1360" s="13">
        <f>[2]!tblÉvénements[[#This Row],[Commentaires]]</f>
        <v>0</v>
      </c>
      <c r="V1360" s="55"/>
      <c r="X1360" s="55"/>
      <c r="AF1360" s="56"/>
    </row>
    <row r="1361" spans="2:32" ht="14.5" x14ac:dyDescent="0.3">
      <c r="B1361" s="42">
        <f>'2. Termes '!H1383</f>
        <v>0</v>
      </c>
      <c r="C1361" s="382">
        <f>[2]!tblÉvénements[[#This Row],[Service]]</f>
        <v>0</v>
      </c>
      <c r="D1361" s="383">
        <f>[2]!tblÉvénements[[#This Row],[Nom événement]]</f>
        <v>0</v>
      </c>
      <c r="E1361" s="383">
        <f>[2]!tblÉvénements[[#This Row],[Nom association/Sigle]]</f>
        <v>0</v>
      </c>
      <c r="F1361" s="368">
        <f>[2]!tblÉvénements[[#This Row],[Ville]]</f>
        <v>0</v>
      </c>
      <c r="G1361" s="368">
        <f>[2]!tblÉvénements[[#This Row],[Lieu]]</f>
        <v>0</v>
      </c>
      <c r="H1361" s="383">
        <f>[2]!tblÉvénements[[#This Row],[Nombre de de participants]]</f>
        <v>0</v>
      </c>
      <c r="I1361" s="368">
        <f>[2]!tblÉvénements[[#This Row],[Type]]</f>
        <v>0</v>
      </c>
      <c r="J1361" s="368">
        <f>[2]!tblÉvénements[[#This Row],[Présence ]]</f>
        <v>0</v>
      </c>
      <c r="K1361" s="370">
        <f>[2]!tblÉvénements[[#This Row],[Date de début]]</f>
        <v>0</v>
      </c>
      <c r="L1361" s="370" t="str">
        <f>IF(ISBLANK(Tableau3[[#This Row],[Date début ]]),"",UPPER(TEXT(Tableau3[[#This Row],[Date début ]],"mmm")))</f>
        <v>JANV</v>
      </c>
      <c r="M1361" s="370" t="str">
        <f>IF(ISBLANK(Tableau3[[#This Row],[Date début ]]),"",UPPER(TEXT(Tableau3[[#This Row],[Date début ]],"AAAA")))</f>
        <v>1900</v>
      </c>
      <c r="N1361" s="369">
        <f>[2]!tblÉvénements[[#This Row],[Date de fin]]</f>
        <v>0</v>
      </c>
      <c r="O1361" s="370" t="str">
        <f>IF(ISBLANK(Tableau3[[#This Row],[Date de fin]]),"",UPPER(TEXT(Tableau3[[#This Row],[Date de fin]],"mmm")))</f>
        <v>JANV</v>
      </c>
      <c r="P1361" s="370" t="str">
        <f>IF(ISBLANK(Tableau3[[#This Row],[Date de fin]]),"",UPPER(TEXT(Tableau3[[#This Row],[Date de fin]],"AAAA")))</f>
        <v>1900</v>
      </c>
      <c r="Q1361" s="65">
        <f>[2]!tblÉvénements[[#This Row],[Nbr jours]]</f>
        <v>0</v>
      </c>
      <c r="R1361" s="45"/>
      <c r="S1361" s="13">
        <f>[2]!tblÉvénements[[#This Row],[Secteur]]</f>
        <v>0</v>
      </c>
      <c r="T1361" s="13">
        <f>[2]!tblÉvénements[[#This Row],[Commentaires]]</f>
        <v>0</v>
      </c>
      <c r="V1361" s="55"/>
      <c r="X1361" s="55"/>
      <c r="AF1361" s="56"/>
    </row>
    <row r="1362" spans="2:32" ht="14.5" x14ac:dyDescent="0.3">
      <c r="B1362" s="42">
        <f>'2. Termes '!H1384</f>
        <v>0</v>
      </c>
      <c r="C1362" s="382">
        <f>[2]!tblÉvénements[[#This Row],[Service]]</f>
        <v>0</v>
      </c>
      <c r="D1362" s="383">
        <f>[2]!tblÉvénements[[#This Row],[Nom événement]]</f>
        <v>0</v>
      </c>
      <c r="E1362" s="383">
        <f>[2]!tblÉvénements[[#This Row],[Nom association/Sigle]]</f>
        <v>0</v>
      </c>
      <c r="F1362" s="368">
        <f>[2]!tblÉvénements[[#This Row],[Ville]]</f>
        <v>0</v>
      </c>
      <c r="G1362" s="368">
        <f>[2]!tblÉvénements[[#This Row],[Lieu]]</f>
        <v>0</v>
      </c>
      <c r="H1362" s="383">
        <f>[2]!tblÉvénements[[#This Row],[Nombre de de participants]]</f>
        <v>0</v>
      </c>
      <c r="I1362" s="368">
        <f>[2]!tblÉvénements[[#This Row],[Type]]</f>
        <v>0</v>
      </c>
      <c r="J1362" s="368">
        <f>[2]!tblÉvénements[[#This Row],[Présence ]]</f>
        <v>0</v>
      </c>
      <c r="K1362" s="370">
        <f>[2]!tblÉvénements[[#This Row],[Date de début]]</f>
        <v>0</v>
      </c>
      <c r="L1362" s="370" t="str">
        <f>IF(ISBLANK(Tableau3[[#This Row],[Date début ]]),"",UPPER(TEXT(Tableau3[[#This Row],[Date début ]],"mmm")))</f>
        <v>JANV</v>
      </c>
      <c r="M1362" s="370" t="str">
        <f>IF(ISBLANK(Tableau3[[#This Row],[Date début ]]),"",UPPER(TEXT(Tableau3[[#This Row],[Date début ]],"AAAA")))</f>
        <v>1900</v>
      </c>
      <c r="N1362" s="369">
        <f>[2]!tblÉvénements[[#This Row],[Date de fin]]</f>
        <v>0</v>
      </c>
      <c r="O1362" s="370" t="str">
        <f>IF(ISBLANK(Tableau3[[#This Row],[Date de fin]]),"",UPPER(TEXT(Tableau3[[#This Row],[Date de fin]],"mmm")))</f>
        <v>JANV</v>
      </c>
      <c r="P1362" s="370" t="str">
        <f>IF(ISBLANK(Tableau3[[#This Row],[Date de fin]]),"",UPPER(TEXT(Tableau3[[#This Row],[Date de fin]],"AAAA")))</f>
        <v>1900</v>
      </c>
      <c r="Q1362" s="65">
        <f>[2]!tblÉvénements[[#This Row],[Nbr jours]]</f>
        <v>0</v>
      </c>
      <c r="R1362" s="45"/>
      <c r="S1362" s="13">
        <f>[2]!tblÉvénements[[#This Row],[Secteur]]</f>
        <v>0</v>
      </c>
      <c r="T1362" s="13">
        <f>[2]!tblÉvénements[[#This Row],[Commentaires]]</f>
        <v>0</v>
      </c>
      <c r="V1362" s="55"/>
      <c r="X1362" s="55"/>
      <c r="AF1362" s="56"/>
    </row>
    <row r="1363" spans="2:32" ht="14.5" x14ac:dyDescent="0.3">
      <c r="B1363" s="42">
        <f>'2. Termes '!H1385</f>
        <v>0</v>
      </c>
      <c r="C1363" s="382">
        <f>[2]!tblÉvénements[[#This Row],[Service]]</f>
        <v>0</v>
      </c>
      <c r="D1363" s="383">
        <f>[2]!tblÉvénements[[#This Row],[Nom événement]]</f>
        <v>0</v>
      </c>
      <c r="E1363" s="383">
        <f>[2]!tblÉvénements[[#This Row],[Nom association/Sigle]]</f>
        <v>0</v>
      </c>
      <c r="F1363" s="368">
        <f>[2]!tblÉvénements[[#This Row],[Ville]]</f>
        <v>0</v>
      </c>
      <c r="G1363" s="368">
        <f>[2]!tblÉvénements[[#This Row],[Lieu]]</f>
        <v>0</v>
      </c>
      <c r="H1363" s="383">
        <f>[2]!tblÉvénements[[#This Row],[Nombre de de participants]]</f>
        <v>0</v>
      </c>
      <c r="I1363" s="368">
        <f>[2]!tblÉvénements[[#This Row],[Type]]</f>
        <v>0</v>
      </c>
      <c r="J1363" s="368">
        <f>[2]!tblÉvénements[[#This Row],[Présence ]]</f>
        <v>0</v>
      </c>
      <c r="K1363" s="370">
        <f>[2]!tblÉvénements[[#This Row],[Date de début]]</f>
        <v>0</v>
      </c>
      <c r="L1363" s="370" t="str">
        <f>IF(ISBLANK(Tableau3[[#This Row],[Date début ]]),"",UPPER(TEXT(Tableau3[[#This Row],[Date début ]],"mmm")))</f>
        <v>JANV</v>
      </c>
      <c r="M1363" s="370" t="str">
        <f>IF(ISBLANK(Tableau3[[#This Row],[Date début ]]),"",UPPER(TEXT(Tableau3[[#This Row],[Date début ]],"AAAA")))</f>
        <v>1900</v>
      </c>
      <c r="N1363" s="369">
        <f>[2]!tblÉvénements[[#This Row],[Date de fin]]</f>
        <v>0</v>
      </c>
      <c r="O1363" s="370" t="str">
        <f>IF(ISBLANK(Tableau3[[#This Row],[Date de fin]]),"",UPPER(TEXT(Tableau3[[#This Row],[Date de fin]],"mmm")))</f>
        <v>JANV</v>
      </c>
      <c r="P1363" s="370" t="str">
        <f>IF(ISBLANK(Tableau3[[#This Row],[Date de fin]]),"",UPPER(TEXT(Tableau3[[#This Row],[Date de fin]],"AAAA")))</f>
        <v>1900</v>
      </c>
      <c r="Q1363" s="65">
        <f>[2]!tblÉvénements[[#This Row],[Nbr jours]]</f>
        <v>0</v>
      </c>
      <c r="R1363" s="45"/>
      <c r="S1363" s="13">
        <f>[2]!tblÉvénements[[#This Row],[Secteur]]</f>
        <v>0</v>
      </c>
      <c r="T1363" s="13">
        <f>[2]!tblÉvénements[[#This Row],[Commentaires]]</f>
        <v>0</v>
      </c>
      <c r="V1363" s="55"/>
      <c r="X1363" s="55"/>
      <c r="AF1363" s="56"/>
    </row>
    <row r="1364" spans="2:32" ht="14.5" x14ac:dyDescent="0.3">
      <c r="B1364" s="42">
        <f>'2. Termes '!H1386</f>
        <v>0</v>
      </c>
      <c r="C1364" s="382">
        <f>[2]!tblÉvénements[[#This Row],[Service]]</f>
        <v>0</v>
      </c>
      <c r="D1364" s="383">
        <f>[2]!tblÉvénements[[#This Row],[Nom événement]]</f>
        <v>0</v>
      </c>
      <c r="E1364" s="383">
        <f>[2]!tblÉvénements[[#This Row],[Nom association/Sigle]]</f>
        <v>0</v>
      </c>
      <c r="F1364" s="368">
        <f>[2]!tblÉvénements[[#This Row],[Ville]]</f>
        <v>0</v>
      </c>
      <c r="G1364" s="368">
        <f>[2]!tblÉvénements[[#This Row],[Lieu]]</f>
        <v>0</v>
      </c>
      <c r="H1364" s="383">
        <f>[2]!tblÉvénements[[#This Row],[Nombre de de participants]]</f>
        <v>0</v>
      </c>
      <c r="I1364" s="368">
        <f>[2]!tblÉvénements[[#This Row],[Type]]</f>
        <v>0</v>
      </c>
      <c r="J1364" s="368">
        <f>[2]!tblÉvénements[[#This Row],[Présence ]]</f>
        <v>0</v>
      </c>
      <c r="K1364" s="370">
        <f>[2]!tblÉvénements[[#This Row],[Date de début]]</f>
        <v>0</v>
      </c>
      <c r="L1364" s="370" t="str">
        <f>IF(ISBLANK(Tableau3[[#This Row],[Date début ]]),"",UPPER(TEXT(Tableau3[[#This Row],[Date début ]],"mmm")))</f>
        <v>JANV</v>
      </c>
      <c r="M1364" s="370" t="str">
        <f>IF(ISBLANK(Tableau3[[#This Row],[Date début ]]),"",UPPER(TEXT(Tableau3[[#This Row],[Date début ]],"AAAA")))</f>
        <v>1900</v>
      </c>
      <c r="N1364" s="369">
        <f>[2]!tblÉvénements[[#This Row],[Date de fin]]</f>
        <v>0</v>
      </c>
      <c r="O1364" s="370" t="str">
        <f>IF(ISBLANK(Tableau3[[#This Row],[Date de fin]]),"",UPPER(TEXT(Tableau3[[#This Row],[Date de fin]],"mmm")))</f>
        <v>JANV</v>
      </c>
      <c r="P1364" s="370" t="str">
        <f>IF(ISBLANK(Tableau3[[#This Row],[Date de fin]]),"",UPPER(TEXT(Tableau3[[#This Row],[Date de fin]],"AAAA")))</f>
        <v>1900</v>
      </c>
      <c r="Q1364" s="65">
        <f>[2]!tblÉvénements[[#This Row],[Nbr jours]]</f>
        <v>0</v>
      </c>
      <c r="R1364" s="45"/>
      <c r="S1364" s="13">
        <f>[2]!tblÉvénements[[#This Row],[Secteur]]</f>
        <v>0</v>
      </c>
      <c r="T1364" s="13">
        <f>[2]!tblÉvénements[[#This Row],[Commentaires]]</f>
        <v>0</v>
      </c>
      <c r="V1364" s="55"/>
      <c r="X1364" s="55"/>
      <c r="AF1364" s="56"/>
    </row>
    <row r="1365" spans="2:32" ht="14.5" x14ac:dyDescent="0.3">
      <c r="B1365" s="42">
        <f>'2. Termes '!H1387</f>
        <v>0</v>
      </c>
      <c r="C1365" s="382">
        <f>[2]!tblÉvénements[[#This Row],[Service]]</f>
        <v>0</v>
      </c>
      <c r="D1365" s="383">
        <f>[2]!tblÉvénements[[#This Row],[Nom événement]]</f>
        <v>0</v>
      </c>
      <c r="E1365" s="383">
        <f>[2]!tblÉvénements[[#This Row],[Nom association/Sigle]]</f>
        <v>0</v>
      </c>
      <c r="F1365" s="368">
        <f>[2]!tblÉvénements[[#This Row],[Ville]]</f>
        <v>0</v>
      </c>
      <c r="G1365" s="368">
        <f>[2]!tblÉvénements[[#This Row],[Lieu]]</f>
        <v>0</v>
      </c>
      <c r="H1365" s="383">
        <f>[2]!tblÉvénements[[#This Row],[Nombre de de participants]]</f>
        <v>0</v>
      </c>
      <c r="I1365" s="368">
        <f>[2]!tblÉvénements[[#This Row],[Type]]</f>
        <v>0</v>
      </c>
      <c r="J1365" s="368">
        <f>[2]!tblÉvénements[[#This Row],[Présence ]]</f>
        <v>0</v>
      </c>
      <c r="K1365" s="370">
        <f>[2]!tblÉvénements[[#This Row],[Date de début]]</f>
        <v>0</v>
      </c>
      <c r="L1365" s="370" t="str">
        <f>IF(ISBLANK(Tableau3[[#This Row],[Date début ]]),"",UPPER(TEXT(Tableau3[[#This Row],[Date début ]],"mmm")))</f>
        <v>JANV</v>
      </c>
      <c r="M1365" s="370" t="str">
        <f>IF(ISBLANK(Tableau3[[#This Row],[Date début ]]),"",UPPER(TEXT(Tableau3[[#This Row],[Date début ]],"AAAA")))</f>
        <v>1900</v>
      </c>
      <c r="N1365" s="369">
        <f>[2]!tblÉvénements[[#This Row],[Date de fin]]</f>
        <v>0</v>
      </c>
      <c r="O1365" s="370" t="str">
        <f>IF(ISBLANK(Tableau3[[#This Row],[Date de fin]]),"",UPPER(TEXT(Tableau3[[#This Row],[Date de fin]],"mmm")))</f>
        <v>JANV</v>
      </c>
      <c r="P1365" s="370" t="str">
        <f>IF(ISBLANK(Tableau3[[#This Row],[Date de fin]]),"",UPPER(TEXT(Tableau3[[#This Row],[Date de fin]],"AAAA")))</f>
        <v>1900</v>
      </c>
      <c r="Q1365" s="65">
        <f>[2]!tblÉvénements[[#This Row],[Nbr jours]]</f>
        <v>0</v>
      </c>
      <c r="R1365" s="45"/>
      <c r="S1365" s="13">
        <f>[2]!tblÉvénements[[#This Row],[Secteur]]</f>
        <v>0</v>
      </c>
      <c r="T1365" s="13">
        <f>[2]!tblÉvénements[[#This Row],[Commentaires]]</f>
        <v>0</v>
      </c>
      <c r="V1365" s="55"/>
      <c r="X1365" s="55"/>
      <c r="AF1365" s="56"/>
    </row>
    <row r="1366" spans="2:32" ht="14.5" x14ac:dyDescent="0.3">
      <c r="B1366" s="42">
        <f>'2. Termes '!H1388</f>
        <v>0</v>
      </c>
      <c r="C1366" s="382">
        <f>[2]!tblÉvénements[[#This Row],[Service]]</f>
        <v>0</v>
      </c>
      <c r="D1366" s="383">
        <f>[2]!tblÉvénements[[#This Row],[Nom événement]]</f>
        <v>0</v>
      </c>
      <c r="E1366" s="383">
        <f>[2]!tblÉvénements[[#This Row],[Nom association/Sigle]]</f>
        <v>0</v>
      </c>
      <c r="F1366" s="368">
        <f>[2]!tblÉvénements[[#This Row],[Ville]]</f>
        <v>0</v>
      </c>
      <c r="G1366" s="368">
        <f>[2]!tblÉvénements[[#This Row],[Lieu]]</f>
        <v>0</v>
      </c>
      <c r="H1366" s="383">
        <f>[2]!tblÉvénements[[#This Row],[Nombre de de participants]]</f>
        <v>0</v>
      </c>
      <c r="I1366" s="368">
        <f>[2]!tblÉvénements[[#This Row],[Type]]</f>
        <v>0</v>
      </c>
      <c r="J1366" s="368">
        <f>[2]!tblÉvénements[[#This Row],[Présence ]]</f>
        <v>0</v>
      </c>
      <c r="K1366" s="370">
        <f>[2]!tblÉvénements[[#This Row],[Date de début]]</f>
        <v>0</v>
      </c>
      <c r="L1366" s="370" t="str">
        <f>IF(ISBLANK(Tableau3[[#This Row],[Date début ]]),"",UPPER(TEXT(Tableau3[[#This Row],[Date début ]],"mmm")))</f>
        <v>JANV</v>
      </c>
      <c r="M1366" s="370" t="str">
        <f>IF(ISBLANK(Tableau3[[#This Row],[Date début ]]),"",UPPER(TEXT(Tableau3[[#This Row],[Date début ]],"AAAA")))</f>
        <v>1900</v>
      </c>
      <c r="N1366" s="369">
        <f>[2]!tblÉvénements[[#This Row],[Date de fin]]</f>
        <v>0</v>
      </c>
      <c r="O1366" s="370" t="str">
        <f>IF(ISBLANK(Tableau3[[#This Row],[Date de fin]]),"",UPPER(TEXT(Tableau3[[#This Row],[Date de fin]],"mmm")))</f>
        <v>JANV</v>
      </c>
      <c r="P1366" s="370" t="str">
        <f>IF(ISBLANK(Tableau3[[#This Row],[Date de fin]]),"",UPPER(TEXT(Tableau3[[#This Row],[Date de fin]],"AAAA")))</f>
        <v>1900</v>
      </c>
      <c r="Q1366" s="65">
        <f>[2]!tblÉvénements[[#This Row],[Nbr jours]]</f>
        <v>0</v>
      </c>
      <c r="R1366" s="45"/>
      <c r="S1366" s="13">
        <f>[2]!tblÉvénements[[#This Row],[Secteur]]</f>
        <v>0</v>
      </c>
      <c r="T1366" s="13">
        <f>[2]!tblÉvénements[[#This Row],[Commentaires]]</f>
        <v>0</v>
      </c>
      <c r="V1366" s="55"/>
      <c r="X1366" s="55"/>
      <c r="AF1366" s="56"/>
    </row>
    <row r="1367" spans="2:32" ht="14.5" x14ac:dyDescent="0.3">
      <c r="B1367" s="42">
        <f>'2. Termes '!H1389</f>
        <v>0</v>
      </c>
      <c r="C1367" s="382">
        <f>[2]!tblÉvénements[[#This Row],[Service]]</f>
        <v>0</v>
      </c>
      <c r="D1367" s="383">
        <f>[2]!tblÉvénements[[#This Row],[Nom événement]]</f>
        <v>0</v>
      </c>
      <c r="E1367" s="383">
        <f>[2]!tblÉvénements[[#This Row],[Nom association/Sigle]]</f>
        <v>0</v>
      </c>
      <c r="F1367" s="368">
        <f>[2]!tblÉvénements[[#This Row],[Ville]]</f>
        <v>0</v>
      </c>
      <c r="G1367" s="368">
        <f>[2]!tblÉvénements[[#This Row],[Lieu]]</f>
        <v>0</v>
      </c>
      <c r="H1367" s="383">
        <f>[2]!tblÉvénements[[#This Row],[Nombre de de participants]]</f>
        <v>0</v>
      </c>
      <c r="I1367" s="368">
        <f>[2]!tblÉvénements[[#This Row],[Type]]</f>
        <v>0</v>
      </c>
      <c r="J1367" s="368">
        <f>[2]!tblÉvénements[[#This Row],[Présence ]]</f>
        <v>0</v>
      </c>
      <c r="K1367" s="370">
        <f>[2]!tblÉvénements[[#This Row],[Date de début]]</f>
        <v>0</v>
      </c>
      <c r="L1367" s="370" t="str">
        <f>IF(ISBLANK(Tableau3[[#This Row],[Date début ]]),"",UPPER(TEXT(Tableau3[[#This Row],[Date début ]],"mmm")))</f>
        <v>JANV</v>
      </c>
      <c r="M1367" s="370" t="str">
        <f>IF(ISBLANK(Tableau3[[#This Row],[Date début ]]),"",UPPER(TEXT(Tableau3[[#This Row],[Date début ]],"AAAA")))</f>
        <v>1900</v>
      </c>
      <c r="N1367" s="369">
        <f>[2]!tblÉvénements[[#This Row],[Date de fin]]</f>
        <v>0</v>
      </c>
      <c r="O1367" s="370" t="str">
        <f>IF(ISBLANK(Tableau3[[#This Row],[Date de fin]]),"",UPPER(TEXT(Tableau3[[#This Row],[Date de fin]],"mmm")))</f>
        <v>JANV</v>
      </c>
      <c r="P1367" s="370" t="str">
        <f>IF(ISBLANK(Tableau3[[#This Row],[Date de fin]]),"",UPPER(TEXT(Tableau3[[#This Row],[Date de fin]],"AAAA")))</f>
        <v>1900</v>
      </c>
      <c r="Q1367" s="65">
        <f>[2]!tblÉvénements[[#This Row],[Nbr jours]]</f>
        <v>0</v>
      </c>
      <c r="R1367" s="45"/>
      <c r="S1367" s="13">
        <f>[2]!tblÉvénements[[#This Row],[Secteur]]</f>
        <v>0</v>
      </c>
      <c r="T1367" s="13">
        <f>[2]!tblÉvénements[[#This Row],[Commentaires]]</f>
        <v>0</v>
      </c>
      <c r="V1367" s="55"/>
      <c r="X1367" s="55"/>
      <c r="AF1367" s="56"/>
    </row>
    <row r="1368" spans="2:32" ht="14.5" x14ac:dyDescent="0.3">
      <c r="B1368" s="42">
        <f>'2. Termes '!H1390</f>
        <v>0</v>
      </c>
      <c r="C1368" s="382">
        <f>[2]!tblÉvénements[[#This Row],[Service]]</f>
        <v>0</v>
      </c>
      <c r="D1368" s="383">
        <f>[2]!tblÉvénements[[#This Row],[Nom événement]]</f>
        <v>0</v>
      </c>
      <c r="E1368" s="383">
        <f>[2]!tblÉvénements[[#This Row],[Nom association/Sigle]]</f>
        <v>0</v>
      </c>
      <c r="F1368" s="368">
        <f>[2]!tblÉvénements[[#This Row],[Ville]]</f>
        <v>0</v>
      </c>
      <c r="G1368" s="368">
        <f>[2]!tblÉvénements[[#This Row],[Lieu]]</f>
        <v>0</v>
      </c>
      <c r="H1368" s="383">
        <f>[2]!tblÉvénements[[#This Row],[Nombre de de participants]]</f>
        <v>0</v>
      </c>
      <c r="I1368" s="368">
        <f>[2]!tblÉvénements[[#This Row],[Type]]</f>
        <v>0</v>
      </c>
      <c r="J1368" s="368">
        <f>[2]!tblÉvénements[[#This Row],[Présence ]]</f>
        <v>0</v>
      </c>
      <c r="K1368" s="370">
        <f>[2]!tblÉvénements[[#This Row],[Date de début]]</f>
        <v>0</v>
      </c>
      <c r="L1368" s="370" t="str">
        <f>IF(ISBLANK(Tableau3[[#This Row],[Date début ]]),"",UPPER(TEXT(Tableau3[[#This Row],[Date début ]],"mmm")))</f>
        <v>JANV</v>
      </c>
      <c r="M1368" s="370" t="str">
        <f>IF(ISBLANK(Tableau3[[#This Row],[Date début ]]),"",UPPER(TEXT(Tableau3[[#This Row],[Date début ]],"AAAA")))</f>
        <v>1900</v>
      </c>
      <c r="N1368" s="369">
        <f>[2]!tblÉvénements[[#This Row],[Date de fin]]</f>
        <v>0</v>
      </c>
      <c r="O1368" s="370" t="str">
        <f>IF(ISBLANK(Tableau3[[#This Row],[Date de fin]]),"",UPPER(TEXT(Tableau3[[#This Row],[Date de fin]],"mmm")))</f>
        <v>JANV</v>
      </c>
      <c r="P1368" s="370" t="str">
        <f>IF(ISBLANK(Tableau3[[#This Row],[Date de fin]]),"",UPPER(TEXT(Tableau3[[#This Row],[Date de fin]],"AAAA")))</f>
        <v>1900</v>
      </c>
      <c r="Q1368" s="65">
        <f>[2]!tblÉvénements[[#This Row],[Nbr jours]]</f>
        <v>0</v>
      </c>
      <c r="R1368" s="45"/>
      <c r="S1368" s="13">
        <f>[2]!tblÉvénements[[#This Row],[Secteur]]</f>
        <v>0</v>
      </c>
      <c r="T1368" s="13">
        <f>[2]!tblÉvénements[[#This Row],[Commentaires]]</f>
        <v>0</v>
      </c>
      <c r="V1368" s="55"/>
      <c r="X1368" s="55"/>
      <c r="AF1368" s="56"/>
    </row>
    <row r="1369" spans="2:32" ht="14.5" x14ac:dyDescent="0.3">
      <c r="B1369" s="42">
        <f>'2. Termes '!H1391</f>
        <v>0</v>
      </c>
      <c r="C1369" s="382">
        <f>[2]!tblÉvénements[[#This Row],[Service]]</f>
        <v>0</v>
      </c>
      <c r="D1369" s="383">
        <f>[2]!tblÉvénements[[#This Row],[Nom événement]]</f>
        <v>0</v>
      </c>
      <c r="E1369" s="383">
        <f>[2]!tblÉvénements[[#This Row],[Nom association/Sigle]]</f>
        <v>0</v>
      </c>
      <c r="F1369" s="368">
        <f>[2]!tblÉvénements[[#This Row],[Ville]]</f>
        <v>0</v>
      </c>
      <c r="G1369" s="368">
        <f>[2]!tblÉvénements[[#This Row],[Lieu]]</f>
        <v>0</v>
      </c>
      <c r="H1369" s="383">
        <f>[2]!tblÉvénements[[#This Row],[Nombre de de participants]]</f>
        <v>0</v>
      </c>
      <c r="I1369" s="368">
        <f>[2]!tblÉvénements[[#This Row],[Type]]</f>
        <v>0</v>
      </c>
      <c r="J1369" s="368">
        <f>[2]!tblÉvénements[[#This Row],[Présence ]]</f>
        <v>0</v>
      </c>
      <c r="K1369" s="370">
        <f>[2]!tblÉvénements[[#This Row],[Date de début]]</f>
        <v>0</v>
      </c>
      <c r="L1369" s="370" t="str">
        <f>IF(ISBLANK(Tableau3[[#This Row],[Date début ]]),"",UPPER(TEXT(Tableau3[[#This Row],[Date début ]],"mmm")))</f>
        <v>JANV</v>
      </c>
      <c r="M1369" s="370" t="str">
        <f>IF(ISBLANK(Tableau3[[#This Row],[Date début ]]),"",UPPER(TEXT(Tableau3[[#This Row],[Date début ]],"AAAA")))</f>
        <v>1900</v>
      </c>
      <c r="N1369" s="369">
        <f>[2]!tblÉvénements[[#This Row],[Date de fin]]</f>
        <v>0</v>
      </c>
      <c r="O1369" s="370" t="str">
        <f>IF(ISBLANK(Tableau3[[#This Row],[Date de fin]]),"",UPPER(TEXT(Tableau3[[#This Row],[Date de fin]],"mmm")))</f>
        <v>JANV</v>
      </c>
      <c r="P1369" s="370" t="str">
        <f>IF(ISBLANK(Tableau3[[#This Row],[Date de fin]]),"",UPPER(TEXT(Tableau3[[#This Row],[Date de fin]],"AAAA")))</f>
        <v>1900</v>
      </c>
      <c r="Q1369" s="65">
        <f>[2]!tblÉvénements[[#This Row],[Nbr jours]]</f>
        <v>0</v>
      </c>
      <c r="R1369" s="45"/>
      <c r="S1369" s="13">
        <f>[2]!tblÉvénements[[#This Row],[Secteur]]</f>
        <v>0</v>
      </c>
      <c r="T1369" s="13">
        <f>[2]!tblÉvénements[[#This Row],[Commentaires]]</f>
        <v>0</v>
      </c>
      <c r="V1369" s="55"/>
      <c r="X1369" s="55"/>
      <c r="AF1369" s="56"/>
    </row>
    <row r="1370" spans="2:32" ht="14.5" x14ac:dyDescent="0.3">
      <c r="B1370" s="42">
        <f>'2. Termes '!H1392</f>
        <v>0</v>
      </c>
      <c r="C1370" s="382">
        <f>[2]!tblÉvénements[[#This Row],[Service]]</f>
        <v>0</v>
      </c>
      <c r="D1370" s="383">
        <f>[2]!tblÉvénements[[#This Row],[Nom événement]]</f>
        <v>0</v>
      </c>
      <c r="E1370" s="383">
        <f>[2]!tblÉvénements[[#This Row],[Nom association/Sigle]]</f>
        <v>0</v>
      </c>
      <c r="F1370" s="368">
        <f>[2]!tblÉvénements[[#This Row],[Ville]]</f>
        <v>0</v>
      </c>
      <c r="G1370" s="368">
        <f>[2]!tblÉvénements[[#This Row],[Lieu]]</f>
        <v>0</v>
      </c>
      <c r="H1370" s="383">
        <f>[2]!tblÉvénements[[#This Row],[Nombre de de participants]]</f>
        <v>0</v>
      </c>
      <c r="I1370" s="368">
        <f>[2]!tblÉvénements[[#This Row],[Type]]</f>
        <v>0</v>
      </c>
      <c r="J1370" s="368">
        <f>[2]!tblÉvénements[[#This Row],[Présence ]]</f>
        <v>0</v>
      </c>
      <c r="K1370" s="370">
        <f>[2]!tblÉvénements[[#This Row],[Date de début]]</f>
        <v>0</v>
      </c>
      <c r="L1370" s="370" t="str">
        <f>IF(ISBLANK(Tableau3[[#This Row],[Date début ]]),"",UPPER(TEXT(Tableau3[[#This Row],[Date début ]],"mmm")))</f>
        <v>JANV</v>
      </c>
      <c r="M1370" s="370" t="str">
        <f>IF(ISBLANK(Tableau3[[#This Row],[Date début ]]),"",UPPER(TEXT(Tableau3[[#This Row],[Date début ]],"AAAA")))</f>
        <v>1900</v>
      </c>
      <c r="N1370" s="369">
        <f>[2]!tblÉvénements[[#This Row],[Date de fin]]</f>
        <v>0</v>
      </c>
      <c r="O1370" s="370" t="str">
        <f>IF(ISBLANK(Tableau3[[#This Row],[Date de fin]]),"",UPPER(TEXT(Tableau3[[#This Row],[Date de fin]],"mmm")))</f>
        <v>JANV</v>
      </c>
      <c r="P1370" s="370" t="str">
        <f>IF(ISBLANK(Tableau3[[#This Row],[Date de fin]]),"",UPPER(TEXT(Tableau3[[#This Row],[Date de fin]],"AAAA")))</f>
        <v>1900</v>
      </c>
      <c r="Q1370" s="65">
        <f>[2]!tblÉvénements[[#This Row],[Nbr jours]]</f>
        <v>0</v>
      </c>
      <c r="R1370" s="45"/>
      <c r="S1370" s="13">
        <f>[2]!tblÉvénements[[#This Row],[Secteur]]</f>
        <v>0</v>
      </c>
      <c r="T1370" s="13">
        <f>[2]!tblÉvénements[[#This Row],[Commentaires]]</f>
        <v>0</v>
      </c>
      <c r="V1370" s="55"/>
      <c r="X1370" s="55"/>
      <c r="AF1370" s="56"/>
    </row>
    <row r="1371" spans="2:32" ht="14.5" x14ac:dyDescent="0.3">
      <c r="B1371" s="42">
        <f>'2. Termes '!H1393</f>
        <v>0</v>
      </c>
      <c r="C1371" s="382">
        <f>[2]!tblÉvénements[[#This Row],[Service]]</f>
        <v>0</v>
      </c>
      <c r="D1371" s="383">
        <f>[2]!tblÉvénements[[#This Row],[Nom événement]]</f>
        <v>0</v>
      </c>
      <c r="E1371" s="383">
        <f>[2]!tblÉvénements[[#This Row],[Nom association/Sigle]]</f>
        <v>0</v>
      </c>
      <c r="F1371" s="368">
        <f>[2]!tblÉvénements[[#This Row],[Ville]]</f>
        <v>0</v>
      </c>
      <c r="G1371" s="368">
        <f>[2]!tblÉvénements[[#This Row],[Lieu]]</f>
        <v>0</v>
      </c>
      <c r="H1371" s="383">
        <f>[2]!tblÉvénements[[#This Row],[Nombre de de participants]]</f>
        <v>0</v>
      </c>
      <c r="I1371" s="368">
        <f>[2]!tblÉvénements[[#This Row],[Type]]</f>
        <v>0</v>
      </c>
      <c r="J1371" s="368">
        <f>[2]!tblÉvénements[[#This Row],[Présence ]]</f>
        <v>0</v>
      </c>
      <c r="K1371" s="370">
        <f>[2]!tblÉvénements[[#This Row],[Date de début]]</f>
        <v>0</v>
      </c>
      <c r="L1371" s="370" t="str">
        <f>IF(ISBLANK(Tableau3[[#This Row],[Date début ]]),"",UPPER(TEXT(Tableau3[[#This Row],[Date début ]],"mmm")))</f>
        <v>JANV</v>
      </c>
      <c r="M1371" s="370" t="str">
        <f>IF(ISBLANK(Tableau3[[#This Row],[Date début ]]),"",UPPER(TEXT(Tableau3[[#This Row],[Date début ]],"AAAA")))</f>
        <v>1900</v>
      </c>
      <c r="N1371" s="369">
        <f>[2]!tblÉvénements[[#This Row],[Date de fin]]</f>
        <v>0</v>
      </c>
      <c r="O1371" s="370" t="str">
        <f>IF(ISBLANK(Tableau3[[#This Row],[Date de fin]]),"",UPPER(TEXT(Tableau3[[#This Row],[Date de fin]],"mmm")))</f>
        <v>JANV</v>
      </c>
      <c r="P1371" s="370" t="str">
        <f>IF(ISBLANK(Tableau3[[#This Row],[Date de fin]]),"",UPPER(TEXT(Tableau3[[#This Row],[Date de fin]],"AAAA")))</f>
        <v>1900</v>
      </c>
      <c r="Q1371" s="65">
        <f>[2]!tblÉvénements[[#This Row],[Nbr jours]]</f>
        <v>0</v>
      </c>
      <c r="R1371" s="45"/>
      <c r="S1371" s="13">
        <f>[2]!tblÉvénements[[#This Row],[Secteur]]</f>
        <v>0</v>
      </c>
      <c r="T1371" s="13">
        <f>[2]!tblÉvénements[[#This Row],[Commentaires]]</f>
        <v>0</v>
      </c>
      <c r="V1371" s="55"/>
      <c r="X1371" s="55"/>
      <c r="AF1371" s="56"/>
    </row>
    <row r="1372" spans="2:32" ht="14.5" x14ac:dyDescent="0.3">
      <c r="B1372" s="42">
        <f>'2. Termes '!H1394</f>
        <v>0</v>
      </c>
      <c r="C1372" s="382">
        <f>[2]!tblÉvénements[[#This Row],[Service]]</f>
        <v>0</v>
      </c>
      <c r="D1372" s="383">
        <f>[2]!tblÉvénements[[#This Row],[Nom événement]]</f>
        <v>0</v>
      </c>
      <c r="E1372" s="383">
        <f>[2]!tblÉvénements[[#This Row],[Nom association/Sigle]]</f>
        <v>0</v>
      </c>
      <c r="F1372" s="368">
        <f>[2]!tblÉvénements[[#This Row],[Ville]]</f>
        <v>0</v>
      </c>
      <c r="G1372" s="368">
        <f>[2]!tblÉvénements[[#This Row],[Lieu]]</f>
        <v>0</v>
      </c>
      <c r="H1372" s="383">
        <f>[2]!tblÉvénements[[#This Row],[Nombre de de participants]]</f>
        <v>0</v>
      </c>
      <c r="I1372" s="368">
        <f>[2]!tblÉvénements[[#This Row],[Type]]</f>
        <v>0</v>
      </c>
      <c r="J1372" s="368">
        <f>[2]!tblÉvénements[[#This Row],[Présence ]]</f>
        <v>0</v>
      </c>
      <c r="K1372" s="370">
        <f>[2]!tblÉvénements[[#This Row],[Date de début]]</f>
        <v>0</v>
      </c>
      <c r="L1372" s="370" t="str">
        <f>IF(ISBLANK(Tableau3[[#This Row],[Date début ]]),"",UPPER(TEXT(Tableau3[[#This Row],[Date début ]],"mmm")))</f>
        <v>JANV</v>
      </c>
      <c r="M1372" s="370" t="str">
        <f>IF(ISBLANK(Tableau3[[#This Row],[Date début ]]),"",UPPER(TEXT(Tableau3[[#This Row],[Date début ]],"AAAA")))</f>
        <v>1900</v>
      </c>
      <c r="N1372" s="369">
        <f>[2]!tblÉvénements[[#This Row],[Date de fin]]</f>
        <v>0</v>
      </c>
      <c r="O1372" s="370" t="str">
        <f>IF(ISBLANK(Tableau3[[#This Row],[Date de fin]]),"",UPPER(TEXT(Tableau3[[#This Row],[Date de fin]],"mmm")))</f>
        <v>JANV</v>
      </c>
      <c r="P1372" s="370" t="str">
        <f>IF(ISBLANK(Tableau3[[#This Row],[Date de fin]]),"",UPPER(TEXT(Tableau3[[#This Row],[Date de fin]],"AAAA")))</f>
        <v>1900</v>
      </c>
      <c r="Q1372" s="65">
        <f>[2]!tblÉvénements[[#This Row],[Nbr jours]]</f>
        <v>0</v>
      </c>
      <c r="R1372" s="45"/>
      <c r="S1372" s="13">
        <f>[2]!tblÉvénements[[#This Row],[Secteur]]</f>
        <v>0</v>
      </c>
      <c r="T1372" s="13">
        <f>[2]!tblÉvénements[[#This Row],[Commentaires]]</f>
        <v>0</v>
      </c>
      <c r="V1372" s="55"/>
      <c r="X1372" s="55"/>
      <c r="AF1372" s="56"/>
    </row>
    <row r="1373" spans="2:32" ht="14.5" x14ac:dyDescent="0.3">
      <c r="B1373" s="42">
        <f>'2. Termes '!H1395</f>
        <v>0</v>
      </c>
      <c r="C1373" s="382">
        <f>[2]!tblÉvénements[[#This Row],[Service]]</f>
        <v>0</v>
      </c>
      <c r="D1373" s="383">
        <f>[2]!tblÉvénements[[#This Row],[Nom événement]]</f>
        <v>0</v>
      </c>
      <c r="E1373" s="383">
        <f>[2]!tblÉvénements[[#This Row],[Nom association/Sigle]]</f>
        <v>0</v>
      </c>
      <c r="F1373" s="368">
        <f>[2]!tblÉvénements[[#This Row],[Ville]]</f>
        <v>0</v>
      </c>
      <c r="G1373" s="368">
        <f>[2]!tblÉvénements[[#This Row],[Lieu]]</f>
        <v>0</v>
      </c>
      <c r="H1373" s="383">
        <f>[2]!tblÉvénements[[#This Row],[Nombre de de participants]]</f>
        <v>0</v>
      </c>
      <c r="I1373" s="368">
        <f>[2]!tblÉvénements[[#This Row],[Type]]</f>
        <v>0</v>
      </c>
      <c r="J1373" s="368">
        <f>[2]!tblÉvénements[[#This Row],[Présence ]]</f>
        <v>0</v>
      </c>
      <c r="K1373" s="370">
        <f>[2]!tblÉvénements[[#This Row],[Date de début]]</f>
        <v>0</v>
      </c>
      <c r="L1373" s="370" t="str">
        <f>IF(ISBLANK(Tableau3[[#This Row],[Date début ]]),"",UPPER(TEXT(Tableau3[[#This Row],[Date début ]],"mmm")))</f>
        <v>JANV</v>
      </c>
      <c r="M1373" s="370" t="str">
        <f>IF(ISBLANK(Tableau3[[#This Row],[Date début ]]),"",UPPER(TEXT(Tableau3[[#This Row],[Date début ]],"AAAA")))</f>
        <v>1900</v>
      </c>
      <c r="N1373" s="369">
        <f>[2]!tblÉvénements[[#This Row],[Date de fin]]</f>
        <v>0</v>
      </c>
      <c r="O1373" s="370" t="str">
        <f>IF(ISBLANK(Tableau3[[#This Row],[Date de fin]]),"",UPPER(TEXT(Tableau3[[#This Row],[Date de fin]],"mmm")))</f>
        <v>JANV</v>
      </c>
      <c r="P1373" s="370" t="str">
        <f>IF(ISBLANK(Tableau3[[#This Row],[Date de fin]]),"",UPPER(TEXT(Tableau3[[#This Row],[Date de fin]],"AAAA")))</f>
        <v>1900</v>
      </c>
      <c r="Q1373" s="65">
        <f>[2]!tblÉvénements[[#This Row],[Nbr jours]]</f>
        <v>0</v>
      </c>
      <c r="R1373" s="45"/>
      <c r="S1373" s="13">
        <f>[2]!tblÉvénements[[#This Row],[Secteur]]</f>
        <v>0</v>
      </c>
      <c r="T1373" s="13">
        <f>[2]!tblÉvénements[[#This Row],[Commentaires]]</f>
        <v>0</v>
      </c>
      <c r="V1373" s="55"/>
      <c r="X1373" s="55"/>
      <c r="AF1373" s="56"/>
    </row>
    <row r="1374" spans="2:32" ht="14.5" x14ac:dyDescent="0.3">
      <c r="B1374" s="42">
        <f>'2. Termes '!H1396</f>
        <v>0</v>
      </c>
      <c r="C1374" s="382">
        <f>[2]!tblÉvénements[[#This Row],[Service]]</f>
        <v>0</v>
      </c>
      <c r="D1374" s="383">
        <f>[2]!tblÉvénements[[#This Row],[Nom événement]]</f>
        <v>0</v>
      </c>
      <c r="E1374" s="383">
        <f>[2]!tblÉvénements[[#This Row],[Nom association/Sigle]]</f>
        <v>0</v>
      </c>
      <c r="F1374" s="368">
        <f>[2]!tblÉvénements[[#This Row],[Ville]]</f>
        <v>0</v>
      </c>
      <c r="G1374" s="368">
        <f>[2]!tblÉvénements[[#This Row],[Lieu]]</f>
        <v>0</v>
      </c>
      <c r="H1374" s="383">
        <f>[2]!tblÉvénements[[#This Row],[Nombre de de participants]]</f>
        <v>0</v>
      </c>
      <c r="I1374" s="368">
        <f>[2]!tblÉvénements[[#This Row],[Type]]</f>
        <v>0</v>
      </c>
      <c r="J1374" s="368">
        <f>[2]!tblÉvénements[[#This Row],[Présence ]]</f>
        <v>0</v>
      </c>
      <c r="K1374" s="370">
        <f>[2]!tblÉvénements[[#This Row],[Date de début]]</f>
        <v>0</v>
      </c>
      <c r="L1374" s="370" t="str">
        <f>IF(ISBLANK(Tableau3[[#This Row],[Date début ]]),"",UPPER(TEXT(Tableau3[[#This Row],[Date début ]],"mmm")))</f>
        <v>JANV</v>
      </c>
      <c r="M1374" s="370" t="str">
        <f>IF(ISBLANK(Tableau3[[#This Row],[Date début ]]),"",UPPER(TEXT(Tableau3[[#This Row],[Date début ]],"AAAA")))</f>
        <v>1900</v>
      </c>
      <c r="N1374" s="369">
        <f>[2]!tblÉvénements[[#This Row],[Date de fin]]</f>
        <v>0</v>
      </c>
      <c r="O1374" s="370" t="str">
        <f>IF(ISBLANK(Tableau3[[#This Row],[Date de fin]]),"",UPPER(TEXT(Tableau3[[#This Row],[Date de fin]],"mmm")))</f>
        <v>JANV</v>
      </c>
      <c r="P1374" s="370" t="str">
        <f>IF(ISBLANK(Tableau3[[#This Row],[Date de fin]]),"",UPPER(TEXT(Tableau3[[#This Row],[Date de fin]],"AAAA")))</f>
        <v>1900</v>
      </c>
      <c r="Q1374" s="65">
        <f>[2]!tblÉvénements[[#This Row],[Nbr jours]]</f>
        <v>0</v>
      </c>
      <c r="R1374" s="45"/>
      <c r="S1374" s="13">
        <f>[2]!tblÉvénements[[#This Row],[Secteur]]</f>
        <v>0</v>
      </c>
      <c r="T1374" s="13">
        <f>[2]!tblÉvénements[[#This Row],[Commentaires]]</f>
        <v>0</v>
      </c>
      <c r="V1374" s="55"/>
      <c r="X1374" s="55"/>
      <c r="AF1374" s="56"/>
    </row>
    <row r="1375" spans="2:32" ht="14.5" x14ac:dyDescent="0.3">
      <c r="B1375" s="42">
        <f>'2. Termes '!H1397</f>
        <v>0</v>
      </c>
      <c r="C1375" s="382">
        <f>[2]!tblÉvénements[[#This Row],[Service]]</f>
        <v>0</v>
      </c>
      <c r="D1375" s="383">
        <f>[2]!tblÉvénements[[#This Row],[Nom événement]]</f>
        <v>0</v>
      </c>
      <c r="E1375" s="383">
        <f>[2]!tblÉvénements[[#This Row],[Nom association/Sigle]]</f>
        <v>0</v>
      </c>
      <c r="F1375" s="368">
        <f>[2]!tblÉvénements[[#This Row],[Ville]]</f>
        <v>0</v>
      </c>
      <c r="G1375" s="368">
        <f>[2]!tblÉvénements[[#This Row],[Lieu]]</f>
        <v>0</v>
      </c>
      <c r="H1375" s="383">
        <f>[2]!tblÉvénements[[#This Row],[Nombre de de participants]]</f>
        <v>0</v>
      </c>
      <c r="I1375" s="368">
        <f>[2]!tblÉvénements[[#This Row],[Type]]</f>
        <v>0</v>
      </c>
      <c r="J1375" s="368">
        <f>[2]!tblÉvénements[[#This Row],[Présence ]]</f>
        <v>0</v>
      </c>
      <c r="K1375" s="370">
        <f>[2]!tblÉvénements[[#This Row],[Date de début]]</f>
        <v>0</v>
      </c>
      <c r="L1375" s="370" t="str">
        <f>IF(ISBLANK(Tableau3[[#This Row],[Date début ]]),"",UPPER(TEXT(Tableau3[[#This Row],[Date début ]],"mmm")))</f>
        <v>JANV</v>
      </c>
      <c r="M1375" s="370" t="str">
        <f>IF(ISBLANK(Tableau3[[#This Row],[Date début ]]),"",UPPER(TEXT(Tableau3[[#This Row],[Date début ]],"AAAA")))</f>
        <v>1900</v>
      </c>
      <c r="N1375" s="369">
        <f>[2]!tblÉvénements[[#This Row],[Date de fin]]</f>
        <v>0</v>
      </c>
      <c r="O1375" s="370" t="str">
        <f>IF(ISBLANK(Tableau3[[#This Row],[Date de fin]]),"",UPPER(TEXT(Tableau3[[#This Row],[Date de fin]],"mmm")))</f>
        <v>JANV</v>
      </c>
      <c r="P1375" s="370" t="str">
        <f>IF(ISBLANK(Tableau3[[#This Row],[Date de fin]]),"",UPPER(TEXT(Tableau3[[#This Row],[Date de fin]],"AAAA")))</f>
        <v>1900</v>
      </c>
      <c r="Q1375" s="65">
        <f>[2]!tblÉvénements[[#This Row],[Nbr jours]]</f>
        <v>0</v>
      </c>
      <c r="R1375" s="45"/>
      <c r="S1375" s="13">
        <f>[2]!tblÉvénements[[#This Row],[Secteur]]</f>
        <v>0</v>
      </c>
      <c r="T1375" s="13">
        <f>[2]!tblÉvénements[[#This Row],[Commentaires]]</f>
        <v>0</v>
      </c>
      <c r="V1375" s="55"/>
      <c r="X1375" s="55"/>
      <c r="AF1375" s="56"/>
    </row>
    <row r="1376" spans="2:32" ht="14.5" x14ac:dyDescent="0.3">
      <c r="B1376" s="42">
        <f>'2. Termes '!H1398</f>
        <v>0</v>
      </c>
      <c r="C1376" s="382">
        <f>[2]!tblÉvénements[[#This Row],[Service]]</f>
        <v>0</v>
      </c>
      <c r="D1376" s="383">
        <f>[2]!tblÉvénements[[#This Row],[Nom événement]]</f>
        <v>0</v>
      </c>
      <c r="E1376" s="383">
        <f>[2]!tblÉvénements[[#This Row],[Nom association/Sigle]]</f>
        <v>0</v>
      </c>
      <c r="F1376" s="368">
        <f>[2]!tblÉvénements[[#This Row],[Ville]]</f>
        <v>0</v>
      </c>
      <c r="G1376" s="368">
        <f>[2]!tblÉvénements[[#This Row],[Lieu]]</f>
        <v>0</v>
      </c>
      <c r="H1376" s="383">
        <f>[2]!tblÉvénements[[#This Row],[Nombre de de participants]]</f>
        <v>0</v>
      </c>
      <c r="I1376" s="368">
        <f>[2]!tblÉvénements[[#This Row],[Type]]</f>
        <v>0</v>
      </c>
      <c r="J1376" s="368">
        <f>[2]!tblÉvénements[[#This Row],[Présence ]]</f>
        <v>0</v>
      </c>
      <c r="K1376" s="370">
        <f>[2]!tblÉvénements[[#This Row],[Date de début]]</f>
        <v>0</v>
      </c>
      <c r="L1376" s="370" t="str">
        <f>IF(ISBLANK(Tableau3[[#This Row],[Date début ]]),"",UPPER(TEXT(Tableau3[[#This Row],[Date début ]],"mmm")))</f>
        <v>JANV</v>
      </c>
      <c r="M1376" s="370" t="str">
        <f>IF(ISBLANK(Tableau3[[#This Row],[Date début ]]),"",UPPER(TEXT(Tableau3[[#This Row],[Date début ]],"AAAA")))</f>
        <v>1900</v>
      </c>
      <c r="N1376" s="369">
        <f>[2]!tblÉvénements[[#This Row],[Date de fin]]</f>
        <v>0</v>
      </c>
      <c r="O1376" s="370" t="str">
        <f>IF(ISBLANK(Tableau3[[#This Row],[Date de fin]]),"",UPPER(TEXT(Tableau3[[#This Row],[Date de fin]],"mmm")))</f>
        <v>JANV</v>
      </c>
      <c r="P1376" s="370" t="str">
        <f>IF(ISBLANK(Tableau3[[#This Row],[Date de fin]]),"",UPPER(TEXT(Tableau3[[#This Row],[Date de fin]],"AAAA")))</f>
        <v>1900</v>
      </c>
      <c r="Q1376" s="65">
        <f>[2]!tblÉvénements[[#This Row],[Nbr jours]]</f>
        <v>0</v>
      </c>
      <c r="R1376" s="45"/>
      <c r="S1376" s="13">
        <f>[2]!tblÉvénements[[#This Row],[Secteur]]</f>
        <v>0</v>
      </c>
      <c r="T1376" s="13">
        <f>[2]!tblÉvénements[[#This Row],[Commentaires]]</f>
        <v>0</v>
      </c>
      <c r="V1376" s="55"/>
      <c r="X1376" s="55"/>
      <c r="AF1376" s="56"/>
    </row>
    <row r="1377" spans="2:32" ht="14.5" x14ac:dyDescent="0.3">
      <c r="B1377" s="42">
        <f>'2. Termes '!H1399</f>
        <v>0</v>
      </c>
      <c r="C1377" s="382">
        <f>[2]!tblÉvénements[[#This Row],[Service]]</f>
        <v>0</v>
      </c>
      <c r="D1377" s="383">
        <f>[2]!tblÉvénements[[#This Row],[Nom événement]]</f>
        <v>0</v>
      </c>
      <c r="E1377" s="383">
        <f>[2]!tblÉvénements[[#This Row],[Nom association/Sigle]]</f>
        <v>0</v>
      </c>
      <c r="F1377" s="368">
        <f>[2]!tblÉvénements[[#This Row],[Ville]]</f>
        <v>0</v>
      </c>
      <c r="G1377" s="368">
        <f>[2]!tblÉvénements[[#This Row],[Lieu]]</f>
        <v>0</v>
      </c>
      <c r="H1377" s="383">
        <f>[2]!tblÉvénements[[#This Row],[Nombre de de participants]]</f>
        <v>0</v>
      </c>
      <c r="I1377" s="368">
        <f>[2]!tblÉvénements[[#This Row],[Type]]</f>
        <v>0</v>
      </c>
      <c r="J1377" s="368">
        <f>[2]!tblÉvénements[[#This Row],[Présence ]]</f>
        <v>0</v>
      </c>
      <c r="K1377" s="370">
        <f>[2]!tblÉvénements[[#This Row],[Date de début]]</f>
        <v>0</v>
      </c>
      <c r="L1377" s="370" t="str">
        <f>IF(ISBLANK(Tableau3[[#This Row],[Date début ]]),"",UPPER(TEXT(Tableau3[[#This Row],[Date début ]],"mmm")))</f>
        <v>JANV</v>
      </c>
      <c r="M1377" s="370" t="str">
        <f>IF(ISBLANK(Tableau3[[#This Row],[Date début ]]),"",UPPER(TEXT(Tableau3[[#This Row],[Date début ]],"AAAA")))</f>
        <v>1900</v>
      </c>
      <c r="N1377" s="369">
        <f>[2]!tblÉvénements[[#This Row],[Date de fin]]</f>
        <v>0</v>
      </c>
      <c r="O1377" s="370" t="str">
        <f>IF(ISBLANK(Tableau3[[#This Row],[Date de fin]]),"",UPPER(TEXT(Tableau3[[#This Row],[Date de fin]],"mmm")))</f>
        <v>JANV</v>
      </c>
      <c r="P1377" s="370" t="str">
        <f>IF(ISBLANK(Tableau3[[#This Row],[Date de fin]]),"",UPPER(TEXT(Tableau3[[#This Row],[Date de fin]],"AAAA")))</f>
        <v>1900</v>
      </c>
      <c r="Q1377" s="65">
        <f>[2]!tblÉvénements[[#This Row],[Nbr jours]]</f>
        <v>0</v>
      </c>
      <c r="R1377" s="45"/>
      <c r="S1377" s="13">
        <f>[2]!tblÉvénements[[#This Row],[Secteur]]</f>
        <v>0</v>
      </c>
      <c r="T1377" s="13">
        <f>[2]!tblÉvénements[[#This Row],[Commentaires]]</f>
        <v>0</v>
      </c>
      <c r="V1377" s="55"/>
      <c r="X1377" s="55"/>
      <c r="AF1377" s="56"/>
    </row>
    <row r="1378" spans="2:32" ht="14.5" x14ac:dyDescent="0.3">
      <c r="B1378" s="42">
        <f>'2. Termes '!H1400</f>
        <v>0</v>
      </c>
      <c r="C1378" s="382">
        <f>[2]!tblÉvénements[[#This Row],[Service]]</f>
        <v>0</v>
      </c>
      <c r="D1378" s="383">
        <f>[2]!tblÉvénements[[#This Row],[Nom événement]]</f>
        <v>0</v>
      </c>
      <c r="E1378" s="383">
        <f>[2]!tblÉvénements[[#This Row],[Nom association/Sigle]]</f>
        <v>0</v>
      </c>
      <c r="F1378" s="368">
        <f>[2]!tblÉvénements[[#This Row],[Ville]]</f>
        <v>0</v>
      </c>
      <c r="G1378" s="368">
        <f>[2]!tblÉvénements[[#This Row],[Lieu]]</f>
        <v>0</v>
      </c>
      <c r="H1378" s="383">
        <f>[2]!tblÉvénements[[#This Row],[Nombre de de participants]]</f>
        <v>0</v>
      </c>
      <c r="I1378" s="368">
        <f>[2]!tblÉvénements[[#This Row],[Type]]</f>
        <v>0</v>
      </c>
      <c r="J1378" s="368">
        <f>[2]!tblÉvénements[[#This Row],[Présence ]]</f>
        <v>0</v>
      </c>
      <c r="K1378" s="370">
        <f>[2]!tblÉvénements[[#This Row],[Date de début]]</f>
        <v>0</v>
      </c>
      <c r="L1378" s="370" t="str">
        <f>IF(ISBLANK(Tableau3[[#This Row],[Date début ]]),"",UPPER(TEXT(Tableau3[[#This Row],[Date début ]],"mmm")))</f>
        <v>JANV</v>
      </c>
      <c r="M1378" s="370" t="str">
        <f>IF(ISBLANK(Tableau3[[#This Row],[Date début ]]),"",UPPER(TEXT(Tableau3[[#This Row],[Date début ]],"AAAA")))</f>
        <v>1900</v>
      </c>
      <c r="N1378" s="369">
        <f>[2]!tblÉvénements[[#This Row],[Date de fin]]</f>
        <v>0</v>
      </c>
      <c r="O1378" s="370" t="str">
        <f>IF(ISBLANK(Tableau3[[#This Row],[Date de fin]]),"",UPPER(TEXT(Tableau3[[#This Row],[Date de fin]],"mmm")))</f>
        <v>JANV</v>
      </c>
      <c r="P1378" s="370" t="str">
        <f>IF(ISBLANK(Tableau3[[#This Row],[Date de fin]]),"",UPPER(TEXT(Tableau3[[#This Row],[Date de fin]],"AAAA")))</f>
        <v>1900</v>
      </c>
      <c r="Q1378" s="65">
        <f>[2]!tblÉvénements[[#This Row],[Nbr jours]]</f>
        <v>0</v>
      </c>
      <c r="R1378" s="45"/>
      <c r="S1378" s="13">
        <f>[2]!tblÉvénements[[#This Row],[Secteur]]</f>
        <v>0</v>
      </c>
      <c r="T1378" s="13">
        <f>[2]!tblÉvénements[[#This Row],[Commentaires]]</f>
        <v>0</v>
      </c>
      <c r="V1378" s="55"/>
      <c r="X1378" s="55"/>
      <c r="AF1378" s="56"/>
    </row>
    <row r="1379" spans="2:32" ht="14.5" x14ac:dyDescent="0.3">
      <c r="B1379" s="42">
        <f>'2. Termes '!H1401</f>
        <v>0</v>
      </c>
      <c r="C1379" s="382">
        <f>[2]!tblÉvénements[[#This Row],[Service]]</f>
        <v>0</v>
      </c>
      <c r="D1379" s="383">
        <f>[2]!tblÉvénements[[#This Row],[Nom événement]]</f>
        <v>0</v>
      </c>
      <c r="E1379" s="383">
        <f>[2]!tblÉvénements[[#This Row],[Nom association/Sigle]]</f>
        <v>0</v>
      </c>
      <c r="F1379" s="368">
        <f>[2]!tblÉvénements[[#This Row],[Ville]]</f>
        <v>0</v>
      </c>
      <c r="G1379" s="368">
        <f>[2]!tblÉvénements[[#This Row],[Lieu]]</f>
        <v>0</v>
      </c>
      <c r="H1379" s="383">
        <f>[2]!tblÉvénements[[#This Row],[Nombre de de participants]]</f>
        <v>0</v>
      </c>
      <c r="I1379" s="368">
        <f>[2]!tblÉvénements[[#This Row],[Type]]</f>
        <v>0</v>
      </c>
      <c r="J1379" s="368">
        <f>[2]!tblÉvénements[[#This Row],[Présence ]]</f>
        <v>0</v>
      </c>
      <c r="K1379" s="370">
        <f>[2]!tblÉvénements[[#This Row],[Date de début]]</f>
        <v>0</v>
      </c>
      <c r="L1379" s="370" t="str">
        <f>IF(ISBLANK(Tableau3[[#This Row],[Date début ]]),"",UPPER(TEXT(Tableau3[[#This Row],[Date début ]],"mmm")))</f>
        <v>JANV</v>
      </c>
      <c r="M1379" s="370" t="str">
        <f>IF(ISBLANK(Tableau3[[#This Row],[Date début ]]),"",UPPER(TEXT(Tableau3[[#This Row],[Date début ]],"AAAA")))</f>
        <v>1900</v>
      </c>
      <c r="N1379" s="369">
        <f>[2]!tblÉvénements[[#This Row],[Date de fin]]</f>
        <v>0</v>
      </c>
      <c r="O1379" s="370" t="str">
        <f>IF(ISBLANK(Tableau3[[#This Row],[Date de fin]]),"",UPPER(TEXT(Tableau3[[#This Row],[Date de fin]],"mmm")))</f>
        <v>JANV</v>
      </c>
      <c r="P1379" s="370" t="str">
        <f>IF(ISBLANK(Tableau3[[#This Row],[Date de fin]]),"",UPPER(TEXT(Tableau3[[#This Row],[Date de fin]],"AAAA")))</f>
        <v>1900</v>
      </c>
      <c r="Q1379" s="65">
        <f>[2]!tblÉvénements[[#This Row],[Nbr jours]]</f>
        <v>0</v>
      </c>
      <c r="R1379" s="45"/>
      <c r="S1379" s="13">
        <f>[2]!tblÉvénements[[#This Row],[Secteur]]</f>
        <v>0</v>
      </c>
      <c r="T1379" s="13">
        <f>[2]!tblÉvénements[[#This Row],[Commentaires]]</f>
        <v>0</v>
      </c>
      <c r="V1379" s="55"/>
      <c r="X1379" s="55"/>
      <c r="AF1379" s="56"/>
    </row>
    <row r="1380" spans="2:32" ht="14.5" x14ac:dyDescent="0.3">
      <c r="B1380" s="42">
        <f>'2. Termes '!H1402</f>
        <v>0</v>
      </c>
      <c r="C1380" s="382">
        <f>[2]!tblÉvénements[[#This Row],[Service]]</f>
        <v>0</v>
      </c>
      <c r="D1380" s="383">
        <f>[2]!tblÉvénements[[#This Row],[Nom événement]]</f>
        <v>0</v>
      </c>
      <c r="E1380" s="383">
        <f>[2]!tblÉvénements[[#This Row],[Nom association/Sigle]]</f>
        <v>0</v>
      </c>
      <c r="F1380" s="368">
        <f>[2]!tblÉvénements[[#This Row],[Ville]]</f>
        <v>0</v>
      </c>
      <c r="G1380" s="368">
        <f>[2]!tblÉvénements[[#This Row],[Lieu]]</f>
        <v>0</v>
      </c>
      <c r="H1380" s="383">
        <f>[2]!tblÉvénements[[#This Row],[Nombre de de participants]]</f>
        <v>0</v>
      </c>
      <c r="I1380" s="368">
        <f>[2]!tblÉvénements[[#This Row],[Type]]</f>
        <v>0</v>
      </c>
      <c r="J1380" s="368">
        <f>[2]!tblÉvénements[[#This Row],[Présence ]]</f>
        <v>0</v>
      </c>
      <c r="K1380" s="370">
        <f>[2]!tblÉvénements[[#This Row],[Date de début]]</f>
        <v>0</v>
      </c>
      <c r="L1380" s="370" t="str">
        <f>IF(ISBLANK(Tableau3[[#This Row],[Date début ]]),"",UPPER(TEXT(Tableau3[[#This Row],[Date début ]],"mmm")))</f>
        <v>JANV</v>
      </c>
      <c r="M1380" s="370" t="str">
        <f>IF(ISBLANK(Tableau3[[#This Row],[Date début ]]),"",UPPER(TEXT(Tableau3[[#This Row],[Date début ]],"AAAA")))</f>
        <v>1900</v>
      </c>
      <c r="N1380" s="369">
        <f>[2]!tblÉvénements[[#This Row],[Date de fin]]</f>
        <v>0</v>
      </c>
      <c r="O1380" s="370" t="str">
        <f>IF(ISBLANK(Tableau3[[#This Row],[Date de fin]]),"",UPPER(TEXT(Tableau3[[#This Row],[Date de fin]],"mmm")))</f>
        <v>JANV</v>
      </c>
      <c r="P1380" s="370" t="str">
        <f>IF(ISBLANK(Tableau3[[#This Row],[Date de fin]]),"",UPPER(TEXT(Tableau3[[#This Row],[Date de fin]],"AAAA")))</f>
        <v>1900</v>
      </c>
      <c r="Q1380" s="65">
        <f>[2]!tblÉvénements[[#This Row],[Nbr jours]]</f>
        <v>0</v>
      </c>
      <c r="R1380" s="45"/>
      <c r="S1380" s="13">
        <f>[2]!tblÉvénements[[#This Row],[Secteur]]</f>
        <v>0</v>
      </c>
      <c r="T1380" s="13">
        <f>[2]!tblÉvénements[[#This Row],[Commentaires]]</f>
        <v>0</v>
      </c>
      <c r="V1380" s="55"/>
      <c r="X1380" s="55"/>
      <c r="AF1380" s="56"/>
    </row>
    <row r="1381" spans="2:32" ht="14.5" x14ac:dyDescent="0.3">
      <c r="B1381" s="42">
        <f>'2. Termes '!H1403</f>
        <v>0</v>
      </c>
      <c r="C1381" s="382">
        <f>[2]!tblÉvénements[[#This Row],[Service]]</f>
        <v>0</v>
      </c>
      <c r="D1381" s="383">
        <f>[2]!tblÉvénements[[#This Row],[Nom événement]]</f>
        <v>0</v>
      </c>
      <c r="E1381" s="383">
        <f>[2]!tblÉvénements[[#This Row],[Nom association/Sigle]]</f>
        <v>0</v>
      </c>
      <c r="F1381" s="368">
        <f>[2]!tblÉvénements[[#This Row],[Ville]]</f>
        <v>0</v>
      </c>
      <c r="G1381" s="368">
        <f>[2]!tblÉvénements[[#This Row],[Lieu]]</f>
        <v>0</v>
      </c>
      <c r="H1381" s="383">
        <f>[2]!tblÉvénements[[#This Row],[Nombre de de participants]]</f>
        <v>0</v>
      </c>
      <c r="I1381" s="368">
        <f>[2]!tblÉvénements[[#This Row],[Type]]</f>
        <v>0</v>
      </c>
      <c r="J1381" s="368">
        <f>[2]!tblÉvénements[[#This Row],[Présence ]]</f>
        <v>0</v>
      </c>
      <c r="K1381" s="370">
        <f>[2]!tblÉvénements[[#This Row],[Date de début]]</f>
        <v>0</v>
      </c>
      <c r="L1381" s="370" t="str">
        <f>IF(ISBLANK(Tableau3[[#This Row],[Date début ]]),"",UPPER(TEXT(Tableau3[[#This Row],[Date début ]],"mmm")))</f>
        <v>JANV</v>
      </c>
      <c r="M1381" s="370" t="str">
        <f>IF(ISBLANK(Tableau3[[#This Row],[Date début ]]),"",UPPER(TEXT(Tableau3[[#This Row],[Date début ]],"AAAA")))</f>
        <v>1900</v>
      </c>
      <c r="N1381" s="369">
        <f>[2]!tblÉvénements[[#This Row],[Date de fin]]</f>
        <v>0</v>
      </c>
      <c r="O1381" s="370" t="str">
        <f>IF(ISBLANK(Tableau3[[#This Row],[Date de fin]]),"",UPPER(TEXT(Tableau3[[#This Row],[Date de fin]],"mmm")))</f>
        <v>JANV</v>
      </c>
      <c r="P1381" s="370" t="str">
        <f>IF(ISBLANK(Tableau3[[#This Row],[Date de fin]]),"",UPPER(TEXT(Tableau3[[#This Row],[Date de fin]],"AAAA")))</f>
        <v>1900</v>
      </c>
      <c r="Q1381" s="65">
        <f>[2]!tblÉvénements[[#This Row],[Nbr jours]]</f>
        <v>0</v>
      </c>
      <c r="R1381" s="45"/>
      <c r="S1381" s="13">
        <f>[2]!tblÉvénements[[#This Row],[Secteur]]</f>
        <v>0</v>
      </c>
      <c r="T1381" s="13">
        <f>[2]!tblÉvénements[[#This Row],[Commentaires]]</f>
        <v>0</v>
      </c>
      <c r="V1381" s="55"/>
      <c r="X1381" s="55"/>
      <c r="AF1381" s="56"/>
    </row>
    <row r="1382" spans="2:32" ht="14.5" x14ac:dyDescent="0.3">
      <c r="B1382" s="42">
        <f>'2. Termes '!H1404</f>
        <v>0</v>
      </c>
      <c r="C1382" s="382">
        <f>[2]!tblÉvénements[[#This Row],[Service]]</f>
        <v>0</v>
      </c>
      <c r="D1382" s="383">
        <f>[2]!tblÉvénements[[#This Row],[Nom événement]]</f>
        <v>0</v>
      </c>
      <c r="E1382" s="383">
        <f>[2]!tblÉvénements[[#This Row],[Nom association/Sigle]]</f>
        <v>0</v>
      </c>
      <c r="F1382" s="368">
        <f>[2]!tblÉvénements[[#This Row],[Ville]]</f>
        <v>0</v>
      </c>
      <c r="G1382" s="368">
        <f>[2]!tblÉvénements[[#This Row],[Lieu]]</f>
        <v>0</v>
      </c>
      <c r="H1382" s="383">
        <f>[2]!tblÉvénements[[#This Row],[Nombre de de participants]]</f>
        <v>0</v>
      </c>
      <c r="I1382" s="368">
        <f>[2]!tblÉvénements[[#This Row],[Type]]</f>
        <v>0</v>
      </c>
      <c r="J1382" s="368">
        <f>[2]!tblÉvénements[[#This Row],[Présence ]]</f>
        <v>0</v>
      </c>
      <c r="K1382" s="370">
        <f>[2]!tblÉvénements[[#This Row],[Date de début]]</f>
        <v>0</v>
      </c>
      <c r="L1382" s="370" t="str">
        <f>IF(ISBLANK(Tableau3[[#This Row],[Date début ]]),"",UPPER(TEXT(Tableau3[[#This Row],[Date début ]],"mmm")))</f>
        <v>JANV</v>
      </c>
      <c r="M1382" s="370" t="str">
        <f>IF(ISBLANK(Tableau3[[#This Row],[Date début ]]),"",UPPER(TEXT(Tableau3[[#This Row],[Date début ]],"AAAA")))</f>
        <v>1900</v>
      </c>
      <c r="N1382" s="369">
        <f>[2]!tblÉvénements[[#This Row],[Date de fin]]</f>
        <v>0</v>
      </c>
      <c r="O1382" s="370" t="str">
        <f>IF(ISBLANK(Tableau3[[#This Row],[Date de fin]]),"",UPPER(TEXT(Tableau3[[#This Row],[Date de fin]],"mmm")))</f>
        <v>JANV</v>
      </c>
      <c r="P1382" s="370" t="str">
        <f>IF(ISBLANK(Tableau3[[#This Row],[Date de fin]]),"",UPPER(TEXT(Tableau3[[#This Row],[Date de fin]],"AAAA")))</f>
        <v>1900</v>
      </c>
      <c r="Q1382" s="65">
        <f>[2]!tblÉvénements[[#This Row],[Nbr jours]]</f>
        <v>0</v>
      </c>
      <c r="R1382" s="45"/>
      <c r="S1382" s="13">
        <f>[2]!tblÉvénements[[#This Row],[Secteur]]</f>
        <v>0</v>
      </c>
      <c r="T1382" s="13">
        <f>[2]!tblÉvénements[[#This Row],[Commentaires]]</f>
        <v>0</v>
      </c>
      <c r="V1382" s="55"/>
      <c r="X1382" s="55"/>
      <c r="AF1382" s="56"/>
    </row>
    <row r="1383" spans="2:32" ht="14.5" x14ac:dyDescent="0.3">
      <c r="B1383" s="42">
        <f>'2. Termes '!H1405</f>
        <v>0</v>
      </c>
      <c r="C1383" s="382">
        <f>[2]!tblÉvénements[[#This Row],[Service]]</f>
        <v>0</v>
      </c>
      <c r="D1383" s="383">
        <f>[2]!tblÉvénements[[#This Row],[Nom événement]]</f>
        <v>0</v>
      </c>
      <c r="E1383" s="383">
        <f>[2]!tblÉvénements[[#This Row],[Nom association/Sigle]]</f>
        <v>0</v>
      </c>
      <c r="F1383" s="368">
        <f>[2]!tblÉvénements[[#This Row],[Ville]]</f>
        <v>0</v>
      </c>
      <c r="G1383" s="368">
        <f>[2]!tblÉvénements[[#This Row],[Lieu]]</f>
        <v>0</v>
      </c>
      <c r="H1383" s="383">
        <f>[2]!tblÉvénements[[#This Row],[Nombre de de participants]]</f>
        <v>0</v>
      </c>
      <c r="I1383" s="368">
        <f>[2]!tblÉvénements[[#This Row],[Type]]</f>
        <v>0</v>
      </c>
      <c r="J1383" s="368">
        <f>[2]!tblÉvénements[[#This Row],[Présence ]]</f>
        <v>0</v>
      </c>
      <c r="K1383" s="370">
        <f>[2]!tblÉvénements[[#This Row],[Date de début]]</f>
        <v>0</v>
      </c>
      <c r="L1383" s="370" t="str">
        <f>IF(ISBLANK(Tableau3[[#This Row],[Date début ]]),"",UPPER(TEXT(Tableau3[[#This Row],[Date début ]],"mmm")))</f>
        <v>JANV</v>
      </c>
      <c r="M1383" s="370" t="str">
        <f>IF(ISBLANK(Tableau3[[#This Row],[Date début ]]),"",UPPER(TEXT(Tableau3[[#This Row],[Date début ]],"AAAA")))</f>
        <v>1900</v>
      </c>
      <c r="N1383" s="369">
        <f>[2]!tblÉvénements[[#This Row],[Date de fin]]</f>
        <v>0</v>
      </c>
      <c r="O1383" s="370" t="str">
        <f>IF(ISBLANK(Tableau3[[#This Row],[Date de fin]]),"",UPPER(TEXT(Tableau3[[#This Row],[Date de fin]],"mmm")))</f>
        <v>JANV</v>
      </c>
      <c r="P1383" s="370" t="str">
        <f>IF(ISBLANK(Tableau3[[#This Row],[Date de fin]]),"",UPPER(TEXT(Tableau3[[#This Row],[Date de fin]],"AAAA")))</f>
        <v>1900</v>
      </c>
      <c r="Q1383" s="65">
        <f>[2]!tblÉvénements[[#This Row],[Nbr jours]]</f>
        <v>0</v>
      </c>
      <c r="R1383" s="45"/>
      <c r="S1383" s="13">
        <f>[2]!tblÉvénements[[#This Row],[Secteur]]</f>
        <v>0</v>
      </c>
      <c r="T1383" s="13">
        <f>[2]!tblÉvénements[[#This Row],[Commentaires]]</f>
        <v>0</v>
      </c>
      <c r="V1383" s="55"/>
      <c r="X1383" s="55"/>
      <c r="AF1383" s="56"/>
    </row>
    <row r="1384" spans="2:32" ht="14.5" x14ac:dyDescent="0.3">
      <c r="B1384" s="42">
        <f>'2. Termes '!H1406</f>
        <v>0</v>
      </c>
      <c r="C1384" s="382">
        <f>[2]!tblÉvénements[[#This Row],[Service]]</f>
        <v>0</v>
      </c>
      <c r="D1384" s="383">
        <f>[2]!tblÉvénements[[#This Row],[Nom événement]]</f>
        <v>0</v>
      </c>
      <c r="E1384" s="383">
        <f>[2]!tblÉvénements[[#This Row],[Nom association/Sigle]]</f>
        <v>0</v>
      </c>
      <c r="F1384" s="368">
        <f>[2]!tblÉvénements[[#This Row],[Ville]]</f>
        <v>0</v>
      </c>
      <c r="G1384" s="368">
        <f>[2]!tblÉvénements[[#This Row],[Lieu]]</f>
        <v>0</v>
      </c>
      <c r="H1384" s="383">
        <f>[2]!tblÉvénements[[#This Row],[Nombre de de participants]]</f>
        <v>0</v>
      </c>
      <c r="I1384" s="368">
        <f>[2]!tblÉvénements[[#This Row],[Type]]</f>
        <v>0</v>
      </c>
      <c r="J1384" s="368">
        <f>[2]!tblÉvénements[[#This Row],[Présence ]]</f>
        <v>0</v>
      </c>
      <c r="K1384" s="370">
        <f>[2]!tblÉvénements[[#This Row],[Date de début]]</f>
        <v>0</v>
      </c>
      <c r="L1384" s="370" t="str">
        <f>IF(ISBLANK(Tableau3[[#This Row],[Date début ]]),"",UPPER(TEXT(Tableau3[[#This Row],[Date début ]],"mmm")))</f>
        <v>JANV</v>
      </c>
      <c r="M1384" s="370" t="str">
        <f>IF(ISBLANK(Tableau3[[#This Row],[Date début ]]),"",UPPER(TEXT(Tableau3[[#This Row],[Date début ]],"AAAA")))</f>
        <v>1900</v>
      </c>
      <c r="N1384" s="369">
        <f>[2]!tblÉvénements[[#This Row],[Date de fin]]</f>
        <v>0</v>
      </c>
      <c r="O1384" s="370" t="str">
        <f>IF(ISBLANK(Tableau3[[#This Row],[Date de fin]]),"",UPPER(TEXT(Tableau3[[#This Row],[Date de fin]],"mmm")))</f>
        <v>JANV</v>
      </c>
      <c r="P1384" s="370" t="str">
        <f>IF(ISBLANK(Tableau3[[#This Row],[Date de fin]]),"",UPPER(TEXT(Tableau3[[#This Row],[Date de fin]],"AAAA")))</f>
        <v>1900</v>
      </c>
      <c r="Q1384" s="65">
        <f>[2]!tblÉvénements[[#This Row],[Nbr jours]]</f>
        <v>0</v>
      </c>
      <c r="R1384" s="45"/>
      <c r="S1384" s="13">
        <f>[2]!tblÉvénements[[#This Row],[Secteur]]</f>
        <v>0</v>
      </c>
      <c r="T1384" s="13">
        <f>[2]!tblÉvénements[[#This Row],[Commentaires]]</f>
        <v>0</v>
      </c>
      <c r="V1384" s="55"/>
      <c r="X1384" s="55"/>
      <c r="AF1384" s="56"/>
    </row>
    <row r="1385" spans="2:32" ht="14.5" x14ac:dyDescent="0.3">
      <c r="B1385" s="42">
        <f>'2. Termes '!H1407</f>
        <v>0</v>
      </c>
      <c r="C1385" s="382">
        <f>[2]!tblÉvénements[[#This Row],[Service]]</f>
        <v>0</v>
      </c>
      <c r="D1385" s="383">
        <f>[2]!tblÉvénements[[#This Row],[Nom événement]]</f>
        <v>0</v>
      </c>
      <c r="E1385" s="383">
        <f>[2]!tblÉvénements[[#This Row],[Nom association/Sigle]]</f>
        <v>0</v>
      </c>
      <c r="F1385" s="368">
        <f>[2]!tblÉvénements[[#This Row],[Ville]]</f>
        <v>0</v>
      </c>
      <c r="G1385" s="368">
        <f>[2]!tblÉvénements[[#This Row],[Lieu]]</f>
        <v>0</v>
      </c>
      <c r="H1385" s="383">
        <f>[2]!tblÉvénements[[#This Row],[Nombre de de participants]]</f>
        <v>0</v>
      </c>
      <c r="I1385" s="368">
        <f>[2]!tblÉvénements[[#This Row],[Type]]</f>
        <v>0</v>
      </c>
      <c r="J1385" s="368">
        <f>[2]!tblÉvénements[[#This Row],[Présence ]]</f>
        <v>0</v>
      </c>
      <c r="K1385" s="370">
        <f>[2]!tblÉvénements[[#This Row],[Date de début]]</f>
        <v>0</v>
      </c>
      <c r="L1385" s="370" t="str">
        <f>IF(ISBLANK(Tableau3[[#This Row],[Date début ]]),"",UPPER(TEXT(Tableau3[[#This Row],[Date début ]],"mmm")))</f>
        <v>JANV</v>
      </c>
      <c r="M1385" s="370" t="str">
        <f>IF(ISBLANK(Tableau3[[#This Row],[Date début ]]),"",UPPER(TEXT(Tableau3[[#This Row],[Date début ]],"AAAA")))</f>
        <v>1900</v>
      </c>
      <c r="N1385" s="369">
        <f>[2]!tblÉvénements[[#This Row],[Date de fin]]</f>
        <v>0</v>
      </c>
      <c r="O1385" s="370" t="str">
        <f>IF(ISBLANK(Tableau3[[#This Row],[Date de fin]]),"",UPPER(TEXT(Tableau3[[#This Row],[Date de fin]],"mmm")))</f>
        <v>JANV</v>
      </c>
      <c r="P1385" s="370" t="str">
        <f>IF(ISBLANK(Tableau3[[#This Row],[Date de fin]]),"",UPPER(TEXT(Tableau3[[#This Row],[Date de fin]],"AAAA")))</f>
        <v>1900</v>
      </c>
      <c r="Q1385" s="65">
        <f>[2]!tblÉvénements[[#This Row],[Nbr jours]]</f>
        <v>0</v>
      </c>
      <c r="R1385" s="45"/>
      <c r="S1385" s="13">
        <f>[2]!tblÉvénements[[#This Row],[Secteur]]</f>
        <v>0</v>
      </c>
      <c r="T1385" s="13">
        <f>[2]!tblÉvénements[[#This Row],[Commentaires]]</f>
        <v>0</v>
      </c>
      <c r="V1385" s="55"/>
      <c r="X1385" s="55"/>
      <c r="AF1385" s="56"/>
    </row>
    <row r="1386" spans="2:32" ht="14.5" x14ac:dyDescent="0.3">
      <c r="B1386" s="42">
        <f>'2. Termes '!H1408</f>
        <v>0</v>
      </c>
      <c r="C1386" s="382">
        <f>[2]!tblÉvénements[[#This Row],[Service]]</f>
        <v>0</v>
      </c>
      <c r="D1386" s="383">
        <f>[2]!tblÉvénements[[#This Row],[Nom événement]]</f>
        <v>0</v>
      </c>
      <c r="E1386" s="383">
        <f>[2]!tblÉvénements[[#This Row],[Nom association/Sigle]]</f>
        <v>0</v>
      </c>
      <c r="F1386" s="368">
        <f>[2]!tblÉvénements[[#This Row],[Ville]]</f>
        <v>0</v>
      </c>
      <c r="G1386" s="368">
        <f>[2]!tblÉvénements[[#This Row],[Lieu]]</f>
        <v>0</v>
      </c>
      <c r="H1386" s="383">
        <f>[2]!tblÉvénements[[#This Row],[Nombre de de participants]]</f>
        <v>0</v>
      </c>
      <c r="I1386" s="368">
        <f>[2]!tblÉvénements[[#This Row],[Type]]</f>
        <v>0</v>
      </c>
      <c r="J1386" s="368">
        <f>[2]!tblÉvénements[[#This Row],[Présence ]]</f>
        <v>0</v>
      </c>
      <c r="K1386" s="370">
        <f>[2]!tblÉvénements[[#This Row],[Date de début]]</f>
        <v>0</v>
      </c>
      <c r="L1386" s="370" t="str">
        <f>IF(ISBLANK(Tableau3[[#This Row],[Date début ]]),"",UPPER(TEXT(Tableau3[[#This Row],[Date début ]],"mmm")))</f>
        <v>JANV</v>
      </c>
      <c r="M1386" s="370" t="str">
        <f>IF(ISBLANK(Tableau3[[#This Row],[Date début ]]),"",UPPER(TEXT(Tableau3[[#This Row],[Date début ]],"AAAA")))</f>
        <v>1900</v>
      </c>
      <c r="N1386" s="369">
        <f>[2]!tblÉvénements[[#This Row],[Date de fin]]</f>
        <v>0</v>
      </c>
      <c r="O1386" s="370" t="str">
        <f>IF(ISBLANK(Tableau3[[#This Row],[Date de fin]]),"",UPPER(TEXT(Tableau3[[#This Row],[Date de fin]],"mmm")))</f>
        <v>JANV</v>
      </c>
      <c r="P1386" s="370" t="str">
        <f>IF(ISBLANK(Tableau3[[#This Row],[Date de fin]]),"",UPPER(TEXT(Tableau3[[#This Row],[Date de fin]],"AAAA")))</f>
        <v>1900</v>
      </c>
      <c r="Q1386" s="65">
        <f>[2]!tblÉvénements[[#This Row],[Nbr jours]]</f>
        <v>0</v>
      </c>
      <c r="R1386" s="45"/>
      <c r="S1386" s="13">
        <f>[2]!tblÉvénements[[#This Row],[Secteur]]</f>
        <v>0</v>
      </c>
      <c r="T1386" s="13">
        <f>[2]!tblÉvénements[[#This Row],[Commentaires]]</f>
        <v>0</v>
      </c>
      <c r="V1386" s="55"/>
      <c r="X1386" s="55"/>
      <c r="AF1386" s="56"/>
    </row>
    <row r="1387" spans="2:32" ht="14.5" x14ac:dyDescent="0.3">
      <c r="B1387" s="42">
        <f>'2. Termes '!H1409</f>
        <v>0</v>
      </c>
      <c r="C1387" s="382">
        <f>[2]!tblÉvénements[[#This Row],[Service]]</f>
        <v>0</v>
      </c>
      <c r="D1387" s="383">
        <f>[2]!tblÉvénements[[#This Row],[Nom événement]]</f>
        <v>0</v>
      </c>
      <c r="E1387" s="383">
        <f>[2]!tblÉvénements[[#This Row],[Nom association/Sigle]]</f>
        <v>0</v>
      </c>
      <c r="F1387" s="368">
        <f>[2]!tblÉvénements[[#This Row],[Ville]]</f>
        <v>0</v>
      </c>
      <c r="G1387" s="368">
        <f>[2]!tblÉvénements[[#This Row],[Lieu]]</f>
        <v>0</v>
      </c>
      <c r="H1387" s="383">
        <f>[2]!tblÉvénements[[#This Row],[Nombre de de participants]]</f>
        <v>0</v>
      </c>
      <c r="I1387" s="368">
        <f>[2]!tblÉvénements[[#This Row],[Type]]</f>
        <v>0</v>
      </c>
      <c r="J1387" s="368">
        <f>[2]!tblÉvénements[[#This Row],[Présence ]]</f>
        <v>0</v>
      </c>
      <c r="K1387" s="370">
        <f>[2]!tblÉvénements[[#This Row],[Date de début]]</f>
        <v>0</v>
      </c>
      <c r="L1387" s="370" t="str">
        <f>IF(ISBLANK(Tableau3[[#This Row],[Date début ]]),"",UPPER(TEXT(Tableau3[[#This Row],[Date début ]],"mmm")))</f>
        <v>JANV</v>
      </c>
      <c r="M1387" s="370" t="str">
        <f>IF(ISBLANK(Tableau3[[#This Row],[Date début ]]),"",UPPER(TEXT(Tableau3[[#This Row],[Date début ]],"AAAA")))</f>
        <v>1900</v>
      </c>
      <c r="N1387" s="369">
        <f>[2]!tblÉvénements[[#This Row],[Date de fin]]</f>
        <v>0</v>
      </c>
      <c r="O1387" s="370" t="str">
        <f>IF(ISBLANK(Tableau3[[#This Row],[Date de fin]]),"",UPPER(TEXT(Tableau3[[#This Row],[Date de fin]],"mmm")))</f>
        <v>JANV</v>
      </c>
      <c r="P1387" s="370" t="str">
        <f>IF(ISBLANK(Tableau3[[#This Row],[Date de fin]]),"",UPPER(TEXT(Tableau3[[#This Row],[Date de fin]],"AAAA")))</f>
        <v>1900</v>
      </c>
      <c r="Q1387" s="65">
        <f>[2]!tblÉvénements[[#This Row],[Nbr jours]]</f>
        <v>0</v>
      </c>
      <c r="R1387" s="45"/>
      <c r="S1387" s="13">
        <f>[2]!tblÉvénements[[#This Row],[Secteur]]</f>
        <v>0</v>
      </c>
      <c r="T1387" s="13">
        <f>[2]!tblÉvénements[[#This Row],[Commentaires]]</f>
        <v>0</v>
      </c>
      <c r="V1387" s="55"/>
      <c r="X1387" s="55"/>
      <c r="AF1387" s="56"/>
    </row>
    <row r="1388" spans="2:32" ht="14.5" x14ac:dyDescent="0.3">
      <c r="B1388" s="42">
        <f>'2. Termes '!H1410</f>
        <v>0</v>
      </c>
      <c r="C1388" s="382">
        <f>[2]!tblÉvénements[[#This Row],[Service]]</f>
        <v>0</v>
      </c>
      <c r="D1388" s="383">
        <f>[2]!tblÉvénements[[#This Row],[Nom événement]]</f>
        <v>0</v>
      </c>
      <c r="E1388" s="383">
        <f>[2]!tblÉvénements[[#This Row],[Nom association/Sigle]]</f>
        <v>0</v>
      </c>
      <c r="F1388" s="368">
        <f>[2]!tblÉvénements[[#This Row],[Ville]]</f>
        <v>0</v>
      </c>
      <c r="G1388" s="368">
        <f>[2]!tblÉvénements[[#This Row],[Lieu]]</f>
        <v>0</v>
      </c>
      <c r="H1388" s="383">
        <f>[2]!tblÉvénements[[#This Row],[Nombre de de participants]]</f>
        <v>0</v>
      </c>
      <c r="I1388" s="368">
        <f>[2]!tblÉvénements[[#This Row],[Type]]</f>
        <v>0</v>
      </c>
      <c r="J1388" s="368">
        <f>[2]!tblÉvénements[[#This Row],[Présence ]]</f>
        <v>0</v>
      </c>
      <c r="K1388" s="370">
        <f>[2]!tblÉvénements[[#This Row],[Date de début]]</f>
        <v>0</v>
      </c>
      <c r="L1388" s="370" t="str">
        <f>IF(ISBLANK(Tableau3[[#This Row],[Date début ]]),"",UPPER(TEXT(Tableau3[[#This Row],[Date début ]],"mmm")))</f>
        <v>JANV</v>
      </c>
      <c r="M1388" s="370" t="str">
        <f>IF(ISBLANK(Tableau3[[#This Row],[Date début ]]),"",UPPER(TEXT(Tableau3[[#This Row],[Date début ]],"AAAA")))</f>
        <v>1900</v>
      </c>
      <c r="N1388" s="369">
        <f>[2]!tblÉvénements[[#This Row],[Date de fin]]</f>
        <v>0</v>
      </c>
      <c r="O1388" s="370" t="str">
        <f>IF(ISBLANK(Tableau3[[#This Row],[Date de fin]]),"",UPPER(TEXT(Tableau3[[#This Row],[Date de fin]],"mmm")))</f>
        <v>JANV</v>
      </c>
      <c r="P1388" s="370" t="str">
        <f>IF(ISBLANK(Tableau3[[#This Row],[Date de fin]]),"",UPPER(TEXT(Tableau3[[#This Row],[Date de fin]],"AAAA")))</f>
        <v>1900</v>
      </c>
      <c r="Q1388" s="65">
        <f>[2]!tblÉvénements[[#This Row],[Nbr jours]]</f>
        <v>0</v>
      </c>
      <c r="R1388" s="45"/>
      <c r="S1388" s="13">
        <f>[2]!tblÉvénements[[#This Row],[Secteur]]</f>
        <v>0</v>
      </c>
      <c r="T1388" s="13">
        <f>[2]!tblÉvénements[[#This Row],[Commentaires]]</f>
        <v>0</v>
      </c>
      <c r="V1388" s="55"/>
      <c r="X1388" s="55"/>
      <c r="AF1388" s="56"/>
    </row>
    <row r="1389" spans="2:32" ht="14.5" x14ac:dyDescent="0.3">
      <c r="B1389" s="42">
        <f>'2. Termes '!H1411</f>
        <v>0</v>
      </c>
      <c r="C1389" s="382">
        <f>[2]!tblÉvénements[[#This Row],[Service]]</f>
        <v>0</v>
      </c>
      <c r="D1389" s="383">
        <f>[2]!tblÉvénements[[#This Row],[Nom événement]]</f>
        <v>0</v>
      </c>
      <c r="E1389" s="383">
        <f>[2]!tblÉvénements[[#This Row],[Nom association/Sigle]]</f>
        <v>0</v>
      </c>
      <c r="F1389" s="368">
        <f>[2]!tblÉvénements[[#This Row],[Ville]]</f>
        <v>0</v>
      </c>
      <c r="G1389" s="368">
        <f>[2]!tblÉvénements[[#This Row],[Lieu]]</f>
        <v>0</v>
      </c>
      <c r="H1389" s="383">
        <f>[2]!tblÉvénements[[#This Row],[Nombre de de participants]]</f>
        <v>0</v>
      </c>
      <c r="I1389" s="368">
        <f>[2]!tblÉvénements[[#This Row],[Type]]</f>
        <v>0</v>
      </c>
      <c r="J1389" s="368">
        <f>[2]!tblÉvénements[[#This Row],[Présence ]]</f>
        <v>0</v>
      </c>
      <c r="K1389" s="370">
        <f>[2]!tblÉvénements[[#This Row],[Date de début]]</f>
        <v>0</v>
      </c>
      <c r="L1389" s="370" t="str">
        <f>IF(ISBLANK(Tableau3[[#This Row],[Date début ]]),"",UPPER(TEXT(Tableau3[[#This Row],[Date début ]],"mmm")))</f>
        <v>JANV</v>
      </c>
      <c r="M1389" s="370" t="str">
        <f>IF(ISBLANK(Tableau3[[#This Row],[Date début ]]),"",UPPER(TEXT(Tableau3[[#This Row],[Date début ]],"AAAA")))</f>
        <v>1900</v>
      </c>
      <c r="N1389" s="369">
        <f>[2]!tblÉvénements[[#This Row],[Date de fin]]</f>
        <v>0</v>
      </c>
      <c r="O1389" s="370" t="str">
        <f>IF(ISBLANK(Tableau3[[#This Row],[Date de fin]]),"",UPPER(TEXT(Tableau3[[#This Row],[Date de fin]],"mmm")))</f>
        <v>JANV</v>
      </c>
      <c r="P1389" s="370" t="str">
        <f>IF(ISBLANK(Tableau3[[#This Row],[Date de fin]]),"",UPPER(TEXT(Tableau3[[#This Row],[Date de fin]],"AAAA")))</f>
        <v>1900</v>
      </c>
      <c r="Q1389" s="65">
        <f>[2]!tblÉvénements[[#This Row],[Nbr jours]]</f>
        <v>0</v>
      </c>
      <c r="R1389" s="45"/>
      <c r="S1389" s="13">
        <f>[2]!tblÉvénements[[#This Row],[Secteur]]</f>
        <v>0</v>
      </c>
      <c r="T1389" s="13">
        <f>[2]!tblÉvénements[[#This Row],[Commentaires]]</f>
        <v>0</v>
      </c>
      <c r="V1389" s="55"/>
      <c r="X1389" s="55"/>
      <c r="AF1389" s="56"/>
    </row>
    <row r="1390" spans="2:32" ht="14.5" x14ac:dyDescent="0.3">
      <c r="B1390" s="42">
        <f>'2. Termes '!H1412</f>
        <v>0</v>
      </c>
      <c r="C1390" s="382">
        <f>[2]!tblÉvénements[[#This Row],[Service]]</f>
        <v>0</v>
      </c>
      <c r="D1390" s="383">
        <f>[2]!tblÉvénements[[#This Row],[Nom événement]]</f>
        <v>0</v>
      </c>
      <c r="E1390" s="383">
        <f>[2]!tblÉvénements[[#This Row],[Nom association/Sigle]]</f>
        <v>0</v>
      </c>
      <c r="F1390" s="368">
        <f>[2]!tblÉvénements[[#This Row],[Ville]]</f>
        <v>0</v>
      </c>
      <c r="G1390" s="368">
        <f>[2]!tblÉvénements[[#This Row],[Lieu]]</f>
        <v>0</v>
      </c>
      <c r="H1390" s="383">
        <f>[2]!tblÉvénements[[#This Row],[Nombre de de participants]]</f>
        <v>0</v>
      </c>
      <c r="I1390" s="368">
        <f>[2]!tblÉvénements[[#This Row],[Type]]</f>
        <v>0</v>
      </c>
      <c r="J1390" s="368">
        <f>[2]!tblÉvénements[[#This Row],[Présence ]]</f>
        <v>0</v>
      </c>
      <c r="K1390" s="370">
        <f>[2]!tblÉvénements[[#This Row],[Date de début]]</f>
        <v>0</v>
      </c>
      <c r="L1390" s="370" t="str">
        <f>IF(ISBLANK(Tableau3[[#This Row],[Date début ]]),"",UPPER(TEXT(Tableau3[[#This Row],[Date début ]],"mmm")))</f>
        <v>JANV</v>
      </c>
      <c r="M1390" s="370" t="str">
        <f>IF(ISBLANK(Tableau3[[#This Row],[Date début ]]),"",UPPER(TEXT(Tableau3[[#This Row],[Date début ]],"AAAA")))</f>
        <v>1900</v>
      </c>
      <c r="N1390" s="369">
        <f>[2]!tblÉvénements[[#This Row],[Date de fin]]</f>
        <v>0</v>
      </c>
      <c r="O1390" s="370" t="str">
        <f>IF(ISBLANK(Tableau3[[#This Row],[Date de fin]]),"",UPPER(TEXT(Tableau3[[#This Row],[Date de fin]],"mmm")))</f>
        <v>JANV</v>
      </c>
      <c r="P1390" s="370" t="str">
        <f>IF(ISBLANK(Tableau3[[#This Row],[Date de fin]]),"",UPPER(TEXT(Tableau3[[#This Row],[Date de fin]],"AAAA")))</f>
        <v>1900</v>
      </c>
      <c r="Q1390" s="65">
        <f>[2]!tblÉvénements[[#This Row],[Nbr jours]]</f>
        <v>0</v>
      </c>
      <c r="R1390" s="45"/>
      <c r="S1390" s="13">
        <f>[2]!tblÉvénements[[#This Row],[Secteur]]</f>
        <v>0</v>
      </c>
      <c r="T1390" s="13">
        <f>[2]!tblÉvénements[[#This Row],[Commentaires]]</f>
        <v>0</v>
      </c>
      <c r="V1390" s="55"/>
      <c r="X1390" s="55"/>
      <c r="AF1390" s="56"/>
    </row>
    <row r="1391" spans="2:32" ht="14.5" x14ac:dyDescent="0.3">
      <c r="B1391" s="42">
        <f>'2. Termes '!H1413</f>
        <v>0</v>
      </c>
      <c r="C1391" s="382">
        <f>[2]!tblÉvénements[[#This Row],[Service]]</f>
        <v>0</v>
      </c>
      <c r="D1391" s="383">
        <f>[2]!tblÉvénements[[#This Row],[Nom événement]]</f>
        <v>0</v>
      </c>
      <c r="E1391" s="383">
        <f>[2]!tblÉvénements[[#This Row],[Nom association/Sigle]]</f>
        <v>0</v>
      </c>
      <c r="F1391" s="368">
        <f>[2]!tblÉvénements[[#This Row],[Ville]]</f>
        <v>0</v>
      </c>
      <c r="G1391" s="368">
        <f>[2]!tblÉvénements[[#This Row],[Lieu]]</f>
        <v>0</v>
      </c>
      <c r="H1391" s="383">
        <f>[2]!tblÉvénements[[#This Row],[Nombre de de participants]]</f>
        <v>0</v>
      </c>
      <c r="I1391" s="368">
        <f>[2]!tblÉvénements[[#This Row],[Type]]</f>
        <v>0</v>
      </c>
      <c r="J1391" s="368">
        <f>[2]!tblÉvénements[[#This Row],[Présence ]]</f>
        <v>0</v>
      </c>
      <c r="K1391" s="370">
        <f>[2]!tblÉvénements[[#This Row],[Date de début]]</f>
        <v>0</v>
      </c>
      <c r="L1391" s="370" t="str">
        <f>IF(ISBLANK(Tableau3[[#This Row],[Date début ]]),"",UPPER(TEXT(Tableau3[[#This Row],[Date début ]],"mmm")))</f>
        <v>JANV</v>
      </c>
      <c r="M1391" s="370" t="str">
        <f>IF(ISBLANK(Tableau3[[#This Row],[Date début ]]),"",UPPER(TEXT(Tableau3[[#This Row],[Date début ]],"AAAA")))</f>
        <v>1900</v>
      </c>
      <c r="N1391" s="369">
        <f>[2]!tblÉvénements[[#This Row],[Date de fin]]</f>
        <v>0</v>
      </c>
      <c r="O1391" s="370" t="str">
        <f>IF(ISBLANK(Tableau3[[#This Row],[Date de fin]]),"",UPPER(TEXT(Tableau3[[#This Row],[Date de fin]],"mmm")))</f>
        <v>JANV</v>
      </c>
      <c r="P1391" s="370" t="str">
        <f>IF(ISBLANK(Tableau3[[#This Row],[Date de fin]]),"",UPPER(TEXT(Tableau3[[#This Row],[Date de fin]],"AAAA")))</f>
        <v>1900</v>
      </c>
      <c r="Q1391" s="65">
        <f>[2]!tblÉvénements[[#This Row],[Nbr jours]]</f>
        <v>0</v>
      </c>
      <c r="R1391" s="45"/>
      <c r="S1391" s="13">
        <f>[2]!tblÉvénements[[#This Row],[Secteur]]</f>
        <v>0</v>
      </c>
      <c r="T1391" s="13">
        <f>[2]!tblÉvénements[[#This Row],[Commentaires]]</f>
        <v>0</v>
      </c>
      <c r="V1391" s="55"/>
      <c r="X1391" s="55"/>
      <c r="AF1391" s="56"/>
    </row>
    <row r="1392" spans="2:32" ht="14.5" x14ac:dyDescent="0.3">
      <c r="B1392" s="42">
        <f>'2. Termes '!H1414</f>
        <v>0</v>
      </c>
      <c r="C1392" s="382">
        <f>[2]!tblÉvénements[[#This Row],[Service]]</f>
        <v>0</v>
      </c>
      <c r="D1392" s="383">
        <f>[2]!tblÉvénements[[#This Row],[Nom événement]]</f>
        <v>0</v>
      </c>
      <c r="E1392" s="383">
        <f>[2]!tblÉvénements[[#This Row],[Nom association/Sigle]]</f>
        <v>0</v>
      </c>
      <c r="F1392" s="368">
        <f>[2]!tblÉvénements[[#This Row],[Ville]]</f>
        <v>0</v>
      </c>
      <c r="G1392" s="368">
        <f>[2]!tblÉvénements[[#This Row],[Lieu]]</f>
        <v>0</v>
      </c>
      <c r="H1392" s="383">
        <f>[2]!tblÉvénements[[#This Row],[Nombre de de participants]]</f>
        <v>0</v>
      </c>
      <c r="I1392" s="368">
        <f>[2]!tblÉvénements[[#This Row],[Type]]</f>
        <v>0</v>
      </c>
      <c r="J1392" s="368">
        <f>[2]!tblÉvénements[[#This Row],[Présence ]]</f>
        <v>0</v>
      </c>
      <c r="K1392" s="370">
        <f>[2]!tblÉvénements[[#This Row],[Date de début]]</f>
        <v>0</v>
      </c>
      <c r="L1392" s="370" t="str">
        <f>IF(ISBLANK(Tableau3[[#This Row],[Date début ]]),"",UPPER(TEXT(Tableau3[[#This Row],[Date début ]],"mmm")))</f>
        <v>JANV</v>
      </c>
      <c r="M1392" s="370" t="str">
        <f>IF(ISBLANK(Tableau3[[#This Row],[Date début ]]),"",UPPER(TEXT(Tableau3[[#This Row],[Date début ]],"AAAA")))</f>
        <v>1900</v>
      </c>
      <c r="N1392" s="369">
        <f>[2]!tblÉvénements[[#This Row],[Date de fin]]</f>
        <v>0</v>
      </c>
      <c r="O1392" s="370" t="str">
        <f>IF(ISBLANK(Tableau3[[#This Row],[Date de fin]]),"",UPPER(TEXT(Tableau3[[#This Row],[Date de fin]],"mmm")))</f>
        <v>JANV</v>
      </c>
      <c r="P1392" s="370" t="str">
        <f>IF(ISBLANK(Tableau3[[#This Row],[Date de fin]]),"",UPPER(TEXT(Tableau3[[#This Row],[Date de fin]],"AAAA")))</f>
        <v>1900</v>
      </c>
      <c r="Q1392" s="65">
        <f>[2]!tblÉvénements[[#This Row],[Nbr jours]]</f>
        <v>0</v>
      </c>
      <c r="R1392" s="45"/>
      <c r="S1392" s="13">
        <f>[2]!tblÉvénements[[#This Row],[Secteur]]</f>
        <v>0</v>
      </c>
      <c r="T1392" s="13">
        <f>[2]!tblÉvénements[[#This Row],[Commentaires]]</f>
        <v>0</v>
      </c>
      <c r="V1392" s="55"/>
      <c r="X1392" s="55"/>
      <c r="AF1392" s="56"/>
    </row>
    <row r="1393" spans="2:32" ht="14.5" x14ac:dyDescent="0.3">
      <c r="B1393" s="42">
        <f>'2. Termes '!H1415</f>
        <v>0</v>
      </c>
      <c r="C1393" s="382">
        <f>[2]!tblÉvénements[[#This Row],[Service]]</f>
        <v>0</v>
      </c>
      <c r="D1393" s="383">
        <f>[2]!tblÉvénements[[#This Row],[Nom événement]]</f>
        <v>0</v>
      </c>
      <c r="E1393" s="383">
        <f>[2]!tblÉvénements[[#This Row],[Nom association/Sigle]]</f>
        <v>0</v>
      </c>
      <c r="F1393" s="368">
        <f>[2]!tblÉvénements[[#This Row],[Ville]]</f>
        <v>0</v>
      </c>
      <c r="G1393" s="368">
        <f>[2]!tblÉvénements[[#This Row],[Lieu]]</f>
        <v>0</v>
      </c>
      <c r="H1393" s="383">
        <f>[2]!tblÉvénements[[#This Row],[Nombre de de participants]]</f>
        <v>0</v>
      </c>
      <c r="I1393" s="368">
        <f>[2]!tblÉvénements[[#This Row],[Type]]</f>
        <v>0</v>
      </c>
      <c r="J1393" s="368">
        <f>[2]!tblÉvénements[[#This Row],[Présence ]]</f>
        <v>0</v>
      </c>
      <c r="K1393" s="370">
        <f>[2]!tblÉvénements[[#This Row],[Date de début]]</f>
        <v>0</v>
      </c>
      <c r="L1393" s="370" t="str">
        <f>IF(ISBLANK(Tableau3[[#This Row],[Date début ]]),"",UPPER(TEXT(Tableau3[[#This Row],[Date début ]],"mmm")))</f>
        <v>JANV</v>
      </c>
      <c r="M1393" s="370" t="str">
        <f>IF(ISBLANK(Tableau3[[#This Row],[Date début ]]),"",UPPER(TEXT(Tableau3[[#This Row],[Date début ]],"AAAA")))</f>
        <v>1900</v>
      </c>
      <c r="N1393" s="369">
        <f>[2]!tblÉvénements[[#This Row],[Date de fin]]</f>
        <v>0</v>
      </c>
      <c r="O1393" s="370" t="str">
        <f>IF(ISBLANK(Tableau3[[#This Row],[Date de fin]]),"",UPPER(TEXT(Tableau3[[#This Row],[Date de fin]],"mmm")))</f>
        <v>JANV</v>
      </c>
      <c r="P1393" s="370" t="str">
        <f>IF(ISBLANK(Tableau3[[#This Row],[Date de fin]]),"",UPPER(TEXT(Tableau3[[#This Row],[Date de fin]],"AAAA")))</f>
        <v>1900</v>
      </c>
      <c r="Q1393" s="65">
        <f>[2]!tblÉvénements[[#This Row],[Nbr jours]]</f>
        <v>0</v>
      </c>
      <c r="R1393" s="45"/>
      <c r="S1393" s="13">
        <f>[2]!tblÉvénements[[#This Row],[Secteur]]</f>
        <v>0</v>
      </c>
      <c r="T1393" s="13">
        <f>[2]!tblÉvénements[[#This Row],[Commentaires]]</f>
        <v>0</v>
      </c>
      <c r="V1393" s="55"/>
      <c r="X1393" s="55"/>
      <c r="AF1393" s="56"/>
    </row>
    <row r="1394" spans="2:32" ht="14.5" x14ac:dyDescent="0.3">
      <c r="B1394" s="42">
        <f>'2. Termes '!H1416</f>
        <v>0</v>
      </c>
      <c r="C1394" s="382">
        <f>[2]!tblÉvénements[[#This Row],[Service]]</f>
        <v>0</v>
      </c>
      <c r="D1394" s="383">
        <f>[2]!tblÉvénements[[#This Row],[Nom événement]]</f>
        <v>0</v>
      </c>
      <c r="E1394" s="383">
        <f>[2]!tblÉvénements[[#This Row],[Nom association/Sigle]]</f>
        <v>0</v>
      </c>
      <c r="F1394" s="368">
        <f>[2]!tblÉvénements[[#This Row],[Ville]]</f>
        <v>0</v>
      </c>
      <c r="G1394" s="368">
        <f>[2]!tblÉvénements[[#This Row],[Lieu]]</f>
        <v>0</v>
      </c>
      <c r="H1394" s="383">
        <f>[2]!tblÉvénements[[#This Row],[Nombre de de participants]]</f>
        <v>0</v>
      </c>
      <c r="I1394" s="368">
        <f>[2]!tblÉvénements[[#This Row],[Type]]</f>
        <v>0</v>
      </c>
      <c r="J1394" s="368">
        <f>[2]!tblÉvénements[[#This Row],[Présence ]]</f>
        <v>0</v>
      </c>
      <c r="K1394" s="370">
        <f>[2]!tblÉvénements[[#This Row],[Date de début]]</f>
        <v>0</v>
      </c>
      <c r="L1394" s="370" t="str">
        <f>IF(ISBLANK(Tableau3[[#This Row],[Date début ]]),"",UPPER(TEXT(Tableau3[[#This Row],[Date début ]],"mmm")))</f>
        <v>JANV</v>
      </c>
      <c r="M1394" s="370" t="str">
        <f>IF(ISBLANK(Tableau3[[#This Row],[Date début ]]),"",UPPER(TEXT(Tableau3[[#This Row],[Date début ]],"AAAA")))</f>
        <v>1900</v>
      </c>
      <c r="N1394" s="369">
        <f>[2]!tblÉvénements[[#This Row],[Date de fin]]</f>
        <v>0</v>
      </c>
      <c r="O1394" s="370" t="str">
        <f>IF(ISBLANK(Tableau3[[#This Row],[Date de fin]]),"",UPPER(TEXT(Tableau3[[#This Row],[Date de fin]],"mmm")))</f>
        <v>JANV</v>
      </c>
      <c r="P1394" s="370" t="str">
        <f>IF(ISBLANK(Tableau3[[#This Row],[Date de fin]]),"",UPPER(TEXT(Tableau3[[#This Row],[Date de fin]],"AAAA")))</f>
        <v>1900</v>
      </c>
      <c r="Q1394" s="65">
        <f>[2]!tblÉvénements[[#This Row],[Nbr jours]]</f>
        <v>0</v>
      </c>
      <c r="R1394" s="45"/>
      <c r="S1394" s="13">
        <f>[2]!tblÉvénements[[#This Row],[Secteur]]</f>
        <v>0</v>
      </c>
      <c r="T1394" s="13">
        <f>[2]!tblÉvénements[[#This Row],[Commentaires]]</f>
        <v>0</v>
      </c>
      <c r="V1394" s="55"/>
      <c r="X1394" s="55"/>
      <c r="AF1394" s="56"/>
    </row>
    <row r="1395" spans="2:32" ht="14.5" x14ac:dyDescent="0.3">
      <c r="B1395" s="42">
        <f>'2. Termes '!H1417</f>
        <v>0</v>
      </c>
      <c r="C1395" s="382">
        <f>[2]!tblÉvénements[[#This Row],[Service]]</f>
        <v>0</v>
      </c>
      <c r="D1395" s="383">
        <f>[2]!tblÉvénements[[#This Row],[Nom événement]]</f>
        <v>0</v>
      </c>
      <c r="E1395" s="383">
        <f>[2]!tblÉvénements[[#This Row],[Nom association/Sigle]]</f>
        <v>0</v>
      </c>
      <c r="F1395" s="368">
        <f>[2]!tblÉvénements[[#This Row],[Ville]]</f>
        <v>0</v>
      </c>
      <c r="G1395" s="368">
        <f>[2]!tblÉvénements[[#This Row],[Lieu]]</f>
        <v>0</v>
      </c>
      <c r="H1395" s="383">
        <f>[2]!tblÉvénements[[#This Row],[Nombre de de participants]]</f>
        <v>0</v>
      </c>
      <c r="I1395" s="368">
        <f>[2]!tblÉvénements[[#This Row],[Type]]</f>
        <v>0</v>
      </c>
      <c r="J1395" s="368">
        <f>[2]!tblÉvénements[[#This Row],[Présence ]]</f>
        <v>0</v>
      </c>
      <c r="K1395" s="370">
        <f>[2]!tblÉvénements[[#This Row],[Date de début]]</f>
        <v>0</v>
      </c>
      <c r="L1395" s="370" t="str">
        <f>IF(ISBLANK(Tableau3[[#This Row],[Date début ]]),"",UPPER(TEXT(Tableau3[[#This Row],[Date début ]],"mmm")))</f>
        <v>JANV</v>
      </c>
      <c r="M1395" s="370" t="str">
        <f>IF(ISBLANK(Tableau3[[#This Row],[Date début ]]),"",UPPER(TEXT(Tableau3[[#This Row],[Date début ]],"AAAA")))</f>
        <v>1900</v>
      </c>
      <c r="N1395" s="369">
        <f>[2]!tblÉvénements[[#This Row],[Date de fin]]</f>
        <v>0</v>
      </c>
      <c r="O1395" s="370" t="str">
        <f>IF(ISBLANK(Tableau3[[#This Row],[Date de fin]]),"",UPPER(TEXT(Tableau3[[#This Row],[Date de fin]],"mmm")))</f>
        <v>JANV</v>
      </c>
      <c r="P1395" s="370" t="str">
        <f>IF(ISBLANK(Tableau3[[#This Row],[Date de fin]]),"",UPPER(TEXT(Tableau3[[#This Row],[Date de fin]],"AAAA")))</f>
        <v>1900</v>
      </c>
      <c r="Q1395" s="65">
        <f>[2]!tblÉvénements[[#This Row],[Nbr jours]]</f>
        <v>0</v>
      </c>
      <c r="R1395" s="45"/>
      <c r="S1395" s="13">
        <f>[2]!tblÉvénements[[#This Row],[Secteur]]</f>
        <v>0</v>
      </c>
      <c r="T1395" s="13">
        <f>[2]!tblÉvénements[[#This Row],[Commentaires]]</f>
        <v>0</v>
      </c>
      <c r="V1395" s="55"/>
      <c r="X1395" s="55"/>
      <c r="AF1395" s="56"/>
    </row>
    <row r="1396" spans="2:32" ht="14.5" x14ac:dyDescent="0.3">
      <c r="B1396" s="42">
        <f>'2. Termes '!H1418</f>
        <v>0</v>
      </c>
      <c r="C1396" s="382">
        <f>[2]!tblÉvénements[[#This Row],[Service]]</f>
        <v>0</v>
      </c>
      <c r="D1396" s="383">
        <f>[2]!tblÉvénements[[#This Row],[Nom événement]]</f>
        <v>0</v>
      </c>
      <c r="E1396" s="383">
        <f>[2]!tblÉvénements[[#This Row],[Nom association/Sigle]]</f>
        <v>0</v>
      </c>
      <c r="F1396" s="368">
        <f>[2]!tblÉvénements[[#This Row],[Ville]]</f>
        <v>0</v>
      </c>
      <c r="G1396" s="368">
        <f>[2]!tblÉvénements[[#This Row],[Lieu]]</f>
        <v>0</v>
      </c>
      <c r="H1396" s="383">
        <f>[2]!tblÉvénements[[#This Row],[Nombre de de participants]]</f>
        <v>0</v>
      </c>
      <c r="I1396" s="368">
        <f>[2]!tblÉvénements[[#This Row],[Type]]</f>
        <v>0</v>
      </c>
      <c r="J1396" s="368">
        <f>[2]!tblÉvénements[[#This Row],[Présence ]]</f>
        <v>0</v>
      </c>
      <c r="K1396" s="370">
        <f>[2]!tblÉvénements[[#This Row],[Date de début]]</f>
        <v>0</v>
      </c>
      <c r="L1396" s="370" t="str">
        <f>IF(ISBLANK(Tableau3[[#This Row],[Date début ]]),"",UPPER(TEXT(Tableau3[[#This Row],[Date début ]],"mmm")))</f>
        <v>JANV</v>
      </c>
      <c r="M1396" s="370" t="str">
        <f>IF(ISBLANK(Tableau3[[#This Row],[Date début ]]),"",UPPER(TEXT(Tableau3[[#This Row],[Date début ]],"AAAA")))</f>
        <v>1900</v>
      </c>
      <c r="N1396" s="369">
        <f>[2]!tblÉvénements[[#This Row],[Date de fin]]</f>
        <v>0</v>
      </c>
      <c r="O1396" s="370" t="str">
        <f>IF(ISBLANK(Tableau3[[#This Row],[Date de fin]]),"",UPPER(TEXT(Tableau3[[#This Row],[Date de fin]],"mmm")))</f>
        <v>JANV</v>
      </c>
      <c r="P1396" s="370" t="str">
        <f>IF(ISBLANK(Tableau3[[#This Row],[Date de fin]]),"",UPPER(TEXT(Tableau3[[#This Row],[Date de fin]],"AAAA")))</f>
        <v>1900</v>
      </c>
      <c r="Q1396" s="65">
        <f>[2]!tblÉvénements[[#This Row],[Nbr jours]]</f>
        <v>0</v>
      </c>
      <c r="R1396" s="45"/>
      <c r="S1396" s="13">
        <f>[2]!tblÉvénements[[#This Row],[Secteur]]</f>
        <v>0</v>
      </c>
      <c r="T1396" s="13">
        <f>[2]!tblÉvénements[[#This Row],[Commentaires]]</f>
        <v>0</v>
      </c>
      <c r="V1396" s="55"/>
      <c r="X1396" s="55"/>
      <c r="AF1396" s="56"/>
    </row>
    <row r="1397" spans="2:32" ht="14.5" x14ac:dyDescent="0.3">
      <c r="B1397" s="42">
        <f>'2. Termes '!H1419</f>
        <v>0</v>
      </c>
      <c r="C1397" s="382">
        <f>[2]!tblÉvénements[[#This Row],[Service]]</f>
        <v>0</v>
      </c>
      <c r="D1397" s="383">
        <f>[2]!tblÉvénements[[#This Row],[Nom événement]]</f>
        <v>0</v>
      </c>
      <c r="E1397" s="383">
        <f>[2]!tblÉvénements[[#This Row],[Nom association/Sigle]]</f>
        <v>0</v>
      </c>
      <c r="F1397" s="368">
        <f>[2]!tblÉvénements[[#This Row],[Ville]]</f>
        <v>0</v>
      </c>
      <c r="G1397" s="368">
        <f>[2]!tblÉvénements[[#This Row],[Lieu]]</f>
        <v>0</v>
      </c>
      <c r="H1397" s="383">
        <f>[2]!tblÉvénements[[#This Row],[Nombre de de participants]]</f>
        <v>0</v>
      </c>
      <c r="I1397" s="368">
        <f>[2]!tblÉvénements[[#This Row],[Type]]</f>
        <v>0</v>
      </c>
      <c r="J1397" s="368">
        <f>[2]!tblÉvénements[[#This Row],[Présence ]]</f>
        <v>0</v>
      </c>
      <c r="K1397" s="370">
        <f>[2]!tblÉvénements[[#This Row],[Date de début]]</f>
        <v>0</v>
      </c>
      <c r="L1397" s="370" t="str">
        <f>IF(ISBLANK(Tableau3[[#This Row],[Date début ]]),"",UPPER(TEXT(Tableau3[[#This Row],[Date début ]],"mmm")))</f>
        <v>JANV</v>
      </c>
      <c r="M1397" s="370" t="str">
        <f>IF(ISBLANK(Tableau3[[#This Row],[Date début ]]),"",UPPER(TEXT(Tableau3[[#This Row],[Date début ]],"AAAA")))</f>
        <v>1900</v>
      </c>
      <c r="N1397" s="369">
        <f>[2]!tblÉvénements[[#This Row],[Date de fin]]</f>
        <v>0</v>
      </c>
      <c r="O1397" s="370" t="str">
        <f>IF(ISBLANK(Tableau3[[#This Row],[Date de fin]]),"",UPPER(TEXT(Tableau3[[#This Row],[Date de fin]],"mmm")))</f>
        <v>JANV</v>
      </c>
      <c r="P1397" s="370" t="str">
        <f>IF(ISBLANK(Tableau3[[#This Row],[Date de fin]]),"",UPPER(TEXT(Tableau3[[#This Row],[Date de fin]],"AAAA")))</f>
        <v>1900</v>
      </c>
      <c r="Q1397" s="65">
        <f>[2]!tblÉvénements[[#This Row],[Nbr jours]]</f>
        <v>0</v>
      </c>
      <c r="R1397" s="45"/>
      <c r="S1397" s="13">
        <f>[2]!tblÉvénements[[#This Row],[Secteur]]</f>
        <v>0</v>
      </c>
      <c r="T1397" s="13">
        <f>[2]!tblÉvénements[[#This Row],[Commentaires]]</f>
        <v>0</v>
      </c>
      <c r="V1397" s="55"/>
      <c r="X1397" s="55"/>
      <c r="AF1397" s="56"/>
    </row>
    <row r="1398" spans="2:32" ht="14.5" x14ac:dyDescent="0.3">
      <c r="B1398" s="42">
        <f>'2. Termes '!H1420</f>
        <v>0</v>
      </c>
      <c r="C1398" s="382">
        <f>[2]!tblÉvénements[[#This Row],[Service]]</f>
        <v>0</v>
      </c>
      <c r="D1398" s="383">
        <f>[2]!tblÉvénements[[#This Row],[Nom événement]]</f>
        <v>0</v>
      </c>
      <c r="E1398" s="383">
        <f>[2]!tblÉvénements[[#This Row],[Nom association/Sigle]]</f>
        <v>0</v>
      </c>
      <c r="F1398" s="368">
        <f>[2]!tblÉvénements[[#This Row],[Ville]]</f>
        <v>0</v>
      </c>
      <c r="G1398" s="368">
        <f>[2]!tblÉvénements[[#This Row],[Lieu]]</f>
        <v>0</v>
      </c>
      <c r="H1398" s="383">
        <f>[2]!tblÉvénements[[#This Row],[Nombre de de participants]]</f>
        <v>0</v>
      </c>
      <c r="I1398" s="368">
        <f>[2]!tblÉvénements[[#This Row],[Type]]</f>
        <v>0</v>
      </c>
      <c r="J1398" s="368">
        <f>[2]!tblÉvénements[[#This Row],[Présence ]]</f>
        <v>0</v>
      </c>
      <c r="K1398" s="370">
        <f>[2]!tblÉvénements[[#This Row],[Date de début]]</f>
        <v>0</v>
      </c>
      <c r="L1398" s="370" t="str">
        <f>IF(ISBLANK(Tableau3[[#This Row],[Date début ]]),"",UPPER(TEXT(Tableau3[[#This Row],[Date début ]],"mmm")))</f>
        <v>JANV</v>
      </c>
      <c r="M1398" s="370" t="str">
        <f>IF(ISBLANK(Tableau3[[#This Row],[Date début ]]),"",UPPER(TEXT(Tableau3[[#This Row],[Date début ]],"AAAA")))</f>
        <v>1900</v>
      </c>
      <c r="N1398" s="369">
        <f>[2]!tblÉvénements[[#This Row],[Date de fin]]</f>
        <v>0</v>
      </c>
      <c r="O1398" s="370" t="str">
        <f>IF(ISBLANK(Tableau3[[#This Row],[Date de fin]]),"",UPPER(TEXT(Tableau3[[#This Row],[Date de fin]],"mmm")))</f>
        <v>JANV</v>
      </c>
      <c r="P1398" s="370" t="str">
        <f>IF(ISBLANK(Tableau3[[#This Row],[Date de fin]]),"",UPPER(TEXT(Tableau3[[#This Row],[Date de fin]],"AAAA")))</f>
        <v>1900</v>
      </c>
      <c r="Q1398" s="65">
        <f>[2]!tblÉvénements[[#This Row],[Nbr jours]]</f>
        <v>0</v>
      </c>
      <c r="R1398" s="45"/>
      <c r="S1398" s="13">
        <f>[2]!tblÉvénements[[#This Row],[Secteur]]</f>
        <v>0</v>
      </c>
      <c r="T1398" s="13">
        <f>[2]!tblÉvénements[[#This Row],[Commentaires]]</f>
        <v>0</v>
      </c>
      <c r="V1398" s="55"/>
      <c r="X1398" s="55"/>
      <c r="AF1398" s="56"/>
    </row>
    <row r="1399" spans="2:32" ht="14.5" x14ac:dyDescent="0.3">
      <c r="B1399" s="42">
        <f>'2. Termes '!H1421</f>
        <v>0</v>
      </c>
      <c r="C1399" s="382">
        <f>[2]!tblÉvénements[[#This Row],[Service]]</f>
        <v>0</v>
      </c>
      <c r="D1399" s="383">
        <f>[2]!tblÉvénements[[#This Row],[Nom événement]]</f>
        <v>0</v>
      </c>
      <c r="E1399" s="383">
        <f>[2]!tblÉvénements[[#This Row],[Nom association/Sigle]]</f>
        <v>0</v>
      </c>
      <c r="F1399" s="368">
        <f>[2]!tblÉvénements[[#This Row],[Ville]]</f>
        <v>0</v>
      </c>
      <c r="G1399" s="368">
        <f>[2]!tblÉvénements[[#This Row],[Lieu]]</f>
        <v>0</v>
      </c>
      <c r="H1399" s="383">
        <f>[2]!tblÉvénements[[#This Row],[Nombre de de participants]]</f>
        <v>0</v>
      </c>
      <c r="I1399" s="368">
        <f>[2]!tblÉvénements[[#This Row],[Type]]</f>
        <v>0</v>
      </c>
      <c r="J1399" s="368">
        <f>[2]!tblÉvénements[[#This Row],[Présence ]]</f>
        <v>0</v>
      </c>
      <c r="K1399" s="370">
        <f>[2]!tblÉvénements[[#This Row],[Date de début]]</f>
        <v>0</v>
      </c>
      <c r="L1399" s="370" t="str">
        <f>IF(ISBLANK(Tableau3[[#This Row],[Date début ]]),"",UPPER(TEXT(Tableau3[[#This Row],[Date début ]],"mmm")))</f>
        <v>JANV</v>
      </c>
      <c r="M1399" s="370" t="str">
        <f>IF(ISBLANK(Tableau3[[#This Row],[Date début ]]),"",UPPER(TEXT(Tableau3[[#This Row],[Date début ]],"AAAA")))</f>
        <v>1900</v>
      </c>
      <c r="N1399" s="369">
        <f>[2]!tblÉvénements[[#This Row],[Date de fin]]</f>
        <v>0</v>
      </c>
      <c r="O1399" s="370" t="str">
        <f>IF(ISBLANK(Tableau3[[#This Row],[Date de fin]]),"",UPPER(TEXT(Tableau3[[#This Row],[Date de fin]],"mmm")))</f>
        <v>JANV</v>
      </c>
      <c r="P1399" s="370" t="str">
        <f>IF(ISBLANK(Tableau3[[#This Row],[Date de fin]]),"",UPPER(TEXT(Tableau3[[#This Row],[Date de fin]],"AAAA")))</f>
        <v>1900</v>
      </c>
      <c r="Q1399" s="65">
        <f>[2]!tblÉvénements[[#This Row],[Nbr jours]]</f>
        <v>0</v>
      </c>
      <c r="R1399" s="45"/>
      <c r="S1399" s="13">
        <f>[2]!tblÉvénements[[#This Row],[Secteur]]</f>
        <v>0</v>
      </c>
      <c r="T1399" s="13">
        <f>[2]!tblÉvénements[[#This Row],[Commentaires]]</f>
        <v>0</v>
      </c>
      <c r="V1399" s="55"/>
      <c r="X1399" s="55"/>
      <c r="AF1399" s="56"/>
    </row>
    <row r="1400" spans="2:32" ht="14.5" x14ac:dyDescent="0.3">
      <c r="B1400" s="42">
        <f>'2. Termes '!H1422</f>
        <v>0</v>
      </c>
      <c r="C1400" s="382">
        <f>[2]!tblÉvénements[[#This Row],[Service]]</f>
        <v>0</v>
      </c>
      <c r="D1400" s="383">
        <f>[2]!tblÉvénements[[#This Row],[Nom événement]]</f>
        <v>0</v>
      </c>
      <c r="E1400" s="383">
        <f>[2]!tblÉvénements[[#This Row],[Nom association/Sigle]]</f>
        <v>0</v>
      </c>
      <c r="F1400" s="368">
        <f>[2]!tblÉvénements[[#This Row],[Ville]]</f>
        <v>0</v>
      </c>
      <c r="G1400" s="368">
        <f>[2]!tblÉvénements[[#This Row],[Lieu]]</f>
        <v>0</v>
      </c>
      <c r="H1400" s="383">
        <f>[2]!tblÉvénements[[#This Row],[Nombre de de participants]]</f>
        <v>0</v>
      </c>
      <c r="I1400" s="368">
        <f>[2]!tblÉvénements[[#This Row],[Type]]</f>
        <v>0</v>
      </c>
      <c r="J1400" s="368">
        <f>[2]!tblÉvénements[[#This Row],[Présence ]]</f>
        <v>0</v>
      </c>
      <c r="K1400" s="370">
        <f>[2]!tblÉvénements[[#This Row],[Date de début]]</f>
        <v>0</v>
      </c>
      <c r="L1400" s="370" t="str">
        <f>IF(ISBLANK(Tableau3[[#This Row],[Date début ]]),"",UPPER(TEXT(Tableau3[[#This Row],[Date début ]],"mmm")))</f>
        <v>JANV</v>
      </c>
      <c r="M1400" s="370" t="str">
        <f>IF(ISBLANK(Tableau3[[#This Row],[Date début ]]),"",UPPER(TEXT(Tableau3[[#This Row],[Date début ]],"AAAA")))</f>
        <v>1900</v>
      </c>
      <c r="N1400" s="369">
        <f>[2]!tblÉvénements[[#This Row],[Date de fin]]</f>
        <v>0</v>
      </c>
      <c r="O1400" s="370" t="str">
        <f>IF(ISBLANK(Tableau3[[#This Row],[Date de fin]]),"",UPPER(TEXT(Tableau3[[#This Row],[Date de fin]],"mmm")))</f>
        <v>JANV</v>
      </c>
      <c r="P1400" s="370" t="str">
        <f>IF(ISBLANK(Tableau3[[#This Row],[Date de fin]]),"",UPPER(TEXT(Tableau3[[#This Row],[Date de fin]],"AAAA")))</f>
        <v>1900</v>
      </c>
      <c r="Q1400" s="65">
        <f>[2]!tblÉvénements[[#This Row],[Nbr jours]]</f>
        <v>0</v>
      </c>
      <c r="R1400" s="45"/>
      <c r="S1400" s="13">
        <f>[2]!tblÉvénements[[#This Row],[Secteur]]</f>
        <v>0</v>
      </c>
      <c r="T1400" s="13">
        <f>[2]!tblÉvénements[[#This Row],[Commentaires]]</f>
        <v>0</v>
      </c>
      <c r="V1400" s="55"/>
      <c r="X1400" s="55"/>
      <c r="AF1400" s="56"/>
    </row>
    <row r="1401" spans="2:32" ht="14.5" x14ac:dyDescent="0.3">
      <c r="B1401" s="42">
        <f>'2. Termes '!H1423</f>
        <v>0</v>
      </c>
      <c r="C1401" s="382">
        <f>[2]!tblÉvénements[[#This Row],[Service]]</f>
        <v>0</v>
      </c>
      <c r="D1401" s="383">
        <f>[2]!tblÉvénements[[#This Row],[Nom événement]]</f>
        <v>0</v>
      </c>
      <c r="E1401" s="383">
        <f>[2]!tblÉvénements[[#This Row],[Nom association/Sigle]]</f>
        <v>0</v>
      </c>
      <c r="F1401" s="368">
        <f>[2]!tblÉvénements[[#This Row],[Ville]]</f>
        <v>0</v>
      </c>
      <c r="G1401" s="368">
        <f>[2]!tblÉvénements[[#This Row],[Lieu]]</f>
        <v>0</v>
      </c>
      <c r="H1401" s="383">
        <f>[2]!tblÉvénements[[#This Row],[Nombre de de participants]]</f>
        <v>0</v>
      </c>
      <c r="I1401" s="368">
        <f>[2]!tblÉvénements[[#This Row],[Type]]</f>
        <v>0</v>
      </c>
      <c r="J1401" s="368">
        <f>[2]!tblÉvénements[[#This Row],[Présence ]]</f>
        <v>0</v>
      </c>
      <c r="K1401" s="370">
        <f>[2]!tblÉvénements[[#This Row],[Date de début]]</f>
        <v>0</v>
      </c>
      <c r="L1401" s="370" t="str">
        <f>IF(ISBLANK(Tableau3[[#This Row],[Date début ]]),"",UPPER(TEXT(Tableau3[[#This Row],[Date début ]],"mmm")))</f>
        <v>JANV</v>
      </c>
      <c r="M1401" s="370" t="str">
        <f>IF(ISBLANK(Tableau3[[#This Row],[Date début ]]),"",UPPER(TEXT(Tableau3[[#This Row],[Date début ]],"AAAA")))</f>
        <v>1900</v>
      </c>
      <c r="N1401" s="369">
        <f>[2]!tblÉvénements[[#This Row],[Date de fin]]</f>
        <v>0</v>
      </c>
      <c r="O1401" s="370" t="str">
        <f>IF(ISBLANK(Tableau3[[#This Row],[Date de fin]]),"",UPPER(TEXT(Tableau3[[#This Row],[Date de fin]],"mmm")))</f>
        <v>JANV</v>
      </c>
      <c r="P1401" s="370" t="str">
        <f>IF(ISBLANK(Tableau3[[#This Row],[Date de fin]]),"",UPPER(TEXT(Tableau3[[#This Row],[Date de fin]],"AAAA")))</f>
        <v>1900</v>
      </c>
      <c r="Q1401" s="65">
        <f>[2]!tblÉvénements[[#This Row],[Nbr jours]]</f>
        <v>0</v>
      </c>
      <c r="R1401" s="45"/>
      <c r="S1401" s="13">
        <f>[2]!tblÉvénements[[#This Row],[Secteur]]</f>
        <v>0</v>
      </c>
      <c r="T1401" s="13">
        <f>[2]!tblÉvénements[[#This Row],[Commentaires]]</f>
        <v>0</v>
      </c>
      <c r="V1401" s="55"/>
      <c r="X1401" s="55"/>
      <c r="AF1401" s="56"/>
    </row>
    <row r="1402" spans="2:32" ht="14.5" x14ac:dyDescent="0.3">
      <c r="B1402" s="42">
        <f>'2. Termes '!H1424</f>
        <v>0</v>
      </c>
      <c r="C1402" s="382">
        <f>[2]!tblÉvénements[[#This Row],[Service]]</f>
        <v>0</v>
      </c>
      <c r="D1402" s="383">
        <f>[2]!tblÉvénements[[#This Row],[Nom événement]]</f>
        <v>0</v>
      </c>
      <c r="E1402" s="383">
        <f>[2]!tblÉvénements[[#This Row],[Nom association/Sigle]]</f>
        <v>0</v>
      </c>
      <c r="F1402" s="368">
        <f>[2]!tblÉvénements[[#This Row],[Ville]]</f>
        <v>0</v>
      </c>
      <c r="G1402" s="368">
        <f>[2]!tblÉvénements[[#This Row],[Lieu]]</f>
        <v>0</v>
      </c>
      <c r="H1402" s="383">
        <f>[2]!tblÉvénements[[#This Row],[Nombre de de participants]]</f>
        <v>0</v>
      </c>
      <c r="I1402" s="368">
        <f>[2]!tblÉvénements[[#This Row],[Type]]</f>
        <v>0</v>
      </c>
      <c r="J1402" s="368">
        <f>[2]!tblÉvénements[[#This Row],[Présence ]]</f>
        <v>0</v>
      </c>
      <c r="K1402" s="370">
        <f>[2]!tblÉvénements[[#This Row],[Date de début]]</f>
        <v>0</v>
      </c>
      <c r="L1402" s="370" t="str">
        <f>IF(ISBLANK(Tableau3[[#This Row],[Date début ]]),"",UPPER(TEXT(Tableau3[[#This Row],[Date début ]],"mmm")))</f>
        <v>JANV</v>
      </c>
      <c r="M1402" s="370" t="str">
        <f>IF(ISBLANK(Tableau3[[#This Row],[Date début ]]),"",UPPER(TEXT(Tableau3[[#This Row],[Date début ]],"AAAA")))</f>
        <v>1900</v>
      </c>
      <c r="N1402" s="369">
        <f>[2]!tblÉvénements[[#This Row],[Date de fin]]</f>
        <v>0</v>
      </c>
      <c r="O1402" s="370" t="str">
        <f>IF(ISBLANK(Tableau3[[#This Row],[Date de fin]]),"",UPPER(TEXT(Tableau3[[#This Row],[Date de fin]],"mmm")))</f>
        <v>JANV</v>
      </c>
      <c r="P1402" s="370" t="str">
        <f>IF(ISBLANK(Tableau3[[#This Row],[Date de fin]]),"",UPPER(TEXT(Tableau3[[#This Row],[Date de fin]],"AAAA")))</f>
        <v>1900</v>
      </c>
      <c r="Q1402" s="65">
        <f>[2]!tblÉvénements[[#This Row],[Nbr jours]]</f>
        <v>0</v>
      </c>
      <c r="R1402" s="45"/>
      <c r="S1402" s="13">
        <f>[2]!tblÉvénements[[#This Row],[Secteur]]</f>
        <v>0</v>
      </c>
      <c r="T1402" s="13">
        <f>[2]!tblÉvénements[[#This Row],[Commentaires]]</f>
        <v>0</v>
      </c>
      <c r="V1402" s="55"/>
      <c r="X1402" s="55"/>
      <c r="AF1402" s="56"/>
    </row>
    <row r="1403" spans="2:32" ht="14.5" x14ac:dyDescent="0.3">
      <c r="B1403" s="42">
        <f>'2. Termes '!H1425</f>
        <v>0</v>
      </c>
      <c r="C1403" s="382">
        <f>[2]!tblÉvénements[[#This Row],[Service]]</f>
        <v>0</v>
      </c>
      <c r="D1403" s="383">
        <f>[2]!tblÉvénements[[#This Row],[Nom événement]]</f>
        <v>0</v>
      </c>
      <c r="E1403" s="383">
        <f>[2]!tblÉvénements[[#This Row],[Nom association/Sigle]]</f>
        <v>0</v>
      </c>
      <c r="F1403" s="368">
        <f>[2]!tblÉvénements[[#This Row],[Ville]]</f>
        <v>0</v>
      </c>
      <c r="G1403" s="368">
        <f>[2]!tblÉvénements[[#This Row],[Lieu]]</f>
        <v>0</v>
      </c>
      <c r="H1403" s="383">
        <f>[2]!tblÉvénements[[#This Row],[Nombre de de participants]]</f>
        <v>0</v>
      </c>
      <c r="I1403" s="368">
        <f>[2]!tblÉvénements[[#This Row],[Type]]</f>
        <v>0</v>
      </c>
      <c r="J1403" s="368">
        <f>[2]!tblÉvénements[[#This Row],[Présence ]]</f>
        <v>0</v>
      </c>
      <c r="K1403" s="370">
        <f>[2]!tblÉvénements[[#This Row],[Date de début]]</f>
        <v>0</v>
      </c>
      <c r="L1403" s="370" t="str">
        <f>IF(ISBLANK(Tableau3[[#This Row],[Date début ]]),"",UPPER(TEXT(Tableau3[[#This Row],[Date début ]],"mmm")))</f>
        <v>JANV</v>
      </c>
      <c r="M1403" s="370" t="str">
        <f>IF(ISBLANK(Tableau3[[#This Row],[Date début ]]),"",UPPER(TEXT(Tableau3[[#This Row],[Date début ]],"AAAA")))</f>
        <v>1900</v>
      </c>
      <c r="N1403" s="369">
        <f>[2]!tblÉvénements[[#This Row],[Date de fin]]</f>
        <v>0</v>
      </c>
      <c r="O1403" s="370" t="str">
        <f>IF(ISBLANK(Tableau3[[#This Row],[Date de fin]]),"",UPPER(TEXT(Tableau3[[#This Row],[Date de fin]],"mmm")))</f>
        <v>JANV</v>
      </c>
      <c r="P1403" s="370" t="str">
        <f>IF(ISBLANK(Tableau3[[#This Row],[Date de fin]]),"",UPPER(TEXT(Tableau3[[#This Row],[Date de fin]],"AAAA")))</f>
        <v>1900</v>
      </c>
      <c r="Q1403" s="65">
        <f>[2]!tblÉvénements[[#This Row],[Nbr jours]]</f>
        <v>0</v>
      </c>
      <c r="R1403" s="45"/>
      <c r="S1403" s="13">
        <f>[2]!tblÉvénements[[#This Row],[Secteur]]</f>
        <v>0</v>
      </c>
      <c r="T1403" s="13">
        <f>[2]!tblÉvénements[[#This Row],[Commentaires]]</f>
        <v>0</v>
      </c>
      <c r="V1403" s="55"/>
      <c r="X1403" s="55"/>
      <c r="AF1403" s="56"/>
    </row>
    <row r="1404" spans="2:32" ht="14.5" x14ac:dyDescent="0.3">
      <c r="B1404" s="42">
        <f>'2. Termes '!H1426</f>
        <v>0</v>
      </c>
      <c r="C1404" s="382">
        <f>[2]!tblÉvénements[[#This Row],[Service]]</f>
        <v>0</v>
      </c>
      <c r="D1404" s="383">
        <f>[2]!tblÉvénements[[#This Row],[Nom événement]]</f>
        <v>0</v>
      </c>
      <c r="E1404" s="383">
        <f>[2]!tblÉvénements[[#This Row],[Nom association/Sigle]]</f>
        <v>0</v>
      </c>
      <c r="F1404" s="368">
        <f>[2]!tblÉvénements[[#This Row],[Ville]]</f>
        <v>0</v>
      </c>
      <c r="G1404" s="368">
        <f>[2]!tblÉvénements[[#This Row],[Lieu]]</f>
        <v>0</v>
      </c>
      <c r="H1404" s="383">
        <f>[2]!tblÉvénements[[#This Row],[Nombre de de participants]]</f>
        <v>0</v>
      </c>
      <c r="I1404" s="368">
        <f>[2]!tblÉvénements[[#This Row],[Type]]</f>
        <v>0</v>
      </c>
      <c r="J1404" s="368">
        <f>[2]!tblÉvénements[[#This Row],[Présence ]]</f>
        <v>0</v>
      </c>
      <c r="K1404" s="370">
        <f>[2]!tblÉvénements[[#This Row],[Date de début]]</f>
        <v>0</v>
      </c>
      <c r="L1404" s="370" t="str">
        <f>IF(ISBLANK(Tableau3[[#This Row],[Date début ]]),"",UPPER(TEXT(Tableau3[[#This Row],[Date début ]],"mmm")))</f>
        <v>JANV</v>
      </c>
      <c r="M1404" s="370" t="str">
        <f>IF(ISBLANK(Tableau3[[#This Row],[Date début ]]),"",UPPER(TEXT(Tableau3[[#This Row],[Date début ]],"AAAA")))</f>
        <v>1900</v>
      </c>
      <c r="N1404" s="369">
        <f>[2]!tblÉvénements[[#This Row],[Date de fin]]</f>
        <v>0</v>
      </c>
      <c r="O1404" s="370" t="str">
        <f>IF(ISBLANK(Tableau3[[#This Row],[Date de fin]]),"",UPPER(TEXT(Tableau3[[#This Row],[Date de fin]],"mmm")))</f>
        <v>JANV</v>
      </c>
      <c r="P1404" s="370" t="str">
        <f>IF(ISBLANK(Tableau3[[#This Row],[Date de fin]]),"",UPPER(TEXT(Tableau3[[#This Row],[Date de fin]],"AAAA")))</f>
        <v>1900</v>
      </c>
      <c r="Q1404" s="65">
        <f>[2]!tblÉvénements[[#This Row],[Nbr jours]]</f>
        <v>0</v>
      </c>
      <c r="R1404" s="45"/>
      <c r="S1404" s="13">
        <f>[2]!tblÉvénements[[#This Row],[Secteur]]</f>
        <v>0</v>
      </c>
      <c r="T1404" s="13">
        <f>[2]!tblÉvénements[[#This Row],[Commentaires]]</f>
        <v>0</v>
      </c>
      <c r="V1404" s="55"/>
      <c r="X1404" s="55"/>
      <c r="AF1404" s="56"/>
    </row>
    <row r="1405" spans="2:32" ht="14.5" x14ac:dyDescent="0.3">
      <c r="B1405" s="42">
        <f>'2. Termes '!H1427</f>
        <v>0</v>
      </c>
      <c r="C1405" s="382">
        <f>[2]!tblÉvénements[[#This Row],[Service]]</f>
        <v>0</v>
      </c>
      <c r="D1405" s="383">
        <f>[2]!tblÉvénements[[#This Row],[Nom événement]]</f>
        <v>0</v>
      </c>
      <c r="E1405" s="383">
        <f>[2]!tblÉvénements[[#This Row],[Nom association/Sigle]]</f>
        <v>0</v>
      </c>
      <c r="F1405" s="368">
        <f>[2]!tblÉvénements[[#This Row],[Ville]]</f>
        <v>0</v>
      </c>
      <c r="G1405" s="368">
        <f>[2]!tblÉvénements[[#This Row],[Lieu]]</f>
        <v>0</v>
      </c>
      <c r="H1405" s="383">
        <f>[2]!tblÉvénements[[#This Row],[Nombre de de participants]]</f>
        <v>0</v>
      </c>
      <c r="I1405" s="368">
        <f>[2]!tblÉvénements[[#This Row],[Type]]</f>
        <v>0</v>
      </c>
      <c r="J1405" s="368">
        <f>[2]!tblÉvénements[[#This Row],[Présence ]]</f>
        <v>0</v>
      </c>
      <c r="K1405" s="370">
        <f>[2]!tblÉvénements[[#This Row],[Date de début]]</f>
        <v>0</v>
      </c>
      <c r="L1405" s="370" t="str">
        <f>IF(ISBLANK(Tableau3[[#This Row],[Date début ]]),"",UPPER(TEXT(Tableau3[[#This Row],[Date début ]],"mmm")))</f>
        <v>JANV</v>
      </c>
      <c r="M1405" s="370" t="str">
        <f>IF(ISBLANK(Tableau3[[#This Row],[Date début ]]),"",UPPER(TEXT(Tableau3[[#This Row],[Date début ]],"AAAA")))</f>
        <v>1900</v>
      </c>
      <c r="N1405" s="369">
        <f>[2]!tblÉvénements[[#This Row],[Date de fin]]</f>
        <v>0</v>
      </c>
      <c r="O1405" s="370" t="str">
        <f>IF(ISBLANK(Tableau3[[#This Row],[Date de fin]]),"",UPPER(TEXT(Tableau3[[#This Row],[Date de fin]],"mmm")))</f>
        <v>JANV</v>
      </c>
      <c r="P1405" s="370" t="str">
        <f>IF(ISBLANK(Tableau3[[#This Row],[Date de fin]]),"",UPPER(TEXT(Tableau3[[#This Row],[Date de fin]],"AAAA")))</f>
        <v>1900</v>
      </c>
      <c r="Q1405" s="65">
        <f>[2]!tblÉvénements[[#This Row],[Nbr jours]]</f>
        <v>0</v>
      </c>
      <c r="R1405" s="45"/>
      <c r="S1405" s="13">
        <f>[2]!tblÉvénements[[#This Row],[Secteur]]</f>
        <v>0</v>
      </c>
      <c r="T1405" s="13">
        <f>[2]!tblÉvénements[[#This Row],[Commentaires]]</f>
        <v>0</v>
      </c>
      <c r="V1405" s="55"/>
      <c r="X1405" s="55"/>
      <c r="AF1405" s="56"/>
    </row>
    <row r="1406" spans="2:32" ht="14.5" x14ac:dyDescent="0.3">
      <c r="B1406" s="42">
        <f>'2. Termes '!H1428</f>
        <v>0</v>
      </c>
      <c r="C1406" s="382">
        <f>[2]!tblÉvénements[[#This Row],[Service]]</f>
        <v>0</v>
      </c>
      <c r="D1406" s="383">
        <f>[2]!tblÉvénements[[#This Row],[Nom événement]]</f>
        <v>0</v>
      </c>
      <c r="E1406" s="383">
        <f>[2]!tblÉvénements[[#This Row],[Nom association/Sigle]]</f>
        <v>0</v>
      </c>
      <c r="F1406" s="368">
        <f>[2]!tblÉvénements[[#This Row],[Ville]]</f>
        <v>0</v>
      </c>
      <c r="G1406" s="368">
        <f>[2]!tblÉvénements[[#This Row],[Lieu]]</f>
        <v>0</v>
      </c>
      <c r="H1406" s="383">
        <f>[2]!tblÉvénements[[#This Row],[Nombre de de participants]]</f>
        <v>0</v>
      </c>
      <c r="I1406" s="368">
        <f>[2]!tblÉvénements[[#This Row],[Type]]</f>
        <v>0</v>
      </c>
      <c r="J1406" s="368">
        <f>[2]!tblÉvénements[[#This Row],[Présence ]]</f>
        <v>0</v>
      </c>
      <c r="K1406" s="370">
        <f>[2]!tblÉvénements[[#This Row],[Date de début]]</f>
        <v>0</v>
      </c>
      <c r="L1406" s="370" t="str">
        <f>IF(ISBLANK(Tableau3[[#This Row],[Date début ]]),"",UPPER(TEXT(Tableau3[[#This Row],[Date début ]],"mmm")))</f>
        <v>JANV</v>
      </c>
      <c r="M1406" s="370" t="str">
        <f>IF(ISBLANK(Tableau3[[#This Row],[Date début ]]),"",UPPER(TEXT(Tableau3[[#This Row],[Date début ]],"AAAA")))</f>
        <v>1900</v>
      </c>
      <c r="N1406" s="369">
        <f>[2]!tblÉvénements[[#This Row],[Date de fin]]</f>
        <v>0</v>
      </c>
      <c r="O1406" s="370" t="str">
        <f>IF(ISBLANK(Tableau3[[#This Row],[Date de fin]]),"",UPPER(TEXT(Tableau3[[#This Row],[Date de fin]],"mmm")))</f>
        <v>JANV</v>
      </c>
      <c r="P1406" s="370" t="str">
        <f>IF(ISBLANK(Tableau3[[#This Row],[Date de fin]]),"",UPPER(TEXT(Tableau3[[#This Row],[Date de fin]],"AAAA")))</f>
        <v>1900</v>
      </c>
      <c r="Q1406" s="65">
        <f>[2]!tblÉvénements[[#This Row],[Nbr jours]]</f>
        <v>0</v>
      </c>
      <c r="R1406" s="45"/>
      <c r="S1406" s="13">
        <f>[2]!tblÉvénements[[#This Row],[Secteur]]</f>
        <v>0</v>
      </c>
      <c r="T1406" s="13">
        <f>[2]!tblÉvénements[[#This Row],[Commentaires]]</f>
        <v>0</v>
      </c>
      <c r="V1406" s="55"/>
      <c r="X1406" s="55"/>
      <c r="AF1406" s="56"/>
    </row>
    <row r="1407" spans="2:32" ht="14.5" x14ac:dyDescent="0.3">
      <c r="B1407" s="42">
        <f>'2. Termes '!H1429</f>
        <v>0</v>
      </c>
      <c r="C1407" s="382">
        <f>[2]!tblÉvénements[[#This Row],[Service]]</f>
        <v>0</v>
      </c>
      <c r="D1407" s="383">
        <f>[2]!tblÉvénements[[#This Row],[Nom événement]]</f>
        <v>0</v>
      </c>
      <c r="E1407" s="383">
        <f>[2]!tblÉvénements[[#This Row],[Nom association/Sigle]]</f>
        <v>0</v>
      </c>
      <c r="F1407" s="368">
        <f>[2]!tblÉvénements[[#This Row],[Ville]]</f>
        <v>0</v>
      </c>
      <c r="G1407" s="368">
        <f>[2]!tblÉvénements[[#This Row],[Lieu]]</f>
        <v>0</v>
      </c>
      <c r="H1407" s="383">
        <f>[2]!tblÉvénements[[#This Row],[Nombre de de participants]]</f>
        <v>0</v>
      </c>
      <c r="I1407" s="368">
        <f>[2]!tblÉvénements[[#This Row],[Type]]</f>
        <v>0</v>
      </c>
      <c r="J1407" s="368">
        <f>[2]!tblÉvénements[[#This Row],[Présence ]]</f>
        <v>0</v>
      </c>
      <c r="K1407" s="370">
        <f>[2]!tblÉvénements[[#This Row],[Date de début]]</f>
        <v>0</v>
      </c>
      <c r="L1407" s="370" t="str">
        <f>IF(ISBLANK(Tableau3[[#This Row],[Date début ]]),"",UPPER(TEXT(Tableau3[[#This Row],[Date début ]],"mmm")))</f>
        <v>JANV</v>
      </c>
      <c r="M1407" s="370" t="str">
        <f>IF(ISBLANK(Tableau3[[#This Row],[Date début ]]),"",UPPER(TEXT(Tableau3[[#This Row],[Date début ]],"AAAA")))</f>
        <v>1900</v>
      </c>
      <c r="N1407" s="369">
        <f>[2]!tblÉvénements[[#This Row],[Date de fin]]</f>
        <v>0</v>
      </c>
      <c r="O1407" s="370" t="str">
        <f>IF(ISBLANK(Tableau3[[#This Row],[Date de fin]]),"",UPPER(TEXT(Tableau3[[#This Row],[Date de fin]],"mmm")))</f>
        <v>JANV</v>
      </c>
      <c r="P1407" s="370" t="str">
        <f>IF(ISBLANK(Tableau3[[#This Row],[Date de fin]]),"",UPPER(TEXT(Tableau3[[#This Row],[Date de fin]],"AAAA")))</f>
        <v>1900</v>
      </c>
      <c r="Q1407" s="65">
        <f>[2]!tblÉvénements[[#This Row],[Nbr jours]]</f>
        <v>0</v>
      </c>
      <c r="R1407" s="45"/>
      <c r="S1407" s="13">
        <f>[2]!tblÉvénements[[#This Row],[Secteur]]</f>
        <v>0</v>
      </c>
      <c r="T1407" s="13">
        <f>[2]!tblÉvénements[[#This Row],[Commentaires]]</f>
        <v>0</v>
      </c>
      <c r="V1407" s="55"/>
      <c r="X1407" s="55"/>
      <c r="AF1407" s="56"/>
    </row>
    <row r="1408" spans="2:32" ht="14.5" x14ac:dyDescent="0.3">
      <c r="B1408" s="42">
        <f>'2. Termes '!H1430</f>
        <v>0</v>
      </c>
      <c r="C1408" s="382">
        <f>[2]!tblÉvénements[[#This Row],[Service]]</f>
        <v>0</v>
      </c>
      <c r="D1408" s="383">
        <f>[2]!tblÉvénements[[#This Row],[Nom événement]]</f>
        <v>0</v>
      </c>
      <c r="E1408" s="383">
        <f>[2]!tblÉvénements[[#This Row],[Nom association/Sigle]]</f>
        <v>0</v>
      </c>
      <c r="F1408" s="368">
        <f>[2]!tblÉvénements[[#This Row],[Ville]]</f>
        <v>0</v>
      </c>
      <c r="G1408" s="368">
        <f>[2]!tblÉvénements[[#This Row],[Lieu]]</f>
        <v>0</v>
      </c>
      <c r="H1408" s="383">
        <f>[2]!tblÉvénements[[#This Row],[Nombre de de participants]]</f>
        <v>0</v>
      </c>
      <c r="I1408" s="368">
        <f>[2]!tblÉvénements[[#This Row],[Type]]</f>
        <v>0</v>
      </c>
      <c r="J1408" s="368">
        <f>[2]!tblÉvénements[[#This Row],[Présence ]]</f>
        <v>0</v>
      </c>
      <c r="K1408" s="370">
        <f>[2]!tblÉvénements[[#This Row],[Date de début]]</f>
        <v>0</v>
      </c>
      <c r="L1408" s="370" t="str">
        <f>IF(ISBLANK(Tableau3[[#This Row],[Date début ]]),"",UPPER(TEXT(Tableau3[[#This Row],[Date début ]],"mmm")))</f>
        <v>JANV</v>
      </c>
      <c r="M1408" s="370" t="str">
        <f>IF(ISBLANK(Tableau3[[#This Row],[Date début ]]),"",UPPER(TEXT(Tableau3[[#This Row],[Date début ]],"AAAA")))</f>
        <v>1900</v>
      </c>
      <c r="N1408" s="369">
        <f>[2]!tblÉvénements[[#This Row],[Date de fin]]</f>
        <v>0</v>
      </c>
      <c r="O1408" s="370" t="str">
        <f>IF(ISBLANK(Tableau3[[#This Row],[Date de fin]]),"",UPPER(TEXT(Tableau3[[#This Row],[Date de fin]],"mmm")))</f>
        <v>JANV</v>
      </c>
      <c r="P1408" s="370" t="str">
        <f>IF(ISBLANK(Tableau3[[#This Row],[Date de fin]]),"",UPPER(TEXT(Tableau3[[#This Row],[Date de fin]],"AAAA")))</f>
        <v>1900</v>
      </c>
      <c r="Q1408" s="65">
        <f>[2]!tblÉvénements[[#This Row],[Nbr jours]]</f>
        <v>0</v>
      </c>
      <c r="R1408" s="45"/>
      <c r="S1408" s="13">
        <f>[2]!tblÉvénements[[#This Row],[Secteur]]</f>
        <v>0</v>
      </c>
      <c r="T1408" s="13">
        <f>[2]!tblÉvénements[[#This Row],[Commentaires]]</f>
        <v>0</v>
      </c>
      <c r="V1408" s="55"/>
      <c r="X1408" s="55"/>
      <c r="AF1408" s="56"/>
    </row>
    <row r="1409" spans="2:32" ht="14.5" x14ac:dyDescent="0.3">
      <c r="B1409" s="42">
        <f>'2. Termes '!H1431</f>
        <v>0</v>
      </c>
      <c r="C1409" s="382">
        <f>[2]!tblÉvénements[[#This Row],[Service]]</f>
        <v>0</v>
      </c>
      <c r="D1409" s="383">
        <f>[2]!tblÉvénements[[#This Row],[Nom événement]]</f>
        <v>0</v>
      </c>
      <c r="E1409" s="383">
        <f>[2]!tblÉvénements[[#This Row],[Nom association/Sigle]]</f>
        <v>0</v>
      </c>
      <c r="F1409" s="368">
        <f>[2]!tblÉvénements[[#This Row],[Ville]]</f>
        <v>0</v>
      </c>
      <c r="G1409" s="368">
        <f>[2]!tblÉvénements[[#This Row],[Lieu]]</f>
        <v>0</v>
      </c>
      <c r="H1409" s="383">
        <f>[2]!tblÉvénements[[#This Row],[Nombre de de participants]]</f>
        <v>0</v>
      </c>
      <c r="I1409" s="368">
        <f>[2]!tblÉvénements[[#This Row],[Type]]</f>
        <v>0</v>
      </c>
      <c r="J1409" s="368">
        <f>[2]!tblÉvénements[[#This Row],[Présence ]]</f>
        <v>0</v>
      </c>
      <c r="K1409" s="370">
        <f>[2]!tblÉvénements[[#This Row],[Date de début]]</f>
        <v>0</v>
      </c>
      <c r="L1409" s="370" t="str">
        <f>IF(ISBLANK(Tableau3[[#This Row],[Date début ]]),"",UPPER(TEXT(Tableau3[[#This Row],[Date début ]],"mmm")))</f>
        <v>JANV</v>
      </c>
      <c r="M1409" s="370" t="str">
        <f>IF(ISBLANK(Tableau3[[#This Row],[Date début ]]),"",UPPER(TEXT(Tableau3[[#This Row],[Date début ]],"AAAA")))</f>
        <v>1900</v>
      </c>
      <c r="N1409" s="369">
        <f>[2]!tblÉvénements[[#This Row],[Date de fin]]</f>
        <v>0</v>
      </c>
      <c r="O1409" s="370" t="str">
        <f>IF(ISBLANK(Tableau3[[#This Row],[Date de fin]]),"",UPPER(TEXT(Tableau3[[#This Row],[Date de fin]],"mmm")))</f>
        <v>JANV</v>
      </c>
      <c r="P1409" s="370" t="str">
        <f>IF(ISBLANK(Tableau3[[#This Row],[Date de fin]]),"",UPPER(TEXT(Tableau3[[#This Row],[Date de fin]],"AAAA")))</f>
        <v>1900</v>
      </c>
      <c r="Q1409" s="65">
        <f>[2]!tblÉvénements[[#This Row],[Nbr jours]]</f>
        <v>0</v>
      </c>
      <c r="R1409" s="45"/>
      <c r="S1409" s="13">
        <f>[2]!tblÉvénements[[#This Row],[Secteur]]</f>
        <v>0</v>
      </c>
      <c r="T1409" s="13">
        <f>[2]!tblÉvénements[[#This Row],[Commentaires]]</f>
        <v>0</v>
      </c>
      <c r="V1409" s="55"/>
      <c r="X1409" s="55"/>
      <c r="AF1409" s="56"/>
    </row>
    <row r="1410" spans="2:32" ht="14.5" x14ac:dyDescent="0.3">
      <c r="B1410" s="42">
        <f>'2. Termes '!H1432</f>
        <v>0</v>
      </c>
      <c r="C1410" s="382">
        <f>[2]!tblÉvénements[[#This Row],[Service]]</f>
        <v>0</v>
      </c>
      <c r="D1410" s="383">
        <f>[2]!tblÉvénements[[#This Row],[Nom événement]]</f>
        <v>0</v>
      </c>
      <c r="E1410" s="383">
        <f>[2]!tblÉvénements[[#This Row],[Nom association/Sigle]]</f>
        <v>0</v>
      </c>
      <c r="F1410" s="368">
        <f>[2]!tblÉvénements[[#This Row],[Ville]]</f>
        <v>0</v>
      </c>
      <c r="G1410" s="368">
        <f>[2]!tblÉvénements[[#This Row],[Lieu]]</f>
        <v>0</v>
      </c>
      <c r="H1410" s="383">
        <f>[2]!tblÉvénements[[#This Row],[Nombre de de participants]]</f>
        <v>0</v>
      </c>
      <c r="I1410" s="368">
        <f>[2]!tblÉvénements[[#This Row],[Type]]</f>
        <v>0</v>
      </c>
      <c r="J1410" s="368">
        <f>[2]!tblÉvénements[[#This Row],[Présence ]]</f>
        <v>0</v>
      </c>
      <c r="K1410" s="370">
        <f>[2]!tblÉvénements[[#This Row],[Date de début]]</f>
        <v>0</v>
      </c>
      <c r="L1410" s="370" t="str">
        <f>IF(ISBLANK(Tableau3[[#This Row],[Date début ]]),"",UPPER(TEXT(Tableau3[[#This Row],[Date début ]],"mmm")))</f>
        <v>JANV</v>
      </c>
      <c r="M1410" s="370" t="str">
        <f>IF(ISBLANK(Tableau3[[#This Row],[Date début ]]),"",UPPER(TEXT(Tableau3[[#This Row],[Date début ]],"AAAA")))</f>
        <v>1900</v>
      </c>
      <c r="N1410" s="369">
        <f>[2]!tblÉvénements[[#This Row],[Date de fin]]</f>
        <v>0</v>
      </c>
      <c r="O1410" s="370" t="str">
        <f>IF(ISBLANK(Tableau3[[#This Row],[Date de fin]]),"",UPPER(TEXT(Tableau3[[#This Row],[Date de fin]],"mmm")))</f>
        <v>JANV</v>
      </c>
      <c r="P1410" s="370" t="str">
        <f>IF(ISBLANK(Tableau3[[#This Row],[Date de fin]]),"",UPPER(TEXT(Tableau3[[#This Row],[Date de fin]],"AAAA")))</f>
        <v>1900</v>
      </c>
      <c r="Q1410" s="65">
        <f>[2]!tblÉvénements[[#This Row],[Nbr jours]]</f>
        <v>0</v>
      </c>
      <c r="R1410" s="45"/>
      <c r="S1410" s="13">
        <f>[2]!tblÉvénements[[#This Row],[Secteur]]</f>
        <v>0</v>
      </c>
      <c r="T1410" s="13">
        <f>[2]!tblÉvénements[[#This Row],[Commentaires]]</f>
        <v>0</v>
      </c>
      <c r="V1410" s="55"/>
      <c r="X1410" s="55"/>
      <c r="AF1410" s="56"/>
    </row>
    <row r="1411" spans="2:32" ht="14.5" x14ac:dyDescent="0.3">
      <c r="B1411" s="42">
        <f>'2. Termes '!H1433</f>
        <v>0</v>
      </c>
      <c r="C1411" s="382">
        <f>[2]!tblÉvénements[[#This Row],[Service]]</f>
        <v>0</v>
      </c>
      <c r="D1411" s="383">
        <f>[2]!tblÉvénements[[#This Row],[Nom événement]]</f>
        <v>0</v>
      </c>
      <c r="E1411" s="383">
        <f>[2]!tblÉvénements[[#This Row],[Nom association/Sigle]]</f>
        <v>0</v>
      </c>
      <c r="F1411" s="368">
        <f>[2]!tblÉvénements[[#This Row],[Ville]]</f>
        <v>0</v>
      </c>
      <c r="G1411" s="368">
        <f>[2]!tblÉvénements[[#This Row],[Lieu]]</f>
        <v>0</v>
      </c>
      <c r="H1411" s="383">
        <f>[2]!tblÉvénements[[#This Row],[Nombre de de participants]]</f>
        <v>0</v>
      </c>
      <c r="I1411" s="368">
        <f>[2]!tblÉvénements[[#This Row],[Type]]</f>
        <v>0</v>
      </c>
      <c r="J1411" s="368">
        <f>[2]!tblÉvénements[[#This Row],[Présence ]]</f>
        <v>0</v>
      </c>
      <c r="K1411" s="370">
        <f>[2]!tblÉvénements[[#This Row],[Date de début]]</f>
        <v>0</v>
      </c>
      <c r="L1411" s="370" t="str">
        <f>IF(ISBLANK(Tableau3[[#This Row],[Date début ]]),"",UPPER(TEXT(Tableau3[[#This Row],[Date début ]],"mmm")))</f>
        <v>JANV</v>
      </c>
      <c r="M1411" s="370" t="str">
        <f>IF(ISBLANK(Tableau3[[#This Row],[Date début ]]),"",UPPER(TEXT(Tableau3[[#This Row],[Date début ]],"AAAA")))</f>
        <v>1900</v>
      </c>
      <c r="N1411" s="369">
        <f>[2]!tblÉvénements[[#This Row],[Date de fin]]</f>
        <v>0</v>
      </c>
      <c r="O1411" s="370" t="str">
        <f>IF(ISBLANK(Tableau3[[#This Row],[Date de fin]]),"",UPPER(TEXT(Tableau3[[#This Row],[Date de fin]],"mmm")))</f>
        <v>JANV</v>
      </c>
      <c r="P1411" s="370" t="str">
        <f>IF(ISBLANK(Tableau3[[#This Row],[Date de fin]]),"",UPPER(TEXT(Tableau3[[#This Row],[Date de fin]],"AAAA")))</f>
        <v>1900</v>
      </c>
      <c r="Q1411" s="65">
        <f>[2]!tblÉvénements[[#This Row],[Nbr jours]]</f>
        <v>0</v>
      </c>
      <c r="R1411" s="45"/>
      <c r="S1411" s="13">
        <f>[2]!tblÉvénements[[#This Row],[Secteur]]</f>
        <v>0</v>
      </c>
      <c r="T1411" s="13">
        <f>[2]!tblÉvénements[[#This Row],[Commentaires]]</f>
        <v>0</v>
      </c>
      <c r="V1411" s="55"/>
      <c r="X1411" s="55"/>
      <c r="AF1411" s="56"/>
    </row>
    <row r="1412" spans="2:32" ht="14.5" x14ac:dyDescent="0.3">
      <c r="B1412" s="42">
        <f>'2. Termes '!H1434</f>
        <v>0</v>
      </c>
      <c r="C1412" s="382">
        <f>[2]!tblÉvénements[[#This Row],[Service]]</f>
        <v>0</v>
      </c>
      <c r="D1412" s="383">
        <f>[2]!tblÉvénements[[#This Row],[Nom événement]]</f>
        <v>0</v>
      </c>
      <c r="E1412" s="383">
        <f>[2]!tblÉvénements[[#This Row],[Nom association/Sigle]]</f>
        <v>0</v>
      </c>
      <c r="F1412" s="368">
        <f>[2]!tblÉvénements[[#This Row],[Ville]]</f>
        <v>0</v>
      </c>
      <c r="G1412" s="368">
        <f>[2]!tblÉvénements[[#This Row],[Lieu]]</f>
        <v>0</v>
      </c>
      <c r="H1412" s="383">
        <f>[2]!tblÉvénements[[#This Row],[Nombre de de participants]]</f>
        <v>0</v>
      </c>
      <c r="I1412" s="368">
        <f>[2]!tblÉvénements[[#This Row],[Type]]</f>
        <v>0</v>
      </c>
      <c r="J1412" s="368">
        <f>[2]!tblÉvénements[[#This Row],[Présence ]]</f>
        <v>0</v>
      </c>
      <c r="K1412" s="370">
        <f>[2]!tblÉvénements[[#This Row],[Date de début]]</f>
        <v>0</v>
      </c>
      <c r="L1412" s="370" t="str">
        <f>IF(ISBLANK(Tableau3[[#This Row],[Date début ]]),"",UPPER(TEXT(Tableau3[[#This Row],[Date début ]],"mmm")))</f>
        <v>JANV</v>
      </c>
      <c r="M1412" s="370" t="str">
        <f>IF(ISBLANK(Tableau3[[#This Row],[Date début ]]),"",UPPER(TEXT(Tableau3[[#This Row],[Date début ]],"AAAA")))</f>
        <v>1900</v>
      </c>
      <c r="N1412" s="369">
        <f>[2]!tblÉvénements[[#This Row],[Date de fin]]</f>
        <v>0</v>
      </c>
      <c r="O1412" s="370" t="str">
        <f>IF(ISBLANK(Tableau3[[#This Row],[Date de fin]]),"",UPPER(TEXT(Tableau3[[#This Row],[Date de fin]],"mmm")))</f>
        <v>JANV</v>
      </c>
      <c r="P1412" s="370" t="str">
        <f>IF(ISBLANK(Tableau3[[#This Row],[Date de fin]]),"",UPPER(TEXT(Tableau3[[#This Row],[Date de fin]],"AAAA")))</f>
        <v>1900</v>
      </c>
      <c r="Q1412" s="65">
        <f>[2]!tblÉvénements[[#This Row],[Nbr jours]]</f>
        <v>0</v>
      </c>
      <c r="R1412" s="45"/>
      <c r="S1412" s="13">
        <f>[2]!tblÉvénements[[#This Row],[Secteur]]</f>
        <v>0</v>
      </c>
      <c r="T1412" s="13">
        <f>[2]!tblÉvénements[[#This Row],[Commentaires]]</f>
        <v>0</v>
      </c>
      <c r="V1412" s="55"/>
      <c r="X1412" s="55"/>
      <c r="AF1412" s="56"/>
    </row>
    <row r="1413" spans="2:32" ht="14.5" x14ac:dyDescent="0.3">
      <c r="B1413" s="42">
        <f>'2. Termes '!H1435</f>
        <v>0</v>
      </c>
      <c r="C1413" s="382">
        <f>[2]!tblÉvénements[[#This Row],[Service]]</f>
        <v>0</v>
      </c>
      <c r="D1413" s="383">
        <f>[2]!tblÉvénements[[#This Row],[Nom événement]]</f>
        <v>0</v>
      </c>
      <c r="E1413" s="383">
        <f>[2]!tblÉvénements[[#This Row],[Nom association/Sigle]]</f>
        <v>0</v>
      </c>
      <c r="F1413" s="368">
        <f>[2]!tblÉvénements[[#This Row],[Ville]]</f>
        <v>0</v>
      </c>
      <c r="G1413" s="368">
        <f>[2]!tblÉvénements[[#This Row],[Lieu]]</f>
        <v>0</v>
      </c>
      <c r="H1413" s="383">
        <f>[2]!tblÉvénements[[#This Row],[Nombre de de participants]]</f>
        <v>0</v>
      </c>
      <c r="I1413" s="368">
        <f>[2]!tblÉvénements[[#This Row],[Type]]</f>
        <v>0</v>
      </c>
      <c r="J1413" s="368">
        <f>[2]!tblÉvénements[[#This Row],[Présence ]]</f>
        <v>0</v>
      </c>
      <c r="K1413" s="370">
        <f>[2]!tblÉvénements[[#This Row],[Date de début]]</f>
        <v>0</v>
      </c>
      <c r="L1413" s="370" t="str">
        <f>IF(ISBLANK(Tableau3[[#This Row],[Date début ]]),"",UPPER(TEXT(Tableau3[[#This Row],[Date début ]],"mmm")))</f>
        <v>JANV</v>
      </c>
      <c r="M1413" s="370" t="str">
        <f>IF(ISBLANK(Tableau3[[#This Row],[Date début ]]),"",UPPER(TEXT(Tableau3[[#This Row],[Date début ]],"AAAA")))</f>
        <v>1900</v>
      </c>
      <c r="N1413" s="369">
        <f>[2]!tblÉvénements[[#This Row],[Date de fin]]</f>
        <v>0</v>
      </c>
      <c r="O1413" s="370" t="str">
        <f>IF(ISBLANK(Tableau3[[#This Row],[Date de fin]]),"",UPPER(TEXT(Tableau3[[#This Row],[Date de fin]],"mmm")))</f>
        <v>JANV</v>
      </c>
      <c r="P1413" s="370" t="str">
        <f>IF(ISBLANK(Tableau3[[#This Row],[Date de fin]]),"",UPPER(TEXT(Tableau3[[#This Row],[Date de fin]],"AAAA")))</f>
        <v>1900</v>
      </c>
      <c r="Q1413" s="65">
        <f>[2]!tblÉvénements[[#This Row],[Nbr jours]]</f>
        <v>0</v>
      </c>
      <c r="R1413" s="45"/>
      <c r="S1413" s="13">
        <f>[2]!tblÉvénements[[#This Row],[Secteur]]</f>
        <v>0</v>
      </c>
      <c r="T1413" s="13">
        <f>[2]!tblÉvénements[[#This Row],[Commentaires]]</f>
        <v>0</v>
      </c>
      <c r="V1413" s="55"/>
      <c r="X1413" s="55"/>
      <c r="AF1413" s="56"/>
    </row>
    <row r="1414" spans="2:32" ht="14.5" x14ac:dyDescent="0.3">
      <c r="B1414" s="42">
        <f>'2. Termes '!H1436</f>
        <v>0</v>
      </c>
      <c r="C1414" s="382">
        <f>[2]!tblÉvénements[[#This Row],[Service]]</f>
        <v>0</v>
      </c>
      <c r="D1414" s="383">
        <f>[2]!tblÉvénements[[#This Row],[Nom événement]]</f>
        <v>0</v>
      </c>
      <c r="E1414" s="383">
        <f>[2]!tblÉvénements[[#This Row],[Nom association/Sigle]]</f>
        <v>0</v>
      </c>
      <c r="F1414" s="368">
        <f>[2]!tblÉvénements[[#This Row],[Ville]]</f>
        <v>0</v>
      </c>
      <c r="G1414" s="368">
        <f>[2]!tblÉvénements[[#This Row],[Lieu]]</f>
        <v>0</v>
      </c>
      <c r="H1414" s="383">
        <f>[2]!tblÉvénements[[#This Row],[Nombre de de participants]]</f>
        <v>0</v>
      </c>
      <c r="I1414" s="368">
        <f>[2]!tblÉvénements[[#This Row],[Type]]</f>
        <v>0</v>
      </c>
      <c r="J1414" s="368">
        <f>[2]!tblÉvénements[[#This Row],[Présence ]]</f>
        <v>0</v>
      </c>
      <c r="K1414" s="370">
        <f>[2]!tblÉvénements[[#This Row],[Date de début]]</f>
        <v>0</v>
      </c>
      <c r="L1414" s="370" t="str">
        <f>IF(ISBLANK(Tableau3[[#This Row],[Date début ]]),"",UPPER(TEXT(Tableau3[[#This Row],[Date début ]],"mmm")))</f>
        <v>JANV</v>
      </c>
      <c r="M1414" s="370" t="str">
        <f>IF(ISBLANK(Tableau3[[#This Row],[Date début ]]),"",UPPER(TEXT(Tableau3[[#This Row],[Date début ]],"AAAA")))</f>
        <v>1900</v>
      </c>
      <c r="N1414" s="369">
        <f>[2]!tblÉvénements[[#This Row],[Date de fin]]</f>
        <v>0</v>
      </c>
      <c r="O1414" s="370" t="str">
        <f>IF(ISBLANK(Tableau3[[#This Row],[Date de fin]]),"",UPPER(TEXT(Tableau3[[#This Row],[Date de fin]],"mmm")))</f>
        <v>JANV</v>
      </c>
      <c r="P1414" s="370" t="str">
        <f>IF(ISBLANK(Tableau3[[#This Row],[Date de fin]]),"",UPPER(TEXT(Tableau3[[#This Row],[Date de fin]],"AAAA")))</f>
        <v>1900</v>
      </c>
      <c r="Q1414" s="65">
        <f>[2]!tblÉvénements[[#This Row],[Nbr jours]]</f>
        <v>0</v>
      </c>
      <c r="R1414" s="45"/>
      <c r="S1414" s="13">
        <f>[2]!tblÉvénements[[#This Row],[Secteur]]</f>
        <v>0</v>
      </c>
      <c r="T1414" s="13">
        <f>[2]!tblÉvénements[[#This Row],[Commentaires]]</f>
        <v>0</v>
      </c>
      <c r="V1414" s="55"/>
      <c r="X1414" s="55"/>
      <c r="AF1414" s="56"/>
    </row>
    <row r="1415" spans="2:32" ht="14.5" x14ac:dyDescent="0.3">
      <c r="B1415" s="42">
        <f>'2. Termes '!H1437</f>
        <v>0</v>
      </c>
      <c r="C1415" s="382">
        <f>[2]!tblÉvénements[[#This Row],[Service]]</f>
        <v>0</v>
      </c>
      <c r="D1415" s="383">
        <f>[2]!tblÉvénements[[#This Row],[Nom événement]]</f>
        <v>0</v>
      </c>
      <c r="E1415" s="383">
        <f>[2]!tblÉvénements[[#This Row],[Nom association/Sigle]]</f>
        <v>0</v>
      </c>
      <c r="F1415" s="368">
        <f>[2]!tblÉvénements[[#This Row],[Ville]]</f>
        <v>0</v>
      </c>
      <c r="G1415" s="368">
        <f>[2]!tblÉvénements[[#This Row],[Lieu]]</f>
        <v>0</v>
      </c>
      <c r="H1415" s="383">
        <f>[2]!tblÉvénements[[#This Row],[Nombre de de participants]]</f>
        <v>0</v>
      </c>
      <c r="I1415" s="368">
        <f>[2]!tblÉvénements[[#This Row],[Type]]</f>
        <v>0</v>
      </c>
      <c r="J1415" s="368">
        <f>[2]!tblÉvénements[[#This Row],[Présence ]]</f>
        <v>0</v>
      </c>
      <c r="K1415" s="370">
        <f>[2]!tblÉvénements[[#This Row],[Date de début]]</f>
        <v>0</v>
      </c>
      <c r="L1415" s="370" t="str">
        <f>IF(ISBLANK(Tableau3[[#This Row],[Date début ]]),"",UPPER(TEXT(Tableau3[[#This Row],[Date début ]],"mmm")))</f>
        <v>JANV</v>
      </c>
      <c r="M1415" s="370" t="str">
        <f>IF(ISBLANK(Tableau3[[#This Row],[Date début ]]),"",UPPER(TEXT(Tableau3[[#This Row],[Date début ]],"AAAA")))</f>
        <v>1900</v>
      </c>
      <c r="N1415" s="369">
        <f>[2]!tblÉvénements[[#This Row],[Date de fin]]</f>
        <v>0</v>
      </c>
      <c r="O1415" s="370" t="str">
        <f>IF(ISBLANK(Tableau3[[#This Row],[Date de fin]]),"",UPPER(TEXT(Tableau3[[#This Row],[Date de fin]],"mmm")))</f>
        <v>JANV</v>
      </c>
      <c r="P1415" s="370" t="str">
        <f>IF(ISBLANK(Tableau3[[#This Row],[Date de fin]]),"",UPPER(TEXT(Tableau3[[#This Row],[Date de fin]],"AAAA")))</f>
        <v>1900</v>
      </c>
      <c r="Q1415" s="65">
        <f>[2]!tblÉvénements[[#This Row],[Nbr jours]]</f>
        <v>0</v>
      </c>
      <c r="R1415" s="45"/>
      <c r="S1415" s="13">
        <f>[2]!tblÉvénements[[#This Row],[Secteur]]</f>
        <v>0</v>
      </c>
      <c r="T1415" s="13">
        <f>[2]!tblÉvénements[[#This Row],[Commentaires]]</f>
        <v>0</v>
      </c>
      <c r="V1415" s="55"/>
      <c r="X1415" s="55"/>
      <c r="AF1415" s="56"/>
    </row>
    <row r="1416" spans="2:32" ht="14.5" x14ac:dyDescent="0.3">
      <c r="B1416" s="42">
        <f>'2. Termes '!H1438</f>
        <v>0</v>
      </c>
      <c r="C1416" s="382">
        <f>[2]!tblÉvénements[[#This Row],[Service]]</f>
        <v>0</v>
      </c>
      <c r="D1416" s="383">
        <f>[2]!tblÉvénements[[#This Row],[Nom événement]]</f>
        <v>0</v>
      </c>
      <c r="E1416" s="383">
        <f>[2]!tblÉvénements[[#This Row],[Nom association/Sigle]]</f>
        <v>0</v>
      </c>
      <c r="F1416" s="368">
        <f>[2]!tblÉvénements[[#This Row],[Ville]]</f>
        <v>0</v>
      </c>
      <c r="G1416" s="368">
        <f>[2]!tblÉvénements[[#This Row],[Lieu]]</f>
        <v>0</v>
      </c>
      <c r="H1416" s="383">
        <f>[2]!tblÉvénements[[#This Row],[Nombre de de participants]]</f>
        <v>0</v>
      </c>
      <c r="I1416" s="368">
        <f>[2]!tblÉvénements[[#This Row],[Type]]</f>
        <v>0</v>
      </c>
      <c r="J1416" s="368">
        <f>[2]!tblÉvénements[[#This Row],[Présence ]]</f>
        <v>0</v>
      </c>
      <c r="K1416" s="370">
        <f>[2]!tblÉvénements[[#This Row],[Date de début]]</f>
        <v>0</v>
      </c>
      <c r="L1416" s="370" t="str">
        <f>IF(ISBLANK(Tableau3[[#This Row],[Date début ]]),"",UPPER(TEXT(Tableau3[[#This Row],[Date début ]],"mmm")))</f>
        <v>JANV</v>
      </c>
      <c r="M1416" s="370" t="str">
        <f>IF(ISBLANK(Tableau3[[#This Row],[Date début ]]),"",UPPER(TEXT(Tableau3[[#This Row],[Date début ]],"AAAA")))</f>
        <v>1900</v>
      </c>
      <c r="N1416" s="369">
        <f>[2]!tblÉvénements[[#This Row],[Date de fin]]</f>
        <v>0</v>
      </c>
      <c r="O1416" s="370" t="str">
        <f>IF(ISBLANK(Tableau3[[#This Row],[Date de fin]]),"",UPPER(TEXT(Tableau3[[#This Row],[Date de fin]],"mmm")))</f>
        <v>JANV</v>
      </c>
      <c r="P1416" s="370" t="str">
        <f>IF(ISBLANK(Tableau3[[#This Row],[Date de fin]]),"",UPPER(TEXT(Tableau3[[#This Row],[Date de fin]],"AAAA")))</f>
        <v>1900</v>
      </c>
      <c r="Q1416" s="65">
        <f>[2]!tblÉvénements[[#This Row],[Nbr jours]]</f>
        <v>0</v>
      </c>
      <c r="R1416" s="45"/>
      <c r="S1416" s="13">
        <f>[2]!tblÉvénements[[#This Row],[Secteur]]</f>
        <v>0</v>
      </c>
      <c r="T1416" s="13">
        <f>[2]!tblÉvénements[[#This Row],[Commentaires]]</f>
        <v>0</v>
      </c>
      <c r="V1416" s="55"/>
      <c r="X1416" s="55"/>
      <c r="AF1416" s="56"/>
    </row>
    <row r="1417" spans="2:32" ht="14.5" x14ac:dyDescent="0.3">
      <c r="B1417" s="42">
        <f>'2. Termes '!H1439</f>
        <v>0</v>
      </c>
      <c r="C1417" s="382">
        <f>[2]!tblÉvénements[[#This Row],[Service]]</f>
        <v>0</v>
      </c>
      <c r="D1417" s="383">
        <f>[2]!tblÉvénements[[#This Row],[Nom événement]]</f>
        <v>0</v>
      </c>
      <c r="E1417" s="383">
        <f>[2]!tblÉvénements[[#This Row],[Nom association/Sigle]]</f>
        <v>0</v>
      </c>
      <c r="F1417" s="368">
        <f>[2]!tblÉvénements[[#This Row],[Ville]]</f>
        <v>0</v>
      </c>
      <c r="G1417" s="368">
        <f>[2]!tblÉvénements[[#This Row],[Lieu]]</f>
        <v>0</v>
      </c>
      <c r="H1417" s="383">
        <f>[2]!tblÉvénements[[#This Row],[Nombre de de participants]]</f>
        <v>0</v>
      </c>
      <c r="I1417" s="368">
        <f>[2]!tblÉvénements[[#This Row],[Type]]</f>
        <v>0</v>
      </c>
      <c r="J1417" s="368">
        <f>[2]!tblÉvénements[[#This Row],[Présence ]]</f>
        <v>0</v>
      </c>
      <c r="K1417" s="370">
        <f>[2]!tblÉvénements[[#This Row],[Date de début]]</f>
        <v>0</v>
      </c>
      <c r="L1417" s="370" t="str">
        <f>IF(ISBLANK(Tableau3[[#This Row],[Date début ]]),"",UPPER(TEXT(Tableau3[[#This Row],[Date début ]],"mmm")))</f>
        <v>JANV</v>
      </c>
      <c r="M1417" s="370" t="str">
        <f>IF(ISBLANK(Tableau3[[#This Row],[Date début ]]),"",UPPER(TEXT(Tableau3[[#This Row],[Date début ]],"AAAA")))</f>
        <v>1900</v>
      </c>
      <c r="N1417" s="369">
        <f>[2]!tblÉvénements[[#This Row],[Date de fin]]</f>
        <v>0</v>
      </c>
      <c r="O1417" s="370" t="str">
        <f>IF(ISBLANK(Tableau3[[#This Row],[Date de fin]]),"",UPPER(TEXT(Tableau3[[#This Row],[Date de fin]],"mmm")))</f>
        <v>JANV</v>
      </c>
      <c r="P1417" s="370" t="str">
        <f>IF(ISBLANK(Tableau3[[#This Row],[Date de fin]]),"",UPPER(TEXT(Tableau3[[#This Row],[Date de fin]],"AAAA")))</f>
        <v>1900</v>
      </c>
      <c r="Q1417" s="65">
        <f>[2]!tblÉvénements[[#This Row],[Nbr jours]]</f>
        <v>0</v>
      </c>
      <c r="R1417" s="45"/>
      <c r="S1417" s="13">
        <f>[2]!tblÉvénements[[#This Row],[Secteur]]</f>
        <v>0</v>
      </c>
      <c r="T1417" s="13">
        <f>[2]!tblÉvénements[[#This Row],[Commentaires]]</f>
        <v>0</v>
      </c>
      <c r="V1417" s="55"/>
      <c r="X1417" s="55"/>
      <c r="AF1417" s="56"/>
    </row>
    <row r="1418" spans="2:32" ht="14.5" x14ac:dyDescent="0.3">
      <c r="B1418" s="42">
        <f>'2. Termes '!H1440</f>
        <v>0</v>
      </c>
      <c r="C1418" s="382">
        <f>[2]!tblÉvénements[[#This Row],[Service]]</f>
        <v>0</v>
      </c>
      <c r="D1418" s="383">
        <f>[2]!tblÉvénements[[#This Row],[Nom événement]]</f>
        <v>0</v>
      </c>
      <c r="E1418" s="383">
        <f>[2]!tblÉvénements[[#This Row],[Nom association/Sigle]]</f>
        <v>0</v>
      </c>
      <c r="F1418" s="368">
        <f>[2]!tblÉvénements[[#This Row],[Ville]]</f>
        <v>0</v>
      </c>
      <c r="G1418" s="368">
        <f>[2]!tblÉvénements[[#This Row],[Lieu]]</f>
        <v>0</v>
      </c>
      <c r="H1418" s="383">
        <f>[2]!tblÉvénements[[#This Row],[Nombre de de participants]]</f>
        <v>0</v>
      </c>
      <c r="I1418" s="368">
        <f>[2]!tblÉvénements[[#This Row],[Type]]</f>
        <v>0</v>
      </c>
      <c r="J1418" s="368">
        <f>[2]!tblÉvénements[[#This Row],[Présence ]]</f>
        <v>0</v>
      </c>
      <c r="K1418" s="370">
        <f>[2]!tblÉvénements[[#This Row],[Date de début]]</f>
        <v>0</v>
      </c>
      <c r="L1418" s="370" t="str">
        <f>IF(ISBLANK(Tableau3[[#This Row],[Date début ]]),"",UPPER(TEXT(Tableau3[[#This Row],[Date début ]],"mmm")))</f>
        <v>JANV</v>
      </c>
      <c r="M1418" s="370" t="str">
        <f>IF(ISBLANK(Tableau3[[#This Row],[Date début ]]),"",UPPER(TEXT(Tableau3[[#This Row],[Date début ]],"AAAA")))</f>
        <v>1900</v>
      </c>
      <c r="N1418" s="369">
        <f>[2]!tblÉvénements[[#This Row],[Date de fin]]</f>
        <v>0</v>
      </c>
      <c r="O1418" s="370" t="str">
        <f>IF(ISBLANK(Tableau3[[#This Row],[Date de fin]]),"",UPPER(TEXT(Tableau3[[#This Row],[Date de fin]],"mmm")))</f>
        <v>JANV</v>
      </c>
      <c r="P1418" s="370" t="str">
        <f>IF(ISBLANK(Tableau3[[#This Row],[Date de fin]]),"",UPPER(TEXT(Tableau3[[#This Row],[Date de fin]],"AAAA")))</f>
        <v>1900</v>
      </c>
      <c r="Q1418" s="65">
        <f>[2]!tblÉvénements[[#This Row],[Nbr jours]]</f>
        <v>0</v>
      </c>
      <c r="R1418" s="45"/>
      <c r="S1418" s="13">
        <f>[2]!tblÉvénements[[#This Row],[Secteur]]</f>
        <v>0</v>
      </c>
      <c r="T1418" s="13">
        <f>[2]!tblÉvénements[[#This Row],[Commentaires]]</f>
        <v>0</v>
      </c>
      <c r="V1418" s="55"/>
      <c r="X1418" s="55"/>
      <c r="AF1418" s="56"/>
    </row>
    <row r="1419" spans="2:32" ht="14.5" x14ac:dyDescent="0.3">
      <c r="B1419" s="42">
        <f>'2. Termes '!H1441</f>
        <v>0</v>
      </c>
      <c r="C1419" s="382">
        <f>[2]!tblÉvénements[[#This Row],[Service]]</f>
        <v>0</v>
      </c>
      <c r="D1419" s="383">
        <f>[2]!tblÉvénements[[#This Row],[Nom événement]]</f>
        <v>0</v>
      </c>
      <c r="E1419" s="383">
        <f>[2]!tblÉvénements[[#This Row],[Nom association/Sigle]]</f>
        <v>0</v>
      </c>
      <c r="F1419" s="368">
        <f>[2]!tblÉvénements[[#This Row],[Ville]]</f>
        <v>0</v>
      </c>
      <c r="G1419" s="368">
        <f>[2]!tblÉvénements[[#This Row],[Lieu]]</f>
        <v>0</v>
      </c>
      <c r="H1419" s="383">
        <f>[2]!tblÉvénements[[#This Row],[Nombre de de participants]]</f>
        <v>0</v>
      </c>
      <c r="I1419" s="368">
        <f>[2]!tblÉvénements[[#This Row],[Type]]</f>
        <v>0</v>
      </c>
      <c r="J1419" s="368">
        <f>[2]!tblÉvénements[[#This Row],[Présence ]]</f>
        <v>0</v>
      </c>
      <c r="K1419" s="370">
        <f>[2]!tblÉvénements[[#This Row],[Date de début]]</f>
        <v>0</v>
      </c>
      <c r="L1419" s="370" t="str">
        <f>IF(ISBLANK(Tableau3[[#This Row],[Date début ]]),"",UPPER(TEXT(Tableau3[[#This Row],[Date début ]],"mmm")))</f>
        <v>JANV</v>
      </c>
      <c r="M1419" s="370" t="str">
        <f>IF(ISBLANK(Tableau3[[#This Row],[Date début ]]),"",UPPER(TEXT(Tableau3[[#This Row],[Date début ]],"AAAA")))</f>
        <v>1900</v>
      </c>
      <c r="N1419" s="369">
        <f>[2]!tblÉvénements[[#This Row],[Date de fin]]</f>
        <v>0</v>
      </c>
      <c r="O1419" s="370" t="str">
        <f>IF(ISBLANK(Tableau3[[#This Row],[Date de fin]]),"",UPPER(TEXT(Tableau3[[#This Row],[Date de fin]],"mmm")))</f>
        <v>JANV</v>
      </c>
      <c r="P1419" s="370" t="str">
        <f>IF(ISBLANK(Tableau3[[#This Row],[Date de fin]]),"",UPPER(TEXT(Tableau3[[#This Row],[Date de fin]],"AAAA")))</f>
        <v>1900</v>
      </c>
      <c r="Q1419" s="65">
        <f>[2]!tblÉvénements[[#This Row],[Nbr jours]]</f>
        <v>0</v>
      </c>
      <c r="R1419" s="45"/>
      <c r="S1419" s="13">
        <f>[2]!tblÉvénements[[#This Row],[Secteur]]</f>
        <v>0</v>
      </c>
      <c r="T1419" s="13">
        <f>[2]!tblÉvénements[[#This Row],[Commentaires]]</f>
        <v>0</v>
      </c>
      <c r="V1419" s="55"/>
      <c r="X1419" s="55"/>
      <c r="AF1419" s="56"/>
    </row>
    <row r="1420" spans="2:32" ht="14.5" x14ac:dyDescent="0.3">
      <c r="B1420" s="42">
        <f>'2. Termes '!H1442</f>
        <v>0</v>
      </c>
      <c r="C1420" s="382">
        <f>[2]!tblÉvénements[[#This Row],[Service]]</f>
        <v>0</v>
      </c>
      <c r="D1420" s="383">
        <f>[2]!tblÉvénements[[#This Row],[Nom événement]]</f>
        <v>0</v>
      </c>
      <c r="E1420" s="383">
        <f>[2]!tblÉvénements[[#This Row],[Nom association/Sigle]]</f>
        <v>0</v>
      </c>
      <c r="F1420" s="368">
        <f>[2]!tblÉvénements[[#This Row],[Ville]]</f>
        <v>0</v>
      </c>
      <c r="G1420" s="368">
        <f>[2]!tblÉvénements[[#This Row],[Lieu]]</f>
        <v>0</v>
      </c>
      <c r="H1420" s="383">
        <f>[2]!tblÉvénements[[#This Row],[Nombre de de participants]]</f>
        <v>0</v>
      </c>
      <c r="I1420" s="368">
        <f>[2]!tblÉvénements[[#This Row],[Type]]</f>
        <v>0</v>
      </c>
      <c r="J1420" s="368">
        <f>[2]!tblÉvénements[[#This Row],[Présence ]]</f>
        <v>0</v>
      </c>
      <c r="K1420" s="370">
        <f>[2]!tblÉvénements[[#This Row],[Date de début]]</f>
        <v>0</v>
      </c>
      <c r="L1420" s="370" t="str">
        <f>IF(ISBLANK(Tableau3[[#This Row],[Date début ]]),"",UPPER(TEXT(Tableau3[[#This Row],[Date début ]],"mmm")))</f>
        <v>JANV</v>
      </c>
      <c r="M1420" s="370" t="str">
        <f>IF(ISBLANK(Tableau3[[#This Row],[Date début ]]),"",UPPER(TEXT(Tableau3[[#This Row],[Date début ]],"AAAA")))</f>
        <v>1900</v>
      </c>
      <c r="N1420" s="369">
        <f>[2]!tblÉvénements[[#This Row],[Date de fin]]</f>
        <v>0</v>
      </c>
      <c r="O1420" s="370" t="str">
        <f>IF(ISBLANK(Tableau3[[#This Row],[Date de fin]]),"",UPPER(TEXT(Tableau3[[#This Row],[Date de fin]],"mmm")))</f>
        <v>JANV</v>
      </c>
      <c r="P1420" s="370" t="str">
        <f>IF(ISBLANK(Tableau3[[#This Row],[Date de fin]]),"",UPPER(TEXT(Tableau3[[#This Row],[Date de fin]],"AAAA")))</f>
        <v>1900</v>
      </c>
      <c r="Q1420" s="65">
        <f>[2]!tblÉvénements[[#This Row],[Nbr jours]]</f>
        <v>0</v>
      </c>
      <c r="R1420" s="45"/>
      <c r="S1420" s="13">
        <f>[2]!tblÉvénements[[#This Row],[Secteur]]</f>
        <v>0</v>
      </c>
      <c r="T1420" s="13">
        <f>[2]!tblÉvénements[[#This Row],[Commentaires]]</f>
        <v>0</v>
      </c>
      <c r="V1420" s="55"/>
      <c r="X1420" s="55"/>
      <c r="AF1420" s="56"/>
    </row>
    <row r="1421" spans="2:32" ht="14.5" x14ac:dyDescent="0.3">
      <c r="B1421" s="42">
        <f>'2. Termes '!H1443</f>
        <v>0</v>
      </c>
      <c r="C1421" s="382">
        <f>[2]!tblÉvénements[[#This Row],[Service]]</f>
        <v>0</v>
      </c>
      <c r="D1421" s="383">
        <f>[2]!tblÉvénements[[#This Row],[Nom événement]]</f>
        <v>0</v>
      </c>
      <c r="E1421" s="383">
        <f>[2]!tblÉvénements[[#This Row],[Nom association/Sigle]]</f>
        <v>0</v>
      </c>
      <c r="F1421" s="368">
        <f>[2]!tblÉvénements[[#This Row],[Ville]]</f>
        <v>0</v>
      </c>
      <c r="G1421" s="368">
        <f>[2]!tblÉvénements[[#This Row],[Lieu]]</f>
        <v>0</v>
      </c>
      <c r="H1421" s="383">
        <f>[2]!tblÉvénements[[#This Row],[Nombre de de participants]]</f>
        <v>0</v>
      </c>
      <c r="I1421" s="368">
        <f>[2]!tblÉvénements[[#This Row],[Type]]</f>
        <v>0</v>
      </c>
      <c r="J1421" s="368">
        <f>[2]!tblÉvénements[[#This Row],[Présence ]]</f>
        <v>0</v>
      </c>
      <c r="K1421" s="370">
        <f>[2]!tblÉvénements[[#This Row],[Date de début]]</f>
        <v>0</v>
      </c>
      <c r="L1421" s="370" t="str">
        <f>IF(ISBLANK(Tableau3[[#This Row],[Date début ]]),"",UPPER(TEXT(Tableau3[[#This Row],[Date début ]],"mmm")))</f>
        <v>JANV</v>
      </c>
      <c r="M1421" s="370" t="str">
        <f>IF(ISBLANK(Tableau3[[#This Row],[Date début ]]),"",UPPER(TEXT(Tableau3[[#This Row],[Date début ]],"AAAA")))</f>
        <v>1900</v>
      </c>
      <c r="N1421" s="369">
        <f>[2]!tblÉvénements[[#This Row],[Date de fin]]</f>
        <v>0</v>
      </c>
      <c r="O1421" s="370" t="str">
        <f>IF(ISBLANK(Tableau3[[#This Row],[Date de fin]]),"",UPPER(TEXT(Tableau3[[#This Row],[Date de fin]],"mmm")))</f>
        <v>JANV</v>
      </c>
      <c r="P1421" s="370" t="str">
        <f>IF(ISBLANK(Tableau3[[#This Row],[Date de fin]]),"",UPPER(TEXT(Tableau3[[#This Row],[Date de fin]],"AAAA")))</f>
        <v>1900</v>
      </c>
      <c r="Q1421" s="65">
        <f>[2]!tblÉvénements[[#This Row],[Nbr jours]]</f>
        <v>0</v>
      </c>
      <c r="R1421" s="45"/>
      <c r="S1421" s="13">
        <f>[2]!tblÉvénements[[#This Row],[Secteur]]</f>
        <v>0</v>
      </c>
      <c r="T1421" s="13">
        <f>[2]!tblÉvénements[[#This Row],[Commentaires]]</f>
        <v>0</v>
      </c>
      <c r="V1421" s="55"/>
      <c r="X1421" s="55"/>
      <c r="AF1421" s="56"/>
    </row>
    <row r="1422" spans="2:32" ht="14.5" x14ac:dyDescent="0.3">
      <c r="B1422" s="42">
        <f>'2. Termes '!H1444</f>
        <v>0</v>
      </c>
      <c r="C1422" s="382">
        <f>[2]!tblÉvénements[[#This Row],[Service]]</f>
        <v>0</v>
      </c>
      <c r="D1422" s="383">
        <f>[2]!tblÉvénements[[#This Row],[Nom événement]]</f>
        <v>0</v>
      </c>
      <c r="E1422" s="383">
        <f>[2]!tblÉvénements[[#This Row],[Nom association/Sigle]]</f>
        <v>0</v>
      </c>
      <c r="F1422" s="368">
        <f>[2]!tblÉvénements[[#This Row],[Ville]]</f>
        <v>0</v>
      </c>
      <c r="G1422" s="368">
        <f>[2]!tblÉvénements[[#This Row],[Lieu]]</f>
        <v>0</v>
      </c>
      <c r="H1422" s="383">
        <f>[2]!tblÉvénements[[#This Row],[Nombre de de participants]]</f>
        <v>0</v>
      </c>
      <c r="I1422" s="368">
        <f>[2]!tblÉvénements[[#This Row],[Type]]</f>
        <v>0</v>
      </c>
      <c r="J1422" s="368">
        <f>[2]!tblÉvénements[[#This Row],[Présence ]]</f>
        <v>0</v>
      </c>
      <c r="K1422" s="370">
        <f>[2]!tblÉvénements[[#This Row],[Date de début]]</f>
        <v>0</v>
      </c>
      <c r="L1422" s="370" t="str">
        <f>IF(ISBLANK(Tableau3[[#This Row],[Date début ]]),"",UPPER(TEXT(Tableau3[[#This Row],[Date début ]],"mmm")))</f>
        <v>JANV</v>
      </c>
      <c r="M1422" s="370" t="str">
        <f>IF(ISBLANK(Tableau3[[#This Row],[Date début ]]),"",UPPER(TEXT(Tableau3[[#This Row],[Date début ]],"AAAA")))</f>
        <v>1900</v>
      </c>
      <c r="N1422" s="369">
        <f>[2]!tblÉvénements[[#This Row],[Date de fin]]</f>
        <v>0</v>
      </c>
      <c r="O1422" s="370" t="str">
        <f>IF(ISBLANK(Tableau3[[#This Row],[Date de fin]]),"",UPPER(TEXT(Tableau3[[#This Row],[Date de fin]],"mmm")))</f>
        <v>JANV</v>
      </c>
      <c r="P1422" s="370" t="str">
        <f>IF(ISBLANK(Tableau3[[#This Row],[Date de fin]]),"",UPPER(TEXT(Tableau3[[#This Row],[Date de fin]],"AAAA")))</f>
        <v>1900</v>
      </c>
      <c r="Q1422" s="65">
        <f>[2]!tblÉvénements[[#This Row],[Nbr jours]]</f>
        <v>0</v>
      </c>
      <c r="R1422" s="45"/>
      <c r="S1422" s="13">
        <f>[2]!tblÉvénements[[#This Row],[Secteur]]</f>
        <v>0</v>
      </c>
      <c r="T1422" s="13">
        <f>[2]!tblÉvénements[[#This Row],[Commentaires]]</f>
        <v>0</v>
      </c>
      <c r="V1422" s="55"/>
      <c r="X1422" s="55"/>
      <c r="AF1422" s="56"/>
    </row>
    <row r="1423" spans="2:32" ht="14.5" x14ac:dyDescent="0.3">
      <c r="B1423" s="42">
        <f>'2. Termes '!H1445</f>
        <v>0</v>
      </c>
      <c r="C1423" s="382">
        <f>[2]!tblÉvénements[[#This Row],[Service]]</f>
        <v>0</v>
      </c>
      <c r="D1423" s="383">
        <f>[2]!tblÉvénements[[#This Row],[Nom événement]]</f>
        <v>0</v>
      </c>
      <c r="E1423" s="383">
        <f>[2]!tblÉvénements[[#This Row],[Nom association/Sigle]]</f>
        <v>0</v>
      </c>
      <c r="F1423" s="368">
        <f>[2]!tblÉvénements[[#This Row],[Ville]]</f>
        <v>0</v>
      </c>
      <c r="G1423" s="368">
        <f>[2]!tblÉvénements[[#This Row],[Lieu]]</f>
        <v>0</v>
      </c>
      <c r="H1423" s="383">
        <f>[2]!tblÉvénements[[#This Row],[Nombre de de participants]]</f>
        <v>0</v>
      </c>
      <c r="I1423" s="368">
        <f>[2]!tblÉvénements[[#This Row],[Type]]</f>
        <v>0</v>
      </c>
      <c r="J1423" s="368">
        <f>[2]!tblÉvénements[[#This Row],[Présence ]]</f>
        <v>0</v>
      </c>
      <c r="K1423" s="370">
        <f>[2]!tblÉvénements[[#This Row],[Date de début]]</f>
        <v>0</v>
      </c>
      <c r="L1423" s="370" t="str">
        <f>IF(ISBLANK(Tableau3[[#This Row],[Date début ]]),"",UPPER(TEXT(Tableau3[[#This Row],[Date début ]],"mmm")))</f>
        <v>JANV</v>
      </c>
      <c r="M1423" s="370" t="str">
        <f>IF(ISBLANK(Tableau3[[#This Row],[Date début ]]),"",UPPER(TEXT(Tableau3[[#This Row],[Date début ]],"AAAA")))</f>
        <v>1900</v>
      </c>
      <c r="N1423" s="369">
        <f>[2]!tblÉvénements[[#This Row],[Date de fin]]</f>
        <v>0</v>
      </c>
      <c r="O1423" s="370" t="str">
        <f>IF(ISBLANK(Tableau3[[#This Row],[Date de fin]]),"",UPPER(TEXT(Tableau3[[#This Row],[Date de fin]],"mmm")))</f>
        <v>JANV</v>
      </c>
      <c r="P1423" s="370" t="str">
        <f>IF(ISBLANK(Tableau3[[#This Row],[Date de fin]]),"",UPPER(TEXT(Tableau3[[#This Row],[Date de fin]],"AAAA")))</f>
        <v>1900</v>
      </c>
      <c r="Q1423" s="65">
        <f>[2]!tblÉvénements[[#This Row],[Nbr jours]]</f>
        <v>0</v>
      </c>
      <c r="R1423" s="45"/>
      <c r="S1423" s="13">
        <f>[2]!tblÉvénements[[#This Row],[Secteur]]</f>
        <v>0</v>
      </c>
      <c r="T1423" s="13">
        <f>[2]!tblÉvénements[[#This Row],[Commentaires]]</f>
        <v>0</v>
      </c>
      <c r="V1423" s="55"/>
      <c r="X1423" s="55"/>
      <c r="AF1423" s="56"/>
    </row>
    <row r="1424" spans="2:32" ht="14.5" x14ac:dyDescent="0.3">
      <c r="B1424" s="42">
        <f>'2. Termes '!H1446</f>
        <v>0</v>
      </c>
      <c r="C1424" s="382">
        <f>[2]!tblÉvénements[[#This Row],[Service]]</f>
        <v>0</v>
      </c>
      <c r="D1424" s="383">
        <f>[2]!tblÉvénements[[#This Row],[Nom événement]]</f>
        <v>0</v>
      </c>
      <c r="E1424" s="383">
        <f>[2]!tblÉvénements[[#This Row],[Nom association/Sigle]]</f>
        <v>0</v>
      </c>
      <c r="F1424" s="368">
        <f>[2]!tblÉvénements[[#This Row],[Ville]]</f>
        <v>0</v>
      </c>
      <c r="G1424" s="368">
        <f>[2]!tblÉvénements[[#This Row],[Lieu]]</f>
        <v>0</v>
      </c>
      <c r="H1424" s="383">
        <f>[2]!tblÉvénements[[#This Row],[Nombre de de participants]]</f>
        <v>0</v>
      </c>
      <c r="I1424" s="368">
        <f>[2]!tblÉvénements[[#This Row],[Type]]</f>
        <v>0</v>
      </c>
      <c r="J1424" s="368">
        <f>[2]!tblÉvénements[[#This Row],[Présence ]]</f>
        <v>0</v>
      </c>
      <c r="K1424" s="370">
        <f>[2]!tblÉvénements[[#This Row],[Date de début]]</f>
        <v>0</v>
      </c>
      <c r="L1424" s="370" t="str">
        <f>IF(ISBLANK(Tableau3[[#This Row],[Date début ]]),"",UPPER(TEXT(Tableau3[[#This Row],[Date début ]],"mmm")))</f>
        <v>JANV</v>
      </c>
      <c r="M1424" s="370" t="str">
        <f>IF(ISBLANK(Tableau3[[#This Row],[Date début ]]),"",UPPER(TEXT(Tableau3[[#This Row],[Date début ]],"AAAA")))</f>
        <v>1900</v>
      </c>
      <c r="N1424" s="369">
        <f>[2]!tblÉvénements[[#This Row],[Date de fin]]</f>
        <v>0</v>
      </c>
      <c r="O1424" s="370" t="str">
        <f>IF(ISBLANK(Tableau3[[#This Row],[Date de fin]]),"",UPPER(TEXT(Tableau3[[#This Row],[Date de fin]],"mmm")))</f>
        <v>JANV</v>
      </c>
      <c r="P1424" s="370" t="str">
        <f>IF(ISBLANK(Tableau3[[#This Row],[Date de fin]]),"",UPPER(TEXT(Tableau3[[#This Row],[Date de fin]],"AAAA")))</f>
        <v>1900</v>
      </c>
      <c r="Q1424" s="65">
        <f>[2]!tblÉvénements[[#This Row],[Nbr jours]]</f>
        <v>0</v>
      </c>
      <c r="R1424" s="45"/>
      <c r="S1424" s="13">
        <f>[2]!tblÉvénements[[#This Row],[Secteur]]</f>
        <v>0</v>
      </c>
      <c r="T1424" s="13">
        <f>[2]!tblÉvénements[[#This Row],[Commentaires]]</f>
        <v>0</v>
      </c>
      <c r="V1424" s="55"/>
      <c r="X1424" s="55"/>
      <c r="AF1424" s="56"/>
    </row>
    <row r="1425" spans="2:32" ht="14.5" x14ac:dyDescent="0.3">
      <c r="B1425" s="42">
        <f>'2. Termes '!H1447</f>
        <v>0</v>
      </c>
      <c r="C1425" s="382">
        <f>[2]!tblÉvénements[[#This Row],[Service]]</f>
        <v>0</v>
      </c>
      <c r="D1425" s="383">
        <f>[2]!tblÉvénements[[#This Row],[Nom événement]]</f>
        <v>0</v>
      </c>
      <c r="E1425" s="383">
        <f>[2]!tblÉvénements[[#This Row],[Nom association/Sigle]]</f>
        <v>0</v>
      </c>
      <c r="F1425" s="368">
        <f>[2]!tblÉvénements[[#This Row],[Ville]]</f>
        <v>0</v>
      </c>
      <c r="G1425" s="368">
        <f>[2]!tblÉvénements[[#This Row],[Lieu]]</f>
        <v>0</v>
      </c>
      <c r="H1425" s="383">
        <f>[2]!tblÉvénements[[#This Row],[Nombre de de participants]]</f>
        <v>0</v>
      </c>
      <c r="I1425" s="368">
        <f>[2]!tblÉvénements[[#This Row],[Type]]</f>
        <v>0</v>
      </c>
      <c r="J1425" s="368">
        <f>[2]!tblÉvénements[[#This Row],[Présence ]]</f>
        <v>0</v>
      </c>
      <c r="K1425" s="370">
        <f>[2]!tblÉvénements[[#This Row],[Date de début]]</f>
        <v>0</v>
      </c>
      <c r="L1425" s="370" t="str">
        <f>IF(ISBLANK(Tableau3[[#This Row],[Date début ]]),"",UPPER(TEXT(Tableau3[[#This Row],[Date début ]],"mmm")))</f>
        <v>JANV</v>
      </c>
      <c r="M1425" s="370" t="str">
        <f>IF(ISBLANK(Tableau3[[#This Row],[Date début ]]),"",UPPER(TEXT(Tableau3[[#This Row],[Date début ]],"AAAA")))</f>
        <v>1900</v>
      </c>
      <c r="N1425" s="369">
        <f>[2]!tblÉvénements[[#This Row],[Date de fin]]</f>
        <v>0</v>
      </c>
      <c r="O1425" s="370" t="str">
        <f>IF(ISBLANK(Tableau3[[#This Row],[Date de fin]]),"",UPPER(TEXT(Tableau3[[#This Row],[Date de fin]],"mmm")))</f>
        <v>JANV</v>
      </c>
      <c r="P1425" s="370" t="str">
        <f>IF(ISBLANK(Tableau3[[#This Row],[Date de fin]]),"",UPPER(TEXT(Tableau3[[#This Row],[Date de fin]],"AAAA")))</f>
        <v>1900</v>
      </c>
      <c r="Q1425" s="65">
        <f>[2]!tblÉvénements[[#This Row],[Nbr jours]]</f>
        <v>0</v>
      </c>
      <c r="R1425" s="45"/>
      <c r="S1425" s="13">
        <f>[2]!tblÉvénements[[#This Row],[Secteur]]</f>
        <v>0</v>
      </c>
      <c r="T1425" s="13">
        <f>[2]!tblÉvénements[[#This Row],[Commentaires]]</f>
        <v>0</v>
      </c>
      <c r="V1425" s="55"/>
      <c r="X1425" s="55"/>
      <c r="AF1425" s="56"/>
    </row>
    <row r="1426" spans="2:32" ht="14.5" x14ac:dyDescent="0.3">
      <c r="B1426" s="42">
        <f>'2. Termes '!H1448</f>
        <v>0</v>
      </c>
      <c r="C1426" s="382">
        <f>[2]!tblÉvénements[[#This Row],[Service]]</f>
        <v>0</v>
      </c>
      <c r="D1426" s="383">
        <f>[2]!tblÉvénements[[#This Row],[Nom événement]]</f>
        <v>0</v>
      </c>
      <c r="E1426" s="383">
        <f>[2]!tblÉvénements[[#This Row],[Nom association/Sigle]]</f>
        <v>0</v>
      </c>
      <c r="F1426" s="368">
        <f>[2]!tblÉvénements[[#This Row],[Ville]]</f>
        <v>0</v>
      </c>
      <c r="G1426" s="368">
        <f>[2]!tblÉvénements[[#This Row],[Lieu]]</f>
        <v>0</v>
      </c>
      <c r="H1426" s="383">
        <f>[2]!tblÉvénements[[#This Row],[Nombre de de participants]]</f>
        <v>0</v>
      </c>
      <c r="I1426" s="368">
        <f>[2]!tblÉvénements[[#This Row],[Type]]</f>
        <v>0</v>
      </c>
      <c r="J1426" s="368">
        <f>[2]!tblÉvénements[[#This Row],[Présence ]]</f>
        <v>0</v>
      </c>
      <c r="K1426" s="370">
        <f>[2]!tblÉvénements[[#This Row],[Date de début]]</f>
        <v>0</v>
      </c>
      <c r="L1426" s="370" t="str">
        <f>IF(ISBLANK(Tableau3[[#This Row],[Date début ]]),"",UPPER(TEXT(Tableau3[[#This Row],[Date début ]],"mmm")))</f>
        <v>JANV</v>
      </c>
      <c r="M1426" s="370" t="str">
        <f>IF(ISBLANK(Tableau3[[#This Row],[Date début ]]),"",UPPER(TEXT(Tableau3[[#This Row],[Date début ]],"AAAA")))</f>
        <v>1900</v>
      </c>
      <c r="N1426" s="369">
        <f>[2]!tblÉvénements[[#This Row],[Date de fin]]</f>
        <v>0</v>
      </c>
      <c r="O1426" s="370" t="str">
        <f>IF(ISBLANK(Tableau3[[#This Row],[Date de fin]]),"",UPPER(TEXT(Tableau3[[#This Row],[Date de fin]],"mmm")))</f>
        <v>JANV</v>
      </c>
      <c r="P1426" s="370" t="str">
        <f>IF(ISBLANK(Tableau3[[#This Row],[Date de fin]]),"",UPPER(TEXT(Tableau3[[#This Row],[Date de fin]],"AAAA")))</f>
        <v>1900</v>
      </c>
      <c r="Q1426" s="65">
        <f>[2]!tblÉvénements[[#This Row],[Nbr jours]]</f>
        <v>0</v>
      </c>
      <c r="R1426" s="45"/>
      <c r="S1426" s="13">
        <f>[2]!tblÉvénements[[#This Row],[Secteur]]</f>
        <v>0</v>
      </c>
      <c r="T1426" s="13">
        <f>[2]!tblÉvénements[[#This Row],[Commentaires]]</f>
        <v>0</v>
      </c>
      <c r="V1426" s="55"/>
      <c r="X1426" s="55"/>
      <c r="AF1426" s="56"/>
    </row>
    <row r="1427" spans="2:32" ht="14.5" x14ac:dyDescent="0.3">
      <c r="B1427" s="42">
        <f>'2. Termes '!H1449</f>
        <v>0</v>
      </c>
      <c r="C1427" s="382">
        <f>[2]!tblÉvénements[[#This Row],[Service]]</f>
        <v>0</v>
      </c>
      <c r="D1427" s="383">
        <f>[2]!tblÉvénements[[#This Row],[Nom événement]]</f>
        <v>0</v>
      </c>
      <c r="E1427" s="383">
        <f>[2]!tblÉvénements[[#This Row],[Nom association/Sigle]]</f>
        <v>0</v>
      </c>
      <c r="F1427" s="368">
        <f>[2]!tblÉvénements[[#This Row],[Ville]]</f>
        <v>0</v>
      </c>
      <c r="G1427" s="368">
        <f>[2]!tblÉvénements[[#This Row],[Lieu]]</f>
        <v>0</v>
      </c>
      <c r="H1427" s="383">
        <f>[2]!tblÉvénements[[#This Row],[Nombre de de participants]]</f>
        <v>0</v>
      </c>
      <c r="I1427" s="368">
        <f>[2]!tblÉvénements[[#This Row],[Type]]</f>
        <v>0</v>
      </c>
      <c r="J1427" s="368">
        <f>[2]!tblÉvénements[[#This Row],[Présence ]]</f>
        <v>0</v>
      </c>
      <c r="K1427" s="370">
        <f>[2]!tblÉvénements[[#This Row],[Date de début]]</f>
        <v>0</v>
      </c>
      <c r="L1427" s="370" t="str">
        <f>IF(ISBLANK(Tableau3[[#This Row],[Date début ]]),"",UPPER(TEXT(Tableau3[[#This Row],[Date début ]],"mmm")))</f>
        <v>JANV</v>
      </c>
      <c r="M1427" s="370" t="str">
        <f>IF(ISBLANK(Tableau3[[#This Row],[Date début ]]),"",UPPER(TEXT(Tableau3[[#This Row],[Date début ]],"AAAA")))</f>
        <v>1900</v>
      </c>
      <c r="N1427" s="369">
        <f>[2]!tblÉvénements[[#This Row],[Date de fin]]</f>
        <v>0</v>
      </c>
      <c r="O1427" s="370" t="str">
        <f>IF(ISBLANK(Tableau3[[#This Row],[Date de fin]]),"",UPPER(TEXT(Tableau3[[#This Row],[Date de fin]],"mmm")))</f>
        <v>JANV</v>
      </c>
      <c r="P1427" s="370" t="str">
        <f>IF(ISBLANK(Tableau3[[#This Row],[Date de fin]]),"",UPPER(TEXT(Tableau3[[#This Row],[Date de fin]],"AAAA")))</f>
        <v>1900</v>
      </c>
      <c r="Q1427" s="65">
        <f>[2]!tblÉvénements[[#This Row],[Nbr jours]]</f>
        <v>0</v>
      </c>
      <c r="R1427" s="45"/>
      <c r="S1427" s="13">
        <f>[2]!tblÉvénements[[#This Row],[Secteur]]</f>
        <v>0</v>
      </c>
      <c r="T1427" s="13">
        <f>[2]!tblÉvénements[[#This Row],[Commentaires]]</f>
        <v>0</v>
      </c>
      <c r="V1427" s="55"/>
      <c r="X1427" s="55"/>
      <c r="AF1427" s="56"/>
    </row>
    <row r="1428" spans="2:32" ht="14.5" x14ac:dyDescent="0.3">
      <c r="B1428" s="42">
        <f>'2. Termes '!H1450</f>
        <v>0</v>
      </c>
      <c r="C1428" s="382">
        <f>[2]!tblÉvénements[[#This Row],[Service]]</f>
        <v>0</v>
      </c>
      <c r="D1428" s="383">
        <f>[2]!tblÉvénements[[#This Row],[Nom événement]]</f>
        <v>0</v>
      </c>
      <c r="E1428" s="383">
        <f>[2]!tblÉvénements[[#This Row],[Nom association/Sigle]]</f>
        <v>0</v>
      </c>
      <c r="F1428" s="368">
        <f>[2]!tblÉvénements[[#This Row],[Ville]]</f>
        <v>0</v>
      </c>
      <c r="G1428" s="368">
        <f>[2]!tblÉvénements[[#This Row],[Lieu]]</f>
        <v>0</v>
      </c>
      <c r="H1428" s="383">
        <f>[2]!tblÉvénements[[#This Row],[Nombre de de participants]]</f>
        <v>0</v>
      </c>
      <c r="I1428" s="368">
        <f>[2]!tblÉvénements[[#This Row],[Type]]</f>
        <v>0</v>
      </c>
      <c r="J1428" s="368">
        <f>[2]!tblÉvénements[[#This Row],[Présence ]]</f>
        <v>0</v>
      </c>
      <c r="K1428" s="370">
        <f>[2]!tblÉvénements[[#This Row],[Date de début]]</f>
        <v>0</v>
      </c>
      <c r="L1428" s="370" t="str">
        <f>IF(ISBLANK(Tableau3[[#This Row],[Date début ]]),"",UPPER(TEXT(Tableau3[[#This Row],[Date début ]],"mmm")))</f>
        <v>JANV</v>
      </c>
      <c r="M1428" s="370" t="str">
        <f>IF(ISBLANK(Tableau3[[#This Row],[Date début ]]),"",UPPER(TEXT(Tableau3[[#This Row],[Date début ]],"AAAA")))</f>
        <v>1900</v>
      </c>
      <c r="N1428" s="369">
        <f>[2]!tblÉvénements[[#This Row],[Date de fin]]</f>
        <v>0</v>
      </c>
      <c r="O1428" s="370" t="str">
        <f>IF(ISBLANK(Tableau3[[#This Row],[Date de fin]]),"",UPPER(TEXT(Tableau3[[#This Row],[Date de fin]],"mmm")))</f>
        <v>JANV</v>
      </c>
      <c r="P1428" s="370" t="str">
        <f>IF(ISBLANK(Tableau3[[#This Row],[Date de fin]]),"",UPPER(TEXT(Tableau3[[#This Row],[Date de fin]],"AAAA")))</f>
        <v>1900</v>
      </c>
      <c r="Q1428" s="65">
        <f>[2]!tblÉvénements[[#This Row],[Nbr jours]]</f>
        <v>0</v>
      </c>
      <c r="R1428" s="45"/>
      <c r="S1428" s="13">
        <f>[2]!tblÉvénements[[#This Row],[Secteur]]</f>
        <v>0</v>
      </c>
      <c r="T1428" s="13">
        <f>[2]!tblÉvénements[[#This Row],[Commentaires]]</f>
        <v>0</v>
      </c>
      <c r="V1428" s="55"/>
      <c r="X1428" s="55"/>
      <c r="AF1428" s="56"/>
    </row>
    <row r="1429" spans="2:32" ht="14.5" x14ac:dyDescent="0.3">
      <c r="B1429" s="42">
        <f>'2. Termes '!H1451</f>
        <v>0</v>
      </c>
      <c r="C1429" s="382">
        <f>[2]!tblÉvénements[[#This Row],[Service]]</f>
        <v>0</v>
      </c>
      <c r="D1429" s="383">
        <f>[2]!tblÉvénements[[#This Row],[Nom événement]]</f>
        <v>0</v>
      </c>
      <c r="E1429" s="383">
        <f>[2]!tblÉvénements[[#This Row],[Nom association/Sigle]]</f>
        <v>0</v>
      </c>
      <c r="F1429" s="368">
        <f>[2]!tblÉvénements[[#This Row],[Ville]]</f>
        <v>0</v>
      </c>
      <c r="G1429" s="368">
        <f>[2]!tblÉvénements[[#This Row],[Lieu]]</f>
        <v>0</v>
      </c>
      <c r="H1429" s="383">
        <f>[2]!tblÉvénements[[#This Row],[Nombre de de participants]]</f>
        <v>0</v>
      </c>
      <c r="I1429" s="368">
        <f>[2]!tblÉvénements[[#This Row],[Type]]</f>
        <v>0</v>
      </c>
      <c r="J1429" s="368">
        <f>[2]!tblÉvénements[[#This Row],[Présence ]]</f>
        <v>0</v>
      </c>
      <c r="K1429" s="370">
        <f>[2]!tblÉvénements[[#This Row],[Date de début]]</f>
        <v>0</v>
      </c>
      <c r="L1429" s="370" t="str">
        <f>IF(ISBLANK(Tableau3[[#This Row],[Date début ]]),"",UPPER(TEXT(Tableau3[[#This Row],[Date début ]],"mmm")))</f>
        <v>JANV</v>
      </c>
      <c r="M1429" s="370" t="str">
        <f>IF(ISBLANK(Tableau3[[#This Row],[Date début ]]),"",UPPER(TEXT(Tableau3[[#This Row],[Date début ]],"AAAA")))</f>
        <v>1900</v>
      </c>
      <c r="N1429" s="369">
        <f>[2]!tblÉvénements[[#This Row],[Date de fin]]</f>
        <v>0</v>
      </c>
      <c r="O1429" s="370" t="str">
        <f>IF(ISBLANK(Tableau3[[#This Row],[Date de fin]]),"",UPPER(TEXT(Tableau3[[#This Row],[Date de fin]],"mmm")))</f>
        <v>JANV</v>
      </c>
      <c r="P1429" s="370" t="str">
        <f>IF(ISBLANK(Tableau3[[#This Row],[Date de fin]]),"",UPPER(TEXT(Tableau3[[#This Row],[Date de fin]],"AAAA")))</f>
        <v>1900</v>
      </c>
      <c r="Q1429" s="65">
        <f>[2]!tblÉvénements[[#This Row],[Nbr jours]]</f>
        <v>0</v>
      </c>
      <c r="R1429" s="45"/>
      <c r="S1429" s="13">
        <f>[2]!tblÉvénements[[#This Row],[Secteur]]</f>
        <v>0</v>
      </c>
      <c r="T1429" s="13">
        <f>[2]!tblÉvénements[[#This Row],[Commentaires]]</f>
        <v>0</v>
      </c>
      <c r="V1429" s="55"/>
      <c r="X1429" s="55"/>
      <c r="AF1429" s="56"/>
    </row>
    <row r="1430" spans="2:32" ht="14.5" x14ac:dyDescent="0.3">
      <c r="B1430" s="42">
        <f>'2. Termes '!H1452</f>
        <v>0</v>
      </c>
      <c r="C1430" s="382">
        <f>[2]!tblÉvénements[[#This Row],[Service]]</f>
        <v>0</v>
      </c>
      <c r="D1430" s="383">
        <f>[2]!tblÉvénements[[#This Row],[Nom événement]]</f>
        <v>0</v>
      </c>
      <c r="E1430" s="383">
        <f>[2]!tblÉvénements[[#This Row],[Nom association/Sigle]]</f>
        <v>0</v>
      </c>
      <c r="F1430" s="368">
        <f>[2]!tblÉvénements[[#This Row],[Ville]]</f>
        <v>0</v>
      </c>
      <c r="G1430" s="368">
        <f>[2]!tblÉvénements[[#This Row],[Lieu]]</f>
        <v>0</v>
      </c>
      <c r="H1430" s="383">
        <f>[2]!tblÉvénements[[#This Row],[Nombre de de participants]]</f>
        <v>0</v>
      </c>
      <c r="I1430" s="368">
        <f>[2]!tblÉvénements[[#This Row],[Type]]</f>
        <v>0</v>
      </c>
      <c r="J1430" s="368">
        <f>[2]!tblÉvénements[[#This Row],[Présence ]]</f>
        <v>0</v>
      </c>
      <c r="K1430" s="370">
        <f>[2]!tblÉvénements[[#This Row],[Date de début]]</f>
        <v>0</v>
      </c>
      <c r="L1430" s="370" t="str">
        <f>IF(ISBLANK(Tableau3[[#This Row],[Date début ]]),"",UPPER(TEXT(Tableau3[[#This Row],[Date début ]],"mmm")))</f>
        <v>JANV</v>
      </c>
      <c r="M1430" s="370" t="str">
        <f>IF(ISBLANK(Tableau3[[#This Row],[Date début ]]),"",UPPER(TEXT(Tableau3[[#This Row],[Date début ]],"AAAA")))</f>
        <v>1900</v>
      </c>
      <c r="N1430" s="369">
        <f>[2]!tblÉvénements[[#This Row],[Date de fin]]</f>
        <v>0</v>
      </c>
      <c r="O1430" s="370" t="str">
        <f>IF(ISBLANK(Tableau3[[#This Row],[Date de fin]]),"",UPPER(TEXT(Tableau3[[#This Row],[Date de fin]],"mmm")))</f>
        <v>JANV</v>
      </c>
      <c r="P1430" s="370" t="str">
        <f>IF(ISBLANK(Tableau3[[#This Row],[Date de fin]]),"",UPPER(TEXT(Tableau3[[#This Row],[Date de fin]],"AAAA")))</f>
        <v>1900</v>
      </c>
      <c r="Q1430" s="65">
        <f>[2]!tblÉvénements[[#This Row],[Nbr jours]]</f>
        <v>0</v>
      </c>
      <c r="R1430" s="45"/>
      <c r="S1430" s="13">
        <f>[2]!tblÉvénements[[#This Row],[Secteur]]</f>
        <v>0</v>
      </c>
      <c r="T1430" s="13">
        <f>[2]!tblÉvénements[[#This Row],[Commentaires]]</f>
        <v>0</v>
      </c>
      <c r="V1430" s="55"/>
      <c r="X1430" s="55"/>
      <c r="AF1430" s="56"/>
    </row>
    <row r="1431" spans="2:32" ht="14.5" x14ac:dyDescent="0.3">
      <c r="B1431" s="42">
        <f>'2. Termes '!H1453</f>
        <v>0</v>
      </c>
      <c r="C1431" s="382">
        <f>[2]!tblÉvénements[[#This Row],[Service]]</f>
        <v>0</v>
      </c>
      <c r="D1431" s="383">
        <f>[2]!tblÉvénements[[#This Row],[Nom événement]]</f>
        <v>0</v>
      </c>
      <c r="E1431" s="383">
        <f>[2]!tblÉvénements[[#This Row],[Nom association/Sigle]]</f>
        <v>0</v>
      </c>
      <c r="F1431" s="368">
        <f>[2]!tblÉvénements[[#This Row],[Ville]]</f>
        <v>0</v>
      </c>
      <c r="G1431" s="368">
        <f>[2]!tblÉvénements[[#This Row],[Lieu]]</f>
        <v>0</v>
      </c>
      <c r="H1431" s="383">
        <f>[2]!tblÉvénements[[#This Row],[Nombre de de participants]]</f>
        <v>0</v>
      </c>
      <c r="I1431" s="368">
        <f>[2]!tblÉvénements[[#This Row],[Type]]</f>
        <v>0</v>
      </c>
      <c r="J1431" s="368">
        <f>[2]!tblÉvénements[[#This Row],[Présence ]]</f>
        <v>0</v>
      </c>
      <c r="K1431" s="370">
        <f>[2]!tblÉvénements[[#This Row],[Date de début]]</f>
        <v>0</v>
      </c>
      <c r="L1431" s="370" t="str">
        <f>IF(ISBLANK(Tableau3[[#This Row],[Date début ]]),"",UPPER(TEXT(Tableau3[[#This Row],[Date début ]],"mmm")))</f>
        <v>JANV</v>
      </c>
      <c r="M1431" s="370" t="str">
        <f>IF(ISBLANK(Tableau3[[#This Row],[Date début ]]),"",UPPER(TEXT(Tableau3[[#This Row],[Date début ]],"AAAA")))</f>
        <v>1900</v>
      </c>
      <c r="N1431" s="369">
        <f>[2]!tblÉvénements[[#This Row],[Date de fin]]</f>
        <v>0</v>
      </c>
      <c r="O1431" s="370" t="str">
        <f>IF(ISBLANK(Tableau3[[#This Row],[Date de fin]]),"",UPPER(TEXT(Tableau3[[#This Row],[Date de fin]],"mmm")))</f>
        <v>JANV</v>
      </c>
      <c r="P1431" s="370" t="str">
        <f>IF(ISBLANK(Tableau3[[#This Row],[Date de fin]]),"",UPPER(TEXT(Tableau3[[#This Row],[Date de fin]],"AAAA")))</f>
        <v>1900</v>
      </c>
      <c r="Q1431" s="65">
        <f>[2]!tblÉvénements[[#This Row],[Nbr jours]]</f>
        <v>0</v>
      </c>
      <c r="R1431" s="45"/>
      <c r="S1431" s="13">
        <f>[2]!tblÉvénements[[#This Row],[Secteur]]</f>
        <v>0</v>
      </c>
      <c r="T1431" s="13">
        <f>[2]!tblÉvénements[[#This Row],[Commentaires]]</f>
        <v>0</v>
      </c>
      <c r="V1431" s="55"/>
      <c r="X1431" s="55"/>
      <c r="AF1431" s="56"/>
    </row>
    <row r="1432" spans="2:32" ht="14.5" x14ac:dyDescent="0.3">
      <c r="B1432" s="42">
        <f>'2. Termes '!H1454</f>
        <v>0</v>
      </c>
      <c r="C1432" s="382">
        <f>[2]!tblÉvénements[[#This Row],[Service]]</f>
        <v>0</v>
      </c>
      <c r="D1432" s="383">
        <f>[2]!tblÉvénements[[#This Row],[Nom événement]]</f>
        <v>0</v>
      </c>
      <c r="E1432" s="383">
        <f>[2]!tblÉvénements[[#This Row],[Nom association/Sigle]]</f>
        <v>0</v>
      </c>
      <c r="F1432" s="368">
        <f>[2]!tblÉvénements[[#This Row],[Ville]]</f>
        <v>0</v>
      </c>
      <c r="G1432" s="368">
        <f>[2]!tblÉvénements[[#This Row],[Lieu]]</f>
        <v>0</v>
      </c>
      <c r="H1432" s="383">
        <f>[2]!tblÉvénements[[#This Row],[Nombre de de participants]]</f>
        <v>0</v>
      </c>
      <c r="I1432" s="368">
        <f>[2]!tblÉvénements[[#This Row],[Type]]</f>
        <v>0</v>
      </c>
      <c r="J1432" s="368">
        <f>[2]!tblÉvénements[[#This Row],[Présence ]]</f>
        <v>0</v>
      </c>
      <c r="K1432" s="370">
        <f>[2]!tblÉvénements[[#This Row],[Date de début]]</f>
        <v>0</v>
      </c>
      <c r="L1432" s="370" t="str">
        <f>IF(ISBLANK(Tableau3[[#This Row],[Date début ]]),"",UPPER(TEXT(Tableau3[[#This Row],[Date début ]],"mmm")))</f>
        <v>JANV</v>
      </c>
      <c r="M1432" s="370" t="str">
        <f>IF(ISBLANK(Tableau3[[#This Row],[Date début ]]),"",UPPER(TEXT(Tableau3[[#This Row],[Date début ]],"AAAA")))</f>
        <v>1900</v>
      </c>
      <c r="N1432" s="369">
        <f>[2]!tblÉvénements[[#This Row],[Date de fin]]</f>
        <v>0</v>
      </c>
      <c r="O1432" s="370" t="str">
        <f>IF(ISBLANK(Tableau3[[#This Row],[Date de fin]]),"",UPPER(TEXT(Tableau3[[#This Row],[Date de fin]],"mmm")))</f>
        <v>JANV</v>
      </c>
      <c r="P1432" s="370" t="str">
        <f>IF(ISBLANK(Tableau3[[#This Row],[Date de fin]]),"",UPPER(TEXT(Tableau3[[#This Row],[Date de fin]],"AAAA")))</f>
        <v>1900</v>
      </c>
      <c r="Q1432" s="65">
        <f>[2]!tblÉvénements[[#This Row],[Nbr jours]]</f>
        <v>0</v>
      </c>
      <c r="R1432" s="45"/>
      <c r="S1432" s="13">
        <f>[2]!tblÉvénements[[#This Row],[Secteur]]</f>
        <v>0</v>
      </c>
      <c r="T1432" s="13">
        <f>[2]!tblÉvénements[[#This Row],[Commentaires]]</f>
        <v>0</v>
      </c>
      <c r="V1432" s="55"/>
      <c r="X1432" s="55"/>
      <c r="AF1432" s="56"/>
    </row>
    <row r="1433" spans="2:32" ht="14.5" x14ac:dyDescent="0.3">
      <c r="B1433" s="42">
        <f>'2. Termes '!H1455</f>
        <v>0</v>
      </c>
      <c r="C1433" s="382">
        <f>[2]!tblÉvénements[[#This Row],[Service]]</f>
        <v>0</v>
      </c>
      <c r="D1433" s="383">
        <f>[2]!tblÉvénements[[#This Row],[Nom événement]]</f>
        <v>0</v>
      </c>
      <c r="E1433" s="383">
        <f>[2]!tblÉvénements[[#This Row],[Nom association/Sigle]]</f>
        <v>0</v>
      </c>
      <c r="F1433" s="368">
        <f>[2]!tblÉvénements[[#This Row],[Ville]]</f>
        <v>0</v>
      </c>
      <c r="G1433" s="368">
        <f>[2]!tblÉvénements[[#This Row],[Lieu]]</f>
        <v>0</v>
      </c>
      <c r="H1433" s="383">
        <f>[2]!tblÉvénements[[#This Row],[Nombre de de participants]]</f>
        <v>0</v>
      </c>
      <c r="I1433" s="368">
        <f>[2]!tblÉvénements[[#This Row],[Type]]</f>
        <v>0</v>
      </c>
      <c r="J1433" s="368">
        <f>[2]!tblÉvénements[[#This Row],[Présence ]]</f>
        <v>0</v>
      </c>
      <c r="K1433" s="370">
        <f>[2]!tblÉvénements[[#This Row],[Date de début]]</f>
        <v>0</v>
      </c>
      <c r="L1433" s="370" t="str">
        <f>IF(ISBLANK(Tableau3[[#This Row],[Date début ]]),"",UPPER(TEXT(Tableau3[[#This Row],[Date début ]],"mmm")))</f>
        <v>JANV</v>
      </c>
      <c r="M1433" s="370" t="str">
        <f>IF(ISBLANK(Tableau3[[#This Row],[Date début ]]),"",UPPER(TEXT(Tableau3[[#This Row],[Date début ]],"AAAA")))</f>
        <v>1900</v>
      </c>
      <c r="N1433" s="369">
        <f>[2]!tblÉvénements[[#This Row],[Date de fin]]</f>
        <v>0</v>
      </c>
      <c r="O1433" s="370" t="str">
        <f>IF(ISBLANK(Tableau3[[#This Row],[Date de fin]]),"",UPPER(TEXT(Tableau3[[#This Row],[Date de fin]],"mmm")))</f>
        <v>JANV</v>
      </c>
      <c r="P1433" s="370" t="str">
        <f>IF(ISBLANK(Tableau3[[#This Row],[Date de fin]]),"",UPPER(TEXT(Tableau3[[#This Row],[Date de fin]],"AAAA")))</f>
        <v>1900</v>
      </c>
      <c r="Q1433" s="65">
        <f>[2]!tblÉvénements[[#This Row],[Nbr jours]]</f>
        <v>0</v>
      </c>
      <c r="R1433" s="45"/>
      <c r="S1433" s="13">
        <f>[2]!tblÉvénements[[#This Row],[Secteur]]</f>
        <v>0</v>
      </c>
      <c r="T1433" s="13">
        <f>[2]!tblÉvénements[[#This Row],[Commentaires]]</f>
        <v>0</v>
      </c>
      <c r="V1433" s="55"/>
      <c r="X1433" s="55"/>
      <c r="AF1433" s="56"/>
    </row>
    <row r="1434" spans="2:32" ht="14.5" x14ac:dyDescent="0.3">
      <c r="B1434" s="42">
        <f>'2. Termes '!H1456</f>
        <v>0</v>
      </c>
      <c r="C1434" s="382">
        <f>[2]!tblÉvénements[[#This Row],[Service]]</f>
        <v>0</v>
      </c>
      <c r="D1434" s="383">
        <f>[2]!tblÉvénements[[#This Row],[Nom événement]]</f>
        <v>0</v>
      </c>
      <c r="E1434" s="383">
        <f>[2]!tblÉvénements[[#This Row],[Nom association/Sigle]]</f>
        <v>0</v>
      </c>
      <c r="F1434" s="368">
        <f>[2]!tblÉvénements[[#This Row],[Ville]]</f>
        <v>0</v>
      </c>
      <c r="G1434" s="368">
        <f>[2]!tblÉvénements[[#This Row],[Lieu]]</f>
        <v>0</v>
      </c>
      <c r="H1434" s="383">
        <f>[2]!tblÉvénements[[#This Row],[Nombre de de participants]]</f>
        <v>0</v>
      </c>
      <c r="I1434" s="368">
        <f>[2]!tblÉvénements[[#This Row],[Type]]</f>
        <v>0</v>
      </c>
      <c r="J1434" s="368">
        <f>[2]!tblÉvénements[[#This Row],[Présence ]]</f>
        <v>0</v>
      </c>
      <c r="K1434" s="370">
        <f>[2]!tblÉvénements[[#This Row],[Date de début]]</f>
        <v>0</v>
      </c>
      <c r="L1434" s="370" t="str">
        <f>IF(ISBLANK(Tableau3[[#This Row],[Date début ]]),"",UPPER(TEXT(Tableau3[[#This Row],[Date début ]],"mmm")))</f>
        <v>JANV</v>
      </c>
      <c r="M1434" s="370" t="str">
        <f>IF(ISBLANK(Tableau3[[#This Row],[Date début ]]),"",UPPER(TEXT(Tableau3[[#This Row],[Date début ]],"AAAA")))</f>
        <v>1900</v>
      </c>
      <c r="N1434" s="369">
        <f>[2]!tblÉvénements[[#This Row],[Date de fin]]</f>
        <v>0</v>
      </c>
      <c r="O1434" s="370" t="str">
        <f>IF(ISBLANK(Tableau3[[#This Row],[Date de fin]]),"",UPPER(TEXT(Tableau3[[#This Row],[Date de fin]],"mmm")))</f>
        <v>JANV</v>
      </c>
      <c r="P1434" s="370" t="str">
        <f>IF(ISBLANK(Tableau3[[#This Row],[Date de fin]]),"",UPPER(TEXT(Tableau3[[#This Row],[Date de fin]],"AAAA")))</f>
        <v>1900</v>
      </c>
      <c r="Q1434" s="65">
        <f>[2]!tblÉvénements[[#This Row],[Nbr jours]]</f>
        <v>0</v>
      </c>
      <c r="R1434" s="45"/>
      <c r="S1434" s="13">
        <f>[2]!tblÉvénements[[#This Row],[Secteur]]</f>
        <v>0</v>
      </c>
      <c r="T1434" s="13">
        <f>[2]!tblÉvénements[[#This Row],[Commentaires]]</f>
        <v>0</v>
      </c>
      <c r="V1434" s="55"/>
      <c r="X1434" s="55"/>
      <c r="AF1434" s="56"/>
    </row>
    <row r="1435" spans="2:32" ht="14.5" x14ac:dyDescent="0.3">
      <c r="B1435" s="42">
        <f>'2. Termes '!H1457</f>
        <v>0</v>
      </c>
      <c r="C1435" s="382">
        <f>[2]!tblÉvénements[[#This Row],[Service]]</f>
        <v>0</v>
      </c>
      <c r="D1435" s="383">
        <f>[2]!tblÉvénements[[#This Row],[Nom événement]]</f>
        <v>0</v>
      </c>
      <c r="E1435" s="383">
        <f>[2]!tblÉvénements[[#This Row],[Nom association/Sigle]]</f>
        <v>0</v>
      </c>
      <c r="F1435" s="368">
        <f>[2]!tblÉvénements[[#This Row],[Ville]]</f>
        <v>0</v>
      </c>
      <c r="G1435" s="368">
        <f>[2]!tblÉvénements[[#This Row],[Lieu]]</f>
        <v>0</v>
      </c>
      <c r="H1435" s="383">
        <f>[2]!tblÉvénements[[#This Row],[Nombre de de participants]]</f>
        <v>0</v>
      </c>
      <c r="I1435" s="368">
        <f>[2]!tblÉvénements[[#This Row],[Type]]</f>
        <v>0</v>
      </c>
      <c r="J1435" s="368">
        <f>[2]!tblÉvénements[[#This Row],[Présence ]]</f>
        <v>0</v>
      </c>
      <c r="K1435" s="370">
        <f>[2]!tblÉvénements[[#This Row],[Date de début]]</f>
        <v>0</v>
      </c>
      <c r="L1435" s="370" t="str">
        <f>IF(ISBLANK(Tableau3[[#This Row],[Date début ]]),"",UPPER(TEXT(Tableau3[[#This Row],[Date début ]],"mmm")))</f>
        <v>JANV</v>
      </c>
      <c r="M1435" s="370" t="str">
        <f>IF(ISBLANK(Tableau3[[#This Row],[Date début ]]),"",UPPER(TEXT(Tableau3[[#This Row],[Date début ]],"AAAA")))</f>
        <v>1900</v>
      </c>
      <c r="N1435" s="369">
        <f>[2]!tblÉvénements[[#This Row],[Date de fin]]</f>
        <v>0</v>
      </c>
      <c r="O1435" s="370" t="str">
        <f>IF(ISBLANK(Tableau3[[#This Row],[Date de fin]]),"",UPPER(TEXT(Tableau3[[#This Row],[Date de fin]],"mmm")))</f>
        <v>JANV</v>
      </c>
      <c r="P1435" s="370" t="str">
        <f>IF(ISBLANK(Tableau3[[#This Row],[Date de fin]]),"",UPPER(TEXT(Tableau3[[#This Row],[Date de fin]],"AAAA")))</f>
        <v>1900</v>
      </c>
      <c r="Q1435" s="65">
        <f>[2]!tblÉvénements[[#This Row],[Nbr jours]]</f>
        <v>0</v>
      </c>
      <c r="R1435" s="45"/>
      <c r="S1435" s="13">
        <f>[2]!tblÉvénements[[#This Row],[Secteur]]</f>
        <v>0</v>
      </c>
      <c r="T1435" s="13">
        <f>[2]!tblÉvénements[[#This Row],[Commentaires]]</f>
        <v>0</v>
      </c>
      <c r="V1435" s="55"/>
      <c r="X1435" s="55"/>
      <c r="AF1435" s="56"/>
    </row>
    <row r="1436" spans="2:32" ht="14.5" x14ac:dyDescent="0.3">
      <c r="B1436" s="42">
        <f>'2. Termes '!H1458</f>
        <v>0</v>
      </c>
      <c r="C1436" s="382">
        <f>[2]!tblÉvénements[[#This Row],[Service]]</f>
        <v>0</v>
      </c>
      <c r="D1436" s="383">
        <f>[2]!tblÉvénements[[#This Row],[Nom événement]]</f>
        <v>0</v>
      </c>
      <c r="E1436" s="383">
        <f>[2]!tblÉvénements[[#This Row],[Nom association/Sigle]]</f>
        <v>0</v>
      </c>
      <c r="F1436" s="368">
        <f>[2]!tblÉvénements[[#This Row],[Ville]]</f>
        <v>0</v>
      </c>
      <c r="G1436" s="368">
        <f>[2]!tblÉvénements[[#This Row],[Lieu]]</f>
        <v>0</v>
      </c>
      <c r="H1436" s="383">
        <f>[2]!tblÉvénements[[#This Row],[Nombre de de participants]]</f>
        <v>0</v>
      </c>
      <c r="I1436" s="368">
        <f>[2]!tblÉvénements[[#This Row],[Type]]</f>
        <v>0</v>
      </c>
      <c r="J1436" s="368">
        <f>[2]!tblÉvénements[[#This Row],[Présence ]]</f>
        <v>0</v>
      </c>
      <c r="K1436" s="370">
        <f>[2]!tblÉvénements[[#This Row],[Date de début]]</f>
        <v>0</v>
      </c>
      <c r="L1436" s="370" t="str">
        <f>IF(ISBLANK(Tableau3[[#This Row],[Date début ]]),"",UPPER(TEXT(Tableau3[[#This Row],[Date début ]],"mmm")))</f>
        <v>JANV</v>
      </c>
      <c r="M1436" s="370" t="str">
        <f>IF(ISBLANK(Tableau3[[#This Row],[Date début ]]),"",UPPER(TEXT(Tableau3[[#This Row],[Date début ]],"AAAA")))</f>
        <v>1900</v>
      </c>
      <c r="N1436" s="369">
        <f>[2]!tblÉvénements[[#This Row],[Date de fin]]</f>
        <v>0</v>
      </c>
      <c r="O1436" s="370" t="str">
        <f>IF(ISBLANK(Tableau3[[#This Row],[Date de fin]]),"",UPPER(TEXT(Tableau3[[#This Row],[Date de fin]],"mmm")))</f>
        <v>JANV</v>
      </c>
      <c r="P1436" s="370" t="str">
        <f>IF(ISBLANK(Tableau3[[#This Row],[Date de fin]]),"",UPPER(TEXT(Tableau3[[#This Row],[Date de fin]],"AAAA")))</f>
        <v>1900</v>
      </c>
      <c r="Q1436" s="65">
        <f>[2]!tblÉvénements[[#This Row],[Nbr jours]]</f>
        <v>0</v>
      </c>
      <c r="R1436" s="45"/>
      <c r="S1436" s="13">
        <f>[2]!tblÉvénements[[#This Row],[Secteur]]</f>
        <v>0</v>
      </c>
      <c r="T1436" s="13">
        <f>[2]!tblÉvénements[[#This Row],[Commentaires]]</f>
        <v>0</v>
      </c>
      <c r="V1436" s="55"/>
      <c r="X1436" s="55"/>
      <c r="AF1436" s="56"/>
    </row>
    <row r="1437" spans="2:32" ht="14.5" x14ac:dyDescent="0.3">
      <c r="B1437" s="42">
        <f>'2. Termes '!H1459</f>
        <v>0</v>
      </c>
      <c r="C1437" s="382">
        <f>[2]!tblÉvénements[[#This Row],[Service]]</f>
        <v>0</v>
      </c>
      <c r="D1437" s="383">
        <f>[2]!tblÉvénements[[#This Row],[Nom événement]]</f>
        <v>0</v>
      </c>
      <c r="E1437" s="383">
        <f>[2]!tblÉvénements[[#This Row],[Nom association/Sigle]]</f>
        <v>0</v>
      </c>
      <c r="F1437" s="368">
        <f>[2]!tblÉvénements[[#This Row],[Ville]]</f>
        <v>0</v>
      </c>
      <c r="G1437" s="368">
        <f>[2]!tblÉvénements[[#This Row],[Lieu]]</f>
        <v>0</v>
      </c>
      <c r="H1437" s="383">
        <f>[2]!tblÉvénements[[#This Row],[Nombre de de participants]]</f>
        <v>0</v>
      </c>
      <c r="I1437" s="368">
        <f>[2]!tblÉvénements[[#This Row],[Type]]</f>
        <v>0</v>
      </c>
      <c r="J1437" s="368">
        <f>[2]!tblÉvénements[[#This Row],[Présence ]]</f>
        <v>0</v>
      </c>
      <c r="K1437" s="370">
        <f>[2]!tblÉvénements[[#This Row],[Date de début]]</f>
        <v>0</v>
      </c>
      <c r="L1437" s="370" t="str">
        <f>IF(ISBLANK(Tableau3[[#This Row],[Date début ]]),"",UPPER(TEXT(Tableau3[[#This Row],[Date début ]],"mmm")))</f>
        <v>JANV</v>
      </c>
      <c r="M1437" s="370" t="str">
        <f>IF(ISBLANK(Tableau3[[#This Row],[Date début ]]),"",UPPER(TEXT(Tableau3[[#This Row],[Date début ]],"AAAA")))</f>
        <v>1900</v>
      </c>
      <c r="N1437" s="369">
        <f>[2]!tblÉvénements[[#This Row],[Date de fin]]</f>
        <v>0</v>
      </c>
      <c r="O1437" s="370" t="str">
        <f>IF(ISBLANK(Tableau3[[#This Row],[Date de fin]]),"",UPPER(TEXT(Tableau3[[#This Row],[Date de fin]],"mmm")))</f>
        <v>JANV</v>
      </c>
      <c r="P1437" s="370" t="str">
        <f>IF(ISBLANK(Tableau3[[#This Row],[Date de fin]]),"",UPPER(TEXT(Tableau3[[#This Row],[Date de fin]],"AAAA")))</f>
        <v>1900</v>
      </c>
      <c r="Q1437" s="65">
        <f>[2]!tblÉvénements[[#This Row],[Nbr jours]]</f>
        <v>0</v>
      </c>
      <c r="R1437" s="45"/>
      <c r="S1437" s="13">
        <f>[2]!tblÉvénements[[#This Row],[Secteur]]</f>
        <v>0</v>
      </c>
      <c r="T1437" s="13">
        <f>[2]!tblÉvénements[[#This Row],[Commentaires]]</f>
        <v>0</v>
      </c>
      <c r="V1437" s="55"/>
      <c r="X1437" s="55"/>
      <c r="AF1437" s="56"/>
    </row>
    <row r="1438" spans="2:32" ht="14.5" x14ac:dyDescent="0.3">
      <c r="B1438" s="42">
        <f>'2. Termes '!H1460</f>
        <v>0</v>
      </c>
      <c r="C1438" s="382">
        <f>[2]!tblÉvénements[[#This Row],[Service]]</f>
        <v>0</v>
      </c>
      <c r="D1438" s="383">
        <f>[2]!tblÉvénements[[#This Row],[Nom événement]]</f>
        <v>0</v>
      </c>
      <c r="E1438" s="383">
        <f>[2]!tblÉvénements[[#This Row],[Nom association/Sigle]]</f>
        <v>0</v>
      </c>
      <c r="F1438" s="368">
        <f>[2]!tblÉvénements[[#This Row],[Ville]]</f>
        <v>0</v>
      </c>
      <c r="G1438" s="368">
        <f>[2]!tblÉvénements[[#This Row],[Lieu]]</f>
        <v>0</v>
      </c>
      <c r="H1438" s="383">
        <f>[2]!tblÉvénements[[#This Row],[Nombre de de participants]]</f>
        <v>0</v>
      </c>
      <c r="I1438" s="368">
        <f>[2]!tblÉvénements[[#This Row],[Type]]</f>
        <v>0</v>
      </c>
      <c r="J1438" s="368">
        <f>[2]!tblÉvénements[[#This Row],[Présence ]]</f>
        <v>0</v>
      </c>
      <c r="K1438" s="370">
        <f>[2]!tblÉvénements[[#This Row],[Date de début]]</f>
        <v>0</v>
      </c>
      <c r="L1438" s="370" t="str">
        <f>IF(ISBLANK(Tableau3[[#This Row],[Date début ]]),"",UPPER(TEXT(Tableau3[[#This Row],[Date début ]],"mmm")))</f>
        <v>JANV</v>
      </c>
      <c r="M1438" s="370" t="str">
        <f>IF(ISBLANK(Tableau3[[#This Row],[Date début ]]),"",UPPER(TEXT(Tableau3[[#This Row],[Date début ]],"AAAA")))</f>
        <v>1900</v>
      </c>
      <c r="N1438" s="369">
        <f>[2]!tblÉvénements[[#This Row],[Date de fin]]</f>
        <v>0</v>
      </c>
      <c r="O1438" s="370" t="str">
        <f>IF(ISBLANK(Tableau3[[#This Row],[Date de fin]]),"",UPPER(TEXT(Tableau3[[#This Row],[Date de fin]],"mmm")))</f>
        <v>JANV</v>
      </c>
      <c r="P1438" s="370" t="str">
        <f>IF(ISBLANK(Tableau3[[#This Row],[Date de fin]]),"",UPPER(TEXT(Tableau3[[#This Row],[Date de fin]],"AAAA")))</f>
        <v>1900</v>
      </c>
      <c r="Q1438" s="65">
        <f>[2]!tblÉvénements[[#This Row],[Nbr jours]]</f>
        <v>0</v>
      </c>
      <c r="R1438" s="45"/>
      <c r="S1438" s="13">
        <f>[2]!tblÉvénements[[#This Row],[Secteur]]</f>
        <v>0</v>
      </c>
      <c r="T1438" s="13">
        <f>[2]!tblÉvénements[[#This Row],[Commentaires]]</f>
        <v>0</v>
      </c>
      <c r="V1438" s="55"/>
      <c r="X1438" s="55"/>
      <c r="AF1438" s="56"/>
    </row>
    <row r="1439" spans="2:32" ht="14.5" x14ac:dyDescent="0.3">
      <c r="B1439" s="42">
        <f>'2. Termes '!H1461</f>
        <v>0</v>
      </c>
      <c r="C1439" s="382">
        <f>[2]!tblÉvénements[[#This Row],[Service]]</f>
        <v>0</v>
      </c>
      <c r="D1439" s="383">
        <f>[2]!tblÉvénements[[#This Row],[Nom événement]]</f>
        <v>0</v>
      </c>
      <c r="E1439" s="383">
        <f>[2]!tblÉvénements[[#This Row],[Nom association/Sigle]]</f>
        <v>0</v>
      </c>
      <c r="F1439" s="368">
        <f>[2]!tblÉvénements[[#This Row],[Ville]]</f>
        <v>0</v>
      </c>
      <c r="G1439" s="368">
        <f>[2]!tblÉvénements[[#This Row],[Lieu]]</f>
        <v>0</v>
      </c>
      <c r="H1439" s="383">
        <f>[2]!tblÉvénements[[#This Row],[Nombre de de participants]]</f>
        <v>0</v>
      </c>
      <c r="I1439" s="368">
        <f>[2]!tblÉvénements[[#This Row],[Type]]</f>
        <v>0</v>
      </c>
      <c r="J1439" s="368">
        <f>[2]!tblÉvénements[[#This Row],[Présence ]]</f>
        <v>0</v>
      </c>
      <c r="K1439" s="370">
        <f>[2]!tblÉvénements[[#This Row],[Date de début]]</f>
        <v>0</v>
      </c>
      <c r="L1439" s="370" t="str">
        <f>IF(ISBLANK(Tableau3[[#This Row],[Date début ]]),"",UPPER(TEXT(Tableau3[[#This Row],[Date début ]],"mmm")))</f>
        <v>JANV</v>
      </c>
      <c r="M1439" s="370" t="str">
        <f>IF(ISBLANK(Tableau3[[#This Row],[Date début ]]),"",UPPER(TEXT(Tableau3[[#This Row],[Date début ]],"AAAA")))</f>
        <v>1900</v>
      </c>
      <c r="N1439" s="369">
        <f>[2]!tblÉvénements[[#This Row],[Date de fin]]</f>
        <v>0</v>
      </c>
      <c r="O1439" s="370" t="str">
        <f>IF(ISBLANK(Tableau3[[#This Row],[Date de fin]]),"",UPPER(TEXT(Tableau3[[#This Row],[Date de fin]],"mmm")))</f>
        <v>JANV</v>
      </c>
      <c r="P1439" s="370" t="str">
        <f>IF(ISBLANK(Tableau3[[#This Row],[Date de fin]]),"",UPPER(TEXT(Tableau3[[#This Row],[Date de fin]],"AAAA")))</f>
        <v>1900</v>
      </c>
      <c r="Q1439" s="65">
        <f>[2]!tblÉvénements[[#This Row],[Nbr jours]]</f>
        <v>0</v>
      </c>
      <c r="R1439" s="45"/>
      <c r="S1439" s="13">
        <f>[2]!tblÉvénements[[#This Row],[Secteur]]</f>
        <v>0</v>
      </c>
      <c r="T1439" s="13">
        <f>[2]!tblÉvénements[[#This Row],[Commentaires]]</f>
        <v>0</v>
      </c>
      <c r="V1439" s="55"/>
      <c r="X1439" s="55"/>
      <c r="AF1439" s="56"/>
    </row>
    <row r="1440" spans="2:32" ht="14.5" x14ac:dyDescent="0.3">
      <c r="B1440" s="42">
        <f>'2. Termes '!H1462</f>
        <v>0</v>
      </c>
      <c r="C1440" s="382">
        <f>[2]!tblÉvénements[[#This Row],[Service]]</f>
        <v>0</v>
      </c>
      <c r="D1440" s="383">
        <f>[2]!tblÉvénements[[#This Row],[Nom événement]]</f>
        <v>0</v>
      </c>
      <c r="E1440" s="383">
        <f>[2]!tblÉvénements[[#This Row],[Nom association/Sigle]]</f>
        <v>0</v>
      </c>
      <c r="F1440" s="368">
        <f>[2]!tblÉvénements[[#This Row],[Ville]]</f>
        <v>0</v>
      </c>
      <c r="G1440" s="368">
        <f>[2]!tblÉvénements[[#This Row],[Lieu]]</f>
        <v>0</v>
      </c>
      <c r="H1440" s="383">
        <f>[2]!tblÉvénements[[#This Row],[Nombre de de participants]]</f>
        <v>0</v>
      </c>
      <c r="I1440" s="368">
        <f>[2]!tblÉvénements[[#This Row],[Type]]</f>
        <v>0</v>
      </c>
      <c r="J1440" s="368">
        <f>[2]!tblÉvénements[[#This Row],[Présence ]]</f>
        <v>0</v>
      </c>
      <c r="K1440" s="370">
        <f>[2]!tblÉvénements[[#This Row],[Date de début]]</f>
        <v>0</v>
      </c>
      <c r="L1440" s="370" t="str">
        <f>IF(ISBLANK(Tableau3[[#This Row],[Date début ]]),"",UPPER(TEXT(Tableau3[[#This Row],[Date début ]],"mmm")))</f>
        <v>JANV</v>
      </c>
      <c r="M1440" s="370" t="str">
        <f>IF(ISBLANK(Tableau3[[#This Row],[Date début ]]),"",UPPER(TEXT(Tableau3[[#This Row],[Date début ]],"AAAA")))</f>
        <v>1900</v>
      </c>
      <c r="N1440" s="369">
        <f>[2]!tblÉvénements[[#This Row],[Date de fin]]</f>
        <v>0</v>
      </c>
      <c r="O1440" s="370" t="str">
        <f>IF(ISBLANK(Tableau3[[#This Row],[Date de fin]]),"",UPPER(TEXT(Tableau3[[#This Row],[Date de fin]],"mmm")))</f>
        <v>JANV</v>
      </c>
      <c r="P1440" s="370" t="str">
        <f>IF(ISBLANK(Tableau3[[#This Row],[Date de fin]]),"",UPPER(TEXT(Tableau3[[#This Row],[Date de fin]],"AAAA")))</f>
        <v>1900</v>
      </c>
      <c r="Q1440" s="65">
        <f>[2]!tblÉvénements[[#This Row],[Nbr jours]]</f>
        <v>0</v>
      </c>
      <c r="R1440" s="45"/>
      <c r="S1440" s="13">
        <f>[2]!tblÉvénements[[#This Row],[Secteur]]</f>
        <v>0</v>
      </c>
      <c r="T1440" s="13">
        <f>[2]!tblÉvénements[[#This Row],[Commentaires]]</f>
        <v>0</v>
      </c>
      <c r="V1440" s="55"/>
      <c r="X1440" s="55"/>
      <c r="AF1440" s="56"/>
    </row>
    <row r="1441" spans="2:32" ht="14.5" x14ac:dyDescent="0.3">
      <c r="B1441" s="42">
        <f>'2. Termes '!H1463</f>
        <v>0</v>
      </c>
      <c r="C1441" s="382">
        <f>[2]!tblÉvénements[[#This Row],[Service]]</f>
        <v>0</v>
      </c>
      <c r="D1441" s="383">
        <f>[2]!tblÉvénements[[#This Row],[Nom événement]]</f>
        <v>0</v>
      </c>
      <c r="E1441" s="383">
        <f>[2]!tblÉvénements[[#This Row],[Nom association/Sigle]]</f>
        <v>0</v>
      </c>
      <c r="F1441" s="368">
        <f>[2]!tblÉvénements[[#This Row],[Ville]]</f>
        <v>0</v>
      </c>
      <c r="G1441" s="368">
        <f>[2]!tblÉvénements[[#This Row],[Lieu]]</f>
        <v>0</v>
      </c>
      <c r="H1441" s="383">
        <f>[2]!tblÉvénements[[#This Row],[Nombre de de participants]]</f>
        <v>0</v>
      </c>
      <c r="I1441" s="368">
        <f>[2]!tblÉvénements[[#This Row],[Type]]</f>
        <v>0</v>
      </c>
      <c r="J1441" s="368">
        <f>[2]!tblÉvénements[[#This Row],[Présence ]]</f>
        <v>0</v>
      </c>
      <c r="K1441" s="370">
        <f>[2]!tblÉvénements[[#This Row],[Date de début]]</f>
        <v>0</v>
      </c>
      <c r="L1441" s="370" t="str">
        <f>IF(ISBLANK(Tableau3[[#This Row],[Date début ]]),"",UPPER(TEXT(Tableau3[[#This Row],[Date début ]],"mmm")))</f>
        <v>JANV</v>
      </c>
      <c r="M1441" s="370" t="str">
        <f>IF(ISBLANK(Tableau3[[#This Row],[Date début ]]),"",UPPER(TEXT(Tableau3[[#This Row],[Date début ]],"AAAA")))</f>
        <v>1900</v>
      </c>
      <c r="N1441" s="369">
        <f>[2]!tblÉvénements[[#This Row],[Date de fin]]</f>
        <v>0</v>
      </c>
      <c r="O1441" s="370" t="str">
        <f>IF(ISBLANK(Tableau3[[#This Row],[Date de fin]]),"",UPPER(TEXT(Tableau3[[#This Row],[Date de fin]],"mmm")))</f>
        <v>JANV</v>
      </c>
      <c r="P1441" s="370" t="str">
        <f>IF(ISBLANK(Tableau3[[#This Row],[Date de fin]]),"",UPPER(TEXT(Tableau3[[#This Row],[Date de fin]],"AAAA")))</f>
        <v>1900</v>
      </c>
      <c r="Q1441" s="65">
        <f>[2]!tblÉvénements[[#This Row],[Nbr jours]]</f>
        <v>0</v>
      </c>
      <c r="R1441" s="45"/>
      <c r="S1441" s="13">
        <f>[2]!tblÉvénements[[#This Row],[Secteur]]</f>
        <v>0</v>
      </c>
      <c r="T1441" s="13">
        <f>[2]!tblÉvénements[[#This Row],[Commentaires]]</f>
        <v>0</v>
      </c>
      <c r="V1441" s="55"/>
      <c r="X1441" s="55"/>
      <c r="AF1441" s="56"/>
    </row>
    <row r="1442" spans="2:32" ht="14.5" x14ac:dyDescent="0.3">
      <c r="B1442" s="42">
        <f>'2. Termes '!H1464</f>
        <v>0</v>
      </c>
      <c r="C1442" s="382">
        <f>[2]!tblÉvénements[[#This Row],[Service]]</f>
        <v>0</v>
      </c>
      <c r="D1442" s="383">
        <f>[2]!tblÉvénements[[#This Row],[Nom événement]]</f>
        <v>0</v>
      </c>
      <c r="E1442" s="383">
        <f>[2]!tblÉvénements[[#This Row],[Nom association/Sigle]]</f>
        <v>0</v>
      </c>
      <c r="F1442" s="368">
        <f>[2]!tblÉvénements[[#This Row],[Ville]]</f>
        <v>0</v>
      </c>
      <c r="G1442" s="368">
        <f>[2]!tblÉvénements[[#This Row],[Lieu]]</f>
        <v>0</v>
      </c>
      <c r="H1442" s="383">
        <f>[2]!tblÉvénements[[#This Row],[Nombre de de participants]]</f>
        <v>0</v>
      </c>
      <c r="I1442" s="368">
        <f>[2]!tblÉvénements[[#This Row],[Type]]</f>
        <v>0</v>
      </c>
      <c r="J1442" s="368">
        <f>[2]!tblÉvénements[[#This Row],[Présence ]]</f>
        <v>0</v>
      </c>
      <c r="K1442" s="370">
        <f>[2]!tblÉvénements[[#This Row],[Date de début]]</f>
        <v>0</v>
      </c>
      <c r="L1442" s="370" t="str">
        <f>IF(ISBLANK(Tableau3[[#This Row],[Date début ]]),"",UPPER(TEXT(Tableau3[[#This Row],[Date début ]],"mmm")))</f>
        <v>JANV</v>
      </c>
      <c r="M1442" s="370" t="str">
        <f>IF(ISBLANK(Tableau3[[#This Row],[Date début ]]),"",UPPER(TEXT(Tableau3[[#This Row],[Date début ]],"AAAA")))</f>
        <v>1900</v>
      </c>
      <c r="N1442" s="369">
        <f>[2]!tblÉvénements[[#This Row],[Date de fin]]</f>
        <v>0</v>
      </c>
      <c r="O1442" s="370" t="str">
        <f>IF(ISBLANK(Tableau3[[#This Row],[Date de fin]]),"",UPPER(TEXT(Tableau3[[#This Row],[Date de fin]],"mmm")))</f>
        <v>JANV</v>
      </c>
      <c r="P1442" s="370" t="str">
        <f>IF(ISBLANK(Tableau3[[#This Row],[Date de fin]]),"",UPPER(TEXT(Tableau3[[#This Row],[Date de fin]],"AAAA")))</f>
        <v>1900</v>
      </c>
      <c r="Q1442" s="65">
        <f>[2]!tblÉvénements[[#This Row],[Nbr jours]]</f>
        <v>0</v>
      </c>
      <c r="R1442" s="45"/>
      <c r="S1442" s="13">
        <f>[2]!tblÉvénements[[#This Row],[Secteur]]</f>
        <v>0</v>
      </c>
      <c r="T1442" s="13">
        <f>[2]!tblÉvénements[[#This Row],[Commentaires]]</f>
        <v>0</v>
      </c>
      <c r="V1442" s="55"/>
      <c r="X1442" s="55"/>
      <c r="AF1442" s="56"/>
    </row>
    <row r="1443" spans="2:32" ht="14.5" x14ac:dyDescent="0.3">
      <c r="B1443" s="42">
        <f>'2. Termes '!H1465</f>
        <v>0</v>
      </c>
      <c r="C1443" s="382">
        <f>[2]!tblÉvénements[[#This Row],[Service]]</f>
        <v>0</v>
      </c>
      <c r="D1443" s="383">
        <f>[2]!tblÉvénements[[#This Row],[Nom événement]]</f>
        <v>0</v>
      </c>
      <c r="E1443" s="383">
        <f>[2]!tblÉvénements[[#This Row],[Nom association/Sigle]]</f>
        <v>0</v>
      </c>
      <c r="F1443" s="368">
        <f>[2]!tblÉvénements[[#This Row],[Ville]]</f>
        <v>0</v>
      </c>
      <c r="G1443" s="368">
        <f>[2]!tblÉvénements[[#This Row],[Lieu]]</f>
        <v>0</v>
      </c>
      <c r="H1443" s="383">
        <f>[2]!tblÉvénements[[#This Row],[Nombre de de participants]]</f>
        <v>0</v>
      </c>
      <c r="I1443" s="368">
        <f>[2]!tblÉvénements[[#This Row],[Type]]</f>
        <v>0</v>
      </c>
      <c r="J1443" s="368">
        <f>[2]!tblÉvénements[[#This Row],[Présence ]]</f>
        <v>0</v>
      </c>
      <c r="K1443" s="370">
        <f>[2]!tblÉvénements[[#This Row],[Date de début]]</f>
        <v>0</v>
      </c>
      <c r="L1443" s="370" t="str">
        <f>IF(ISBLANK(Tableau3[[#This Row],[Date début ]]),"",UPPER(TEXT(Tableau3[[#This Row],[Date début ]],"mmm")))</f>
        <v>JANV</v>
      </c>
      <c r="M1443" s="370" t="str">
        <f>IF(ISBLANK(Tableau3[[#This Row],[Date début ]]),"",UPPER(TEXT(Tableau3[[#This Row],[Date début ]],"AAAA")))</f>
        <v>1900</v>
      </c>
      <c r="N1443" s="369">
        <f>[2]!tblÉvénements[[#This Row],[Date de fin]]</f>
        <v>0</v>
      </c>
      <c r="O1443" s="370" t="str">
        <f>IF(ISBLANK(Tableau3[[#This Row],[Date de fin]]),"",UPPER(TEXT(Tableau3[[#This Row],[Date de fin]],"mmm")))</f>
        <v>JANV</v>
      </c>
      <c r="P1443" s="370" t="str">
        <f>IF(ISBLANK(Tableau3[[#This Row],[Date de fin]]),"",UPPER(TEXT(Tableau3[[#This Row],[Date de fin]],"AAAA")))</f>
        <v>1900</v>
      </c>
      <c r="Q1443" s="65">
        <f>[2]!tblÉvénements[[#This Row],[Nbr jours]]</f>
        <v>0</v>
      </c>
      <c r="R1443" s="45"/>
      <c r="S1443" s="13">
        <f>[2]!tblÉvénements[[#This Row],[Secteur]]</f>
        <v>0</v>
      </c>
      <c r="T1443" s="13">
        <f>[2]!tblÉvénements[[#This Row],[Commentaires]]</f>
        <v>0</v>
      </c>
      <c r="V1443" s="55"/>
      <c r="X1443" s="55"/>
      <c r="AF1443" s="56"/>
    </row>
    <row r="1444" spans="2:32" ht="14.5" x14ac:dyDescent="0.3">
      <c r="B1444" s="42">
        <f>'2. Termes '!H1466</f>
        <v>0</v>
      </c>
      <c r="C1444" s="382">
        <f>[2]!tblÉvénements[[#This Row],[Service]]</f>
        <v>0</v>
      </c>
      <c r="D1444" s="383">
        <f>[2]!tblÉvénements[[#This Row],[Nom événement]]</f>
        <v>0</v>
      </c>
      <c r="E1444" s="383">
        <f>[2]!tblÉvénements[[#This Row],[Nom association/Sigle]]</f>
        <v>0</v>
      </c>
      <c r="F1444" s="368">
        <f>[2]!tblÉvénements[[#This Row],[Ville]]</f>
        <v>0</v>
      </c>
      <c r="G1444" s="368">
        <f>[2]!tblÉvénements[[#This Row],[Lieu]]</f>
        <v>0</v>
      </c>
      <c r="H1444" s="383">
        <f>[2]!tblÉvénements[[#This Row],[Nombre de de participants]]</f>
        <v>0</v>
      </c>
      <c r="I1444" s="368">
        <f>[2]!tblÉvénements[[#This Row],[Type]]</f>
        <v>0</v>
      </c>
      <c r="J1444" s="368">
        <f>[2]!tblÉvénements[[#This Row],[Présence ]]</f>
        <v>0</v>
      </c>
      <c r="K1444" s="370">
        <f>[2]!tblÉvénements[[#This Row],[Date de début]]</f>
        <v>0</v>
      </c>
      <c r="L1444" s="370" t="str">
        <f>IF(ISBLANK(Tableau3[[#This Row],[Date début ]]),"",UPPER(TEXT(Tableau3[[#This Row],[Date début ]],"mmm")))</f>
        <v>JANV</v>
      </c>
      <c r="M1444" s="370" t="str">
        <f>IF(ISBLANK(Tableau3[[#This Row],[Date début ]]),"",UPPER(TEXT(Tableau3[[#This Row],[Date début ]],"AAAA")))</f>
        <v>1900</v>
      </c>
      <c r="N1444" s="369">
        <f>[2]!tblÉvénements[[#This Row],[Date de fin]]</f>
        <v>0</v>
      </c>
      <c r="O1444" s="370" t="str">
        <f>IF(ISBLANK(Tableau3[[#This Row],[Date de fin]]),"",UPPER(TEXT(Tableau3[[#This Row],[Date de fin]],"mmm")))</f>
        <v>JANV</v>
      </c>
      <c r="P1444" s="370" t="str">
        <f>IF(ISBLANK(Tableau3[[#This Row],[Date de fin]]),"",UPPER(TEXT(Tableau3[[#This Row],[Date de fin]],"AAAA")))</f>
        <v>1900</v>
      </c>
      <c r="Q1444" s="65">
        <f>[2]!tblÉvénements[[#This Row],[Nbr jours]]</f>
        <v>0</v>
      </c>
      <c r="R1444" s="45"/>
      <c r="S1444" s="13">
        <f>[2]!tblÉvénements[[#This Row],[Secteur]]</f>
        <v>0</v>
      </c>
      <c r="T1444" s="13">
        <f>[2]!tblÉvénements[[#This Row],[Commentaires]]</f>
        <v>0</v>
      </c>
      <c r="V1444" s="55"/>
      <c r="X1444" s="55"/>
      <c r="AF1444" s="56"/>
    </row>
    <row r="1445" spans="2:32" ht="14.5" x14ac:dyDescent="0.3">
      <c r="B1445" s="42">
        <f>'2. Termes '!H1467</f>
        <v>0</v>
      </c>
      <c r="C1445" s="382">
        <f>[2]!tblÉvénements[[#This Row],[Service]]</f>
        <v>0</v>
      </c>
      <c r="D1445" s="383">
        <f>[2]!tblÉvénements[[#This Row],[Nom événement]]</f>
        <v>0</v>
      </c>
      <c r="E1445" s="383">
        <f>[2]!tblÉvénements[[#This Row],[Nom association/Sigle]]</f>
        <v>0</v>
      </c>
      <c r="F1445" s="368">
        <f>[2]!tblÉvénements[[#This Row],[Ville]]</f>
        <v>0</v>
      </c>
      <c r="G1445" s="368">
        <f>[2]!tblÉvénements[[#This Row],[Lieu]]</f>
        <v>0</v>
      </c>
      <c r="H1445" s="383">
        <f>[2]!tblÉvénements[[#This Row],[Nombre de de participants]]</f>
        <v>0</v>
      </c>
      <c r="I1445" s="368">
        <f>[2]!tblÉvénements[[#This Row],[Type]]</f>
        <v>0</v>
      </c>
      <c r="J1445" s="368">
        <f>[2]!tblÉvénements[[#This Row],[Présence ]]</f>
        <v>0</v>
      </c>
      <c r="K1445" s="370">
        <f>[2]!tblÉvénements[[#This Row],[Date de début]]</f>
        <v>0</v>
      </c>
      <c r="L1445" s="370" t="str">
        <f>IF(ISBLANK(Tableau3[[#This Row],[Date début ]]),"",UPPER(TEXT(Tableau3[[#This Row],[Date début ]],"mmm")))</f>
        <v>JANV</v>
      </c>
      <c r="M1445" s="370" t="str">
        <f>IF(ISBLANK(Tableau3[[#This Row],[Date début ]]),"",UPPER(TEXT(Tableau3[[#This Row],[Date début ]],"AAAA")))</f>
        <v>1900</v>
      </c>
      <c r="N1445" s="369">
        <f>[2]!tblÉvénements[[#This Row],[Date de fin]]</f>
        <v>0</v>
      </c>
      <c r="O1445" s="370" t="str">
        <f>IF(ISBLANK(Tableau3[[#This Row],[Date de fin]]),"",UPPER(TEXT(Tableau3[[#This Row],[Date de fin]],"mmm")))</f>
        <v>JANV</v>
      </c>
      <c r="P1445" s="370" t="str">
        <f>IF(ISBLANK(Tableau3[[#This Row],[Date de fin]]),"",UPPER(TEXT(Tableau3[[#This Row],[Date de fin]],"AAAA")))</f>
        <v>1900</v>
      </c>
      <c r="Q1445" s="65">
        <f>[2]!tblÉvénements[[#This Row],[Nbr jours]]</f>
        <v>0</v>
      </c>
      <c r="R1445" s="45"/>
      <c r="S1445" s="13">
        <f>[2]!tblÉvénements[[#This Row],[Secteur]]</f>
        <v>0</v>
      </c>
      <c r="T1445" s="13">
        <f>[2]!tblÉvénements[[#This Row],[Commentaires]]</f>
        <v>0</v>
      </c>
      <c r="V1445" s="55"/>
      <c r="X1445" s="55"/>
      <c r="AF1445" s="56"/>
    </row>
    <row r="1446" spans="2:32" ht="14.5" x14ac:dyDescent="0.3">
      <c r="B1446" s="42">
        <f>'2. Termes '!H1468</f>
        <v>0</v>
      </c>
      <c r="C1446" s="382">
        <f>[2]!tblÉvénements[[#This Row],[Service]]</f>
        <v>0</v>
      </c>
      <c r="D1446" s="383">
        <f>[2]!tblÉvénements[[#This Row],[Nom événement]]</f>
        <v>0</v>
      </c>
      <c r="E1446" s="383">
        <f>[2]!tblÉvénements[[#This Row],[Nom association/Sigle]]</f>
        <v>0</v>
      </c>
      <c r="F1446" s="368">
        <f>[2]!tblÉvénements[[#This Row],[Ville]]</f>
        <v>0</v>
      </c>
      <c r="G1446" s="368">
        <f>[2]!tblÉvénements[[#This Row],[Lieu]]</f>
        <v>0</v>
      </c>
      <c r="H1446" s="383">
        <f>[2]!tblÉvénements[[#This Row],[Nombre de de participants]]</f>
        <v>0</v>
      </c>
      <c r="I1446" s="368">
        <f>[2]!tblÉvénements[[#This Row],[Type]]</f>
        <v>0</v>
      </c>
      <c r="J1446" s="368">
        <f>[2]!tblÉvénements[[#This Row],[Présence ]]</f>
        <v>0</v>
      </c>
      <c r="K1446" s="370">
        <f>[2]!tblÉvénements[[#This Row],[Date de début]]</f>
        <v>0</v>
      </c>
      <c r="L1446" s="370" t="str">
        <f>IF(ISBLANK(Tableau3[[#This Row],[Date début ]]),"",UPPER(TEXT(Tableau3[[#This Row],[Date début ]],"mmm")))</f>
        <v>JANV</v>
      </c>
      <c r="M1446" s="370" t="str">
        <f>IF(ISBLANK(Tableau3[[#This Row],[Date début ]]),"",UPPER(TEXT(Tableau3[[#This Row],[Date début ]],"AAAA")))</f>
        <v>1900</v>
      </c>
      <c r="N1446" s="369">
        <f>[2]!tblÉvénements[[#This Row],[Date de fin]]</f>
        <v>0</v>
      </c>
      <c r="O1446" s="370" t="str">
        <f>IF(ISBLANK(Tableau3[[#This Row],[Date de fin]]),"",UPPER(TEXT(Tableau3[[#This Row],[Date de fin]],"mmm")))</f>
        <v>JANV</v>
      </c>
      <c r="P1446" s="370" t="str">
        <f>IF(ISBLANK(Tableau3[[#This Row],[Date de fin]]),"",UPPER(TEXT(Tableau3[[#This Row],[Date de fin]],"AAAA")))</f>
        <v>1900</v>
      </c>
      <c r="Q1446" s="65">
        <f>[2]!tblÉvénements[[#This Row],[Nbr jours]]</f>
        <v>0</v>
      </c>
      <c r="R1446" s="45"/>
      <c r="S1446" s="13">
        <f>[2]!tblÉvénements[[#This Row],[Secteur]]</f>
        <v>0</v>
      </c>
      <c r="T1446" s="13">
        <f>[2]!tblÉvénements[[#This Row],[Commentaires]]</f>
        <v>0</v>
      </c>
      <c r="V1446" s="55"/>
      <c r="X1446" s="55"/>
      <c r="AF1446" s="56"/>
    </row>
    <row r="1447" spans="2:32" ht="14.5" x14ac:dyDescent="0.3">
      <c r="B1447" s="42">
        <f>'2. Termes '!H1469</f>
        <v>0</v>
      </c>
      <c r="C1447" s="382">
        <f>[2]!tblÉvénements[[#This Row],[Service]]</f>
        <v>0</v>
      </c>
      <c r="D1447" s="383">
        <f>[2]!tblÉvénements[[#This Row],[Nom événement]]</f>
        <v>0</v>
      </c>
      <c r="E1447" s="383">
        <f>[2]!tblÉvénements[[#This Row],[Nom association/Sigle]]</f>
        <v>0</v>
      </c>
      <c r="F1447" s="368">
        <f>[2]!tblÉvénements[[#This Row],[Ville]]</f>
        <v>0</v>
      </c>
      <c r="G1447" s="368">
        <f>[2]!tblÉvénements[[#This Row],[Lieu]]</f>
        <v>0</v>
      </c>
      <c r="H1447" s="383">
        <f>[2]!tblÉvénements[[#This Row],[Nombre de de participants]]</f>
        <v>0</v>
      </c>
      <c r="I1447" s="368">
        <f>[2]!tblÉvénements[[#This Row],[Type]]</f>
        <v>0</v>
      </c>
      <c r="J1447" s="368">
        <f>[2]!tblÉvénements[[#This Row],[Présence ]]</f>
        <v>0</v>
      </c>
      <c r="K1447" s="370">
        <f>[2]!tblÉvénements[[#This Row],[Date de début]]</f>
        <v>0</v>
      </c>
      <c r="L1447" s="370" t="str">
        <f>IF(ISBLANK(Tableau3[[#This Row],[Date début ]]),"",UPPER(TEXT(Tableau3[[#This Row],[Date début ]],"mmm")))</f>
        <v>JANV</v>
      </c>
      <c r="M1447" s="370" t="str">
        <f>IF(ISBLANK(Tableau3[[#This Row],[Date début ]]),"",UPPER(TEXT(Tableau3[[#This Row],[Date début ]],"AAAA")))</f>
        <v>1900</v>
      </c>
      <c r="N1447" s="369">
        <f>[2]!tblÉvénements[[#This Row],[Date de fin]]</f>
        <v>0</v>
      </c>
      <c r="O1447" s="370" t="str">
        <f>IF(ISBLANK(Tableau3[[#This Row],[Date de fin]]),"",UPPER(TEXT(Tableau3[[#This Row],[Date de fin]],"mmm")))</f>
        <v>JANV</v>
      </c>
      <c r="P1447" s="370" t="str">
        <f>IF(ISBLANK(Tableau3[[#This Row],[Date de fin]]),"",UPPER(TEXT(Tableau3[[#This Row],[Date de fin]],"AAAA")))</f>
        <v>1900</v>
      </c>
      <c r="Q1447" s="65">
        <f>[2]!tblÉvénements[[#This Row],[Nbr jours]]</f>
        <v>0</v>
      </c>
      <c r="R1447" s="45"/>
      <c r="S1447" s="13">
        <f>[2]!tblÉvénements[[#This Row],[Secteur]]</f>
        <v>0</v>
      </c>
      <c r="T1447" s="13">
        <f>[2]!tblÉvénements[[#This Row],[Commentaires]]</f>
        <v>0</v>
      </c>
      <c r="V1447" s="55"/>
      <c r="X1447" s="55"/>
      <c r="AF1447" s="56"/>
    </row>
    <row r="1448" spans="2:32" ht="14.5" x14ac:dyDescent="0.3">
      <c r="B1448" s="42">
        <f>'2. Termes '!H1470</f>
        <v>0</v>
      </c>
      <c r="C1448" s="382">
        <f>[2]!tblÉvénements[[#This Row],[Service]]</f>
        <v>0</v>
      </c>
      <c r="D1448" s="383">
        <f>[2]!tblÉvénements[[#This Row],[Nom événement]]</f>
        <v>0</v>
      </c>
      <c r="E1448" s="383">
        <f>[2]!tblÉvénements[[#This Row],[Nom association/Sigle]]</f>
        <v>0</v>
      </c>
      <c r="F1448" s="368">
        <f>[2]!tblÉvénements[[#This Row],[Ville]]</f>
        <v>0</v>
      </c>
      <c r="G1448" s="368">
        <f>[2]!tblÉvénements[[#This Row],[Lieu]]</f>
        <v>0</v>
      </c>
      <c r="H1448" s="383">
        <f>[2]!tblÉvénements[[#This Row],[Nombre de de participants]]</f>
        <v>0</v>
      </c>
      <c r="I1448" s="368">
        <f>[2]!tblÉvénements[[#This Row],[Type]]</f>
        <v>0</v>
      </c>
      <c r="J1448" s="368">
        <f>[2]!tblÉvénements[[#This Row],[Présence ]]</f>
        <v>0</v>
      </c>
      <c r="K1448" s="370">
        <f>[2]!tblÉvénements[[#This Row],[Date de début]]</f>
        <v>0</v>
      </c>
      <c r="L1448" s="370" t="str">
        <f>IF(ISBLANK(Tableau3[[#This Row],[Date début ]]),"",UPPER(TEXT(Tableau3[[#This Row],[Date début ]],"mmm")))</f>
        <v>JANV</v>
      </c>
      <c r="M1448" s="370" t="str">
        <f>IF(ISBLANK(Tableau3[[#This Row],[Date début ]]),"",UPPER(TEXT(Tableau3[[#This Row],[Date début ]],"AAAA")))</f>
        <v>1900</v>
      </c>
      <c r="N1448" s="369">
        <f>[2]!tblÉvénements[[#This Row],[Date de fin]]</f>
        <v>0</v>
      </c>
      <c r="O1448" s="370" t="str">
        <f>IF(ISBLANK(Tableau3[[#This Row],[Date de fin]]),"",UPPER(TEXT(Tableau3[[#This Row],[Date de fin]],"mmm")))</f>
        <v>JANV</v>
      </c>
      <c r="P1448" s="370" t="str">
        <f>IF(ISBLANK(Tableau3[[#This Row],[Date de fin]]),"",UPPER(TEXT(Tableau3[[#This Row],[Date de fin]],"AAAA")))</f>
        <v>1900</v>
      </c>
      <c r="Q1448" s="65">
        <f>[2]!tblÉvénements[[#This Row],[Nbr jours]]</f>
        <v>0</v>
      </c>
      <c r="R1448" s="45"/>
      <c r="S1448" s="13">
        <f>[2]!tblÉvénements[[#This Row],[Secteur]]</f>
        <v>0</v>
      </c>
      <c r="T1448" s="13">
        <f>[2]!tblÉvénements[[#This Row],[Commentaires]]</f>
        <v>0</v>
      </c>
      <c r="V1448" s="55"/>
      <c r="X1448" s="55"/>
      <c r="AF1448" s="56"/>
    </row>
    <row r="1449" spans="2:32" ht="14.5" x14ac:dyDescent="0.3">
      <c r="B1449" s="42">
        <f>'2. Termes '!H1471</f>
        <v>0</v>
      </c>
      <c r="C1449" s="382">
        <f>[2]!tblÉvénements[[#This Row],[Service]]</f>
        <v>0</v>
      </c>
      <c r="D1449" s="383">
        <f>[2]!tblÉvénements[[#This Row],[Nom événement]]</f>
        <v>0</v>
      </c>
      <c r="E1449" s="383">
        <f>[2]!tblÉvénements[[#This Row],[Nom association/Sigle]]</f>
        <v>0</v>
      </c>
      <c r="F1449" s="368">
        <f>[2]!tblÉvénements[[#This Row],[Ville]]</f>
        <v>0</v>
      </c>
      <c r="G1449" s="368">
        <f>[2]!tblÉvénements[[#This Row],[Lieu]]</f>
        <v>0</v>
      </c>
      <c r="H1449" s="383">
        <f>[2]!tblÉvénements[[#This Row],[Nombre de de participants]]</f>
        <v>0</v>
      </c>
      <c r="I1449" s="368">
        <f>[2]!tblÉvénements[[#This Row],[Type]]</f>
        <v>0</v>
      </c>
      <c r="J1449" s="368">
        <f>[2]!tblÉvénements[[#This Row],[Présence ]]</f>
        <v>0</v>
      </c>
      <c r="K1449" s="370">
        <f>[2]!tblÉvénements[[#This Row],[Date de début]]</f>
        <v>0</v>
      </c>
      <c r="L1449" s="370" t="str">
        <f>IF(ISBLANK(Tableau3[[#This Row],[Date début ]]),"",UPPER(TEXT(Tableau3[[#This Row],[Date début ]],"mmm")))</f>
        <v>JANV</v>
      </c>
      <c r="M1449" s="370" t="str">
        <f>IF(ISBLANK(Tableau3[[#This Row],[Date début ]]),"",UPPER(TEXT(Tableau3[[#This Row],[Date début ]],"AAAA")))</f>
        <v>1900</v>
      </c>
      <c r="N1449" s="369">
        <f>[2]!tblÉvénements[[#This Row],[Date de fin]]</f>
        <v>0</v>
      </c>
      <c r="O1449" s="370" t="str">
        <f>IF(ISBLANK(Tableau3[[#This Row],[Date de fin]]),"",UPPER(TEXT(Tableau3[[#This Row],[Date de fin]],"mmm")))</f>
        <v>JANV</v>
      </c>
      <c r="P1449" s="370" t="str">
        <f>IF(ISBLANK(Tableau3[[#This Row],[Date de fin]]),"",UPPER(TEXT(Tableau3[[#This Row],[Date de fin]],"AAAA")))</f>
        <v>1900</v>
      </c>
      <c r="Q1449" s="65">
        <f>[2]!tblÉvénements[[#This Row],[Nbr jours]]</f>
        <v>0</v>
      </c>
      <c r="R1449" s="45"/>
      <c r="S1449" s="13">
        <f>[2]!tblÉvénements[[#This Row],[Secteur]]</f>
        <v>0</v>
      </c>
      <c r="T1449" s="13">
        <f>[2]!tblÉvénements[[#This Row],[Commentaires]]</f>
        <v>0</v>
      </c>
      <c r="V1449" s="55"/>
      <c r="X1449" s="55"/>
      <c r="AF1449" s="56"/>
    </row>
    <row r="1450" spans="2:32" ht="14.5" x14ac:dyDescent="0.3">
      <c r="B1450" s="42">
        <f>'2. Termes '!H1472</f>
        <v>0</v>
      </c>
      <c r="C1450" s="382">
        <f>[2]!tblÉvénements[[#This Row],[Service]]</f>
        <v>0</v>
      </c>
      <c r="D1450" s="383">
        <f>[2]!tblÉvénements[[#This Row],[Nom événement]]</f>
        <v>0</v>
      </c>
      <c r="E1450" s="383">
        <f>[2]!tblÉvénements[[#This Row],[Nom association/Sigle]]</f>
        <v>0</v>
      </c>
      <c r="F1450" s="368">
        <f>[2]!tblÉvénements[[#This Row],[Ville]]</f>
        <v>0</v>
      </c>
      <c r="G1450" s="368">
        <f>[2]!tblÉvénements[[#This Row],[Lieu]]</f>
        <v>0</v>
      </c>
      <c r="H1450" s="383">
        <f>[2]!tblÉvénements[[#This Row],[Nombre de de participants]]</f>
        <v>0</v>
      </c>
      <c r="I1450" s="368">
        <f>[2]!tblÉvénements[[#This Row],[Type]]</f>
        <v>0</v>
      </c>
      <c r="J1450" s="368">
        <f>[2]!tblÉvénements[[#This Row],[Présence ]]</f>
        <v>0</v>
      </c>
      <c r="K1450" s="370">
        <f>[2]!tblÉvénements[[#This Row],[Date de début]]</f>
        <v>0</v>
      </c>
      <c r="L1450" s="370" t="str">
        <f>IF(ISBLANK(Tableau3[[#This Row],[Date début ]]),"",UPPER(TEXT(Tableau3[[#This Row],[Date début ]],"mmm")))</f>
        <v>JANV</v>
      </c>
      <c r="M1450" s="370" t="str">
        <f>IF(ISBLANK(Tableau3[[#This Row],[Date début ]]),"",UPPER(TEXT(Tableau3[[#This Row],[Date début ]],"AAAA")))</f>
        <v>1900</v>
      </c>
      <c r="N1450" s="369">
        <f>[2]!tblÉvénements[[#This Row],[Date de fin]]</f>
        <v>0</v>
      </c>
      <c r="O1450" s="370" t="str">
        <f>IF(ISBLANK(Tableau3[[#This Row],[Date de fin]]),"",UPPER(TEXT(Tableau3[[#This Row],[Date de fin]],"mmm")))</f>
        <v>JANV</v>
      </c>
      <c r="P1450" s="370" t="str">
        <f>IF(ISBLANK(Tableau3[[#This Row],[Date de fin]]),"",UPPER(TEXT(Tableau3[[#This Row],[Date de fin]],"AAAA")))</f>
        <v>1900</v>
      </c>
      <c r="Q1450" s="65">
        <f>[2]!tblÉvénements[[#This Row],[Nbr jours]]</f>
        <v>0</v>
      </c>
      <c r="R1450" s="45"/>
      <c r="S1450" s="13">
        <f>[2]!tblÉvénements[[#This Row],[Secteur]]</f>
        <v>0</v>
      </c>
      <c r="T1450" s="13">
        <f>[2]!tblÉvénements[[#This Row],[Commentaires]]</f>
        <v>0</v>
      </c>
      <c r="V1450" s="55"/>
      <c r="X1450" s="55"/>
      <c r="AF1450" s="56"/>
    </row>
    <row r="1451" spans="2:32" ht="14.5" x14ac:dyDescent="0.3">
      <c r="B1451" s="42">
        <f>'2. Termes '!H1473</f>
        <v>0</v>
      </c>
      <c r="C1451" s="382">
        <f>[2]!tblÉvénements[[#This Row],[Service]]</f>
        <v>0</v>
      </c>
      <c r="D1451" s="383">
        <f>[2]!tblÉvénements[[#This Row],[Nom événement]]</f>
        <v>0</v>
      </c>
      <c r="E1451" s="383">
        <f>[2]!tblÉvénements[[#This Row],[Nom association/Sigle]]</f>
        <v>0</v>
      </c>
      <c r="F1451" s="368">
        <f>[2]!tblÉvénements[[#This Row],[Ville]]</f>
        <v>0</v>
      </c>
      <c r="G1451" s="368">
        <f>[2]!tblÉvénements[[#This Row],[Lieu]]</f>
        <v>0</v>
      </c>
      <c r="H1451" s="383">
        <f>[2]!tblÉvénements[[#This Row],[Nombre de de participants]]</f>
        <v>0</v>
      </c>
      <c r="I1451" s="368">
        <f>[2]!tblÉvénements[[#This Row],[Type]]</f>
        <v>0</v>
      </c>
      <c r="J1451" s="368">
        <f>[2]!tblÉvénements[[#This Row],[Présence ]]</f>
        <v>0</v>
      </c>
      <c r="K1451" s="370">
        <f>[2]!tblÉvénements[[#This Row],[Date de début]]</f>
        <v>0</v>
      </c>
      <c r="L1451" s="370" t="str">
        <f>IF(ISBLANK(Tableau3[[#This Row],[Date début ]]),"",UPPER(TEXT(Tableau3[[#This Row],[Date début ]],"mmm")))</f>
        <v>JANV</v>
      </c>
      <c r="M1451" s="370" t="str">
        <f>IF(ISBLANK(Tableau3[[#This Row],[Date début ]]),"",UPPER(TEXT(Tableau3[[#This Row],[Date début ]],"AAAA")))</f>
        <v>1900</v>
      </c>
      <c r="N1451" s="369">
        <f>[2]!tblÉvénements[[#This Row],[Date de fin]]</f>
        <v>0</v>
      </c>
      <c r="O1451" s="370" t="str">
        <f>IF(ISBLANK(Tableau3[[#This Row],[Date de fin]]),"",UPPER(TEXT(Tableau3[[#This Row],[Date de fin]],"mmm")))</f>
        <v>JANV</v>
      </c>
      <c r="P1451" s="370" t="str">
        <f>IF(ISBLANK(Tableau3[[#This Row],[Date de fin]]),"",UPPER(TEXT(Tableau3[[#This Row],[Date de fin]],"AAAA")))</f>
        <v>1900</v>
      </c>
      <c r="Q1451" s="65">
        <f>[2]!tblÉvénements[[#This Row],[Nbr jours]]</f>
        <v>0</v>
      </c>
      <c r="R1451" s="45"/>
      <c r="S1451" s="13">
        <f>[2]!tblÉvénements[[#This Row],[Secteur]]</f>
        <v>0</v>
      </c>
      <c r="T1451" s="13">
        <f>[2]!tblÉvénements[[#This Row],[Commentaires]]</f>
        <v>0</v>
      </c>
      <c r="V1451" s="55"/>
      <c r="X1451" s="55"/>
      <c r="AF1451" s="56"/>
    </row>
    <row r="1452" spans="2:32" ht="14.5" x14ac:dyDescent="0.3">
      <c r="B1452" s="42">
        <f>'2. Termes '!H1474</f>
        <v>0</v>
      </c>
      <c r="C1452" s="382">
        <f>[2]!tblÉvénements[[#This Row],[Service]]</f>
        <v>0</v>
      </c>
      <c r="D1452" s="383">
        <f>[2]!tblÉvénements[[#This Row],[Nom événement]]</f>
        <v>0</v>
      </c>
      <c r="E1452" s="383">
        <f>[2]!tblÉvénements[[#This Row],[Nom association/Sigle]]</f>
        <v>0</v>
      </c>
      <c r="F1452" s="368">
        <f>[2]!tblÉvénements[[#This Row],[Ville]]</f>
        <v>0</v>
      </c>
      <c r="G1452" s="368">
        <f>[2]!tblÉvénements[[#This Row],[Lieu]]</f>
        <v>0</v>
      </c>
      <c r="H1452" s="383">
        <f>[2]!tblÉvénements[[#This Row],[Nombre de de participants]]</f>
        <v>0</v>
      </c>
      <c r="I1452" s="368">
        <f>[2]!tblÉvénements[[#This Row],[Type]]</f>
        <v>0</v>
      </c>
      <c r="J1452" s="368">
        <f>[2]!tblÉvénements[[#This Row],[Présence ]]</f>
        <v>0</v>
      </c>
      <c r="K1452" s="370">
        <f>[2]!tblÉvénements[[#This Row],[Date de début]]</f>
        <v>0</v>
      </c>
      <c r="L1452" s="370" t="str">
        <f>IF(ISBLANK(Tableau3[[#This Row],[Date début ]]),"",UPPER(TEXT(Tableau3[[#This Row],[Date début ]],"mmm")))</f>
        <v>JANV</v>
      </c>
      <c r="M1452" s="370" t="str">
        <f>IF(ISBLANK(Tableau3[[#This Row],[Date début ]]),"",UPPER(TEXT(Tableau3[[#This Row],[Date début ]],"AAAA")))</f>
        <v>1900</v>
      </c>
      <c r="N1452" s="369">
        <f>[2]!tblÉvénements[[#This Row],[Date de fin]]</f>
        <v>0</v>
      </c>
      <c r="O1452" s="370" t="str">
        <f>IF(ISBLANK(Tableau3[[#This Row],[Date de fin]]),"",UPPER(TEXT(Tableau3[[#This Row],[Date de fin]],"mmm")))</f>
        <v>JANV</v>
      </c>
      <c r="P1452" s="370" t="str">
        <f>IF(ISBLANK(Tableau3[[#This Row],[Date de fin]]),"",UPPER(TEXT(Tableau3[[#This Row],[Date de fin]],"AAAA")))</f>
        <v>1900</v>
      </c>
      <c r="Q1452" s="65">
        <f>[2]!tblÉvénements[[#This Row],[Nbr jours]]</f>
        <v>0</v>
      </c>
      <c r="R1452" s="45"/>
      <c r="S1452" s="13">
        <f>[2]!tblÉvénements[[#This Row],[Secteur]]</f>
        <v>0</v>
      </c>
      <c r="T1452" s="13">
        <f>[2]!tblÉvénements[[#This Row],[Commentaires]]</f>
        <v>0</v>
      </c>
      <c r="V1452" s="55"/>
      <c r="X1452" s="55"/>
      <c r="AF1452" s="56"/>
    </row>
    <row r="1453" spans="2:32" ht="14.5" x14ac:dyDescent="0.3">
      <c r="B1453" s="42">
        <f>'2. Termes '!H1475</f>
        <v>0</v>
      </c>
      <c r="C1453" s="382">
        <f>[2]!tblÉvénements[[#This Row],[Service]]</f>
        <v>0</v>
      </c>
      <c r="D1453" s="383">
        <f>[2]!tblÉvénements[[#This Row],[Nom événement]]</f>
        <v>0</v>
      </c>
      <c r="E1453" s="383">
        <f>[2]!tblÉvénements[[#This Row],[Nom association/Sigle]]</f>
        <v>0</v>
      </c>
      <c r="F1453" s="368">
        <f>[2]!tblÉvénements[[#This Row],[Ville]]</f>
        <v>0</v>
      </c>
      <c r="G1453" s="368">
        <f>[2]!tblÉvénements[[#This Row],[Lieu]]</f>
        <v>0</v>
      </c>
      <c r="H1453" s="383">
        <f>[2]!tblÉvénements[[#This Row],[Nombre de de participants]]</f>
        <v>0</v>
      </c>
      <c r="I1453" s="368">
        <f>[2]!tblÉvénements[[#This Row],[Type]]</f>
        <v>0</v>
      </c>
      <c r="J1453" s="368">
        <f>[2]!tblÉvénements[[#This Row],[Présence ]]</f>
        <v>0</v>
      </c>
      <c r="K1453" s="370">
        <f>[2]!tblÉvénements[[#This Row],[Date de début]]</f>
        <v>0</v>
      </c>
      <c r="L1453" s="370" t="str">
        <f>IF(ISBLANK(Tableau3[[#This Row],[Date début ]]),"",UPPER(TEXT(Tableau3[[#This Row],[Date début ]],"mmm")))</f>
        <v>JANV</v>
      </c>
      <c r="M1453" s="370" t="str">
        <f>IF(ISBLANK(Tableau3[[#This Row],[Date début ]]),"",UPPER(TEXT(Tableau3[[#This Row],[Date début ]],"AAAA")))</f>
        <v>1900</v>
      </c>
      <c r="N1453" s="369">
        <f>[2]!tblÉvénements[[#This Row],[Date de fin]]</f>
        <v>0</v>
      </c>
      <c r="O1453" s="370" t="str">
        <f>IF(ISBLANK(Tableau3[[#This Row],[Date de fin]]),"",UPPER(TEXT(Tableau3[[#This Row],[Date de fin]],"mmm")))</f>
        <v>JANV</v>
      </c>
      <c r="P1453" s="370" t="str">
        <f>IF(ISBLANK(Tableau3[[#This Row],[Date de fin]]),"",UPPER(TEXT(Tableau3[[#This Row],[Date de fin]],"AAAA")))</f>
        <v>1900</v>
      </c>
      <c r="Q1453" s="65">
        <f>[2]!tblÉvénements[[#This Row],[Nbr jours]]</f>
        <v>0</v>
      </c>
      <c r="R1453" s="45"/>
      <c r="S1453" s="13">
        <f>[2]!tblÉvénements[[#This Row],[Secteur]]</f>
        <v>0</v>
      </c>
      <c r="T1453" s="13">
        <f>[2]!tblÉvénements[[#This Row],[Commentaires]]</f>
        <v>0</v>
      </c>
      <c r="V1453" s="55"/>
      <c r="X1453" s="55"/>
      <c r="AF1453" s="56"/>
    </row>
    <row r="1454" spans="2:32" ht="14.5" x14ac:dyDescent="0.3">
      <c r="B1454" s="42">
        <f>'2. Termes '!H1476</f>
        <v>0</v>
      </c>
      <c r="C1454" s="382">
        <f>[2]!tblÉvénements[[#This Row],[Service]]</f>
        <v>0</v>
      </c>
      <c r="D1454" s="383">
        <f>[2]!tblÉvénements[[#This Row],[Nom événement]]</f>
        <v>0</v>
      </c>
      <c r="E1454" s="383">
        <f>[2]!tblÉvénements[[#This Row],[Nom association/Sigle]]</f>
        <v>0</v>
      </c>
      <c r="F1454" s="368">
        <f>[2]!tblÉvénements[[#This Row],[Ville]]</f>
        <v>0</v>
      </c>
      <c r="G1454" s="368">
        <f>[2]!tblÉvénements[[#This Row],[Lieu]]</f>
        <v>0</v>
      </c>
      <c r="H1454" s="383">
        <f>[2]!tblÉvénements[[#This Row],[Nombre de de participants]]</f>
        <v>0</v>
      </c>
      <c r="I1454" s="368">
        <f>[2]!tblÉvénements[[#This Row],[Type]]</f>
        <v>0</v>
      </c>
      <c r="J1454" s="368">
        <f>[2]!tblÉvénements[[#This Row],[Présence ]]</f>
        <v>0</v>
      </c>
      <c r="K1454" s="370">
        <f>[2]!tblÉvénements[[#This Row],[Date de début]]</f>
        <v>0</v>
      </c>
      <c r="L1454" s="370" t="str">
        <f>IF(ISBLANK(Tableau3[[#This Row],[Date début ]]),"",UPPER(TEXT(Tableau3[[#This Row],[Date début ]],"mmm")))</f>
        <v>JANV</v>
      </c>
      <c r="M1454" s="370" t="str">
        <f>IF(ISBLANK(Tableau3[[#This Row],[Date début ]]),"",UPPER(TEXT(Tableau3[[#This Row],[Date début ]],"AAAA")))</f>
        <v>1900</v>
      </c>
      <c r="N1454" s="369">
        <f>[2]!tblÉvénements[[#This Row],[Date de fin]]</f>
        <v>0</v>
      </c>
      <c r="O1454" s="370" t="str">
        <f>IF(ISBLANK(Tableau3[[#This Row],[Date de fin]]),"",UPPER(TEXT(Tableau3[[#This Row],[Date de fin]],"mmm")))</f>
        <v>JANV</v>
      </c>
      <c r="P1454" s="370" t="str">
        <f>IF(ISBLANK(Tableau3[[#This Row],[Date de fin]]),"",UPPER(TEXT(Tableau3[[#This Row],[Date de fin]],"AAAA")))</f>
        <v>1900</v>
      </c>
      <c r="Q1454" s="65">
        <f>[2]!tblÉvénements[[#This Row],[Nbr jours]]</f>
        <v>0</v>
      </c>
      <c r="R1454" s="45"/>
      <c r="S1454" s="13">
        <f>[2]!tblÉvénements[[#This Row],[Secteur]]</f>
        <v>0</v>
      </c>
      <c r="T1454" s="13">
        <f>[2]!tblÉvénements[[#This Row],[Commentaires]]</f>
        <v>0</v>
      </c>
      <c r="V1454" s="55"/>
      <c r="X1454" s="55"/>
      <c r="AF1454" s="56"/>
    </row>
    <row r="1455" spans="2:32" ht="14.5" x14ac:dyDescent="0.3">
      <c r="B1455" s="42">
        <f>'2. Termes '!H1477</f>
        <v>0</v>
      </c>
      <c r="C1455" s="382">
        <f>[2]!tblÉvénements[[#This Row],[Service]]</f>
        <v>0</v>
      </c>
      <c r="D1455" s="383">
        <f>[2]!tblÉvénements[[#This Row],[Nom événement]]</f>
        <v>0</v>
      </c>
      <c r="E1455" s="383">
        <f>[2]!tblÉvénements[[#This Row],[Nom association/Sigle]]</f>
        <v>0</v>
      </c>
      <c r="F1455" s="368">
        <f>[2]!tblÉvénements[[#This Row],[Ville]]</f>
        <v>0</v>
      </c>
      <c r="G1455" s="368">
        <f>[2]!tblÉvénements[[#This Row],[Lieu]]</f>
        <v>0</v>
      </c>
      <c r="H1455" s="383">
        <f>[2]!tblÉvénements[[#This Row],[Nombre de de participants]]</f>
        <v>0</v>
      </c>
      <c r="I1455" s="368">
        <f>[2]!tblÉvénements[[#This Row],[Type]]</f>
        <v>0</v>
      </c>
      <c r="J1455" s="368">
        <f>[2]!tblÉvénements[[#This Row],[Présence ]]</f>
        <v>0</v>
      </c>
      <c r="K1455" s="370">
        <f>[2]!tblÉvénements[[#This Row],[Date de début]]</f>
        <v>0</v>
      </c>
      <c r="L1455" s="370" t="str">
        <f>IF(ISBLANK(Tableau3[[#This Row],[Date début ]]),"",UPPER(TEXT(Tableau3[[#This Row],[Date début ]],"mmm")))</f>
        <v>JANV</v>
      </c>
      <c r="M1455" s="370" t="str">
        <f>IF(ISBLANK(Tableau3[[#This Row],[Date début ]]),"",UPPER(TEXT(Tableau3[[#This Row],[Date début ]],"AAAA")))</f>
        <v>1900</v>
      </c>
      <c r="N1455" s="369">
        <f>[2]!tblÉvénements[[#This Row],[Date de fin]]</f>
        <v>0</v>
      </c>
      <c r="O1455" s="370" t="str">
        <f>IF(ISBLANK(Tableau3[[#This Row],[Date de fin]]),"",UPPER(TEXT(Tableau3[[#This Row],[Date de fin]],"mmm")))</f>
        <v>JANV</v>
      </c>
      <c r="P1455" s="370" t="str">
        <f>IF(ISBLANK(Tableau3[[#This Row],[Date de fin]]),"",UPPER(TEXT(Tableau3[[#This Row],[Date de fin]],"AAAA")))</f>
        <v>1900</v>
      </c>
      <c r="Q1455" s="65">
        <f>[2]!tblÉvénements[[#This Row],[Nbr jours]]</f>
        <v>0</v>
      </c>
      <c r="R1455" s="45"/>
      <c r="S1455" s="13">
        <f>[2]!tblÉvénements[[#This Row],[Secteur]]</f>
        <v>0</v>
      </c>
      <c r="T1455" s="13">
        <f>[2]!tblÉvénements[[#This Row],[Commentaires]]</f>
        <v>0</v>
      </c>
      <c r="V1455" s="55"/>
      <c r="X1455" s="55"/>
      <c r="AF1455" s="56"/>
    </row>
    <row r="1456" spans="2:32" ht="14.5" x14ac:dyDescent="0.3">
      <c r="B1456" s="42">
        <f>'2. Termes '!H1478</f>
        <v>0</v>
      </c>
      <c r="C1456" s="382">
        <f>[2]!tblÉvénements[[#This Row],[Service]]</f>
        <v>0</v>
      </c>
      <c r="D1456" s="383">
        <f>[2]!tblÉvénements[[#This Row],[Nom événement]]</f>
        <v>0</v>
      </c>
      <c r="E1456" s="383">
        <f>[2]!tblÉvénements[[#This Row],[Nom association/Sigle]]</f>
        <v>0</v>
      </c>
      <c r="F1456" s="368">
        <f>[2]!tblÉvénements[[#This Row],[Ville]]</f>
        <v>0</v>
      </c>
      <c r="G1456" s="368">
        <f>[2]!tblÉvénements[[#This Row],[Lieu]]</f>
        <v>0</v>
      </c>
      <c r="H1456" s="383">
        <f>[2]!tblÉvénements[[#This Row],[Nombre de de participants]]</f>
        <v>0</v>
      </c>
      <c r="I1456" s="368">
        <f>[2]!tblÉvénements[[#This Row],[Type]]</f>
        <v>0</v>
      </c>
      <c r="J1456" s="368">
        <f>[2]!tblÉvénements[[#This Row],[Présence ]]</f>
        <v>0</v>
      </c>
      <c r="K1456" s="370">
        <f>[2]!tblÉvénements[[#This Row],[Date de début]]</f>
        <v>0</v>
      </c>
      <c r="L1456" s="370" t="str">
        <f>IF(ISBLANK(Tableau3[[#This Row],[Date début ]]),"",UPPER(TEXT(Tableau3[[#This Row],[Date début ]],"mmm")))</f>
        <v>JANV</v>
      </c>
      <c r="M1456" s="370" t="str">
        <f>IF(ISBLANK(Tableau3[[#This Row],[Date début ]]),"",UPPER(TEXT(Tableau3[[#This Row],[Date début ]],"AAAA")))</f>
        <v>1900</v>
      </c>
      <c r="N1456" s="369">
        <f>[2]!tblÉvénements[[#This Row],[Date de fin]]</f>
        <v>0</v>
      </c>
      <c r="O1456" s="370" t="str">
        <f>IF(ISBLANK(Tableau3[[#This Row],[Date de fin]]),"",UPPER(TEXT(Tableau3[[#This Row],[Date de fin]],"mmm")))</f>
        <v>JANV</v>
      </c>
      <c r="P1456" s="370" t="str">
        <f>IF(ISBLANK(Tableau3[[#This Row],[Date de fin]]),"",UPPER(TEXT(Tableau3[[#This Row],[Date de fin]],"AAAA")))</f>
        <v>1900</v>
      </c>
      <c r="Q1456" s="65">
        <f>[2]!tblÉvénements[[#This Row],[Nbr jours]]</f>
        <v>0</v>
      </c>
      <c r="R1456" s="45"/>
      <c r="S1456" s="13">
        <f>[2]!tblÉvénements[[#This Row],[Secteur]]</f>
        <v>0</v>
      </c>
      <c r="T1456" s="13">
        <f>[2]!tblÉvénements[[#This Row],[Commentaires]]</f>
        <v>0</v>
      </c>
      <c r="V1456" s="55"/>
      <c r="X1456" s="55"/>
      <c r="AF1456" s="56"/>
    </row>
    <row r="1457" spans="2:32" ht="14.5" x14ac:dyDescent="0.3">
      <c r="B1457" s="42">
        <f>'2. Termes '!H1479</f>
        <v>0</v>
      </c>
      <c r="C1457" s="382">
        <f>[2]!tblÉvénements[[#This Row],[Service]]</f>
        <v>0</v>
      </c>
      <c r="D1457" s="383">
        <f>[2]!tblÉvénements[[#This Row],[Nom événement]]</f>
        <v>0</v>
      </c>
      <c r="E1457" s="383">
        <f>[2]!tblÉvénements[[#This Row],[Nom association/Sigle]]</f>
        <v>0</v>
      </c>
      <c r="F1457" s="368">
        <f>[2]!tblÉvénements[[#This Row],[Ville]]</f>
        <v>0</v>
      </c>
      <c r="G1457" s="368">
        <f>[2]!tblÉvénements[[#This Row],[Lieu]]</f>
        <v>0</v>
      </c>
      <c r="H1457" s="383">
        <f>[2]!tblÉvénements[[#This Row],[Nombre de de participants]]</f>
        <v>0</v>
      </c>
      <c r="I1457" s="368">
        <f>[2]!tblÉvénements[[#This Row],[Type]]</f>
        <v>0</v>
      </c>
      <c r="J1457" s="368">
        <f>[2]!tblÉvénements[[#This Row],[Présence ]]</f>
        <v>0</v>
      </c>
      <c r="K1457" s="370">
        <f>[2]!tblÉvénements[[#This Row],[Date de début]]</f>
        <v>0</v>
      </c>
      <c r="L1457" s="370" t="str">
        <f>IF(ISBLANK(Tableau3[[#This Row],[Date début ]]),"",UPPER(TEXT(Tableau3[[#This Row],[Date début ]],"mmm")))</f>
        <v>JANV</v>
      </c>
      <c r="M1457" s="370" t="str">
        <f>IF(ISBLANK(Tableau3[[#This Row],[Date début ]]),"",UPPER(TEXT(Tableau3[[#This Row],[Date début ]],"AAAA")))</f>
        <v>1900</v>
      </c>
      <c r="N1457" s="369">
        <f>[2]!tblÉvénements[[#This Row],[Date de fin]]</f>
        <v>0</v>
      </c>
      <c r="O1457" s="370" t="str">
        <f>IF(ISBLANK(Tableau3[[#This Row],[Date de fin]]),"",UPPER(TEXT(Tableau3[[#This Row],[Date de fin]],"mmm")))</f>
        <v>JANV</v>
      </c>
      <c r="P1457" s="370" t="str">
        <f>IF(ISBLANK(Tableau3[[#This Row],[Date de fin]]),"",UPPER(TEXT(Tableau3[[#This Row],[Date de fin]],"AAAA")))</f>
        <v>1900</v>
      </c>
      <c r="Q1457" s="65">
        <f>[2]!tblÉvénements[[#This Row],[Nbr jours]]</f>
        <v>0</v>
      </c>
      <c r="R1457" s="45"/>
      <c r="S1457" s="13">
        <f>[2]!tblÉvénements[[#This Row],[Secteur]]</f>
        <v>0</v>
      </c>
      <c r="T1457" s="13">
        <f>[2]!tblÉvénements[[#This Row],[Commentaires]]</f>
        <v>0</v>
      </c>
      <c r="V1457" s="55"/>
      <c r="X1457" s="55"/>
      <c r="AF1457" s="56"/>
    </row>
    <row r="1458" spans="2:32" ht="14.5" x14ac:dyDescent="0.3">
      <c r="B1458" s="42">
        <f>'2. Termes '!H1480</f>
        <v>0</v>
      </c>
      <c r="C1458" s="382">
        <f>[2]!tblÉvénements[[#This Row],[Service]]</f>
        <v>0</v>
      </c>
      <c r="D1458" s="383">
        <f>[2]!tblÉvénements[[#This Row],[Nom événement]]</f>
        <v>0</v>
      </c>
      <c r="E1458" s="383">
        <f>[2]!tblÉvénements[[#This Row],[Nom association/Sigle]]</f>
        <v>0</v>
      </c>
      <c r="F1458" s="368">
        <f>[2]!tblÉvénements[[#This Row],[Ville]]</f>
        <v>0</v>
      </c>
      <c r="G1458" s="368">
        <f>[2]!tblÉvénements[[#This Row],[Lieu]]</f>
        <v>0</v>
      </c>
      <c r="H1458" s="383">
        <f>[2]!tblÉvénements[[#This Row],[Nombre de de participants]]</f>
        <v>0</v>
      </c>
      <c r="I1458" s="368">
        <f>[2]!tblÉvénements[[#This Row],[Type]]</f>
        <v>0</v>
      </c>
      <c r="J1458" s="368">
        <f>[2]!tblÉvénements[[#This Row],[Présence ]]</f>
        <v>0</v>
      </c>
      <c r="K1458" s="370">
        <f>[2]!tblÉvénements[[#This Row],[Date de début]]</f>
        <v>0</v>
      </c>
      <c r="L1458" s="370" t="str">
        <f>IF(ISBLANK(Tableau3[[#This Row],[Date début ]]),"",UPPER(TEXT(Tableau3[[#This Row],[Date début ]],"mmm")))</f>
        <v>JANV</v>
      </c>
      <c r="M1458" s="370" t="str">
        <f>IF(ISBLANK(Tableau3[[#This Row],[Date début ]]),"",UPPER(TEXT(Tableau3[[#This Row],[Date début ]],"AAAA")))</f>
        <v>1900</v>
      </c>
      <c r="N1458" s="369">
        <f>[2]!tblÉvénements[[#This Row],[Date de fin]]</f>
        <v>0</v>
      </c>
      <c r="O1458" s="370" t="str">
        <f>IF(ISBLANK(Tableau3[[#This Row],[Date de fin]]),"",UPPER(TEXT(Tableau3[[#This Row],[Date de fin]],"mmm")))</f>
        <v>JANV</v>
      </c>
      <c r="P1458" s="370" t="str">
        <f>IF(ISBLANK(Tableau3[[#This Row],[Date de fin]]),"",UPPER(TEXT(Tableau3[[#This Row],[Date de fin]],"AAAA")))</f>
        <v>1900</v>
      </c>
      <c r="Q1458" s="65">
        <f>[2]!tblÉvénements[[#This Row],[Nbr jours]]</f>
        <v>0</v>
      </c>
      <c r="R1458" s="45"/>
      <c r="S1458" s="13">
        <f>[2]!tblÉvénements[[#This Row],[Secteur]]</f>
        <v>0</v>
      </c>
      <c r="T1458" s="13">
        <f>[2]!tblÉvénements[[#This Row],[Commentaires]]</f>
        <v>0</v>
      </c>
      <c r="V1458" s="55"/>
      <c r="X1458" s="55"/>
      <c r="AF1458" s="56"/>
    </row>
    <row r="1459" spans="2:32" ht="14.5" x14ac:dyDescent="0.3">
      <c r="B1459" s="42">
        <f>'2. Termes '!H1481</f>
        <v>0</v>
      </c>
      <c r="C1459" s="382">
        <f>[2]!tblÉvénements[[#This Row],[Service]]</f>
        <v>0</v>
      </c>
      <c r="D1459" s="383">
        <f>[2]!tblÉvénements[[#This Row],[Nom événement]]</f>
        <v>0</v>
      </c>
      <c r="E1459" s="383">
        <f>[2]!tblÉvénements[[#This Row],[Nom association/Sigle]]</f>
        <v>0</v>
      </c>
      <c r="F1459" s="368">
        <f>[2]!tblÉvénements[[#This Row],[Ville]]</f>
        <v>0</v>
      </c>
      <c r="G1459" s="368">
        <f>[2]!tblÉvénements[[#This Row],[Lieu]]</f>
        <v>0</v>
      </c>
      <c r="H1459" s="383">
        <f>[2]!tblÉvénements[[#This Row],[Nombre de de participants]]</f>
        <v>0</v>
      </c>
      <c r="I1459" s="368">
        <f>[2]!tblÉvénements[[#This Row],[Type]]</f>
        <v>0</v>
      </c>
      <c r="J1459" s="368">
        <f>[2]!tblÉvénements[[#This Row],[Présence ]]</f>
        <v>0</v>
      </c>
      <c r="K1459" s="370">
        <f>[2]!tblÉvénements[[#This Row],[Date de début]]</f>
        <v>0</v>
      </c>
      <c r="L1459" s="370" t="str">
        <f>IF(ISBLANK(Tableau3[[#This Row],[Date début ]]),"",UPPER(TEXT(Tableau3[[#This Row],[Date début ]],"mmm")))</f>
        <v>JANV</v>
      </c>
      <c r="M1459" s="370" t="str">
        <f>IF(ISBLANK(Tableau3[[#This Row],[Date début ]]),"",UPPER(TEXT(Tableau3[[#This Row],[Date début ]],"AAAA")))</f>
        <v>1900</v>
      </c>
      <c r="N1459" s="369">
        <f>[2]!tblÉvénements[[#This Row],[Date de fin]]</f>
        <v>0</v>
      </c>
      <c r="O1459" s="370" t="str">
        <f>IF(ISBLANK(Tableau3[[#This Row],[Date de fin]]),"",UPPER(TEXT(Tableau3[[#This Row],[Date de fin]],"mmm")))</f>
        <v>JANV</v>
      </c>
      <c r="P1459" s="370" t="str">
        <f>IF(ISBLANK(Tableau3[[#This Row],[Date de fin]]),"",UPPER(TEXT(Tableau3[[#This Row],[Date de fin]],"AAAA")))</f>
        <v>1900</v>
      </c>
      <c r="Q1459" s="65">
        <f>[2]!tblÉvénements[[#This Row],[Nbr jours]]</f>
        <v>0</v>
      </c>
      <c r="R1459" s="45"/>
      <c r="S1459" s="13">
        <f>[2]!tblÉvénements[[#This Row],[Secteur]]</f>
        <v>0</v>
      </c>
      <c r="T1459" s="13">
        <f>[2]!tblÉvénements[[#This Row],[Commentaires]]</f>
        <v>0</v>
      </c>
      <c r="V1459" s="55"/>
      <c r="X1459" s="55"/>
      <c r="AF1459" s="56"/>
    </row>
    <row r="1460" spans="2:32" ht="14.5" x14ac:dyDescent="0.3">
      <c r="B1460" s="42">
        <f>'2. Termes '!H1482</f>
        <v>0</v>
      </c>
      <c r="C1460" s="382">
        <f>[2]!tblÉvénements[[#This Row],[Service]]</f>
        <v>0</v>
      </c>
      <c r="D1460" s="383">
        <f>[2]!tblÉvénements[[#This Row],[Nom événement]]</f>
        <v>0</v>
      </c>
      <c r="E1460" s="383">
        <f>[2]!tblÉvénements[[#This Row],[Nom association/Sigle]]</f>
        <v>0</v>
      </c>
      <c r="F1460" s="368">
        <f>[2]!tblÉvénements[[#This Row],[Ville]]</f>
        <v>0</v>
      </c>
      <c r="G1460" s="368">
        <f>[2]!tblÉvénements[[#This Row],[Lieu]]</f>
        <v>0</v>
      </c>
      <c r="H1460" s="383">
        <f>[2]!tblÉvénements[[#This Row],[Nombre de de participants]]</f>
        <v>0</v>
      </c>
      <c r="I1460" s="368">
        <f>[2]!tblÉvénements[[#This Row],[Type]]</f>
        <v>0</v>
      </c>
      <c r="J1460" s="368">
        <f>[2]!tblÉvénements[[#This Row],[Présence ]]</f>
        <v>0</v>
      </c>
      <c r="K1460" s="370">
        <f>[2]!tblÉvénements[[#This Row],[Date de début]]</f>
        <v>0</v>
      </c>
      <c r="L1460" s="370" t="str">
        <f>IF(ISBLANK(Tableau3[[#This Row],[Date début ]]),"",UPPER(TEXT(Tableau3[[#This Row],[Date début ]],"mmm")))</f>
        <v>JANV</v>
      </c>
      <c r="M1460" s="370" t="str">
        <f>IF(ISBLANK(Tableau3[[#This Row],[Date début ]]),"",UPPER(TEXT(Tableau3[[#This Row],[Date début ]],"AAAA")))</f>
        <v>1900</v>
      </c>
      <c r="N1460" s="369">
        <f>[2]!tblÉvénements[[#This Row],[Date de fin]]</f>
        <v>0</v>
      </c>
      <c r="O1460" s="370" t="str">
        <f>IF(ISBLANK(Tableau3[[#This Row],[Date de fin]]),"",UPPER(TEXT(Tableau3[[#This Row],[Date de fin]],"mmm")))</f>
        <v>JANV</v>
      </c>
      <c r="P1460" s="370" t="str">
        <f>IF(ISBLANK(Tableau3[[#This Row],[Date de fin]]),"",UPPER(TEXT(Tableau3[[#This Row],[Date de fin]],"AAAA")))</f>
        <v>1900</v>
      </c>
      <c r="Q1460" s="65">
        <f>[2]!tblÉvénements[[#This Row],[Nbr jours]]</f>
        <v>0</v>
      </c>
      <c r="R1460" s="45"/>
      <c r="S1460" s="13">
        <f>[2]!tblÉvénements[[#This Row],[Secteur]]</f>
        <v>0</v>
      </c>
      <c r="T1460" s="13">
        <f>[2]!tblÉvénements[[#This Row],[Commentaires]]</f>
        <v>0</v>
      </c>
      <c r="V1460" s="55"/>
      <c r="X1460" s="55"/>
      <c r="AF1460" s="56"/>
    </row>
    <row r="1461" spans="2:32" ht="14.5" x14ac:dyDescent="0.3">
      <c r="B1461" s="42">
        <f>'2. Termes '!H1483</f>
        <v>0</v>
      </c>
      <c r="C1461" s="382">
        <f>[2]!tblÉvénements[[#This Row],[Service]]</f>
        <v>0</v>
      </c>
      <c r="D1461" s="383">
        <f>[2]!tblÉvénements[[#This Row],[Nom événement]]</f>
        <v>0</v>
      </c>
      <c r="E1461" s="383">
        <f>[2]!tblÉvénements[[#This Row],[Nom association/Sigle]]</f>
        <v>0</v>
      </c>
      <c r="F1461" s="368">
        <f>[2]!tblÉvénements[[#This Row],[Ville]]</f>
        <v>0</v>
      </c>
      <c r="G1461" s="368">
        <f>[2]!tblÉvénements[[#This Row],[Lieu]]</f>
        <v>0</v>
      </c>
      <c r="H1461" s="383">
        <f>[2]!tblÉvénements[[#This Row],[Nombre de de participants]]</f>
        <v>0</v>
      </c>
      <c r="I1461" s="368">
        <f>[2]!tblÉvénements[[#This Row],[Type]]</f>
        <v>0</v>
      </c>
      <c r="J1461" s="368">
        <f>[2]!tblÉvénements[[#This Row],[Présence ]]</f>
        <v>0</v>
      </c>
      <c r="K1461" s="370">
        <f>[2]!tblÉvénements[[#This Row],[Date de début]]</f>
        <v>0</v>
      </c>
      <c r="L1461" s="370" t="str">
        <f>IF(ISBLANK(Tableau3[[#This Row],[Date début ]]),"",UPPER(TEXT(Tableau3[[#This Row],[Date début ]],"mmm")))</f>
        <v>JANV</v>
      </c>
      <c r="M1461" s="370" t="str">
        <f>IF(ISBLANK(Tableau3[[#This Row],[Date début ]]),"",UPPER(TEXT(Tableau3[[#This Row],[Date début ]],"AAAA")))</f>
        <v>1900</v>
      </c>
      <c r="N1461" s="369">
        <f>[2]!tblÉvénements[[#This Row],[Date de fin]]</f>
        <v>0</v>
      </c>
      <c r="O1461" s="370" t="str">
        <f>IF(ISBLANK(Tableau3[[#This Row],[Date de fin]]),"",UPPER(TEXT(Tableau3[[#This Row],[Date de fin]],"mmm")))</f>
        <v>JANV</v>
      </c>
      <c r="P1461" s="370" t="str">
        <f>IF(ISBLANK(Tableau3[[#This Row],[Date de fin]]),"",UPPER(TEXT(Tableau3[[#This Row],[Date de fin]],"AAAA")))</f>
        <v>1900</v>
      </c>
      <c r="Q1461" s="65">
        <f>[2]!tblÉvénements[[#This Row],[Nbr jours]]</f>
        <v>0</v>
      </c>
      <c r="R1461" s="45"/>
      <c r="S1461" s="13">
        <f>[2]!tblÉvénements[[#This Row],[Secteur]]</f>
        <v>0</v>
      </c>
      <c r="T1461" s="13">
        <f>[2]!tblÉvénements[[#This Row],[Commentaires]]</f>
        <v>0</v>
      </c>
      <c r="V1461" s="55"/>
      <c r="X1461" s="55"/>
      <c r="AF1461" s="56"/>
    </row>
    <row r="1462" spans="2:32" ht="14.5" x14ac:dyDescent="0.3">
      <c r="B1462" s="42">
        <f>'2. Termes '!H1484</f>
        <v>0</v>
      </c>
      <c r="C1462" s="382">
        <f>[2]!tblÉvénements[[#This Row],[Service]]</f>
        <v>0</v>
      </c>
      <c r="D1462" s="383">
        <f>[2]!tblÉvénements[[#This Row],[Nom événement]]</f>
        <v>0</v>
      </c>
      <c r="E1462" s="383">
        <f>[2]!tblÉvénements[[#This Row],[Nom association/Sigle]]</f>
        <v>0</v>
      </c>
      <c r="F1462" s="368">
        <f>[2]!tblÉvénements[[#This Row],[Ville]]</f>
        <v>0</v>
      </c>
      <c r="G1462" s="368">
        <f>[2]!tblÉvénements[[#This Row],[Lieu]]</f>
        <v>0</v>
      </c>
      <c r="H1462" s="383">
        <f>[2]!tblÉvénements[[#This Row],[Nombre de de participants]]</f>
        <v>0</v>
      </c>
      <c r="I1462" s="368">
        <f>[2]!tblÉvénements[[#This Row],[Type]]</f>
        <v>0</v>
      </c>
      <c r="J1462" s="368">
        <f>[2]!tblÉvénements[[#This Row],[Présence ]]</f>
        <v>0</v>
      </c>
      <c r="K1462" s="370">
        <f>[2]!tblÉvénements[[#This Row],[Date de début]]</f>
        <v>0</v>
      </c>
      <c r="L1462" s="370" t="str">
        <f>IF(ISBLANK(Tableau3[[#This Row],[Date début ]]),"",UPPER(TEXT(Tableau3[[#This Row],[Date début ]],"mmm")))</f>
        <v>JANV</v>
      </c>
      <c r="M1462" s="370" t="str">
        <f>IF(ISBLANK(Tableau3[[#This Row],[Date début ]]),"",UPPER(TEXT(Tableau3[[#This Row],[Date début ]],"AAAA")))</f>
        <v>1900</v>
      </c>
      <c r="N1462" s="369">
        <f>[2]!tblÉvénements[[#This Row],[Date de fin]]</f>
        <v>0</v>
      </c>
      <c r="O1462" s="370" t="str">
        <f>IF(ISBLANK(Tableau3[[#This Row],[Date de fin]]),"",UPPER(TEXT(Tableau3[[#This Row],[Date de fin]],"mmm")))</f>
        <v>JANV</v>
      </c>
      <c r="P1462" s="370" t="str">
        <f>IF(ISBLANK(Tableau3[[#This Row],[Date de fin]]),"",UPPER(TEXT(Tableau3[[#This Row],[Date de fin]],"AAAA")))</f>
        <v>1900</v>
      </c>
      <c r="Q1462" s="65">
        <f>[2]!tblÉvénements[[#This Row],[Nbr jours]]</f>
        <v>0</v>
      </c>
      <c r="R1462" s="45"/>
      <c r="S1462" s="13">
        <f>[2]!tblÉvénements[[#This Row],[Secteur]]</f>
        <v>0</v>
      </c>
      <c r="T1462" s="13">
        <f>[2]!tblÉvénements[[#This Row],[Commentaires]]</f>
        <v>0</v>
      </c>
      <c r="V1462" s="55"/>
      <c r="X1462" s="55"/>
      <c r="AF1462" s="56"/>
    </row>
    <row r="1463" spans="2:32" ht="14.5" x14ac:dyDescent="0.3">
      <c r="B1463" s="42">
        <f>'2. Termes '!H1485</f>
        <v>0</v>
      </c>
      <c r="C1463" s="382">
        <f>[2]!tblÉvénements[[#This Row],[Service]]</f>
        <v>0</v>
      </c>
      <c r="D1463" s="383">
        <f>[2]!tblÉvénements[[#This Row],[Nom événement]]</f>
        <v>0</v>
      </c>
      <c r="E1463" s="383">
        <f>[2]!tblÉvénements[[#This Row],[Nom association/Sigle]]</f>
        <v>0</v>
      </c>
      <c r="F1463" s="368">
        <f>[2]!tblÉvénements[[#This Row],[Ville]]</f>
        <v>0</v>
      </c>
      <c r="G1463" s="368">
        <f>[2]!tblÉvénements[[#This Row],[Lieu]]</f>
        <v>0</v>
      </c>
      <c r="H1463" s="383">
        <f>[2]!tblÉvénements[[#This Row],[Nombre de de participants]]</f>
        <v>0</v>
      </c>
      <c r="I1463" s="368">
        <f>[2]!tblÉvénements[[#This Row],[Type]]</f>
        <v>0</v>
      </c>
      <c r="J1463" s="368">
        <f>[2]!tblÉvénements[[#This Row],[Présence ]]</f>
        <v>0</v>
      </c>
      <c r="K1463" s="370">
        <f>[2]!tblÉvénements[[#This Row],[Date de début]]</f>
        <v>0</v>
      </c>
      <c r="L1463" s="370" t="str">
        <f>IF(ISBLANK(Tableau3[[#This Row],[Date début ]]),"",UPPER(TEXT(Tableau3[[#This Row],[Date début ]],"mmm")))</f>
        <v>JANV</v>
      </c>
      <c r="M1463" s="370" t="str">
        <f>IF(ISBLANK(Tableau3[[#This Row],[Date début ]]),"",UPPER(TEXT(Tableau3[[#This Row],[Date début ]],"AAAA")))</f>
        <v>1900</v>
      </c>
      <c r="N1463" s="369">
        <f>[2]!tblÉvénements[[#This Row],[Date de fin]]</f>
        <v>0</v>
      </c>
      <c r="O1463" s="370" t="str">
        <f>IF(ISBLANK(Tableau3[[#This Row],[Date de fin]]),"",UPPER(TEXT(Tableau3[[#This Row],[Date de fin]],"mmm")))</f>
        <v>JANV</v>
      </c>
      <c r="P1463" s="370" t="str">
        <f>IF(ISBLANK(Tableau3[[#This Row],[Date de fin]]),"",UPPER(TEXT(Tableau3[[#This Row],[Date de fin]],"AAAA")))</f>
        <v>1900</v>
      </c>
      <c r="Q1463" s="65">
        <f>[2]!tblÉvénements[[#This Row],[Nbr jours]]</f>
        <v>0</v>
      </c>
      <c r="R1463" s="45"/>
      <c r="S1463" s="13">
        <f>[2]!tblÉvénements[[#This Row],[Secteur]]</f>
        <v>0</v>
      </c>
      <c r="T1463" s="13">
        <f>[2]!tblÉvénements[[#This Row],[Commentaires]]</f>
        <v>0</v>
      </c>
      <c r="V1463" s="55"/>
      <c r="X1463" s="55"/>
      <c r="AF1463" s="56"/>
    </row>
    <row r="1464" spans="2:32" ht="14.5" x14ac:dyDescent="0.3">
      <c r="B1464" s="42">
        <f>'2. Termes '!H1486</f>
        <v>0</v>
      </c>
      <c r="C1464" s="382">
        <f>[2]!tblÉvénements[[#This Row],[Service]]</f>
        <v>0</v>
      </c>
      <c r="D1464" s="383">
        <f>[2]!tblÉvénements[[#This Row],[Nom événement]]</f>
        <v>0</v>
      </c>
      <c r="E1464" s="383">
        <f>[2]!tblÉvénements[[#This Row],[Nom association/Sigle]]</f>
        <v>0</v>
      </c>
      <c r="F1464" s="368">
        <f>[2]!tblÉvénements[[#This Row],[Ville]]</f>
        <v>0</v>
      </c>
      <c r="G1464" s="368">
        <f>[2]!tblÉvénements[[#This Row],[Lieu]]</f>
        <v>0</v>
      </c>
      <c r="H1464" s="383">
        <f>[2]!tblÉvénements[[#This Row],[Nombre de de participants]]</f>
        <v>0</v>
      </c>
      <c r="I1464" s="368">
        <f>[2]!tblÉvénements[[#This Row],[Type]]</f>
        <v>0</v>
      </c>
      <c r="J1464" s="368">
        <f>[2]!tblÉvénements[[#This Row],[Présence ]]</f>
        <v>0</v>
      </c>
      <c r="K1464" s="370">
        <f>[2]!tblÉvénements[[#This Row],[Date de début]]</f>
        <v>0</v>
      </c>
      <c r="L1464" s="370" t="str">
        <f>IF(ISBLANK(Tableau3[[#This Row],[Date début ]]),"",UPPER(TEXT(Tableau3[[#This Row],[Date début ]],"mmm")))</f>
        <v>JANV</v>
      </c>
      <c r="M1464" s="370" t="str">
        <f>IF(ISBLANK(Tableau3[[#This Row],[Date début ]]),"",UPPER(TEXT(Tableau3[[#This Row],[Date début ]],"AAAA")))</f>
        <v>1900</v>
      </c>
      <c r="N1464" s="369">
        <f>[2]!tblÉvénements[[#This Row],[Date de fin]]</f>
        <v>0</v>
      </c>
      <c r="O1464" s="370" t="str">
        <f>IF(ISBLANK(Tableau3[[#This Row],[Date de fin]]),"",UPPER(TEXT(Tableau3[[#This Row],[Date de fin]],"mmm")))</f>
        <v>JANV</v>
      </c>
      <c r="P1464" s="370" t="str">
        <f>IF(ISBLANK(Tableau3[[#This Row],[Date de fin]]),"",UPPER(TEXT(Tableau3[[#This Row],[Date de fin]],"AAAA")))</f>
        <v>1900</v>
      </c>
      <c r="Q1464" s="65">
        <f>[2]!tblÉvénements[[#This Row],[Nbr jours]]</f>
        <v>0</v>
      </c>
      <c r="R1464" s="45"/>
      <c r="S1464" s="13">
        <f>[2]!tblÉvénements[[#This Row],[Secteur]]</f>
        <v>0</v>
      </c>
      <c r="T1464" s="13">
        <f>[2]!tblÉvénements[[#This Row],[Commentaires]]</f>
        <v>0</v>
      </c>
      <c r="V1464" s="55"/>
      <c r="X1464" s="55"/>
      <c r="AF1464" s="56"/>
    </row>
    <row r="1465" spans="2:32" ht="14.5" x14ac:dyDescent="0.3">
      <c r="B1465" s="42">
        <f>'2. Termes '!H1487</f>
        <v>0</v>
      </c>
      <c r="C1465" s="382">
        <f>[2]!tblÉvénements[[#This Row],[Service]]</f>
        <v>0</v>
      </c>
      <c r="D1465" s="383">
        <f>[2]!tblÉvénements[[#This Row],[Nom événement]]</f>
        <v>0</v>
      </c>
      <c r="E1465" s="383">
        <f>[2]!tblÉvénements[[#This Row],[Nom association/Sigle]]</f>
        <v>0</v>
      </c>
      <c r="F1465" s="368">
        <f>[2]!tblÉvénements[[#This Row],[Ville]]</f>
        <v>0</v>
      </c>
      <c r="G1465" s="368">
        <f>[2]!tblÉvénements[[#This Row],[Lieu]]</f>
        <v>0</v>
      </c>
      <c r="H1465" s="383">
        <f>[2]!tblÉvénements[[#This Row],[Nombre de de participants]]</f>
        <v>0</v>
      </c>
      <c r="I1465" s="368">
        <f>[2]!tblÉvénements[[#This Row],[Type]]</f>
        <v>0</v>
      </c>
      <c r="J1465" s="368">
        <f>[2]!tblÉvénements[[#This Row],[Présence ]]</f>
        <v>0</v>
      </c>
      <c r="K1465" s="370">
        <f>[2]!tblÉvénements[[#This Row],[Date de début]]</f>
        <v>0</v>
      </c>
      <c r="L1465" s="370" t="str">
        <f>IF(ISBLANK(Tableau3[[#This Row],[Date début ]]),"",UPPER(TEXT(Tableau3[[#This Row],[Date début ]],"mmm")))</f>
        <v>JANV</v>
      </c>
      <c r="M1465" s="370" t="str">
        <f>IF(ISBLANK(Tableau3[[#This Row],[Date début ]]),"",UPPER(TEXT(Tableau3[[#This Row],[Date début ]],"AAAA")))</f>
        <v>1900</v>
      </c>
      <c r="N1465" s="369">
        <f>[2]!tblÉvénements[[#This Row],[Date de fin]]</f>
        <v>0</v>
      </c>
      <c r="O1465" s="370" t="str">
        <f>IF(ISBLANK(Tableau3[[#This Row],[Date de fin]]),"",UPPER(TEXT(Tableau3[[#This Row],[Date de fin]],"mmm")))</f>
        <v>JANV</v>
      </c>
      <c r="P1465" s="370" t="str">
        <f>IF(ISBLANK(Tableau3[[#This Row],[Date de fin]]),"",UPPER(TEXT(Tableau3[[#This Row],[Date de fin]],"AAAA")))</f>
        <v>1900</v>
      </c>
      <c r="Q1465" s="65">
        <f>[2]!tblÉvénements[[#This Row],[Nbr jours]]</f>
        <v>0</v>
      </c>
      <c r="R1465" s="45"/>
      <c r="S1465" s="13">
        <f>[2]!tblÉvénements[[#This Row],[Secteur]]</f>
        <v>0</v>
      </c>
      <c r="T1465" s="13">
        <f>[2]!tblÉvénements[[#This Row],[Commentaires]]</f>
        <v>0</v>
      </c>
      <c r="V1465" s="55"/>
      <c r="X1465" s="55"/>
      <c r="AF1465" s="56"/>
    </row>
    <row r="1466" spans="2:32" ht="14.5" x14ac:dyDescent="0.3">
      <c r="B1466" s="42">
        <f>'2. Termes '!H1488</f>
        <v>0</v>
      </c>
      <c r="C1466" s="382">
        <f>[2]!tblÉvénements[[#This Row],[Service]]</f>
        <v>0</v>
      </c>
      <c r="D1466" s="383">
        <f>[2]!tblÉvénements[[#This Row],[Nom événement]]</f>
        <v>0</v>
      </c>
      <c r="E1466" s="383">
        <f>[2]!tblÉvénements[[#This Row],[Nom association/Sigle]]</f>
        <v>0</v>
      </c>
      <c r="F1466" s="368">
        <f>[2]!tblÉvénements[[#This Row],[Ville]]</f>
        <v>0</v>
      </c>
      <c r="G1466" s="368">
        <f>[2]!tblÉvénements[[#This Row],[Lieu]]</f>
        <v>0</v>
      </c>
      <c r="H1466" s="383">
        <f>[2]!tblÉvénements[[#This Row],[Nombre de de participants]]</f>
        <v>0</v>
      </c>
      <c r="I1466" s="368">
        <f>[2]!tblÉvénements[[#This Row],[Type]]</f>
        <v>0</v>
      </c>
      <c r="J1466" s="368">
        <f>[2]!tblÉvénements[[#This Row],[Présence ]]</f>
        <v>0</v>
      </c>
      <c r="K1466" s="370">
        <f>[2]!tblÉvénements[[#This Row],[Date de début]]</f>
        <v>0</v>
      </c>
      <c r="L1466" s="370" t="str">
        <f>IF(ISBLANK(Tableau3[[#This Row],[Date début ]]),"",UPPER(TEXT(Tableau3[[#This Row],[Date début ]],"mmm")))</f>
        <v>JANV</v>
      </c>
      <c r="M1466" s="370" t="str">
        <f>IF(ISBLANK(Tableau3[[#This Row],[Date début ]]),"",UPPER(TEXT(Tableau3[[#This Row],[Date début ]],"AAAA")))</f>
        <v>1900</v>
      </c>
      <c r="N1466" s="369">
        <f>[2]!tblÉvénements[[#This Row],[Date de fin]]</f>
        <v>0</v>
      </c>
      <c r="O1466" s="370" t="str">
        <f>IF(ISBLANK(Tableau3[[#This Row],[Date de fin]]),"",UPPER(TEXT(Tableau3[[#This Row],[Date de fin]],"mmm")))</f>
        <v>JANV</v>
      </c>
      <c r="P1466" s="370" t="str">
        <f>IF(ISBLANK(Tableau3[[#This Row],[Date de fin]]),"",UPPER(TEXT(Tableau3[[#This Row],[Date de fin]],"AAAA")))</f>
        <v>1900</v>
      </c>
      <c r="Q1466" s="65">
        <f>[2]!tblÉvénements[[#This Row],[Nbr jours]]</f>
        <v>0</v>
      </c>
      <c r="R1466" s="45"/>
      <c r="S1466" s="13">
        <f>[2]!tblÉvénements[[#This Row],[Secteur]]</f>
        <v>0</v>
      </c>
      <c r="T1466" s="13">
        <f>[2]!tblÉvénements[[#This Row],[Commentaires]]</f>
        <v>0</v>
      </c>
      <c r="V1466" s="55"/>
      <c r="X1466" s="55"/>
      <c r="AF1466" s="56"/>
    </row>
    <row r="1467" spans="2:32" ht="14.5" x14ac:dyDescent="0.3">
      <c r="B1467" s="42">
        <f>'2. Termes '!H1489</f>
        <v>0</v>
      </c>
      <c r="C1467" s="382">
        <f>[2]!tblÉvénements[[#This Row],[Service]]</f>
        <v>0</v>
      </c>
      <c r="D1467" s="383">
        <f>[2]!tblÉvénements[[#This Row],[Nom événement]]</f>
        <v>0</v>
      </c>
      <c r="E1467" s="383">
        <f>[2]!tblÉvénements[[#This Row],[Nom association/Sigle]]</f>
        <v>0</v>
      </c>
      <c r="F1467" s="368">
        <f>[2]!tblÉvénements[[#This Row],[Ville]]</f>
        <v>0</v>
      </c>
      <c r="G1467" s="368">
        <f>[2]!tblÉvénements[[#This Row],[Lieu]]</f>
        <v>0</v>
      </c>
      <c r="H1467" s="383">
        <f>[2]!tblÉvénements[[#This Row],[Nombre de de participants]]</f>
        <v>0</v>
      </c>
      <c r="I1467" s="368">
        <f>[2]!tblÉvénements[[#This Row],[Type]]</f>
        <v>0</v>
      </c>
      <c r="J1467" s="368">
        <f>[2]!tblÉvénements[[#This Row],[Présence ]]</f>
        <v>0</v>
      </c>
      <c r="K1467" s="370">
        <f>[2]!tblÉvénements[[#This Row],[Date de début]]</f>
        <v>0</v>
      </c>
      <c r="L1467" s="370" t="str">
        <f>IF(ISBLANK(Tableau3[[#This Row],[Date début ]]),"",UPPER(TEXT(Tableau3[[#This Row],[Date début ]],"mmm")))</f>
        <v>JANV</v>
      </c>
      <c r="M1467" s="370" t="str">
        <f>IF(ISBLANK(Tableau3[[#This Row],[Date début ]]),"",UPPER(TEXT(Tableau3[[#This Row],[Date début ]],"AAAA")))</f>
        <v>1900</v>
      </c>
      <c r="N1467" s="369">
        <f>[2]!tblÉvénements[[#This Row],[Date de fin]]</f>
        <v>0</v>
      </c>
      <c r="O1467" s="370" t="str">
        <f>IF(ISBLANK(Tableau3[[#This Row],[Date de fin]]),"",UPPER(TEXT(Tableau3[[#This Row],[Date de fin]],"mmm")))</f>
        <v>JANV</v>
      </c>
      <c r="P1467" s="370" t="str">
        <f>IF(ISBLANK(Tableau3[[#This Row],[Date de fin]]),"",UPPER(TEXT(Tableau3[[#This Row],[Date de fin]],"AAAA")))</f>
        <v>1900</v>
      </c>
      <c r="Q1467" s="65">
        <f>[2]!tblÉvénements[[#This Row],[Nbr jours]]</f>
        <v>0</v>
      </c>
      <c r="R1467" s="45"/>
      <c r="S1467" s="13">
        <f>[2]!tblÉvénements[[#This Row],[Secteur]]</f>
        <v>0</v>
      </c>
      <c r="T1467" s="13">
        <f>[2]!tblÉvénements[[#This Row],[Commentaires]]</f>
        <v>0</v>
      </c>
      <c r="V1467" s="55"/>
      <c r="X1467" s="55"/>
      <c r="AF1467" s="56"/>
    </row>
    <row r="1468" spans="2:32" ht="14.5" x14ac:dyDescent="0.3">
      <c r="B1468" s="42">
        <f>'2. Termes '!H1490</f>
        <v>0</v>
      </c>
      <c r="C1468" s="382">
        <f>[2]!tblÉvénements[[#This Row],[Service]]</f>
        <v>0</v>
      </c>
      <c r="D1468" s="383">
        <f>[2]!tblÉvénements[[#This Row],[Nom événement]]</f>
        <v>0</v>
      </c>
      <c r="E1468" s="383">
        <f>[2]!tblÉvénements[[#This Row],[Nom association/Sigle]]</f>
        <v>0</v>
      </c>
      <c r="F1468" s="368">
        <f>[2]!tblÉvénements[[#This Row],[Ville]]</f>
        <v>0</v>
      </c>
      <c r="G1468" s="368">
        <f>[2]!tblÉvénements[[#This Row],[Lieu]]</f>
        <v>0</v>
      </c>
      <c r="H1468" s="383">
        <f>[2]!tblÉvénements[[#This Row],[Nombre de de participants]]</f>
        <v>0</v>
      </c>
      <c r="I1468" s="368">
        <f>[2]!tblÉvénements[[#This Row],[Type]]</f>
        <v>0</v>
      </c>
      <c r="J1468" s="368">
        <f>[2]!tblÉvénements[[#This Row],[Présence ]]</f>
        <v>0</v>
      </c>
      <c r="K1468" s="370">
        <f>[2]!tblÉvénements[[#This Row],[Date de début]]</f>
        <v>0</v>
      </c>
      <c r="L1468" s="370" t="str">
        <f>IF(ISBLANK(Tableau3[[#This Row],[Date début ]]),"",UPPER(TEXT(Tableau3[[#This Row],[Date début ]],"mmm")))</f>
        <v>JANV</v>
      </c>
      <c r="M1468" s="370" t="str">
        <f>IF(ISBLANK(Tableau3[[#This Row],[Date début ]]),"",UPPER(TEXT(Tableau3[[#This Row],[Date début ]],"AAAA")))</f>
        <v>1900</v>
      </c>
      <c r="N1468" s="369">
        <f>[2]!tblÉvénements[[#This Row],[Date de fin]]</f>
        <v>0</v>
      </c>
      <c r="O1468" s="370" t="str">
        <f>IF(ISBLANK(Tableau3[[#This Row],[Date de fin]]),"",UPPER(TEXT(Tableau3[[#This Row],[Date de fin]],"mmm")))</f>
        <v>JANV</v>
      </c>
      <c r="P1468" s="370" t="str">
        <f>IF(ISBLANK(Tableau3[[#This Row],[Date de fin]]),"",UPPER(TEXT(Tableau3[[#This Row],[Date de fin]],"AAAA")))</f>
        <v>1900</v>
      </c>
      <c r="Q1468" s="65">
        <f>[2]!tblÉvénements[[#This Row],[Nbr jours]]</f>
        <v>0</v>
      </c>
      <c r="R1468" s="45"/>
      <c r="S1468" s="13">
        <f>[2]!tblÉvénements[[#This Row],[Secteur]]</f>
        <v>0</v>
      </c>
      <c r="T1468" s="13">
        <f>[2]!tblÉvénements[[#This Row],[Commentaires]]</f>
        <v>0</v>
      </c>
      <c r="V1468" s="55"/>
      <c r="X1468" s="55"/>
      <c r="AF1468" s="56"/>
    </row>
    <row r="1469" spans="2:32" ht="14.5" x14ac:dyDescent="0.3">
      <c r="B1469" s="42">
        <f>'2. Termes '!H1491</f>
        <v>0</v>
      </c>
      <c r="C1469" s="382">
        <f>[2]!tblÉvénements[[#This Row],[Service]]</f>
        <v>0</v>
      </c>
      <c r="D1469" s="383">
        <f>[2]!tblÉvénements[[#This Row],[Nom événement]]</f>
        <v>0</v>
      </c>
      <c r="E1469" s="383">
        <f>[2]!tblÉvénements[[#This Row],[Nom association/Sigle]]</f>
        <v>0</v>
      </c>
      <c r="F1469" s="368">
        <f>[2]!tblÉvénements[[#This Row],[Ville]]</f>
        <v>0</v>
      </c>
      <c r="G1469" s="368">
        <f>[2]!tblÉvénements[[#This Row],[Lieu]]</f>
        <v>0</v>
      </c>
      <c r="H1469" s="383">
        <f>[2]!tblÉvénements[[#This Row],[Nombre de de participants]]</f>
        <v>0</v>
      </c>
      <c r="I1469" s="368">
        <f>[2]!tblÉvénements[[#This Row],[Type]]</f>
        <v>0</v>
      </c>
      <c r="J1469" s="368">
        <f>[2]!tblÉvénements[[#This Row],[Présence ]]</f>
        <v>0</v>
      </c>
      <c r="K1469" s="370">
        <f>[2]!tblÉvénements[[#This Row],[Date de début]]</f>
        <v>0</v>
      </c>
      <c r="L1469" s="370" t="str">
        <f>IF(ISBLANK(Tableau3[[#This Row],[Date début ]]),"",UPPER(TEXT(Tableau3[[#This Row],[Date début ]],"mmm")))</f>
        <v>JANV</v>
      </c>
      <c r="M1469" s="370" t="str">
        <f>IF(ISBLANK(Tableau3[[#This Row],[Date début ]]),"",UPPER(TEXT(Tableau3[[#This Row],[Date début ]],"AAAA")))</f>
        <v>1900</v>
      </c>
      <c r="N1469" s="369">
        <f>[2]!tblÉvénements[[#This Row],[Date de fin]]</f>
        <v>0</v>
      </c>
      <c r="O1469" s="370" t="str">
        <f>IF(ISBLANK(Tableau3[[#This Row],[Date de fin]]),"",UPPER(TEXT(Tableau3[[#This Row],[Date de fin]],"mmm")))</f>
        <v>JANV</v>
      </c>
      <c r="P1469" s="370" t="str">
        <f>IF(ISBLANK(Tableau3[[#This Row],[Date de fin]]),"",UPPER(TEXT(Tableau3[[#This Row],[Date de fin]],"AAAA")))</f>
        <v>1900</v>
      </c>
      <c r="Q1469" s="65">
        <f>[2]!tblÉvénements[[#This Row],[Nbr jours]]</f>
        <v>0</v>
      </c>
      <c r="R1469" s="45"/>
      <c r="S1469" s="13">
        <f>[2]!tblÉvénements[[#This Row],[Secteur]]</f>
        <v>0</v>
      </c>
      <c r="T1469" s="13">
        <f>[2]!tblÉvénements[[#This Row],[Commentaires]]</f>
        <v>0</v>
      </c>
      <c r="V1469" s="55"/>
      <c r="X1469" s="55"/>
      <c r="AF1469" s="56"/>
    </row>
    <row r="1470" spans="2:32" ht="14.5" x14ac:dyDescent="0.3">
      <c r="B1470" s="42">
        <f>'2. Termes '!H1492</f>
        <v>0</v>
      </c>
      <c r="C1470" s="382">
        <f>[2]!tblÉvénements[[#This Row],[Service]]</f>
        <v>0</v>
      </c>
      <c r="D1470" s="383">
        <f>[2]!tblÉvénements[[#This Row],[Nom événement]]</f>
        <v>0</v>
      </c>
      <c r="E1470" s="383">
        <f>[2]!tblÉvénements[[#This Row],[Nom association/Sigle]]</f>
        <v>0</v>
      </c>
      <c r="F1470" s="368">
        <f>[2]!tblÉvénements[[#This Row],[Ville]]</f>
        <v>0</v>
      </c>
      <c r="G1470" s="368">
        <f>[2]!tblÉvénements[[#This Row],[Lieu]]</f>
        <v>0</v>
      </c>
      <c r="H1470" s="383">
        <f>[2]!tblÉvénements[[#This Row],[Nombre de de participants]]</f>
        <v>0</v>
      </c>
      <c r="I1470" s="368">
        <f>[2]!tblÉvénements[[#This Row],[Type]]</f>
        <v>0</v>
      </c>
      <c r="J1470" s="368">
        <f>[2]!tblÉvénements[[#This Row],[Présence ]]</f>
        <v>0</v>
      </c>
      <c r="K1470" s="370">
        <f>[2]!tblÉvénements[[#This Row],[Date de début]]</f>
        <v>0</v>
      </c>
      <c r="L1470" s="370" t="str">
        <f>IF(ISBLANK(Tableau3[[#This Row],[Date début ]]),"",UPPER(TEXT(Tableau3[[#This Row],[Date début ]],"mmm")))</f>
        <v>JANV</v>
      </c>
      <c r="M1470" s="370" t="str">
        <f>IF(ISBLANK(Tableau3[[#This Row],[Date début ]]),"",UPPER(TEXT(Tableau3[[#This Row],[Date début ]],"AAAA")))</f>
        <v>1900</v>
      </c>
      <c r="N1470" s="369">
        <f>[2]!tblÉvénements[[#This Row],[Date de fin]]</f>
        <v>0</v>
      </c>
      <c r="O1470" s="370" t="str">
        <f>IF(ISBLANK(Tableau3[[#This Row],[Date de fin]]),"",UPPER(TEXT(Tableau3[[#This Row],[Date de fin]],"mmm")))</f>
        <v>JANV</v>
      </c>
      <c r="P1470" s="370" t="str">
        <f>IF(ISBLANK(Tableau3[[#This Row],[Date de fin]]),"",UPPER(TEXT(Tableau3[[#This Row],[Date de fin]],"AAAA")))</f>
        <v>1900</v>
      </c>
      <c r="Q1470" s="65">
        <f>[2]!tblÉvénements[[#This Row],[Nbr jours]]</f>
        <v>0</v>
      </c>
      <c r="R1470" s="45"/>
      <c r="S1470" s="13">
        <f>[2]!tblÉvénements[[#This Row],[Secteur]]</f>
        <v>0</v>
      </c>
      <c r="T1470" s="13">
        <f>[2]!tblÉvénements[[#This Row],[Commentaires]]</f>
        <v>0</v>
      </c>
      <c r="V1470" s="55"/>
      <c r="X1470" s="55"/>
      <c r="AF1470" s="56"/>
    </row>
    <row r="1471" spans="2:32" ht="14.5" x14ac:dyDescent="0.3">
      <c r="B1471" s="42">
        <f>'2. Termes '!H1493</f>
        <v>0</v>
      </c>
      <c r="C1471" s="382">
        <f>[2]!tblÉvénements[[#This Row],[Service]]</f>
        <v>0</v>
      </c>
      <c r="D1471" s="383">
        <f>[2]!tblÉvénements[[#This Row],[Nom événement]]</f>
        <v>0</v>
      </c>
      <c r="E1471" s="383">
        <f>[2]!tblÉvénements[[#This Row],[Nom association/Sigle]]</f>
        <v>0</v>
      </c>
      <c r="F1471" s="368">
        <f>[2]!tblÉvénements[[#This Row],[Ville]]</f>
        <v>0</v>
      </c>
      <c r="G1471" s="368">
        <f>[2]!tblÉvénements[[#This Row],[Lieu]]</f>
        <v>0</v>
      </c>
      <c r="H1471" s="383">
        <f>[2]!tblÉvénements[[#This Row],[Nombre de de participants]]</f>
        <v>0</v>
      </c>
      <c r="I1471" s="368">
        <f>[2]!tblÉvénements[[#This Row],[Type]]</f>
        <v>0</v>
      </c>
      <c r="J1471" s="368">
        <f>[2]!tblÉvénements[[#This Row],[Présence ]]</f>
        <v>0</v>
      </c>
      <c r="K1471" s="370">
        <f>[2]!tblÉvénements[[#This Row],[Date de début]]</f>
        <v>0</v>
      </c>
      <c r="L1471" s="370" t="str">
        <f>IF(ISBLANK(Tableau3[[#This Row],[Date début ]]),"",UPPER(TEXT(Tableau3[[#This Row],[Date début ]],"mmm")))</f>
        <v>JANV</v>
      </c>
      <c r="M1471" s="370" t="str">
        <f>IF(ISBLANK(Tableau3[[#This Row],[Date début ]]),"",UPPER(TEXT(Tableau3[[#This Row],[Date début ]],"AAAA")))</f>
        <v>1900</v>
      </c>
      <c r="N1471" s="369">
        <f>[2]!tblÉvénements[[#This Row],[Date de fin]]</f>
        <v>0</v>
      </c>
      <c r="O1471" s="370" t="str">
        <f>IF(ISBLANK(Tableau3[[#This Row],[Date de fin]]),"",UPPER(TEXT(Tableau3[[#This Row],[Date de fin]],"mmm")))</f>
        <v>JANV</v>
      </c>
      <c r="P1471" s="370" t="str">
        <f>IF(ISBLANK(Tableau3[[#This Row],[Date de fin]]),"",UPPER(TEXT(Tableau3[[#This Row],[Date de fin]],"AAAA")))</f>
        <v>1900</v>
      </c>
      <c r="Q1471" s="65">
        <f>[2]!tblÉvénements[[#This Row],[Nbr jours]]</f>
        <v>0</v>
      </c>
      <c r="R1471" s="45"/>
      <c r="S1471" s="13">
        <f>[2]!tblÉvénements[[#This Row],[Secteur]]</f>
        <v>0</v>
      </c>
      <c r="T1471" s="13">
        <f>[2]!tblÉvénements[[#This Row],[Commentaires]]</f>
        <v>0</v>
      </c>
      <c r="V1471" s="55"/>
      <c r="X1471" s="55"/>
      <c r="AF1471" s="56"/>
    </row>
    <row r="1472" spans="2:32" ht="14.5" x14ac:dyDescent="0.3">
      <c r="B1472" s="42">
        <f>'2. Termes '!H1494</f>
        <v>0</v>
      </c>
      <c r="C1472" s="382">
        <f>[2]!tblÉvénements[[#This Row],[Service]]</f>
        <v>0</v>
      </c>
      <c r="D1472" s="383">
        <f>[2]!tblÉvénements[[#This Row],[Nom événement]]</f>
        <v>0</v>
      </c>
      <c r="E1472" s="383">
        <f>[2]!tblÉvénements[[#This Row],[Nom association/Sigle]]</f>
        <v>0</v>
      </c>
      <c r="F1472" s="368">
        <f>[2]!tblÉvénements[[#This Row],[Ville]]</f>
        <v>0</v>
      </c>
      <c r="G1472" s="368">
        <f>[2]!tblÉvénements[[#This Row],[Lieu]]</f>
        <v>0</v>
      </c>
      <c r="H1472" s="383">
        <f>[2]!tblÉvénements[[#This Row],[Nombre de de participants]]</f>
        <v>0</v>
      </c>
      <c r="I1472" s="368">
        <f>[2]!tblÉvénements[[#This Row],[Type]]</f>
        <v>0</v>
      </c>
      <c r="J1472" s="368">
        <f>[2]!tblÉvénements[[#This Row],[Présence ]]</f>
        <v>0</v>
      </c>
      <c r="K1472" s="370">
        <f>[2]!tblÉvénements[[#This Row],[Date de début]]</f>
        <v>0</v>
      </c>
      <c r="L1472" s="370" t="str">
        <f>IF(ISBLANK(Tableau3[[#This Row],[Date début ]]),"",UPPER(TEXT(Tableau3[[#This Row],[Date début ]],"mmm")))</f>
        <v>JANV</v>
      </c>
      <c r="M1472" s="370" t="str">
        <f>IF(ISBLANK(Tableau3[[#This Row],[Date début ]]),"",UPPER(TEXT(Tableau3[[#This Row],[Date début ]],"AAAA")))</f>
        <v>1900</v>
      </c>
      <c r="N1472" s="369">
        <f>[2]!tblÉvénements[[#This Row],[Date de fin]]</f>
        <v>0</v>
      </c>
      <c r="O1472" s="370" t="str">
        <f>IF(ISBLANK(Tableau3[[#This Row],[Date de fin]]),"",UPPER(TEXT(Tableau3[[#This Row],[Date de fin]],"mmm")))</f>
        <v>JANV</v>
      </c>
      <c r="P1472" s="370" t="str">
        <f>IF(ISBLANK(Tableau3[[#This Row],[Date de fin]]),"",UPPER(TEXT(Tableau3[[#This Row],[Date de fin]],"AAAA")))</f>
        <v>1900</v>
      </c>
      <c r="Q1472" s="65">
        <f>[2]!tblÉvénements[[#This Row],[Nbr jours]]</f>
        <v>0</v>
      </c>
      <c r="R1472" s="45"/>
      <c r="S1472" s="13">
        <f>[2]!tblÉvénements[[#This Row],[Secteur]]</f>
        <v>0</v>
      </c>
      <c r="T1472" s="13">
        <f>[2]!tblÉvénements[[#This Row],[Commentaires]]</f>
        <v>0</v>
      </c>
      <c r="V1472" s="55"/>
      <c r="X1472" s="55"/>
      <c r="AF1472" s="56"/>
    </row>
    <row r="1473" spans="2:32" ht="14.5" x14ac:dyDescent="0.3">
      <c r="B1473" s="42">
        <f>'2. Termes '!H1495</f>
        <v>0</v>
      </c>
      <c r="C1473" s="382">
        <f>[2]!tblÉvénements[[#This Row],[Service]]</f>
        <v>0</v>
      </c>
      <c r="D1473" s="383">
        <f>[2]!tblÉvénements[[#This Row],[Nom événement]]</f>
        <v>0</v>
      </c>
      <c r="E1473" s="383">
        <f>[2]!tblÉvénements[[#This Row],[Nom association/Sigle]]</f>
        <v>0</v>
      </c>
      <c r="F1473" s="368">
        <f>[2]!tblÉvénements[[#This Row],[Ville]]</f>
        <v>0</v>
      </c>
      <c r="G1473" s="368">
        <f>[2]!tblÉvénements[[#This Row],[Lieu]]</f>
        <v>0</v>
      </c>
      <c r="H1473" s="383">
        <f>[2]!tblÉvénements[[#This Row],[Nombre de de participants]]</f>
        <v>0</v>
      </c>
      <c r="I1473" s="368">
        <f>[2]!tblÉvénements[[#This Row],[Type]]</f>
        <v>0</v>
      </c>
      <c r="J1473" s="368">
        <f>[2]!tblÉvénements[[#This Row],[Présence ]]</f>
        <v>0</v>
      </c>
      <c r="K1473" s="370">
        <f>[2]!tblÉvénements[[#This Row],[Date de début]]</f>
        <v>0</v>
      </c>
      <c r="L1473" s="370" t="str">
        <f>IF(ISBLANK(Tableau3[[#This Row],[Date début ]]),"",UPPER(TEXT(Tableau3[[#This Row],[Date début ]],"mmm")))</f>
        <v>JANV</v>
      </c>
      <c r="M1473" s="370" t="str">
        <f>IF(ISBLANK(Tableau3[[#This Row],[Date début ]]),"",UPPER(TEXT(Tableau3[[#This Row],[Date début ]],"AAAA")))</f>
        <v>1900</v>
      </c>
      <c r="N1473" s="369">
        <f>[2]!tblÉvénements[[#This Row],[Date de fin]]</f>
        <v>0</v>
      </c>
      <c r="O1473" s="370" t="str">
        <f>IF(ISBLANK(Tableau3[[#This Row],[Date de fin]]),"",UPPER(TEXT(Tableau3[[#This Row],[Date de fin]],"mmm")))</f>
        <v>JANV</v>
      </c>
      <c r="P1473" s="370" t="str">
        <f>IF(ISBLANK(Tableau3[[#This Row],[Date de fin]]),"",UPPER(TEXT(Tableau3[[#This Row],[Date de fin]],"AAAA")))</f>
        <v>1900</v>
      </c>
      <c r="Q1473" s="65">
        <f>[2]!tblÉvénements[[#This Row],[Nbr jours]]</f>
        <v>0</v>
      </c>
      <c r="R1473" s="45"/>
      <c r="S1473" s="13">
        <f>[2]!tblÉvénements[[#This Row],[Secteur]]</f>
        <v>0</v>
      </c>
      <c r="T1473" s="13">
        <f>[2]!tblÉvénements[[#This Row],[Commentaires]]</f>
        <v>0</v>
      </c>
      <c r="V1473" s="55"/>
      <c r="X1473" s="55"/>
      <c r="AF1473" s="56"/>
    </row>
    <row r="1474" spans="2:32" ht="14.5" x14ac:dyDescent="0.3">
      <c r="B1474" s="42">
        <f>'2. Termes '!H1496</f>
        <v>0</v>
      </c>
      <c r="C1474" s="382">
        <f>[2]!tblÉvénements[[#This Row],[Service]]</f>
        <v>0</v>
      </c>
      <c r="D1474" s="383">
        <f>[2]!tblÉvénements[[#This Row],[Nom événement]]</f>
        <v>0</v>
      </c>
      <c r="E1474" s="383">
        <f>[2]!tblÉvénements[[#This Row],[Nom association/Sigle]]</f>
        <v>0</v>
      </c>
      <c r="F1474" s="368">
        <f>[2]!tblÉvénements[[#This Row],[Ville]]</f>
        <v>0</v>
      </c>
      <c r="G1474" s="368">
        <f>[2]!tblÉvénements[[#This Row],[Lieu]]</f>
        <v>0</v>
      </c>
      <c r="H1474" s="383">
        <f>[2]!tblÉvénements[[#This Row],[Nombre de de participants]]</f>
        <v>0</v>
      </c>
      <c r="I1474" s="368">
        <f>[2]!tblÉvénements[[#This Row],[Type]]</f>
        <v>0</v>
      </c>
      <c r="J1474" s="368">
        <f>[2]!tblÉvénements[[#This Row],[Présence ]]</f>
        <v>0</v>
      </c>
      <c r="K1474" s="370">
        <f>[2]!tblÉvénements[[#This Row],[Date de début]]</f>
        <v>0</v>
      </c>
      <c r="L1474" s="370" t="str">
        <f>IF(ISBLANK(Tableau3[[#This Row],[Date début ]]),"",UPPER(TEXT(Tableau3[[#This Row],[Date début ]],"mmm")))</f>
        <v>JANV</v>
      </c>
      <c r="M1474" s="370" t="str">
        <f>IF(ISBLANK(Tableau3[[#This Row],[Date début ]]),"",UPPER(TEXT(Tableau3[[#This Row],[Date début ]],"AAAA")))</f>
        <v>1900</v>
      </c>
      <c r="N1474" s="369">
        <f>[2]!tblÉvénements[[#This Row],[Date de fin]]</f>
        <v>0</v>
      </c>
      <c r="O1474" s="370" t="str">
        <f>IF(ISBLANK(Tableau3[[#This Row],[Date de fin]]),"",UPPER(TEXT(Tableau3[[#This Row],[Date de fin]],"mmm")))</f>
        <v>JANV</v>
      </c>
      <c r="P1474" s="370" t="str">
        <f>IF(ISBLANK(Tableau3[[#This Row],[Date de fin]]),"",UPPER(TEXT(Tableau3[[#This Row],[Date de fin]],"AAAA")))</f>
        <v>1900</v>
      </c>
      <c r="Q1474" s="65">
        <f>[2]!tblÉvénements[[#This Row],[Nbr jours]]</f>
        <v>0</v>
      </c>
      <c r="R1474" s="45"/>
      <c r="S1474" s="13">
        <f>[2]!tblÉvénements[[#This Row],[Secteur]]</f>
        <v>0</v>
      </c>
      <c r="T1474" s="13">
        <f>[2]!tblÉvénements[[#This Row],[Commentaires]]</f>
        <v>0</v>
      </c>
      <c r="V1474" s="55"/>
      <c r="X1474" s="55"/>
      <c r="AF1474" s="56"/>
    </row>
    <row r="1475" spans="2:32" ht="14.5" x14ac:dyDescent="0.3">
      <c r="B1475" s="42">
        <f>'2. Termes '!H1497</f>
        <v>0</v>
      </c>
      <c r="C1475" s="382">
        <f>[2]!tblÉvénements[[#This Row],[Service]]</f>
        <v>0</v>
      </c>
      <c r="D1475" s="383">
        <f>[2]!tblÉvénements[[#This Row],[Nom événement]]</f>
        <v>0</v>
      </c>
      <c r="E1475" s="383">
        <f>[2]!tblÉvénements[[#This Row],[Nom association/Sigle]]</f>
        <v>0</v>
      </c>
      <c r="F1475" s="368">
        <f>[2]!tblÉvénements[[#This Row],[Ville]]</f>
        <v>0</v>
      </c>
      <c r="G1475" s="368">
        <f>[2]!tblÉvénements[[#This Row],[Lieu]]</f>
        <v>0</v>
      </c>
      <c r="H1475" s="383">
        <f>[2]!tblÉvénements[[#This Row],[Nombre de de participants]]</f>
        <v>0</v>
      </c>
      <c r="I1475" s="368">
        <f>[2]!tblÉvénements[[#This Row],[Type]]</f>
        <v>0</v>
      </c>
      <c r="J1475" s="368">
        <f>[2]!tblÉvénements[[#This Row],[Présence ]]</f>
        <v>0</v>
      </c>
      <c r="K1475" s="370">
        <f>[2]!tblÉvénements[[#This Row],[Date de début]]</f>
        <v>0</v>
      </c>
      <c r="L1475" s="370" t="str">
        <f>IF(ISBLANK(Tableau3[[#This Row],[Date début ]]),"",UPPER(TEXT(Tableau3[[#This Row],[Date début ]],"mmm")))</f>
        <v>JANV</v>
      </c>
      <c r="M1475" s="370" t="str">
        <f>IF(ISBLANK(Tableau3[[#This Row],[Date début ]]),"",UPPER(TEXT(Tableau3[[#This Row],[Date début ]],"AAAA")))</f>
        <v>1900</v>
      </c>
      <c r="N1475" s="369">
        <f>[2]!tblÉvénements[[#This Row],[Date de fin]]</f>
        <v>0</v>
      </c>
      <c r="O1475" s="370" t="str">
        <f>IF(ISBLANK(Tableau3[[#This Row],[Date de fin]]),"",UPPER(TEXT(Tableau3[[#This Row],[Date de fin]],"mmm")))</f>
        <v>JANV</v>
      </c>
      <c r="P1475" s="370" t="str">
        <f>IF(ISBLANK(Tableau3[[#This Row],[Date de fin]]),"",UPPER(TEXT(Tableau3[[#This Row],[Date de fin]],"AAAA")))</f>
        <v>1900</v>
      </c>
      <c r="Q1475" s="65">
        <f>[2]!tblÉvénements[[#This Row],[Nbr jours]]</f>
        <v>0</v>
      </c>
      <c r="R1475" s="45"/>
      <c r="S1475" s="13">
        <f>[2]!tblÉvénements[[#This Row],[Secteur]]</f>
        <v>0</v>
      </c>
      <c r="T1475" s="13">
        <f>[2]!tblÉvénements[[#This Row],[Commentaires]]</f>
        <v>0</v>
      </c>
      <c r="V1475" s="55"/>
      <c r="X1475" s="55"/>
      <c r="AF1475" s="56"/>
    </row>
    <row r="1476" spans="2:32" ht="14.5" x14ac:dyDescent="0.3">
      <c r="B1476" s="42">
        <f>'2. Termes '!H1498</f>
        <v>0</v>
      </c>
      <c r="C1476" s="382">
        <f>[2]!tblÉvénements[[#This Row],[Service]]</f>
        <v>0</v>
      </c>
      <c r="D1476" s="383">
        <f>[2]!tblÉvénements[[#This Row],[Nom événement]]</f>
        <v>0</v>
      </c>
      <c r="E1476" s="383">
        <f>[2]!tblÉvénements[[#This Row],[Nom association/Sigle]]</f>
        <v>0</v>
      </c>
      <c r="F1476" s="368">
        <f>[2]!tblÉvénements[[#This Row],[Ville]]</f>
        <v>0</v>
      </c>
      <c r="G1476" s="368">
        <f>[2]!tblÉvénements[[#This Row],[Lieu]]</f>
        <v>0</v>
      </c>
      <c r="H1476" s="383">
        <f>[2]!tblÉvénements[[#This Row],[Nombre de de participants]]</f>
        <v>0</v>
      </c>
      <c r="I1476" s="368">
        <f>[2]!tblÉvénements[[#This Row],[Type]]</f>
        <v>0</v>
      </c>
      <c r="J1476" s="368">
        <f>[2]!tblÉvénements[[#This Row],[Présence ]]</f>
        <v>0</v>
      </c>
      <c r="K1476" s="370">
        <f>[2]!tblÉvénements[[#This Row],[Date de début]]</f>
        <v>0</v>
      </c>
      <c r="L1476" s="370" t="str">
        <f>IF(ISBLANK(Tableau3[[#This Row],[Date début ]]),"",UPPER(TEXT(Tableau3[[#This Row],[Date début ]],"mmm")))</f>
        <v>JANV</v>
      </c>
      <c r="M1476" s="370" t="str">
        <f>IF(ISBLANK(Tableau3[[#This Row],[Date début ]]),"",UPPER(TEXT(Tableau3[[#This Row],[Date début ]],"AAAA")))</f>
        <v>1900</v>
      </c>
      <c r="N1476" s="369">
        <f>[2]!tblÉvénements[[#This Row],[Date de fin]]</f>
        <v>0</v>
      </c>
      <c r="O1476" s="370" t="str">
        <f>IF(ISBLANK(Tableau3[[#This Row],[Date de fin]]),"",UPPER(TEXT(Tableau3[[#This Row],[Date de fin]],"mmm")))</f>
        <v>JANV</v>
      </c>
      <c r="P1476" s="370" t="str">
        <f>IF(ISBLANK(Tableau3[[#This Row],[Date de fin]]),"",UPPER(TEXT(Tableau3[[#This Row],[Date de fin]],"AAAA")))</f>
        <v>1900</v>
      </c>
      <c r="Q1476" s="65">
        <f>[2]!tblÉvénements[[#This Row],[Nbr jours]]</f>
        <v>0</v>
      </c>
      <c r="R1476" s="45"/>
      <c r="S1476" s="13">
        <f>[2]!tblÉvénements[[#This Row],[Secteur]]</f>
        <v>0</v>
      </c>
      <c r="T1476" s="13">
        <f>[2]!tblÉvénements[[#This Row],[Commentaires]]</f>
        <v>0</v>
      </c>
      <c r="V1476" s="55"/>
      <c r="X1476" s="55"/>
      <c r="AF1476" s="56"/>
    </row>
    <row r="1477" spans="2:32" ht="14.5" x14ac:dyDescent="0.3">
      <c r="B1477" s="42">
        <f>'2. Termes '!H1499</f>
        <v>0</v>
      </c>
      <c r="C1477" s="382">
        <f>[2]!tblÉvénements[[#This Row],[Service]]</f>
        <v>0</v>
      </c>
      <c r="D1477" s="383">
        <f>[2]!tblÉvénements[[#This Row],[Nom événement]]</f>
        <v>0</v>
      </c>
      <c r="E1477" s="383">
        <f>[2]!tblÉvénements[[#This Row],[Nom association/Sigle]]</f>
        <v>0</v>
      </c>
      <c r="F1477" s="368">
        <f>[2]!tblÉvénements[[#This Row],[Ville]]</f>
        <v>0</v>
      </c>
      <c r="G1477" s="368">
        <f>[2]!tblÉvénements[[#This Row],[Lieu]]</f>
        <v>0</v>
      </c>
      <c r="H1477" s="383">
        <f>[2]!tblÉvénements[[#This Row],[Nombre de de participants]]</f>
        <v>0</v>
      </c>
      <c r="I1477" s="368">
        <f>[2]!tblÉvénements[[#This Row],[Type]]</f>
        <v>0</v>
      </c>
      <c r="J1477" s="368">
        <f>[2]!tblÉvénements[[#This Row],[Présence ]]</f>
        <v>0</v>
      </c>
      <c r="K1477" s="370">
        <f>[2]!tblÉvénements[[#This Row],[Date de début]]</f>
        <v>0</v>
      </c>
      <c r="L1477" s="370" t="str">
        <f>IF(ISBLANK(Tableau3[[#This Row],[Date début ]]),"",UPPER(TEXT(Tableau3[[#This Row],[Date début ]],"mmm")))</f>
        <v>JANV</v>
      </c>
      <c r="M1477" s="370" t="str">
        <f>IF(ISBLANK(Tableau3[[#This Row],[Date début ]]),"",UPPER(TEXT(Tableau3[[#This Row],[Date début ]],"AAAA")))</f>
        <v>1900</v>
      </c>
      <c r="N1477" s="369">
        <f>[2]!tblÉvénements[[#This Row],[Date de fin]]</f>
        <v>0</v>
      </c>
      <c r="O1477" s="370" t="str">
        <f>IF(ISBLANK(Tableau3[[#This Row],[Date de fin]]),"",UPPER(TEXT(Tableau3[[#This Row],[Date de fin]],"mmm")))</f>
        <v>JANV</v>
      </c>
      <c r="P1477" s="370" t="str">
        <f>IF(ISBLANK(Tableau3[[#This Row],[Date de fin]]),"",UPPER(TEXT(Tableau3[[#This Row],[Date de fin]],"AAAA")))</f>
        <v>1900</v>
      </c>
      <c r="Q1477" s="65">
        <f>[2]!tblÉvénements[[#This Row],[Nbr jours]]</f>
        <v>0</v>
      </c>
      <c r="R1477" s="45"/>
      <c r="S1477" s="13">
        <f>[2]!tblÉvénements[[#This Row],[Secteur]]</f>
        <v>0</v>
      </c>
      <c r="T1477" s="13">
        <f>[2]!tblÉvénements[[#This Row],[Commentaires]]</f>
        <v>0</v>
      </c>
      <c r="V1477" s="55"/>
      <c r="X1477" s="55"/>
      <c r="AF1477" s="56"/>
    </row>
    <row r="1478" spans="2:32" ht="14.5" x14ac:dyDescent="0.3">
      <c r="B1478" s="42">
        <f>'2. Termes '!H1500</f>
        <v>0</v>
      </c>
      <c r="C1478" s="382">
        <f>[2]!tblÉvénements[[#This Row],[Service]]</f>
        <v>0</v>
      </c>
      <c r="D1478" s="383">
        <f>[2]!tblÉvénements[[#This Row],[Nom événement]]</f>
        <v>0</v>
      </c>
      <c r="E1478" s="383">
        <f>[2]!tblÉvénements[[#This Row],[Nom association/Sigle]]</f>
        <v>0</v>
      </c>
      <c r="F1478" s="368">
        <f>[2]!tblÉvénements[[#This Row],[Ville]]</f>
        <v>0</v>
      </c>
      <c r="G1478" s="368">
        <f>[2]!tblÉvénements[[#This Row],[Lieu]]</f>
        <v>0</v>
      </c>
      <c r="H1478" s="383">
        <f>[2]!tblÉvénements[[#This Row],[Nombre de de participants]]</f>
        <v>0</v>
      </c>
      <c r="I1478" s="368">
        <f>[2]!tblÉvénements[[#This Row],[Type]]</f>
        <v>0</v>
      </c>
      <c r="J1478" s="368">
        <f>[2]!tblÉvénements[[#This Row],[Présence ]]</f>
        <v>0</v>
      </c>
      <c r="K1478" s="370">
        <f>[2]!tblÉvénements[[#This Row],[Date de début]]</f>
        <v>0</v>
      </c>
      <c r="L1478" s="370" t="str">
        <f>IF(ISBLANK(Tableau3[[#This Row],[Date début ]]),"",UPPER(TEXT(Tableau3[[#This Row],[Date début ]],"mmm")))</f>
        <v>JANV</v>
      </c>
      <c r="M1478" s="370" t="str">
        <f>IF(ISBLANK(Tableau3[[#This Row],[Date début ]]),"",UPPER(TEXT(Tableau3[[#This Row],[Date début ]],"AAAA")))</f>
        <v>1900</v>
      </c>
      <c r="N1478" s="369">
        <f>[2]!tblÉvénements[[#This Row],[Date de fin]]</f>
        <v>0</v>
      </c>
      <c r="O1478" s="370" t="str">
        <f>IF(ISBLANK(Tableau3[[#This Row],[Date de fin]]),"",UPPER(TEXT(Tableau3[[#This Row],[Date de fin]],"mmm")))</f>
        <v>JANV</v>
      </c>
      <c r="P1478" s="370" t="str">
        <f>IF(ISBLANK(Tableau3[[#This Row],[Date de fin]]),"",UPPER(TEXT(Tableau3[[#This Row],[Date de fin]],"AAAA")))</f>
        <v>1900</v>
      </c>
      <c r="Q1478" s="65">
        <f>[2]!tblÉvénements[[#This Row],[Nbr jours]]</f>
        <v>0</v>
      </c>
      <c r="R1478" s="45"/>
      <c r="S1478" s="13">
        <f>[2]!tblÉvénements[[#This Row],[Secteur]]</f>
        <v>0</v>
      </c>
      <c r="T1478" s="13">
        <f>[2]!tblÉvénements[[#This Row],[Commentaires]]</f>
        <v>0</v>
      </c>
      <c r="V1478" s="55"/>
      <c r="X1478" s="55"/>
      <c r="AF1478" s="56"/>
    </row>
    <row r="1479" spans="2:32" ht="14.5" x14ac:dyDescent="0.3">
      <c r="B1479" s="42">
        <f>'2. Termes '!H1501</f>
        <v>0</v>
      </c>
      <c r="C1479" s="382">
        <f>[2]!tblÉvénements[[#This Row],[Service]]</f>
        <v>0</v>
      </c>
      <c r="D1479" s="383">
        <f>[2]!tblÉvénements[[#This Row],[Nom événement]]</f>
        <v>0</v>
      </c>
      <c r="E1479" s="383">
        <f>[2]!tblÉvénements[[#This Row],[Nom association/Sigle]]</f>
        <v>0</v>
      </c>
      <c r="F1479" s="368">
        <f>[2]!tblÉvénements[[#This Row],[Ville]]</f>
        <v>0</v>
      </c>
      <c r="G1479" s="368">
        <f>[2]!tblÉvénements[[#This Row],[Lieu]]</f>
        <v>0</v>
      </c>
      <c r="H1479" s="383">
        <f>[2]!tblÉvénements[[#This Row],[Nombre de de participants]]</f>
        <v>0</v>
      </c>
      <c r="I1479" s="368">
        <f>[2]!tblÉvénements[[#This Row],[Type]]</f>
        <v>0</v>
      </c>
      <c r="J1479" s="368">
        <f>[2]!tblÉvénements[[#This Row],[Présence ]]</f>
        <v>0</v>
      </c>
      <c r="K1479" s="370">
        <f>[2]!tblÉvénements[[#This Row],[Date de début]]</f>
        <v>0</v>
      </c>
      <c r="L1479" s="370" t="str">
        <f>IF(ISBLANK(Tableau3[[#This Row],[Date début ]]),"",UPPER(TEXT(Tableau3[[#This Row],[Date début ]],"mmm")))</f>
        <v>JANV</v>
      </c>
      <c r="M1479" s="370" t="str">
        <f>IF(ISBLANK(Tableau3[[#This Row],[Date début ]]),"",UPPER(TEXT(Tableau3[[#This Row],[Date début ]],"AAAA")))</f>
        <v>1900</v>
      </c>
      <c r="N1479" s="369">
        <f>[2]!tblÉvénements[[#This Row],[Date de fin]]</f>
        <v>0</v>
      </c>
      <c r="O1479" s="370" t="str">
        <f>IF(ISBLANK(Tableau3[[#This Row],[Date de fin]]),"",UPPER(TEXT(Tableau3[[#This Row],[Date de fin]],"mmm")))</f>
        <v>JANV</v>
      </c>
      <c r="P1479" s="370" t="str">
        <f>IF(ISBLANK(Tableau3[[#This Row],[Date de fin]]),"",UPPER(TEXT(Tableau3[[#This Row],[Date de fin]],"AAAA")))</f>
        <v>1900</v>
      </c>
      <c r="Q1479" s="65">
        <f>[2]!tblÉvénements[[#This Row],[Nbr jours]]</f>
        <v>0</v>
      </c>
      <c r="R1479" s="45"/>
      <c r="S1479" s="13">
        <f>[2]!tblÉvénements[[#This Row],[Secteur]]</f>
        <v>0</v>
      </c>
      <c r="T1479" s="13">
        <f>[2]!tblÉvénements[[#This Row],[Commentaires]]</f>
        <v>0</v>
      </c>
      <c r="V1479" s="55"/>
      <c r="X1479" s="55"/>
      <c r="AF1479" s="56"/>
    </row>
    <row r="1480" spans="2:32" ht="14.5" x14ac:dyDescent="0.3">
      <c r="B1480" s="42">
        <f>'2. Termes '!H1502</f>
        <v>0</v>
      </c>
      <c r="C1480" s="382">
        <f>[2]!tblÉvénements[[#This Row],[Service]]</f>
        <v>0</v>
      </c>
      <c r="D1480" s="383">
        <f>[2]!tblÉvénements[[#This Row],[Nom événement]]</f>
        <v>0</v>
      </c>
      <c r="E1480" s="383">
        <f>[2]!tblÉvénements[[#This Row],[Nom association/Sigle]]</f>
        <v>0</v>
      </c>
      <c r="F1480" s="368">
        <f>[2]!tblÉvénements[[#This Row],[Ville]]</f>
        <v>0</v>
      </c>
      <c r="G1480" s="368">
        <f>[2]!tblÉvénements[[#This Row],[Lieu]]</f>
        <v>0</v>
      </c>
      <c r="H1480" s="383">
        <f>[2]!tblÉvénements[[#This Row],[Nombre de de participants]]</f>
        <v>0</v>
      </c>
      <c r="I1480" s="368">
        <f>[2]!tblÉvénements[[#This Row],[Type]]</f>
        <v>0</v>
      </c>
      <c r="J1480" s="368">
        <f>[2]!tblÉvénements[[#This Row],[Présence ]]</f>
        <v>0</v>
      </c>
      <c r="K1480" s="370">
        <f>[2]!tblÉvénements[[#This Row],[Date de début]]</f>
        <v>0</v>
      </c>
      <c r="L1480" s="370" t="str">
        <f>IF(ISBLANK(Tableau3[[#This Row],[Date début ]]),"",UPPER(TEXT(Tableau3[[#This Row],[Date début ]],"mmm")))</f>
        <v>JANV</v>
      </c>
      <c r="M1480" s="370" t="str">
        <f>IF(ISBLANK(Tableau3[[#This Row],[Date début ]]),"",UPPER(TEXT(Tableau3[[#This Row],[Date début ]],"AAAA")))</f>
        <v>1900</v>
      </c>
      <c r="N1480" s="369">
        <f>[2]!tblÉvénements[[#This Row],[Date de fin]]</f>
        <v>0</v>
      </c>
      <c r="O1480" s="370" t="str">
        <f>IF(ISBLANK(Tableau3[[#This Row],[Date de fin]]),"",UPPER(TEXT(Tableau3[[#This Row],[Date de fin]],"mmm")))</f>
        <v>JANV</v>
      </c>
      <c r="P1480" s="370" t="str">
        <f>IF(ISBLANK(Tableau3[[#This Row],[Date de fin]]),"",UPPER(TEXT(Tableau3[[#This Row],[Date de fin]],"AAAA")))</f>
        <v>1900</v>
      </c>
      <c r="Q1480" s="65">
        <f>[2]!tblÉvénements[[#This Row],[Nbr jours]]</f>
        <v>0</v>
      </c>
      <c r="R1480" s="45"/>
      <c r="S1480" s="13">
        <f>[2]!tblÉvénements[[#This Row],[Secteur]]</f>
        <v>0</v>
      </c>
      <c r="T1480" s="13">
        <f>[2]!tblÉvénements[[#This Row],[Commentaires]]</f>
        <v>0</v>
      </c>
      <c r="V1480" s="55"/>
      <c r="X1480" s="55"/>
      <c r="AF1480" s="56"/>
    </row>
    <row r="1481" spans="2:32" ht="14.5" x14ac:dyDescent="0.3">
      <c r="B1481" s="42">
        <f>'2. Termes '!H1503</f>
        <v>0</v>
      </c>
      <c r="C1481" s="382">
        <f>[2]!tblÉvénements[[#This Row],[Service]]</f>
        <v>0</v>
      </c>
      <c r="D1481" s="383">
        <f>[2]!tblÉvénements[[#This Row],[Nom événement]]</f>
        <v>0</v>
      </c>
      <c r="E1481" s="383">
        <f>[2]!tblÉvénements[[#This Row],[Nom association/Sigle]]</f>
        <v>0</v>
      </c>
      <c r="F1481" s="368">
        <f>[2]!tblÉvénements[[#This Row],[Ville]]</f>
        <v>0</v>
      </c>
      <c r="G1481" s="368">
        <f>[2]!tblÉvénements[[#This Row],[Lieu]]</f>
        <v>0</v>
      </c>
      <c r="H1481" s="383">
        <f>[2]!tblÉvénements[[#This Row],[Nombre de de participants]]</f>
        <v>0</v>
      </c>
      <c r="I1481" s="368">
        <f>[2]!tblÉvénements[[#This Row],[Type]]</f>
        <v>0</v>
      </c>
      <c r="J1481" s="368">
        <f>[2]!tblÉvénements[[#This Row],[Présence ]]</f>
        <v>0</v>
      </c>
      <c r="K1481" s="370">
        <f>[2]!tblÉvénements[[#This Row],[Date de début]]</f>
        <v>0</v>
      </c>
      <c r="L1481" s="370" t="str">
        <f>IF(ISBLANK(Tableau3[[#This Row],[Date début ]]),"",UPPER(TEXT(Tableau3[[#This Row],[Date début ]],"mmm")))</f>
        <v>JANV</v>
      </c>
      <c r="M1481" s="370" t="str">
        <f>IF(ISBLANK(Tableau3[[#This Row],[Date début ]]),"",UPPER(TEXT(Tableau3[[#This Row],[Date début ]],"AAAA")))</f>
        <v>1900</v>
      </c>
      <c r="N1481" s="369">
        <f>[2]!tblÉvénements[[#This Row],[Date de fin]]</f>
        <v>0</v>
      </c>
      <c r="O1481" s="370" t="str">
        <f>IF(ISBLANK(Tableau3[[#This Row],[Date de fin]]),"",UPPER(TEXT(Tableau3[[#This Row],[Date de fin]],"mmm")))</f>
        <v>JANV</v>
      </c>
      <c r="P1481" s="370" t="str">
        <f>IF(ISBLANK(Tableau3[[#This Row],[Date de fin]]),"",UPPER(TEXT(Tableau3[[#This Row],[Date de fin]],"AAAA")))</f>
        <v>1900</v>
      </c>
      <c r="Q1481" s="65">
        <f>[2]!tblÉvénements[[#This Row],[Nbr jours]]</f>
        <v>0</v>
      </c>
      <c r="R1481" s="45"/>
      <c r="S1481" s="13">
        <f>[2]!tblÉvénements[[#This Row],[Secteur]]</f>
        <v>0</v>
      </c>
      <c r="T1481" s="13">
        <f>[2]!tblÉvénements[[#This Row],[Commentaires]]</f>
        <v>0</v>
      </c>
      <c r="V1481" s="55"/>
      <c r="X1481" s="55"/>
      <c r="AF1481" s="56"/>
    </row>
    <row r="1482" spans="2:32" ht="14.5" x14ac:dyDescent="0.3">
      <c r="B1482" s="42">
        <f>'2. Termes '!H1504</f>
        <v>0</v>
      </c>
      <c r="C1482" s="382">
        <f>[2]!tblÉvénements[[#This Row],[Service]]</f>
        <v>0</v>
      </c>
      <c r="D1482" s="383">
        <f>[2]!tblÉvénements[[#This Row],[Nom événement]]</f>
        <v>0</v>
      </c>
      <c r="E1482" s="383">
        <f>[2]!tblÉvénements[[#This Row],[Nom association/Sigle]]</f>
        <v>0</v>
      </c>
      <c r="F1482" s="368">
        <f>[2]!tblÉvénements[[#This Row],[Ville]]</f>
        <v>0</v>
      </c>
      <c r="G1482" s="368">
        <f>[2]!tblÉvénements[[#This Row],[Lieu]]</f>
        <v>0</v>
      </c>
      <c r="H1482" s="383">
        <f>[2]!tblÉvénements[[#This Row],[Nombre de de participants]]</f>
        <v>0</v>
      </c>
      <c r="I1482" s="368">
        <f>[2]!tblÉvénements[[#This Row],[Type]]</f>
        <v>0</v>
      </c>
      <c r="J1482" s="368">
        <f>[2]!tblÉvénements[[#This Row],[Présence ]]</f>
        <v>0</v>
      </c>
      <c r="K1482" s="370">
        <f>[2]!tblÉvénements[[#This Row],[Date de début]]</f>
        <v>0</v>
      </c>
      <c r="L1482" s="370" t="str">
        <f>IF(ISBLANK(Tableau3[[#This Row],[Date début ]]),"",UPPER(TEXT(Tableau3[[#This Row],[Date début ]],"mmm")))</f>
        <v>JANV</v>
      </c>
      <c r="M1482" s="370" t="str">
        <f>IF(ISBLANK(Tableau3[[#This Row],[Date début ]]),"",UPPER(TEXT(Tableau3[[#This Row],[Date début ]],"AAAA")))</f>
        <v>1900</v>
      </c>
      <c r="N1482" s="369">
        <f>[2]!tblÉvénements[[#This Row],[Date de fin]]</f>
        <v>0</v>
      </c>
      <c r="O1482" s="370" t="str">
        <f>IF(ISBLANK(Tableau3[[#This Row],[Date de fin]]),"",UPPER(TEXT(Tableau3[[#This Row],[Date de fin]],"mmm")))</f>
        <v>JANV</v>
      </c>
      <c r="P1482" s="370" t="str">
        <f>IF(ISBLANK(Tableau3[[#This Row],[Date de fin]]),"",UPPER(TEXT(Tableau3[[#This Row],[Date de fin]],"AAAA")))</f>
        <v>1900</v>
      </c>
      <c r="Q1482" s="65">
        <f>[2]!tblÉvénements[[#This Row],[Nbr jours]]</f>
        <v>0</v>
      </c>
      <c r="R1482" s="45"/>
      <c r="S1482" s="13">
        <f>[2]!tblÉvénements[[#This Row],[Secteur]]</f>
        <v>0</v>
      </c>
      <c r="T1482" s="13">
        <f>[2]!tblÉvénements[[#This Row],[Commentaires]]</f>
        <v>0</v>
      </c>
      <c r="V1482" s="55"/>
      <c r="X1482" s="55"/>
      <c r="AF1482" s="56"/>
    </row>
    <row r="1483" spans="2:32" ht="14.5" x14ac:dyDescent="0.3">
      <c r="B1483" s="42">
        <f>'2. Termes '!H1505</f>
        <v>0</v>
      </c>
      <c r="C1483" s="382">
        <f>[2]!tblÉvénements[[#This Row],[Service]]</f>
        <v>0</v>
      </c>
      <c r="D1483" s="383">
        <f>[2]!tblÉvénements[[#This Row],[Nom événement]]</f>
        <v>0</v>
      </c>
      <c r="E1483" s="383">
        <f>[2]!tblÉvénements[[#This Row],[Nom association/Sigle]]</f>
        <v>0</v>
      </c>
      <c r="F1483" s="368">
        <f>[2]!tblÉvénements[[#This Row],[Ville]]</f>
        <v>0</v>
      </c>
      <c r="G1483" s="368">
        <f>[2]!tblÉvénements[[#This Row],[Lieu]]</f>
        <v>0</v>
      </c>
      <c r="H1483" s="383">
        <f>[2]!tblÉvénements[[#This Row],[Nombre de de participants]]</f>
        <v>0</v>
      </c>
      <c r="I1483" s="368">
        <f>[2]!tblÉvénements[[#This Row],[Type]]</f>
        <v>0</v>
      </c>
      <c r="J1483" s="368">
        <f>[2]!tblÉvénements[[#This Row],[Présence ]]</f>
        <v>0</v>
      </c>
      <c r="K1483" s="370">
        <f>[2]!tblÉvénements[[#This Row],[Date de début]]</f>
        <v>0</v>
      </c>
      <c r="L1483" s="370" t="str">
        <f>IF(ISBLANK(Tableau3[[#This Row],[Date début ]]),"",UPPER(TEXT(Tableau3[[#This Row],[Date début ]],"mmm")))</f>
        <v>JANV</v>
      </c>
      <c r="M1483" s="370" t="str">
        <f>IF(ISBLANK(Tableau3[[#This Row],[Date début ]]),"",UPPER(TEXT(Tableau3[[#This Row],[Date début ]],"AAAA")))</f>
        <v>1900</v>
      </c>
      <c r="N1483" s="369">
        <f>[2]!tblÉvénements[[#This Row],[Date de fin]]</f>
        <v>0</v>
      </c>
      <c r="O1483" s="370" t="str">
        <f>IF(ISBLANK(Tableau3[[#This Row],[Date de fin]]),"",UPPER(TEXT(Tableau3[[#This Row],[Date de fin]],"mmm")))</f>
        <v>JANV</v>
      </c>
      <c r="P1483" s="370" t="str">
        <f>IF(ISBLANK(Tableau3[[#This Row],[Date de fin]]),"",UPPER(TEXT(Tableau3[[#This Row],[Date de fin]],"AAAA")))</f>
        <v>1900</v>
      </c>
      <c r="Q1483" s="65">
        <f>[2]!tblÉvénements[[#This Row],[Nbr jours]]</f>
        <v>0</v>
      </c>
      <c r="R1483" s="45"/>
      <c r="S1483" s="13">
        <f>[2]!tblÉvénements[[#This Row],[Secteur]]</f>
        <v>0</v>
      </c>
      <c r="T1483" s="13">
        <f>[2]!tblÉvénements[[#This Row],[Commentaires]]</f>
        <v>0</v>
      </c>
      <c r="V1483" s="55"/>
      <c r="X1483" s="55"/>
      <c r="AF1483" s="56"/>
    </row>
    <row r="1484" spans="2:32" ht="14.5" x14ac:dyDescent="0.3">
      <c r="B1484" s="42">
        <f>'2. Termes '!H1506</f>
        <v>0</v>
      </c>
      <c r="C1484" s="382">
        <f>[2]!tblÉvénements[[#This Row],[Service]]</f>
        <v>0</v>
      </c>
      <c r="D1484" s="383">
        <f>[2]!tblÉvénements[[#This Row],[Nom événement]]</f>
        <v>0</v>
      </c>
      <c r="E1484" s="383">
        <f>[2]!tblÉvénements[[#This Row],[Nom association/Sigle]]</f>
        <v>0</v>
      </c>
      <c r="F1484" s="368">
        <f>[2]!tblÉvénements[[#This Row],[Ville]]</f>
        <v>0</v>
      </c>
      <c r="G1484" s="368">
        <f>[2]!tblÉvénements[[#This Row],[Lieu]]</f>
        <v>0</v>
      </c>
      <c r="H1484" s="383">
        <f>[2]!tblÉvénements[[#This Row],[Nombre de de participants]]</f>
        <v>0</v>
      </c>
      <c r="I1484" s="368">
        <f>[2]!tblÉvénements[[#This Row],[Type]]</f>
        <v>0</v>
      </c>
      <c r="J1484" s="368">
        <f>[2]!tblÉvénements[[#This Row],[Présence ]]</f>
        <v>0</v>
      </c>
      <c r="K1484" s="370">
        <f>[2]!tblÉvénements[[#This Row],[Date de début]]</f>
        <v>0</v>
      </c>
      <c r="L1484" s="370" t="str">
        <f>IF(ISBLANK(Tableau3[[#This Row],[Date début ]]),"",UPPER(TEXT(Tableau3[[#This Row],[Date début ]],"mmm")))</f>
        <v>JANV</v>
      </c>
      <c r="M1484" s="370" t="str">
        <f>IF(ISBLANK(Tableau3[[#This Row],[Date début ]]),"",UPPER(TEXT(Tableau3[[#This Row],[Date début ]],"AAAA")))</f>
        <v>1900</v>
      </c>
      <c r="N1484" s="369">
        <f>[2]!tblÉvénements[[#This Row],[Date de fin]]</f>
        <v>0</v>
      </c>
      <c r="O1484" s="370" t="str">
        <f>IF(ISBLANK(Tableau3[[#This Row],[Date de fin]]),"",UPPER(TEXT(Tableau3[[#This Row],[Date de fin]],"mmm")))</f>
        <v>JANV</v>
      </c>
      <c r="P1484" s="370" t="str">
        <f>IF(ISBLANK(Tableau3[[#This Row],[Date de fin]]),"",UPPER(TEXT(Tableau3[[#This Row],[Date de fin]],"AAAA")))</f>
        <v>1900</v>
      </c>
      <c r="Q1484" s="65">
        <f>[2]!tblÉvénements[[#This Row],[Nbr jours]]</f>
        <v>0</v>
      </c>
      <c r="R1484" s="45"/>
      <c r="S1484" s="13">
        <f>[2]!tblÉvénements[[#This Row],[Secteur]]</f>
        <v>0</v>
      </c>
      <c r="T1484" s="13">
        <f>[2]!tblÉvénements[[#This Row],[Commentaires]]</f>
        <v>0</v>
      </c>
      <c r="V1484" s="55"/>
      <c r="X1484" s="55"/>
      <c r="AF1484" s="56"/>
    </row>
    <row r="1485" spans="2:32" ht="14.5" x14ac:dyDescent="0.3">
      <c r="B1485" s="42">
        <f>'2. Termes '!H1507</f>
        <v>0</v>
      </c>
      <c r="C1485" s="382">
        <f>[2]!tblÉvénements[[#This Row],[Service]]</f>
        <v>0</v>
      </c>
      <c r="D1485" s="383">
        <f>[2]!tblÉvénements[[#This Row],[Nom événement]]</f>
        <v>0</v>
      </c>
      <c r="E1485" s="383">
        <f>[2]!tblÉvénements[[#This Row],[Nom association/Sigle]]</f>
        <v>0</v>
      </c>
      <c r="F1485" s="368">
        <f>[2]!tblÉvénements[[#This Row],[Ville]]</f>
        <v>0</v>
      </c>
      <c r="G1485" s="368">
        <f>[2]!tblÉvénements[[#This Row],[Lieu]]</f>
        <v>0</v>
      </c>
      <c r="H1485" s="383">
        <f>[2]!tblÉvénements[[#This Row],[Nombre de de participants]]</f>
        <v>0</v>
      </c>
      <c r="I1485" s="368">
        <f>[2]!tblÉvénements[[#This Row],[Type]]</f>
        <v>0</v>
      </c>
      <c r="J1485" s="368">
        <f>[2]!tblÉvénements[[#This Row],[Présence ]]</f>
        <v>0</v>
      </c>
      <c r="K1485" s="370">
        <f>[2]!tblÉvénements[[#This Row],[Date de début]]</f>
        <v>0</v>
      </c>
      <c r="L1485" s="370" t="str">
        <f>IF(ISBLANK(Tableau3[[#This Row],[Date début ]]),"",UPPER(TEXT(Tableau3[[#This Row],[Date début ]],"mmm")))</f>
        <v>JANV</v>
      </c>
      <c r="M1485" s="370" t="str">
        <f>IF(ISBLANK(Tableau3[[#This Row],[Date début ]]),"",UPPER(TEXT(Tableau3[[#This Row],[Date début ]],"AAAA")))</f>
        <v>1900</v>
      </c>
      <c r="N1485" s="369">
        <f>[2]!tblÉvénements[[#This Row],[Date de fin]]</f>
        <v>0</v>
      </c>
      <c r="O1485" s="370" t="str">
        <f>IF(ISBLANK(Tableau3[[#This Row],[Date de fin]]),"",UPPER(TEXT(Tableau3[[#This Row],[Date de fin]],"mmm")))</f>
        <v>JANV</v>
      </c>
      <c r="P1485" s="370" t="str">
        <f>IF(ISBLANK(Tableau3[[#This Row],[Date de fin]]),"",UPPER(TEXT(Tableau3[[#This Row],[Date de fin]],"AAAA")))</f>
        <v>1900</v>
      </c>
      <c r="Q1485" s="65">
        <f>[2]!tblÉvénements[[#This Row],[Nbr jours]]</f>
        <v>0</v>
      </c>
      <c r="R1485" s="45"/>
      <c r="S1485" s="13">
        <f>[2]!tblÉvénements[[#This Row],[Secteur]]</f>
        <v>0</v>
      </c>
      <c r="T1485" s="13">
        <f>[2]!tblÉvénements[[#This Row],[Commentaires]]</f>
        <v>0</v>
      </c>
      <c r="V1485" s="55"/>
      <c r="X1485" s="55"/>
      <c r="AF1485" s="56"/>
    </row>
    <row r="1486" spans="2:32" ht="14.5" x14ac:dyDescent="0.3">
      <c r="B1486" s="42">
        <f>'2. Termes '!H1508</f>
        <v>0</v>
      </c>
      <c r="C1486" s="382">
        <f>[2]!tblÉvénements[[#This Row],[Service]]</f>
        <v>0</v>
      </c>
      <c r="D1486" s="383">
        <f>[2]!tblÉvénements[[#This Row],[Nom événement]]</f>
        <v>0</v>
      </c>
      <c r="E1486" s="383">
        <f>[2]!tblÉvénements[[#This Row],[Nom association/Sigle]]</f>
        <v>0</v>
      </c>
      <c r="F1486" s="368">
        <f>[2]!tblÉvénements[[#This Row],[Ville]]</f>
        <v>0</v>
      </c>
      <c r="G1486" s="368">
        <f>[2]!tblÉvénements[[#This Row],[Lieu]]</f>
        <v>0</v>
      </c>
      <c r="H1486" s="383">
        <f>[2]!tblÉvénements[[#This Row],[Nombre de de participants]]</f>
        <v>0</v>
      </c>
      <c r="I1486" s="368">
        <f>[2]!tblÉvénements[[#This Row],[Type]]</f>
        <v>0</v>
      </c>
      <c r="J1486" s="368">
        <f>[2]!tblÉvénements[[#This Row],[Présence ]]</f>
        <v>0</v>
      </c>
      <c r="K1486" s="370">
        <f>[2]!tblÉvénements[[#This Row],[Date de début]]</f>
        <v>0</v>
      </c>
      <c r="L1486" s="370" t="str">
        <f>IF(ISBLANK(Tableau3[[#This Row],[Date début ]]),"",UPPER(TEXT(Tableau3[[#This Row],[Date début ]],"mmm")))</f>
        <v>JANV</v>
      </c>
      <c r="M1486" s="370" t="str">
        <f>IF(ISBLANK(Tableau3[[#This Row],[Date début ]]),"",UPPER(TEXT(Tableau3[[#This Row],[Date début ]],"AAAA")))</f>
        <v>1900</v>
      </c>
      <c r="N1486" s="369">
        <f>[2]!tblÉvénements[[#This Row],[Date de fin]]</f>
        <v>0</v>
      </c>
      <c r="O1486" s="370" t="str">
        <f>IF(ISBLANK(Tableau3[[#This Row],[Date de fin]]),"",UPPER(TEXT(Tableau3[[#This Row],[Date de fin]],"mmm")))</f>
        <v>JANV</v>
      </c>
      <c r="P1486" s="370" t="str">
        <f>IF(ISBLANK(Tableau3[[#This Row],[Date de fin]]),"",UPPER(TEXT(Tableau3[[#This Row],[Date de fin]],"AAAA")))</f>
        <v>1900</v>
      </c>
      <c r="Q1486" s="65">
        <f>[2]!tblÉvénements[[#This Row],[Nbr jours]]</f>
        <v>0</v>
      </c>
      <c r="R1486" s="45"/>
      <c r="S1486" s="13">
        <f>[2]!tblÉvénements[[#This Row],[Secteur]]</f>
        <v>0</v>
      </c>
      <c r="T1486" s="13">
        <f>[2]!tblÉvénements[[#This Row],[Commentaires]]</f>
        <v>0</v>
      </c>
      <c r="V1486" s="55"/>
      <c r="X1486" s="55"/>
      <c r="AF1486" s="56"/>
    </row>
    <row r="1487" spans="2:32" ht="14.5" x14ac:dyDescent="0.3">
      <c r="B1487" s="42">
        <f>'2. Termes '!H1509</f>
        <v>0</v>
      </c>
      <c r="C1487" s="382">
        <f>[2]!tblÉvénements[[#This Row],[Service]]</f>
        <v>0</v>
      </c>
      <c r="D1487" s="383">
        <f>[2]!tblÉvénements[[#This Row],[Nom événement]]</f>
        <v>0</v>
      </c>
      <c r="E1487" s="383">
        <f>[2]!tblÉvénements[[#This Row],[Nom association/Sigle]]</f>
        <v>0</v>
      </c>
      <c r="F1487" s="368">
        <f>[2]!tblÉvénements[[#This Row],[Ville]]</f>
        <v>0</v>
      </c>
      <c r="G1487" s="368">
        <f>[2]!tblÉvénements[[#This Row],[Lieu]]</f>
        <v>0</v>
      </c>
      <c r="H1487" s="383">
        <f>[2]!tblÉvénements[[#This Row],[Nombre de de participants]]</f>
        <v>0</v>
      </c>
      <c r="I1487" s="368">
        <f>[2]!tblÉvénements[[#This Row],[Type]]</f>
        <v>0</v>
      </c>
      <c r="J1487" s="368">
        <f>[2]!tblÉvénements[[#This Row],[Présence ]]</f>
        <v>0</v>
      </c>
      <c r="K1487" s="370">
        <f>[2]!tblÉvénements[[#This Row],[Date de début]]</f>
        <v>0</v>
      </c>
      <c r="L1487" s="370" t="str">
        <f>IF(ISBLANK(Tableau3[[#This Row],[Date début ]]),"",UPPER(TEXT(Tableau3[[#This Row],[Date début ]],"mmm")))</f>
        <v>JANV</v>
      </c>
      <c r="M1487" s="370" t="str">
        <f>IF(ISBLANK(Tableau3[[#This Row],[Date début ]]),"",UPPER(TEXT(Tableau3[[#This Row],[Date début ]],"AAAA")))</f>
        <v>1900</v>
      </c>
      <c r="N1487" s="369">
        <f>[2]!tblÉvénements[[#This Row],[Date de fin]]</f>
        <v>0</v>
      </c>
      <c r="O1487" s="370" t="str">
        <f>IF(ISBLANK(Tableau3[[#This Row],[Date de fin]]),"",UPPER(TEXT(Tableau3[[#This Row],[Date de fin]],"mmm")))</f>
        <v>JANV</v>
      </c>
      <c r="P1487" s="370" t="str">
        <f>IF(ISBLANK(Tableau3[[#This Row],[Date de fin]]),"",UPPER(TEXT(Tableau3[[#This Row],[Date de fin]],"AAAA")))</f>
        <v>1900</v>
      </c>
      <c r="Q1487" s="65">
        <f>[2]!tblÉvénements[[#This Row],[Nbr jours]]</f>
        <v>0</v>
      </c>
      <c r="R1487" s="45"/>
      <c r="S1487" s="13">
        <f>[2]!tblÉvénements[[#This Row],[Secteur]]</f>
        <v>0</v>
      </c>
      <c r="T1487" s="13">
        <f>[2]!tblÉvénements[[#This Row],[Commentaires]]</f>
        <v>0</v>
      </c>
      <c r="V1487" s="55"/>
      <c r="X1487" s="55"/>
      <c r="AF1487" s="56"/>
    </row>
    <row r="1488" spans="2:32" ht="14.5" x14ac:dyDescent="0.3">
      <c r="B1488" s="42">
        <f>'2. Termes '!H1510</f>
        <v>0</v>
      </c>
      <c r="C1488" s="382">
        <f>[2]!tblÉvénements[[#This Row],[Service]]</f>
        <v>0</v>
      </c>
      <c r="D1488" s="383">
        <f>[2]!tblÉvénements[[#This Row],[Nom événement]]</f>
        <v>0</v>
      </c>
      <c r="E1488" s="383">
        <f>[2]!tblÉvénements[[#This Row],[Nom association/Sigle]]</f>
        <v>0</v>
      </c>
      <c r="F1488" s="368">
        <f>[2]!tblÉvénements[[#This Row],[Ville]]</f>
        <v>0</v>
      </c>
      <c r="G1488" s="368">
        <f>[2]!tblÉvénements[[#This Row],[Lieu]]</f>
        <v>0</v>
      </c>
      <c r="H1488" s="383">
        <f>[2]!tblÉvénements[[#This Row],[Nombre de de participants]]</f>
        <v>0</v>
      </c>
      <c r="I1488" s="368">
        <f>[2]!tblÉvénements[[#This Row],[Type]]</f>
        <v>0</v>
      </c>
      <c r="J1488" s="368">
        <f>[2]!tblÉvénements[[#This Row],[Présence ]]</f>
        <v>0</v>
      </c>
      <c r="K1488" s="370">
        <f>[2]!tblÉvénements[[#This Row],[Date de début]]</f>
        <v>0</v>
      </c>
      <c r="L1488" s="370" t="str">
        <f>IF(ISBLANK(Tableau3[[#This Row],[Date début ]]),"",UPPER(TEXT(Tableau3[[#This Row],[Date début ]],"mmm")))</f>
        <v>JANV</v>
      </c>
      <c r="M1488" s="370" t="str">
        <f>IF(ISBLANK(Tableau3[[#This Row],[Date début ]]),"",UPPER(TEXT(Tableau3[[#This Row],[Date début ]],"AAAA")))</f>
        <v>1900</v>
      </c>
      <c r="N1488" s="369">
        <f>[2]!tblÉvénements[[#This Row],[Date de fin]]</f>
        <v>0</v>
      </c>
      <c r="O1488" s="370" t="str">
        <f>IF(ISBLANK(Tableau3[[#This Row],[Date de fin]]),"",UPPER(TEXT(Tableau3[[#This Row],[Date de fin]],"mmm")))</f>
        <v>JANV</v>
      </c>
      <c r="P1488" s="370" t="str">
        <f>IF(ISBLANK(Tableau3[[#This Row],[Date de fin]]),"",UPPER(TEXT(Tableau3[[#This Row],[Date de fin]],"AAAA")))</f>
        <v>1900</v>
      </c>
      <c r="Q1488" s="65">
        <f>[2]!tblÉvénements[[#This Row],[Nbr jours]]</f>
        <v>0</v>
      </c>
      <c r="R1488" s="45"/>
      <c r="S1488" s="13">
        <f>[2]!tblÉvénements[[#This Row],[Secteur]]</f>
        <v>0</v>
      </c>
      <c r="T1488" s="13">
        <f>[2]!tblÉvénements[[#This Row],[Commentaires]]</f>
        <v>0</v>
      </c>
      <c r="V1488" s="55"/>
      <c r="X1488" s="55"/>
      <c r="AF1488" s="56"/>
    </row>
    <row r="1489" spans="2:32" ht="14.5" x14ac:dyDescent="0.3">
      <c r="B1489" s="42">
        <f>'2. Termes '!H1511</f>
        <v>0</v>
      </c>
      <c r="C1489" s="382">
        <f>[2]!tblÉvénements[[#This Row],[Service]]</f>
        <v>0</v>
      </c>
      <c r="D1489" s="383">
        <f>[2]!tblÉvénements[[#This Row],[Nom événement]]</f>
        <v>0</v>
      </c>
      <c r="E1489" s="383">
        <f>[2]!tblÉvénements[[#This Row],[Nom association/Sigle]]</f>
        <v>0</v>
      </c>
      <c r="F1489" s="368">
        <f>[2]!tblÉvénements[[#This Row],[Ville]]</f>
        <v>0</v>
      </c>
      <c r="G1489" s="368">
        <f>[2]!tblÉvénements[[#This Row],[Lieu]]</f>
        <v>0</v>
      </c>
      <c r="H1489" s="383">
        <f>[2]!tblÉvénements[[#This Row],[Nombre de de participants]]</f>
        <v>0</v>
      </c>
      <c r="I1489" s="368">
        <f>[2]!tblÉvénements[[#This Row],[Type]]</f>
        <v>0</v>
      </c>
      <c r="J1489" s="368">
        <f>[2]!tblÉvénements[[#This Row],[Présence ]]</f>
        <v>0</v>
      </c>
      <c r="K1489" s="370">
        <f>[2]!tblÉvénements[[#This Row],[Date de début]]</f>
        <v>0</v>
      </c>
      <c r="L1489" s="370" t="str">
        <f>IF(ISBLANK(Tableau3[[#This Row],[Date début ]]),"",UPPER(TEXT(Tableau3[[#This Row],[Date début ]],"mmm")))</f>
        <v>JANV</v>
      </c>
      <c r="M1489" s="370" t="str">
        <f>IF(ISBLANK(Tableau3[[#This Row],[Date début ]]),"",UPPER(TEXT(Tableau3[[#This Row],[Date début ]],"AAAA")))</f>
        <v>1900</v>
      </c>
      <c r="N1489" s="369">
        <f>[2]!tblÉvénements[[#This Row],[Date de fin]]</f>
        <v>0</v>
      </c>
      <c r="O1489" s="370" t="str">
        <f>IF(ISBLANK(Tableau3[[#This Row],[Date de fin]]),"",UPPER(TEXT(Tableau3[[#This Row],[Date de fin]],"mmm")))</f>
        <v>JANV</v>
      </c>
      <c r="P1489" s="370" t="str">
        <f>IF(ISBLANK(Tableau3[[#This Row],[Date de fin]]),"",UPPER(TEXT(Tableau3[[#This Row],[Date de fin]],"AAAA")))</f>
        <v>1900</v>
      </c>
      <c r="Q1489" s="65">
        <f>[2]!tblÉvénements[[#This Row],[Nbr jours]]</f>
        <v>0</v>
      </c>
      <c r="R1489" s="45"/>
      <c r="S1489" s="13">
        <f>[2]!tblÉvénements[[#This Row],[Secteur]]</f>
        <v>0</v>
      </c>
      <c r="T1489" s="13">
        <f>[2]!tblÉvénements[[#This Row],[Commentaires]]</f>
        <v>0</v>
      </c>
      <c r="V1489" s="55"/>
      <c r="X1489" s="55"/>
      <c r="AF1489" s="56"/>
    </row>
    <row r="1490" spans="2:32" ht="14.5" x14ac:dyDescent="0.3">
      <c r="B1490" s="42">
        <f>'2. Termes '!H1512</f>
        <v>0</v>
      </c>
      <c r="C1490" s="382">
        <f>[2]!tblÉvénements[[#This Row],[Service]]</f>
        <v>0</v>
      </c>
      <c r="D1490" s="383">
        <f>[2]!tblÉvénements[[#This Row],[Nom événement]]</f>
        <v>0</v>
      </c>
      <c r="E1490" s="383">
        <f>[2]!tblÉvénements[[#This Row],[Nom association/Sigle]]</f>
        <v>0</v>
      </c>
      <c r="F1490" s="368">
        <f>[2]!tblÉvénements[[#This Row],[Ville]]</f>
        <v>0</v>
      </c>
      <c r="G1490" s="368">
        <f>[2]!tblÉvénements[[#This Row],[Lieu]]</f>
        <v>0</v>
      </c>
      <c r="H1490" s="383">
        <f>[2]!tblÉvénements[[#This Row],[Nombre de de participants]]</f>
        <v>0</v>
      </c>
      <c r="I1490" s="368">
        <f>[2]!tblÉvénements[[#This Row],[Type]]</f>
        <v>0</v>
      </c>
      <c r="J1490" s="368">
        <f>[2]!tblÉvénements[[#This Row],[Présence ]]</f>
        <v>0</v>
      </c>
      <c r="K1490" s="370">
        <f>[2]!tblÉvénements[[#This Row],[Date de début]]</f>
        <v>0</v>
      </c>
      <c r="L1490" s="370" t="str">
        <f>IF(ISBLANK(Tableau3[[#This Row],[Date début ]]),"",UPPER(TEXT(Tableau3[[#This Row],[Date début ]],"mmm")))</f>
        <v>JANV</v>
      </c>
      <c r="M1490" s="370" t="str">
        <f>IF(ISBLANK(Tableau3[[#This Row],[Date début ]]),"",UPPER(TEXT(Tableau3[[#This Row],[Date début ]],"AAAA")))</f>
        <v>1900</v>
      </c>
      <c r="N1490" s="369">
        <f>[2]!tblÉvénements[[#This Row],[Date de fin]]</f>
        <v>0</v>
      </c>
      <c r="O1490" s="370" t="str">
        <f>IF(ISBLANK(Tableau3[[#This Row],[Date de fin]]),"",UPPER(TEXT(Tableau3[[#This Row],[Date de fin]],"mmm")))</f>
        <v>JANV</v>
      </c>
      <c r="P1490" s="370" t="str">
        <f>IF(ISBLANK(Tableau3[[#This Row],[Date de fin]]),"",UPPER(TEXT(Tableau3[[#This Row],[Date de fin]],"AAAA")))</f>
        <v>1900</v>
      </c>
      <c r="Q1490" s="65">
        <f>[2]!tblÉvénements[[#This Row],[Nbr jours]]</f>
        <v>0</v>
      </c>
      <c r="R1490" s="45"/>
      <c r="S1490" s="13">
        <f>[2]!tblÉvénements[[#This Row],[Secteur]]</f>
        <v>0</v>
      </c>
      <c r="T1490" s="13">
        <f>[2]!tblÉvénements[[#This Row],[Commentaires]]</f>
        <v>0</v>
      </c>
      <c r="V1490" s="55"/>
      <c r="X1490" s="55"/>
      <c r="AF1490" s="56"/>
    </row>
    <row r="1491" spans="2:32" ht="14.5" x14ac:dyDescent="0.3">
      <c r="B1491" s="42">
        <f>'2. Termes '!H1513</f>
        <v>0</v>
      </c>
      <c r="C1491" s="382">
        <f>[2]!tblÉvénements[[#This Row],[Service]]</f>
        <v>0</v>
      </c>
      <c r="D1491" s="383">
        <f>[2]!tblÉvénements[[#This Row],[Nom événement]]</f>
        <v>0</v>
      </c>
      <c r="E1491" s="383">
        <f>[2]!tblÉvénements[[#This Row],[Nom association/Sigle]]</f>
        <v>0</v>
      </c>
      <c r="F1491" s="368">
        <f>[2]!tblÉvénements[[#This Row],[Ville]]</f>
        <v>0</v>
      </c>
      <c r="G1491" s="368">
        <f>[2]!tblÉvénements[[#This Row],[Lieu]]</f>
        <v>0</v>
      </c>
      <c r="H1491" s="383">
        <f>[2]!tblÉvénements[[#This Row],[Nombre de de participants]]</f>
        <v>0</v>
      </c>
      <c r="I1491" s="368">
        <f>[2]!tblÉvénements[[#This Row],[Type]]</f>
        <v>0</v>
      </c>
      <c r="J1491" s="368">
        <f>[2]!tblÉvénements[[#This Row],[Présence ]]</f>
        <v>0</v>
      </c>
      <c r="K1491" s="370">
        <f>[2]!tblÉvénements[[#This Row],[Date de début]]</f>
        <v>0</v>
      </c>
      <c r="L1491" s="370" t="str">
        <f>IF(ISBLANK(Tableau3[[#This Row],[Date début ]]),"",UPPER(TEXT(Tableau3[[#This Row],[Date début ]],"mmm")))</f>
        <v>JANV</v>
      </c>
      <c r="M1491" s="370" t="str">
        <f>IF(ISBLANK(Tableau3[[#This Row],[Date début ]]),"",UPPER(TEXT(Tableau3[[#This Row],[Date début ]],"AAAA")))</f>
        <v>1900</v>
      </c>
      <c r="N1491" s="369">
        <f>[2]!tblÉvénements[[#This Row],[Date de fin]]</f>
        <v>0</v>
      </c>
      <c r="O1491" s="370" t="str">
        <f>IF(ISBLANK(Tableau3[[#This Row],[Date de fin]]),"",UPPER(TEXT(Tableau3[[#This Row],[Date de fin]],"mmm")))</f>
        <v>JANV</v>
      </c>
      <c r="P1491" s="370" t="str">
        <f>IF(ISBLANK(Tableau3[[#This Row],[Date de fin]]),"",UPPER(TEXT(Tableau3[[#This Row],[Date de fin]],"AAAA")))</f>
        <v>1900</v>
      </c>
      <c r="Q1491" s="65">
        <f>[2]!tblÉvénements[[#This Row],[Nbr jours]]</f>
        <v>0</v>
      </c>
      <c r="R1491" s="45"/>
      <c r="S1491" s="13">
        <f>[2]!tblÉvénements[[#This Row],[Secteur]]</f>
        <v>0</v>
      </c>
      <c r="T1491" s="13">
        <f>[2]!tblÉvénements[[#This Row],[Commentaires]]</f>
        <v>0</v>
      </c>
      <c r="V1491" s="55"/>
      <c r="X1491" s="55"/>
      <c r="AF1491" s="56"/>
    </row>
    <row r="1492" spans="2:32" ht="14.5" x14ac:dyDescent="0.3">
      <c r="B1492" s="42">
        <f>'2. Termes '!H1514</f>
        <v>0</v>
      </c>
      <c r="C1492" s="382">
        <f>[2]!tblÉvénements[[#This Row],[Service]]</f>
        <v>0</v>
      </c>
      <c r="D1492" s="383">
        <f>[2]!tblÉvénements[[#This Row],[Nom événement]]</f>
        <v>0</v>
      </c>
      <c r="E1492" s="383">
        <f>[2]!tblÉvénements[[#This Row],[Nom association/Sigle]]</f>
        <v>0</v>
      </c>
      <c r="F1492" s="368">
        <f>[2]!tblÉvénements[[#This Row],[Ville]]</f>
        <v>0</v>
      </c>
      <c r="G1492" s="368">
        <f>[2]!tblÉvénements[[#This Row],[Lieu]]</f>
        <v>0</v>
      </c>
      <c r="H1492" s="383">
        <f>[2]!tblÉvénements[[#This Row],[Nombre de de participants]]</f>
        <v>0</v>
      </c>
      <c r="I1492" s="368">
        <f>[2]!tblÉvénements[[#This Row],[Type]]</f>
        <v>0</v>
      </c>
      <c r="J1492" s="368">
        <f>[2]!tblÉvénements[[#This Row],[Présence ]]</f>
        <v>0</v>
      </c>
      <c r="K1492" s="370">
        <f>[2]!tblÉvénements[[#This Row],[Date de début]]</f>
        <v>0</v>
      </c>
      <c r="L1492" s="370" t="str">
        <f>IF(ISBLANK(Tableau3[[#This Row],[Date début ]]),"",UPPER(TEXT(Tableau3[[#This Row],[Date début ]],"mmm")))</f>
        <v>JANV</v>
      </c>
      <c r="M1492" s="370" t="str">
        <f>IF(ISBLANK(Tableau3[[#This Row],[Date début ]]),"",UPPER(TEXT(Tableau3[[#This Row],[Date début ]],"AAAA")))</f>
        <v>1900</v>
      </c>
      <c r="N1492" s="369">
        <f>[2]!tblÉvénements[[#This Row],[Date de fin]]</f>
        <v>0</v>
      </c>
      <c r="O1492" s="370" t="str">
        <f>IF(ISBLANK(Tableau3[[#This Row],[Date de fin]]),"",UPPER(TEXT(Tableau3[[#This Row],[Date de fin]],"mmm")))</f>
        <v>JANV</v>
      </c>
      <c r="P1492" s="370" t="str">
        <f>IF(ISBLANK(Tableau3[[#This Row],[Date de fin]]),"",UPPER(TEXT(Tableau3[[#This Row],[Date de fin]],"AAAA")))</f>
        <v>1900</v>
      </c>
      <c r="Q1492" s="65">
        <f>[2]!tblÉvénements[[#This Row],[Nbr jours]]</f>
        <v>0</v>
      </c>
      <c r="R1492" s="45"/>
      <c r="S1492" s="13">
        <f>[2]!tblÉvénements[[#This Row],[Secteur]]</f>
        <v>0</v>
      </c>
      <c r="T1492" s="13">
        <f>[2]!tblÉvénements[[#This Row],[Commentaires]]</f>
        <v>0</v>
      </c>
      <c r="V1492" s="55"/>
      <c r="X1492" s="55"/>
      <c r="AF1492" s="56"/>
    </row>
    <row r="1493" spans="2:32" ht="14.5" x14ac:dyDescent="0.3">
      <c r="B1493" s="42">
        <f>'2. Termes '!H1515</f>
        <v>0</v>
      </c>
      <c r="C1493" s="382">
        <f>[2]!tblÉvénements[[#This Row],[Service]]</f>
        <v>0</v>
      </c>
      <c r="D1493" s="383">
        <f>[2]!tblÉvénements[[#This Row],[Nom événement]]</f>
        <v>0</v>
      </c>
      <c r="E1493" s="383">
        <f>[2]!tblÉvénements[[#This Row],[Nom association/Sigle]]</f>
        <v>0</v>
      </c>
      <c r="F1493" s="368">
        <f>[2]!tblÉvénements[[#This Row],[Ville]]</f>
        <v>0</v>
      </c>
      <c r="G1493" s="368">
        <f>[2]!tblÉvénements[[#This Row],[Lieu]]</f>
        <v>0</v>
      </c>
      <c r="H1493" s="383">
        <f>[2]!tblÉvénements[[#This Row],[Nombre de de participants]]</f>
        <v>0</v>
      </c>
      <c r="I1493" s="368">
        <f>[2]!tblÉvénements[[#This Row],[Type]]</f>
        <v>0</v>
      </c>
      <c r="J1493" s="368">
        <f>[2]!tblÉvénements[[#This Row],[Présence ]]</f>
        <v>0</v>
      </c>
      <c r="K1493" s="370">
        <f>[2]!tblÉvénements[[#This Row],[Date de début]]</f>
        <v>0</v>
      </c>
      <c r="L1493" s="370" t="str">
        <f>IF(ISBLANK(Tableau3[[#This Row],[Date début ]]),"",UPPER(TEXT(Tableau3[[#This Row],[Date début ]],"mmm")))</f>
        <v>JANV</v>
      </c>
      <c r="M1493" s="370" t="str">
        <f>IF(ISBLANK(Tableau3[[#This Row],[Date début ]]),"",UPPER(TEXT(Tableau3[[#This Row],[Date début ]],"AAAA")))</f>
        <v>1900</v>
      </c>
      <c r="N1493" s="369">
        <f>[2]!tblÉvénements[[#This Row],[Date de fin]]</f>
        <v>0</v>
      </c>
      <c r="O1493" s="370" t="str">
        <f>IF(ISBLANK(Tableau3[[#This Row],[Date de fin]]),"",UPPER(TEXT(Tableau3[[#This Row],[Date de fin]],"mmm")))</f>
        <v>JANV</v>
      </c>
      <c r="P1493" s="370" t="str">
        <f>IF(ISBLANK(Tableau3[[#This Row],[Date de fin]]),"",UPPER(TEXT(Tableau3[[#This Row],[Date de fin]],"AAAA")))</f>
        <v>1900</v>
      </c>
      <c r="Q1493" s="65">
        <f>[2]!tblÉvénements[[#This Row],[Nbr jours]]</f>
        <v>0</v>
      </c>
      <c r="R1493" s="45"/>
      <c r="S1493" s="13">
        <f>[2]!tblÉvénements[[#This Row],[Secteur]]</f>
        <v>0</v>
      </c>
      <c r="T1493" s="13">
        <f>[2]!tblÉvénements[[#This Row],[Commentaires]]</f>
        <v>0</v>
      </c>
      <c r="V1493" s="55"/>
      <c r="X1493" s="55"/>
      <c r="AF1493" s="56"/>
    </row>
    <row r="1494" spans="2:32" ht="14.5" x14ac:dyDescent="0.3">
      <c r="B1494" s="42">
        <f>'2. Termes '!H1516</f>
        <v>0</v>
      </c>
      <c r="C1494" s="382">
        <f>[2]!tblÉvénements[[#This Row],[Service]]</f>
        <v>0</v>
      </c>
      <c r="D1494" s="383">
        <f>[2]!tblÉvénements[[#This Row],[Nom événement]]</f>
        <v>0</v>
      </c>
      <c r="E1494" s="383">
        <f>[2]!tblÉvénements[[#This Row],[Nom association/Sigle]]</f>
        <v>0</v>
      </c>
      <c r="F1494" s="368">
        <f>[2]!tblÉvénements[[#This Row],[Ville]]</f>
        <v>0</v>
      </c>
      <c r="G1494" s="368">
        <f>[2]!tblÉvénements[[#This Row],[Lieu]]</f>
        <v>0</v>
      </c>
      <c r="H1494" s="383">
        <f>[2]!tblÉvénements[[#This Row],[Nombre de de participants]]</f>
        <v>0</v>
      </c>
      <c r="I1494" s="368">
        <f>[2]!tblÉvénements[[#This Row],[Type]]</f>
        <v>0</v>
      </c>
      <c r="J1494" s="368">
        <f>[2]!tblÉvénements[[#This Row],[Présence ]]</f>
        <v>0</v>
      </c>
      <c r="K1494" s="370">
        <f>[2]!tblÉvénements[[#This Row],[Date de début]]</f>
        <v>0</v>
      </c>
      <c r="L1494" s="370" t="str">
        <f>IF(ISBLANK(Tableau3[[#This Row],[Date début ]]),"",UPPER(TEXT(Tableau3[[#This Row],[Date début ]],"mmm")))</f>
        <v>JANV</v>
      </c>
      <c r="M1494" s="370" t="str">
        <f>IF(ISBLANK(Tableau3[[#This Row],[Date début ]]),"",UPPER(TEXT(Tableau3[[#This Row],[Date début ]],"AAAA")))</f>
        <v>1900</v>
      </c>
      <c r="N1494" s="369">
        <f>[2]!tblÉvénements[[#This Row],[Date de fin]]</f>
        <v>0</v>
      </c>
      <c r="O1494" s="370" t="str">
        <f>IF(ISBLANK(Tableau3[[#This Row],[Date de fin]]),"",UPPER(TEXT(Tableau3[[#This Row],[Date de fin]],"mmm")))</f>
        <v>JANV</v>
      </c>
      <c r="P1494" s="370" t="str">
        <f>IF(ISBLANK(Tableau3[[#This Row],[Date de fin]]),"",UPPER(TEXT(Tableau3[[#This Row],[Date de fin]],"AAAA")))</f>
        <v>1900</v>
      </c>
      <c r="Q1494" s="65">
        <f>[2]!tblÉvénements[[#This Row],[Nbr jours]]</f>
        <v>0</v>
      </c>
      <c r="R1494" s="45"/>
      <c r="S1494" s="13">
        <f>[2]!tblÉvénements[[#This Row],[Secteur]]</f>
        <v>0</v>
      </c>
      <c r="T1494" s="13">
        <f>[2]!tblÉvénements[[#This Row],[Commentaires]]</f>
        <v>0</v>
      </c>
      <c r="V1494" s="55"/>
      <c r="X1494" s="55"/>
      <c r="AF1494" s="56"/>
    </row>
    <row r="1495" spans="2:32" ht="14.5" x14ac:dyDescent="0.3">
      <c r="B1495" s="42">
        <f>'2. Termes '!H1517</f>
        <v>0</v>
      </c>
      <c r="C1495" s="382">
        <f>[2]!tblÉvénements[[#This Row],[Service]]</f>
        <v>0</v>
      </c>
      <c r="D1495" s="383">
        <f>[2]!tblÉvénements[[#This Row],[Nom événement]]</f>
        <v>0</v>
      </c>
      <c r="E1495" s="383">
        <f>[2]!tblÉvénements[[#This Row],[Nom association/Sigle]]</f>
        <v>0</v>
      </c>
      <c r="F1495" s="368">
        <f>[2]!tblÉvénements[[#This Row],[Ville]]</f>
        <v>0</v>
      </c>
      <c r="G1495" s="368">
        <f>[2]!tblÉvénements[[#This Row],[Lieu]]</f>
        <v>0</v>
      </c>
      <c r="H1495" s="383">
        <f>[2]!tblÉvénements[[#This Row],[Nombre de de participants]]</f>
        <v>0</v>
      </c>
      <c r="I1495" s="368">
        <f>[2]!tblÉvénements[[#This Row],[Type]]</f>
        <v>0</v>
      </c>
      <c r="J1495" s="368">
        <f>[2]!tblÉvénements[[#This Row],[Présence ]]</f>
        <v>0</v>
      </c>
      <c r="K1495" s="370">
        <f>[2]!tblÉvénements[[#This Row],[Date de début]]</f>
        <v>0</v>
      </c>
      <c r="L1495" s="370" t="str">
        <f>IF(ISBLANK(Tableau3[[#This Row],[Date début ]]),"",UPPER(TEXT(Tableau3[[#This Row],[Date début ]],"mmm")))</f>
        <v>JANV</v>
      </c>
      <c r="M1495" s="370" t="str">
        <f>IF(ISBLANK(Tableau3[[#This Row],[Date début ]]),"",UPPER(TEXT(Tableau3[[#This Row],[Date début ]],"AAAA")))</f>
        <v>1900</v>
      </c>
      <c r="N1495" s="369">
        <f>[2]!tblÉvénements[[#This Row],[Date de fin]]</f>
        <v>0</v>
      </c>
      <c r="O1495" s="370" t="str">
        <f>IF(ISBLANK(Tableau3[[#This Row],[Date de fin]]),"",UPPER(TEXT(Tableau3[[#This Row],[Date de fin]],"mmm")))</f>
        <v>JANV</v>
      </c>
      <c r="P1495" s="370" t="str">
        <f>IF(ISBLANK(Tableau3[[#This Row],[Date de fin]]),"",UPPER(TEXT(Tableau3[[#This Row],[Date de fin]],"AAAA")))</f>
        <v>1900</v>
      </c>
      <c r="Q1495" s="65">
        <f>[2]!tblÉvénements[[#This Row],[Nbr jours]]</f>
        <v>0</v>
      </c>
      <c r="R1495" s="45"/>
      <c r="S1495" s="13">
        <f>[2]!tblÉvénements[[#This Row],[Secteur]]</f>
        <v>0</v>
      </c>
      <c r="T1495" s="13">
        <f>[2]!tblÉvénements[[#This Row],[Commentaires]]</f>
        <v>0</v>
      </c>
      <c r="V1495" s="55"/>
      <c r="X1495" s="55"/>
      <c r="AF1495" s="56"/>
    </row>
    <row r="1496" spans="2:32" ht="14.5" x14ac:dyDescent="0.3">
      <c r="B1496" s="42">
        <f>'2. Termes '!H1518</f>
        <v>0</v>
      </c>
      <c r="C1496" s="382">
        <f>[2]!tblÉvénements[[#This Row],[Service]]</f>
        <v>0</v>
      </c>
      <c r="D1496" s="383">
        <f>[2]!tblÉvénements[[#This Row],[Nom événement]]</f>
        <v>0</v>
      </c>
      <c r="E1496" s="383">
        <f>[2]!tblÉvénements[[#This Row],[Nom association/Sigle]]</f>
        <v>0</v>
      </c>
      <c r="F1496" s="368">
        <f>[2]!tblÉvénements[[#This Row],[Ville]]</f>
        <v>0</v>
      </c>
      <c r="G1496" s="368">
        <f>[2]!tblÉvénements[[#This Row],[Lieu]]</f>
        <v>0</v>
      </c>
      <c r="H1496" s="383">
        <f>[2]!tblÉvénements[[#This Row],[Nombre de de participants]]</f>
        <v>0</v>
      </c>
      <c r="I1496" s="368">
        <f>[2]!tblÉvénements[[#This Row],[Type]]</f>
        <v>0</v>
      </c>
      <c r="J1496" s="368">
        <f>[2]!tblÉvénements[[#This Row],[Présence ]]</f>
        <v>0</v>
      </c>
      <c r="K1496" s="370">
        <f>[2]!tblÉvénements[[#This Row],[Date de début]]</f>
        <v>0</v>
      </c>
      <c r="L1496" s="370" t="str">
        <f>IF(ISBLANK(Tableau3[[#This Row],[Date début ]]),"",UPPER(TEXT(Tableau3[[#This Row],[Date début ]],"mmm")))</f>
        <v>JANV</v>
      </c>
      <c r="M1496" s="370" t="str">
        <f>IF(ISBLANK(Tableau3[[#This Row],[Date début ]]),"",UPPER(TEXT(Tableau3[[#This Row],[Date début ]],"AAAA")))</f>
        <v>1900</v>
      </c>
      <c r="N1496" s="369">
        <f>[2]!tblÉvénements[[#This Row],[Date de fin]]</f>
        <v>0</v>
      </c>
      <c r="O1496" s="370" t="str">
        <f>IF(ISBLANK(Tableau3[[#This Row],[Date de fin]]),"",UPPER(TEXT(Tableau3[[#This Row],[Date de fin]],"mmm")))</f>
        <v>JANV</v>
      </c>
      <c r="P1496" s="370" t="str">
        <f>IF(ISBLANK(Tableau3[[#This Row],[Date de fin]]),"",UPPER(TEXT(Tableau3[[#This Row],[Date de fin]],"AAAA")))</f>
        <v>1900</v>
      </c>
      <c r="Q1496" s="65">
        <f>[2]!tblÉvénements[[#This Row],[Nbr jours]]</f>
        <v>0</v>
      </c>
      <c r="R1496" s="45"/>
      <c r="S1496" s="13">
        <f>[2]!tblÉvénements[[#This Row],[Secteur]]</f>
        <v>0</v>
      </c>
      <c r="T1496" s="13">
        <f>[2]!tblÉvénements[[#This Row],[Commentaires]]</f>
        <v>0</v>
      </c>
      <c r="V1496" s="55"/>
      <c r="X1496" s="55"/>
      <c r="AF1496" s="56"/>
    </row>
    <row r="1497" spans="2:32" ht="14.5" x14ac:dyDescent="0.3">
      <c r="B1497" s="42">
        <f>'2. Termes '!H1519</f>
        <v>0</v>
      </c>
      <c r="C1497" s="382">
        <f>[2]!tblÉvénements[[#This Row],[Service]]</f>
        <v>0</v>
      </c>
      <c r="D1497" s="383">
        <f>[2]!tblÉvénements[[#This Row],[Nom événement]]</f>
        <v>0</v>
      </c>
      <c r="E1497" s="383">
        <f>[2]!tblÉvénements[[#This Row],[Nom association/Sigle]]</f>
        <v>0</v>
      </c>
      <c r="F1497" s="368">
        <f>[2]!tblÉvénements[[#This Row],[Ville]]</f>
        <v>0</v>
      </c>
      <c r="G1497" s="368">
        <f>[2]!tblÉvénements[[#This Row],[Lieu]]</f>
        <v>0</v>
      </c>
      <c r="H1497" s="383">
        <f>[2]!tblÉvénements[[#This Row],[Nombre de de participants]]</f>
        <v>0</v>
      </c>
      <c r="I1497" s="368">
        <f>[2]!tblÉvénements[[#This Row],[Type]]</f>
        <v>0</v>
      </c>
      <c r="J1497" s="368">
        <f>[2]!tblÉvénements[[#This Row],[Présence ]]</f>
        <v>0</v>
      </c>
      <c r="K1497" s="370">
        <f>[2]!tblÉvénements[[#This Row],[Date de début]]</f>
        <v>0</v>
      </c>
      <c r="L1497" s="370" t="str">
        <f>IF(ISBLANK(Tableau3[[#This Row],[Date début ]]),"",UPPER(TEXT(Tableau3[[#This Row],[Date début ]],"mmm")))</f>
        <v>JANV</v>
      </c>
      <c r="M1497" s="370" t="str">
        <f>IF(ISBLANK(Tableau3[[#This Row],[Date début ]]),"",UPPER(TEXT(Tableau3[[#This Row],[Date début ]],"AAAA")))</f>
        <v>1900</v>
      </c>
      <c r="N1497" s="369">
        <f>[2]!tblÉvénements[[#This Row],[Date de fin]]</f>
        <v>0</v>
      </c>
      <c r="O1497" s="370" t="str">
        <f>IF(ISBLANK(Tableau3[[#This Row],[Date de fin]]),"",UPPER(TEXT(Tableau3[[#This Row],[Date de fin]],"mmm")))</f>
        <v>JANV</v>
      </c>
      <c r="P1497" s="370" t="str">
        <f>IF(ISBLANK(Tableau3[[#This Row],[Date de fin]]),"",UPPER(TEXT(Tableau3[[#This Row],[Date de fin]],"AAAA")))</f>
        <v>1900</v>
      </c>
      <c r="Q1497" s="65">
        <f>[2]!tblÉvénements[[#This Row],[Nbr jours]]</f>
        <v>0</v>
      </c>
      <c r="R1497" s="45"/>
      <c r="S1497" s="13">
        <f>[2]!tblÉvénements[[#This Row],[Secteur]]</f>
        <v>0</v>
      </c>
      <c r="T1497" s="13">
        <f>[2]!tblÉvénements[[#This Row],[Commentaires]]</f>
        <v>0</v>
      </c>
      <c r="V1497" s="55"/>
      <c r="X1497" s="55"/>
      <c r="AF1497" s="56"/>
    </row>
    <row r="1498" spans="2:32" ht="14.5" x14ac:dyDescent="0.3">
      <c r="B1498" s="42">
        <f>'2. Termes '!H1520</f>
        <v>0</v>
      </c>
      <c r="C1498" s="382">
        <f>[2]!tblÉvénements[[#This Row],[Service]]</f>
        <v>0</v>
      </c>
      <c r="D1498" s="383">
        <f>[2]!tblÉvénements[[#This Row],[Nom événement]]</f>
        <v>0</v>
      </c>
      <c r="E1498" s="383">
        <f>[2]!tblÉvénements[[#This Row],[Nom association/Sigle]]</f>
        <v>0</v>
      </c>
      <c r="F1498" s="368">
        <f>[2]!tblÉvénements[[#This Row],[Ville]]</f>
        <v>0</v>
      </c>
      <c r="G1498" s="368">
        <f>[2]!tblÉvénements[[#This Row],[Lieu]]</f>
        <v>0</v>
      </c>
      <c r="H1498" s="383">
        <f>[2]!tblÉvénements[[#This Row],[Nombre de de participants]]</f>
        <v>0</v>
      </c>
      <c r="I1498" s="368">
        <f>[2]!tblÉvénements[[#This Row],[Type]]</f>
        <v>0</v>
      </c>
      <c r="J1498" s="368">
        <f>[2]!tblÉvénements[[#This Row],[Présence ]]</f>
        <v>0</v>
      </c>
      <c r="K1498" s="370">
        <f>[2]!tblÉvénements[[#This Row],[Date de début]]</f>
        <v>0</v>
      </c>
      <c r="L1498" s="370" t="str">
        <f>IF(ISBLANK(Tableau3[[#This Row],[Date début ]]),"",UPPER(TEXT(Tableau3[[#This Row],[Date début ]],"mmm")))</f>
        <v>JANV</v>
      </c>
      <c r="M1498" s="370" t="str">
        <f>IF(ISBLANK(Tableau3[[#This Row],[Date début ]]),"",UPPER(TEXT(Tableau3[[#This Row],[Date début ]],"AAAA")))</f>
        <v>1900</v>
      </c>
      <c r="N1498" s="369">
        <f>[2]!tblÉvénements[[#This Row],[Date de fin]]</f>
        <v>0</v>
      </c>
      <c r="O1498" s="370" t="str">
        <f>IF(ISBLANK(Tableau3[[#This Row],[Date de fin]]),"",UPPER(TEXT(Tableau3[[#This Row],[Date de fin]],"mmm")))</f>
        <v>JANV</v>
      </c>
      <c r="P1498" s="370" t="str">
        <f>IF(ISBLANK(Tableau3[[#This Row],[Date de fin]]),"",UPPER(TEXT(Tableau3[[#This Row],[Date de fin]],"AAAA")))</f>
        <v>1900</v>
      </c>
      <c r="Q1498" s="65">
        <f>[2]!tblÉvénements[[#This Row],[Nbr jours]]</f>
        <v>0</v>
      </c>
      <c r="R1498" s="45"/>
      <c r="S1498" s="13">
        <f>[2]!tblÉvénements[[#This Row],[Secteur]]</f>
        <v>0</v>
      </c>
      <c r="T1498" s="13">
        <f>[2]!tblÉvénements[[#This Row],[Commentaires]]</f>
        <v>0</v>
      </c>
      <c r="V1498" s="55"/>
      <c r="X1498" s="55"/>
      <c r="AF1498" s="56"/>
    </row>
    <row r="1499" spans="2:32" ht="14.5" x14ac:dyDescent="0.3">
      <c r="B1499" s="42">
        <f>'2. Termes '!H1521</f>
        <v>0</v>
      </c>
      <c r="C1499" s="382">
        <f>[2]!tblÉvénements[[#This Row],[Service]]</f>
        <v>0</v>
      </c>
      <c r="D1499" s="383">
        <f>[2]!tblÉvénements[[#This Row],[Nom événement]]</f>
        <v>0</v>
      </c>
      <c r="E1499" s="383">
        <f>[2]!tblÉvénements[[#This Row],[Nom association/Sigle]]</f>
        <v>0</v>
      </c>
      <c r="F1499" s="368">
        <f>[2]!tblÉvénements[[#This Row],[Ville]]</f>
        <v>0</v>
      </c>
      <c r="G1499" s="368">
        <f>[2]!tblÉvénements[[#This Row],[Lieu]]</f>
        <v>0</v>
      </c>
      <c r="H1499" s="383">
        <f>[2]!tblÉvénements[[#This Row],[Nombre de de participants]]</f>
        <v>0</v>
      </c>
      <c r="I1499" s="368">
        <f>[2]!tblÉvénements[[#This Row],[Type]]</f>
        <v>0</v>
      </c>
      <c r="J1499" s="368">
        <f>[2]!tblÉvénements[[#This Row],[Présence ]]</f>
        <v>0</v>
      </c>
      <c r="K1499" s="370">
        <f>[2]!tblÉvénements[[#This Row],[Date de début]]</f>
        <v>0</v>
      </c>
      <c r="L1499" s="370" t="str">
        <f>IF(ISBLANK(Tableau3[[#This Row],[Date début ]]),"",UPPER(TEXT(Tableau3[[#This Row],[Date début ]],"mmm")))</f>
        <v>JANV</v>
      </c>
      <c r="M1499" s="370" t="str">
        <f>IF(ISBLANK(Tableau3[[#This Row],[Date début ]]),"",UPPER(TEXT(Tableau3[[#This Row],[Date début ]],"AAAA")))</f>
        <v>1900</v>
      </c>
      <c r="N1499" s="369">
        <f>[2]!tblÉvénements[[#This Row],[Date de fin]]</f>
        <v>0</v>
      </c>
      <c r="O1499" s="370" t="str">
        <f>IF(ISBLANK(Tableau3[[#This Row],[Date de fin]]),"",UPPER(TEXT(Tableau3[[#This Row],[Date de fin]],"mmm")))</f>
        <v>JANV</v>
      </c>
      <c r="P1499" s="370" t="str">
        <f>IF(ISBLANK(Tableau3[[#This Row],[Date de fin]]),"",UPPER(TEXT(Tableau3[[#This Row],[Date de fin]],"AAAA")))</f>
        <v>1900</v>
      </c>
      <c r="Q1499" s="65">
        <f>[2]!tblÉvénements[[#This Row],[Nbr jours]]</f>
        <v>0</v>
      </c>
      <c r="R1499" s="45"/>
      <c r="S1499" s="13">
        <f>[2]!tblÉvénements[[#This Row],[Secteur]]</f>
        <v>0</v>
      </c>
      <c r="T1499" s="13">
        <f>[2]!tblÉvénements[[#This Row],[Commentaires]]</f>
        <v>0</v>
      </c>
      <c r="V1499" s="55"/>
      <c r="X1499" s="55"/>
      <c r="AF1499" s="56"/>
    </row>
    <row r="1500" spans="2:32" ht="14.5" x14ac:dyDescent="0.3">
      <c r="B1500" s="42">
        <f>'2. Termes '!H1522</f>
        <v>0</v>
      </c>
      <c r="C1500" s="382">
        <f>[2]!tblÉvénements[[#This Row],[Service]]</f>
        <v>0</v>
      </c>
      <c r="D1500" s="383">
        <f>[2]!tblÉvénements[[#This Row],[Nom événement]]</f>
        <v>0</v>
      </c>
      <c r="E1500" s="383">
        <f>[2]!tblÉvénements[[#This Row],[Nom association/Sigle]]</f>
        <v>0</v>
      </c>
      <c r="F1500" s="368">
        <f>[2]!tblÉvénements[[#This Row],[Ville]]</f>
        <v>0</v>
      </c>
      <c r="G1500" s="368">
        <f>[2]!tblÉvénements[[#This Row],[Lieu]]</f>
        <v>0</v>
      </c>
      <c r="H1500" s="383">
        <f>[2]!tblÉvénements[[#This Row],[Nombre de de participants]]</f>
        <v>0</v>
      </c>
      <c r="I1500" s="368">
        <f>[2]!tblÉvénements[[#This Row],[Type]]</f>
        <v>0</v>
      </c>
      <c r="J1500" s="368">
        <f>[2]!tblÉvénements[[#This Row],[Présence ]]</f>
        <v>0</v>
      </c>
      <c r="K1500" s="370">
        <f>[2]!tblÉvénements[[#This Row],[Date de début]]</f>
        <v>0</v>
      </c>
      <c r="L1500" s="370" t="str">
        <f>IF(ISBLANK(Tableau3[[#This Row],[Date début ]]),"",UPPER(TEXT(Tableau3[[#This Row],[Date début ]],"mmm")))</f>
        <v>JANV</v>
      </c>
      <c r="M1500" s="370" t="str">
        <f>IF(ISBLANK(Tableau3[[#This Row],[Date début ]]),"",UPPER(TEXT(Tableau3[[#This Row],[Date début ]],"AAAA")))</f>
        <v>1900</v>
      </c>
      <c r="N1500" s="369">
        <f>[2]!tblÉvénements[[#This Row],[Date de fin]]</f>
        <v>0</v>
      </c>
      <c r="O1500" s="370" t="str">
        <f>IF(ISBLANK(Tableau3[[#This Row],[Date de fin]]),"",UPPER(TEXT(Tableau3[[#This Row],[Date de fin]],"mmm")))</f>
        <v>JANV</v>
      </c>
      <c r="P1500" s="370" t="str">
        <f>IF(ISBLANK(Tableau3[[#This Row],[Date de fin]]),"",UPPER(TEXT(Tableau3[[#This Row],[Date de fin]],"AAAA")))</f>
        <v>1900</v>
      </c>
      <c r="Q1500" s="65">
        <f>[2]!tblÉvénements[[#This Row],[Nbr jours]]</f>
        <v>0</v>
      </c>
      <c r="R1500" s="45"/>
      <c r="S1500" s="13">
        <f>[2]!tblÉvénements[[#This Row],[Secteur]]</f>
        <v>0</v>
      </c>
      <c r="T1500" s="13">
        <f>[2]!tblÉvénements[[#This Row],[Commentaires]]</f>
        <v>0</v>
      </c>
      <c r="V1500" s="55"/>
      <c r="X1500" s="55"/>
      <c r="AF1500" s="56"/>
    </row>
    <row r="1501" spans="2:32" ht="14.5" x14ac:dyDescent="0.3">
      <c r="B1501" s="42">
        <f>'2. Termes '!H1523</f>
        <v>0</v>
      </c>
      <c r="C1501" s="382">
        <f>[2]!tblÉvénements[[#This Row],[Service]]</f>
        <v>0</v>
      </c>
      <c r="D1501" s="383">
        <f>[2]!tblÉvénements[[#This Row],[Nom événement]]</f>
        <v>0</v>
      </c>
      <c r="E1501" s="383">
        <f>[2]!tblÉvénements[[#This Row],[Nom association/Sigle]]</f>
        <v>0</v>
      </c>
      <c r="F1501" s="368">
        <f>[2]!tblÉvénements[[#This Row],[Ville]]</f>
        <v>0</v>
      </c>
      <c r="G1501" s="368">
        <f>[2]!tblÉvénements[[#This Row],[Lieu]]</f>
        <v>0</v>
      </c>
      <c r="H1501" s="383">
        <f>[2]!tblÉvénements[[#This Row],[Nombre de de participants]]</f>
        <v>0</v>
      </c>
      <c r="I1501" s="368">
        <f>[2]!tblÉvénements[[#This Row],[Type]]</f>
        <v>0</v>
      </c>
      <c r="J1501" s="368">
        <f>[2]!tblÉvénements[[#This Row],[Présence ]]</f>
        <v>0</v>
      </c>
      <c r="K1501" s="370">
        <f>[2]!tblÉvénements[[#This Row],[Date de début]]</f>
        <v>0</v>
      </c>
      <c r="L1501" s="370" t="str">
        <f>IF(ISBLANK(Tableau3[[#This Row],[Date début ]]),"",UPPER(TEXT(Tableau3[[#This Row],[Date début ]],"mmm")))</f>
        <v>JANV</v>
      </c>
      <c r="M1501" s="370" t="str">
        <f>IF(ISBLANK(Tableau3[[#This Row],[Date début ]]),"",UPPER(TEXT(Tableau3[[#This Row],[Date début ]],"AAAA")))</f>
        <v>1900</v>
      </c>
      <c r="N1501" s="369">
        <f>[2]!tblÉvénements[[#This Row],[Date de fin]]</f>
        <v>0</v>
      </c>
      <c r="O1501" s="370" t="str">
        <f>IF(ISBLANK(Tableau3[[#This Row],[Date de fin]]),"",UPPER(TEXT(Tableau3[[#This Row],[Date de fin]],"mmm")))</f>
        <v>JANV</v>
      </c>
      <c r="P1501" s="370" t="str">
        <f>IF(ISBLANK(Tableau3[[#This Row],[Date de fin]]),"",UPPER(TEXT(Tableau3[[#This Row],[Date de fin]],"AAAA")))</f>
        <v>1900</v>
      </c>
      <c r="Q1501" s="65">
        <f>[2]!tblÉvénements[[#This Row],[Nbr jours]]</f>
        <v>0</v>
      </c>
      <c r="R1501" s="45"/>
      <c r="S1501" s="13">
        <f>[2]!tblÉvénements[[#This Row],[Secteur]]</f>
        <v>0</v>
      </c>
      <c r="T1501" s="13">
        <f>[2]!tblÉvénements[[#This Row],[Commentaires]]</f>
        <v>0</v>
      </c>
      <c r="V1501" s="55"/>
      <c r="X1501" s="55"/>
      <c r="AF1501" s="56"/>
    </row>
    <row r="1502" spans="2:32" ht="14.5" x14ac:dyDescent="0.3">
      <c r="B1502" s="42">
        <f>'2. Termes '!H1524</f>
        <v>0</v>
      </c>
      <c r="C1502" s="382">
        <f>[2]!tblÉvénements[[#This Row],[Service]]</f>
        <v>0</v>
      </c>
      <c r="D1502" s="383">
        <f>[2]!tblÉvénements[[#This Row],[Nom événement]]</f>
        <v>0</v>
      </c>
      <c r="E1502" s="383">
        <f>[2]!tblÉvénements[[#This Row],[Nom association/Sigle]]</f>
        <v>0</v>
      </c>
      <c r="F1502" s="368">
        <f>[2]!tblÉvénements[[#This Row],[Ville]]</f>
        <v>0</v>
      </c>
      <c r="G1502" s="368">
        <f>[2]!tblÉvénements[[#This Row],[Lieu]]</f>
        <v>0</v>
      </c>
      <c r="H1502" s="383">
        <f>[2]!tblÉvénements[[#This Row],[Nombre de de participants]]</f>
        <v>0</v>
      </c>
      <c r="I1502" s="368">
        <f>[2]!tblÉvénements[[#This Row],[Type]]</f>
        <v>0</v>
      </c>
      <c r="J1502" s="368">
        <f>[2]!tblÉvénements[[#This Row],[Présence ]]</f>
        <v>0</v>
      </c>
      <c r="K1502" s="370">
        <f>[2]!tblÉvénements[[#This Row],[Date de début]]</f>
        <v>0</v>
      </c>
      <c r="L1502" s="370" t="str">
        <f>IF(ISBLANK(Tableau3[[#This Row],[Date début ]]),"",UPPER(TEXT(Tableau3[[#This Row],[Date début ]],"mmm")))</f>
        <v>JANV</v>
      </c>
      <c r="M1502" s="370" t="str">
        <f>IF(ISBLANK(Tableau3[[#This Row],[Date début ]]),"",UPPER(TEXT(Tableau3[[#This Row],[Date début ]],"AAAA")))</f>
        <v>1900</v>
      </c>
      <c r="N1502" s="369">
        <f>[2]!tblÉvénements[[#This Row],[Date de fin]]</f>
        <v>0</v>
      </c>
      <c r="O1502" s="370" t="str">
        <f>IF(ISBLANK(Tableau3[[#This Row],[Date de fin]]),"",UPPER(TEXT(Tableau3[[#This Row],[Date de fin]],"mmm")))</f>
        <v>JANV</v>
      </c>
      <c r="P1502" s="370" t="str">
        <f>IF(ISBLANK(Tableau3[[#This Row],[Date de fin]]),"",UPPER(TEXT(Tableau3[[#This Row],[Date de fin]],"AAAA")))</f>
        <v>1900</v>
      </c>
      <c r="Q1502" s="65">
        <f>[2]!tblÉvénements[[#This Row],[Nbr jours]]</f>
        <v>0</v>
      </c>
      <c r="R1502" s="45"/>
      <c r="S1502" s="13">
        <f>[2]!tblÉvénements[[#This Row],[Secteur]]</f>
        <v>0</v>
      </c>
      <c r="T1502" s="13">
        <f>[2]!tblÉvénements[[#This Row],[Commentaires]]</f>
        <v>0</v>
      </c>
      <c r="V1502" s="55"/>
      <c r="X1502" s="55"/>
      <c r="AF1502" s="56"/>
    </row>
    <row r="1503" spans="2:32" ht="14.5" x14ac:dyDescent="0.3">
      <c r="B1503" s="42">
        <f>'2. Termes '!H1525</f>
        <v>0</v>
      </c>
      <c r="C1503" s="382">
        <f>[2]!tblÉvénements[[#This Row],[Service]]</f>
        <v>0</v>
      </c>
      <c r="D1503" s="383">
        <f>[2]!tblÉvénements[[#This Row],[Nom événement]]</f>
        <v>0</v>
      </c>
      <c r="E1503" s="383">
        <f>[2]!tblÉvénements[[#This Row],[Nom association/Sigle]]</f>
        <v>0</v>
      </c>
      <c r="F1503" s="368">
        <f>[2]!tblÉvénements[[#This Row],[Ville]]</f>
        <v>0</v>
      </c>
      <c r="G1503" s="368">
        <f>[2]!tblÉvénements[[#This Row],[Lieu]]</f>
        <v>0</v>
      </c>
      <c r="H1503" s="383">
        <f>[2]!tblÉvénements[[#This Row],[Nombre de de participants]]</f>
        <v>0</v>
      </c>
      <c r="I1503" s="368">
        <f>[2]!tblÉvénements[[#This Row],[Type]]</f>
        <v>0</v>
      </c>
      <c r="J1503" s="368">
        <f>[2]!tblÉvénements[[#This Row],[Présence ]]</f>
        <v>0</v>
      </c>
      <c r="K1503" s="370">
        <f>[2]!tblÉvénements[[#This Row],[Date de début]]</f>
        <v>0</v>
      </c>
      <c r="L1503" s="370" t="str">
        <f>IF(ISBLANK(Tableau3[[#This Row],[Date début ]]),"",UPPER(TEXT(Tableau3[[#This Row],[Date début ]],"mmm")))</f>
        <v>JANV</v>
      </c>
      <c r="M1503" s="370" t="str">
        <f>IF(ISBLANK(Tableau3[[#This Row],[Date début ]]),"",UPPER(TEXT(Tableau3[[#This Row],[Date début ]],"AAAA")))</f>
        <v>1900</v>
      </c>
      <c r="N1503" s="369">
        <f>[2]!tblÉvénements[[#This Row],[Date de fin]]</f>
        <v>0</v>
      </c>
      <c r="O1503" s="370" t="str">
        <f>IF(ISBLANK(Tableau3[[#This Row],[Date de fin]]),"",UPPER(TEXT(Tableau3[[#This Row],[Date de fin]],"mmm")))</f>
        <v>JANV</v>
      </c>
      <c r="P1503" s="370" t="str">
        <f>IF(ISBLANK(Tableau3[[#This Row],[Date de fin]]),"",UPPER(TEXT(Tableau3[[#This Row],[Date de fin]],"AAAA")))</f>
        <v>1900</v>
      </c>
      <c r="Q1503" s="65">
        <f>[2]!tblÉvénements[[#This Row],[Nbr jours]]</f>
        <v>0</v>
      </c>
      <c r="R1503" s="45"/>
      <c r="S1503" s="13">
        <f>[2]!tblÉvénements[[#This Row],[Secteur]]</f>
        <v>0</v>
      </c>
      <c r="T1503" s="13">
        <f>[2]!tblÉvénements[[#This Row],[Commentaires]]</f>
        <v>0</v>
      </c>
      <c r="V1503" s="55"/>
      <c r="X1503" s="55"/>
      <c r="AF1503" s="56"/>
    </row>
    <row r="1504" spans="2:32" ht="14.5" x14ac:dyDescent="0.3">
      <c r="B1504" s="42">
        <f>'2. Termes '!H1526</f>
        <v>0</v>
      </c>
      <c r="C1504" s="382">
        <f>[2]!tblÉvénements[[#This Row],[Service]]</f>
        <v>0</v>
      </c>
      <c r="D1504" s="383">
        <f>[2]!tblÉvénements[[#This Row],[Nom événement]]</f>
        <v>0</v>
      </c>
      <c r="E1504" s="383">
        <f>[2]!tblÉvénements[[#This Row],[Nom association/Sigle]]</f>
        <v>0</v>
      </c>
      <c r="F1504" s="368">
        <f>[2]!tblÉvénements[[#This Row],[Ville]]</f>
        <v>0</v>
      </c>
      <c r="G1504" s="368">
        <f>[2]!tblÉvénements[[#This Row],[Lieu]]</f>
        <v>0</v>
      </c>
      <c r="H1504" s="383">
        <f>[2]!tblÉvénements[[#This Row],[Nombre de de participants]]</f>
        <v>0</v>
      </c>
      <c r="I1504" s="368">
        <f>[2]!tblÉvénements[[#This Row],[Type]]</f>
        <v>0</v>
      </c>
      <c r="J1504" s="368">
        <f>[2]!tblÉvénements[[#This Row],[Présence ]]</f>
        <v>0</v>
      </c>
      <c r="K1504" s="370">
        <f>[2]!tblÉvénements[[#This Row],[Date de début]]</f>
        <v>0</v>
      </c>
      <c r="L1504" s="370" t="str">
        <f>IF(ISBLANK(Tableau3[[#This Row],[Date début ]]),"",UPPER(TEXT(Tableau3[[#This Row],[Date début ]],"mmm")))</f>
        <v>JANV</v>
      </c>
      <c r="M1504" s="370" t="str">
        <f>IF(ISBLANK(Tableau3[[#This Row],[Date début ]]),"",UPPER(TEXT(Tableau3[[#This Row],[Date début ]],"AAAA")))</f>
        <v>1900</v>
      </c>
      <c r="N1504" s="369">
        <f>[2]!tblÉvénements[[#This Row],[Date de fin]]</f>
        <v>0</v>
      </c>
      <c r="O1504" s="370" t="str">
        <f>IF(ISBLANK(Tableau3[[#This Row],[Date de fin]]),"",UPPER(TEXT(Tableau3[[#This Row],[Date de fin]],"mmm")))</f>
        <v>JANV</v>
      </c>
      <c r="P1504" s="370" t="str">
        <f>IF(ISBLANK(Tableau3[[#This Row],[Date de fin]]),"",UPPER(TEXT(Tableau3[[#This Row],[Date de fin]],"AAAA")))</f>
        <v>1900</v>
      </c>
      <c r="Q1504" s="65">
        <f>[2]!tblÉvénements[[#This Row],[Nbr jours]]</f>
        <v>0</v>
      </c>
      <c r="R1504" s="45"/>
      <c r="S1504" s="13">
        <f>[2]!tblÉvénements[[#This Row],[Secteur]]</f>
        <v>0</v>
      </c>
      <c r="T1504" s="13">
        <f>[2]!tblÉvénements[[#This Row],[Commentaires]]</f>
        <v>0</v>
      </c>
      <c r="V1504" s="55"/>
      <c r="X1504" s="55"/>
      <c r="AF1504" s="56"/>
    </row>
    <row r="1505" spans="2:32" ht="14.5" x14ac:dyDescent="0.3">
      <c r="B1505" s="42">
        <f>'2. Termes '!H1527</f>
        <v>0</v>
      </c>
      <c r="C1505" s="382">
        <f>[2]!tblÉvénements[[#This Row],[Service]]</f>
        <v>0</v>
      </c>
      <c r="D1505" s="383">
        <f>[2]!tblÉvénements[[#This Row],[Nom événement]]</f>
        <v>0</v>
      </c>
      <c r="E1505" s="383">
        <f>[2]!tblÉvénements[[#This Row],[Nom association/Sigle]]</f>
        <v>0</v>
      </c>
      <c r="F1505" s="368">
        <f>[2]!tblÉvénements[[#This Row],[Ville]]</f>
        <v>0</v>
      </c>
      <c r="G1505" s="368">
        <f>[2]!tblÉvénements[[#This Row],[Lieu]]</f>
        <v>0</v>
      </c>
      <c r="H1505" s="383">
        <f>[2]!tblÉvénements[[#This Row],[Nombre de de participants]]</f>
        <v>0</v>
      </c>
      <c r="I1505" s="368">
        <f>[2]!tblÉvénements[[#This Row],[Type]]</f>
        <v>0</v>
      </c>
      <c r="J1505" s="368">
        <f>[2]!tblÉvénements[[#This Row],[Présence ]]</f>
        <v>0</v>
      </c>
      <c r="K1505" s="370">
        <f>[2]!tblÉvénements[[#This Row],[Date de début]]</f>
        <v>0</v>
      </c>
      <c r="L1505" s="370" t="str">
        <f>IF(ISBLANK(Tableau3[[#This Row],[Date début ]]),"",UPPER(TEXT(Tableau3[[#This Row],[Date début ]],"mmm")))</f>
        <v>JANV</v>
      </c>
      <c r="M1505" s="370" t="str">
        <f>IF(ISBLANK(Tableau3[[#This Row],[Date début ]]),"",UPPER(TEXT(Tableau3[[#This Row],[Date début ]],"AAAA")))</f>
        <v>1900</v>
      </c>
      <c r="N1505" s="369">
        <f>[2]!tblÉvénements[[#This Row],[Date de fin]]</f>
        <v>0</v>
      </c>
      <c r="O1505" s="370" t="str">
        <f>IF(ISBLANK(Tableau3[[#This Row],[Date de fin]]),"",UPPER(TEXT(Tableau3[[#This Row],[Date de fin]],"mmm")))</f>
        <v>JANV</v>
      </c>
      <c r="P1505" s="370" t="str">
        <f>IF(ISBLANK(Tableau3[[#This Row],[Date de fin]]),"",UPPER(TEXT(Tableau3[[#This Row],[Date de fin]],"AAAA")))</f>
        <v>1900</v>
      </c>
      <c r="Q1505" s="65">
        <f>[2]!tblÉvénements[[#This Row],[Nbr jours]]</f>
        <v>0</v>
      </c>
      <c r="R1505" s="45"/>
      <c r="S1505" s="13">
        <f>[2]!tblÉvénements[[#This Row],[Secteur]]</f>
        <v>0</v>
      </c>
      <c r="T1505" s="13">
        <f>[2]!tblÉvénements[[#This Row],[Commentaires]]</f>
        <v>0</v>
      </c>
      <c r="V1505" s="55"/>
      <c r="X1505" s="55"/>
      <c r="AF1505" s="56"/>
    </row>
    <row r="1506" spans="2:32" ht="14.5" x14ac:dyDescent="0.3">
      <c r="B1506" s="42">
        <f>'2. Termes '!H1528</f>
        <v>0</v>
      </c>
      <c r="C1506" s="382">
        <f>[2]!tblÉvénements[[#This Row],[Service]]</f>
        <v>0</v>
      </c>
      <c r="D1506" s="383">
        <f>[2]!tblÉvénements[[#This Row],[Nom événement]]</f>
        <v>0</v>
      </c>
      <c r="E1506" s="383">
        <f>[2]!tblÉvénements[[#This Row],[Nom association/Sigle]]</f>
        <v>0</v>
      </c>
      <c r="F1506" s="368">
        <f>[2]!tblÉvénements[[#This Row],[Ville]]</f>
        <v>0</v>
      </c>
      <c r="G1506" s="368">
        <f>[2]!tblÉvénements[[#This Row],[Lieu]]</f>
        <v>0</v>
      </c>
      <c r="H1506" s="383">
        <f>[2]!tblÉvénements[[#This Row],[Nombre de de participants]]</f>
        <v>0</v>
      </c>
      <c r="I1506" s="368">
        <f>[2]!tblÉvénements[[#This Row],[Type]]</f>
        <v>0</v>
      </c>
      <c r="J1506" s="368">
        <f>[2]!tblÉvénements[[#This Row],[Présence ]]</f>
        <v>0</v>
      </c>
      <c r="K1506" s="370">
        <f>[2]!tblÉvénements[[#This Row],[Date de début]]</f>
        <v>0</v>
      </c>
      <c r="L1506" s="370" t="str">
        <f>IF(ISBLANK(Tableau3[[#This Row],[Date début ]]),"",UPPER(TEXT(Tableau3[[#This Row],[Date début ]],"mmm")))</f>
        <v>JANV</v>
      </c>
      <c r="M1506" s="370" t="str">
        <f>IF(ISBLANK(Tableau3[[#This Row],[Date début ]]),"",UPPER(TEXT(Tableau3[[#This Row],[Date début ]],"AAAA")))</f>
        <v>1900</v>
      </c>
      <c r="N1506" s="369">
        <f>[2]!tblÉvénements[[#This Row],[Date de fin]]</f>
        <v>0</v>
      </c>
      <c r="O1506" s="370" t="str">
        <f>IF(ISBLANK(Tableau3[[#This Row],[Date de fin]]),"",UPPER(TEXT(Tableau3[[#This Row],[Date de fin]],"mmm")))</f>
        <v>JANV</v>
      </c>
      <c r="P1506" s="370" t="str">
        <f>IF(ISBLANK(Tableau3[[#This Row],[Date de fin]]),"",UPPER(TEXT(Tableau3[[#This Row],[Date de fin]],"AAAA")))</f>
        <v>1900</v>
      </c>
      <c r="Q1506" s="65">
        <f>[2]!tblÉvénements[[#This Row],[Nbr jours]]</f>
        <v>0</v>
      </c>
      <c r="R1506" s="45"/>
      <c r="S1506" s="13">
        <f>[2]!tblÉvénements[[#This Row],[Secteur]]</f>
        <v>0</v>
      </c>
      <c r="T1506" s="13">
        <f>[2]!tblÉvénements[[#This Row],[Commentaires]]</f>
        <v>0</v>
      </c>
      <c r="V1506" s="55"/>
      <c r="X1506" s="55"/>
      <c r="AF1506" s="56"/>
    </row>
    <row r="1507" spans="2:32" ht="14.5" x14ac:dyDescent="0.3">
      <c r="B1507" s="42">
        <f>'2. Termes '!H1529</f>
        <v>0</v>
      </c>
      <c r="C1507" s="382">
        <f>[2]!tblÉvénements[[#This Row],[Service]]</f>
        <v>0</v>
      </c>
      <c r="D1507" s="383">
        <f>[2]!tblÉvénements[[#This Row],[Nom événement]]</f>
        <v>0</v>
      </c>
      <c r="E1507" s="383">
        <f>[2]!tblÉvénements[[#This Row],[Nom association/Sigle]]</f>
        <v>0</v>
      </c>
      <c r="F1507" s="368">
        <f>[2]!tblÉvénements[[#This Row],[Ville]]</f>
        <v>0</v>
      </c>
      <c r="G1507" s="368">
        <f>[2]!tblÉvénements[[#This Row],[Lieu]]</f>
        <v>0</v>
      </c>
      <c r="H1507" s="383">
        <f>[2]!tblÉvénements[[#This Row],[Nombre de de participants]]</f>
        <v>0</v>
      </c>
      <c r="I1507" s="368">
        <f>[2]!tblÉvénements[[#This Row],[Type]]</f>
        <v>0</v>
      </c>
      <c r="J1507" s="368">
        <f>[2]!tblÉvénements[[#This Row],[Présence ]]</f>
        <v>0</v>
      </c>
      <c r="K1507" s="370">
        <f>[2]!tblÉvénements[[#This Row],[Date de début]]</f>
        <v>0</v>
      </c>
      <c r="L1507" s="370" t="str">
        <f>IF(ISBLANK(Tableau3[[#This Row],[Date début ]]),"",UPPER(TEXT(Tableau3[[#This Row],[Date début ]],"mmm")))</f>
        <v>JANV</v>
      </c>
      <c r="M1507" s="370" t="str">
        <f>IF(ISBLANK(Tableau3[[#This Row],[Date début ]]),"",UPPER(TEXT(Tableau3[[#This Row],[Date début ]],"AAAA")))</f>
        <v>1900</v>
      </c>
      <c r="N1507" s="369">
        <f>[2]!tblÉvénements[[#This Row],[Date de fin]]</f>
        <v>0</v>
      </c>
      <c r="O1507" s="370" t="str">
        <f>IF(ISBLANK(Tableau3[[#This Row],[Date de fin]]),"",UPPER(TEXT(Tableau3[[#This Row],[Date de fin]],"mmm")))</f>
        <v>JANV</v>
      </c>
      <c r="P1507" s="370" t="str">
        <f>IF(ISBLANK(Tableau3[[#This Row],[Date de fin]]),"",UPPER(TEXT(Tableau3[[#This Row],[Date de fin]],"AAAA")))</f>
        <v>1900</v>
      </c>
      <c r="Q1507" s="65">
        <f>[2]!tblÉvénements[[#This Row],[Nbr jours]]</f>
        <v>0</v>
      </c>
      <c r="R1507" s="45"/>
      <c r="S1507" s="13">
        <f>[2]!tblÉvénements[[#This Row],[Secteur]]</f>
        <v>0</v>
      </c>
      <c r="T1507" s="13">
        <f>[2]!tblÉvénements[[#This Row],[Commentaires]]</f>
        <v>0</v>
      </c>
      <c r="V1507" s="55"/>
      <c r="X1507" s="55"/>
      <c r="AF1507" s="56"/>
    </row>
    <row r="1508" spans="2:32" ht="14.5" x14ac:dyDescent="0.3">
      <c r="B1508" s="42">
        <f>'2. Termes '!H1530</f>
        <v>0</v>
      </c>
      <c r="C1508" s="382">
        <f>[2]!tblÉvénements[[#This Row],[Service]]</f>
        <v>0</v>
      </c>
      <c r="D1508" s="383">
        <f>[2]!tblÉvénements[[#This Row],[Nom événement]]</f>
        <v>0</v>
      </c>
      <c r="E1508" s="383">
        <f>[2]!tblÉvénements[[#This Row],[Nom association/Sigle]]</f>
        <v>0</v>
      </c>
      <c r="F1508" s="368">
        <f>[2]!tblÉvénements[[#This Row],[Ville]]</f>
        <v>0</v>
      </c>
      <c r="G1508" s="368">
        <f>[2]!tblÉvénements[[#This Row],[Lieu]]</f>
        <v>0</v>
      </c>
      <c r="H1508" s="383">
        <f>[2]!tblÉvénements[[#This Row],[Nombre de de participants]]</f>
        <v>0</v>
      </c>
      <c r="I1508" s="368">
        <f>[2]!tblÉvénements[[#This Row],[Type]]</f>
        <v>0</v>
      </c>
      <c r="J1508" s="368">
        <f>[2]!tblÉvénements[[#This Row],[Présence ]]</f>
        <v>0</v>
      </c>
      <c r="K1508" s="370">
        <f>[2]!tblÉvénements[[#This Row],[Date de début]]</f>
        <v>0</v>
      </c>
      <c r="L1508" s="370" t="str">
        <f>IF(ISBLANK(Tableau3[[#This Row],[Date début ]]),"",UPPER(TEXT(Tableau3[[#This Row],[Date début ]],"mmm")))</f>
        <v>JANV</v>
      </c>
      <c r="M1508" s="370" t="str">
        <f>IF(ISBLANK(Tableau3[[#This Row],[Date début ]]),"",UPPER(TEXT(Tableau3[[#This Row],[Date début ]],"AAAA")))</f>
        <v>1900</v>
      </c>
      <c r="N1508" s="369">
        <f>[2]!tblÉvénements[[#This Row],[Date de fin]]</f>
        <v>0</v>
      </c>
      <c r="O1508" s="370" t="str">
        <f>IF(ISBLANK(Tableau3[[#This Row],[Date de fin]]),"",UPPER(TEXT(Tableau3[[#This Row],[Date de fin]],"mmm")))</f>
        <v>JANV</v>
      </c>
      <c r="P1508" s="370" t="str">
        <f>IF(ISBLANK(Tableau3[[#This Row],[Date de fin]]),"",UPPER(TEXT(Tableau3[[#This Row],[Date de fin]],"AAAA")))</f>
        <v>1900</v>
      </c>
      <c r="Q1508" s="65">
        <f>[2]!tblÉvénements[[#This Row],[Nbr jours]]</f>
        <v>0</v>
      </c>
      <c r="R1508" s="45"/>
      <c r="S1508" s="13">
        <f>[2]!tblÉvénements[[#This Row],[Secteur]]</f>
        <v>0</v>
      </c>
      <c r="T1508" s="13">
        <f>[2]!tblÉvénements[[#This Row],[Commentaires]]</f>
        <v>0</v>
      </c>
      <c r="V1508" s="55"/>
      <c r="X1508" s="55"/>
      <c r="AF1508" s="56"/>
    </row>
    <row r="1509" spans="2:32" ht="14.5" x14ac:dyDescent="0.3">
      <c r="B1509" s="42">
        <f>'2. Termes '!H1531</f>
        <v>0</v>
      </c>
      <c r="C1509" s="382">
        <f>[2]!tblÉvénements[[#This Row],[Service]]</f>
        <v>0</v>
      </c>
      <c r="D1509" s="383">
        <f>[2]!tblÉvénements[[#This Row],[Nom événement]]</f>
        <v>0</v>
      </c>
      <c r="E1509" s="383">
        <f>[2]!tblÉvénements[[#This Row],[Nom association/Sigle]]</f>
        <v>0</v>
      </c>
      <c r="F1509" s="368">
        <f>[2]!tblÉvénements[[#This Row],[Ville]]</f>
        <v>0</v>
      </c>
      <c r="G1509" s="368">
        <f>[2]!tblÉvénements[[#This Row],[Lieu]]</f>
        <v>0</v>
      </c>
      <c r="H1509" s="383">
        <f>[2]!tblÉvénements[[#This Row],[Nombre de de participants]]</f>
        <v>0</v>
      </c>
      <c r="I1509" s="368">
        <f>[2]!tblÉvénements[[#This Row],[Type]]</f>
        <v>0</v>
      </c>
      <c r="J1509" s="368">
        <f>[2]!tblÉvénements[[#This Row],[Présence ]]</f>
        <v>0</v>
      </c>
      <c r="K1509" s="370">
        <f>[2]!tblÉvénements[[#This Row],[Date de début]]</f>
        <v>0</v>
      </c>
      <c r="L1509" s="370" t="str">
        <f>IF(ISBLANK(Tableau3[[#This Row],[Date début ]]),"",UPPER(TEXT(Tableau3[[#This Row],[Date début ]],"mmm")))</f>
        <v>JANV</v>
      </c>
      <c r="M1509" s="370" t="str">
        <f>IF(ISBLANK(Tableau3[[#This Row],[Date début ]]),"",UPPER(TEXT(Tableau3[[#This Row],[Date début ]],"AAAA")))</f>
        <v>1900</v>
      </c>
      <c r="N1509" s="369">
        <f>[2]!tblÉvénements[[#This Row],[Date de fin]]</f>
        <v>0</v>
      </c>
      <c r="O1509" s="370" t="str">
        <f>IF(ISBLANK(Tableau3[[#This Row],[Date de fin]]),"",UPPER(TEXT(Tableau3[[#This Row],[Date de fin]],"mmm")))</f>
        <v>JANV</v>
      </c>
      <c r="P1509" s="370" t="str">
        <f>IF(ISBLANK(Tableau3[[#This Row],[Date de fin]]),"",UPPER(TEXT(Tableau3[[#This Row],[Date de fin]],"AAAA")))</f>
        <v>1900</v>
      </c>
      <c r="Q1509" s="65">
        <f>[2]!tblÉvénements[[#This Row],[Nbr jours]]</f>
        <v>0</v>
      </c>
      <c r="R1509" s="45"/>
      <c r="S1509" s="13">
        <f>[2]!tblÉvénements[[#This Row],[Secteur]]</f>
        <v>0</v>
      </c>
      <c r="T1509" s="13">
        <f>[2]!tblÉvénements[[#This Row],[Commentaires]]</f>
        <v>0</v>
      </c>
      <c r="V1509" s="55"/>
      <c r="X1509" s="55"/>
      <c r="AF1509" s="56"/>
    </row>
    <row r="1510" spans="2:32" ht="14.5" x14ac:dyDescent="0.3">
      <c r="B1510" s="42">
        <f>'2. Termes '!H1532</f>
        <v>0</v>
      </c>
      <c r="C1510" s="382">
        <f>[2]!tblÉvénements[[#This Row],[Service]]</f>
        <v>0</v>
      </c>
      <c r="D1510" s="383">
        <f>[2]!tblÉvénements[[#This Row],[Nom événement]]</f>
        <v>0</v>
      </c>
      <c r="E1510" s="383">
        <f>[2]!tblÉvénements[[#This Row],[Nom association/Sigle]]</f>
        <v>0</v>
      </c>
      <c r="F1510" s="368">
        <f>[2]!tblÉvénements[[#This Row],[Ville]]</f>
        <v>0</v>
      </c>
      <c r="G1510" s="368">
        <f>[2]!tblÉvénements[[#This Row],[Lieu]]</f>
        <v>0</v>
      </c>
      <c r="H1510" s="383">
        <f>[2]!tblÉvénements[[#This Row],[Nombre de de participants]]</f>
        <v>0</v>
      </c>
      <c r="I1510" s="368">
        <f>[2]!tblÉvénements[[#This Row],[Type]]</f>
        <v>0</v>
      </c>
      <c r="J1510" s="368">
        <f>[2]!tblÉvénements[[#This Row],[Présence ]]</f>
        <v>0</v>
      </c>
      <c r="K1510" s="370">
        <f>[2]!tblÉvénements[[#This Row],[Date de début]]</f>
        <v>0</v>
      </c>
      <c r="L1510" s="370" t="str">
        <f>IF(ISBLANK(Tableau3[[#This Row],[Date début ]]),"",UPPER(TEXT(Tableau3[[#This Row],[Date début ]],"mmm")))</f>
        <v>JANV</v>
      </c>
      <c r="M1510" s="370" t="str">
        <f>IF(ISBLANK(Tableau3[[#This Row],[Date début ]]),"",UPPER(TEXT(Tableau3[[#This Row],[Date début ]],"AAAA")))</f>
        <v>1900</v>
      </c>
      <c r="N1510" s="369">
        <f>[2]!tblÉvénements[[#This Row],[Date de fin]]</f>
        <v>0</v>
      </c>
      <c r="O1510" s="370" t="str">
        <f>IF(ISBLANK(Tableau3[[#This Row],[Date de fin]]),"",UPPER(TEXT(Tableau3[[#This Row],[Date de fin]],"mmm")))</f>
        <v>JANV</v>
      </c>
      <c r="P1510" s="370" t="str">
        <f>IF(ISBLANK(Tableau3[[#This Row],[Date de fin]]),"",UPPER(TEXT(Tableau3[[#This Row],[Date de fin]],"AAAA")))</f>
        <v>1900</v>
      </c>
      <c r="Q1510" s="65">
        <f>[2]!tblÉvénements[[#This Row],[Nbr jours]]</f>
        <v>0</v>
      </c>
      <c r="R1510" s="45"/>
      <c r="S1510" s="13">
        <f>[2]!tblÉvénements[[#This Row],[Secteur]]</f>
        <v>0</v>
      </c>
      <c r="T1510" s="13">
        <f>[2]!tblÉvénements[[#This Row],[Commentaires]]</f>
        <v>0</v>
      </c>
      <c r="V1510" s="55"/>
      <c r="X1510" s="55"/>
      <c r="AF1510" s="56"/>
    </row>
    <row r="1511" spans="2:32" ht="14.5" x14ac:dyDescent="0.3">
      <c r="B1511" s="42">
        <f>'2. Termes '!H1533</f>
        <v>0</v>
      </c>
      <c r="C1511" s="382">
        <f>[2]!tblÉvénements[[#This Row],[Service]]</f>
        <v>0</v>
      </c>
      <c r="D1511" s="383">
        <f>[2]!tblÉvénements[[#This Row],[Nom événement]]</f>
        <v>0</v>
      </c>
      <c r="E1511" s="383">
        <f>[2]!tblÉvénements[[#This Row],[Nom association/Sigle]]</f>
        <v>0</v>
      </c>
      <c r="F1511" s="368">
        <f>[2]!tblÉvénements[[#This Row],[Ville]]</f>
        <v>0</v>
      </c>
      <c r="G1511" s="368">
        <f>[2]!tblÉvénements[[#This Row],[Lieu]]</f>
        <v>0</v>
      </c>
      <c r="H1511" s="383">
        <f>[2]!tblÉvénements[[#This Row],[Nombre de de participants]]</f>
        <v>0</v>
      </c>
      <c r="I1511" s="368">
        <f>[2]!tblÉvénements[[#This Row],[Type]]</f>
        <v>0</v>
      </c>
      <c r="J1511" s="368">
        <f>[2]!tblÉvénements[[#This Row],[Présence ]]</f>
        <v>0</v>
      </c>
      <c r="K1511" s="370">
        <f>[2]!tblÉvénements[[#This Row],[Date de début]]</f>
        <v>0</v>
      </c>
      <c r="L1511" s="370" t="str">
        <f>IF(ISBLANK(Tableau3[[#This Row],[Date début ]]),"",UPPER(TEXT(Tableau3[[#This Row],[Date début ]],"mmm")))</f>
        <v>JANV</v>
      </c>
      <c r="M1511" s="370" t="str">
        <f>IF(ISBLANK(Tableau3[[#This Row],[Date début ]]),"",UPPER(TEXT(Tableau3[[#This Row],[Date début ]],"AAAA")))</f>
        <v>1900</v>
      </c>
      <c r="N1511" s="369">
        <f>[2]!tblÉvénements[[#This Row],[Date de fin]]</f>
        <v>0</v>
      </c>
      <c r="O1511" s="370" t="str">
        <f>IF(ISBLANK(Tableau3[[#This Row],[Date de fin]]),"",UPPER(TEXT(Tableau3[[#This Row],[Date de fin]],"mmm")))</f>
        <v>JANV</v>
      </c>
      <c r="P1511" s="370" t="str">
        <f>IF(ISBLANK(Tableau3[[#This Row],[Date de fin]]),"",UPPER(TEXT(Tableau3[[#This Row],[Date de fin]],"AAAA")))</f>
        <v>1900</v>
      </c>
      <c r="Q1511" s="65">
        <f>[2]!tblÉvénements[[#This Row],[Nbr jours]]</f>
        <v>0</v>
      </c>
      <c r="R1511" s="45"/>
      <c r="S1511" s="13">
        <f>[2]!tblÉvénements[[#This Row],[Secteur]]</f>
        <v>0</v>
      </c>
      <c r="T1511" s="13">
        <f>[2]!tblÉvénements[[#This Row],[Commentaires]]</f>
        <v>0</v>
      </c>
      <c r="V1511" s="55"/>
      <c r="X1511" s="55"/>
      <c r="AF1511" s="56"/>
    </row>
    <row r="1512" spans="2:32" ht="14.5" x14ac:dyDescent="0.3">
      <c r="B1512" s="42">
        <f>'2. Termes '!H1534</f>
        <v>0</v>
      </c>
      <c r="C1512" s="382">
        <f>[2]!tblÉvénements[[#This Row],[Service]]</f>
        <v>0</v>
      </c>
      <c r="D1512" s="383">
        <f>[2]!tblÉvénements[[#This Row],[Nom événement]]</f>
        <v>0</v>
      </c>
      <c r="E1512" s="383">
        <f>[2]!tblÉvénements[[#This Row],[Nom association/Sigle]]</f>
        <v>0</v>
      </c>
      <c r="F1512" s="368">
        <f>[2]!tblÉvénements[[#This Row],[Ville]]</f>
        <v>0</v>
      </c>
      <c r="G1512" s="368">
        <f>[2]!tblÉvénements[[#This Row],[Lieu]]</f>
        <v>0</v>
      </c>
      <c r="H1512" s="383">
        <f>[2]!tblÉvénements[[#This Row],[Nombre de de participants]]</f>
        <v>0</v>
      </c>
      <c r="I1512" s="368">
        <f>[2]!tblÉvénements[[#This Row],[Type]]</f>
        <v>0</v>
      </c>
      <c r="J1512" s="368">
        <f>[2]!tblÉvénements[[#This Row],[Présence ]]</f>
        <v>0</v>
      </c>
      <c r="K1512" s="370">
        <f>[2]!tblÉvénements[[#This Row],[Date de début]]</f>
        <v>0</v>
      </c>
      <c r="L1512" s="370" t="str">
        <f>IF(ISBLANK(Tableau3[[#This Row],[Date début ]]),"",UPPER(TEXT(Tableau3[[#This Row],[Date début ]],"mmm")))</f>
        <v>JANV</v>
      </c>
      <c r="M1512" s="370" t="str">
        <f>IF(ISBLANK(Tableau3[[#This Row],[Date début ]]),"",UPPER(TEXT(Tableau3[[#This Row],[Date début ]],"AAAA")))</f>
        <v>1900</v>
      </c>
      <c r="N1512" s="369">
        <f>[2]!tblÉvénements[[#This Row],[Date de fin]]</f>
        <v>0</v>
      </c>
      <c r="O1512" s="370" t="str">
        <f>IF(ISBLANK(Tableau3[[#This Row],[Date de fin]]),"",UPPER(TEXT(Tableau3[[#This Row],[Date de fin]],"mmm")))</f>
        <v>JANV</v>
      </c>
      <c r="P1512" s="370" t="str">
        <f>IF(ISBLANK(Tableau3[[#This Row],[Date de fin]]),"",UPPER(TEXT(Tableau3[[#This Row],[Date de fin]],"AAAA")))</f>
        <v>1900</v>
      </c>
      <c r="Q1512" s="65">
        <f>[2]!tblÉvénements[[#This Row],[Nbr jours]]</f>
        <v>0</v>
      </c>
      <c r="R1512" s="45"/>
      <c r="S1512" s="13">
        <f>[2]!tblÉvénements[[#This Row],[Secteur]]</f>
        <v>0</v>
      </c>
      <c r="T1512" s="13">
        <f>[2]!tblÉvénements[[#This Row],[Commentaires]]</f>
        <v>0</v>
      </c>
      <c r="V1512" s="55"/>
      <c r="X1512" s="55"/>
      <c r="AF1512" s="56"/>
    </row>
    <row r="1513" spans="2:32" ht="14.5" x14ac:dyDescent="0.3">
      <c r="B1513" s="42">
        <f>'2. Termes '!H1535</f>
        <v>0</v>
      </c>
      <c r="C1513" s="382">
        <f>[2]!tblÉvénements[[#This Row],[Service]]</f>
        <v>0</v>
      </c>
      <c r="D1513" s="383">
        <f>[2]!tblÉvénements[[#This Row],[Nom événement]]</f>
        <v>0</v>
      </c>
      <c r="E1513" s="383">
        <f>[2]!tblÉvénements[[#This Row],[Nom association/Sigle]]</f>
        <v>0</v>
      </c>
      <c r="F1513" s="368">
        <f>[2]!tblÉvénements[[#This Row],[Ville]]</f>
        <v>0</v>
      </c>
      <c r="G1513" s="368">
        <f>[2]!tblÉvénements[[#This Row],[Lieu]]</f>
        <v>0</v>
      </c>
      <c r="H1513" s="383">
        <f>[2]!tblÉvénements[[#This Row],[Nombre de de participants]]</f>
        <v>0</v>
      </c>
      <c r="I1513" s="368">
        <f>[2]!tblÉvénements[[#This Row],[Type]]</f>
        <v>0</v>
      </c>
      <c r="J1513" s="368">
        <f>[2]!tblÉvénements[[#This Row],[Présence ]]</f>
        <v>0</v>
      </c>
      <c r="K1513" s="370">
        <f>[2]!tblÉvénements[[#This Row],[Date de début]]</f>
        <v>0</v>
      </c>
      <c r="L1513" s="370" t="str">
        <f>IF(ISBLANK(Tableau3[[#This Row],[Date début ]]),"",UPPER(TEXT(Tableau3[[#This Row],[Date début ]],"mmm")))</f>
        <v>JANV</v>
      </c>
      <c r="M1513" s="370" t="str">
        <f>IF(ISBLANK(Tableau3[[#This Row],[Date début ]]),"",UPPER(TEXT(Tableau3[[#This Row],[Date début ]],"AAAA")))</f>
        <v>1900</v>
      </c>
      <c r="N1513" s="369">
        <f>[2]!tblÉvénements[[#This Row],[Date de fin]]</f>
        <v>0</v>
      </c>
      <c r="O1513" s="370" t="str">
        <f>IF(ISBLANK(Tableau3[[#This Row],[Date de fin]]),"",UPPER(TEXT(Tableau3[[#This Row],[Date de fin]],"mmm")))</f>
        <v>JANV</v>
      </c>
      <c r="P1513" s="370" t="str">
        <f>IF(ISBLANK(Tableau3[[#This Row],[Date de fin]]),"",UPPER(TEXT(Tableau3[[#This Row],[Date de fin]],"AAAA")))</f>
        <v>1900</v>
      </c>
      <c r="Q1513" s="65">
        <f>[2]!tblÉvénements[[#This Row],[Nbr jours]]</f>
        <v>0</v>
      </c>
      <c r="R1513" s="45"/>
      <c r="S1513" s="13">
        <f>[2]!tblÉvénements[[#This Row],[Secteur]]</f>
        <v>0</v>
      </c>
      <c r="T1513" s="13">
        <f>[2]!tblÉvénements[[#This Row],[Commentaires]]</f>
        <v>0</v>
      </c>
      <c r="V1513" s="55"/>
      <c r="X1513" s="55"/>
      <c r="AF1513" s="56"/>
    </row>
    <row r="1514" spans="2:32" ht="14.5" x14ac:dyDescent="0.3">
      <c r="B1514" s="42">
        <f>'2. Termes '!H1536</f>
        <v>0</v>
      </c>
      <c r="C1514" s="382">
        <f>[2]!tblÉvénements[[#This Row],[Service]]</f>
        <v>0</v>
      </c>
      <c r="D1514" s="383">
        <f>[2]!tblÉvénements[[#This Row],[Nom événement]]</f>
        <v>0</v>
      </c>
      <c r="E1514" s="383">
        <f>[2]!tblÉvénements[[#This Row],[Nom association/Sigle]]</f>
        <v>0</v>
      </c>
      <c r="F1514" s="368">
        <f>[2]!tblÉvénements[[#This Row],[Ville]]</f>
        <v>0</v>
      </c>
      <c r="G1514" s="368">
        <f>[2]!tblÉvénements[[#This Row],[Lieu]]</f>
        <v>0</v>
      </c>
      <c r="H1514" s="383">
        <f>[2]!tblÉvénements[[#This Row],[Nombre de de participants]]</f>
        <v>0</v>
      </c>
      <c r="I1514" s="368">
        <f>[2]!tblÉvénements[[#This Row],[Type]]</f>
        <v>0</v>
      </c>
      <c r="J1514" s="368">
        <f>[2]!tblÉvénements[[#This Row],[Présence ]]</f>
        <v>0</v>
      </c>
      <c r="K1514" s="370">
        <f>[2]!tblÉvénements[[#This Row],[Date de début]]</f>
        <v>0</v>
      </c>
      <c r="L1514" s="370" t="str">
        <f>IF(ISBLANK(Tableau3[[#This Row],[Date début ]]),"",UPPER(TEXT(Tableau3[[#This Row],[Date début ]],"mmm")))</f>
        <v>JANV</v>
      </c>
      <c r="M1514" s="370" t="str">
        <f>IF(ISBLANK(Tableau3[[#This Row],[Date début ]]),"",UPPER(TEXT(Tableau3[[#This Row],[Date début ]],"AAAA")))</f>
        <v>1900</v>
      </c>
      <c r="N1514" s="369">
        <f>[2]!tblÉvénements[[#This Row],[Date de fin]]</f>
        <v>0</v>
      </c>
      <c r="O1514" s="370" t="str">
        <f>IF(ISBLANK(Tableau3[[#This Row],[Date de fin]]),"",UPPER(TEXT(Tableau3[[#This Row],[Date de fin]],"mmm")))</f>
        <v>JANV</v>
      </c>
      <c r="P1514" s="370" t="str">
        <f>IF(ISBLANK(Tableau3[[#This Row],[Date de fin]]),"",UPPER(TEXT(Tableau3[[#This Row],[Date de fin]],"AAAA")))</f>
        <v>1900</v>
      </c>
      <c r="Q1514" s="65">
        <f>[2]!tblÉvénements[[#This Row],[Nbr jours]]</f>
        <v>0</v>
      </c>
      <c r="R1514" s="45"/>
      <c r="S1514" s="13">
        <f>[2]!tblÉvénements[[#This Row],[Secteur]]</f>
        <v>0</v>
      </c>
      <c r="T1514" s="13">
        <f>[2]!tblÉvénements[[#This Row],[Commentaires]]</f>
        <v>0</v>
      </c>
      <c r="V1514" s="55"/>
      <c r="X1514" s="55"/>
      <c r="AF1514" s="56"/>
    </row>
    <row r="1515" spans="2:32" ht="14.5" x14ac:dyDescent="0.3">
      <c r="B1515" s="42">
        <f>'2. Termes '!H1537</f>
        <v>0</v>
      </c>
      <c r="C1515" s="382">
        <f>[2]!tblÉvénements[[#This Row],[Service]]</f>
        <v>0</v>
      </c>
      <c r="D1515" s="383">
        <f>[2]!tblÉvénements[[#This Row],[Nom événement]]</f>
        <v>0</v>
      </c>
      <c r="E1515" s="383">
        <f>[2]!tblÉvénements[[#This Row],[Nom association/Sigle]]</f>
        <v>0</v>
      </c>
      <c r="F1515" s="368">
        <f>[2]!tblÉvénements[[#This Row],[Ville]]</f>
        <v>0</v>
      </c>
      <c r="G1515" s="368">
        <f>[2]!tblÉvénements[[#This Row],[Lieu]]</f>
        <v>0</v>
      </c>
      <c r="H1515" s="383">
        <f>[2]!tblÉvénements[[#This Row],[Nombre de de participants]]</f>
        <v>0</v>
      </c>
      <c r="I1515" s="368">
        <f>[2]!tblÉvénements[[#This Row],[Type]]</f>
        <v>0</v>
      </c>
      <c r="J1515" s="368">
        <f>[2]!tblÉvénements[[#This Row],[Présence ]]</f>
        <v>0</v>
      </c>
      <c r="K1515" s="370">
        <f>[2]!tblÉvénements[[#This Row],[Date de début]]</f>
        <v>0</v>
      </c>
      <c r="L1515" s="370" t="str">
        <f>IF(ISBLANK(Tableau3[[#This Row],[Date début ]]),"",UPPER(TEXT(Tableau3[[#This Row],[Date début ]],"mmm")))</f>
        <v>JANV</v>
      </c>
      <c r="M1515" s="370" t="str">
        <f>IF(ISBLANK(Tableau3[[#This Row],[Date début ]]),"",UPPER(TEXT(Tableau3[[#This Row],[Date début ]],"AAAA")))</f>
        <v>1900</v>
      </c>
      <c r="N1515" s="369">
        <f>[2]!tblÉvénements[[#This Row],[Date de fin]]</f>
        <v>0</v>
      </c>
      <c r="O1515" s="370" t="str">
        <f>IF(ISBLANK(Tableau3[[#This Row],[Date de fin]]),"",UPPER(TEXT(Tableau3[[#This Row],[Date de fin]],"mmm")))</f>
        <v>JANV</v>
      </c>
      <c r="P1515" s="370" t="str">
        <f>IF(ISBLANK(Tableau3[[#This Row],[Date de fin]]),"",UPPER(TEXT(Tableau3[[#This Row],[Date de fin]],"AAAA")))</f>
        <v>1900</v>
      </c>
      <c r="Q1515" s="65">
        <f>[2]!tblÉvénements[[#This Row],[Nbr jours]]</f>
        <v>0</v>
      </c>
      <c r="R1515" s="45"/>
      <c r="S1515" s="13">
        <f>[2]!tblÉvénements[[#This Row],[Secteur]]</f>
        <v>0</v>
      </c>
      <c r="T1515" s="13">
        <f>[2]!tblÉvénements[[#This Row],[Commentaires]]</f>
        <v>0</v>
      </c>
      <c r="V1515" s="55"/>
      <c r="X1515" s="55"/>
      <c r="AF1515" s="56"/>
    </row>
    <row r="1516" spans="2:32" ht="14.5" x14ac:dyDescent="0.3">
      <c r="B1516" s="42">
        <f>'2. Termes '!H1538</f>
        <v>0</v>
      </c>
      <c r="C1516" s="382">
        <f>[2]!tblÉvénements[[#This Row],[Service]]</f>
        <v>0</v>
      </c>
      <c r="D1516" s="383">
        <f>[2]!tblÉvénements[[#This Row],[Nom événement]]</f>
        <v>0</v>
      </c>
      <c r="E1516" s="383">
        <f>[2]!tblÉvénements[[#This Row],[Nom association/Sigle]]</f>
        <v>0</v>
      </c>
      <c r="F1516" s="368">
        <f>[2]!tblÉvénements[[#This Row],[Ville]]</f>
        <v>0</v>
      </c>
      <c r="G1516" s="368">
        <f>[2]!tblÉvénements[[#This Row],[Lieu]]</f>
        <v>0</v>
      </c>
      <c r="H1516" s="383">
        <f>[2]!tblÉvénements[[#This Row],[Nombre de de participants]]</f>
        <v>0</v>
      </c>
      <c r="I1516" s="368">
        <f>[2]!tblÉvénements[[#This Row],[Type]]</f>
        <v>0</v>
      </c>
      <c r="J1516" s="368">
        <f>[2]!tblÉvénements[[#This Row],[Présence ]]</f>
        <v>0</v>
      </c>
      <c r="K1516" s="370">
        <f>[2]!tblÉvénements[[#This Row],[Date de début]]</f>
        <v>0</v>
      </c>
      <c r="L1516" s="370" t="str">
        <f>IF(ISBLANK(Tableau3[[#This Row],[Date début ]]),"",UPPER(TEXT(Tableau3[[#This Row],[Date début ]],"mmm")))</f>
        <v>JANV</v>
      </c>
      <c r="M1516" s="370" t="str">
        <f>IF(ISBLANK(Tableau3[[#This Row],[Date début ]]),"",UPPER(TEXT(Tableau3[[#This Row],[Date début ]],"AAAA")))</f>
        <v>1900</v>
      </c>
      <c r="N1516" s="369">
        <f>[2]!tblÉvénements[[#This Row],[Date de fin]]</f>
        <v>0</v>
      </c>
      <c r="O1516" s="370" t="str">
        <f>IF(ISBLANK(Tableau3[[#This Row],[Date de fin]]),"",UPPER(TEXT(Tableau3[[#This Row],[Date de fin]],"mmm")))</f>
        <v>JANV</v>
      </c>
      <c r="P1516" s="370" t="str">
        <f>IF(ISBLANK(Tableau3[[#This Row],[Date de fin]]),"",UPPER(TEXT(Tableau3[[#This Row],[Date de fin]],"AAAA")))</f>
        <v>1900</v>
      </c>
      <c r="Q1516" s="65">
        <f>[2]!tblÉvénements[[#This Row],[Nbr jours]]</f>
        <v>0</v>
      </c>
      <c r="R1516" s="45"/>
      <c r="S1516" s="13">
        <f>[2]!tblÉvénements[[#This Row],[Secteur]]</f>
        <v>0</v>
      </c>
      <c r="T1516" s="13">
        <f>[2]!tblÉvénements[[#This Row],[Commentaires]]</f>
        <v>0</v>
      </c>
      <c r="V1516" s="55"/>
      <c r="X1516" s="55"/>
      <c r="AF1516" s="56"/>
    </row>
  </sheetData>
  <mergeCells count="3">
    <mergeCell ref="B5:J5"/>
    <mergeCell ref="K5:T5"/>
    <mergeCell ref="U5:AF5"/>
  </mergeCells>
  <phoneticPr fontId="3" type="noConversion"/>
  <conditionalFormatting sqref="B7:AF1516">
    <cfRule type="expression" dxfId="2" priority="2">
      <formula>ROW()=CELL("LIGNE")</formula>
    </cfRule>
  </conditionalFormatting>
  <pageMargins left="0.7" right="0.7" top="0.78740157499999996" bottom="0.78740157499999996" header="0.3" footer="0.3"/>
  <pageSetup paperSize="9" orientation="portrait" r:id="rId1"/>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27" id="{B35B73D8-F9D1-4A16-90A1-EEE979ADEE37}">
            <x14:iconSet iconSet="3Symbols2" showValue="0" custom="1">
              <x14:cfvo type="percent">
                <xm:f>0</xm:f>
              </x14:cfvo>
              <x14:cfvo type="num">
                <xm:f>0</xm:f>
              </x14:cfvo>
              <x14:cfvo type="num">
                <xm:f>0</xm:f>
              </x14:cfvo>
              <x14:cfIcon iconSet="3Symbols2" iconId="0"/>
              <x14:cfIcon iconSet="3Symbols2" iconId="0"/>
              <x14:cfIcon iconSet="3Symbols2" iconId="0"/>
            </x14:iconSet>
          </x14:cfRule>
          <xm:sqref>C7:C1516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886EC444-0A97-4ECF-A966-D80E86CCBD3E}">
          <x14:formula1>
            <xm:f>Sources!$D$5:$D$9</xm:f>
          </x14:formula1>
          <xm:sqref>R7:R9 R22 R27 R32 R64 R94 R104:R105 R110:R113 R117 R134 R139:R140 R153 R160 R164:R165 R180 R185 R187:R192 R205 R207 R214:R217 R220:R222 R226 R229 R231:R232 R234:R239 R244:R245 R251 R257 R268:R269 R271 R273 R277:R278 R280:R281 R293:R294 R301 R306 R310:R314 R317 R320:R321 R324:R326 R333 R335 R339 R341 R343:R344 R346 R361:R362 R369 R384 R391 R1211:R1516</xm:sqref>
        </x14:dataValidation>
      </x14:dataValidations>
    </ex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0C168-0D58-4227-A7B7-701F919059FD}">
  <sheetPr codeName="Feuil6">
    <tabColor theme="7" tint="-0.249977111117893"/>
  </sheetPr>
  <dimension ref="A2:Q21"/>
  <sheetViews>
    <sheetView showGridLines="0" topLeftCell="A2" zoomScale="65" zoomScaleNormal="65" workbookViewId="0">
      <selection activeCell="V15" sqref="V15"/>
    </sheetView>
  </sheetViews>
  <sheetFormatPr baseColWidth="10" defaultColWidth="11.54296875" defaultRowHeight="17.5" x14ac:dyDescent="0.35"/>
  <cols>
    <col min="1" max="1" width="5.1796875" style="61" customWidth="1"/>
    <col min="2" max="2" width="20.54296875" style="87" customWidth="1"/>
    <col min="3" max="3" width="20.54296875" style="92" customWidth="1"/>
    <col min="4" max="4" width="20.54296875" style="106" customWidth="1"/>
    <col min="5" max="6" width="20.54296875" style="92" customWidth="1"/>
    <col min="7" max="7" width="20.54296875" style="106" customWidth="1"/>
    <col min="8" max="9" width="20.54296875" style="92" customWidth="1"/>
    <col min="10" max="10" width="20.54296875" style="106" customWidth="1"/>
    <col min="11" max="12" width="20.54296875" style="92" customWidth="1"/>
    <col min="13" max="13" width="20.54296875" style="106" customWidth="1"/>
    <col min="14" max="14" width="20.54296875" style="92" customWidth="1"/>
    <col min="15" max="15" width="20.54296875" style="89" customWidth="1"/>
    <col min="16" max="16" width="20.54296875" style="137" customWidth="1"/>
    <col min="17" max="17" width="20.54296875" style="89" customWidth="1"/>
    <col min="18" max="18" width="5.54296875" style="59" customWidth="1"/>
    <col min="19" max="27" width="34.1796875" style="59" bestFit="1" customWidth="1"/>
    <col min="28" max="28" width="16.81640625" style="59" bestFit="1" customWidth="1"/>
    <col min="29" max="16384" width="11.54296875" style="59"/>
  </cols>
  <sheetData>
    <row r="2" spans="2:17" ht="28" customHeight="1" x14ac:dyDescent="0.35">
      <c r="B2" s="88" t="s">
        <v>186</v>
      </c>
    </row>
    <row r="3" spans="2:17" ht="13.4" customHeight="1" x14ac:dyDescent="0.35"/>
    <row r="4" spans="2:17" s="97" customFormat="1" ht="37" customHeight="1" x14ac:dyDescent="0.35">
      <c r="B4" s="108" t="s">
        <v>187</v>
      </c>
      <c r="C4" s="108"/>
      <c r="D4" s="108"/>
      <c r="E4" s="108"/>
      <c r="F4" s="108"/>
      <c r="G4" s="108"/>
      <c r="H4" s="136"/>
      <c r="I4" s="431"/>
      <c r="J4" s="431"/>
      <c r="K4" s="431"/>
      <c r="L4" s="431"/>
      <c r="M4" s="431"/>
      <c r="N4" s="431"/>
      <c r="O4" s="430"/>
      <c r="P4" s="430"/>
      <c r="Q4" s="430"/>
    </row>
    <row r="5" spans="2:17" s="58" customFormat="1" ht="47.5" customHeight="1" x14ac:dyDescent="0.35">
      <c r="B5" s="109" t="s">
        <v>159</v>
      </c>
      <c r="C5" s="114" t="s">
        <v>188</v>
      </c>
      <c r="D5" s="114" t="s">
        <v>189</v>
      </c>
      <c r="E5" s="114" t="s">
        <v>190</v>
      </c>
      <c r="F5" s="140" t="s">
        <v>191</v>
      </c>
      <c r="G5" s="140" t="s">
        <v>192</v>
      </c>
      <c r="H5" s="141" t="s">
        <v>193</v>
      </c>
      <c r="I5" s="110" t="s">
        <v>194</v>
      </c>
      <c r="J5" s="110" t="s">
        <v>195</v>
      </c>
      <c r="K5" s="110" t="s">
        <v>196</v>
      </c>
      <c r="L5" s="115" t="s">
        <v>197</v>
      </c>
      <c r="M5" s="115" t="s">
        <v>198</v>
      </c>
      <c r="N5" s="115" t="s">
        <v>199</v>
      </c>
      <c r="O5" s="111" t="s">
        <v>200</v>
      </c>
      <c r="P5" s="111" t="s">
        <v>201</v>
      </c>
      <c r="Q5" s="111" t="s">
        <v>202</v>
      </c>
    </row>
    <row r="6" spans="2:17" s="57" customFormat="1" ht="40" customHeight="1" x14ac:dyDescent="0.35">
      <c r="B6" s="112">
        <v>2018</v>
      </c>
      <c r="C6" s="116">
        <f>SUMIFS(Tableau2[Budget alloué TTC],Tableau2[Type Orga],"Salariales",Tableau2[Année d''application],"2018")</f>
        <v>0</v>
      </c>
      <c r="D6" s="117">
        <f>SUMIFS(Tableau2[Exploité],Tableau2[Type Orga],"Salariales",Tableau2[Année d''application],"2018")</f>
        <v>0</v>
      </c>
      <c r="E6" s="118">
        <f>SUMIFS(Tableau2[Restant],Tableau2[Type Orga],"Salariales",Tableau2[Année d''application],"2018")</f>
        <v>0</v>
      </c>
      <c r="F6" s="98">
        <f>SUMIFS(Tableau2[Budget alloué TTC],Tableau2[Type Orga],"Salariales",Tableau2[Année d''application],"2018",Tableau2[N° ID],"FCOME02")</f>
        <v>0</v>
      </c>
      <c r="G6" s="103">
        <f>SUMIFS(Tableau2[Exploité],Tableau2[Type Orga],"Salariales",Tableau2[Année d''application],"2018",Tableau2[N° ID],"FCOME02")</f>
        <v>0</v>
      </c>
      <c r="H6" s="98">
        <f>SUMIFS(Tableau2[Restant],Tableau2[Type Orga],"Salariales",Tableau2[Année d''application],"2018",Tableau2[N° ID],"FCOME02")</f>
        <v>0</v>
      </c>
      <c r="I6" s="113">
        <f>SUMIFS(Tableau2[Budget alloué TTC],Tableau2[Type Orga],"Patronales",Tableau2[Année d''application],"2018")</f>
        <v>0</v>
      </c>
      <c r="J6" s="119">
        <f>SUMIFS(Tableau2[Exploité],Tableau2[Type Orga],"Patronales",Tableau2[Année d''application],"2018")</f>
        <v>0</v>
      </c>
      <c r="K6" s="113">
        <f>SUMIFS(Tableau2[Restant],Tableau2[Type Orga],"Patronales",Tableau2[Année d''application],"2018")</f>
        <v>0</v>
      </c>
      <c r="L6" s="120">
        <f>SUMIFS(Tableau2[Budget alloué TTC],Tableau2[Type Orga],"Autres",Tableau2[Année d''application],"2018")</f>
        <v>0</v>
      </c>
      <c r="M6" s="121">
        <f>SUMIFS(Tableau2[Exploité],Tableau2[Type Orga],"Autres",Tableau2[Année d''application],"2018")</f>
        <v>0</v>
      </c>
      <c r="N6" s="120">
        <f>SUMIFS(Tableau2[Restant],Tableau2[Type Orga],"Autres",Tableau2[Année d''application],"2018")</f>
        <v>0</v>
      </c>
      <c r="O6" s="93">
        <f>SUM('5. Dashboard'!$C6+'5. Dashboard'!$I6+'5. Dashboard'!$L6)</f>
        <v>0</v>
      </c>
      <c r="P6" s="90">
        <f>SUM('5. Dashboard'!$D6+'5. Dashboard'!$J6+'5. Dashboard'!$M6)</f>
        <v>0</v>
      </c>
      <c r="Q6" s="93">
        <f>SUM('5. Dashboard'!$D6+'5. Dashboard'!$J6+'5. Dashboard'!$M6)</f>
        <v>0</v>
      </c>
    </row>
    <row r="7" spans="2:17" s="57" customFormat="1" ht="40" customHeight="1" x14ac:dyDescent="0.35">
      <c r="B7" s="122">
        <v>2019</v>
      </c>
      <c r="C7" s="123">
        <f>SUMIFS(Tableau2[Budget alloué TTC],Tableau2[Type Orga],"Salariales",Tableau2[Année d''application],"2019")</f>
        <v>0</v>
      </c>
      <c r="D7" s="124">
        <f>SUMIFS(Tableau2[Exploité],Tableau2[Type Orga],"Salariales",Tableau2[Année d''application],"2019")</f>
        <v>0</v>
      </c>
      <c r="E7" s="125">
        <f>SUMIFS(Tableau2[Restant],Tableau2[Type Orga],"Salariales",Tableau2[Année d''application],"2019")</f>
        <v>0</v>
      </c>
      <c r="F7" s="105">
        <f>SUMIFS(Tableau2[Budget alloué TTC],Tableau2[Type Orga],"Salariales",Tableau2[Année d''application],"2019",Tableau2[N° ID],"FCOME02")</f>
        <v>0</v>
      </c>
      <c r="G7" s="100">
        <f>SUMIFS(Tableau2[Exploité],Tableau2[Type Orga],"Salariales",Tableau2[Année d''application],"2019",Tableau2[N° ID],"FCOME02")</f>
        <v>0</v>
      </c>
      <c r="H7" s="105">
        <f>SUMIFS(Tableau2[Restant],Tableau2[Type Orga],"Salariales",Tableau2[Année d''application],"2019",Tableau2[N° ID],"FCOME02")</f>
        <v>0</v>
      </c>
      <c r="I7" s="126">
        <f>SUMIFS(Tableau2[Budget alloué TTC],Tableau2[Type Orga],"Patronales",Tableau2[Année d''application],"2019")</f>
        <v>0</v>
      </c>
      <c r="J7" s="127">
        <f>SUMIFS(Tableau2[Exploité],Tableau2[Type Orga],"Patronales",Tableau2[Année d''application],"2019")</f>
        <v>0</v>
      </c>
      <c r="K7" s="126">
        <f>SUMIFS(Tableau2[Restant],Tableau2[Type Orga],"Patronales",Tableau2[Année d''application],"2019")</f>
        <v>0</v>
      </c>
      <c r="L7" s="128">
        <f>SUMIFS(Tableau2[Budget alloué TTC],Tableau2[Type Orga],"Autres",Tableau2[Année d''application],"2019")</f>
        <v>0</v>
      </c>
      <c r="M7" s="129">
        <f>SUMIFS(Tableau2[Exploité],Tableau2[Type Orga],"Autres",Tableau2[Année d''application],"2019")</f>
        <v>0</v>
      </c>
      <c r="N7" s="128">
        <f>SUMIFS(Tableau2[Restant],Tableau2[Type Orga],"Autres",Tableau2[Année d''application],"2019")</f>
        <v>0</v>
      </c>
      <c r="O7" s="94">
        <f>SUM('5. Dashboard'!$C7+'5. Dashboard'!$I7+'5. Dashboard'!$L7)</f>
        <v>0</v>
      </c>
      <c r="P7" s="91">
        <f>SUM('5. Dashboard'!$D7+'5. Dashboard'!$J7+'5. Dashboard'!$M7)</f>
        <v>0</v>
      </c>
      <c r="Q7" s="94">
        <f>SUM('5. Dashboard'!$D7+'5. Dashboard'!$J7+'5. Dashboard'!$M7)</f>
        <v>0</v>
      </c>
    </row>
    <row r="8" spans="2:17" s="57" customFormat="1" ht="40" customHeight="1" x14ac:dyDescent="0.35">
      <c r="B8" s="112">
        <v>2020</v>
      </c>
      <c r="C8" s="116">
        <f>SUMIFS(Tableau2[Budget alloué TTC],Tableau2[Type Orga],"Salariales",Tableau2[Année d''application],"2020")</f>
        <v>0</v>
      </c>
      <c r="D8" s="117">
        <f>SUMIFS(Tableau2[Exploité],Tableau2[Type Orga],"Salariales",Tableau2[Année d''application],"2020")</f>
        <v>0</v>
      </c>
      <c r="E8" s="118">
        <f>SUMIFS(Tableau2[Restant],Tableau2[Type Orga],"Salariales",Tableau2[Année d''application],"2020")</f>
        <v>0</v>
      </c>
      <c r="F8" s="98">
        <f>SUMIFS(Tableau2[Budget alloué TTC],Tableau2[Type Orga],"Salariales",Tableau2[Année d''application],"2020",Tableau2[N° ID],"FCOME02")</f>
        <v>0</v>
      </c>
      <c r="G8" s="103">
        <f>SUMIFS(Tableau2[Exploité],Tableau2[Type Orga],"Salariales",Tableau2[Année d''application],"2020",Tableau2[N° ID],"FCOME02")</f>
        <v>0</v>
      </c>
      <c r="H8" s="98">
        <f>SUMIFS(Tableau2[Restant],Tableau2[Type Orga],"Salariales",Tableau2[Année d''application],"2020",Tableau2[N° ID],"FCOME02")</f>
        <v>0</v>
      </c>
      <c r="I8" s="113">
        <f>SUMIFS(Tableau2[Budget alloué TTC],Tableau2[Type Orga],"Patronales",Tableau2[Année d''application],"2020")</f>
        <v>0</v>
      </c>
      <c r="J8" s="119">
        <f>SUMIFS(Tableau2[Exploité],Tableau2[Type Orga],"Patronales",Tableau2[Année d''application],"2020")</f>
        <v>0</v>
      </c>
      <c r="K8" s="113">
        <f>SUMIFS(Tableau2[Restant],Tableau2[Type Orga],"Patronales",Tableau2[Année d''application],"2020")</f>
        <v>0</v>
      </c>
      <c r="L8" s="120">
        <f>SUMIFS(Tableau2[Budget alloué TTC],Tableau2[Type Orga],"Autres",Tableau2[Année d''application],"2020")</f>
        <v>0</v>
      </c>
      <c r="M8" s="121">
        <f>SUMIFS(Tableau2[Exploité],Tableau2[Type Orga],"Autres",Tableau2[Année d''application],"2020")</f>
        <v>0</v>
      </c>
      <c r="N8" s="120">
        <f>SUMIFS(Tableau2[Restant],Tableau2[Type Orga],"Autres",Tableau2[Année d''application],"2020")</f>
        <v>0</v>
      </c>
      <c r="O8" s="93">
        <f>SUM('5. Dashboard'!$C8+'5. Dashboard'!$I8+'5. Dashboard'!$L8)</f>
        <v>0</v>
      </c>
      <c r="P8" s="90">
        <f>SUM('5. Dashboard'!$D8+'5. Dashboard'!$J8+'5. Dashboard'!$M8)</f>
        <v>0</v>
      </c>
      <c r="Q8" s="93">
        <f>SUM('5. Dashboard'!$D8+'5. Dashboard'!$J8+'5. Dashboard'!$M8)</f>
        <v>0</v>
      </c>
    </row>
    <row r="9" spans="2:17" s="57" customFormat="1" ht="40" customHeight="1" x14ac:dyDescent="0.35">
      <c r="B9" s="122">
        <v>2021</v>
      </c>
      <c r="C9" s="123">
        <f>SUMIFS(Tableau2[Budget alloué TTC],Tableau2[Type Orga],"Salariales",Tableau2[Année d''application],"2021")</f>
        <v>0</v>
      </c>
      <c r="D9" s="124">
        <f>SUMIFS(Tableau2[Exploité],Tableau2[Type Orga],"Salariales",Tableau2[Année d''application],"2021")</f>
        <v>0</v>
      </c>
      <c r="E9" s="125">
        <f>SUMIFS(Tableau2[Restant],Tableau2[Type Orga],"Salariales",Tableau2[Année d''application],"2021")</f>
        <v>0</v>
      </c>
      <c r="F9" s="105">
        <f>SUMIFS(Tableau2[Budget alloué TTC],Tableau2[Type Orga],"Salariales",Tableau2[Année d''application],"2021",Tableau2[N° ID],"FCOME02")</f>
        <v>0</v>
      </c>
      <c r="G9" s="100">
        <f>SUMIFS(Tableau2[Exploité],Tableau2[Type Orga],"Salariales",Tableau2[Année d''application],"2021",Tableau2[N° ID],"FCOME02")</f>
        <v>0</v>
      </c>
      <c r="H9" s="105">
        <f>SUMIFS(Tableau2[Restant],Tableau2[Type Orga],"Salariales",Tableau2[Année d''application],"2021",Tableau2[N° ID],"FCOME02")</f>
        <v>0</v>
      </c>
      <c r="I9" s="126">
        <f>SUMIFS(Tableau2[Budget alloué TTC],Tableau2[Type Orga],"Patronales",Tableau2[Année d''application],"2021")</f>
        <v>0</v>
      </c>
      <c r="J9" s="127">
        <f>SUMIFS(Tableau2[Exploité],Tableau2[Type Orga],"Patronales",Tableau2[Année d''application],"2021")</f>
        <v>0</v>
      </c>
      <c r="K9" s="126">
        <f>SUMIFS(Tableau2[Restant],Tableau2[Type Orga],"Patronales",Tableau2[Année d''application],"2021")</f>
        <v>0</v>
      </c>
      <c r="L9" s="128">
        <f>SUMIFS(Tableau2[Budget alloué TTC],Tableau2[Type Orga],"Autres",Tableau2[Année d''application],"2021")</f>
        <v>0</v>
      </c>
      <c r="M9" s="129">
        <f>SUMIFS(Tableau2[Exploité],Tableau2[Type Orga],"Autres",Tableau2[Année d''application],"2021")</f>
        <v>0</v>
      </c>
      <c r="N9" s="128">
        <f>SUMIFS(Tableau2[Restant],Tableau2[Type Orga],"Autres",Tableau2[Année d''application],"2021")</f>
        <v>0</v>
      </c>
      <c r="O9" s="94">
        <f>SUM('5. Dashboard'!$C9+'5. Dashboard'!$I9+'5. Dashboard'!$L9)</f>
        <v>0</v>
      </c>
      <c r="P9" s="91">
        <f>SUM('5. Dashboard'!$D9+'5. Dashboard'!$J9+'5. Dashboard'!$M9)</f>
        <v>0</v>
      </c>
      <c r="Q9" s="94">
        <f>SUM('5. Dashboard'!$D9+'5. Dashboard'!$J9+'5. Dashboard'!$M9)</f>
        <v>0</v>
      </c>
    </row>
    <row r="10" spans="2:17" s="57" customFormat="1" ht="40" customHeight="1" x14ac:dyDescent="0.35">
      <c r="B10" s="112">
        <v>2022</v>
      </c>
      <c r="C10" s="116">
        <f>SUMIFS(Tableau2[Budget alloué TTC],Tableau2[Type Orga],"Salariales",Tableau2[Année d''application],"2022")</f>
        <v>0</v>
      </c>
      <c r="D10" s="117">
        <f>SUMIFS(Tableau2[Exploité],Tableau2[Type Orga],"Salariales",Tableau2[Année d''application],"2022")</f>
        <v>0</v>
      </c>
      <c r="E10" s="118">
        <f>SUMIFS(Tableau2[Restant],Tableau2[Type Orga],"Salariales",Tableau2[Année d''application],"2022")</f>
        <v>0</v>
      </c>
      <c r="F10" s="98">
        <f>SUMIFS(Tableau2[Budget alloué TTC],Tableau2[Type Orga],"Salariales",Tableau2[Année d''application],"2022",Tableau2[N° ID],"FCOME02")</f>
        <v>0</v>
      </c>
      <c r="G10" s="103">
        <f>SUMIFS(Tableau2[Exploité],Tableau2[Type Orga],"Salariales",Tableau2[Année d''application],"2022",Tableau2[N° ID],"FCOME02")</f>
        <v>0</v>
      </c>
      <c r="H10" s="98">
        <f>SUMIFS(Tableau2[Restant],Tableau2[Type Orga],"Salariales",Tableau2[Année d''application],"2022",Tableau2[N° ID],"FCOME02")</f>
        <v>0</v>
      </c>
      <c r="I10" s="113">
        <f>SUMIFS(Tableau2[Budget alloué TTC],Tableau2[Type Orga],"Patronales",Tableau2[Année d''application],"2022")</f>
        <v>0</v>
      </c>
      <c r="J10" s="119">
        <f>SUMIFS(Tableau2[Exploité],Tableau2[Type Orga],"Patronales",Tableau2[Année d''application],"2022")</f>
        <v>0</v>
      </c>
      <c r="K10" s="113">
        <f>SUMIFS(Tableau2[Restant],Tableau2[Type Orga],"Patronales",Tableau2[Année d''application],"2022")</f>
        <v>0</v>
      </c>
      <c r="L10" s="120">
        <f>SUMIFS(Tableau2[Budget alloué TTC],Tableau2[Type Orga],"Autres",Tableau2[Année d''application],"2022")</f>
        <v>0</v>
      </c>
      <c r="M10" s="121">
        <f>SUMIFS(Tableau2[Exploité],Tableau2[Type Orga],"Autres",Tableau2[Année d''application],"2022")</f>
        <v>0</v>
      </c>
      <c r="N10" s="120">
        <f>SUMIFS(Tableau2[Restant],Tableau2[Type Orga],"Autres",Tableau2[Année d''application],"2022")</f>
        <v>0</v>
      </c>
      <c r="O10" s="93">
        <f>SUM('5. Dashboard'!$C10+'5. Dashboard'!$I10+'5. Dashboard'!$L10)</f>
        <v>0</v>
      </c>
      <c r="P10" s="90">
        <f>SUM('5. Dashboard'!$D10+'5. Dashboard'!$J10+'5. Dashboard'!$M10)</f>
        <v>0</v>
      </c>
      <c r="Q10" s="93">
        <f>SUM('5. Dashboard'!$D10+'5. Dashboard'!$J10+'5. Dashboard'!$M10)</f>
        <v>0</v>
      </c>
    </row>
    <row r="11" spans="2:17" s="60" customFormat="1" ht="40" customHeight="1" x14ac:dyDescent="0.35">
      <c r="B11" s="122">
        <v>2023</v>
      </c>
      <c r="C11" s="123">
        <f>SUMIFS(Tableau2[Budget alloué TTC],Tableau2[Type Orga],"Salariales",Tableau2[Année d''application],"2023")</f>
        <v>50000</v>
      </c>
      <c r="D11" s="124">
        <f>SUMIFS(Tableau2[Exploité],Tableau2[Type Orga],"Salariales",Tableau2[Année d''application],"2023")</f>
        <v>0</v>
      </c>
      <c r="E11" s="125">
        <f>SUMIFS(Tableau2[Restant],Tableau2[Type Orga],"Salariales",Tableau2[Année d''application],"2023")</f>
        <v>50000</v>
      </c>
      <c r="F11" s="105">
        <f>SUMIFS(Tableau2[Budget alloué TTC],Tableau2[Type Orga],"Salariales",Tableau2[Année d''application],"2023",Tableau2[N° ID],"FCOME02")</f>
        <v>0</v>
      </c>
      <c r="G11" s="100">
        <f>SUMIFS(Tableau2[Exploité],Tableau2[Type Orga],"Salariales",Tableau2[Année d''application],"2023",Tableau2[N° ID],"FCOME02")</f>
        <v>0</v>
      </c>
      <c r="H11" s="105">
        <f>SUMIFS(Tableau2[Restant],Tableau2[Type Orga],"Salariales",Tableau2[Année d''application],"2023",Tableau2[N° ID],"FCOME02")</f>
        <v>0</v>
      </c>
      <c r="I11" s="126">
        <f>SUMIFS(Tableau2[Budget alloué TTC],Tableau2[Type Orga],"Patronales",Tableau2[Année d''application],"2023")</f>
        <v>0</v>
      </c>
      <c r="J11" s="127">
        <f>SUMIFS(Tableau2[Exploité],Tableau2[Type Orga],"Patronales",Tableau2[Année d''application],"2023")</f>
        <v>0</v>
      </c>
      <c r="K11" s="126">
        <f>SUMIFS(Tableau2[Restant],Tableau2[Type Orga],"Patronales",Tableau2[Année d''application],"2023")</f>
        <v>0</v>
      </c>
      <c r="L11" s="128">
        <f>SUMIFS(Tableau2[Budget alloué TTC],Tableau2[Type Orga],"Autres",Tableau2[Année d''application],"2023")</f>
        <v>0</v>
      </c>
      <c r="M11" s="129">
        <f>SUMIFS(Tableau2[Exploité],Tableau2[Type Orga],"Autres",Tableau2[Année d''application],"2023")</f>
        <v>0</v>
      </c>
      <c r="N11" s="128">
        <f>SUMIFS(Tableau2[Restant],Tableau2[Type Orga],"Autres",Tableau2[Année d''application],"2023")</f>
        <v>0</v>
      </c>
      <c r="O11" s="94">
        <f>SUM('5. Dashboard'!$C11+'5. Dashboard'!$I11+'5. Dashboard'!$L11)</f>
        <v>50000</v>
      </c>
      <c r="P11" s="91">
        <f>SUM('5. Dashboard'!$D11+'5. Dashboard'!$J11+'5. Dashboard'!$M11)</f>
        <v>0</v>
      </c>
      <c r="Q11" s="94">
        <f>SUM('5. Dashboard'!$D11+'5. Dashboard'!$J11+'5. Dashboard'!$M11)</f>
        <v>0</v>
      </c>
    </row>
    <row r="12" spans="2:17" ht="40" customHeight="1" x14ac:dyDescent="0.35">
      <c r="B12" s="112">
        <v>2024</v>
      </c>
      <c r="C12" s="116">
        <f>SUMIFS(Tableau2[Budget alloué TTC],Tableau2[Type Orga],"Salariales",Tableau2[Année d''application],"2024")</f>
        <v>0</v>
      </c>
      <c r="D12" s="117">
        <f>SUMIFS(Tableau2[Exploité],Tableau2[Type Orga],"Salariales",Tableau2[Année d''application],"2024")</f>
        <v>0</v>
      </c>
      <c r="E12" s="118">
        <f>SUMIFS(Tableau2[Restant],Tableau2[Type Orga],"Salariales",Tableau2[Année d''application],"2024")</f>
        <v>0</v>
      </c>
      <c r="F12" s="98">
        <f>SUMIFS(Tableau2[Budget alloué TTC],Tableau2[Type Orga],"Salariales",Tableau2[Année d''application],"2024",Tableau2[N° ID],"FCOME02")</f>
        <v>0</v>
      </c>
      <c r="G12" s="103">
        <f>SUMIFS(Tableau2[Exploité],Tableau2[Type Orga],"Salariales",Tableau2[Année d''application],"2024",Tableau2[N° ID],"FCOME02")</f>
        <v>0</v>
      </c>
      <c r="H12" s="98">
        <f>SUMIFS(Tableau2[Restant],Tableau2[Type Orga],"Salariales",Tableau2[Année d''application],"2024",Tableau2[N° ID],"FCOME02")</f>
        <v>0</v>
      </c>
      <c r="I12" s="113">
        <f>SUMIFS(Tableau2[Budget alloué TTC],Tableau2[Type Orga],"Patronales",Tableau2[Année d''application],"2024")</f>
        <v>0</v>
      </c>
      <c r="J12" s="119">
        <f>SUMIFS(Tableau2[Exploité],Tableau2[Type Orga],"Patronales",Tableau2[Année d''application],"2024")</f>
        <v>0</v>
      </c>
      <c r="K12" s="113">
        <f>SUMIFS(Tableau2[Restant],Tableau2[Type Orga],"Patronales",Tableau2[Année d''application],"2024")</f>
        <v>0</v>
      </c>
      <c r="L12" s="120">
        <f>SUMIFS(Tableau2[Budget alloué TTC],Tableau2[Type Orga],"Autres",Tableau2[Année d''application],"2024")</f>
        <v>0</v>
      </c>
      <c r="M12" s="121">
        <f>SUMIFS(Tableau2[Exploité],Tableau2[Type Orga],"Autres",Tableau2[Année d''application],"2024")</f>
        <v>0</v>
      </c>
      <c r="N12" s="120">
        <f>SUMIFS(Tableau2[Restant],Tableau2[Type Orga],"Autres",Tableau2[Année d''application],"2024")</f>
        <v>0</v>
      </c>
      <c r="O12" s="93">
        <f>SUM('5. Dashboard'!$C12+'5. Dashboard'!$I12+'5. Dashboard'!$L12)</f>
        <v>0</v>
      </c>
      <c r="P12" s="90">
        <f>SUM('5. Dashboard'!$D12+'5. Dashboard'!$J12+'5. Dashboard'!$M12)</f>
        <v>0</v>
      </c>
      <c r="Q12" s="93">
        <f>SUM('5. Dashboard'!$D12+'5. Dashboard'!$J12+'5. Dashboard'!$M12)</f>
        <v>0</v>
      </c>
    </row>
    <row r="13" spans="2:17" ht="40" customHeight="1" x14ac:dyDescent="0.35">
      <c r="B13" s="122">
        <v>2025</v>
      </c>
      <c r="C13" s="123">
        <f>SUMIFS(Tableau2[Budget alloué TTC],Tableau2[Type Orga],"Salariales",Tableau2[Année d''application],"2025")</f>
        <v>0</v>
      </c>
      <c r="D13" s="124">
        <f>SUMIFS(Tableau2[Exploité],Tableau2[Type Orga],"Salariales",Tableau2[Année d''application],"2025")</f>
        <v>0</v>
      </c>
      <c r="E13" s="125">
        <f>SUMIFS(Tableau2[Restant],Tableau2[Type Orga],"Salariales",Tableau2[Année d''application],"2025")</f>
        <v>0</v>
      </c>
      <c r="F13" s="105">
        <f>SUMIFS(Tableau2[Budget alloué TTC],Tableau2[Type Orga],"Salariales",Tableau2[Année d''application],"2025",Tableau2[N° ID],"FCOME02")</f>
        <v>0</v>
      </c>
      <c r="G13" s="100">
        <f>SUMIFS(Tableau2[Exploité],Tableau2[Type Orga],"Salariales",Tableau2[Année d''application],"2025",Tableau2[N° ID],"FCOME02")</f>
        <v>0</v>
      </c>
      <c r="H13" s="105">
        <f>SUMIFS(Tableau2[Restant],Tableau2[Type Orga],"Salariales",Tableau2[Année d''application],"2025",Tableau2[N° ID],"FCOME02")</f>
        <v>0</v>
      </c>
      <c r="I13" s="126">
        <f>SUMIFS(Tableau2[Budget alloué TTC],Tableau2[Type Orga],"Patronales",Tableau2[Année d''application],"2025")</f>
        <v>0</v>
      </c>
      <c r="J13" s="127">
        <f>SUMIFS(Tableau2[Exploité],Tableau2[Type Orga],"Patronales",Tableau2[Année d''application],"2025")</f>
        <v>0</v>
      </c>
      <c r="K13" s="126">
        <f>SUMIFS(Tableau2[Restant],Tableau2[Type Orga],"Patronales",Tableau2[Année d''application],"2025")</f>
        <v>0</v>
      </c>
      <c r="L13" s="128">
        <f>SUMIFS(Tableau2[Budget alloué TTC],Tableau2[Type Orga],"Autres",Tableau2[Année d''application],"2025")</f>
        <v>0</v>
      </c>
      <c r="M13" s="129">
        <f>SUMIFS(Tableau2[Exploité],Tableau2[Type Orga],"Autres",Tableau2[Année d''application],"2025")</f>
        <v>0</v>
      </c>
      <c r="N13" s="128">
        <f>SUMIFS(Tableau2[Restant],Tableau2[Type Orga],"Autres",Tableau2[Année d''application],"2025")</f>
        <v>0</v>
      </c>
      <c r="O13" s="94">
        <f>SUM('5. Dashboard'!$C13+'5. Dashboard'!$I13+'5. Dashboard'!$L13)</f>
        <v>0</v>
      </c>
      <c r="P13" s="91">
        <f>SUM('5. Dashboard'!$D13+'5. Dashboard'!$J13+'5. Dashboard'!$M13)</f>
        <v>0</v>
      </c>
      <c r="Q13" s="94">
        <f>SUM('5. Dashboard'!$D13+'5. Dashboard'!$J13+'5. Dashboard'!$M13)</f>
        <v>0</v>
      </c>
    </row>
    <row r="14" spans="2:17" ht="40" customHeight="1" x14ac:dyDescent="0.35">
      <c r="B14" s="112">
        <v>2026</v>
      </c>
      <c r="C14" s="116">
        <f>SUMIFS(Tableau2[Budget alloué TTC],Tableau2[Type Orga],"Salariales",Tableau2[Année d''application],"2026")</f>
        <v>0</v>
      </c>
      <c r="D14" s="117">
        <f>SUMIFS(Tableau2[Exploité],Tableau2[Type Orga],"Salariales",Tableau2[Année d''application],"2026")</f>
        <v>0</v>
      </c>
      <c r="E14" s="118">
        <f>SUMIFS(Tableau2[Restant],Tableau2[Type Orga],"Salariales",Tableau2[Année d''application],"2026")</f>
        <v>0</v>
      </c>
      <c r="F14" s="98">
        <f>SUMIFS(Tableau2[Budget alloué TTC],Tableau2[Type Orga],"Salariales",Tableau2[Année d''application],"2026",Tableau2[N° ID],"FCOME02")</f>
        <v>0</v>
      </c>
      <c r="G14" s="103">
        <f>SUMIFS(Tableau2[Exploité],Tableau2[Type Orga],"Salariales",Tableau2[Année d''application],"2026",Tableau2[N° ID],"FCOME02")</f>
        <v>0</v>
      </c>
      <c r="H14" s="98">
        <f>SUMIFS(Tableau2[Restant],Tableau2[Type Orga],"Salariales",Tableau2[Année d''application],"2026",Tableau2[N° ID],"FCOME02")</f>
        <v>0</v>
      </c>
      <c r="I14" s="113">
        <f>SUMIFS(Tableau2[Budget alloué TTC],Tableau2[Type Orga],"Patronales",Tableau2[Année d''application],"2026")</f>
        <v>0</v>
      </c>
      <c r="J14" s="119">
        <f>SUMIFS(Tableau2[Exploité],Tableau2[Type Orga],"Patronales",Tableau2[Année d''application],"2026")</f>
        <v>0</v>
      </c>
      <c r="K14" s="113">
        <f>SUMIFS(Tableau2[Restant],Tableau2[Type Orga],"Patronales",Tableau2[Année d''application],"2026")</f>
        <v>0</v>
      </c>
      <c r="L14" s="120">
        <f>SUMIFS(Tableau2[Budget alloué TTC],Tableau2[Type Orga],"Autres",Tableau2[Année d''application],"2026")</f>
        <v>0</v>
      </c>
      <c r="M14" s="121">
        <f>SUMIFS(Tableau2[Exploité],Tableau2[Type Orga],"Autres",Tableau2[Année d''application],"2026")</f>
        <v>0</v>
      </c>
      <c r="N14" s="120">
        <f>SUMIFS(Tableau2[Restant],Tableau2[Type Orga],"Autres",Tableau2[Année d''application],"2026")</f>
        <v>0</v>
      </c>
      <c r="O14" s="93">
        <f>SUM('5. Dashboard'!$C14+'5. Dashboard'!$I14+'5. Dashboard'!$L14)</f>
        <v>0</v>
      </c>
      <c r="P14" s="90">
        <f>SUM('5. Dashboard'!$D14+'5. Dashboard'!$J14+'5. Dashboard'!$M14)</f>
        <v>0</v>
      </c>
      <c r="Q14" s="93">
        <f>SUM('5. Dashboard'!$D14+'5. Dashboard'!$J14+'5. Dashboard'!$M14)</f>
        <v>0</v>
      </c>
    </row>
    <row r="15" spans="2:17" ht="40" customHeight="1" x14ac:dyDescent="0.35">
      <c r="B15" s="122">
        <v>2027</v>
      </c>
      <c r="C15" s="123">
        <f>SUMIFS(Tableau2[Budget alloué TTC],Tableau2[Type Orga],"Salariales",Tableau2[Année d''application],"2027")</f>
        <v>0</v>
      </c>
      <c r="D15" s="124">
        <f>SUMIFS(Tableau2[Exploité],Tableau2[Type Orga],"Salariales",Tableau2[Année d''application],"2027")</f>
        <v>0</v>
      </c>
      <c r="E15" s="125">
        <f>SUMIFS(Tableau2[Restant],Tableau2[Type Orga],"Salariales",Tableau2[Année d''application],"2027")</f>
        <v>0</v>
      </c>
      <c r="F15" s="105">
        <f>SUMIFS(Tableau2[Budget alloué TTC],Tableau2[Type Orga],"Salariales",Tableau2[Année d''application],"2027",Tableau2[N° ID],"FCOME02")</f>
        <v>0</v>
      </c>
      <c r="G15" s="100">
        <f>SUMIFS(Tableau2[Exploité],Tableau2[Type Orga],"Salariales",Tableau2[Année d''application],"2027",Tableau2[N° ID],"FCOME02")</f>
        <v>0</v>
      </c>
      <c r="H15" s="105">
        <f>SUMIFS(Tableau2[Restant],Tableau2[Type Orga],"Salariales",Tableau2[Année d''application],"2027",Tableau2[N° ID],"FCOME02")</f>
        <v>0</v>
      </c>
      <c r="I15" s="126">
        <f>SUMIFS(Tableau2[Budget alloué TTC],Tableau2[Type Orga],"Patronales",Tableau2[Année d''application],"2027")</f>
        <v>0</v>
      </c>
      <c r="J15" s="127">
        <f>SUMIFS(Tableau2[Exploité],Tableau2[Type Orga],"Patronales",Tableau2[Année d''application],"2027")</f>
        <v>0</v>
      </c>
      <c r="K15" s="126">
        <f>SUMIFS(Tableau2[Restant],Tableau2[Type Orga],"Patronales",Tableau2[Année d''application],"2027")</f>
        <v>0</v>
      </c>
      <c r="L15" s="128">
        <f>SUMIFS(Tableau2[Budget alloué TTC],Tableau2[Type Orga],"Autres",Tableau2[Année d''application],"2027")</f>
        <v>0</v>
      </c>
      <c r="M15" s="129">
        <f>SUMIFS(Tableau2[Exploité],Tableau2[Type Orga],"Autres",Tableau2[Année d''application],"2027")</f>
        <v>0</v>
      </c>
      <c r="N15" s="128">
        <f>SUMIFS(Tableau2[Restant],Tableau2[Type Orga],"Autres",Tableau2[Année d''application],"2027")</f>
        <v>0</v>
      </c>
      <c r="O15" s="94">
        <f>SUM('5. Dashboard'!$C15+'5. Dashboard'!$I15+'5. Dashboard'!$L15)</f>
        <v>0</v>
      </c>
      <c r="P15" s="91">
        <f>SUM('5. Dashboard'!$D15+'5. Dashboard'!$J15+'5. Dashboard'!$M15)</f>
        <v>0</v>
      </c>
      <c r="Q15" s="94">
        <f>SUM('5. Dashboard'!$D15+'5. Dashboard'!$J15+'5. Dashboard'!$M15)</f>
        <v>0</v>
      </c>
    </row>
    <row r="16" spans="2:17" ht="40" customHeight="1" x14ac:dyDescent="0.35">
      <c r="B16" s="112">
        <v>2028</v>
      </c>
      <c r="C16" s="116">
        <f>SUMIFS(Tableau2[Budget alloué TTC],Tableau2[Type Orga],"Salariales",Tableau2[Année d''application],"2028")</f>
        <v>0</v>
      </c>
      <c r="D16" s="130">
        <f>SUMIFS(Tableau2[Exploité],Tableau2[Type Orga],"Salariales",Tableau2[Année d''application],"2028")</f>
        <v>0</v>
      </c>
      <c r="E16" s="118">
        <f>SUMIFS(Tableau2[Restant],Tableau2[Type Orga],"Salariales",Tableau2[Année d''application],"2028")</f>
        <v>0</v>
      </c>
      <c r="F16" s="98">
        <f>SUMIFS(Tableau2[Budget alloué TTC],Tableau2[Type Orga],"Salariales",Tableau2[Année d''application],"2028",Tableau2[N° ID],"FCOME02")</f>
        <v>0</v>
      </c>
      <c r="G16" s="104">
        <f>SUMIFS(Tableau2[Exploité],Tableau2[Type Orga],"Salariales",Tableau2[Année d''application],"2028",Tableau2[N° ID],"FCOME02")</f>
        <v>0</v>
      </c>
      <c r="H16" s="102">
        <f>SUMIFS(Tableau2[Restant],Tableau2[Type Orga],"Salariales",Tableau2[Année d''application],"2028",Tableau2[N° ID],"FCOME02")</f>
        <v>0</v>
      </c>
      <c r="I16" s="113">
        <f>SUMIFS(Tableau2[Budget alloué TTC],Tableau2[Type Orga],"Patronales",Tableau2[Année d''application],"2018")</f>
        <v>0</v>
      </c>
      <c r="J16" s="119">
        <f>SUMIFS(Tableau2[Exploité],Tableau2[Type Orga],"Patronales",Tableau2[Année d''application],"2018")</f>
        <v>0</v>
      </c>
      <c r="K16" s="131">
        <f>SUMIFS(Tableau2[Restant],Tableau2[Type Orga],"Patronales",Tableau2[Année d''application],"2018")</f>
        <v>0</v>
      </c>
      <c r="L16" s="120">
        <f>SUMIFS(Tableau2[Budget alloué TTC],Tableau2[Type Orga],"Autres",Tableau2[Année d''application],"2018")</f>
        <v>0</v>
      </c>
      <c r="M16" s="121">
        <f>SUMIFS(Tableau2[Exploité],Tableau2[Type Orga],"Autres",Tableau2[Année d''application],"2018")</f>
        <v>0</v>
      </c>
      <c r="N16" s="132">
        <f>SUMIFS(Tableau2[Restant],Tableau2[Type Orga],"Autres",Tableau2[Année d''application],"2018")</f>
        <v>0</v>
      </c>
      <c r="O16" s="93">
        <f>SUM('5. Dashboard'!$C16+'5. Dashboard'!$I16+'5. Dashboard'!$L16)</f>
        <v>0</v>
      </c>
      <c r="P16" s="90">
        <f>SUM('5. Dashboard'!$D16+'5. Dashboard'!$J16+'5. Dashboard'!$M16)</f>
        <v>0</v>
      </c>
      <c r="Q16" s="95">
        <f>SUM('5. Dashboard'!$C16+'5. Dashboard'!$I16+'5. Dashboard'!$L16)</f>
        <v>0</v>
      </c>
    </row>
    <row r="17" spans="2:17" ht="40" customHeight="1" x14ac:dyDescent="0.35">
      <c r="B17" s="122">
        <v>2029</v>
      </c>
      <c r="C17" s="123">
        <f>SUMIFS(Tableau2[Budget alloué TTC],Tableau2[Type Orga],"Salariales",Tableau2[Année d''application],"2029")</f>
        <v>0</v>
      </c>
      <c r="D17" s="133">
        <f>SUMIFS(Tableau2[Exploité],Tableau2[Type Orga],"Salariales",Tableau2[Année d''application],"2029")</f>
        <v>0</v>
      </c>
      <c r="E17" s="125">
        <f>SUMIFS(Tableau2[Restant],Tableau2[Type Orga],"Salariales",Tableau2[Année d''application],"2029")</f>
        <v>0</v>
      </c>
      <c r="F17" s="105">
        <f>SUMIFS(Tableau2[Budget alloué TTC],Tableau2[Type Orga],"Salariales",Tableau2[Année d''application],"2029",Tableau2[N° ID],"FCOME02")</f>
        <v>0</v>
      </c>
      <c r="G17" s="101">
        <f>SUMIFS(Tableau2[Exploité],Tableau2[Type Orga],"Salariales",Tableau2[Année d''application],"2029",Tableau2[N° ID],"FCOME02")</f>
        <v>0</v>
      </c>
      <c r="H17" s="99">
        <f>SUMIFS(Tableau2[Restant],Tableau2[Type Orga],"Salariales",Tableau2[Année d''application],"2029",Tableau2[N° ID],"FCOME02")</f>
        <v>0</v>
      </c>
      <c r="I17" s="126">
        <f>SUMIFS(Tableau2[Budget alloué TTC],Tableau2[Type Orga],"Patronales",Tableau2[Année d''application],"2018")</f>
        <v>0</v>
      </c>
      <c r="J17" s="127">
        <f>SUMIFS(Tableau2[Exploité],Tableau2[Type Orga],"Patronales",Tableau2[Année d''application],"2018")</f>
        <v>0</v>
      </c>
      <c r="K17" s="134">
        <f>SUMIFS(Tableau2[Restant],Tableau2[Type Orga],"Patronales",Tableau2[Année d''application],"2018")</f>
        <v>0</v>
      </c>
      <c r="L17" s="128">
        <f>SUMIFS(Tableau2[Budget alloué TTC],Tableau2[Type Orga],"Autres",Tableau2[Année d''application],"2018")</f>
        <v>0</v>
      </c>
      <c r="M17" s="129">
        <f>SUMIFS(Tableau2[Exploité],Tableau2[Type Orga],"Autres",Tableau2[Année d''application],"2018")</f>
        <v>0</v>
      </c>
      <c r="N17" s="135">
        <f>SUMIFS(Tableau2[Restant],Tableau2[Type Orga],"Autres",Tableau2[Année d''application],"2018")</f>
        <v>0</v>
      </c>
      <c r="O17" s="94">
        <f>SUM('5. Dashboard'!$C17+'5. Dashboard'!$I17+'5. Dashboard'!$L17)</f>
        <v>0</v>
      </c>
      <c r="P17" s="91">
        <f>SUM('5. Dashboard'!$D17+'5. Dashboard'!$J17+'5. Dashboard'!$M17)</f>
        <v>0</v>
      </c>
      <c r="Q17" s="96">
        <f>SUM('5. Dashboard'!$C17+'5. Dashboard'!$I17+'5. Dashboard'!$L17)</f>
        <v>0</v>
      </c>
    </row>
    <row r="18" spans="2:17" ht="40" customHeight="1" x14ac:dyDescent="0.35">
      <c r="B18" s="112">
        <v>2030</v>
      </c>
      <c r="C18" s="116">
        <f>SUMIFS(Tableau2[Budget alloué TTC],Tableau2[Type Orga],"Salariales",Tableau2[Année d''application],"2030")</f>
        <v>0</v>
      </c>
      <c r="D18" s="130">
        <f>SUMIFS(Tableau2[Exploité],Tableau2[Type Orga],"Salariales",Tableau2[Année d''application],"2030")</f>
        <v>0</v>
      </c>
      <c r="E18" s="118">
        <f>SUMIFS(Tableau2[Restant],Tableau2[Type Orga],"Salariales",Tableau2[Année d''application],"2030")</f>
        <v>0</v>
      </c>
      <c r="F18" s="98">
        <f>SUMIFS(Tableau2[Budget alloué TTC],Tableau2[Type Orga],"Salariales",Tableau2[Année d''application],"2030",Tableau2[N° ID],"FCOME02")</f>
        <v>0</v>
      </c>
      <c r="G18" s="104">
        <f>SUMIFS(Tableau2[Exploité],Tableau2[Type Orga],"Salariales",Tableau2[Année d''application],"2030",Tableau2[N° ID],"FCOME02")</f>
        <v>0</v>
      </c>
      <c r="H18" s="102">
        <f>SUMIFS(Tableau2[Restant],Tableau2[Type Orga],"Salariales",Tableau2[Année d''application],"2030",Tableau2[N° ID],"FCOME02")</f>
        <v>0</v>
      </c>
      <c r="I18" s="113">
        <f>SUMIFS(Tableau2[Budget alloué TTC],Tableau2[Type Orga],"Patronales",Tableau2[Année d''application],"2018")</f>
        <v>0</v>
      </c>
      <c r="J18" s="119">
        <f>SUMIFS(Tableau2[Exploité],Tableau2[Type Orga],"Patronales",Tableau2[Année d''application],"2018")</f>
        <v>0</v>
      </c>
      <c r="K18" s="131">
        <f>SUMIFS(Tableau2[Restant],Tableau2[Type Orga],"Patronales",Tableau2[Année d''application],"2018")</f>
        <v>0</v>
      </c>
      <c r="L18" s="120">
        <f>SUMIFS(Tableau2[Budget alloué TTC],Tableau2[Type Orga],"Autres",Tableau2[Année d''application],"2018")</f>
        <v>0</v>
      </c>
      <c r="M18" s="121">
        <f>SUMIFS(Tableau2[Exploité],Tableau2[Type Orga],"Autres",Tableau2[Année d''application],"2018")</f>
        <v>0</v>
      </c>
      <c r="N18" s="132">
        <f>SUMIFS(Tableau2[Restant],Tableau2[Type Orga],"Autres",Tableau2[Année d''application],"2018")</f>
        <v>0</v>
      </c>
      <c r="O18" s="93">
        <f>SUM('5. Dashboard'!$C18+'5. Dashboard'!$I18+'5. Dashboard'!$L18)</f>
        <v>0</v>
      </c>
      <c r="P18" s="90">
        <f>SUM('5. Dashboard'!$D18+'5. Dashboard'!$J18+'5. Dashboard'!$M18)</f>
        <v>0</v>
      </c>
      <c r="Q18" s="95">
        <f>SUM('5. Dashboard'!$C18+'5. Dashboard'!$I18+'5. Dashboard'!$L18)</f>
        <v>0</v>
      </c>
    </row>
    <row r="19" spans="2:17" x14ac:dyDescent="0.35">
      <c r="K19" s="84"/>
      <c r="L19" s="84"/>
      <c r="M19" s="107"/>
      <c r="N19" s="84"/>
      <c r="O19" s="84"/>
      <c r="P19" s="107"/>
      <c r="Q19" s="84"/>
    </row>
    <row r="20" spans="2:17" s="139" customFormat="1" ht="80.150000000000006" customHeight="1" x14ac:dyDescent="0.35">
      <c r="B20" s="138"/>
      <c r="C20" s="142" t="s">
        <v>203</v>
      </c>
      <c r="D20" s="142" t="s">
        <v>204</v>
      </c>
      <c r="E20" s="142" t="s">
        <v>205</v>
      </c>
      <c r="F20" s="143" t="s">
        <v>206</v>
      </c>
      <c r="G20" s="143" t="s">
        <v>207</v>
      </c>
      <c r="H20" s="143" t="s">
        <v>208</v>
      </c>
      <c r="I20" s="144" t="s">
        <v>209</v>
      </c>
      <c r="J20" s="144" t="s">
        <v>210</v>
      </c>
      <c r="K20" s="144" t="s">
        <v>211</v>
      </c>
      <c r="L20" s="145" t="s">
        <v>212</v>
      </c>
      <c r="M20" s="145" t="s">
        <v>213</v>
      </c>
      <c r="N20" s="145" t="s">
        <v>214</v>
      </c>
      <c r="O20" s="146" t="s">
        <v>215</v>
      </c>
      <c r="P20" s="146" t="s">
        <v>216</v>
      </c>
      <c r="Q20" s="146" t="s">
        <v>217</v>
      </c>
    </row>
    <row r="21" spans="2:17" s="57" customFormat="1" ht="80.150000000000006" customHeight="1" x14ac:dyDescent="0.35">
      <c r="B21" s="147"/>
      <c r="C21" s="148">
        <f>SUM(Tableau5[[ Alloué Salariales]])</f>
        <v>50000</v>
      </c>
      <c r="D21" s="148">
        <f>SUM(Tableau5[[ Exploité Salariales]])</f>
        <v>0</v>
      </c>
      <c r="E21" s="148">
        <f>SUM(Tableau5[Restant Salariales])</f>
        <v>50000</v>
      </c>
      <c r="F21" s="153">
        <f>SUM(Tableau5[Alloué Comédiance])</f>
        <v>0</v>
      </c>
      <c r="G21" s="154">
        <f>SUM(Tableau5[Exploité Comédiance])</f>
        <v>0</v>
      </c>
      <c r="H21" s="155">
        <f>SUM(Tableau5[Restant Comédiance])</f>
        <v>0</v>
      </c>
      <c r="I21" s="156">
        <f>SUM(Tableau5[[ Alloué Patronales]])</f>
        <v>0</v>
      </c>
      <c r="J21" s="157">
        <f>SUM(Tableau5[[ Exploité Patronales]])</f>
        <v>0</v>
      </c>
      <c r="K21" s="156">
        <f xml:space="preserve"> SUM(Tableau5[Restant Patronales])</f>
        <v>0</v>
      </c>
      <c r="L21" s="149">
        <f>SUM(Tableau5[[ Alloué Autres]])</f>
        <v>0</v>
      </c>
      <c r="M21" s="150">
        <f>SUM(Tableau5[[ Exploité Autres]])</f>
        <v>0</v>
      </c>
      <c r="N21" s="149">
        <f>SUM(Tableau5[Restant Autres])</f>
        <v>0</v>
      </c>
      <c r="O21" s="151">
        <f>SUM(Tableau5[Somme Totale allouée par années])</f>
        <v>50000</v>
      </c>
      <c r="P21" s="152">
        <f>SUM(Tableau5[Somme Totale exploitée par année])</f>
        <v>0</v>
      </c>
      <c r="Q21" s="151">
        <f>SUM(Tableau5[Somme Totale restante par année])</f>
        <v>0</v>
      </c>
    </row>
  </sheetData>
  <mergeCells count="3">
    <mergeCell ref="O4:Q4"/>
    <mergeCell ref="I4:K4"/>
    <mergeCell ref="L4:N4"/>
  </mergeCells>
  <phoneticPr fontId="3" type="noConversion"/>
  <pageMargins left="0.7" right="0.7" top="0.78740157499999996" bottom="0.78740157499999996" header="0.3" footer="0.3"/>
  <drawing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C691D-BFD9-44F1-9315-8FF67984A1D4}">
  <sheetPr codeName="Feuil4">
    <tabColor rgb="FFFFFFCC"/>
  </sheetPr>
  <dimension ref="B2:M26"/>
  <sheetViews>
    <sheetView topLeftCell="A2" zoomScale="80" zoomScaleNormal="80" workbookViewId="0">
      <selection activeCell="R5" sqref="R5:R6"/>
    </sheetView>
  </sheetViews>
  <sheetFormatPr baseColWidth="10" defaultColWidth="10.81640625" defaultRowHeight="14.5" x14ac:dyDescent="0.35"/>
  <cols>
    <col min="1" max="1" width="5.1796875" style="85" customWidth="1"/>
    <col min="2" max="16384" width="10.81640625" style="85"/>
  </cols>
  <sheetData>
    <row r="2" spans="2:2" ht="106.5" customHeight="1" x14ac:dyDescent="0.35">
      <c r="B2" s="314" t="s">
        <v>218</v>
      </c>
    </row>
    <row r="26" spans="9:13" ht="391.5" customHeight="1" x14ac:dyDescent="0.35">
      <c r="I26" s="432"/>
      <c r="J26" s="432"/>
      <c r="K26" s="432"/>
      <c r="L26" s="432"/>
      <c r="M26" s="432"/>
    </row>
  </sheetData>
  <mergeCells count="1">
    <mergeCell ref="I26:M2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42655-82E5-49CA-8E5C-DD095484CAB9}">
  <sheetPr codeName="Feuil7">
    <tabColor theme="0" tint="-0.34998626667073579"/>
  </sheetPr>
  <dimension ref="B1:M12"/>
  <sheetViews>
    <sheetView showGridLines="0" zoomScale="91" zoomScaleNormal="91" workbookViewId="0">
      <selection activeCell="D10" sqref="D10"/>
    </sheetView>
  </sheetViews>
  <sheetFormatPr baseColWidth="10" defaultColWidth="11.54296875" defaultRowHeight="14.5" x14ac:dyDescent="0.35"/>
  <cols>
    <col min="1" max="1" width="5.54296875" style="1" customWidth="1"/>
    <col min="2" max="2" width="24.26953125" style="1" customWidth="1"/>
    <col min="3" max="3" width="5.54296875" style="9" customWidth="1"/>
    <col min="4" max="4" width="25.7265625" style="1" customWidth="1"/>
    <col min="5" max="5" width="5.54296875" style="9" customWidth="1"/>
    <col min="6" max="6" width="16.453125" style="1" customWidth="1"/>
    <col min="7" max="7" width="50.453125" style="1" customWidth="1"/>
    <col min="8" max="8" width="5.54296875" style="1" customWidth="1"/>
    <col min="9" max="9" width="25" style="1" customWidth="1"/>
    <col min="10" max="10" width="5.54296875" style="1" customWidth="1"/>
    <col min="11" max="11" width="21.81640625" style="1" customWidth="1"/>
    <col min="12" max="12" width="5.54296875" style="1" customWidth="1"/>
    <col min="13" max="13" width="17.81640625" style="1" customWidth="1"/>
    <col min="14" max="14" width="3.7265625" style="1" customWidth="1"/>
    <col min="15" max="15" width="13.453125" style="1" bestFit="1" customWidth="1"/>
    <col min="16" max="16" width="3.54296875" style="1" customWidth="1"/>
    <col min="17" max="17" width="22" style="1" customWidth="1"/>
    <col min="18" max="18" width="3.54296875" style="1" customWidth="1"/>
    <col min="19" max="19" width="23.1796875" style="1" customWidth="1"/>
    <col min="20" max="16384" width="11.54296875" style="1"/>
  </cols>
  <sheetData>
    <row r="1" spans="2:13" ht="117.65" customHeight="1" x14ac:dyDescent="0.6">
      <c r="B1" s="86" t="s">
        <v>219</v>
      </c>
    </row>
    <row r="2" spans="2:13" ht="81" customHeight="1" x14ac:dyDescent="0.35"/>
    <row r="3" spans="2:13" s="2" customFormat="1" ht="13" customHeight="1" x14ac:dyDescent="0.35">
      <c r="F3" s="11"/>
    </row>
    <row r="4" spans="2:13" s="3" customFormat="1" ht="30" customHeight="1" x14ac:dyDescent="0.35">
      <c r="B4" s="7" t="s">
        <v>220</v>
      </c>
      <c r="D4" s="7" t="s">
        <v>221</v>
      </c>
      <c r="F4" s="8" t="s">
        <v>222</v>
      </c>
      <c r="G4" s="8" t="s">
        <v>223</v>
      </c>
      <c r="I4" s="12" t="s">
        <v>224</v>
      </c>
      <c r="K4" s="68" t="s">
        <v>139</v>
      </c>
      <c r="M4" s="69" t="s">
        <v>124</v>
      </c>
    </row>
    <row r="5" spans="2:13" ht="30" customHeight="1" x14ac:dyDescent="0.35">
      <c r="B5" s="4" t="s">
        <v>109</v>
      </c>
      <c r="C5" s="1"/>
      <c r="D5" s="4" t="s">
        <v>320</v>
      </c>
      <c r="E5" s="1"/>
      <c r="F5" s="4" t="s">
        <v>225</v>
      </c>
      <c r="G5" s="5" t="s">
        <v>226</v>
      </c>
      <c r="H5" s="6"/>
      <c r="I5" s="4" t="s">
        <v>145</v>
      </c>
      <c r="K5" s="4" t="s">
        <v>152</v>
      </c>
      <c r="M5" s="4" t="s">
        <v>149</v>
      </c>
    </row>
    <row r="6" spans="2:13" ht="30" customHeight="1" x14ac:dyDescent="0.35">
      <c r="B6" s="4" t="s">
        <v>147</v>
      </c>
      <c r="C6" s="1"/>
      <c r="D6" s="4" t="s">
        <v>321</v>
      </c>
      <c r="E6" s="1"/>
      <c r="F6" s="4" t="s">
        <v>227</v>
      </c>
      <c r="G6" s="5" t="s">
        <v>228</v>
      </c>
      <c r="H6" s="6"/>
      <c r="I6" s="4" t="s">
        <v>153</v>
      </c>
      <c r="K6" s="4" t="s">
        <v>146</v>
      </c>
      <c r="M6" s="4" t="s">
        <v>144</v>
      </c>
    </row>
    <row r="7" spans="2:13" ht="30" customHeight="1" x14ac:dyDescent="0.35">
      <c r="B7" s="4" t="s">
        <v>143</v>
      </c>
      <c r="C7" s="1"/>
      <c r="D7" s="4" t="s">
        <v>322</v>
      </c>
      <c r="E7" s="1"/>
      <c r="F7" s="4" t="s">
        <v>229</v>
      </c>
      <c r="G7" s="5"/>
      <c r="H7" s="6"/>
      <c r="K7" s="4"/>
    </row>
    <row r="8" spans="2:13" ht="30" customHeight="1" x14ac:dyDescent="0.35">
      <c r="B8" s="4" t="s">
        <v>275</v>
      </c>
      <c r="C8" s="1"/>
      <c r="D8" s="4" t="s">
        <v>323</v>
      </c>
      <c r="E8" s="1"/>
      <c r="F8" s="4" t="s">
        <v>230</v>
      </c>
      <c r="G8" s="5"/>
      <c r="H8" s="6"/>
    </row>
    <row r="9" spans="2:13" ht="30" customHeight="1" x14ac:dyDescent="0.35">
      <c r="C9" s="1"/>
      <c r="D9" s="4" t="s">
        <v>324</v>
      </c>
      <c r="E9" s="1"/>
      <c r="F9" s="4" t="s">
        <v>231</v>
      </c>
      <c r="G9" s="5"/>
      <c r="H9" s="6"/>
    </row>
    <row r="10" spans="2:13" ht="30" customHeight="1" x14ac:dyDescent="0.35">
      <c r="C10" s="1"/>
      <c r="E10" s="1"/>
      <c r="F10" s="4" t="s">
        <v>232</v>
      </c>
      <c r="G10" s="5"/>
      <c r="H10" s="6"/>
    </row>
    <row r="11" spans="2:13" ht="30" customHeight="1" x14ac:dyDescent="0.35">
      <c r="C11" s="1"/>
      <c r="E11" s="1"/>
      <c r="F11" s="4" t="s">
        <v>233</v>
      </c>
      <c r="G11" s="5"/>
      <c r="H11" s="6"/>
    </row>
    <row r="12" spans="2:13" ht="30" customHeight="1" x14ac:dyDescent="0.35">
      <c r="C12" s="1"/>
      <c r="E12" s="1"/>
      <c r="F12" s="4" t="s">
        <v>234</v>
      </c>
      <c r="G12" s="5"/>
      <c r="H12" s="6"/>
    </row>
  </sheetData>
  <phoneticPr fontId="3" type="noConversion"/>
  <pageMargins left="0.7" right="0.7" top="0.78740157499999996" bottom="0.78740157499999996"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9A68A-138A-4717-9A7A-353F27F453EB}">
  <sheetPr codeName="Feuil9">
    <tabColor rgb="FFC00000"/>
  </sheetPr>
  <dimension ref="B1:K18"/>
  <sheetViews>
    <sheetView zoomScale="80" zoomScaleNormal="80" workbookViewId="0">
      <selection activeCell="W34" sqref="W34"/>
    </sheetView>
  </sheetViews>
  <sheetFormatPr baseColWidth="10" defaultColWidth="10.81640625" defaultRowHeight="14.5" x14ac:dyDescent="0.35"/>
  <cols>
    <col min="1" max="1" width="2.26953125" style="25" customWidth="1"/>
    <col min="2" max="2" width="20.81640625" style="25" customWidth="1"/>
    <col min="3" max="3" width="12.1796875" style="25" customWidth="1"/>
    <col min="4" max="4" width="7.7265625" style="25" customWidth="1"/>
    <col min="5" max="10" width="12.1796875" style="26" customWidth="1"/>
    <col min="11" max="11" width="10.81640625" style="26"/>
    <col min="12" max="16384" width="10.81640625" style="25"/>
  </cols>
  <sheetData>
    <row r="1" spans="2:11" ht="20.149999999999999" customHeight="1" x14ac:dyDescent="0.35">
      <c r="B1" s="24" t="s">
        <v>235</v>
      </c>
    </row>
    <row r="2" spans="2:11" ht="20.149999999999999" customHeight="1" x14ac:dyDescent="0.35"/>
    <row r="3" spans="2:11" ht="20.149999999999999" customHeight="1" x14ac:dyDescent="0.35">
      <c r="B3" s="27" t="s">
        <v>236</v>
      </c>
      <c r="C3" s="28" t="s">
        <v>237</v>
      </c>
      <c r="E3" s="433" t="s">
        <v>238</v>
      </c>
      <c r="F3" s="433"/>
      <c r="G3" s="433"/>
      <c r="H3" s="433"/>
      <c r="I3" s="433"/>
      <c r="J3" s="433"/>
      <c r="K3" s="433"/>
    </row>
    <row r="4" spans="2:11" ht="20.149999999999999" customHeight="1" x14ac:dyDescent="0.35">
      <c r="B4" s="29"/>
      <c r="C4" s="26" t="s">
        <v>239</v>
      </c>
      <c r="D4" s="29"/>
      <c r="E4" s="30" t="s">
        <v>240</v>
      </c>
      <c r="F4" s="30" t="s">
        <v>241</v>
      </c>
      <c r="G4" s="30" t="s">
        <v>242</v>
      </c>
      <c r="H4" s="30" t="s">
        <v>243</v>
      </c>
      <c r="I4" s="30" t="s">
        <v>237</v>
      </c>
      <c r="J4" s="30"/>
      <c r="K4" s="30"/>
    </row>
    <row r="5" spans="2:11" ht="20.149999999999999" customHeight="1" x14ac:dyDescent="0.35">
      <c r="B5" s="31" t="s">
        <v>244</v>
      </c>
      <c r="C5" s="34" t="str">
        <f>INDEX(E5:K5,MATCH($C$3,$E$4:$K$4,))</f>
        <v>Alex24</v>
      </c>
      <c r="D5" s="26" t="s">
        <v>245</v>
      </c>
      <c r="E5" s="33"/>
      <c r="F5" s="315" t="s">
        <v>246</v>
      </c>
      <c r="G5" s="315" t="s">
        <v>247</v>
      </c>
      <c r="H5" s="315" t="s">
        <v>248</v>
      </c>
      <c r="I5" s="315" t="s">
        <v>249</v>
      </c>
      <c r="J5" s="33"/>
      <c r="K5" s="33"/>
    </row>
    <row r="6" spans="2:11" ht="20.149999999999999" customHeight="1" x14ac:dyDescent="0.35">
      <c r="B6" s="31" t="s">
        <v>250</v>
      </c>
      <c r="C6" s="32" t="b">
        <f t="shared" ref="C6:C18" si="0">INDEX(E6:K6,MATCH($C$3,$E$4:$K$4,))</f>
        <v>1</v>
      </c>
      <c r="D6" s="26" t="s">
        <v>245</v>
      </c>
      <c r="E6" s="26" t="b">
        <v>1</v>
      </c>
      <c r="F6" s="26" t="b">
        <v>1</v>
      </c>
      <c r="G6" s="26" t="b">
        <v>1</v>
      </c>
      <c r="H6" s="26" t="b">
        <v>1</v>
      </c>
      <c r="I6" s="26" t="b">
        <v>1</v>
      </c>
    </row>
    <row r="7" spans="2:11" ht="20.149999999999999" customHeight="1" x14ac:dyDescent="0.35">
      <c r="B7" s="31" t="s">
        <v>251</v>
      </c>
      <c r="C7" s="32" t="b">
        <f t="shared" si="0"/>
        <v>1</v>
      </c>
      <c r="D7" s="26" t="s">
        <v>245</v>
      </c>
      <c r="F7" s="26" t="b">
        <v>1</v>
      </c>
      <c r="G7" s="26" t="b">
        <v>1</v>
      </c>
      <c r="H7" s="26" t="b">
        <v>1</v>
      </c>
      <c r="I7" s="26" t="b">
        <v>1</v>
      </c>
    </row>
    <row r="8" spans="2:11" ht="20.149999999999999" customHeight="1" x14ac:dyDescent="0.35">
      <c r="B8" s="31" t="s">
        <v>252</v>
      </c>
      <c r="C8" s="32" t="b">
        <f t="shared" si="0"/>
        <v>1</v>
      </c>
      <c r="D8" s="26" t="s">
        <v>245</v>
      </c>
      <c r="E8" s="26" t="b">
        <v>1</v>
      </c>
      <c r="F8" s="26" t="b">
        <v>1</v>
      </c>
      <c r="G8" s="26" t="b">
        <v>1</v>
      </c>
      <c r="H8" s="26" t="b">
        <v>1</v>
      </c>
      <c r="I8" s="26" t="b">
        <v>1</v>
      </c>
    </row>
    <row r="9" spans="2:11" ht="20.149999999999999" customHeight="1" x14ac:dyDescent="0.35">
      <c r="B9" s="31" t="s">
        <v>253</v>
      </c>
      <c r="C9" s="32" t="b">
        <f t="shared" si="0"/>
        <v>1</v>
      </c>
      <c r="D9" s="26" t="s">
        <v>245</v>
      </c>
      <c r="E9" s="26" t="b">
        <v>1</v>
      </c>
      <c r="F9" s="26" t="b">
        <v>1</v>
      </c>
      <c r="G9" s="26" t="b">
        <v>1</v>
      </c>
      <c r="H9" s="26" t="b">
        <v>1</v>
      </c>
      <c r="I9" s="26" t="b">
        <v>1</v>
      </c>
    </row>
    <row r="10" spans="2:11" ht="20.149999999999999" customHeight="1" x14ac:dyDescent="0.35">
      <c r="B10" s="31" t="s">
        <v>254</v>
      </c>
      <c r="C10" s="32" t="b">
        <f t="shared" si="0"/>
        <v>1</v>
      </c>
      <c r="D10" s="26" t="s">
        <v>245</v>
      </c>
      <c r="F10" s="26" t="b">
        <v>1</v>
      </c>
      <c r="G10" s="26" t="b">
        <v>1</v>
      </c>
      <c r="H10" s="26" t="b">
        <v>1</v>
      </c>
      <c r="I10" s="26" t="b">
        <v>1</v>
      </c>
    </row>
    <row r="11" spans="2:11" ht="20.149999999999999" customHeight="1" x14ac:dyDescent="0.35">
      <c r="B11" s="31" t="s">
        <v>255</v>
      </c>
      <c r="C11" s="32" t="b">
        <f t="shared" si="0"/>
        <v>1</v>
      </c>
      <c r="D11" s="26" t="s">
        <v>245</v>
      </c>
      <c r="E11" s="26" t="b">
        <v>1</v>
      </c>
      <c r="F11" s="26" t="b">
        <v>1</v>
      </c>
      <c r="G11" s="26" t="b">
        <v>1</v>
      </c>
      <c r="H11" s="26" t="b">
        <v>1</v>
      </c>
      <c r="I11" s="26" t="b">
        <v>1</v>
      </c>
    </row>
    <row r="12" spans="2:11" ht="20.149999999999999" customHeight="1" x14ac:dyDescent="0.35">
      <c r="B12" s="31" t="s">
        <v>256</v>
      </c>
      <c r="C12" s="32" t="b">
        <f t="shared" si="0"/>
        <v>1</v>
      </c>
      <c r="D12" s="26" t="s">
        <v>245</v>
      </c>
      <c r="F12" s="26" t="b">
        <v>1</v>
      </c>
      <c r="G12" s="26" t="b">
        <v>1</v>
      </c>
      <c r="H12" s="26" t="b">
        <v>1</v>
      </c>
      <c r="I12" s="26" t="b">
        <v>1</v>
      </c>
    </row>
    <row r="13" spans="2:11" ht="20.149999999999999" customHeight="1" x14ac:dyDescent="0.35">
      <c r="B13" s="31" t="s">
        <v>257</v>
      </c>
      <c r="C13" s="32" t="b">
        <f t="shared" si="0"/>
        <v>1</v>
      </c>
      <c r="D13" s="26" t="s">
        <v>245</v>
      </c>
      <c r="F13" s="26" t="b">
        <v>1</v>
      </c>
      <c r="G13" s="26" t="b">
        <v>1</v>
      </c>
      <c r="H13" s="26" t="b">
        <v>1</v>
      </c>
      <c r="I13" s="26" t="b">
        <v>1</v>
      </c>
    </row>
    <row r="14" spans="2:11" ht="20.149999999999999" customHeight="1" x14ac:dyDescent="0.35">
      <c r="B14" s="31" t="s">
        <v>258</v>
      </c>
      <c r="C14" s="32" t="b">
        <f t="shared" si="0"/>
        <v>1</v>
      </c>
      <c r="D14" s="26" t="s">
        <v>245</v>
      </c>
      <c r="E14" s="26" t="b">
        <v>1</v>
      </c>
      <c r="F14" s="26" t="b">
        <v>1</v>
      </c>
      <c r="G14" s="26" t="b">
        <v>1</v>
      </c>
      <c r="H14" s="26" t="b">
        <v>1</v>
      </c>
      <c r="I14" s="26" t="b">
        <v>1</v>
      </c>
    </row>
    <row r="15" spans="2:11" ht="20.149999999999999" customHeight="1" x14ac:dyDescent="0.35">
      <c r="B15" s="31"/>
      <c r="C15" s="32">
        <f t="shared" si="0"/>
        <v>0</v>
      </c>
      <c r="D15" s="26" t="s">
        <v>245</v>
      </c>
    </row>
    <row r="16" spans="2:11" ht="20.149999999999999" customHeight="1" x14ac:dyDescent="0.35">
      <c r="B16" s="31"/>
      <c r="C16" s="32">
        <f t="shared" si="0"/>
        <v>0</v>
      </c>
      <c r="D16" s="26" t="s">
        <v>245</v>
      </c>
    </row>
    <row r="17" spans="2:4" ht="20.149999999999999" customHeight="1" x14ac:dyDescent="0.35">
      <c r="B17" s="31"/>
      <c r="C17" s="32">
        <f t="shared" si="0"/>
        <v>0</v>
      </c>
      <c r="D17" s="26" t="s">
        <v>245</v>
      </c>
    </row>
    <row r="18" spans="2:4" ht="20.149999999999999" customHeight="1" x14ac:dyDescent="0.35">
      <c r="B18" s="31"/>
      <c r="C18" s="32">
        <f t="shared" si="0"/>
        <v>0</v>
      </c>
      <c r="D18" s="26" t="s">
        <v>245</v>
      </c>
    </row>
  </sheetData>
  <mergeCells count="1">
    <mergeCell ref="E3:K3"/>
  </mergeCells>
  <conditionalFormatting sqref="E6:K18">
    <cfRule type="cellIs" dxfId="1" priority="1" operator="equal">
      <formula>FALSE</formula>
    </cfRule>
    <cfRule type="cellIs" dxfId="0" priority="2" operator="equal">
      <formula>TRUE</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27C9C-E06E-4CFA-80D2-B8308992F34B}">
  <sheetPr codeName="Feuil12"/>
  <dimension ref="A1:V58"/>
  <sheetViews>
    <sheetView zoomScale="40" zoomScaleNormal="40" workbookViewId="0">
      <selection activeCell="J57" sqref="J57"/>
    </sheetView>
  </sheetViews>
  <sheetFormatPr baseColWidth="10" defaultColWidth="10.81640625" defaultRowHeight="14.5" x14ac:dyDescent="0.35"/>
  <cols>
    <col min="1" max="1" width="3.81640625" style="169" customWidth="1"/>
    <col min="2" max="2" width="12.7265625" style="169" customWidth="1"/>
    <col min="3" max="3" width="12.54296875" style="169" customWidth="1"/>
    <col min="4" max="4" width="36.7265625" style="169" customWidth="1"/>
    <col min="5" max="5" width="3.54296875" style="169" customWidth="1"/>
    <col min="6" max="6" width="13.81640625" style="169" customWidth="1"/>
    <col min="7" max="7" width="20.81640625" style="169" customWidth="1"/>
    <col min="8" max="8" width="3.54296875" style="169" customWidth="1"/>
    <col min="9" max="9" width="15.54296875" style="169" customWidth="1"/>
    <col min="10" max="10" width="18.81640625" style="169" customWidth="1"/>
    <col min="11" max="11" width="3.54296875" style="169" customWidth="1"/>
    <col min="12" max="12" width="15.54296875" style="169" customWidth="1"/>
    <col min="13" max="13" width="18.7265625" style="169" customWidth="1"/>
    <col min="14" max="14" width="12.7265625" style="169" customWidth="1"/>
    <col min="15" max="76" width="15.54296875" style="169" customWidth="1"/>
    <col min="77" max="16384" width="10.81640625" style="169"/>
  </cols>
  <sheetData>
    <row r="1" spans="1:22" ht="12" customHeight="1" x14ac:dyDescent="0.55000000000000004">
      <c r="A1" s="170"/>
      <c r="B1" s="170"/>
      <c r="C1" s="171"/>
      <c r="D1" s="172"/>
      <c r="E1" s="172"/>
      <c r="F1" s="159"/>
      <c r="G1" s="159"/>
      <c r="H1" s="159"/>
      <c r="I1" s="159"/>
      <c r="J1" s="159"/>
      <c r="K1" s="159"/>
      <c r="L1" s="159"/>
      <c r="M1" s="159"/>
      <c r="N1" s="159"/>
      <c r="O1" s="159"/>
      <c r="P1" s="159"/>
      <c r="Q1" s="159"/>
      <c r="R1" s="160"/>
      <c r="S1" s="160"/>
      <c r="T1" s="160"/>
      <c r="U1" s="160"/>
      <c r="V1" s="160"/>
    </row>
    <row r="2" spans="1:22" ht="23.5" x14ac:dyDescent="0.55000000000000004">
      <c r="A2" s="170"/>
      <c r="B2" s="170"/>
      <c r="C2" s="171"/>
      <c r="D2" s="172"/>
      <c r="E2" s="172"/>
      <c r="F2" s="438" t="str">
        <f>IF(AND(C4&lt;&gt;""),"Partenariats de l'année " &amp;C4&amp; " en chiffres clés !","")</f>
        <v>Partenariats de l'année 2020 en chiffres clés !</v>
      </c>
      <c r="G2" s="439"/>
      <c r="H2" s="439"/>
      <c r="I2" s="439"/>
      <c r="J2" s="439"/>
      <c r="K2" s="439"/>
      <c r="L2" s="439"/>
      <c r="M2" s="439"/>
      <c r="N2" s="440"/>
      <c r="O2" s="159"/>
      <c r="P2" s="159"/>
      <c r="Q2" s="159"/>
      <c r="R2" s="160"/>
      <c r="S2" s="160"/>
      <c r="T2" s="160"/>
      <c r="U2" s="160"/>
      <c r="V2" s="160"/>
    </row>
    <row r="3" spans="1:22" ht="23.5" x14ac:dyDescent="0.55000000000000004">
      <c r="A3" s="170"/>
      <c r="E3" s="172"/>
      <c r="F3" s="441"/>
      <c r="G3" s="442"/>
      <c r="H3" s="442"/>
      <c r="I3" s="442"/>
      <c r="J3" s="442"/>
      <c r="K3" s="442"/>
      <c r="L3" s="442"/>
      <c r="M3" s="442"/>
      <c r="N3" s="443"/>
      <c r="O3" s="159"/>
      <c r="P3" s="159"/>
      <c r="Q3" s="159"/>
      <c r="R3" s="160"/>
      <c r="S3" s="160"/>
      <c r="T3" s="160"/>
      <c r="U3" s="160"/>
      <c r="V3" s="160"/>
    </row>
    <row r="4" spans="1:22" ht="23.5" x14ac:dyDescent="0.55000000000000004">
      <c r="A4" s="170"/>
      <c r="B4" s="175" t="s">
        <v>260</v>
      </c>
      <c r="C4" s="176">
        <v>2020</v>
      </c>
      <c r="D4" s="172"/>
      <c r="E4" s="172"/>
      <c r="F4" s="444"/>
      <c r="G4" s="445"/>
      <c r="H4" s="445"/>
      <c r="I4" s="445"/>
      <c r="J4" s="445"/>
      <c r="K4" s="445"/>
      <c r="L4" s="445"/>
      <c r="M4" s="445"/>
      <c r="N4" s="446"/>
      <c r="O4" s="159"/>
      <c r="P4" s="159"/>
      <c r="Q4" s="159"/>
      <c r="R4" s="160"/>
      <c r="S4" s="160"/>
      <c r="T4" s="160"/>
      <c r="U4" s="160"/>
      <c r="V4" s="160"/>
    </row>
    <row r="5" spans="1:22" x14ac:dyDescent="0.35">
      <c r="A5" s="160"/>
      <c r="B5" s="160"/>
      <c r="C5" s="160"/>
      <c r="D5" s="164"/>
      <c r="E5" s="164"/>
      <c r="F5" s="160"/>
      <c r="G5" s="160"/>
      <c r="H5" s="160"/>
      <c r="I5" s="160"/>
      <c r="J5" s="160"/>
      <c r="K5" s="160"/>
      <c r="L5" s="160"/>
      <c r="M5" s="160"/>
      <c r="N5" s="160"/>
      <c r="O5" s="160"/>
      <c r="P5" s="160"/>
      <c r="Q5" s="160"/>
      <c r="R5" s="160"/>
      <c r="S5" s="160"/>
      <c r="T5" s="160"/>
      <c r="U5" s="160"/>
      <c r="V5" s="160"/>
    </row>
    <row r="6" spans="1:22" x14ac:dyDescent="0.35">
      <c r="A6" s="160"/>
      <c r="B6" s="160"/>
      <c r="C6" s="160"/>
      <c r="D6" s="164"/>
      <c r="E6" s="164"/>
      <c r="F6" s="160"/>
      <c r="G6" s="160"/>
      <c r="H6" s="160"/>
      <c r="I6" s="160"/>
      <c r="J6" s="160"/>
      <c r="M6" s="160"/>
      <c r="N6" s="160"/>
      <c r="O6" s="160"/>
      <c r="P6" s="160"/>
      <c r="Q6" s="160"/>
      <c r="R6" s="160"/>
      <c r="S6" s="160"/>
      <c r="T6" s="160"/>
      <c r="V6" s="160"/>
    </row>
    <row r="7" spans="1:22" x14ac:dyDescent="0.35">
      <c r="A7" s="160"/>
      <c r="B7" s="160"/>
      <c r="C7" s="160"/>
      <c r="D7" s="164"/>
      <c r="E7" s="164"/>
      <c r="F7" s="160"/>
      <c r="G7" s="161"/>
      <c r="H7" s="165"/>
      <c r="I7" s="160"/>
      <c r="J7" s="163"/>
      <c r="M7" s="160"/>
      <c r="N7" s="160"/>
      <c r="O7" s="160"/>
      <c r="P7" s="160"/>
      <c r="Q7" s="160"/>
      <c r="R7" s="160"/>
      <c r="S7" s="160"/>
      <c r="T7" s="160"/>
      <c r="V7" s="160"/>
    </row>
    <row r="8" spans="1:22" x14ac:dyDescent="0.35">
      <c r="A8" s="160"/>
      <c r="B8" s="160"/>
      <c r="C8" s="160"/>
      <c r="D8" s="164"/>
      <c r="E8" s="164"/>
      <c r="F8" s="160"/>
      <c r="G8" s="162"/>
      <c r="H8" s="165"/>
      <c r="I8" s="160"/>
      <c r="K8" s="160"/>
      <c r="L8" s="160"/>
      <c r="M8" s="160"/>
      <c r="N8" s="160"/>
      <c r="O8" s="160"/>
      <c r="P8" s="160"/>
      <c r="Q8" s="160"/>
      <c r="R8" s="160"/>
      <c r="V8" s="160"/>
    </row>
    <row r="9" spans="1:22" x14ac:dyDescent="0.35">
      <c r="A9" s="160"/>
      <c r="B9" s="160"/>
      <c r="C9" s="160"/>
      <c r="D9" s="164"/>
      <c r="E9" s="164"/>
      <c r="F9" s="160"/>
      <c r="G9" s="162"/>
      <c r="H9" s="165"/>
      <c r="I9" s="160"/>
      <c r="K9" s="160"/>
      <c r="L9" s="160"/>
      <c r="M9" s="160"/>
      <c r="N9" s="160"/>
      <c r="O9" s="160"/>
      <c r="P9" s="160"/>
      <c r="Q9" s="160"/>
      <c r="R9" s="160"/>
      <c r="V9" s="160"/>
    </row>
    <row r="10" spans="1:22" ht="40" customHeight="1" x14ac:dyDescent="0.35">
      <c r="A10" s="160"/>
      <c r="B10" s="436">
        <v>12543562</v>
      </c>
      <c r="C10" s="436"/>
      <c r="D10" s="286" t="s">
        <v>261</v>
      </c>
      <c r="E10" s="164"/>
      <c r="F10" s="447">
        <v>1328993</v>
      </c>
      <c r="G10" s="447"/>
      <c r="H10" s="166"/>
      <c r="I10" s="447">
        <v>145367849</v>
      </c>
      <c r="J10" s="447"/>
      <c r="K10" s="160"/>
      <c r="L10" s="449">
        <v>98765432562</v>
      </c>
      <c r="M10" s="449"/>
      <c r="N10" s="160"/>
      <c r="O10" s="160"/>
      <c r="P10" s="160"/>
      <c r="Q10" s="160"/>
      <c r="R10" s="160"/>
      <c r="S10" s="160"/>
      <c r="T10" s="160"/>
      <c r="U10" s="160"/>
      <c r="V10" s="160"/>
    </row>
    <row r="11" spans="1:22" ht="15.65" customHeight="1" x14ac:dyDescent="0.35">
      <c r="A11" s="160"/>
      <c r="C11" s="289">
        <v>10</v>
      </c>
      <c r="D11" s="288" t="s">
        <v>262</v>
      </c>
      <c r="E11" s="160"/>
      <c r="F11" s="447"/>
      <c r="G11" s="447"/>
      <c r="H11" s="160"/>
      <c r="I11" s="447"/>
      <c r="J11" s="447"/>
      <c r="K11" s="160"/>
      <c r="L11" s="449"/>
      <c r="M11" s="449"/>
      <c r="N11" s="160"/>
      <c r="O11" s="160"/>
      <c r="P11" s="160"/>
      <c r="Q11" s="160"/>
      <c r="R11" s="160"/>
      <c r="S11" s="160"/>
      <c r="T11" s="160"/>
      <c r="U11" s="160"/>
      <c r="V11" s="160"/>
    </row>
    <row r="12" spans="1:22" ht="15.65" customHeight="1" x14ac:dyDescent="0.35">
      <c r="A12" s="160"/>
      <c r="C12" s="289">
        <v>5</v>
      </c>
      <c r="D12" s="287" t="s">
        <v>263</v>
      </c>
      <c r="E12" s="160"/>
      <c r="F12" s="167" t="s">
        <v>264</v>
      </c>
      <c r="G12" s="168">
        <v>66775588</v>
      </c>
      <c r="H12" s="160"/>
      <c r="I12" s="447"/>
      <c r="J12" s="447"/>
      <c r="K12" s="160"/>
      <c r="L12" s="449"/>
      <c r="M12" s="449"/>
      <c r="N12" s="160"/>
      <c r="O12" s="160"/>
      <c r="P12" s="160"/>
      <c r="Q12" s="160"/>
      <c r="R12" s="160"/>
      <c r="S12" s="160"/>
      <c r="T12" s="160"/>
      <c r="U12" s="160"/>
      <c r="V12" s="160"/>
    </row>
    <row r="13" spans="1:22" ht="15.65" customHeight="1" x14ac:dyDescent="0.35">
      <c r="A13" s="160"/>
      <c r="C13" s="289">
        <v>5</v>
      </c>
      <c r="D13" s="287" t="s">
        <v>265</v>
      </c>
      <c r="E13" s="160"/>
      <c r="F13" s="448" t="s">
        <v>266</v>
      </c>
      <c r="G13" s="448"/>
      <c r="H13" s="160"/>
      <c r="I13" s="447"/>
      <c r="J13" s="447"/>
      <c r="K13" s="160"/>
      <c r="L13" s="449"/>
      <c r="M13" s="449"/>
      <c r="N13" s="160"/>
      <c r="O13" s="160"/>
      <c r="P13" s="160"/>
      <c r="Q13" s="160"/>
      <c r="R13" s="160"/>
      <c r="S13" s="160"/>
      <c r="T13" s="160"/>
      <c r="U13" s="160"/>
      <c r="V13" s="160"/>
    </row>
    <row r="14" spans="1:22" x14ac:dyDescent="0.35">
      <c r="A14" s="160"/>
      <c r="B14" s="160"/>
      <c r="C14" s="163"/>
      <c r="D14" s="160"/>
      <c r="E14" s="160"/>
      <c r="F14" s="160"/>
      <c r="G14" s="160"/>
      <c r="H14" s="160"/>
      <c r="I14" s="160"/>
      <c r="J14" s="160"/>
      <c r="K14" s="160"/>
      <c r="L14" s="160"/>
      <c r="M14" s="160"/>
      <c r="N14" s="160"/>
      <c r="O14" s="160"/>
      <c r="P14" s="160"/>
      <c r="Q14" s="160"/>
      <c r="R14" s="160"/>
      <c r="S14" s="160"/>
      <c r="T14" s="160"/>
      <c r="U14" s="160"/>
      <c r="V14" s="160"/>
    </row>
    <row r="15" spans="1:22" x14ac:dyDescent="0.35">
      <c r="A15" s="160"/>
      <c r="B15" s="160"/>
      <c r="C15" s="160"/>
      <c r="D15" s="160"/>
      <c r="E15" s="160"/>
      <c r="F15" s="160"/>
      <c r="G15" s="160"/>
      <c r="H15" s="160"/>
      <c r="I15" s="160"/>
      <c r="J15" s="160"/>
      <c r="K15" s="160"/>
      <c r="L15" s="160"/>
      <c r="M15" s="160"/>
      <c r="N15" s="160"/>
      <c r="O15" s="160"/>
      <c r="P15" s="160"/>
      <c r="Q15" s="160"/>
      <c r="R15" s="160"/>
      <c r="S15" s="160"/>
      <c r="T15" s="160"/>
      <c r="U15" s="160"/>
      <c r="V15" s="160"/>
    </row>
    <row r="16" spans="1:22" x14ac:dyDescent="0.35">
      <c r="A16" s="160"/>
      <c r="B16" s="160"/>
      <c r="C16" s="160"/>
      <c r="D16" s="160"/>
      <c r="E16" s="160"/>
      <c r="F16" s="160"/>
      <c r="G16" s="160"/>
      <c r="H16" s="160"/>
      <c r="I16" s="160"/>
      <c r="J16" s="160"/>
      <c r="K16" s="160"/>
      <c r="L16" s="160"/>
      <c r="M16" s="160"/>
      <c r="N16" s="160"/>
      <c r="O16" s="160"/>
      <c r="P16" s="160"/>
      <c r="Q16" s="160"/>
      <c r="R16" s="160"/>
      <c r="S16" s="160"/>
      <c r="T16" s="160"/>
      <c r="U16" s="160"/>
      <c r="V16" s="160"/>
    </row>
    <row r="17" spans="1:22" x14ac:dyDescent="0.35">
      <c r="A17" s="160"/>
      <c r="B17" s="160"/>
      <c r="C17" s="160"/>
      <c r="D17" s="160"/>
      <c r="E17" s="160"/>
      <c r="F17" s="160"/>
      <c r="G17" s="170"/>
      <c r="H17" s="160"/>
      <c r="I17" s="160"/>
      <c r="J17" s="160"/>
      <c r="K17" s="160"/>
      <c r="L17" s="160"/>
      <c r="M17" s="160"/>
      <c r="N17" s="160"/>
      <c r="O17" s="160"/>
      <c r="P17" s="160"/>
      <c r="Q17" s="160"/>
      <c r="R17" s="160"/>
      <c r="S17" s="160"/>
      <c r="T17" s="160"/>
      <c r="U17" s="160"/>
      <c r="V17" s="160"/>
    </row>
    <row r="18" spans="1:22" x14ac:dyDescent="0.35">
      <c r="A18" s="160"/>
      <c r="B18" s="160"/>
      <c r="C18" s="160"/>
      <c r="D18" s="160"/>
      <c r="E18" s="160"/>
      <c r="F18" s="160"/>
      <c r="G18" s="160"/>
      <c r="H18" s="160"/>
      <c r="I18" s="160"/>
      <c r="J18" s="160"/>
      <c r="K18" s="160"/>
      <c r="L18" s="160"/>
      <c r="M18" s="160"/>
      <c r="N18" s="160"/>
      <c r="O18" s="160"/>
      <c r="P18" s="160"/>
      <c r="Q18" s="160"/>
      <c r="R18" s="160"/>
      <c r="S18" s="160"/>
      <c r="T18" s="160"/>
      <c r="U18" s="160"/>
      <c r="V18" s="160"/>
    </row>
    <row r="19" spans="1:22" x14ac:dyDescent="0.35">
      <c r="A19" s="160"/>
      <c r="B19" s="160"/>
      <c r="C19" s="160"/>
      <c r="D19" s="160"/>
      <c r="E19" s="160"/>
      <c r="F19" s="160"/>
      <c r="G19" s="160"/>
      <c r="H19" s="160"/>
      <c r="I19" s="160"/>
      <c r="J19" s="160"/>
      <c r="K19" s="160"/>
      <c r="L19" s="160"/>
      <c r="M19" s="160"/>
      <c r="N19" s="160"/>
      <c r="O19" s="160"/>
      <c r="P19" s="160"/>
      <c r="Q19" s="160"/>
      <c r="R19" s="160"/>
      <c r="S19" s="160"/>
      <c r="T19" s="160"/>
      <c r="U19" s="160"/>
      <c r="V19" s="160"/>
    </row>
    <row r="20" spans="1:22" ht="30" customHeight="1" x14ac:dyDescent="0.35">
      <c r="A20" s="160"/>
      <c r="B20" s="173">
        <v>12345</v>
      </c>
      <c r="C20" s="437" t="s">
        <v>267</v>
      </c>
      <c r="D20" s="437"/>
      <c r="E20" s="164"/>
      <c r="F20" s="173">
        <v>123456</v>
      </c>
      <c r="G20" s="435"/>
      <c r="H20" s="435"/>
      <c r="I20" s="435"/>
      <c r="J20" s="435"/>
      <c r="K20" s="160"/>
      <c r="L20" s="173">
        <v>125676</v>
      </c>
      <c r="M20" s="435"/>
      <c r="N20" s="435"/>
      <c r="O20" s="435"/>
      <c r="P20" s="160"/>
      <c r="Q20" s="160"/>
      <c r="R20" s="160"/>
      <c r="S20" s="160"/>
      <c r="T20" s="160"/>
      <c r="U20" s="160"/>
      <c r="V20" s="160"/>
    </row>
    <row r="21" spans="1:22" ht="30" customHeight="1" x14ac:dyDescent="0.35">
      <c r="A21" s="160"/>
      <c r="B21" s="174"/>
      <c r="C21" s="434" t="str" cm="1">
        <f t="array" ref="C21">IFERROR(INDEX('2. Termes '!C8:AL1141,'2. Termes '!J31),"")</f>
        <v/>
      </c>
      <c r="D21" s="434"/>
      <c r="E21" s="160"/>
      <c r="F21" s="160"/>
      <c r="G21" s="434"/>
      <c r="H21" s="434"/>
      <c r="I21" s="434"/>
      <c r="J21" s="434"/>
      <c r="K21" s="160"/>
      <c r="L21" s="160"/>
      <c r="M21" s="434"/>
      <c r="N21" s="434"/>
      <c r="O21" s="434"/>
      <c r="P21" s="160"/>
      <c r="Q21" s="160"/>
      <c r="R21" s="160"/>
      <c r="S21" s="160"/>
      <c r="T21" s="160"/>
      <c r="U21" s="160"/>
      <c r="V21" s="160"/>
    </row>
    <row r="22" spans="1:22" ht="30" customHeight="1" x14ac:dyDescent="0.35">
      <c r="A22" s="160"/>
      <c r="B22" s="174"/>
      <c r="C22" s="434"/>
      <c r="D22" s="434"/>
      <c r="E22" s="160"/>
      <c r="F22" s="160"/>
      <c r="G22" s="434"/>
      <c r="H22" s="434"/>
      <c r="I22" s="434"/>
      <c r="J22" s="434"/>
      <c r="K22" s="160"/>
      <c r="L22" s="160"/>
      <c r="M22" s="434"/>
      <c r="N22" s="434"/>
      <c r="O22" s="434"/>
      <c r="P22" s="160"/>
      <c r="Q22" s="160"/>
      <c r="R22" s="160"/>
      <c r="S22" s="160"/>
      <c r="T22" s="160"/>
      <c r="U22" s="160"/>
      <c r="V22" s="160"/>
    </row>
    <row r="23" spans="1:22" ht="30" customHeight="1" x14ac:dyDescent="0.35">
      <c r="A23" s="160"/>
      <c r="B23" s="174"/>
      <c r="C23" s="434"/>
      <c r="D23" s="434"/>
      <c r="F23" s="160"/>
      <c r="G23" s="434"/>
      <c r="H23" s="434"/>
      <c r="I23" s="434"/>
      <c r="J23" s="434"/>
      <c r="M23" s="434"/>
      <c r="N23" s="434"/>
      <c r="O23" s="434"/>
      <c r="Q23" s="160"/>
      <c r="R23" s="160"/>
      <c r="S23" s="160"/>
      <c r="T23" s="160"/>
      <c r="U23" s="160"/>
      <c r="V23" s="160"/>
    </row>
    <row r="24" spans="1:22" ht="30" customHeight="1" x14ac:dyDescent="0.35">
      <c r="A24" s="160"/>
      <c r="B24" s="174"/>
      <c r="C24" s="434"/>
      <c r="D24" s="434"/>
      <c r="F24" s="160"/>
      <c r="G24" s="434"/>
      <c r="H24" s="434"/>
      <c r="I24" s="434"/>
      <c r="J24" s="434"/>
      <c r="M24" s="434"/>
      <c r="N24" s="434"/>
      <c r="O24" s="434"/>
      <c r="Q24" s="160"/>
      <c r="R24" s="160"/>
      <c r="S24" s="160"/>
      <c r="T24" s="160"/>
      <c r="U24" s="160"/>
      <c r="V24" s="160"/>
    </row>
    <row r="25" spans="1:22" ht="30" customHeight="1" x14ac:dyDescent="0.35">
      <c r="A25" s="160"/>
      <c r="B25" s="174"/>
      <c r="C25" s="434"/>
      <c r="D25" s="434"/>
      <c r="F25" s="160"/>
      <c r="G25" s="434"/>
      <c r="H25" s="434"/>
      <c r="I25" s="434"/>
      <c r="J25" s="434"/>
      <c r="M25" s="434"/>
      <c r="N25" s="434"/>
      <c r="O25" s="434"/>
      <c r="Q25" s="160"/>
      <c r="R25" s="160"/>
      <c r="S25" s="160"/>
      <c r="T25" s="160"/>
      <c r="U25" s="160"/>
      <c r="V25" s="160"/>
    </row>
    <row r="26" spans="1:22" ht="30" customHeight="1" x14ac:dyDescent="0.35">
      <c r="A26" s="160"/>
      <c r="B26" s="174"/>
      <c r="C26" s="434"/>
      <c r="D26" s="434"/>
      <c r="F26" s="160"/>
      <c r="G26" s="434"/>
      <c r="H26" s="434"/>
      <c r="I26" s="434"/>
      <c r="J26" s="434"/>
      <c r="M26" s="434"/>
      <c r="N26" s="434"/>
      <c r="O26" s="434"/>
      <c r="Q26" s="160"/>
      <c r="R26" s="160"/>
      <c r="V26" s="160"/>
    </row>
    <row r="27" spans="1:22" ht="30" customHeight="1" x14ac:dyDescent="0.35">
      <c r="A27" s="160"/>
      <c r="B27" s="174"/>
      <c r="C27" s="434"/>
      <c r="D27" s="434"/>
      <c r="F27" s="160"/>
      <c r="G27" s="434"/>
      <c r="H27" s="434"/>
      <c r="I27" s="434"/>
      <c r="J27" s="434"/>
      <c r="M27" s="434"/>
      <c r="N27" s="434"/>
      <c r="O27" s="434"/>
      <c r="Q27" s="160"/>
      <c r="R27" s="160"/>
      <c r="V27" s="160"/>
    </row>
    <row r="28" spans="1:22" ht="30" customHeight="1" x14ac:dyDescent="0.35">
      <c r="A28" s="160"/>
      <c r="B28" s="174"/>
      <c r="C28" s="434"/>
      <c r="D28" s="434"/>
      <c r="F28" s="160"/>
      <c r="G28" s="434"/>
      <c r="H28" s="434"/>
      <c r="I28" s="434"/>
      <c r="J28" s="434"/>
      <c r="M28" s="434"/>
      <c r="N28" s="434"/>
      <c r="O28" s="434"/>
      <c r="Q28" s="160"/>
      <c r="R28" s="160"/>
      <c r="V28" s="160"/>
    </row>
    <row r="29" spans="1:22" ht="30" customHeight="1" x14ac:dyDescent="0.35">
      <c r="A29" s="160"/>
      <c r="B29" s="174"/>
      <c r="C29" s="434"/>
      <c r="D29" s="434"/>
      <c r="F29" s="160"/>
      <c r="G29" s="434"/>
      <c r="H29" s="434"/>
      <c r="I29" s="434"/>
      <c r="J29" s="434"/>
      <c r="M29" s="434"/>
      <c r="N29" s="434"/>
      <c r="O29" s="434"/>
      <c r="Q29" s="160"/>
      <c r="R29" s="160"/>
      <c r="V29" s="160"/>
    </row>
    <row r="30" spans="1:22" ht="30" customHeight="1" x14ac:dyDescent="0.35">
      <c r="A30" s="160"/>
      <c r="B30" s="174"/>
      <c r="C30" s="434"/>
      <c r="D30" s="434"/>
      <c r="F30" s="160"/>
      <c r="G30" s="434"/>
      <c r="H30" s="434"/>
      <c r="I30" s="434"/>
      <c r="J30" s="434"/>
      <c r="M30" s="434"/>
      <c r="N30" s="434"/>
      <c r="O30" s="434"/>
      <c r="Q30" s="160"/>
      <c r="R30" s="160"/>
      <c r="V30" s="160"/>
    </row>
    <row r="31" spans="1:22" ht="30" customHeight="1" x14ac:dyDescent="0.35">
      <c r="A31" s="160"/>
      <c r="B31" s="174"/>
      <c r="C31" s="434"/>
      <c r="D31" s="434"/>
      <c r="F31" s="160"/>
      <c r="G31" s="434"/>
      <c r="H31" s="434"/>
      <c r="I31" s="434"/>
      <c r="J31" s="434"/>
      <c r="M31" s="434"/>
      <c r="N31" s="434"/>
      <c r="O31" s="434"/>
      <c r="Q31" s="160"/>
      <c r="R31" s="160"/>
      <c r="V31" s="160"/>
    </row>
    <row r="32" spans="1:22" ht="30" customHeight="1" x14ac:dyDescent="0.35">
      <c r="A32" s="160"/>
      <c r="B32" s="174"/>
      <c r="C32" s="434"/>
      <c r="D32" s="434"/>
      <c r="F32" s="160"/>
      <c r="G32" s="434"/>
      <c r="H32" s="434"/>
      <c r="I32" s="434"/>
      <c r="J32" s="434"/>
      <c r="M32" s="434"/>
      <c r="N32" s="434"/>
      <c r="O32" s="434"/>
      <c r="Q32" s="160"/>
      <c r="R32" s="160"/>
      <c r="V32" s="160"/>
    </row>
    <row r="33" spans="1:22" ht="30" customHeight="1" x14ac:dyDescent="0.35">
      <c r="A33" s="160"/>
      <c r="B33" s="174"/>
      <c r="C33" s="434"/>
      <c r="D33" s="434"/>
      <c r="F33" s="160"/>
      <c r="G33" s="434"/>
      <c r="H33" s="434"/>
      <c r="I33" s="434"/>
      <c r="J33" s="434"/>
      <c r="M33" s="434"/>
      <c r="N33" s="434"/>
      <c r="O33" s="434"/>
      <c r="P33" s="160"/>
      <c r="Q33" s="160"/>
      <c r="R33" s="160"/>
      <c r="S33" s="160"/>
      <c r="T33" s="160"/>
      <c r="U33" s="160"/>
      <c r="V33" s="160"/>
    </row>
    <row r="34" spans="1:22" ht="30" customHeight="1" x14ac:dyDescent="0.35">
      <c r="A34" s="160"/>
      <c r="B34" s="174"/>
      <c r="C34" s="434"/>
      <c r="D34" s="434"/>
      <c r="F34" s="160"/>
      <c r="G34" s="434"/>
      <c r="H34" s="434"/>
      <c r="I34" s="434"/>
      <c r="J34" s="434"/>
      <c r="M34" s="434"/>
      <c r="N34" s="434"/>
      <c r="O34" s="434"/>
      <c r="P34" s="160"/>
      <c r="Q34" s="160"/>
      <c r="R34" s="160"/>
      <c r="S34" s="160"/>
      <c r="T34" s="160"/>
      <c r="U34" s="160"/>
      <c r="V34" s="160"/>
    </row>
    <row r="35" spans="1:22" ht="30" customHeight="1" x14ac:dyDescent="0.35">
      <c r="A35" s="160"/>
      <c r="B35" s="174"/>
      <c r="C35" s="434"/>
      <c r="D35" s="434"/>
      <c r="F35" s="160"/>
      <c r="G35" s="434"/>
      <c r="H35" s="434"/>
      <c r="I35" s="434"/>
      <c r="J35" s="434"/>
      <c r="M35" s="434"/>
      <c r="N35" s="434"/>
      <c r="O35" s="434"/>
      <c r="P35" s="160"/>
      <c r="Q35" s="160"/>
      <c r="R35" s="160"/>
      <c r="S35" s="160"/>
      <c r="T35" s="160"/>
      <c r="U35" s="160"/>
      <c r="V35" s="160"/>
    </row>
    <row r="36" spans="1:22" ht="30" customHeight="1" x14ac:dyDescent="0.35">
      <c r="A36" s="160"/>
      <c r="B36" s="174"/>
      <c r="C36" s="434"/>
      <c r="D36" s="434"/>
      <c r="F36" s="160"/>
      <c r="G36" s="434"/>
      <c r="H36" s="434"/>
      <c r="I36" s="434"/>
      <c r="J36" s="434"/>
      <c r="M36" s="434"/>
      <c r="N36" s="434"/>
      <c r="O36" s="434"/>
      <c r="P36" s="160"/>
      <c r="Q36" s="160"/>
      <c r="R36" s="160"/>
      <c r="S36" s="160"/>
      <c r="T36" s="160"/>
      <c r="U36" s="160"/>
      <c r="V36" s="160"/>
    </row>
    <row r="37" spans="1:22" ht="30" customHeight="1" x14ac:dyDescent="0.35">
      <c r="A37" s="160"/>
      <c r="B37" s="174"/>
      <c r="C37" s="434"/>
      <c r="D37" s="434"/>
      <c r="F37" s="160"/>
      <c r="G37" s="434"/>
      <c r="H37" s="434"/>
      <c r="I37" s="434"/>
      <c r="J37" s="434"/>
      <c r="M37" s="434"/>
      <c r="N37" s="434"/>
      <c r="O37" s="434"/>
      <c r="P37" s="160"/>
      <c r="Q37" s="160"/>
      <c r="R37" s="160"/>
      <c r="S37" s="160"/>
      <c r="T37" s="160"/>
      <c r="U37" s="160"/>
      <c r="V37" s="160"/>
    </row>
    <row r="38" spans="1:22" ht="30" customHeight="1" x14ac:dyDescent="0.35">
      <c r="A38" s="160"/>
      <c r="B38" s="174"/>
      <c r="C38" s="434"/>
      <c r="D38" s="434"/>
      <c r="F38" s="160"/>
      <c r="G38" s="434"/>
      <c r="H38" s="434"/>
      <c r="I38" s="434"/>
      <c r="J38" s="434"/>
      <c r="M38" s="434"/>
      <c r="N38" s="434"/>
      <c r="O38" s="434"/>
      <c r="P38" s="160"/>
      <c r="Q38" s="160"/>
      <c r="R38" s="160"/>
      <c r="S38" s="160"/>
      <c r="T38" s="160"/>
      <c r="U38" s="160"/>
      <c r="V38" s="160"/>
    </row>
    <row r="39" spans="1:22" ht="30" customHeight="1" x14ac:dyDescent="0.35">
      <c r="A39" s="160"/>
      <c r="B39" s="174"/>
      <c r="C39" s="434"/>
      <c r="D39" s="434"/>
      <c r="E39" s="160"/>
      <c r="F39" s="160"/>
      <c r="G39" s="434"/>
      <c r="H39" s="434"/>
      <c r="I39" s="434"/>
      <c r="J39" s="434"/>
      <c r="K39" s="160"/>
      <c r="L39" s="160"/>
      <c r="M39" s="434"/>
      <c r="N39" s="434"/>
      <c r="O39" s="434"/>
      <c r="P39" s="160"/>
      <c r="Q39" s="160"/>
      <c r="R39" s="160"/>
      <c r="S39" s="160"/>
      <c r="T39" s="160"/>
      <c r="U39" s="160"/>
      <c r="V39" s="160"/>
    </row>
    <row r="40" spans="1:22" ht="30" customHeight="1" x14ac:dyDescent="0.35">
      <c r="A40" s="160"/>
      <c r="B40" s="160"/>
      <c r="C40" s="160"/>
      <c r="D40" s="160"/>
      <c r="E40" s="160"/>
      <c r="F40" s="160"/>
      <c r="G40" s="160"/>
      <c r="H40" s="160"/>
      <c r="I40" s="160"/>
      <c r="J40" s="160"/>
      <c r="K40" s="160"/>
      <c r="L40" s="160"/>
      <c r="M40" s="160"/>
      <c r="N40" s="160"/>
      <c r="O40" s="160"/>
      <c r="P40" s="160"/>
      <c r="Q40" s="160"/>
      <c r="R40" s="160"/>
      <c r="S40" s="160"/>
      <c r="T40" s="160"/>
      <c r="U40" s="160"/>
      <c r="V40" s="160"/>
    </row>
    <row r="41" spans="1:22" x14ac:dyDescent="0.35">
      <c r="A41" s="160"/>
      <c r="B41" s="160"/>
      <c r="C41" s="160"/>
      <c r="D41" s="160"/>
      <c r="E41" s="160"/>
      <c r="F41" s="160"/>
      <c r="G41" s="160"/>
      <c r="H41" s="160"/>
      <c r="I41" s="160"/>
      <c r="J41" s="160"/>
      <c r="K41" s="160"/>
      <c r="L41" s="160"/>
      <c r="M41" s="160"/>
      <c r="N41" s="160"/>
      <c r="O41" s="160"/>
      <c r="P41" s="160"/>
      <c r="Q41" s="160"/>
      <c r="R41" s="160"/>
      <c r="S41" s="160"/>
      <c r="T41" s="160"/>
      <c r="U41" s="160"/>
      <c r="V41" s="160"/>
    </row>
    <row r="42" spans="1:22" x14ac:dyDescent="0.35">
      <c r="A42" s="160"/>
      <c r="B42" s="160"/>
      <c r="C42" s="160"/>
      <c r="D42" s="160"/>
      <c r="E42" s="160"/>
      <c r="F42" s="160"/>
      <c r="G42" s="160"/>
      <c r="H42" s="160"/>
      <c r="I42" s="160"/>
      <c r="J42" s="160"/>
      <c r="K42" s="160"/>
      <c r="L42" s="160"/>
      <c r="M42" s="160"/>
      <c r="N42" s="160"/>
      <c r="O42" s="160"/>
      <c r="P42" s="160"/>
      <c r="Q42" s="160"/>
      <c r="R42" s="160"/>
      <c r="S42" s="160"/>
      <c r="T42" s="160"/>
      <c r="U42" s="160"/>
      <c r="V42" s="160"/>
    </row>
    <row r="43" spans="1:22" x14ac:dyDescent="0.35">
      <c r="A43" s="160"/>
      <c r="B43" s="160"/>
      <c r="C43" s="160"/>
      <c r="D43" s="160"/>
      <c r="E43" s="160"/>
      <c r="F43" s="160"/>
      <c r="G43" s="160"/>
      <c r="H43" s="160"/>
      <c r="I43" s="160"/>
      <c r="J43" s="160"/>
      <c r="K43" s="160"/>
      <c r="L43" s="160"/>
      <c r="M43" s="160"/>
      <c r="N43" s="160"/>
      <c r="O43" s="160"/>
      <c r="P43" s="160"/>
      <c r="Q43" s="160"/>
      <c r="R43" s="160"/>
      <c r="S43" s="160"/>
      <c r="T43" s="160"/>
      <c r="U43" s="160"/>
      <c r="V43" s="160"/>
    </row>
    <row r="44" spans="1:22" x14ac:dyDescent="0.35">
      <c r="A44" s="160"/>
      <c r="B44" s="160"/>
      <c r="C44" s="160"/>
      <c r="D44" s="160"/>
      <c r="E44" s="160"/>
      <c r="F44" s="160"/>
      <c r="G44" s="160"/>
      <c r="H44" s="160"/>
      <c r="I44" s="160"/>
      <c r="J44" s="160"/>
      <c r="K44" s="160"/>
      <c r="L44" s="160"/>
      <c r="M44" s="160"/>
      <c r="N44" s="160"/>
      <c r="O44" s="160"/>
      <c r="P44" s="160"/>
      <c r="Q44" s="160"/>
      <c r="R44" s="160"/>
      <c r="S44" s="160"/>
      <c r="T44" s="160"/>
      <c r="U44" s="160"/>
      <c r="V44" s="160"/>
    </row>
    <row r="45" spans="1:22" x14ac:dyDescent="0.35">
      <c r="A45" s="160"/>
      <c r="B45" s="160"/>
      <c r="C45" s="160"/>
      <c r="D45" s="160"/>
      <c r="E45" s="160"/>
      <c r="F45" s="160"/>
      <c r="G45" s="160"/>
      <c r="H45" s="160"/>
      <c r="I45" s="160"/>
      <c r="J45" s="160"/>
      <c r="K45" s="160"/>
      <c r="L45" s="160"/>
      <c r="M45" s="160"/>
      <c r="N45" s="160"/>
      <c r="O45" s="160"/>
      <c r="P45" s="160"/>
      <c r="Q45" s="160"/>
      <c r="R45" s="160"/>
      <c r="S45" s="160"/>
      <c r="T45" s="160"/>
      <c r="U45" s="160"/>
      <c r="V45" s="160"/>
    </row>
    <row r="46" spans="1:22" x14ac:dyDescent="0.35">
      <c r="A46" s="160"/>
      <c r="B46" s="160"/>
      <c r="C46" s="160"/>
      <c r="D46" s="160"/>
      <c r="E46" s="160"/>
      <c r="F46" s="160"/>
      <c r="G46" s="160"/>
      <c r="H46" s="160"/>
      <c r="I46" s="160"/>
      <c r="J46" s="160"/>
      <c r="K46" s="160"/>
      <c r="L46" s="160"/>
      <c r="M46" s="160"/>
      <c r="N46" s="160"/>
      <c r="O46" s="160"/>
      <c r="P46" s="160"/>
      <c r="Q46" s="160"/>
      <c r="R46" s="160"/>
      <c r="S46" s="160"/>
      <c r="T46" s="160"/>
      <c r="U46" s="160"/>
      <c r="V46" s="160"/>
    </row>
    <row r="47" spans="1:22" x14ac:dyDescent="0.35">
      <c r="A47" s="160"/>
      <c r="B47" s="160"/>
      <c r="C47" s="160"/>
      <c r="D47" s="160"/>
      <c r="E47" s="160"/>
      <c r="F47" s="160"/>
      <c r="G47" s="160"/>
      <c r="H47" s="160"/>
      <c r="I47" s="160"/>
      <c r="J47" s="160"/>
      <c r="K47" s="160"/>
      <c r="L47" s="160"/>
      <c r="M47" s="160"/>
      <c r="N47" s="160"/>
      <c r="O47" s="160"/>
      <c r="P47" s="160"/>
      <c r="Q47" s="160"/>
      <c r="R47" s="160"/>
      <c r="S47" s="160"/>
      <c r="T47" s="160"/>
      <c r="U47" s="160"/>
      <c r="V47" s="160"/>
    </row>
    <row r="48" spans="1:22" x14ac:dyDescent="0.35">
      <c r="A48" s="160"/>
      <c r="B48" s="160"/>
      <c r="C48" s="160"/>
      <c r="D48" s="160"/>
      <c r="E48" s="160"/>
      <c r="F48" s="160"/>
      <c r="G48" s="160"/>
      <c r="H48" s="160"/>
      <c r="I48" s="160"/>
      <c r="J48" s="160"/>
      <c r="K48" s="160"/>
      <c r="L48" s="160"/>
      <c r="M48" s="160"/>
      <c r="N48" s="160"/>
      <c r="O48" s="160"/>
      <c r="P48" s="160"/>
      <c r="Q48" s="160"/>
      <c r="U48" s="160"/>
      <c r="V48" s="160"/>
    </row>
    <row r="49" spans="1:22" x14ac:dyDescent="0.35">
      <c r="A49" s="160"/>
      <c r="B49" s="160"/>
      <c r="C49" s="160"/>
      <c r="D49" s="160"/>
      <c r="E49" s="160"/>
      <c r="F49" s="160"/>
      <c r="G49" s="160"/>
      <c r="H49" s="160"/>
      <c r="I49" s="160"/>
      <c r="J49" s="160"/>
      <c r="K49" s="160"/>
      <c r="L49" s="160"/>
      <c r="M49" s="160"/>
      <c r="N49" s="160"/>
      <c r="O49" s="160"/>
      <c r="P49" s="160"/>
      <c r="Q49" s="160"/>
      <c r="U49" s="160"/>
      <c r="V49" s="160"/>
    </row>
    <row r="50" spans="1:22" x14ac:dyDescent="0.35">
      <c r="A50" s="160"/>
      <c r="B50" s="160"/>
      <c r="C50" s="160"/>
      <c r="D50" s="160"/>
      <c r="E50" s="160"/>
      <c r="F50" s="160"/>
      <c r="G50" s="160"/>
      <c r="H50" s="160"/>
      <c r="I50" s="160"/>
      <c r="J50" s="160"/>
      <c r="K50" s="160"/>
      <c r="L50" s="160"/>
      <c r="M50" s="160"/>
      <c r="N50" s="160"/>
      <c r="O50" s="160"/>
      <c r="P50" s="160"/>
      <c r="Q50" s="160"/>
      <c r="U50" s="160"/>
      <c r="V50" s="160"/>
    </row>
    <row r="51" spans="1:22" x14ac:dyDescent="0.35">
      <c r="A51" s="160"/>
      <c r="B51" s="160"/>
      <c r="C51" s="160"/>
      <c r="D51" s="160"/>
      <c r="E51" s="160"/>
      <c r="F51" s="160"/>
      <c r="G51" s="160"/>
      <c r="H51" s="160"/>
      <c r="I51" s="160"/>
      <c r="J51" s="160"/>
      <c r="K51" s="160"/>
      <c r="L51" s="160"/>
      <c r="M51" s="160"/>
      <c r="N51" s="160"/>
      <c r="O51" s="160"/>
      <c r="P51" s="160"/>
      <c r="Q51" s="160"/>
      <c r="U51" s="160"/>
      <c r="V51" s="160"/>
    </row>
    <row r="52" spans="1:22" x14ac:dyDescent="0.35">
      <c r="A52" s="160"/>
      <c r="B52" s="160"/>
      <c r="C52" s="160"/>
      <c r="D52" s="160"/>
      <c r="E52" s="160"/>
      <c r="F52" s="160"/>
      <c r="G52" s="160"/>
      <c r="H52" s="160"/>
      <c r="I52" s="160"/>
      <c r="J52" s="160"/>
      <c r="K52" s="160"/>
      <c r="L52" s="160"/>
      <c r="M52" s="160"/>
      <c r="N52" s="160"/>
      <c r="O52" s="160"/>
      <c r="P52" s="160"/>
      <c r="Q52" s="160"/>
      <c r="U52" s="160"/>
      <c r="V52" s="160"/>
    </row>
    <row r="53" spans="1:22" x14ac:dyDescent="0.35">
      <c r="A53" s="160"/>
      <c r="B53" s="160"/>
      <c r="C53" s="160"/>
      <c r="D53" s="160"/>
      <c r="E53" s="160"/>
      <c r="F53" s="160"/>
      <c r="G53" s="160"/>
      <c r="H53" s="160"/>
      <c r="I53" s="160"/>
      <c r="J53" s="160"/>
      <c r="K53" s="160"/>
      <c r="L53" s="160"/>
      <c r="M53" s="160"/>
      <c r="N53" s="160"/>
      <c r="O53" s="160"/>
      <c r="P53" s="160"/>
      <c r="Q53" s="160"/>
      <c r="U53" s="160"/>
      <c r="V53" s="160"/>
    </row>
    <row r="54" spans="1:22" x14ac:dyDescent="0.35">
      <c r="A54" s="160"/>
      <c r="B54" s="160"/>
      <c r="C54" s="160"/>
      <c r="D54" s="160"/>
      <c r="E54" s="160"/>
      <c r="F54" s="160"/>
      <c r="G54" s="160"/>
      <c r="H54" s="160"/>
      <c r="I54" s="160"/>
      <c r="J54" s="160"/>
      <c r="K54" s="160"/>
      <c r="L54" s="160"/>
      <c r="M54" s="160"/>
      <c r="N54" s="160"/>
      <c r="O54" s="160"/>
      <c r="P54" s="160"/>
      <c r="Q54" s="160"/>
      <c r="U54" s="160"/>
      <c r="V54" s="160"/>
    </row>
    <row r="55" spans="1:22" x14ac:dyDescent="0.35">
      <c r="A55" s="160"/>
      <c r="B55" s="160"/>
      <c r="C55" s="160"/>
      <c r="D55" s="160"/>
      <c r="E55" s="160"/>
      <c r="F55" s="160"/>
      <c r="G55" s="160"/>
      <c r="H55" s="160"/>
      <c r="I55" s="160"/>
      <c r="J55" s="160"/>
      <c r="K55" s="160"/>
      <c r="L55" s="160"/>
      <c r="M55" s="160"/>
      <c r="N55" s="160"/>
      <c r="O55" s="160"/>
      <c r="P55" s="160"/>
      <c r="Q55" s="160"/>
      <c r="U55" s="160"/>
      <c r="V55" s="160"/>
    </row>
    <row r="56" spans="1:22" x14ac:dyDescent="0.35">
      <c r="A56" s="160"/>
      <c r="B56" s="160"/>
      <c r="C56" s="160"/>
      <c r="D56" s="160"/>
      <c r="E56" s="160"/>
      <c r="F56" s="160"/>
      <c r="G56" s="160"/>
      <c r="H56" s="160"/>
      <c r="I56" s="160"/>
      <c r="J56" s="160"/>
      <c r="K56" s="160"/>
      <c r="L56" s="160"/>
      <c r="M56" s="160"/>
      <c r="N56" s="160"/>
      <c r="O56" s="160"/>
      <c r="P56" s="160"/>
      <c r="Q56" s="160"/>
      <c r="U56" s="160"/>
      <c r="V56" s="160"/>
    </row>
    <row r="57" spans="1:22" x14ac:dyDescent="0.35">
      <c r="A57" s="160"/>
      <c r="B57" s="160"/>
      <c r="C57" s="160"/>
      <c r="D57" s="160"/>
      <c r="E57" s="160"/>
      <c r="F57" s="160"/>
      <c r="G57" s="160"/>
      <c r="H57" s="160"/>
      <c r="I57" s="160"/>
      <c r="J57" s="160"/>
      <c r="K57" s="160"/>
      <c r="L57" s="160"/>
      <c r="M57" s="160"/>
      <c r="N57" s="160"/>
      <c r="O57" s="160"/>
      <c r="P57" s="160"/>
      <c r="Q57" s="160"/>
      <c r="U57" s="160"/>
      <c r="V57" s="160"/>
    </row>
    <row r="58" spans="1:22" x14ac:dyDescent="0.35">
      <c r="A58" s="160"/>
      <c r="B58" s="160"/>
      <c r="C58" s="160"/>
      <c r="D58" s="160"/>
      <c r="E58" s="160"/>
      <c r="F58" s="160"/>
      <c r="G58" s="160"/>
      <c r="H58" s="160"/>
      <c r="I58" s="160"/>
      <c r="J58" s="160"/>
      <c r="K58" s="160"/>
      <c r="L58" s="160"/>
      <c r="M58" s="160"/>
      <c r="N58" s="160"/>
      <c r="O58" s="160"/>
      <c r="P58" s="160"/>
      <c r="Q58" s="160"/>
      <c r="U58" s="160"/>
      <c r="V58" s="160"/>
    </row>
  </sheetData>
  <mergeCells count="66">
    <mergeCell ref="B10:C10"/>
    <mergeCell ref="C20:D20"/>
    <mergeCell ref="F2:N4"/>
    <mergeCell ref="F10:G11"/>
    <mergeCell ref="F13:G13"/>
    <mergeCell ref="I10:J13"/>
    <mergeCell ref="L10:M13"/>
    <mergeCell ref="C32:D32"/>
    <mergeCell ref="C21:D21"/>
    <mergeCell ref="C22:D22"/>
    <mergeCell ref="C23:D23"/>
    <mergeCell ref="C24:D24"/>
    <mergeCell ref="C25:D25"/>
    <mergeCell ref="C26:D26"/>
    <mergeCell ref="C27:D27"/>
    <mergeCell ref="C28:D28"/>
    <mergeCell ref="C29:D29"/>
    <mergeCell ref="C30:D30"/>
    <mergeCell ref="C31:D31"/>
    <mergeCell ref="C39:D39"/>
    <mergeCell ref="G20:J20"/>
    <mergeCell ref="M20:O20"/>
    <mergeCell ref="G21:J21"/>
    <mergeCell ref="G22:J22"/>
    <mergeCell ref="G23:J23"/>
    <mergeCell ref="G24:J24"/>
    <mergeCell ref="G25:J25"/>
    <mergeCell ref="G26:J26"/>
    <mergeCell ref="G27:J27"/>
    <mergeCell ref="C33:D33"/>
    <mergeCell ref="C34:D34"/>
    <mergeCell ref="C35:D35"/>
    <mergeCell ref="C36:D36"/>
    <mergeCell ref="C37:D37"/>
    <mergeCell ref="C38:D38"/>
    <mergeCell ref="G39:J39"/>
    <mergeCell ref="G28:J28"/>
    <mergeCell ref="G29:J29"/>
    <mergeCell ref="G30:J30"/>
    <mergeCell ref="G31:J31"/>
    <mergeCell ref="G32:J32"/>
    <mergeCell ref="G33:J33"/>
    <mergeCell ref="G34:J34"/>
    <mergeCell ref="G35:J35"/>
    <mergeCell ref="G36:J36"/>
    <mergeCell ref="G37:J37"/>
    <mergeCell ref="G38:J38"/>
    <mergeCell ref="M32:O32"/>
    <mergeCell ref="M21:O21"/>
    <mergeCell ref="M22:O22"/>
    <mergeCell ref="M23:O23"/>
    <mergeCell ref="M24:O24"/>
    <mergeCell ref="M25:O25"/>
    <mergeCell ref="M26:O26"/>
    <mergeCell ref="M27:O27"/>
    <mergeCell ref="M28:O28"/>
    <mergeCell ref="M29:O29"/>
    <mergeCell ref="M30:O30"/>
    <mergeCell ref="M31:O31"/>
    <mergeCell ref="M39:O39"/>
    <mergeCell ref="M33:O33"/>
    <mergeCell ref="M34:O34"/>
    <mergeCell ref="M35:O35"/>
    <mergeCell ref="M36:O36"/>
    <mergeCell ref="M37:O37"/>
    <mergeCell ref="M38:O38"/>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A296977-D406-43DE-A0BA-AF64B0FA1210}">
          <x14:formula1>
            <xm:f>'5. Dashboard'!$B$6:$B$18</xm:f>
          </x14:formula1>
          <xm:sqref>C4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c7f9e5d-eb45-428d-a922-8431ff6e06c7" xsi:nil="true"/>
    <lcf76f155ced4ddcb4097134ff3c332f xmlns="13758b97-5f3b-4b92-884f-2dcc1ee42af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A70C3A73B9B0943B1CBB6B8BE46C30C" ma:contentTypeVersion="13" ma:contentTypeDescription="Crée un document." ma:contentTypeScope="" ma:versionID="9639d53a386d0daa3d2addb6363c8383">
  <xsd:schema xmlns:xsd="http://www.w3.org/2001/XMLSchema" xmlns:xs="http://www.w3.org/2001/XMLSchema" xmlns:p="http://schemas.microsoft.com/office/2006/metadata/properties" xmlns:ns2="13758b97-5f3b-4b92-884f-2dcc1ee42afa" xmlns:ns3="9c7f9e5d-eb45-428d-a922-8431ff6e06c7" targetNamespace="http://schemas.microsoft.com/office/2006/metadata/properties" ma:root="true" ma:fieldsID="f02ef33d8719ca50100863668b183606" ns2:_="" ns3:_="">
    <xsd:import namespace="13758b97-5f3b-4b92-884f-2dcc1ee42afa"/>
    <xsd:import namespace="9c7f9e5d-eb45-428d-a922-8431ff6e06c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58b97-5f3b-4b92-884f-2dcc1ee42a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915db40a-aa28-4dfc-b9af-706dbd7491b6"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c7f9e5d-eb45-428d-a922-8431ff6e06c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65da505c-5a46-4e1c-bcd8-ef958c76c67d}" ma:internalName="TaxCatchAll" ma:showField="CatchAllData" ma:web="9c7f9e5d-eb45-428d-a922-8431ff6e06c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4E1681-A339-49A6-B895-4EC1691C0789}">
  <ds:schemaRefs>
    <ds:schemaRef ds:uri="http://schemas.microsoft.com/office/2006/metadata/properties"/>
    <ds:schemaRef ds:uri="http://schemas.microsoft.com/office/infopath/2007/PartnerControls"/>
    <ds:schemaRef ds:uri="9c7f9e5d-eb45-428d-a922-8431ff6e06c7"/>
    <ds:schemaRef ds:uri="13758b97-5f3b-4b92-884f-2dcc1ee42afa"/>
  </ds:schemaRefs>
</ds:datastoreItem>
</file>

<file path=customXml/itemProps2.xml><?xml version="1.0" encoding="utf-8"?>
<ds:datastoreItem xmlns:ds="http://schemas.openxmlformats.org/officeDocument/2006/customXml" ds:itemID="{5CA383D9-816A-4962-8382-C1DE10CDD1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58b97-5f3b-4b92-884f-2dcc1ee42afa"/>
    <ds:schemaRef ds:uri="9c7f9e5d-eb45-428d-a922-8431ff6e06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12A745-DC18-4684-85A4-F4A7574C59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5</vt:i4>
      </vt:variant>
    </vt:vector>
  </HeadingPairs>
  <TitlesOfParts>
    <vt:vector size="16" baseType="lpstr">
      <vt:lpstr>Connexion &amp; Process </vt:lpstr>
      <vt:lpstr>1. Données Partenaires</vt:lpstr>
      <vt:lpstr>2. Termes </vt:lpstr>
      <vt:lpstr>Feuil3</vt:lpstr>
      <vt:lpstr>3. Montants</vt:lpstr>
      <vt:lpstr>4. Execution</vt:lpstr>
      <vt:lpstr>5. Dashboard</vt:lpstr>
      <vt:lpstr>Astuces et aide</vt:lpstr>
      <vt:lpstr>Sources</vt:lpstr>
      <vt:lpstr>Gestion des accès</vt:lpstr>
      <vt:lpstr>Feuil1</vt:lpstr>
      <vt:lpstr>_motdepasse</vt:lpstr>
      <vt:lpstr>_rubriques</vt:lpstr>
      <vt:lpstr>_utilisateur</vt:lpstr>
      <vt:lpstr>Comédiance</vt:lpstr>
      <vt:lpstr>Echeance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Rinnelt, Jens</dc:creator>
  <cp:keywords/>
  <dc:description/>
  <cp:lastModifiedBy>Pauline PACTOLE</cp:lastModifiedBy>
  <cp:revision/>
  <cp:lastPrinted>2024-09-20T13:54:16Z</cp:lastPrinted>
  <dcterms:created xsi:type="dcterms:W3CDTF">2023-08-28T06:51:04Z</dcterms:created>
  <dcterms:modified xsi:type="dcterms:W3CDTF">2024-10-08T06:43:24Z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0x010100BA70C3A73B9B0943B1CBB6B8BE46C30C</vt:lpwstr>
  </property>
  <property fmtid="{D5CDD505-2E9C-101B-9397-08002B2CF9AE}" pid="3" name="MediaServiceImageTags">
    <vt:lpwstr/>
  </property>
</Properties>
</file>